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nv.intern\grp\rvo\NP_CDE\Energie Innovatie\Uitvoering\44 Topsector Energie\Tenders en FCFS 2024\MOOI 2024\03 Formulieren, formats, planning\1 Begroting\"/>
    </mc:Choice>
  </mc:AlternateContent>
  <xr:revisionPtr revIDLastSave="0" documentId="13_ncr:1_{03B1FCCD-9336-4E8A-AF97-6C3264054BC1}" xr6:coauthVersionLast="47" xr6:coauthVersionMax="47" xr10:uidLastSave="{00000000-0000-0000-0000-000000000000}"/>
  <workbookProtection workbookAlgorithmName="SHA-512" workbookHashValue="nsgZCMvcPS0PgofR7Hf2d1oPGD8tYZAZp2qQG1sYlE1eHH7Bor+GYZcwfJkap44/A9srm8my8Ct6XEWPeAHpWA==" workbookSaltValue="jfDmrxUyt3JgI7h46NOxpQ==" workbookSpinCount="100000" lockStructure="1"/>
  <bookViews>
    <workbookView xWindow="2265" yWindow="1155" windowWidth="25890" windowHeight="14310" tabRatio="704" xr2:uid="{00000000-000D-0000-FFFF-FFFF00000000}"/>
  </bookViews>
  <sheets>
    <sheet name="Informatie" sheetId="268" r:id="rId1"/>
    <sheet name="Deelnemersoverzicht" sheetId="34" r:id="rId2"/>
    <sheet name="Uitleg begroting" sheetId="279" r:id="rId3"/>
    <sheet name="Subsidiepercentages" sheetId="266" r:id="rId4"/>
    <sheet name="Financiering" sheetId="93" r:id="rId5"/>
    <sheet name="Per deelnemer" sheetId="265" r:id="rId6"/>
    <sheet name="Resultaat 1" sheetId="245" r:id="rId7"/>
    <sheet name="Resultaat 2" sheetId="256" r:id="rId8"/>
    <sheet name="Resultaat 3" sheetId="257" r:id="rId9"/>
    <sheet name="Resultaat 4" sheetId="258" r:id="rId10"/>
    <sheet name="Resultaat 5" sheetId="259" r:id="rId11"/>
    <sheet name="Resultaat 6" sheetId="260" r:id="rId12"/>
    <sheet name="Resultaat 7" sheetId="261" r:id="rId13"/>
    <sheet name="Resultaat 8" sheetId="262" r:id="rId14"/>
    <sheet name="Resultaat 9" sheetId="263" r:id="rId15"/>
    <sheet name="Resultaat 10" sheetId="264" r:id="rId16"/>
    <sheet name="Mijlpalenbegroting" sheetId="278" r:id="rId17"/>
    <sheet name="Betaalritme" sheetId="277" state="hidden" r:id="rId18"/>
    <sheet name="Lijsten" sheetId="235" state="hidden" r:id="rId19"/>
    <sheet name="TotalenMonitoring" sheetId="275" state="hidden" r:id="rId20"/>
    <sheet name="DraaitabMonitoring" sheetId="276" state="hidden" r:id="rId21"/>
  </sheets>
  <definedNames>
    <definedName name="_xlnm._FilterDatabase" localSheetId="1" hidden="1">Deelnemersoverzicht!$B$8:$C$9</definedName>
    <definedName name="_xlnm._FilterDatabase" localSheetId="19" hidden="1">TotalenMonitoring!$A$1:$K$2820</definedName>
    <definedName name="Activiteittype">Lijsten!$A$13:$A$16</definedName>
    <definedName name="_xlnm.Print_Area" localSheetId="1">Deelnemersoverzicht!$B$1:$K$84</definedName>
    <definedName name="_xlnm.Print_Area" localSheetId="4">Financiering!$A$1:$AF$121</definedName>
    <definedName name="_xlnm.Print_Area" localSheetId="16">Mijlpalenbegroting!$A$1:$R$93</definedName>
    <definedName name="_xlnm.Print_Area" localSheetId="5">'Per deelnemer'!$A$1:$N$180</definedName>
    <definedName name="_xlnm.Print_Area" localSheetId="6">'Resultaat 1'!$A$1:$V$403</definedName>
    <definedName name="_xlnm.Print_Area" localSheetId="15">'Resultaat 10'!$A$1:$V$403</definedName>
    <definedName name="_xlnm.Print_Area" localSheetId="7">'Resultaat 2'!$A$1:$V$403</definedName>
    <definedName name="_xlnm.Print_Area" localSheetId="9">'Resultaat 4'!$A$1:$V$403</definedName>
    <definedName name="_xlnm.Print_Area" localSheetId="10">'Resultaat 5'!$A$1:$V$403</definedName>
    <definedName name="_xlnm.Print_Area" localSheetId="11">'Resultaat 6'!$A$1:$V$403</definedName>
    <definedName name="_xlnm.Print_Area" localSheetId="12">'Resultaat 7'!$A$1:$V$403</definedName>
    <definedName name="_xlnm.Print_Area" localSheetId="13">'Resultaat 8'!$A$1:$V$403</definedName>
    <definedName name="_xlnm.Print_Area" localSheetId="14">'Resultaat 9'!$A$1:$V$403</definedName>
    <definedName name="_xlnm.Print_Area" localSheetId="2">'Uitleg begroting'!$A$1:$S$114</definedName>
    <definedName name="BTW">Lijsten!$C$3:$C$5</definedName>
    <definedName name="deelnemers">OFFSET(Deelnemersoverzicht!$C$16,,,COUNTA(Deelnemersoverzicht!$C$16:$C$66)+1)</definedName>
    <definedName name="Einddatum">Deelnemersoverzicht!$D$12</definedName>
    <definedName name="Geldin">Lijsten!$G$3:$G$68</definedName>
    <definedName name="GevrSubsidie">TotalenMonitoring!$M$1:$R$52</definedName>
    <definedName name="Loonsystematiek">Lijsten!$E$3:$E$6</definedName>
    <definedName name="MaxLpt">Lijsten!$E$13</definedName>
    <definedName name="Naamregeling">Lijsten!$A$3:$A$7</definedName>
    <definedName name="Organisatietype">Lijsten!$A$19:$A$29</definedName>
    <definedName name="Redenontvangst">Lijsten!$C$13:$C$16</definedName>
    <definedName name="Sector">Lijsten!$B$18:$B$27</definedName>
    <definedName name="Sponsor">OFFSET(Deelnemersoverzicht!$C$69,,,COUNTA(Deelnemersoverzicht!$C$69:$C$83)+1)</definedName>
    <definedName name="Startdatum">Deelnemersoverzicht!$C$12</definedName>
  </definedNames>
  <calcPr calcId="191029"/>
  <pivotCaches>
    <pivotCache cacheId="0"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 i="93" l="1"/>
  <c r="B7" i="93"/>
  <c r="N157" i="34"/>
  <c r="V57" i="93"/>
  <c r="V56" i="93"/>
  <c r="V55" i="93"/>
  <c r="V54" i="93"/>
  <c r="V53" i="93"/>
  <c r="V52" i="93"/>
  <c r="V51" i="93"/>
  <c r="V50" i="93"/>
  <c r="V49" i="93"/>
  <c r="V48" i="93"/>
  <c r="V47" i="93"/>
  <c r="V46" i="93"/>
  <c r="V45" i="93"/>
  <c r="V44" i="93"/>
  <c r="V43" i="93"/>
  <c r="V42" i="93"/>
  <c r="V41" i="93"/>
  <c r="V40" i="93"/>
  <c r="V39" i="93"/>
  <c r="V38" i="93"/>
  <c r="V37" i="93"/>
  <c r="V36" i="93"/>
  <c r="V35" i="93"/>
  <c r="V34" i="93"/>
  <c r="V33" i="93"/>
  <c r="V32" i="93"/>
  <c r="V31" i="93"/>
  <c r="V30" i="93"/>
  <c r="V29" i="93"/>
  <c r="V28" i="93"/>
  <c r="V27" i="93"/>
  <c r="V26" i="93"/>
  <c r="V25" i="93"/>
  <c r="V24" i="93"/>
  <c r="V23" i="93"/>
  <c r="V22" i="93"/>
  <c r="V21" i="93"/>
  <c r="V20" i="93"/>
  <c r="V19" i="93"/>
  <c r="V18" i="93"/>
  <c r="V17" i="93"/>
  <c r="V16" i="93"/>
  <c r="V15" i="93"/>
  <c r="V14" i="93"/>
  <c r="V13" i="93"/>
  <c r="V12" i="93"/>
  <c r="V11" i="93"/>
  <c r="V10" i="93"/>
  <c r="V9" i="93"/>
  <c r="V8" i="93"/>
  <c r="V7" i="93"/>
  <c r="P57" i="93"/>
  <c r="P56" i="93"/>
  <c r="P55" i="93"/>
  <c r="P54" i="93"/>
  <c r="P53" i="93"/>
  <c r="P52" i="93"/>
  <c r="P51" i="93"/>
  <c r="P50" i="93"/>
  <c r="P49" i="93"/>
  <c r="P48" i="93"/>
  <c r="P47" i="93"/>
  <c r="P46" i="93"/>
  <c r="P45" i="93"/>
  <c r="P44" i="93"/>
  <c r="P43" i="93"/>
  <c r="P42" i="93"/>
  <c r="P41" i="93"/>
  <c r="P40" i="93"/>
  <c r="P39" i="93"/>
  <c r="P38" i="93"/>
  <c r="P37" i="93"/>
  <c r="P36" i="93"/>
  <c r="P35" i="93"/>
  <c r="P34" i="93"/>
  <c r="P33" i="93"/>
  <c r="P32" i="93"/>
  <c r="P31" i="93"/>
  <c r="P30" i="93"/>
  <c r="P29" i="93"/>
  <c r="P28" i="93"/>
  <c r="P27" i="93"/>
  <c r="P26" i="93"/>
  <c r="P25" i="93"/>
  <c r="P24" i="93"/>
  <c r="P23" i="93"/>
  <c r="P22" i="93"/>
  <c r="P21" i="93"/>
  <c r="P20" i="93"/>
  <c r="P19" i="93"/>
  <c r="P18" i="93"/>
  <c r="P17" i="93"/>
  <c r="P16" i="93"/>
  <c r="P15" i="93"/>
  <c r="P14" i="93"/>
  <c r="P13" i="93"/>
  <c r="P12" i="93"/>
  <c r="P11" i="93"/>
  <c r="P10" i="93"/>
  <c r="P9" i="93"/>
  <c r="P8" i="93"/>
  <c r="P7" i="93"/>
  <c r="J57" i="93"/>
  <c r="J56" i="93"/>
  <c r="J55" i="93"/>
  <c r="J54" i="93"/>
  <c r="J53" i="93"/>
  <c r="J52" i="93"/>
  <c r="J51" i="93"/>
  <c r="J50" i="93"/>
  <c r="J49" i="93"/>
  <c r="J48" i="93"/>
  <c r="J47" i="93"/>
  <c r="J46" i="93"/>
  <c r="J45" i="93"/>
  <c r="J44" i="93"/>
  <c r="J43" i="93"/>
  <c r="J42" i="93"/>
  <c r="J41" i="93"/>
  <c r="J40" i="93"/>
  <c r="J39" i="93"/>
  <c r="J38" i="93"/>
  <c r="J37" i="93"/>
  <c r="J36" i="93"/>
  <c r="J35" i="93"/>
  <c r="J34" i="93"/>
  <c r="J33" i="93"/>
  <c r="J32" i="93"/>
  <c r="J31" i="93"/>
  <c r="J30" i="93"/>
  <c r="J29" i="93"/>
  <c r="J28" i="93"/>
  <c r="J27" i="93"/>
  <c r="J26" i="93"/>
  <c r="J25" i="93"/>
  <c r="J24" i="93"/>
  <c r="J23" i="93"/>
  <c r="J22" i="93"/>
  <c r="J21" i="93"/>
  <c r="J20" i="93"/>
  <c r="J19" i="93"/>
  <c r="J18" i="93"/>
  <c r="J17" i="93"/>
  <c r="J16" i="93"/>
  <c r="J15" i="93"/>
  <c r="J14" i="93"/>
  <c r="J13" i="93"/>
  <c r="J12" i="93"/>
  <c r="J11" i="93"/>
  <c r="J10" i="93"/>
  <c r="J9" i="93"/>
  <c r="J8" i="93"/>
  <c r="J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7" i="93"/>
  <c r="C105" i="93"/>
  <c r="C13" i="34"/>
  <c r="N157" i="245" s="1"/>
  <c r="J15" i="34"/>
  <c r="E6" i="262"/>
  <c r="E6" i="261"/>
  <c r="W314" i="264"/>
  <c r="W313" i="264"/>
  <c r="W312" i="264"/>
  <c r="W311" i="264"/>
  <c r="W310" i="264"/>
  <c r="W309" i="264"/>
  <c r="W308" i="264"/>
  <c r="W307" i="264"/>
  <c r="W306" i="264"/>
  <c r="W305" i="264"/>
  <c r="W304" i="264"/>
  <c r="W303" i="264"/>
  <c r="W302" i="264"/>
  <c r="W301" i="264"/>
  <c r="W300" i="264"/>
  <c r="W299" i="264"/>
  <c r="W298" i="264"/>
  <c r="W297" i="264"/>
  <c r="W296" i="264"/>
  <c r="W295" i="264"/>
  <c r="W294" i="264"/>
  <c r="W293" i="264"/>
  <c r="W292" i="264"/>
  <c r="W291" i="264"/>
  <c r="W290" i="264"/>
  <c r="W289" i="264"/>
  <c r="W288" i="264"/>
  <c r="W287" i="264"/>
  <c r="W286" i="264"/>
  <c r="W285" i="264"/>
  <c r="W284" i="264"/>
  <c r="W283" i="264"/>
  <c r="W282" i="264"/>
  <c r="W281" i="264"/>
  <c r="W280" i="264"/>
  <c r="W279" i="264"/>
  <c r="W278" i="264"/>
  <c r="W277" i="264"/>
  <c r="W276" i="264"/>
  <c r="W275" i="264"/>
  <c r="W274" i="264"/>
  <c r="W273" i="264"/>
  <c r="W272" i="264"/>
  <c r="W271" i="264"/>
  <c r="W270" i="264"/>
  <c r="W269" i="264"/>
  <c r="W268" i="264"/>
  <c r="W267" i="264"/>
  <c r="W266" i="264"/>
  <c r="W265" i="264"/>
  <c r="W260" i="264"/>
  <c r="W259" i="264"/>
  <c r="W258" i="264"/>
  <c r="W257" i="264"/>
  <c r="W256" i="264"/>
  <c r="W255" i="264"/>
  <c r="W254" i="264"/>
  <c r="W253" i="264"/>
  <c r="W252" i="264"/>
  <c r="W251" i="264"/>
  <c r="W250" i="264"/>
  <c r="W249" i="264"/>
  <c r="W248" i="264"/>
  <c r="W247" i="264"/>
  <c r="W246" i="264"/>
  <c r="W245" i="264"/>
  <c r="W244" i="264"/>
  <c r="W243" i="264"/>
  <c r="W242" i="264"/>
  <c r="W241" i="264"/>
  <c r="W240" i="264"/>
  <c r="W239" i="264"/>
  <c r="W238" i="264"/>
  <c r="W237" i="264"/>
  <c r="W236" i="264"/>
  <c r="W235" i="264"/>
  <c r="W234" i="264"/>
  <c r="W233" i="264"/>
  <c r="W232" i="264"/>
  <c r="W231" i="264"/>
  <c r="W230" i="264"/>
  <c r="W229" i="264"/>
  <c r="W228" i="264"/>
  <c r="W227" i="264"/>
  <c r="W226" i="264"/>
  <c r="W225" i="264"/>
  <c r="W224" i="264"/>
  <c r="W223" i="264"/>
  <c r="W222" i="264"/>
  <c r="W221" i="264"/>
  <c r="W220" i="264"/>
  <c r="W219" i="264"/>
  <c r="W218" i="264"/>
  <c r="W217" i="264"/>
  <c r="W216" i="264"/>
  <c r="W215" i="264"/>
  <c r="W214" i="264"/>
  <c r="W213" i="264"/>
  <c r="W212" i="264"/>
  <c r="W211" i="264"/>
  <c r="W206" i="264"/>
  <c r="W205" i="264"/>
  <c r="W204" i="264"/>
  <c r="W203" i="264"/>
  <c r="W202" i="264"/>
  <c r="W201" i="264"/>
  <c r="W200" i="264"/>
  <c r="W199" i="264"/>
  <c r="W198" i="264"/>
  <c r="W197" i="264"/>
  <c r="W196" i="264"/>
  <c r="W195" i="264"/>
  <c r="W194" i="264"/>
  <c r="W193" i="264"/>
  <c r="W192" i="264"/>
  <c r="W191" i="264"/>
  <c r="W190" i="264"/>
  <c r="W189" i="264"/>
  <c r="W188" i="264"/>
  <c r="W187" i="264"/>
  <c r="W186" i="264"/>
  <c r="W185" i="264"/>
  <c r="W184" i="264"/>
  <c r="W183" i="264"/>
  <c r="W182" i="264"/>
  <c r="W181" i="264"/>
  <c r="W180" i="264"/>
  <c r="W179" i="264"/>
  <c r="W178" i="264"/>
  <c r="W177" i="264"/>
  <c r="W176" i="264"/>
  <c r="W175" i="264"/>
  <c r="W174" i="264"/>
  <c r="W173" i="264"/>
  <c r="W172" i="264"/>
  <c r="W171" i="264"/>
  <c r="W170" i="264"/>
  <c r="W169" i="264"/>
  <c r="W168" i="264"/>
  <c r="W167" i="264"/>
  <c r="W166" i="264"/>
  <c r="W165" i="264"/>
  <c r="W164" i="264"/>
  <c r="W163" i="264"/>
  <c r="W162" i="264"/>
  <c r="W161" i="264"/>
  <c r="W160" i="264"/>
  <c r="W159" i="264"/>
  <c r="W158" i="264"/>
  <c r="W157" i="264"/>
  <c r="W150" i="264"/>
  <c r="W149" i="264"/>
  <c r="W148" i="264"/>
  <c r="W147" i="264"/>
  <c r="W146" i="264"/>
  <c r="W145" i="264"/>
  <c r="W144" i="264"/>
  <c r="W143" i="264"/>
  <c r="W142" i="264"/>
  <c r="W141" i="264"/>
  <c r="W140" i="264"/>
  <c r="W139" i="264"/>
  <c r="W138" i="264"/>
  <c r="W137" i="264"/>
  <c r="W136" i="264"/>
  <c r="W135" i="264"/>
  <c r="W134" i="264"/>
  <c r="W133" i="264"/>
  <c r="W132" i="264"/>
  <c r="W131" i="264"/>
  <c r="W130" i="264"/>
  <c r="W129" i="264"/>
  <c r="W128" i="264"/>
  <c r="W127" i="264"/>
  <c r="W126" i="264"/>
  <c r="W125" i="264"/>
  <c r="W124" i="264"/>
  <c r="W123" i="264"/>
  <c r="W122" i="264"/>
  <c r="W121" i="264"/>
  <c r="W120" i="264"/>
  <c r="W119" i="264"/>
  <c r="W118" i="264"/>
  <c r="W117" i="264"/>
  <c r="W116" i="264"/>
  <c r="W115" i="264"/>
  <c r="W114" i="264"/>
  <c r="W113" i="264"/>
  <c r="W112" i="264"/>
  <c r="W111" i="264"/>
  <c r="W110" i="264"/>
  <c r="W109" i="264"/>
  <c r="W108" i="264"/>
  <c r="W107" i="264"/>
  <c r="W106" i="264"/>
  <c r="W105" i="264"/>
  <c r="W104" i="264"/>
  <c r="W103" i="264"/>
  <c r="W102" i="264"/>
  <c r="W101" i="264"/>
  <c r="W100" i="264"/>
  <c r="W99" i="264"/>
  <c r="W98" i="264"/>
  <c r="W97" i="264"/>
  <c r="W96" i="264"/>
  <c r="W92" i="264"/>
  <c r="W91" i="264"/>
  <c r="W90" i="264"/>
  <c r="W89" i="264"/>
  <c r="W88" i="264"/>
  <c r="W87" i="264"/>
  <c r="W86" i="264"/>
  <c r="W85" i="264"/>
  <c r="W84" i="264"/>
  <c r="W83" i="264"/>
  <c r="W82" i="264"/>
  <c r="W81" i="264"/>
  <c r="W80" i="264"/>
  <c r="W79" i="264"/>
  <c r="W78" i="264"/>
  <c r="W77" i="264"/>
  <c r="W76" i="264"/>
  <c r="W75" i="264"/>
  <c r="W74" i="264"/>
  <c r="W73" i="264"/>
  <c r="W72" i="264"/>
  <c r="W71" i="264"/>
  <c r="W70" i="264"/>
  <c r="W69" i="264"/>
  <c r="W68" i="264"/>
  <c r="W67" i="264"/>
  <c r="W66" i="264"/>
  <c r="W65" i="264"/>
  <c r="W64" i="264"/>
  <c r="W63" i="264"/>
  <c r="W62" i="264"/>
  <c r="W61" i="264"/>
  <c r="W60" i="264"/>
  <c r="W59" i="264"/>
  <c r="W58" i="264"/>
  <c r="W57" i="264"/>
  <c r="W56" i="264"/>
  <c r="W55" i="264"/>
  <c r="W54" i="264"/>
  <c r="W53" i="264"/>
  <c r="W52" i="264"/>
  <c r="W51" i="264"/>
  <c r="W50" i="264"/>
  <c r="W49" i="264"/>
  <c r="W48" i="264"/>
  <c r="W47" i="264"/>
  <c r="W46" i="264"/>
  <c r="W45" i="264"/>
  <c r="W44" i="264"/>
  <c r="W43" i="264"/>
  <c r="W42" i="264"/>
  <c r="W41" i="264"/>
  <c r="W40" i="264"/>
  <c r="W39" i="264"/>
  <c r="W38" i="264"/>
  <c r="W37" i="264"/>
  <c r="W36" i="264"/>
  <c r="W35" i="264"/>
  <c r="W34" i="264"/>
  <c r="W33" i="264"/>
  <c r="W32" i="264"/>
  <c r="W31" i="264"/>
  <c r="W30" i="264"/>
  <c r="W29" i="264"/>
  <c r="W28" i="264"/>
  <c r="W27" i="264"/>
  <c r="W26" i="264"/>
  <c r="W25" i="264"/>
  <c r="W24" i="264"/>
  <c r="W23" i="264"/>
  <c r="W22" i="264"/>
  <c r="W21" i="264"/>
  <c r="W20" i="264"/>
  <c r="W19" i="264"/>
  <c r="W18" i="264"/>
  <c r="W17" i="264"/>
  <c r="W16" i="264"/>
  <c r="W15" i="264"/>
  <c r="C319" i="264" s="1"/>
  <c r="W314" i="263"/>
  <c r="W313" i="263"/>
  <c r="W312" i="263"/>
  <c r="W311" i="263"/>
  <c r="W310" i="263"/>
  <c r="W309" i="263"/>
  <c r="W308" i="263"/>
  <c r="W307" i="263"/>
  <c r="W306" i="263"/>
  <c r="W305" i="263"/>
  <c r="W304" i="263"/>
  <c r="W303" i="263"/>
  <c r="W302" i="263"/>
  <c r="W301" i="263"/>
  <c r="W300" i="263"/>
  <c r="W299" i="263"/>
  <c r="W298" i="263"/>
  <c r="W297" i="263"/>
  <c r="W296" i="263"/>
  <c r="W295" i="263"/>
  <c r="W294" i="263"/>
  <c r="W293" i="263"/>
  <c r="W292" i="263"/>
  <c r="W291" i="263"/>
  <c r="W290" i="263"/>
  <c r="W289" i="263"/>
  <c r="W288" i="263"/>
  <c r="W287" i="263"/>
  <c r="W286" i="263"/>
  <c r="W285" i="263"/>
  <c r="W284" i="263"/>
  <c r="W283" i="263"/>
  <c r="W282" i="263"/>
  <c r="W281" i="263"/>
  <c r="W280" i="263"/>
  <c r="W279" i="263"/>
  <c r="W278" i="263"/>
  <c r="W277" i="263"/>
  <c r="W276" i="263"/>
  <c r="W275" i="263"/>
  <c r="W274" i="263"/>
  <c r="W273" i="263"/>
  <c r="W272" i="263"/>
  <c r="W271" i="263"/>
  <c r="W270" i="263"/>
  <c r="W269" i="263"/>
  <c r="W268" i="263"/>
  <c r="W267" i="263"/>
  <c r="W266" i="263"/>
  <c r="W265" i="263"/>
  <c r="W260" i="263"/>
  <c r="W259" i="263"/>
  <c r="W258" i="263"/>
  <c r="W257" i="263"/>
  <c r="W256" i="263"/>
  <c r="W255" i="263"/>
  <c r="W254" i="263"/>
  <c r="W253" i="263"/>
  <c r="W252" i="263"/>
  <c r="W251" i="263"/>
  <c r="W250" i="263"/>
  <c r="W249" i="263"/>
  <c r="W248" i="263"/>
  <c r="W247" i="263"/>
  <c r="W246" i="263"/>
  <c r="W245" i="263"/>
  <c r="W244" i="263"/>
  <c r="W243" i="263"/>
  <c r="W242" i="263"/>
  <c r="W241" i="263"/>
  <c r="W240" i="263"/>
  <c r="W239" i="263"/>
  <c r="W238" i="263"/>
  <c r="W237" i="263"/>
  <c r="W236" i="263"/>
  <c r="W235" i="263"/>
  <c r="W234" i="263"/>
  <c r="W233" i="263"/>
  <c r="W232" i="263"/>
  <c r="W231" i="263"/>
  <c r="W230" i="263"/>
  <c r="W229" i="263"/>
  <c r="W228" i="263"/>
  <c r="W227" i="263"/>
  <c r="W226" i="263"/>
  <c r="W225" i="263"/>
  <c r="W224" i="263"/>
  <c r="W223" i="263"/>
  <c r="W222" i="263"/>
  <c r="W221" i="263"/>
  <c r="W220" i="263"/>
  <c r="W219" i="263"/>
  <c r="W218" i="263"/>
  <c r="W217" i="263"/>
  <c r="W216" i="263"/>
  <c r="W215" i="263"/>
  <c r="W214" i="263"/>
  <c r="W213" i="263"/>
  <c r="W212" i="263"/>
  <c r="W211" i="263"/>
  <c r="W206" i="263"/>
  <c r="W205" i="263"/>
  <c r="W204" i="263"/>
  <c r="W203" i="263"/>
  <c r="W202" i="263"/>
  <c r="W201" i="263"/>
  <c r="W200" i="263"/>
  <c r="W199" i="263"/>
  <c r="W198" i="263"/>
  <c r="W197" i="263"/>
  <c r="W196" i="263"/>
  <c r="W195" i="263"/>
  <c r="W194" i="263"/>
  <c r="W193" i="263"/>
  <c r="W192" i="263"/>
  <c r="W191" i="263"/>
  <c r="W190" i="263"/>
  <c r="W189" i="263"/>
  <c r="W188" i="263"/>
  <c r="W187" i="263"/>
  <c r="W186" i="263"/>
  <c r="W185" i="263"/>
  <c r="W184" i="263"/>
  <c r="W183" i="263"/>
  <c r="W182" i="263"/>
  <c r="W181" i="263"/>
  <c r="W180" i="263"/>
  <c r="W179" i="263"/>
  <c r="W178" i="263"/>
  <c r="W177" i="263"/>
  <c r="W176" i="263"/>
  <c r="W175" i="263"/>
  <c r="W174" i="263"/>
  <c r="W173" i="263"/>
  <c r="W172" i="263"/>
  <c r="W171" i="263"/>
  <c r="W170" i="263"/>
  <c r="W169" i="263"/>
  <c r="W168" i="263"/>
  <c r="W167" i="263"/>
  <c r="W166" i="263"/>
  <c r="W165" i="263"/>
  <c r="W164" i="263"/>
  <c r="W163" i="263"/>
  <c r="W162" i="263"/>
  <c r="W161" i="263"/>
  <c r="W160" i="263"/>
  <c r="W159" i="263"/>
  <c r="W158" i="263"/>
  <c r="W157" i="263"/>
  <c r="W150" i="263"/>
  <c r="W149" i="263"/>
  <c r="W148" i="263"/>
  <c r="W147" i="263"/>
  <c r="W146" i="263"/>
  <c r="W145" i="263"/>
  <c r="W144" i="263"/>
  <c r="W143" i="263"/>
  <c r="W142" i="263"/>
  <c r="W141" i="263"/>
  <c r="W140" i="263"/>
  <c r="W139" i="263"/>
  <c r="W138" i="263"/>
  <c r="W137" i="263"/>
  <c r="W136" i="263"/>
  <c r="W135" i="263"/>
  <c r="W134" i="263"/>
  <c r="W133" i="263"/>
  <c r="W132" i="263"/>
  <c r="W131" i="263"/>
  <c r="W130" i="263"/>
  <c r="W129" i="263"/>
  <c r="W128" i="263"/>
  <c r="W127" i="263"/>
  <c r="W126" i="263"/>
  <c r="W125" i="263"/>
  <c r="W124" i="263"/>
  <c r="W123" i="263"/>
  <c r="W122" i="263"/>
  <c r="W121" i="263"/>
  <c r="W120" i="263"/>
  <c r="W119" i="263"/>
  <c r="W118" i="263"/>
  <c r="W117" i="263"/>
  <c r="W116" i="263"/>
  <c r="W115" i="263"/>
  <c r="W114" i="263"/>
  <c r="W113" i="263"/>
  <c r="W112" i="263"/>
  <c r="W111" i="263"/>
  <c r="W110" i="263"/>
  <c r="W109" i="263"/>
  <c r="W108" i="263"/>
  <c r="W107" i="263"/>
  <c r="W106" i="263"/>
  <c r="W105" i="263"/>
  <c r="W104" i="263"/>
  <c r="W103" i="263"/>
  <c r="W102" i="263"/>
  <c r="W101" i="263"/>
  <c r="W100" i="263"/>
  <c r="W99" i="263"/>
  <c r="W98" i="263"/>
  <c r="W97" i="263"/>
  <c r="W96" i="263"/>
  <c r="W92" i="263"/>
  <c r="W91" i="263"/>
  <c r="W90" i="263"/>
  <c r="W89" i="263"/>
  <c r="W88" i="263"/>
  <c r="W87" i="263"/>
  <c r="W86" i="263"/>
  <c r="W85" i="263"/>
  <c r="W84" i="263"/>
  <c r="W83" i="263"/>
  <c r="W82" i="263"/>
  <c r="W81" i="263"/>
  <c r="W80" i="263"/>
  <c r="W79" i="263"/>
  <c r="W78" i="263"/>
  <c r="W77" i="263"/>
  <c r="W76" i="263"/>
  <c r="W75" i="263"/>
  <c r="W74" i="263"/>
  <c r="W73" i="263"/>
  <c r="W72" i="263"/>
  <c r="W71" i="263"/>
  <c r="W70" i="263"/>
  <c r="W69" i="263"/>
  <c r="W68" i="263"/>
  <c r="W67" i="263"/>
  <c r="W66" i="263"/>
  <c r="W65" i="263"/>
  <c r="W64" i="263"/>
  <c r="W63" i="263"/>
  <c r="W62" i="263"/>
  <c r="W61" i="263"/>
  <c r="W60" i="263"/>
  <c r="W59" i="263"/>
  <c r="W58" i="263"/>
  <c r="W57" i="263"/>
  <c r="W56" i="263"/>
  <c r="W55" i="263"/>
  <c r="W54" i="263"/>
  <c r="W53" i="263"/>
  <c r="W52" i="263"/>
  <c r="W51" i="263"/>
  <c r="W50" i="263"/>
  <c r="W49" i="263"/>
  <c r="W48" i="263"/>
  <c r="W47" i="263"/>
  <c r="W46" i="263"/>
  <c r="W45" i="263"/>
  <c r="W44" i="263"/>
  <c r="W43" i="263"/>
  <c r="W42" i="263"/>
  <c r="W41" i="263"/>
  <c r="W40" i="263"/>
  <c r="W39" i="263"/>
  <c r="W38" i="263"/>
  <c r="W37" i="263"/>
  <c r="W36" i="263"/>
  <c r="W35" i="263"/>
  <c r="W34" i="263"/>
  <c r="W33" i="263"/>
  <c r="W32" i="263"/>
  <c r="W31" i="263"/>
  <c r="W30" i="263"/>
  <c r="W29" i="263"/>
  <c r="W28" i="263"/>
  <c r="W27" i="263"/>
  <c r="W26" i="263"/>
  <c r="W25" i="263"/>
  <c r="W24" i="263"/>
  <c r="W23" i="263"/>
  <c r="W22" i="263"/>
  <c r="W21" i="263"/>
  <c r="W20" i="263"/>
  <c r="W19" i="263"/>
  <c r="W18" i="263"/>
  <c r="W17" i="263"/>
  <c r="W16" i="263"/>
  <c r="W15" i="263"/>
  <c r="C319" i="263" s="1"/>
  <c r="W314" i="262"/>
  <c r="W313" i="262"/>
  <c r="W312" i="262"/>
  <c r="W311" i="262"/>
  <c r="W310" i="262"/>
  <c r="W309" i="262"/>
  <c r="W308" i="262"/>
  <c r="W307" i="262"/>
  <c r="W306" i="262"/>
  <c r="W305" i="262"/>
  <c r="W304" i="262"/>
  <c r="W303" i="262"/>
  <c r="W302" i="262"/>
  <c r="W301" i="262"/>
  <c r="W300" i="262"/>
  <c r="W299" i="262"/>
  <c r="W298" i="262"/>
  <c r="W297" i="262"/>
  <c r="W296" i="262"/>
  <c r="W295" i="262"/>
  <c r="W294" i="262"/>
  <c r="W293" i="262"/>
  <c r="W292" i="262"/>
  <c r="W291" i="262"/>
  <c r="W290" i="262"/>
  <c r="W289" i="262"/>
  <c r="W288" i="262"/>
  <c r="W287" i="262"/>
  <c r="W286" i="262"/>
  <c r="W285" i="262"/>
  <c r="W284" i="262"/>
  <c r="W283" i="262"/>
  <c r="W282" i="262"/>
  <c r="W281" i="262"/>
  <c r="W280" i="262"/>
  <c r="W279" i="262"/>
  <c r="W278" i="262"/>
  <c r="W277" i="262"/>
  <c r="W276" i="262"/>
  <c r="W275" i="262"/>
  <c r="W274" i="262"/>
  <c r="W273" i="262"/>
  <c r="W272" i="262"/>
  <c r="W271" i="262"/>
  <c r="W270" i="262"/>
  <c r="W269" i="262"/>
  <c r="W268" i="262"/>
  <c r="W267" i="262"/>
  <c r="W266" i="262"/>
  <c r="W265" i="262"/>
  <c r="W260" i="262"/>
  <c r="W259" i="262"/>
  <c r="W258" i="262"/>
  <c r="W257" i="262"/>
  <c r="W256" i="262"/>
  <c r="W255" i="262"/>
  <c r="W254" i="262"/>
  <c r="W253" i="262"/>
  <c r="W252" i="262"/>
  <c r="W251" i="262"/>
  <c r="W250" i="262"/>
  <c r="W249" i="262"/>
  <c r="W248" i="262"/>
  <c r="W247" i="262"/>
  <c r="W246" i="262"/>
  <c r="W245" i="262"/>
  <c r="W244" i="262"/>
  <c r="W243" i="262"/>
  <c r="W242" i="262"/>
  <c r="W241" i="262"/>
  <c r="W240" i="262"/>
  <c r="W239" i="262"/>
  <c r="W238" i="262"/>
  <c r="W237" i="262"/>
  <c r="W236" i="262"/>
  <c r="W235" i="262"/>
  <c r="W234" i="262"/>
  <c r="W233" i="262"/>
  <c r="W232" i="262"/>
  <c r="W231" i="262"/>
  <c r="W230" i="262"/>
  <c r="W229" i="262"/>
  <c r="W228" i="262"/>
  <c r="W227" i="262"/>
  <c r="W226" i="262"/>
  <c r="W225" i="262"/>
  <c r="W224" i="262"/>
  <c r="W223" i="262"/>
  <c r="W222" i="262"/>
  <c r="W221" i="262"/>
  <c r="W220" i="262"/>
  <c r="W219" i="262"/>
  <c r="W218" i="262"/>
  <c r="W217" i="262"/>
  <c r="W216" i="262"/>
  <c r="W215" i="262"/>
  <c r="W214" i="262"/>
  <c r="W213" i="262"/>
  <c r="W212" i="262"/>
  <c r="W211" i="262"/>
  <c r="W206" i="262"/>
  <c r="W205" i="262"/>
  <c r="W204" i="262"/>
  <c r="W203" i="262"/>
  <c r="W202" i="262"/>
  <c r="W201" i="262"/>
  <c r="W200" i="262"/>
  <c r="W199" i="262"/>
  <c r="W198" i="262"/>
  <c r="W197" i="262"/>
  <c r="W196" i="262"/>
  <c r="W195" i="262"/>
  <c r="W194" i="262"/>
  <c r="W193" i="262"/>
  <c r="W192" i="262"/>
  <c r="W191" i="262"/>
  <c r="W190" i="262"/>
  <c r="W189" i="262"/>
  <c r="W188" i="262"/>
  <c r="W187" i="262"/>
  <c r="W186" i="262"/>
  <c r="W185" i="262"/>
  <c r="W184" i="262"/>
  <c r="W183" i="262"/>
  <c r="W182" i="262"/>
  <c r="W181" i="262"/>
  <c r="W180" i="262"/>
  <c r="W179" i="262"/>
  <c r="W178" i="262"/>
  <c r="W177" i="262"/>
  <c r="W176" i="262"/>
  <c r="W175" i="262"/>
  <c r="W174" i="262"/>
  <c r="W173" i="262"/>
  <c r="W172" i="262"/>
  <c r="W171" i="262"/>
  <c r="W170" i="262"/>
  <c r="W169" i="262"/>
  <c r="W168" i="262"/>
  <c r="W167" i="262"/>
  <c r="W166" i="262"/>
  <c r="W165" i="262"/>
  <c r="W164" i="262"/>
  <c r="W163" i="262"/>
  <c r="W162" i="262"/>
  <c r="W161" i="262"/>
  <c r="W160" i="262"/>
  <c r="W159" i="262"/>
  <c r="W158" i="262"/>
  <c r="W157" i="262"/>
  <c r="W150" i="262"/>
  <c r="W149" i="262"/>
  <c r="W148" i="262"/>
  <c r="W147" i="262"/>
  <c r="W146" i="262"/>
  <c r="W145" i="262"/>
  <c r="W144" i="262"/>
  <c r="W143" i="262"/>
  <c r="W142" i="262"/>
  <c r="W141" i="262"/>
  <c r="W140" i="262"/>
  <c r="W139" i="262"/>
  <c r="W138" i="262"/>
  <c r="W137" i="262"/>
  <c r="W136" i="262"/>
  <c r="W135" i="262"/>
  <c r="W134" i="262"/>
  <c r="W133" i="262"/>
  <c r="W132" i="262"/>
  <c r="W131" i="262"/>
  <c r="W130" i="262"/>
  <c r="W129" i="262"/>
  <c r="W128" i="262"/>
  <c r="W127" i="262"/>
  <c r="W126" i="262"/>
  <c r="W125" i="262"/>
  <c r="W124" i="262"/>
  <c r="W123" i="262"/>
  <c r="W122" i="262"/>
  <c r="W121" i="262"/>
  <c r="W120" i="262"/>
  <c r="W119" i="262"/>
  <c r="W118" i="262"/>
  <c r="W117" i="262"/>
  <c r="W116" i="262"/>
  <c r="W115" i="262"/>
  <c r="W114" i="262"/>
  <c r="W113" i="262"/>
  <c r="W112" i="262"/>
  <c r="W111" i="262"/>
  <c r="W110" i="262"/>
  <c r="W109" i="262"/>
  <c r="W108" i="262"/>
  <c r="W107" i="262"/>
  <c r="W106" i="262"/>
  <c r="W105" i="262"/>
  <c r="W104" i="262"/>
  <c r="W103" i="262"/>
  <c r="W102" i="262"/>
  <c r="W101" i="262"/>
  <c r="W100" i="262"/>
  <c r="W99" i="262"/>
  <c r="W98" i="262"/>
  <c r="W97" i="262"/>
  <c r="W96" i="262"/>
  <c r="W92" i="262"/>
  <c r="W91" i="262"/>
  <c r="W90" i="262"/>
  <c r="W89" i="262"/>
  <c r="W88" i="262"/>
  <c r="W87" i="262"/>
  <c r="W86" i="262"/>
  <c r="W85" i="262"/>
  <c r="W84" i="262"/>
  <c r="W83" i="262"/>
  <c r="W82" i="262"/>
  <c r="W81" i="262"/>
  <c r="W80" i="262"/>
  <c r="W79" i="262"/>
  <c r="W78" i="262"/>
  <c r="W77" i="262"/>
  <c r="W76" i="262"/>
  <c r="W75" i="262"/>
  <c r="W74" i="262"/>
  <c r="W73" i="262"/>
  <c r="W72" i="262"/>
  <c r="W71" i="262"/>
  <c r="W70" i="262"/>
  <c r="W69" i="262"/>
  <c r="W68" i="262"/>
  <c r="W67" i="262"/>
  <c r="W66" i="262"/>
  <c r="W65" i="262"/>
  <c r="W64" i="262"/>
  <c r="W63" i="262"/>
  <c r="W62" i="262"/>
  <c r="W61" i="262"/>
  <c r="W60" i="262"/>
  <c r="W59" i="262"/>
  <c r="W58" i="262"/>
  <c r="W57" i="262"/>
  <c r="W56" i="262"/>
  <c r="W55" i="262"/>
  <c r="W54" i="262"/>
  <c r="W53" i="262"/>
  <c r="W52" i="262"/>
  <c r="W51" i="262"/>
  <c r="W50" i="262"/>
  <c r="W49" i="262"/>
  <c r="W48" i="262"/>
  <c r="W47" i="262"/>
  <c r="W46" i="262"/>
  <c r="W45" i="262"/>
  <c r="W44" i="262"/>
  <c r="W43" i="262"/>
  <c r="W42" i="262"/>
  <c r="W41" i="262"/>
  <c r="W40" i="262"/>
  <c r="W39" i="262"/>
  <c r="W38" i="262"/>
  <c r="W37" i="262"/>
  <c r="W36" i="262"/>
  <c r="W35" i="262"/>
  <c r="W34" i="262"/>
  <c r="W33" i="262"/>
  <c r="W32" i="262"/>
  <c r="W31" i="262"/>
  <c r="W30" i="262"/>
  <c r="W29" i="262"/>
  <c r="W28" i="262"/>
  <c r="W27" i="262"/>
  <c r="W26" i="262"/>
  <c r="W25" i="262"/>
  <c r="W24" i="262"/>
  <c r="W23" i="262"/>
  <c r="W22" i="262"/>
  <c r="W21" i="262"/>
  <c r="W20" i="262"/>
  <c r="W19" i="262"/>
  <c r="W18" i="262"/>
  <c r="W17" i="262"/>
  <c r="W16" i="262"/>
  <c r="W15" i="262"/>
  <c r="C319" i="262" s="1"/>
  <c r="W314" i="261"/>
  <c r="W313" i="261"/>
  <c r="W312" i="261"/>
  <c r="W311" i="261"/>
  <c r="W310" i="261"/>
  <c r="W309" i="261"/>
  <c r="W308" i="261"/>
  <c r="W307" i="261"/>
  <c r="W306" i="261"/>
  <c r="W305" i="261"/>
  <c r="W304" i="261"/>
  <c r="W303" i="261"/>
  <c r="W302" i="261"/>
  <c r="W301" i="261"/>
  <c r="W300" i="261"/>
  <c r="W299" i="261"/>
  <c r="W298" i="261"/>
  <c r="W297" i="261"/>
  <c r="W296" i="261"/>
  <c r="W295" i="261"/>
  <c r="W294" i="261"/>
  <c r="W293" i="261"/>
  <c r="W292" i="261"/>
  <c r="W291" i="261"/>
  <c r="W290" i="261"/>
  <c r="W289" i="261"/>
  <c r="W288" i="261"/>
  <c r="W287" i="261"/>
  <c r="W286" i="261"/>
  <c r="W285" i="261"/>
  <c r="W284" i="261"/>
  <c r="W283" i="261"/>
  <c r="W282" i="261"/>
  <c r="W281" i="261"/>
  <c r="W280" i="261"/>
  <c r="W279" i="261"/>
  <c r="W278" i="261"/>
  <c r="W277" i="261"/>
  <c r="W276" i="261"/>
  <c r="W275" i="261"/>
  <c r="W274" i="261"/>
  <c r="W273" i="261"/>
  <c r="W272" i="261"/>
  <c r="W271" i="261"/>
  <c r="W270" i="261"/>
  <c r="W269" i="261"/>
  <c r="W268" i="261"/>
  <c r="W267" i="261"/>
  <c r="W266" i="261"/>
  <c r="W265" i="261"/>
  <c r="W260" i="261"/>
  <c r="W259" i="261"/>
  <c r="W258" i="261"/>
  <c r="W257" i="261"/>
  <c r="W256" i="261"/>
  <c r="W255" i="261"/>
  <c r="W254" i="261"/>
  <c r="W253" i="261"/>
  <c r="W252" i="261"/>
  <c r="W251" i="261"/>
  <c r="W250" i="261"/>
  <c r="W249" i="261"/>
  <c r="W248" i="261"/>
  <c r="W247" i="261"/>
  <c r="W246" i="261"/>
  <c r="W245" i="261"/>
  <c r="W244" i="261"/>
  <c r="W243" i="261"/>
  <c r="W242" i="261"/>
  <c r="W241" i="261"/>
  <c r="W240" i="261"/>
  <c r="W239" i="261"/>
  <c r="W238" i="261"/>
  <c r="W237" i="261"/>
  <c r="W236" i="261"/>
  <c r="W235" i="261"/>
  <c r="W234" i="261"/>
  <c r="W233" i="261"/>
  <c r="W232" i="261"/>
  <c r="W231" i="261"/>
  <c r="W230" i="261"/>
  <c r="W229" i="261"/>
  <c r="W228" i="261"/>
  <c r="W227" i="261"/>
  <c r="W226" i="261"/>
  <c r="W225" i="261"/>
  <c r="W224" i="261"/>
  <c r="W223" i="261"/>
  <c r="W222" i="261"/>
  <c r="W221" i="261"/>
  <c r="W220" i="261"/>
  <c r="W219" i="261"/>
  <c r="W218" i="261"/>
  <c r="W217" i="261"/>
  <c r="W216" i="261"/>
  <c r="W215" i="261"/>
  <c r="W214" i="261"/>
  <c r="W213" i="261"/>
  <c r="W212" i="261"/>
  <c r="W211" i="261"/>
  <c r="W206" i="261"/>
  <c r="W205" i="261"/>
  <c r="W204" i="261"/>
  <c r="W203" i="261"/>
  <c r="W202" i="261"/>
  <c r="W201" i="261"/>
  <c r="W200" i="261"/>
  <c r="W199" i="261"/>
  <c r="W198" i="261"/>
  <c r="W197" i="261"/>
  <c r="W196" i="261"/>
  <c r="W195" i="261"/>
  <c r="W194" i="261"/>
  <c r="W193" i="261"/>
  <c r="W192" i="261"/>
  <c r="W191" i="261"/>
  <c r="W190" i="261"/>
  <c r="W189" i="261"/>
  <c r="W188" i="261"/>
  <c r="W187" i="261"/>
  <c r="W186" i="261"/>
  <c r="W185" i="261"/>
  <c r="W184" i="261"/>
  <c r="W183" i="261"/>
  <c r="W182" i="261"/>
  <c r="W181" i="261"/>
  <c r="W180" i="261"/>
  <c r="W179" i="261"/>
  <c r="W178" i="261"/>
  <c r="W177" i="261"/>
  <c r="W176" i="261"/>
  <c r="W175" i="261"/>
  <c r="W174" i="261"/>
  <c r="W173" i="261"/>
  <c r="W172" i="261"/>
  <c r="W171" i="261"/>
  <c r="W170" i="261"/>
  <c r="W169" i="261"/>
  <c r="W168" i="261"/>
  <c r="W167" i="261"/>
  <c r="W166" i="261"/>
  <c r="W165" i="261"/>
  <c r="W164" i="261"/>
  <c r="W163" i="261"/>
  <c r="W162" i="261"/>
  <c r="W161" i="261"/>
  <c r="W160" i="261"/>
  <c r="W159" i="261"/>
  <c r="W158" i="261"/>
  <c r="W157" i="261"/>
  <c r="W150" i="261"/>
  <c r="W149" i="261"/>
  <c r="W148" i="261"/>
  <c r="W147" i="261"/>
  <c r="W146" i="261"/>
  <c r="W145" i="261"/>
  <c r="W144" i="261"/>
  <c r="W143" i="261"/>
  <c r="W142" i="261"/>
  <c r="W141" i="261"/>
  <c r="W140" i="261"/>
  <c r="W139" i="261"/>
  <c r="W138" i="261"/>
  <c r="W137" i="261"/>
  <c r="W136" i="261"/>
  <c r="W135" i="261"/>
  <c r="W134" i="261"/>
  <c r="W133" i="261"/>
  <c r="W132" i="261"/>
  <c r="W131" i="261"/>
  <c r="W130" i="261"/>
  <c r="W129" i="261"/>
  <c r="W128" i="261"/>
  <c r="W127" i="261"/>
  <c r="W126" i="261"/>
  <c r="W125" i="261"/>
  <c r="W124" i="261"/>
  <c r="W123" i="261"/>
  <c r="W122" i="261"/>
  <c r="W121" i="261"/>
  <c r="W120" i="261"/>
  <c r="W119" i="261"/>
  <c r="W118" i="261"/>
  <c r="W117" i="261"/>
  <c r="W116" i="261"/>
  <c r="W115" i="261"/>
  <c r="W114" i="261"/>
  <c r="W113" i="261"/>
  <c r="W112" i="261"/>
  <c r="W111" i="261"/>
  <c r="W110" i="261"/>
  <c r="W109" i="261"/>
  <c r="W108" i="261"/>
  <c r="W107" i="261"/>
  <c r="W106" i="261"/>
  <c r="W105" i="261"/>
  <c r="W104" i="261"/>
  <c r="W103" i="261"/>
  <c r="W102" i="261"/>
  <c r="W101" i="261"/>
  <c r="W100" i="261"/>
  <c r="W99" i="261"/>
  <c r="W98" i="261"/>
  <c r="W97" i="261"/>
  <c r="W96" i="261"/>
  <c r="W92" i="261"/>
  <c r="W91" i="261"/>
  <c r="W90" i="261"/>
  <c r="W89" i="261"/>
  <c r="W88" i="261"/>
  <c r="W87" i="261"/>
  <c r="W86" i="261"/>
  <c r="W85" i="261"/>
  <c r="W84" i="261"/>
  <c r="W83" i="261"/>
  <c r="W82" i="261"/>
  <c r="W81" i="261"/>
  <c r="W80" i="261"/>
  <c r="W79" i="261"/>
  <c r="W78" i="261"/>
  <c r="W77" i="261"/>
  <c r="W76" i="261"/>
  <c r="W75" i="261"/>
  <c r="W74" i="261"/>
  <c r="W73" i="261"/>
  <c r="W72" i="261"/>
  <c r="W71" i="261"/>
  <c r="W70" i="261"/>
  <c r="W69" i="261"/>
  <c r="W68" i="261"/>
  <c r="W67" i="261"/>
  <c r="W66" i="261"/>
  <c r="W65" i="261"/>
  <c r="W64" i="261"/>
  <c r="W63" i="261"/>
  <c r="W62" i="261"/>
  <c r="W61" i="261"/>
  <c r="W60" i="261"/>
  <c r="W59" i="261"/>
  <c r="W58" i="261"/>
  <c r="W57" i="261"/>
  <c r="W56" i="261"/>
  <c r="W55" i="261"/>
  <c r="W54" i="261"/>
  <c r="W53" i="261"/>
  <c r="W52" i="261"/>
  <c r="W51" i="261"/>
  <c r="W50" i="261"/>
  <c r="W49" i="261"/>
  <c r="W48" i="261"/>
  <c r="W47" i="261"/>
  <c r="W46" i="261"/>
  <c r="W45" i="261"/>
  <c r="W44" i="261"/>
  <c r="W43" i="261"/>
  <c r="W42" i="261"/>
  <c r="W41" i="261"/>
  <c r="W40" i="261"/>
  <c r="W39" i="261"/>
  <c r="W38" i="261"/>
  <c r="W37" i="261"/>
  <c r="W36" i="261"/>
  <c r="W35" i="261"/>
  <c r="W34" i="261"/>
  <c r="W33" i="261"/>
  <c r="W32" i="261"/>
  <c r="W31" i="261"/>
  <c r="W30" i="261"/>
  <c r="W29" i="261"/>
  <c r="W28" i="261"/>
  <c r="W27" i="261"/>
  <c r="W26" i="261"/>
  <c r="W25" i="261"/>
  <c r="W24" i="261"/>
  <c r="W23" i="261"/>
  <c r="W22" i="261"/>
  <c r="W21" i="261"/>
  <c r="W20" i="261"/>
  <c r="W19" i="261"/>
  <c r="W18" i="261"/>
  <c r="W17" i="261"/>
  <c r="W16" i="261"/>
  <c r="W15" i="261"/>
  <c r="C319" i="261" s="1"/>
  <c r="W314" i="260"/>
  <c r="W313" i="260"/>
  <c r="W312" i="260"/>
  <c r="W311" i="260"/>
  <c r="W310" i="260"/>
  <c r="W309" i="260"/>
  <c r="W308" i="260"/>
  <c r="W307" i="260"/>
  <c r="W306" i="260"/>
  <c r="W305" i="260"/>
  <c r="W304" i="260"/>
  <c r="W303" i="260"/>
  <c r="W302" i="260"/>
  <c r="W301" i="260"/>
  <c r="W300" i="260"/>
  <c r="W299" i="260"/>
  <c r="W298" i="260"/>
  <c r="W297" i="260"/>
  <c r="W296" i="260"/>
  <c r="W295" i="260"/>
  <c r="W294" i="260"/>
  <c r="W293" i="260"/>
  <c r="W292" i="260"/>
  <c r="W291" i="260"/>
  <c r="W290" i="260"/>
  <c r="W289" i="260"/>
  <c r="W288" i="260"/>
  <c r="W287" i="260"/>
  <c r="W286" i="260"/>
  <c r="W285" i="260"/>
  <c r="W284" i="260"/>
  <c r="W283" i="260"/>
  <c r="W282" i="260"/>
  <c r="W281" i="260"/>
  <c r="W280" i="260"/>
  <c r="W279" i="260"/>
  <c r="W278" i="260"/>
  <c r="W277" i="260"/>
  <c r="W276" i="260"/>
  <c r="W275" i="260"/>
  <c r="W274" i="260"/>
  <c r="W273" i="260"/>
  <c r="W272" i="260"/>
  <c r="W271" i="260"/>
  <c r="W270" i="260"/>
  <c r="W269" i="260"/>
  <c r="W268" i="260"/>
  <c r="W267" i="260"/>
  <c r="W266" i="260"/>
  <c r="W265" i="260"/>
  <c r="W260" i="260"/>
  <c r="W259" i="260"/>
  <c r="W258" i="260"/>
  <c r="W257" i="260"/>
  <c r="W256" i="260"/>
  <c r="W255" i="260"/>
  <c r="W254" i="260"/>
  <c r="W253" i="260"/>
  <c r="W252" i="260"/>
  <c r="W251" i="260"/>
  <c r="W250" i="260"/>
  <c r="W249" i="260"/>
  <c r="W248" i="260"/>
  <c r="W247" i="260"/>
  <c r="W246" i="260"/>
  <c r="W245" i="260"/>
  <c r="W244" i="260"/>
  <c r="W243" i="260"/>
  <c r="W242" i="260"/>
  <c r="W241" i="260"/>
  <c r="W240" i="260"/>
  <c r="W239" i="260"/>
  <c r="W238" i="260"/>
  <c r="W237" i="260"/>
  <c r="W236" i="260"/>
  <c r="W235" i="260"/>
  <c r="W234" i="260"/>
  <c r="W233" i="260"/>
  <c r="W232" i="260"/>
  <c r="W231" i="260"/>
  <c r="W230" i="260"/>
  <c r="W229" i="260"/>
  <c r="W228" i="260"/>
  <c r="W227" i="260"/>
  <c r="W226" i="260"/>
  <c r="W225" i="260"/>
  <c r="W224" i="260"/>
  <c r="W223" i="260"/>
  <c r="W222" i="260"/>
  <c r="W221" i="260"/>
  <c r="W220" i="260"/>
  <c r="W219" i="260"/>
  <c r="W218" i="260"/>
  <c r="W217" i="260"/>
  <c r="W216" i="260"/>
  <c r="W215" i="260"/>
  <c r="W214" i="260"/>
  <c r="W213" i="260"/>
  <c r="W212" i="260"/>
  <c r="W211" i="260"/>
  <c r="W206" i="260"/>
  <c r="W205" i="260"/>
  <c r="W204" i="260"/>
  <c r="W203" i="260"/>
  <c r="W202" i="260"/>
  <c r="W201" i="260"/>
  <c r="W200" i="260"/>
  <c r="W199" i="260"/>
  <c r="W198" i="260"/>
  <c r="W197" i="260"/>
  <c r="W196" i="260"/>
  <c r="W195" i="260"/>
  <c r="W194" i="260"/>
  <c r="W193" i="260"/>
  <c r="W192" i="260"/>
  <c r="W191" i="260"/>
  <c r="W190" i="260"/>
  <c r="W189" i="260"/>
  <c r="W188" i="260"/>
  <c r="W187" i="260"/>
  <c r="W186" i="260"/>
  <c r="W185" i="260"/>
  <c r="W184" i="260"/>
  <c r="W183" i="260"/>
  <c r="W182" i="260"/>
  <c r="W181" i="260"/>
  <c r="W180" i="260"/>
  <c r="W179" i="260"/>
  <c r="W178" i="260"/>
  <c r="W177" i="260"/>
  <c r="W176" i="260"/>
  <c r="W175" i="260"/>
  <c r="W174" i="260"/>
  <c r="W173" i="260"/>
  <c r="W172" i="260"/>
  <c r="W171" i="260"/>
  <c r="W170" i="260"/>
  <c r="W169" i="260"/>
  <c r="W168" i="260"/>
  <c r="W167" i="260"/>
  <c r="W166" i="260"/>
  <c r="W165" i="260"/>
  <c r="W164" i="260"/>
  <c r="W163" i="260"/>
  <c r="W162" i="260"/>
  <c r="W161" i="260"/>
  <c r="W160" i="260"/>
  <c r="W159" i="260"/>
  <c r="W158" i="260"/>
  <c r="W157" i="260"/>
  <c r="W150" i="260"/>
  <c r="W149" i="260"/>
  <c r="W148" i="260"/>
  <c r="W147" i="260"/>
  <c r="W146" i="260"/>
  <c r="W145" i="260"/>
  <c r="W144" i="260"/>
  <c r="W143" i="260"/>
  <c r="W142" i="260"/>
  <c r="W141" i="260"/>
  <c r="W140" i="260"/>
  <c r="W139" i="260"/>
  <c r="W138" i="260"/>
  <c r="W137" i="260"/>
  <c r="W136" i="260"/>
  <c r="W135" i="260"/>
  <c r="W134" i="260"/>
  <c r="W133" i="260"/>
  <c r="W132" i="260"/>
  <c r="W131" i="260"/>
  <c r="W130" i="260"/>
  <c r="W129" i="260"/>
  <c r="W128" i="260"/>
  <c r="W127" i="260"/>
  <c r="W126" i="260"/>
  <c r="W125" i="260"/>
  <c r="W124" i="260"/>
  <c r="W123" i="260"/>
  <c r="W122" i="260"/>
  <c r="W121" i="260"/>
  <c r="W120" i="260"/>
  <c r="W119" i="260"/>
  <c r="W118" i="260"/>
  <c r="W117" i="260"/>
  <c r="W116" i="260"/>
  <c r="W115" i="260"/>
  <c r="W114" i="260"/>
  <c r="W113" i="260"/>
  <c r="W112" i="260"/>
  <c r="W111" i="260"/>
  <c r="W110" i="260"/>
  <c r="W109" i="260"/>
  <c r="W108" i="260"/>
  <c r="W107" i="260"/>
  <c r="W106" i="260"/>
  <c r="W105" i="260"/>
  <c r="W104" i="260"/>
  <c r="W103" i="260"/>
  <c r="W102" i="260"/>
  <c r="W101" i="260"/>
  <c r="W100" i="260"/>
  <c r="W99" i="260"/>
  <c r="W98" i="260"/>
  <c r="W97" i="260"/>
  <c r="W96" i="260"/>
  <c r="W92" i="260"/>
  <c r="W91" i="260"/>
  <c r="W90" i="260"/>
  <c r="W89" i="260"/>
  <c r="W88" i="260"/>
  <c r="W87" i="260"/>
  <c r="W86" i="260"/>
  <c r="W85" i="260"/>
  <c r="W84" i="260"/>
  <c r="W83" i="260"/>
  <c r="W82" i="260"/>
  <c r="W81" i="260"/>
  <c r="W80" i="260"/>
  <c r="W79" i="260"/>
  <c r="W78" i="260"/>
  <c r="W77" i="260"/>
  <c r="W76" i="260"/>
  <c r="W75" i="260"/>
  <c r="W74" i="260"/>
  <c r="W73" i="260"/>
  <c r="W72" i="260"/>
  <c r="W71" i="260"/>
  <c r="W70" i="260"/>
  <c r="W69" i="260"/>
  <c r="W68" i="260"/>
  <c r="W67" i="260"/>
  <c r="W66" i="260"/>
  <c r="W65" i="260"/>
  <c r="W64" i="260"/>
  <c r="W63" i="260"/>
  <c r="W62" i="260"/>
  <c r="W61" i="260"/>
  <c r="W60" i="260"/>
  <c r="W59" i="260"/>
  <c r="W58" i="260"/>
  <c r="W57" i="260"/>
  <c r="W56" i="260"/>
  <c r="W55" i="260"/>
  <c r="W54" i="260"/>
  <c r="W53" i="260"/>
  <c r="W52" i="260"/>
  <c r="W51" i="260"/>
  <c r="W50" i="260"/>
  <c r="W49" i="260"/>
  <c r="W48" i="260"/>
  <c r="W47" i="260"/>
  <c r="W46" i="260"/>
  <c r="W45" i="260"/>
  <c r="W44" i="260"/>
  <c r="W43" i="260"/>
  <c r="W42" i="260"/>
  <c r="W41" i="260"/>
  <c r="W40" i="260"/>
  <c r="W39" i="260"/>
  <c r="W38" i="260"/>
  <c r="W37" i="260"/>
  <c r="W36" i="260"/>
  <c r="W35" i="260"/>
  <c r="W34" i="260"/>
  <c r="W33" i="260"/>
  <c r="W32" i="260"/>
  <c r="W31" i="260"/>
  <c r="W30" i="260"/>
  <c r="W29" i="260"/>
  <c r="W28" i="260"/>
  <c r="W27" i="260"/>
  <c r="W26" i="260"/>
  <c r="W25" i="260"/>
  <c r="W24" i="260"/>
  <c r="W23" i="260"/>
  <c r="W22" i="260"/>
  <c r="W21" i="260"/>
  <c r="W20" i="260"/>
  <c r="W19" i="260"/>
  <c r="W18" i="260"/>
  <c r="W17" i="260"/>
  <c r="W16" i="260"/>
  <c r="W15" i="260"/>
  <c r="C319" i="260" s="1"/>
  <c r="W314" i="259"/>
  <c r="W313" i="259"/>
  <c r="W312" i="259"/>
  <c r="W311" i="259"/>
  <c r="W310" i="259"/>
  <c r="W309" i="259"/>
  <c r="W308" i="259"/>
  <c r="W307" i="259"/>
  <c r="W306" i="259"/>
  <c r="W305" i="259"/>
  <c r="W304" i="259"/>
  <c r="W303" i="259"/>
  <c r="W302" i="259"/>
  <c r="W301" i="259"/>
  <c r="W300" i="259"/>
  <c r="W299" i="259"/>
  <c r="W298" i="259"/>
  <c r="W297" i="259"/>
  <c r="W296" i="259"/>
  <c r="W295" i="259"/>
  <c r="W294" i="259"/>
  <c r="W293" i="259"/>
  <c r="W292" i="259"/>
  <c r="W291" i="259"/>
  <c r="W290" i="259"/>
  <c r="W289" i="259"/>
  <c r="W288" i="259"/>
  <c r="W287" i="259"/>
  <c r="W286" i="259"/>
  <c r="W285" i="259"/>
  <c r="W284" i="259"/>
  <c r="W283" i="259"/>
  <c r="W282" i="259"/>
  <c r="W281" i="259"/>
  <c r="W280" i="259"/>
  <c r="W279" i="259"/>
  <c r="W278" i="259"/>
  <c r="W277" i="259"/>
  <c r="W276" i="259"/>
  <c r="W275" i="259"/>
  <c r="W274" i="259"/>
  <c r="W273" i="259"/>
  <c r="W272" i="259"/>
  <c r="W271" i="259"/>
  <c r="W270" i="259"/>
  <c r="W269" i="259"/>
  <c r="W268" i="259"/>
  <c r="W267" i="259"/>
  <c r="W266" i="259"/>
  <c r="W265" i="259"/>
  <c r="W260" i="259"/>
  <c r="W259" i="259"/>
  <c r="W258" i="259"/>
  <c r="W257" i="259"/>
  <c r="W256" i="259"/>
  <c r="W255" i="259"/>
  <c r="W254" i="259"/>
  <c r="W253" i="259"/>
  <c r="W252" i="259"/>
  <c r="W251" i="259"/>
  <c r="W250" i="259"/>
  <c r="W249" i="259"/>
  <c r="W248" i="259"/>
  <c r="W247" i="259"/>
  <c r="W246" i="259"/>
  <c r="W245" i="259"/>
  <c r="W244" i="259"/>
  <c r="W243" i="259"/>
  <c r="W242" i="259"/>
  <c r="W241" i="259"/>
  <c r="W240" i="259"/>
  <c r="W239" i="259"/>
  <c r="W238" i="259"/>
  <c r="W237" i="259"/>
  <c r="W236" i="259"/>
  <c r="W235" i="259"/>
  <c r="W234" i="259"/>
  <c r="W233" i="259"/>
  <c r="W232" i="259"/>
  <c r="W231" i="259"/>
  <c r="W230" i="259"/>
  <c r="W229" i="259"/>
  <c r="W228" i="259"/>
  <c r="W227" i="259"/>
  <c r="W226" i="259"/>
  <c r="W225" i="259"/>
  <c r="W224" i="259"/>
  <c r="W223" i="259"/>
  <c r="W222" i="259"/>
  <c r="W221" i="259"/>
  <c r="W220" i="259"/>
  <c r="W219" i="259"/>
  <c r="W218" i="259"/>
  <c r="W217" i="259"/>
  <c r="W216" i="259"/>
  <c r="W215" i="259"/>
  <c r="W214" i="259"/>
  <c r="W213" i="259"/>
  <c r="W212" i="259"/>
  <c r="W211" i="259"/>
  <c r="W206" i="259"/>
  <c r="W205" i="259"/>
  <c r="W204" i="259"/>
  <c r="W203" i="259"/>
  <c r="W202" i="259"/>
  <c r="W201" i="259"/>
  <c r="W200" i="259"/>
  <c r="W199" i="259"/>
  <c r="W198" i="259"/>
  <c r="W197" i="259"/>
  <c r="W196" i="259"/>
  <c r="W195" i="259"/>
  <c r="W194" i="259"/>
  <c r="W193" i="259"/>
  <c r="W192" i="259"/>
  <c r="W191" i="259"/>
  <c r="W190" i="259"/>
  <c r="W189" i="259"/>
  <c r="W188" i="259"/>
  <c r="W187" i="259"/>
  <c r="W186" i="259"/>
  <c r="W185" i="259"/>
  <c r="W184" i="259"/>
  <c r="W183" i="259"/>
  <c r="W182" i="259"/>
  <c r="W181" i="259"/>
  <c r="W180" i="259"/>
  <c r="W179" i="259"/>
  <c r="W178" i="259"/>
  <c r="W177" i="259"/>
  <c r="W176" i="259"/>
  <c r="W175" i="259"/>
  <c r="W174" i="259"/>
  <c r="W173" i="259"/>
  <c r="W172" i="259"/>
  <c r="W171" i="259"/>
  <c r="W170" i="259"/>
  <c r="W169" i="259"/>
  <c r="W168" i="259"/>
  <c r="W167" i="259"/>
  <c r="W166" i="259"/>
  <c r="W165" i="259"/>
  <c r="W164" i="259"/>
  <c r="W163" i="259"/>
  <c r="W162" i="259"/>
  <c r="W161" i="259"/>
  <c r="W160" i="259"/>
  <c r="W159" i="259"/>
  <c r="W158" i="259"/>
  <c r="W157" i="259"/>
  <c r="W150" i="259"/>
  <c r="W149" i="259"/>
  <c r="W148" i="259"/>
  <c r="W147" i="259"/>
  <c r="W146" i="259"/>
  <c r="W145" i="259"/>
  <c r="W144" i="259"/>
  <c r="W143" i="259"/>
  <c r="W142" i="259"/>
  <c r="W141" i="259"/>
  <c r="W140" i="259"/>
  <c r="W139" i="259"/>
  <c r="W138" i="259"/>
  <c r="W137" i="259"/>
  <c r="W136" i="259"/>
  <c r="W135" i="259"/>
  <c r="W134" i="259"/>
  <c r="W133" i="259"/>
  <c r="W132" i="259"/>
  <c r="W131" i="259"/>
  <c r="W130" i="259"/>
  <c r="W129" i="259"/>
  <c r="W128" i="259"/>
  <c r="W127" i="259"/>
  <c r="W126" i="259"/>
  <c r="W125" i="259"/>
  <c r="W124" i="259"/>
  <c r="W123" i="259"/>
  <c r="W122" i="259"/>
  <c r="W121" i="259"/>
  <c r="W120" i="259"/>
  <c r="W119" i="259"/>
  <c r="W118" i="259"/>
  <c r="W117" i="259"/>
  <c r="W116" i="259"/>
  <c r="W115" i="259"/>
  <c r="W114" i="259"/>
  <c r="W113" i="259"/>
  <c r="W112" i="259"/>
  <c r="W111" i="259"/>
  <c r="W110" i="259"/>
  <c r="W109" i="259"/>
  <c r="W108" i="259"/>
  <c r="W107" i="259"/>
  <c r="W106" i="259"/>
  <c r="W105" i="259"/>
  <c r="W104" i="259"/>
  <c r="W103" i="259"/>
  <c r="W102" i="259"/>
  <c r="W101" i="259"/>
  <c r="W100" i="259"/>
  <c r="W99" i="259"/>
  <c r="W98" i="259"/>
  <c r="W97" i="259"/>
  <c r="W96" i="259"/>
  <c r="W92" i="259"/>
  <c r="W91" i="259"/>
  <c r="W90" i="259"/>
  <c r="W89" i="259"/>
  <c r="W88" i="259"/>
  <c r="W87" i="259"/>
  <c r="W86" i="259"/>
  <c r="W85" i="259"/>
  <c r="W84" i="259"/>
  <c r="W83" i="259"/>
  <c r="W82" i="259"/>
  <c r="W81" i="259"/>
  <c r="W80" i="259"/>
  <c r="W79" i="259"/>
  <c r="W78" i="259"/>
  <c r="W77" i="259"/>
  <c r="W76" i="259"/>
  <c r="W75" i="259"/>
  <c r="W74" i="259"/>
  <c r="W73" i="259"/>
  <c r="W72" i="259"/>
  <c r="W71" i="259"/>
  <c r="W70" i="259"/>
  <c r="W69" i="259"/>
  <c r="W68" i="259"/>
  <c r="W67" i="259"/>
  <c r="W66" i="259"/>
  <c r="W65" i="259"/>
  <c r="W64" i="259"/>
  <c r="W63" i="259"/>
  <c r="W62" i="259"/>
  <c r="W61" i="259"/>
  <c r="W60" i="259"/>
  <c r="W59" i="259"/>
  <c r="W58" i="259"/>
  <c r="W57" i="259"/>
  <c r="W56" i="259"/>
  <c r="W55" i="259"/>
  <c r="W54" i="259"/>
  <c r="W53" i="259"/>
  <c r="W52" i="259"/>
  <c r="W51" i="259"/>
  <c r="W50" i="259"/>
  <c r="W49" i="259"/>
  <c r="W48" i="259"/>
  <c r="W47" i="259"/>
  <c r="W46" i="259"/>
  <c r="W45" i="259"/>
  <c r="W44" i="259"/>
  <c r="W43" i="259"/>
  <c r="W42" i="259"/>
  <c r="W41" i="259"/>
  <c r="W40" i="259"/>
  <c r="W39" i="259"/>
  <c r="W38" i="259"/>
  <c r="W37" i="259"/>
  <c r="W36" i="259"/>
  <c r="W35" i="259"/>
  <c r="W34" i="259"/>
  <c r="W33" i="259"/>
  <c r="W32" i="259"/>
  <c r="W31" i="259"/>
  <c r="W30" i="259"/>
  <c r="W29" i="259"/>
  <c r="W28" i="259"/>
  <c r="W27" i="259"/>
  <c r="W26" i="259"/>
  <c r="W25" i="259"/>
  <c r="W24" i="259"/>
  <c r="W23" i="259"/>
  <c r="W22" i="259"/>
  <c r="W21" i="259"/>
  <c r="W20" i="259"/>
  <c r="W19" i="259"/>
  <c r="W18" i="259"/>
  <c r="W17" i="259"/>
  <c r="W16" i="259"/>
  <c r="W15" i="259"/>
  <c r="C319" i="259" s="1"/>
  <c r="W314" i="258"/>
  <c r="W313" i="258"/>
  <c r="W312" i="258"/>
  <c r="W311" i="258"/>
  <c r="W310" i="258"/>
  <c r="W309" i="258"/>
  <c r="W308" i="258"/>
  <c r="W307" i="258"/>
  <c r="W306" i="258"/>
  <c r="W305" i="258"/>
  <c r="W304" i="258"/>
  <c r="W303" i="258"/>
  <c r="W302" i="258"/>
  <c r="W301" i="258"/>
  <c r="W300" i="258"/>
  <c r="W299" i="258"/>
  <c r="W298" i="258"/>
  <c r="W297" i="258"/>
  <c r="W296" i="258"/>
  <c r="W295" i="258"/>
  <c r="W294" i="258"/>
  <c r="W293" i="258"/>
  <c r="W292" i="258"/>
  <c r="W291" i="258"/>
  <c r="W290" i="258"/>
  <c r="W289" i="258"/>
  <c r="W288" i="258"/>
  <c r="W287" i="258"/>
  <c r="W286" i="258"/>
  <c r="W285" i="258"/>
  <c r="W284" i="258"/>
  <c r="W283" i="258"/>
  <c r="W282" i="258"/>
  <c r="W281" i="258"/>
  <c r="W280" i="258"/>
  <c r="W279" i="258"/>
  <c r="W278" i="258"/>
  <c r="W277" i="258"/>
  <c r="W276" i="258"/>
  <c r="W275" i="258"/>
  <c r="W274" i="258"/>
  <c r="W273" i="258"/>
  <c r="W272" i="258"/>
  <c r="W271" i="258"/>
  <c r="W270" i="258"/>
  <c r="W269" i="258"/>
  <c r="W268" i="258"/>
  <c r="W267" i="258"/>
  <c r="W266" i="258"/>
  <c r="W265" i="258"/>
  <c r="W260" i="258"/>
  <c r="W259" i="258"/>
  <c r="W258" i="258"/>
  <c r="W257" i="258"/>
  <c r="W256" i="258"/>
  <c r="W255" i="258"/>
  <c r="W254" i="258"/>
  <c r="W253" i="258"/>
  <c r="W252" i="258"/>
  <c r="W251" i="258"/>
  <c r="W250" i="258"/>
  <c r="W249" i="258"/>
  <c r="W248" i="258"/>
  <c r="W247" i="258"/>
  <c r="W246" i="258"/>
  <c r="W245" i="258"/>
  <c r="W244" i="258"/>
  <c r="W243" i="258"/>
  <c r="W242" i="258"/>
  <c r="W241" i="258"/>
  <c r="W240" i="258"/>
  <c r="W239" i="258"/>
  <c r="W238" i="258"/>
  <c r="W237" i="258"/>
  <c r="W236" i="258"/>
  <c r="W235" i="258"/>
  <c r="W234" i="258"/>
  <c r="W233" i="258"/>
  <c r="W232" i="258"/>
  <c r="W231" i="258"/>
  <c r="W230" i="258"/>
  <c r="W229" i="258"/>
  <c r="W228" i="258"/>
  <c r="W227" i="258"/>
  <c r="W226" i="258"/>
  <c r="W225" i="258"/>
  <c r="W224" i="258"/>
  <c r="W223" i="258"/>
  <c r="W222" i="258"/>
  <c r="W221" i="258"/>
  <c r="W220" i="258"/>
  <c r="W219" i="258"/>
  <c r="W218" i="258"/>
  <c r="W217" i="258"/>
  <c r="W216" i="258"/>
  <c r="W215" i="258"/>
  <c r="W214" i="258"/>
  <c r="W213" i="258"/>
  <c r="W212" i="258"/>
  <c r="W211" i="258"/>
  <c r="W206" i="258"/>
  <c r="W205" i="258"/>
  <c r="W204" i="258"/>
  <c r="W203" i="258"/>
  <c r="W202" i="258"/>
  <c r="W201" i="258"/>
  <c r="W200" i="258"/>
  <c r="W199" i="258"/>
  <c r="W198" i="258"/>
  <c r="W197" i="258"/>
  <c r="W196" i="258"/>
  <c r="W195" i="258"/>
  <c r="W194" i="258"/>
  <c r="W193" i="258"/>
  <c r="W192" i="258"/>
  <c r="W191" i="258"/>
  <c r="W190" i="258"/>
  <c r="W189" i="258"/>
  <c r="W188" i="258"/>
  <c r="W187" i="258"/>
  <c r="W186" i="258"/>
  <c r="W185" i="258"/>
  <c r="W184" i="258"/>
  <c r="W183" i="258"/>
  <c r="W182" i="258"/>
  <c r="W181" i="258"/>
  <c r="W180" i="258"/>
  <c r="W179" i="258"/>
  <c r="W178" i="258"/>
  <c r="W177" i="258"/>
  <c r="W176" i="258"/>
  <c r="W175" i="258"/>
  <c r="W174" i="258"/>
  <c r="W173" i="258"/>
  <c r="W172" i="258"/>
  <c r="W171" i="258"/>
  <c r="W170" i="258"/>
  <c r="W169" i="258"/>
  <c r="W168" i="258"/>
  <c r="W167" i="258"/>
  <c r="W166" i="258"/>
  <c r="W165" i="258"/>
  <c r="W164" i="258"/>
  <c r="W163" i="258"/>
  <c r="W162" i="258"/>
  <c r="W161" i="258"/>
  <c r="W160" i="258"/>
  <c r="W159" i="258"/>
  <c r="W158" i="258"/>
  <c r="W157" i="258"/>
  <c r="W150" i="258"/>
  <c r="W149" i="258"/>
  <c r="W148" i="258"/>
  <c r="W147" i="258"/>
  <c r="W146" i="258"/>
  <c r="W145" i="258"/>
  <c r="W144" i="258"/>
  <c r="W143" i="258"/>
  <c r="W142" i="258"/>
  <c r="W141" i="258"/>
  <c r="W140" i="258"/>
  <c r="W139" i="258"/>
  <c r="W138" i="258"/>
  <c r="W137" i="258"/>
  <c r="W136" i="258"/>
  <c r="W135" i="258"/>
  <c r="W134" i="258"/>
  <c r="W133" i="258"/>
  <c r="W132" i="258"/>
  <c r="W131" i="258"/>
  <c r="W130" i="258"/>
  <c r="W129" i="258"/>
  <c r="W128" i="258"/>
  <c r="W127" i="258"/>
  <c r="W126" i="258"/>
  <c r="W125" i="258"/>
  <c r="W124" i="258"/>
  <c r="W123" i="258"/>
  <c r="W122" i="258"/>
  <c r="W121" i="258"/>
  <c r="W120" i="258"/>
  <c r="W119" i="258"/>
  <c r="W118" i="258"/>
  <c r="W117" i="258"/>
  <c r="W116" i="258"/>
  <c r="W115" i="258"/>
  <c r="W114" i="258"/>
  <c r="W113" i="258"/>
  <c r="W112" i="258"/>
  <c r="W111" i="258"/>
  <c r="W110" i="258"/>
  <c r="W109" i="258"/>
  <c r="W108" i="258"/>
  <c r="W107" i="258"/>
  <c r="W106" i="258"/>
  <c r="W105" i="258"/>
  <c r="W104" i="258"/>
  <c r="W103" i="258"/>
  <c r="W102" i="258"/>
  <c r="W101" i="258"/>
  <c r="W100" i="258"/>
  <c r="W99" i="258"/>
  <c r="W98" i="258"/>
  <c r="W97" i="258"/>
  <c r="W96" i="258"/>
  <c r="W92" i="258"/>
  <c r="W91" i="258"/>
  <c r="W90" i="258"/>
  <c r="W89" i="258"/>
  <c r="W88" i="258"/>
  <c r="W87" i="258"/>
  <c r="W86" i="258"/>
  <c r="W85" i="258"/>
  <c r="W84" i="258"/>
  <c r="W83" i="258"/>
  <c r="W82" i="258"/>
  <c r="W81" i="258"/>
  <c r="W80" i="258"/>
  <c r="W79" i="258"/>
  <c r="W78" i="258"/>
  <c r="W77" i="258"/>
  <c r="W76" i="258"/>
  <c r="W75" i="258"/>
  <c r="W74" i="258"/>
  <c r="W73" i="258"/>
  <c r="W72" i="258"/>
  <c r="W71" i="258"/>
  <c r="W70" i="258"/>
  <c r="W69" i="258"/>
  <c r="W68" i="258"/>
  <c r="W67" i="258"/>
  <c r="W66" i="258"/>
  <c r="W65" i="258"/>
  <c r="W64" i="258"/>
  <c r="W63" i="258"/>
  <c r="W62" i="258"/>
  <c r="W61" i="258"/>
  <c r="W60" i="258"/>
  <c r="W59" i="258"/>
  <c r="W58" i="258"/>
  <c r="W57" i="258"/>
  <c r="W56" i="258"/>
  <c r="W55" i="258"/>
  <c r="W54" i="258"/>
  <c r="W53" i="258"/>
  <c r="W52" i="258"/>
  <c r="W51" i="258"/>
  <c r="W50" i="258"/>
  <c r="W49" i="258"/>
  <c r="W48" i="258"/>
  <c r="W47" i="258"/>
  <c r="W46" i="258"/>
  <c r="W45" i="258"/>
  <c r="W44" i="258"/>
  <c r="W43" i="258"/>
  <c r="W42" i="258"/>
  <c r="W41" i="258"/>
  <c r="W40" i="258"/>
  <c r="W39" i="258"/>
  <c r="W38" i="258"/>
  <c r="W37" i="258"/>
  <c r="W36" i="258"/>
  <c r="W35" i="258"/>
  <c r="W34" i="258"/>
  <c r="W33" i="258"/>
  <c r="W32" i="258"/>
  <c r="W31" i="258"/>
  <c r="W30" i="258"/>
  <c r="W29" i="258"/>
  <c r="W28" i="258"/>
  <c r="W27" i="258"/>
  <c r="W26" i="258"/>
  <c r="W25" i="258"/>
  <c r="W24" i="258"/>
  <c r="W23" i="258"/>
  <c r="W22" i="258"/>
  <c r="W21" i="258"/>
  <c r="W20" i="258"/>
  <c r="W19" i="258"/>
  <c r="W18" i="258"/>
  <c r="W17" i="258"/>
  <c r="W16" i="258"/>
  <c r="W15" i="258"/>
  <c r="C319" i="258" s="1"/>
  <c r="W314" i="257"/>
  <c r="W313" i="257"/>
  <c r="W312" i="257"/>
  <c r="W311" i="257"/>
  <c r="W310" i="257"/>
  <c r="W309" i="257"/>
  <c r="W308" i="257"/>
  <c r="W307" i="257"/>
  <c r="W306" i="257"/>
  <c r="W305" i="257"/>
  <c r="W304" i="257"/>
  <c r="W303" i="257"/>
  <c r="W302" i="257"/>
  <c r="W301" i="257"/>
  <c r="W300" i="257"/>
  <c r="W299" i="257"/>
  <c r="W298" i="257"/>
  <c r="W297" i="257"/>
  <c r="W296" i="257"/>
  <c r="W295" i="257"/>
  <c r="W294" i="257"/>
  <c r="W293" i="257"/>
  <c r="W292" i="257"/>
  <c r="W291" i="257"/>
  <c r="W290" i="257"/>
  <c r="W289" i="257"/>
  <c r="W288" i="257"/>
  <c r="W287" i="257"/>
  <c r="W286" i="257"/>
  <c r="W285" i="257"/>
  <c r="W284" i="257"/>
  <c r="W283" i="257"/>
  <c r="W282" i="257"/>
  <c r="W281" i="257"/>
  <c r="W280" i="257"/>
  <c r="W279" i="257"/>
  <c r="W278" i="257"/>
  <c r="W277" i="257"/>
  <c r="W276" i="257"/>
  <c r="W275" i="257"/>
  <c r="W274" i="257"/>
  <c r="W273" i="257"/>
  <c r="W272" i="257"/>
  <c r="W271" i="257"/>
  <c r="W270" i="257"/>
  <c r="W269" i="257"/>
  <c r="W268" i="257"/>
  <c r="W267" i="257"/>
  <c r="W266" i="257"/>
  <c r="W265" i="257"/>
  <c r="W260" i="257"/>
  <c r="W259" i="257"/>
  <c r="W258" i="257"/>
  <c r="W257" i="257"/>
  <c r="W256" i="257"/>
  <c r="W255" i="257"/>
  <c r="W254" i="257"/>
  <c r="W253" i="257"/>
  <c r="W252" i="257"/>
  <c r="W251" i="257"/>
  <c r="W250" i="257"/>
  <c r="W249" i="257"/>
  <c r="W248" i="257"/>
  <c r="W247" i="257"/>
  <c r="W246" i="257"/>
  <c r="W245" i="257"/>
  <c r="W244" i="257"/>
  <c r="W243" i="257"/>
  <c r="W242" i="257"/>
  <c r="W241" i="257"/>
  <c r="W240" i="257"/>
  <c r="W239" i="257"/>
  <c r="W238" i="257"/>
  <c r="W237" i="257"/>
  <c r="W236" i="257"/>
  <c r="W235" i="257"/>
  <c r="W234" i="257"/>
  <c r="W233" i="257"/>
  <c r="W232" i="257"/>
  <c r="W231" i="257"/>
  <c r="W230" i="257"/>
  <c r="W229" i="257"/>
  <c r="W228" i="257"/>
  <c r="W227" i="257"/>
  <c r="W226" i="257"/>
  <c r="W225" i="257"/>
  <c r="W224" i="257"/>
  <c r="W223" i="257"/>
  <c r="W222" i="257"/>
  <c r="W221" i="257"/>
  <c r="W220" i="257"/>
  <c r="W219" i="257"/>
  <c r="W218" i="257"/>
  <c r="W217" i="257"/>
  <c r="W216" i="257"/>
  <c r="W215" i="257"/>
  <c r="W214" i="257"/>
  <c r="W213" i="257"/>
  <c r="W212" i="257"/>
  <c r="W211" i="257"/>
  <c r="W206" i="257"/>
  <c r="W205" i="257"/>
  <c r="W204" i="257"/>
  <c r="W203" i="257"/>
  <c r="W202" i="257"/>
  <c r="W201" i="257"/>
  <c r="W200" i="257"/>
  <c r="W199" i="257"/>
  <c r="W198" i="257"/>
  <c r="W197" i="257"/>
  <c r="W196" i="257"/>
  <c r="W195" i="257"/>
  <c r="W194" i="257"/>
  <c r="W193" i="257"/>
  <c r="W192" i="257"/>
  <c r="W191" i="257"/>
  <c r="W190" i="257"/>
  <c r="W189" i="257"/>
  <c r="W188" i="257"/>
  <c r="W187" i="257"/>
  <c r="W186" i="257"/>
  <c r="W185" i="257"/>
  <c r="W184" i="257"/>
  <c r="W183" i="257"/>
  <c r="W182" i="257"/>
  <c r="W181" i="257"/>
  <c r="W180" i="257"/>
  <c r="W179" i="257"/>
  <c r="W178" i="257"/>
  <c r="W177" i="257"/>
  <c r="W176" i="257"/>
  <c r="W175" i="257"/>
  <c r="W174" i="257"/>
  <c r="W173" i="257"/>
  <c r="W172" i="257"/>
  <c r="W171" i="257"/>
  <c r="W170" i="257"/>
  <c r="W169" i="257"/>
  <c r="W168" i="257"/>
  <c r="W167" i="257"/>
  <c r="W166" i="257"/>
  <c r="W165" i="257"/>
  <c r="W164" i="257"/>
  <c r="W163" i="257"/>
  <c r="W162" i="257"/>
  <c r="W161" i="257"/>
  <c r="W160" i="257"/>
  <c r="W159" i="257"/>
  <c r="W158" i="257"/>
  <c r="W157" i="257"/>
  <c r="W150" i="257"/>
  <c r="W149" i="257"/>
  <c r="W148" i="257"/>
  <c r="W147" i="257"/>
  <c r="W146" i="257"/>
  <c r="W145" i="257"/>
  <c r="W144" i="257"/>
  <c r="W143" i="257"/>
  <c r="W142" i="257"/>
  <c r="W141" i="257"/>
  <c r="W140" i="257"/>
  <c r="W139" i="257"/>
  <c r="W138" i="257"/>
  <c r="W137" i="257"/>
  <c r="W136" i="257"/>
  <c r="W135" i="257"/>
  <c r="W134" i="257"/>
  <c r="W133" i="257"/>
  <c r="W132" i="257"/>
  <c r="W131" i="257"/>
  <c r="W130" i="257"/>
  <c r="W129" i="257"/>
  <c r="W128" i="257"/>
  <c r="W127" i="257"/>
  <c r="W126" i="257"/>
  <c r="W125" i="257"/>
  <c r="W124" i="257"/>
  <c r="W123" i="257"/>
  <c r="W122" i="257"/>
  <c r="W121" i="257"/>
  <c r="W120" i="257"/>
  <c r="W119" i="257"/>
  <c r="W118" i="257"/>
  <c r="W117" i="257"/>
  <c r="W116" i="257"/>
  <c r="W115" i="257"/>
  <c r="W114" i="257"/>
  <c r="W113" i="257"/>
  <c r="W112" i="257"/>
  <c r="W111" i="257"/>
  <c r="W110" i="257"/>
  <c r="W109" i="257"/>
  <c r="W108" i="257"/>
  <c r="W107" i="257"/>
  <c r="W106" i="257"/>
  <c r="W105" i="257"/>
  <c r="W104" i="257"/>
  <c r="W103" i="257"/>
  <c r="W102" i="257"/>
  <c r="W101" i="257"/>
  <c r="W100" i="257"/>
  <c r="W99" i="257"/>
  <c r="W98" i="257"/>
  <c r="W97" i="257"/>
  <c r="W96" i="257"/>
  <c r="W92" i="257"/>
  <c r="W91" i="257"/>
  <c r="W90" i="257"/>
  <c r="W89" i="257"/>
  <c r="W88" i="257"/>
  <c r="W87" i="257"/>
  <c r="W86" i="257"/>
  <c r="W85" i="257"/>
  <c r="W84" i="257"/>
  <c r="W83" i="257"/>
  <c r="W82" i="257"/>
  <c r="W81" i="257"/>
  <c r="W80" i="257"/>
  <c r="W79" i="257"/>
  <c r="W78" i="257"/>
  <c r="W77" i="257"/>
  <c r="W76" i="257"/>
  <c r="W75" i="257"/>
  <c r="W74" i="257"/>
  <c r="W73" i="257"/>
  <c r="W72" i="257"/>
  <c r="W71" i="257"/>
  <c r="W70" i="257"/>
  <c r="W69" i="257"/>
  <c r="W68" i="257"/>
  <c r="W67" i="257"/>
  <c r="W66" i="257"/>
  <c r="W65" i="257"/>
  <c r="W64" i="257"/>
  <c r="W63" i="257"/>
  <c r="W62" i="257"/>
  <c r="W61" i="257"/>
  <c r="W60" i="257"/>
  <c r="W59" i="257"/>
  <c r="W58" i="257"/>
  <c r="W57" i="257"/>
  <c r="W56" i="257"/>
  <c r="W55" i="257"/>
  <c r="W54" i="257"/>
  <c r="W53" i="257"/>
  <c r="W52" i="257"/>
  <c r="W51" i="257"/>
  <c r="W50" i="257"/>
  <c r="W49" i="257"/>
  <c r="W48" i="257"/>
  <c r="W47" i="257"/>
  <c r="W46" i="257"/>
  <c r="W45" i="257"/>
  <c r="W44" i="257"/>
  <c r="W43" i="257"/>
  <c r="W42" i="257"/>
  <c r="W41" i="257"/>
  <c r="W40" i="257"/>
  <c r="W39" i="257"/>
  <c r="W38" i="257"/>
  <c r="W37" i="257"/>
  <c r="W36" i="257"/>
  <c r="W35" i="257"/>
  <c r="W34" i="257"/>
  <c r="W33" i="257"/>
  <c r="W32" i="257"/>
  <c r="W31" i="257"/>
  <c r="W30" i="257"/>
  <c r="W29" i="257"/>
  <c r="W28" i="257"/>
  <c r="W27" i="257"/>
  <c r="W26" i="257"/>
  <c r="W25" i="257"/>
  <c r="W24" i="257"/>
  <c r="W23" i="257"/>
  <c r="W22" i="257"/>
  <c r="W21" i="257"/>
  <c r="W20" i="257"/>
  <c r="W19" i="257"/>
  <c r="W18" i="257"/>
  <c r="W17" i="257"/>
  <c r="W16" i="257"/>
  <c r="W15" i="257"/>
  <c r="C319" i="257" s="1"/>
  <c r="W314" i="256"/>
  <c r="W313" i="256"/>
  <c r="W312" i="256"/>
  <c r="W311" i="256"/>
  <c r="W310" i="256"/>
  <c r="W309" i="256"/>
  <c r="W308" i="256"/>
  <c r="W307" i="256"/>
  <c r="W306" i="256"/>
  <c r="W305" i="256"/>
  <c r="W304" i="256"/>
  <c r="W303" i="256"/>
  <c r="W302" i="256"/>
  <c r="W301" i="256"/>
  <c r="W300" i="256"/>
  <c r="W299" i="256"/>
  <c r="W298" i="256"/>
  <c r="W297" i="256"/>
  <c r="W296" i="256"/>
  <c r="W295" i="256"/>
  <c r="W294" i="256"/>
  <c r="W293" i="256"/>
  <c r="W292" i="256"/>
  <c r="W291" i="256"/>
  <c r="W290" i="256"/>
  <c r="W289" i="256"/>
  <c r="W288" i="256"/>
  <c r="W287" i="256"/>
  <c r="W286" i="256"/>
  <c r="W285" i="256"/>
  <c r="W284" i="256"/>
  <c r="W283" i="256"/>
  <c r="W282" i="256"/>
  <c r="W281" i="256"/>
  <c r="W280" i="256"/>
  <c r="W279" i="256"/>
  <c r="W278" i="256"/>
  <c r="W277" i="256"/>
  <c r="W276" i="256"/>
  <c r="W275" i="256"/>
  <c r="W274" i="256"/>
  <c r="W273" i="256"/>
  <c r="W272" i="256"/>
  <c r="W271" i="256"/>
  <c r="W270" i="256"/>
  <c r="W269" i="256"/>
  <c r="W268" i="256"/>
  <c r="W267" i="256"/>
  <c r="W266" i="256"/>
  <c r="W265" i="256"/>
  <c r="W260" i="256"/>
  <c r="W259" i="256"/>
  <c r="W258" i="256"/>
  <c r="W257" i="256"/>
  <c r="W256" i="256"/>
  <c r="W255" i="256"/>
  <c r="W254" i="256"/>
  <c r="W253" i="256"/>
  <c r="W252" i="256"/>
  <c r="W251" i="256"/>
  <c r="W250" i="256"/>
  <c r="W249" i="256"/>
  <c r="W248" i="256"/>
  <c r="W247" i="256"/>
  <c r="W246" i="256"/>
  <c r="W245" i="256"/>
  <c r="W244" i="256"/>
  <c r="W243" i="256"/>
  <c r="W242" i="256"/>
  <c r="W241" i="256"/>
  <c r="W240" i="256"/>
  <c r="W239" i="256"/>
  <c r="W238" i="256"/>
  <c r="W237" i="256"/>
  <c r="W236" i="256"/>
  <c r="W235" i="256"/>
  <c r="W234" i="256"/>
  <c r="W233" i="256"/>
  <c r="W232" i="256"/>
  <c r="W231" i="256"/>
  <c r="W230" i="256"/>
  <c r="W229" i="256"/>
  <c r="W228" i="256"/>
  <c r="W227" i="256"/>
  <c r="W226" i="256"/>
  <c r="W225" i="256"/>
  <c r="W224" i="256"/>
  <c r="W223" i="256"/>
  <c r="W222" i="256"/>
  <c r="W221" i="256"/>
  <c r="W220" i="256"/>
  <c r="W219" i="256"/>
  <c r="W218" i="256"/>
  <c r="W217" i="256"/>
  <c r="W216" i="256"/>
  <c r="W215" i="256"/>
  <c r="W214" i="256"/>
  <c r="W213" i="256"/>
  <c r="W212" i="256"/>
  <c r="W211" i="256"/>
  <c r="W206" i="256"/>
  <c r="W205" i="256"/>
  <c r="W204" i="256"/>
  <c r="W203" i="256"/>
  <c r="W202" i="256"/>
  <c r="W201" i="256"/>
  <c r="W200" i="256"/>
  <c r="W199" i="256"/>
  <c r="W198" i="256"/>
  <c r="W197" i="256"/>
  <c r="W196" i="256"/>
  <c r="W195" i="256"/>
  <c r="W194" i="256"/>
  <c r="W193" i="256"/>
  <c r="W192" i="256"/>
  <c r="W191" i="256"/>
  <c r="W190" i="256"/>
  <c r="W189" i="256"/>
  <c r="W188" i="256"/>
  <c r="W187" i="256"/>
  <c r="W186" i="256"/>
  <c r="W185" i="256"/>
  <c r="W184" i="256"/>
  <c r="W183" i="256"/>
  <c r="W182" i="256"/>
  <c r="W181" i="256"/>
  <c r="W180" i="256"/>
  <c r="W179" i="256"/>
  <c r="W178" i="256"/>
  <c r="W177" i="256"/>
  <c r="W176" i="256"/>
  <c r="W175" i="256"/>
  <c r="W174" i="256"/>
  <c r="W173" i="256"/>
  <c r="W172" i="256"/>
  <c r="W171" i="256"/>
  <c r="W170" i="256"/>
  <c r="W169" i="256"/>
  <c r="W168" i="256"/>
  <c r="W167" i="256"/>
  <c r="W166" i="256"/>
  <c r="W165" i="256"/>
  <c r="W164" i="256"/>
  <c r="W163" i="256"/>
  <c r="W162" i="256"/>
  <c r="W161" i="256"/>
  <c r="W160" i="256"/>
  <c r="W159" i="256"/>
  <c r="W158" i="256"/>
  <c r="W157" i="256"/>
  <c r="W150" i="256"/>
  <c r="W149" i="256"/>
  <c r="W148" i="256"/>
  <c r="W147" i="256"/>
  <c r="W146" i="256"/>
  <c r="W145" i="256"/>
  <c r="W144" i="256"/>
  <c r="W143" i="256"/>
  <c r="W142" i="256"/>
  <c r="W141" i="256"/>
  <c r="W140" i="256"/>
  <c r="W139" i="256"/>
  <c r="W138" i="256"/>
  <c r="W137" i="256"/>
  <c r="W136" i="256"/>
  <c r="W135" i="256"/>
  <c r="W134" i="256"/>
  <c r="W133" i="256"/>
  <c r="W132" i="256"/>
  <c r="W131" i="256"/>
  <c r="W130" i="256"/>
  <c r="W129" i="256"/>
  <c r="W128" i="256"/>
  <c r="W127" i="256"/>
  <c r="W126" i="256"/>
  <c r="W125" i="256"/>
  <c r="W124" i="256"/>
  <c r="W123" i="256"/>
  <c r="W122" i="256"/>
  <c r="W121" i="256"/>
  <c r="W120" i="256"/>
  <c r="W119" i="256"/>
  <c r="W118" i="256"/>
  <c r="W117" i="256"/>
  <c r="W116" i="256"/>
  <c r="W115" i="256"/>
  <c r="W114" i="256"/>
  <c r="W113" i="256"/>
  <c r="W112" i="256"/>
  <c r="W111" i="256"/>
  <c r="W110" i="256"/>
  <c r="W109" i="256"/>
  <c r="W108" i="256"/>
  <c r="W107" i="256"/>
  <c r="W106" i="256"/>
  <c r="W105" i="256"/>
  <c r="W104" i="256"/>
  <c r="W103" i="256"/>
  <c r="W102" i="256"/>
  <c r="W101" i="256"/>
  <c r="W100" i="256"/>
  <c r="W99" i="256"/>
  <c r="W98" i="256"/>
  <c r="W97" i="256"/>
  <c r="W96" i="256"/>
  <c r="W92" i="256"/>
  <c r="W91" i="256"/>
  <c r="W90" i="256"/>
  <c r="W89" i="256"/>
  <c r="W88" i="256"/>
  <c r="W87" i="256"/>
  <c r="W86" i="256"/>
  <c r="W85" i="256"/>
  <c r="W84" i="256"/>
  <c r="W83" i="256"/>
  <c r="W82" i="256"/>
  <c r="W81" i="256"/>
  <c r="W80" i="256"/>
  <c r="W79" i="256"/>
  <c r="W78" i="256"/>
  <c r="W77" i="256"/>
  <c r="W76" i="256"/>
  <c r="W75" i="256"/>
  <c r="W74" i="256"/>
  <c r="W73" i="256"/>
  <c r="W72" i="256"/>
  <c r="W71" i="256"/>
  <c r="W70" i="256"/>
  <c r="W69" i="256"/>
  <c r="W68" i="256"/>
  <c r="W67" i="256"/>
  <c r="W66" i="256"/>
  <c r="W65" i="256"/>
  <c r="W64" i="256"/>
  <c r="W63" i="256"/>
  <c r="W62" i="256"/>
  <c r="W61" i="256"/>
  <c r="W60" i="256"/>
  <c r="W59" i="256"/>
  <c r="W58" i="256"/>
  <c r="W57" i="256"/>
  <c r="W56" i="256"/>
  <c r="W55" i="256"/>
  <c r="W54" i="256"/>
  <c r="W53" i="256"/>
  <c r="W52" i="256"/>
  <c r="W51" i="256"/>
  <c r="W50" i="256"/>
  <c r="W49" i="256"/>
  <c r="W48" i="256"/>
  <c r="W47" i="256"/>
  <c r="W46" i="256"/>
  <c r="W45" i="256"/>
  <c r="W44" i="256"/>
  <c r="W43" i="256"/>
  <c r="W42" i="256"/>
  <c r="W41" i="256"/>
  <c r="W40" i="256"/>
  <c r="W39" i="256"/>
  <c r="W38" i="256"/>
  <c r="W37" i="256"/>
  <c r="W36" i="256"/>
  <c r="W35" i="256"/>
  <c r="W34" i="256"/>
  <c r="W33" i="256"/>
  <c r="W32" i="256"/>
  <c r="W31" i="256"/>
  <c r="W30" i="256"/>
  <c r="W29" i="256"/>
  <c r="W28" i="256"/>
  <c r="W27" i="256"/>
  <c r="W26" i="256"/>
  <c r="W25" i="256"/>
  <c r="W24" i="256"/>
  <c r="W23" i="256"/>
  <c r="W22" i="256"/>
  <c r="W21" i="256"/>
  <c r="W20" i="256"/>
  <c r="W19" i="256"/>
  <c r="W18" i="256"/>
  <c r="W17" i="256"/>
  <c r="W16" i="256"/>
  <c r="W15" i="256"/>
  <c r="C319" i="256" s="1"/>
  <c r="W266" i="245"/>
  <c r="W267" i="245"/>
  <c r="W268" i="245"/>
  <c r="W269" i="245"/>
  <c r="W270" i="245"/>
  <c r="W271" i="245"/>
  <c r="W272" i="245"/>
  <c r="W273" i="245"/>
  <c r="W274" i="245"/>
  <c r="W275" i="245"/>
  <c r="W276" i="245"/>
  <c r="W277" i="245"/>
  <c r="W278" i="245"/>
  <c r="W279" i="245"/>
  <c r="W280" i="245"/>
  <c r="W281" i="245"/>
  <c r="W282" i="245"/>
  <c r="W283" i="245"/>
  <c r="W284" i="245"/>
  <c r="W285" i="245"/>
  <c r="W286" i="245"/>
  <c r="W287" i="245"/>
  <c r="W288" i="245"/>
  <c r="W289" i="245"/>
  <c r="W290" i="245"/>
  <c r="W291" i="245"/>
  <c r="W292" i="245"/>
  <c r="W293" i="245"/>
  <c r="W294" i="245"/>
  <c r="W295" i="245"/>
  <c r="W296" i="245"/>
  <c r="W297" i="245"/>
  <c r="W298" i="245"/>
  <c r="W299" i="245"/>
  <c r="W300" i="245"/>
  <c r="W301" i="245"/>
  <c r="W302" i="245"/>
  <c r="W303" i="245"/>
  <c r="W304" i="245"/>
  <c r="W305" i="245"/>
  <c r="W306" i="245"/>
  <c r="W307" i="245"/>
  <c r="W308" i="245"/>
  <c r="W309" i="245"/>
  <c r="W310" i="245"/>
  <c r="W311" i="245"/>
  <c r="W312" i="245"/>
  <c r="W313" i="245"/>
  <c r="W314" i="245"/>
  <c r="W265" i="245"/>
  <c r="W212" i="245"/>
  <c r="W213" i="245"/>
  <c r="W214" i="245"/>
  <c r="W215" i="245"/>
  <c r="W216" i="245"/>
  <c r="W217" i="245"/>
  <c r="W218" i="245"/>
  <c r="W219" i="245"/>
  <c r="W220" i="245"/>
  <c r="W221" i="245"/>
  <c r="W222" i="245"/>
  <c r="W223" i="245"/>
  <c r="W224" i="245"/>
  <c r="W225" i="245"/>
  <c r="W226" i="245"/>
  <c r="W227" i="245"/>
  <c r="W228" i="245"/>
  <c r="W229" i="245"/>
  <c r="W230" i="245"/>
  <c r="W231" i="245"/>
  <c r="W232" i="245"/>
  <c r="W233" i="245"/>
  <c r="W234" i="245"/>
  <c r="W235" i="245"/>
  <c r="W236" i="245"/>
  <c r="W237" i="245"/>
  <c r="W238" i="245"/>
  <c r="W239" i="245"/>
  <c r="W240" i="245"/>
  <c r="W241" i="245"/>
  <c r="W242" i="245"/>
  <c r="W243" i="245"/>
  <c r="W244" i="245"/>
  <c r="W245" i="245"/>
  <c r="W246" i="245"/>
  <c r="W247" i="245"/>
  <c r="W248" i="245"/>
  <c r="W249" i="245"/>
  <c r="W250" i="245"/>
  <c r="W251" i="245"/>
  <c r="W252" i="245"/>
  <c r="W253" i="245"/>
  <c r="W254" i="245"/>
  <c r="W255" i="245"/>
  <c r="W256" i="245"/>
  <c r="W257" i="245"/>
  <c r="W258" i="245"/>
  <c r="W259" i="245"/>
  <c r="W260" i="245"/>
  <c r="W211" i="245"/>
  <c r="W158" i="245"/>
  <c r="W159" i="245"/>
  <c r="W160" i="245"/>
  <c r="W161" i="245"/>
  <c r="W162" i="245"/>
  <c r="W163" i="245"/>
  <c r="W164" i="245"/>
  <c r="W165" i="245"/>
  <c r="W166" i="245"/>
  <c r="W167" i="245"/>
  <c r="W168" i="245"/>
  <c r="W169" i="245"/>
  <c r="W170" i="245"/>
  <c r="W171" i="245"/>
  <c r="W172" i="245"/>
  <c r="W173" i="245"/>
  <c r="W174" i="245"/>
  <c r="W175" i="245"/>
  <c r="W176" i="245"/>
  <c r="W177" i="245"/>
  <c r="W178" i="245"/>
  <c r="W179" i="245"/>
  <c r="W180" i="245"/>
  <c r="W181" i="245"/>
  <c r="W182" i="245"/>
  <c r="W183" i="245"/>
  <c r="W184" i="245"/>
  <c r="W185" i="245"/>
  <c r="W186" i="245"/>
  <c r="W187" i="245"/>
  <c r="W188" i="245"/>
  <c r="W189" i="245"/>
  <c r="W190" i="245"/>
  <c r="W191" i="245"/>
  <c r="W192" i="245"/>
  <c r="W193" i="245"/>
  <c r="W194" i="245"/>
  <c r="W195" i="245"/>
  <c r="W196" i="245"/>
  <c r="W197" i="245"/>
  <c r="W198" i="245"/>
  <c r="W199" i="245"/>
  <c r="W200" i="245"/>
  <c r="W201" i="245"/>
  <c r="W202" i="245"/>
  <c r="W203" i="245"/>
  <c r="W204" i="245"/>
  <c r="W205" i="245"/>
  <c r="W206" i="245"/>
  <c r="W157" i="245"/>
  <c r="W97" i="245"/>
  <c r="W98" i="245"/>
  <c r="W99" i="245"/>
  <c r="W100" i="245"/>
  <c r="W101" i="245"/>
  <c r="W102" i="245"/>
  <c r="W103" i="245"/>
  <c r="W104" i="245"/>
  <c r="W105" i="245"/>
  <c r="W106" i="245"/>
  <c r="W107" i="245"/>
  <c r="W108" i="245"/>
  <c r="W109" i="245"/>
  <c r="W110" i="245"/>
  <c r="W111" i="245"/>
  <c r="W112" i="245"/>
  <c r="W113" i="245"/>
  <c r="W114" i="245"/>
  <c r="W115" i="245"/>
  <c r="W116" i="245"/>
  <c r="W117" i="245"/>
  <c r="W118" i="245"/>
  <c r="W119" i="245"/>
  <c r="W120" i="245"/>
  <c r="W121" i="245"/>
  <c r="W122" i="245"/>
  <c r="W123" i="245"/>
  <c r="W124" i="245"/>
  <c r="W125" i="245"/>
  <c r="W126" i="245"/>
  <c r="W127" i="245"/>
  <c r="W128" i="245"/>
  <c r="W129" i="245"/>
  <c r="W130" i="245"/>
  <c r="W131" i="245"/>
  <c r="W132" i="245"/>
  <c r="W133" i="245"/>
  <c r="W134" i="245"/>
  <c r="W135" i="245"/>
  <c r="W136" i="245"/>
  <c r="W137" i="245"/>
  <c r="W138" i="245"/>
  <c r="W139" i="245"/>
  <c r="W140" i="245"/>
  <c r="W141" i="245"/>
  <c r="W142" i="245"/>
  <c r="W143" i="245"/>
  <c r="W144" i="245"/>
  <c r="W145" i="245"/>
  <c r="W146" i="245"/>
  <c r="W147" i="245"/>
  <c r="W148" i="245"/>
  <c r="W149" i="245"/>
  <c r="W150" i="245"/>
  <c r="W96" i="245"/>
  <c r="W90" i="245"/>
  <c r="W91" i="245"/>
  <c r="W92" i="245"/>
  <c r="W16" i="245"/>
  <c r="W17" i="245"/>
  <c r="W18" i="245"/>
  <c r="W19" i="245"/>
  <c r="W20" i="245"/>
  <c r="W21" i="245"/>
  <c r="W22" i="245"/>
  <c r="W23" i="245"/>
  <c r="W24" i="245"/>
  <c r="W25" i="245"/>
  <c r="W26" i="245"/>
  <c r="W27" i="245"/>
  <c r="W28" i="245"/>
  <c r="W29" i="245"/>
  <c r="W30" i="245"/>
  <c r="W31" i="245"/>
  <c r="W32" i="245"/>
  <c r="W33" i="245"/>
  <c r="W34" i="245"/>
  <c r="W35" i="245"/>
  <c r="W36" i="245"/>
  <c r="W37" i="245"/>
  <c r="W38" i="245"/>
  <c r="W39" i="245"/>
  <c r="W40" i="245"/>
  <c r="W41" i="245"/>
  <c r="W42" i="245"/>
  <c r="W43" i="245"/>
  <c r="W44" i="245"/>
  <c r="W45" i="245"/>
  <c r="W46" i="245"/>
  <c r="W47" i="245"/>
  <c r="W48" i="245"/>
  <c r="W49" i="245"/>
  <c r="W50" i="245"/>
  <c r="W51" i="245"/>
  <c r="W52" i="245"/>
  <c r="W53" i="245"/>
  <c r="W54" i="245"/>
  <c r="W55" i="245"/>
  <c r="W56" i="245"/>
  <c r="W57" i="245"/>
  <c r="W58" i="245"/>
  <c r="W59" i="245"/>
  <c r="W60" i="245"/>
  <c r="W61" i="245"/>
  <c r="W62" i="245"/>
  <c r="W63" i="245"/>
  <c r="W64" i="245"/>
  <c r="W65" i="245"/>
  <c r="W66" i="245"/>
  <c r="W67" i="245"/>
  <c r="W68" i="245"/>
  <c r="W69" i="245"/>
  <c r="W70" i="245"/>
  <c r="W71" i="245"/>
  <c r="W72" i="245"/>
  <c r="W73" i="245"/>
  <c r="W74" i="245"/>
  <c r="W75" i="245"/>
  <c r="W76" i="245"/>
  <c r="W77" i="245"/>
  <c r="W78" i="245"/>
  <c r="W79" i="245"/>
  <c r="W80" i="245"/>
  <c r="W81" i="245"/>
  <c r="W82" i="245"/>
  <c r="W83" i="245"/>
  <c r="W84" i="245"/>
  <c r="W85" i="245"/>
  <c r="W86" i="245"/>
  <c r="W87" i="245"/>
  <c r="W88" i="245"/>
  <c r="W89" i="245"/>
  <c r="W15" i="245"/>
  <c r="C319" i="245" s="1"/>
  <c r="C402" i="264"/>
  <c r="C401" i="264"/>
  <c r="C400" i="264"/>
  <c r="C399" i="264"/>
  <c r="C398" i="264"/>
  <c r="C397" i="264"/>
  <c r="C396" i="264"/>
  <c r="C395" i="264"/>
  <c r="C394" i="264"/>
  <c r="C393" i="264"/>
  <c r="C392" i="264"/>
  <c r="C391" i="264"/>
  <c r="C390" i="264"/>
  <c r="C389" i="264"/>
  <c r="C388" i="264"/>
  <c r="C387" i="264"/>
  <c r="C386" i="264"/>
  <c r="C385" i="264"/>
  <c r="C384" i="264"/>
  <c r="C383" i="264"/>
  <c r="C382" i="264"/>
  <c r="C381" i="264"/>
  <c r="C380" i="264"/>
  <c r="C379" i="264"/>
  <c r="C378" i="264"/>
  <c r="C377" i="264"/>
  <c r="C376" i="264"/>
  <c r="C375" i="264"/>
  <c r="C374" i="264"/>
  <c r="C373" i="264"/>
  <c r="C372" i="264"/>
  <c r="C371" i="264"/>
  <c r="C370" i="264"/>
  <c r="C369" i="264"/>
  <c r="C368" i="264"/>
  <c r="C367" i="264"/>
  <c r="C366" i="264"/>
  <c r="C365" i="264"/>
  <c r="C364" i="264"/>
  <c r="C363" i="264"/>
  <c r="C362" i="264"/>
  <c r="C361" i="264"/>
  <c r="C360" i="264"/>
  <c r="C359" i="264"/>
  <c r="C358" i="264"/>
  <c r="C357" i="264"/>
  <c r="C356" i="264"/>
  <c r="C355" i="264"/>
  <c r="C354" i="264"/>
  <c r="C353" i="264"/>
  <c r="C352" i="264"/>
  <c r="J350" i="264"/>
  <c r="J369" i="264"/>
  <c r="K369" i="264" s="1"/>
  <c r="H350" i="264"/>
  <c r="H391" i="264"/>
  <c r="I391" i="264"/>
  <c r="H614" i="265"/>
  <c r="F350" i="264"/>
  <c r="F351" i="264"/>
  <c r="D350" i="264"/>
  <c r="D391" i="264"/>
  <c r="M319" i="264"/>
  <c r="N315" i="264"/>
  <c r="O314" i="264"/>
  <c r="A314" i="264"/>
  <c r="O313" i="264"/>
  <c r="A313" i="264"/>
  <c r="O312" i="264"/>
  <c r="A312" i="264"/>
  <c r="O311" i="264"/>
  <c r="A311" i="264"/>
  <c r="O310" i="264"/>
  <c r="A310" i="264"/>
  <c r="O309" i="264"/>
  <c r="A309" i="264"/>
  <c r="O308" i="264"/>
  <c r="A308" i="264"/>
  <c r="O307" i="264"/>
  <c r="A307" i="264"/>
  <c r="O306" i="264"/>
  <c r="A306" i="264"/>
  <c r="O305" i="264"/>
  <c r="A305" i="264"/>
  <c r="O304" i="264"/>
  <c r="A304" i="264"/>
  <c r="O303" i="264"/>
  <c r="A303" i="264"/>
  <c r="O302" i="264"/>
  <c r="A302" i="264"/>
  <c r="O301" i="264"/>
  <c r="A301" i="264"/>
  <c r="O300" i="264"/>
  <c r="A300" i="264"/>
  <c r="O299" i="264"/>
  <c r="A299" i="264"/>
  <c r="O298" i="264"/>
  <c r="A298" i="264"/>
  <c r="O297" i="264"/>
  <c r="A297" i="264"/>
  <c r="O296" i="264"/>
  <c r="A296" i="264"/>
  <c r="O295" i="264"/>
  <c r="A295" i="264"/>
  <c r="O294" i="264"/>
  <c r="A294" i="264"/>
  <c r="O293" i="264"/>
  <c r="A293" i="264"/>
  <c r="O292" i="264"/>
  <c r="A292" i="264"/>
  <c r="O291" i="264"/>
  <c r="A291" i="264"/>
  <c r="O290" i="264"/>
  <c r="A290" i="264"/>
  <c r="O289" i="264"/>
  <c r="A289" i="264"/>
  <c r="O288" i="264"/>
  <c r="A288" i="264"/>
  <c r="O287" i="264"/>
  <c r="A287" i="264"/>
  <c r="O286" i="264"/>
  <c r="A286" i="264"/>
  <c r="O285" i="264"/>
  <c r="A285" i="264"/>
  <c r="O284" i="264"/>
  <c r="A284" i="264"/>
  <c r="O283" i="264"/>
  <c r="A283" i="264"/>
  <c r="O282" i="264"/>
  <c r="A282" i="264"/>
  <c r="O281" i="264"/>
  <c r="A281" i="264"/>
  <c r="O280" i="264"/>
  <c r="A280" i="264"/>
  <c r="O279" i="264"/>
  <c r="A279" i="264"/>
  <c r="O278" i="264"/>
  <c r="A278" i="264"/>
  <c r="O277" i="264"/>
  <c r="A277" i="264"/>
  <c r="O276" i="264"/>
  <c r="A276" i="264"/>
  <c r="O275" i="264"/>
  <c r="A275" i="264"/>
  <c r="O274" i="264"/>
  <c r="A274" i="264"/>
  <c r="O273" i="264"/>
  <c r="A273" i="264"/>
  <c r="O272" i="264"/>
  <c r="A272" i="264"/>
  <c r="O271" i="264"/>
  <c r="A271" i="264"/>
  <c r="O270" i="264"/>
  <c r="A270" i="264"/>
  <c r="O269" i="264"/>
  <c r="A269" i="264"/>
  <c r="O268" i="264"/>
  <c r="A268" i="264"/>
  <c r="O267" i="264"/>
  <c r="A267" i="264"/>
  <c r="O266" i="264"/>
  <c r="A266" i="264"/>
  <c r="O265" i="264"/>
  <c r="A265" i="264"/>
  <c r="O260" i="264"/>
  <c r="N260" i="264"/>
  <c r="A260" i="264"/>
  <c r="O259" i="264"/>
  <c r="N259" i="264"/>
  <c r="A259" i="264"/>
  <c r="O258" i="264"/>
  <c r="N258" i="264"/>
  <c r="A258" i="264"/>
  <c r="O257" i="264"/>
  <c r="N257" i="264"/>
  <c r="A257" i="264"/>
  <c r="O256" i="264"/>
  <c r="N256" i="264"/>
  <c r="A256" i="264"/>
  <c r="O255" i="264"/>
  <c r="N255" i="264"/>
  <c r="A255" i="264"/>
  <c r="O254" i="264"/>
  <c r="N254" i="264"/>
  <c r="A254" i="264"/>
  <c r="O253" i="264"/>
  <c r="N253" i="264"/>
  <c r="A253" i="264"/>
  <c r="O252" i="264"/>
  <c r="N252" i="264"/>
  <c r="A252" i="264"/>
  <c r="O251" i="264"/>
  <c r="N251" i="264"/>
  <c r="A251" i="264"/>
  <c r="O250" i="264"/>
  <c r="N250" i="264"/>
  <c r="A250" i="264"/>
  <c r="O249" i="264"/>
  <c r="N249" i="264"/>
  <c r="A249" i="264"/>
  <c r="O248" i="264"/>
  <c r="N248" i="264"/>
  <c r="A248" i="264"/>
  <c r="O247" i="264"/>
  <c r="N247" i="264"/>
  <c r="A247" i="264"/>
  <c r="O246" i="264"/>
  <c r="N246" i="264"/>
  <c r="A246" i="264"/>
  <c r="O245" i="264"/>
  <c r="N245" i="264"/>
  <c r="A245" i="264"/>
  <c r="O244" i="264"/>
  <c r="N244" i="264"/>
  <c r="A244" i="264"/>
  <c r="O243" i="264"/>
  <c r="N243" i="264"/>
  <c r="A243" i="264"/>
  <c r="O242" i="264"/>
  <c r="N242" i="264"/>
  <c r="A242" i="264"/>
  <c r="O241" i="264"/>
  <c r="N241" i="264"/>
  <c r="A241" i="264"/>
  <c r="O240" i="264"/>
  <c r="N240" i="264"/>
  <c r="A240" i="264"/>
  <c r="O239" i="264"/>
  <c r="N239" i="264"/>
  <c r="A239" i="264"/>
  <c r="O238" i="264"/>
  <c r="N238" i="264"/>
  <c r="A238" i="264"/>
  <c r="O237" i="264"/>
  <c r="N237" i="264"/>
  <c r="A237" i="264"/>
  <c r="O236" i="264"/>
  <c r="N236" i="264"/>
  <c r="A236" i="264"/>
  <c r="O235" i="264"/>
  <c r="N235" i="264"/>
  <c r="A235" i="264"/>
  <c r="O234" i="264"/>
  <c r="N234" i="264"/>
  <c r="A234" i="264"/>
  <c r="O233" i="264"/>
  <c r="N233" i="264"/>
  <c r="A233" i="264"/>
  <c r="O232" i="264"/>
  <c r="N232" i="264"/>
  <c r="A232" i="264"/>
  <c r="O231" i="264"/>
  <c r="N231" i="264"/>
  <c r="A231" i="264"/>
  <c r="O230" i="264"/>
  <c r="N230" i="264"/>
  <c r="A230" i="264"/>
  <c r="O229" i="264"/>
  <c r="N229" i="264"/>
  <c r="A229" i="264"/>
  <c r="O228" i="264"/>
  <c r="N228" i="264"/>
  <c r="A228" i="264"/>
  <c r="O227" i="264"/>
  <c r="N227" i="264"/>
  <c r="A227" i="264"/>
  <c r="O226" i="264"/>
  <c r="N226" i="264"/>
  <c r="A226" i="264"/>
  <c r="O225" i="264"/>
  <c r="N225" i="264"/>
  <c r="A225" i="264"/>
  <c r="O224" i="264"/>
  <c r="N224" i="264"/>
  <c r="A224" i="264"/>
  <c r="O223" i="264"/>
  <c r="N223" i="264"/>
  <c r="A223" i="264"/>
  <c r="O222" i="264"/>
  <c r="N222" i="264"/>
  <c r="A222" i="264"/>
  <c r="O221" i="264"/>
  <c r="N221" i="264"/>
  <c r="A221" i="264"/>
  <c r="O220" i="264"/>
  <c r="N220" i="264"/>
  <c r="A220" i="264"/>
  <c r="O219" i="264"/>
  <c r="N219" i="264"/>
  <c r="A219" i="264"/>
  <c r="O218" i="264"/>
  <c r="N218" i="264"/>
  <c r="A218" i="264"/>
  <c r="O217" i="264"/>
  <c r="N217" i="264"/>
  <c r="A217" i="264"/>
  <c r="O216" i="264"/>
  <c r="N216" i="264"/>
  <c r="A216" i="264"/>
  <c r="O215" i="264"/>
  <c r="N215" i="264"/>
  <c r="A215" i="264"/>
  <c r="O214" i="264"/>
  <c r="N214" i="264"/>
  <c r="A214" i="264"/>
  <c r="O213" i="264"/>
  <c r="N213" i="264"/>
  <c r="A213" i="264"/>
  <c r="O212" i="264"/>
  <c r="N212" i="264"/>
  <c r="A212" i="264"/>
  <c r="O211" i="264"/>
  <c r="N211" i="264"/>
  <c r="N261" i="264"/>
  <c r="A211" i="264"/>
  <c r="X206" i="264"/>
  <c r="O206" i="264"/>
  <c r="A206" i="264"/>
  <c r="X205" i="264"/>
  <c r="O205" i="264"/>
  <c r="A205" i="264"/>
  <c r="X204" i="264"/>
  <c r="O204" i="264"/>
  <c r="A204" i="264"/>
  <c r="X203" i="264"/>
  <c r="O203" i="264"/>
  <c r="A203" i="264"/>
  <c r="X202" i="264"/>
  <c r="O202" i="264"/>
  <c r="A202" i="264"/>
  <c r="X201" i="264"/>
  <c r="O201" i="264"/>
  <c r="A201" i="264"/>
  <c r="X200" i="264"/>
  <c r="O200" i="264"/>
  <c r="A200" i="264"/>
  <c r="X199" i="264"/>
  <c r="O199" i="264"/>
  <c r="A199" i="264"/>
  <c r="X198" i="264"/>
  <c r="O198" i="264"/>
  <c r="A198" i="264"/>
  <c r="X197" i="264"/>
  <c r="O197" i="264"/>
  <c r="A197" i="264"/>
  <c r="X196" i="264"/>
  <c r="O196" i="264"/>
  <c r="A196" i="264"/>
  <c r="X195" i="264"/>
  <c r="O195" i="264"/>
  <c r="A195" i="264"/>
  <c r="X194" i="264"/>
  <c r="O194" i="264"/>
  <c r="A194" i="264"/>
  <c r="X193" i="264"/>
  <c r="O193" i="264"/>
  <c r="A193" i="264"/>
  <c r="X192" i="264"/>
  <c r="O192" i="264"/>
  <c r="A192" i="264"/>
  <c r="X191" i="264"/>
  <c r="O191" i="264"/>
  <c r="A191" i="264"/>
  <c r="X190" i="264"/>
  <c r="O190" i="264"/>
  <c r="A190" i="264"/>
  <c r="X189" i="264"/>
  <c r="O189" i="264"/>
  <c r="A189" i="264"/>
  <c r="X188" i="264"/>
  <c r="O188" i="264"/>
  <c r="A188" i="264"/>
  <c r="X187" i="264"/>
  <c r="O187" i="264"/>
  <c r="A187" i="264"/>
  <c r="X186" i="264"/>
  <c r="O186" i="264"/>
  <c r="A186" i="264"/>
  <c r="X185" i="264"/>
  <c r="O185" i="264"/>
  <c r="A185" i="264"/>
  <c r="X184" i="264"/>
  <c r="O184" i="264"/>
  <c r="A184" i="264"/>
  <c r="X183" i="264"/>
  <c r="O183" i="264"/>
  <c r="A183" i="264"/>
  <c r="X182" i="264"/>
  <c r="O182" i="264"/>
  <c r="A182" i="264"/>
  <c r="X181" i="264"/>
  <c r="O181" i="264"/>
  <c r="A181" i="264"/>
  <c r="X180" i="264"/>
  <c r="O180" i="264"/>
  <c r="A180" i="264"/>
  <c r="X179" i="264"/>
  <c r="O179" i="264"/>
  <c r="A179" i="264"/>
  <c r="X178" i="264"/>
  <c r="O178" i="264"/>
  <c r="A178" i="264"/>
  <c r="X177" i="264"/>
  <c r="O177" i="264"/>
  <c r="A177" i="264"/>
  <c r="X176" i="264"/>
  <c r="O176" i="264"/>
  <c r="A176" i="264"/>
  <c r="X175" i="264"/>
  <c r="O175" i="264"/>
  <c r="A175" i="264"/>
  <c r="X174" i="264"/>
  <c r="O174" i="264"/>
  <c r="A174" i="264"/>
  <c r="X173" i="264"/>
  <c r="O173" i="264"/>
  <c r="A173" i="264"/>
  <c r="X172" i="264"/>
  <c r="O172" i="264"/>
  <c r="A172" i="264"/>
  <c r="X171" i="264"/>
  <c r="O171" i="264"/>
  <c r="A171" i="264"/>
  <c r="X170" i="264"/>
  <c r="O170" i="264"/>
  <c r="A170" i="264"/>
  <c r="X169" i="264"/>
  <c r="O169" i="264"/>
  <c r="A169" i="264"/>
  <c r="X168" i="264"/>
  <c r="O168" i="264"/>
  <c r="A168" i="264"/>
  <c r="X167" i="264"/>
  <c r="O167" i="264"/>
  <c r="A167" i="264"/>
  <c r="X166" i="264"/>
  <c r="O166" i="264"/>
  <c r="A166" i="264"/>
  <c r="X165" i="264"/>
  <c r="O165" i="264"/>
  <c r="A165" i="264"/>
  <c r="X164" i="264"/>
  <c r="O164" i="264"/>
  <c r="A164" i="264"/>
  <c r="X163" i="264"/>
  <c r="O163" i="264"/>
  <c r="A163" i="264"/>
  <c r="X162" i="264"/>
  <c r="O162" i="264"/>
  <c r="A162" i="264"/>
  <c r="X161" i="264"/>
  <c r="O161" i="264"/>
  <c r="A161" i="264"/>
  <c r="X160" i="264"/>
  <c r="O160" i="264"/>
  <c r="A160" i="264"/>
  <c r="X159" i="264"/>
  <c r="O159" i="264"/>
  <c r="A159" i="264"/>
  <c r="X158" i="264"/>
  <c r="O158" i="264"/>
  <c r="A158" i="264"/>
  <c r="X157" i="264"/>
  <c r="O157" i="264"/>
  <c r="A157" i="264"/>
  <c r="X152" i="264"/>
  <c r="X151" i="264"/>
  <c r="X150" i="264"/>
  <c r="O150" i="264"/>
  <c r="I150" i="264"/>
  <c r="K150" i="264"/>
  <c r="N150" i="264"/>
  <c r="A150" i="264"/>
  <c r="X149" i="264"/>
  <c r="O149" i="264"/>
  <c r="I149" i="264"/>
  <c r="K149" i="264"/>
  <c r="A149" i="264"/>
  <c r="X148" i="264"/>
  <c r="O148" i="264"/>
  <c r="I148" i="264"/>
  <c r="K148" i="264"/>
  <c r="N148" i="264" s="1"/>
  <c r="A148" i="264"/>
  <c r="X147" i="264"/>
  <c r="O147" i="264"/>
  <c r="I147" i="264"/>
  <c r="K147" i="264"/>
  <c r="N147" i="264"/>
  <c r="A147" i="264"/>
  <c r="X146" i="264"/>
  <c r="O146" i="264"/>
  <c r="I146" i="264"/>
  <c r="K146" i="264"/>
  <c r="N146" i="264"/>
  <c r="A146" i="264"/>
  <c r="X145" i="264"/>
  <c r="O145" i="264"/>
  <c r="I145" i="264"/>
  <c r="K145" i="264"/>
  <c r="A145" i="264"/>
  <c r="X144" i="264"/>
  <c r="O144" i="264"/>
  <c r="I144" i="264"/>
  <c r="K144" i="264"/>
  <c r="N144" i="264" s="1"/>
  <c r="A144" i="264"/>
  <c r="X143" i="264"/>
  <c r="O143" i="264"/>
  <c r="I143" i="264"/>
  <c r="K143" i="264"/>
  <c r="N143" i="264"/>
  <c r="A143" i="264"/>
  <c r="X142" i="264"/>
  <c r="O142" i="264"/>
  <c r="I142" i="264"/>
  <c r="K142" i="264"/>
  <c r="N142" i="264"/>
  <c r="A142" i="264"/>
  <c r="X141" i="264"/>
  <c r="O141" i="264"/>
  <c r="I141" i="264"/>
  <c r="K141" i="264"/>
  <c r="A141" i="264"/>
  <c r="X140" i="264"/>
  <c r="O140" i="264"/>
  <c r="I140" i="264"/>
  <c r="K140" i="264"/>
  <c r="N140" i="264" s="1"/>
  <c r="A140" i="264"/>
  <c r="X139" i="264"/>
  <c r="O139" i="264"/>
  <c r="I139" i="264"/>
  <c r="K139" i="264"/>
  <c r="N139" i="264"/>
  <c r="A139" i="264"/>
  <c r="X138" i="264"/>
  <c r="O138" i="264"/>
  <c r="I138" i="264"/>
  <c r="K138" i="264"/>
  <c r="N138" i="264"/>
  <c r="A138" i="264"/>
  <c r="X137" i="264"/>
  <c r="O137" i="264"/>
  <c r="I137" i="264"/>
  <c r="K137" i="264"/>
  <c r="A137" i="264"/>
  <c r="X136" i="264"/>
  <c r="O136" i="264"/>
  <c r="I136" i="264"/>
  <c r="K136" i="264"/>
  <c r="N136" i="264"/>
  <c r="A136" i="264"/>
  <c r="X135" i="264"/>
  <c r="O135" i="264"/>
  <c r="I135" i="264"/>
  <c r="K135" i="264"/>
  <c r="N135" i="264"/>
  <c r="A135" i="264"/>
  <c r="X134" i="264"/>
  <c r="O134" i="264"/>
  <c r="I134" i="264"/>
  <c r="K134" i="264"/>
  <c r="N134" i="264"/>
  <c r="A134" i="264"/>
  <c r="X133" i="264"/>
  <c r="O133" i="264"/>
  <c r="I133" i="264"/>
  <c r="K133" i="264"/>
  <c r="A133" i="264"/>
  <c r="X132" i="264"/>
  <c r="O132" i="264"/>
  <c r="I132" i="264"/>
  <c r="K132" i="264"/>
  <c r="N132" i="264" s="1"/>
  <c r="A132" i="264"/>
  <c r="X131" i="264"/>
  <c r="O131" i="264"/>
  <c r="I131" i="264"/>
  <c r="K131" i="264"/>
  <c r="A131" i="264"/>
  <c r="X130" i="264"/>
  <c r="O130" i="264"/>
  <c r="I130" i="264"/>
  <c r="K130" i="264"/>
  <c r="N130" i="264"/>
  <c r="A130" i="264"/>
  <c r="X129" i="264"/>
  <c r="O129" i="264"/>
  <c r="I129" i="264"/>
  <c r="K129" i="264"/>
  <c r="N129" i="264"/>
  <c r="A129" i="264"/>
  <c r="X128" i="264"/>
  <c r="O128" i="264"/>
  <c r="I128" i="264"/>
  <c r="K128" i="264"/>
  <c r="N128" i="264"/>
  <c r="A128" i="264"/>
  <c r="X127" i="264"/>
  <c r="O127" i="264"/>
  <c r="I127" i="264"/>
  <c r="K127" i="264"/>
  <c r="N127" i="264"/>
  <c r="A127" i="264"/>
  <c r="X126" i="264"/>
  <c r="O126" i="264"/>
  <c r="I126" i="264"/>
  <c r="K126" i="264"/>
  <c r="N126" i="264"/>
  <c r="A126" i="264"/>
  <c r="X125" i="264"/>
  <c r="O125" i="264"/>
  <c r="I125" i="264"/>
  <c r="K125" i="264"/>
  <c r="N125" i="264"/>
  <c r="A125" i="264"/>
  <c r="X124" i="264"/>
  <c r="O124" i="264"/>
  <c r="I124" i="264"/>
  <c r="K124" i="264"/>
  <c r="N124" i="264" s="1"/>
  <c r="A124" i="264"/>
  <c r="X123" i="264"/>
  <c r="O123" i="264"/>
  <c r="I123" i="264"/>
  <c r="K123" i="264"/>
  <c r="A123" i="264"/>
  <c r="X122" i="264"/>
  <c r="O122" i="264"/>
  <c r="I122" i="264"/>
  <c r="K122" i="264"/>
  <c r="N122" i="264"/>
  <c r="A122" i="264"/>
  <c r="X121" i="264"/>
  <c r="O121" i="264"/>
  <c r="I121" i="264"/>
  <c r="K121" i="264"/>
  <c r="N121" i="264"/>
  <c r="A121" i="264"/>
  <c r="X120" i="264"/>
  <c r="O120" i="264"/>
  <c r="I120" i="264"/>
  <c r="K120" i="264"/>
  <c r="N120" i="264"/>
  <c r="A120" i="264"/>
  <c r="X119" i="264"/>
  <c r="O119" i="264"/>
  <c r="I119" i="264"/>
  <c r="K119" i="264"/>
  <c r="N119" i="264"/>
  <c r="A119" i="264"/>
  <c r="X118" i="264"/>
  <c r="O118" i="264"/>
  <c r="I118" i="264"/>
  <c r="K118" i="264"/>
  <c r="N118" i="264"/>
  <c r="A118" i="264"/>
  <c r="X117" i="264"/>
  <c r="O117" i="264"/>
  <c r="I117" i="264"/>
  <c r="K117" i="264"/>
  <c r="N117" i="264"/>
  <c r="A117" i="264"/>
  <c r="X116" i="264"/>
  <c r="O116" i="264"/>
  <c r="I116" i="264"/>
  <c r="K116" i="264"/>
  <c r="N116" i="264" s="1"/>
  <c r="A116" i="264"/>
  <c r="X115" i="264"/>
  <c r="O115" i="264"/>
  <c r="I115" i="264"/>
  <c r="K115" i="264"/>
  <c r="A115" i="264"/>
  <c r="X114" i="264"/>
  <c r="O114" i="264"/>
  <c r="I114" i="264"/>
  <c r="K114" i="264"/>
  <c r="N114" i="264"/>
  <c r="A114" i="264"/>
  <c r="X113" i="264"/>
  <c r="O113" i="264"/>
  <c r="I113" i="264"/>
  <c r="K113" i="264"/>
  <c r="N113" i="264"/>
  <c r="A113" i="264"/>
  <c r="X112" i="264"/>
  <c r="O112" i="264"/>
  <c r="I112" i="264"/>
  <c r="K112" i="264"/>
  <c r="N112" i="264"/>
  <c r="A112" i="264"/>
  <c r="X111" i="264"/>
  <c r="O111" i="264"/>
  <c r="I111" i="264"/>
  <c r="K111" i="264"/>
  <c r="N111" i="264"/>
  <c r="A111" i="264"/>
  <c r="X110" i="264"/>
  <c r="O110" i="264"/>
  <c r="I110" i="264"/>
  <c r="K110" i="264"/>
  <c r="N110" i="264"/>
  <c r="A110" i="264"/>
  <c r="X109" i="264"/>
  <c r="O109" i="264"/>
  <c r="I109" i="264"/>
  <c r="K109" i="264"/>
  <c r="N109" i="264"/>
  <c r="A109" i="264"/>
  <c r="X108" i="264"/>
  <c r="O108" i="264"/>
  <c r="I108" i="264"/>
  <c r="K108" i="264"/>
  <c r="N108" i="264" s="1"/>
  <c r="A108" i="264"/>
  <c r="X107" i="264"/>
  <c r="O107" i="264"/>
  <c r="I107" i="264"/>
  <c r="K107" i="264"/>
  <c r="A107" i="264"/>
  <c r="X106" i="264"/>
  <c r="O106" i="264"/>
  <c r="I106" i="264"/>
  <c r="K106" i="264"/>
  <c r="N106" i="264"/>
  <c r="A106" i="264"/>
  <c r="X105" i="264"/>
  <c r="O105" i="264"/>
  <c r="I105" i="264"/>
  <c r="K105" i="264"/>
  <c r="N105" i="264"/>
  <c r="A105" i="264"/>
  <c r="X104" i="264"/>
  <c r="O104" i="264"/>
  <c r="I104" i="264"/>
  <c r="K104" i="264"/>
  <c r="N104" i="264"/>
  <c r="A104" i="264"/>
  <c r="X103" i="264"/>
  <c r="O103" i="264"/>
  <c r="I103" i="264"/>
  <c r="K103" i="264"/>
  <c r="N103" i="264"/>
  <c r="A103" i="264"/>
  <c r="X102" i="264"/>
  <c r="O102" i="264"/>
  <c r="I102" i="264"/>
  <c r="K102" i="264"/>
  <c r="N102" i="264"/>
  <c r="A102" i="264"/>
  <c r="X101" i="264"/>
  <c r="O101" i="264"/>
  <c r="I101" i="264"/>
  <c r="K101" i="264"/>
  <c r="N101" i="264"/>
  <c r="A101" i="264"/>
  <c r="X100" i="264"/>
  <c r="O100" i="264"/>
  <c r="I100" i="264"/>
  <c r="K100" i="264"/>
  <c r="N100" i="264" s="1"/>
  <c r="A100" i="264"/>
  <c r="X99" i="264"/>
  <c r="O99" i="264"/>
  <c r="I99" i="264"/>
  <c r="K99" i="264"/>
  <c r="A99" i="264"/>
  <c r="X98" i="264"/>
  <c r="O98" i="264"/>
  <c r="I98" i="264"/>
  <c r="K98" i="264"/>
  <c r="N98" i="264"/>
  <c r="A98" i="264"/>
  <c r="X97" i="264"/>
  <c r="O97" i="264"/>
  <c r="I97" i="264"/>
  <c r="K97" i="264"/>
  <c r="N97" i="264"/>
  <c r="A97" i="264"/>
  <c r="X96" i="264"/>
  <c r="O96" i="264"/>
  <c r="I96" i="264"/>
  <c r="K96" i="264"/>
  <c r="N96" i="264"/>
  <c r="A96" i="264"/>
  <c r="O89" i="264"/>
  <c r="N89" i="264"/>
  <c r="A89" i="264"/>
  <c r="O88" i="264"/>
  <c r="N88" i="264"/>
  <c r="A88" i="264"/>
  <c r="O87" i="264"/>
  <c r="N87" i="264"/>
  <c r="A87" i="264"/>
  <c r="O86" i="264"/>
  <c r="N86" i="264"/>
  <c r="A86" i="264"/>
  <c r="O85" i="264"/>
  <c r="N85" i="264"/>
  <c r="A85" i="264"/>
  <c r="O84" i="264"/>
  <c r="N84" i="264"/>
  <c r="A84" i="264"/>
  <c r="O83" i="264"/>
  <c r="N83" i="264"/>
  <c r="A83" i="264"/>
  <c r="O82" i="264"/>
  <c r="N82" i="264"/>
  <c r="A82" i="264"/>
  <c r="O81" i="264"/>
  <c r="N81" i="264"/>
  <c r="A81" i="264"/>
  <c r="O80" i="264"/>
  <c r="N80" i="264"/>
  <c r="A80" i="264"/>
  <c r="O79" i="264"/>
  <c r="N79" i="264"/>
  <c r="A79" i="264"/>
  <c r="O78" i="264"/>
  <c r="N78" i="264"/>
  <c r="A78" i="264"/>
  <c r="O77" i="264"/>
  <c r="N77" i="264"/>
  <c r="A77" i="264"/>
  <c r="O76" i="264"/>
  <c r="N76" i="264"/>
  <c r="A76" i="264"/>
  <c r="O75" i="264"/>
  <c r="N75" i="264"/>
  <c r="A75" i="264"/>
  <c r="O74" i="264"/>
  <c r="N74" i="264"/>
  <c r="A74" i="264"/>
  <c r="O73" i="264"/>
  <c r="N73" i="264"/>
  <c r="A73" i="264"/>
  <c r="O72" i="264"/>
  <c r="N72" i="264"/>
  <c r="A72" i="264"/>
  <c r="O71" i="264"/>
  <c r="N71" i="264"/>
  <c r="A71" i="264"/>
  <c r="O70" i="264"/>
  <c r="N70" i="264"/>
  <c r="A70" i="264"/>
  <c r="O69" i="264"/>
  <c r="N69" i="264"/>
  <c r="A69" i="264"/>
  <c r="O68" i="264"/>
  <c r="N68" i="264"/>
  <c r="A68" i="264"/>
  <c r="O67" i="264"/>
  <c r="N67" i="264"/>
  <c r="A67" i="264"/>
  <c r="O66" i="264"/>
  <c r="N66" i="264"/>
  <c r="A66" i="264"/>
  <c r="O65" i="264"/>
  <c r="N65" i="264"/>
  <c r="A65" i="264"/>
  <c r="O64" i="264"/>
  <c r="N64" i="264"/>
  <c r="A64" i="264"/>
  <c r="O63" i="264"/>
  <c r="N63" i="264"/>
  <c r="A63" i="264"/>
  <c r="O62" i="264"/>
  <c r="N62" i="264"/>
  <c r="A62" i="264"/>
  <c r="O61" i="264"/>
  <c r="N61" i="264"/>
  <c r="A61" i="264"/>
  <c r="O60" i="264"/>
  <c r="N60" i="264"/>
  <c r="A60" i="264"/>
  <c r="O59" i="264"/>
  <c r="N59" i="264"/>
  <c r="A59" i="264"/>
  <c r="O58" i="264"/>
  <c r="N58" i="264"/>
  <c r="A58" i="264"/>
  <c r="O57" i="264"/>
  <c r="N57" i="264"/>
  <c r="A57" i="264"/>
  <c r="O56" i="264"/>
  <c r="N56" i="264"/>
  <c r="A56" i="264"/>
  <c r="O55" i="264"/>
  <c r="N55" i="264"/>
  <c r="A55" i="264"/>
  <c r="O54" i="264"/>
  <c r="N54" i="264"/>
  <c r="A54" i="264"/>
  <c r="O53" i="264"/>
  <c r="N53" i="264"/>
  <c r="A53" i="264"/>
  <c r="O52" i="264"/>
  <c r="N52" i="264"/>
  <c r="A52" i="264"/>
  <c r="O51" i="264"/>
  <c r="N51" i="264"/>
  <c r="A51" i="264"/>
  <c r="O50" i="264"/>
  <c r="N50" i="264"/>
  <c r="A50" i="264"/>
  <c r="O49" i="264"/>
  <c r="N49" i="264"/>
  <c r="A49" i="264"/>
  <c r="O48" i="264"/>
  <c r="N48" i="264"/>
  <c r="A48" i="264"/>
  <c r="O47" i="264"/>
  <c r="N47" i="264"/>
  <c r="A47" i="264"/>
  <c r="O46" i="264"/>
  <c r="N46" i="264"/>
  <c r="A46" i="264"/>
  <c r="O45" i="264"/>
  <c r="N45" i="264"/>
  <c r="A45" i="264"/>
  <c r="O44" i="264"/>
  <c r="N44" i="264"/>
  <c r="A44" i="264"/>
  <c r="O43" i="264"/>
  <c r="N43" i="264"/>
  <c r="A43" i="264"/>
  <c r="O42" i="264"/>
  <c r="N42" i="264"/>
  <c r="A42" i="264"/>
  <c r="O41" i="264"/>
  <c r="N41" i="264"/>
  <c r="A41" i="264"/>
  <c r="O40" i="264"/>
  <c r="N40" i="264"/>
  <c r="A40" i="264"/>
  <c r="O39" i="264"/>
  <c r="N39" i="264"/>
  <c r="A39" i="264"/>
  <c r="O38" i="264"/>
  <c r="N38" i="264"/>
  <c r="A38" i="264"/>
  <c r="O37" i="264"/>
  <c r="N37" i="264"/>
  <c r="A37" i="264"/>
  <c r="O36" i="264"/>
  <c r="N36" i="264"/>
  <c r="A36" i="264"/>
  <c r="O35" i="264"/>
  <c r="N35" i="264"/>
  <c r="A35" i="264"/>
  <c r="O34" i="264"/>
  <c r="N34" i="264"/>
  <c r="A34" i="264"/>
  <c r="O33" i="264"/>
  <c r="N33" i="264"/>
  <c r="A33" i="264"/>
  <c r="O32" i="264"/>
  <c r="N32" i="264"/>
  <c r="A32" i="264"/>
  <c r="O31" i="264"/>
  <c r="N31" i="264"/>
  <c r="A31" i="264"/>
  <c r="O30" i="264"/>
  <c r="N30" i="264"/>
  <c r="A30" i="264"/>
  <c r="O29" i="264"/>
  <c r="N29" i="264"/>
  <c r="A29" i="264"/>
  <c r="O28" i="264"/>
  <c r="N28" i="264"/>
  <c r="A28" i="264"/>
  <c r="O27" i="264"/>
  <c r="N27" i="264"/>
  <c r="A27" i="264"/>
  <c r="O26" i="264"/>
  <c r="N26" i="264"/>
  <c r="A26" i="264"/>
  <c r="O25" i="264"/>
  <c r="N25" i="264"/>
  <c r="A25" i="264"/>
  <c r="O24" i="264"/>
  <c r="N24" i="264"/>
  <c r="A24" i="264"/>
  <c r="O23" i="264"/>
  <c r="N23" i="264"/>
  <c r="A23" i="264"/>
  <c r="O22" i="264"/>
  <c r="N22" i="264"/>
  <c r="A22" i="264"/>
  <c r="O21" i="264"/>
  <c r="N21" i="264"/>
  <c r="A21" i="264"/>
  <c r="O20" i="264"/>
  <c r="N20" i="264"/>
  <c r="A20" i="264"/>
  <c r="O19" i="264"/>
  <c r="N19" i="264"/>
  <c r="A19" i="264"/>
  <c r="O18" i="264"/>
  <c r="N18" i="264"/>
  <c r="A18" i="264"/>
  <c r="O17" i="264"/>
  <c r="N17" i="264"/>
  <c r="A17" i="264"/>
  <c r="O16" i="264"/>
  <c r="N16" i="264"/>
  <c r="A16" i="264"/>
  <c r="O15" i="264"/>
  <c r="N15" i="264"/>
  <c r="N90" i="264"/>
  <c r="A15" i="264"/>
  <c r="F9" i="264"/>
  <c r="F8" i="264"/>
  <c r="E6" i="264"/>
  <c r="M1" i="264"/>
  <c r="C402" i="263"/>
  <c r="C401" i="263"/>
  <c r="C400" i="263"/>
  <c r="C399" i="263"/>
  <c r="C398" i="263"/>
  <c r="C397" i="263"/>
  <c r="C396" i="263"/>
  <c r="C395" i="263"/>
  <c r="C394" i="263"/>
  <c r="C393" i="263"/>
  <c r="C392" i="263"/>
  <c r="C391" i="263"/>
  <c r="C390" i="263"/>
  <c r="C389" i="263"/>
  <c r="C388" i="263"/>
  <c r="C387" i="263"/>
  <c r="C386" i="263"/>
  <c r="C385" i="263"/>
  <c r="C384" i="263"/>
  <c r="C383" i="263"/>
  <c r="C382" i="263"/>
  <c r="C381" i="263"/>
  <c r="C380" i="263"/>
  <c r="C379" i="263"/>
  <c r="C378" i="263"/>
  <c r="C377" i="263"/>
  <c r="C376" i="263"/>
  <c r="C375" i="263"/>
  <c r="C374" i="263"/>
  <c r="C373" i="263"/>
  <c r="C372" i="263"/>
  <c r="C371" i="263"/>
  <c r="C370" i="263"/>
  <c r="C369" i="263"/>
  <c r="C368" i="263"/>
  <c r="C367" i="263"/>
  <c r="C366" i="263"/>
  <c r="C365" i="263"/>
  <c r="C364" i="263"/>
  <c r="C363" i="263"/>
  <c r="C362" i="263"/>
  <c r="C361" i="263"/>
  <c r="C360" i="263"/>
  <c r="C359" i="263"/>
  <c r="C358" i="263"/>
  <c r="C357" i="263"/>
  <c r="C356" i="263"/>
  <c r="C355" i="263"/>
  <c r="C354" i="263"/>
  <c r="C353" i="263"/>
  <c r="C352" i="263"/>
  <c r="J350" i="263"/>
  <c r="J365" i="263"/>
  <c r="K365" i="263" s="1"/>
  <c r="H350" i="263"/>
  <c r="F350" i="263"/>
  <c r="D350" i="263"/>
  <c r="M319" i="263"/>
  <c r="N315" i="263"/>
  <c r="O314" i="263"/>
  <c r="A314" i="263"/>
  <c r="O313" i="263"/>
  <c r="A313" i="263"/>
  <c r="O312" i="263"/>
  <c r="A312" i="263"/>
  <c r="O311" i="263"/>
  <c r="A311" i="263"/>
  <c r="O310" i="263"/>
  <c r="A310" i="263"/>
  <c r="O309" i="263"/>
  <c r="A309" i="263"/>
  <c r="O308" i="263"/>
  <c r="A308" i="263"/>
  <c r="O307" i="263"/>
  <c r="A307" i="263"/>
  <c r="O306" i="263"/>
  <c r="A306" i="263"/>
  <c r="O305" i="263"/>
  <c r="A305" i="263"/>
  <c r="O304" i="263"/>
  <c r="A304" i="263"/>
  <c r="O303" i="263"/>
  <c r="A303" i="263"/>
  <c r="O302" i="263"/>
  <c r="A302" i="263"/>
  <c r="O301" i="263"/>
  <c r="A301" i="263"/>
  <c r="O300" i="263"/>
  <c r="A300" i="263"/>
  <c r="O299" i="263"/>
  <c r="A299" i="263"/>
  <c r="O298" i="263"/>
  <c r="A298" i="263"/>
  <c r="O297" i="263"/>
  <c r="A297" i="263"/>
  <c r="O296" i="263"/>
  <c r="A296" i="263"/>
  <c r="O295" i="263"/>
  <c r="A295" i="263"/>
  <c r="O294" i="263"/>
  <c r="A294" i="263"/>
  <c r="O293" i="263"/>
  <c r="A293" i="263"/>
  <c r="O292" i="263"/>
  <c r="A292" i="263"/>
  <c r="O291" i="263"/>
  <c r="A291" i="263"/>
  <c r="O290" i="263"/>
  <c r="A290" i="263"/>
  <c r="O289" i="263"/>
  <c r="A289" i="263"/>
  <c r="O288" i="263"/>
  <c r="A288" i="263"/>
  <c r="O287" i="263"/>
  <c r="A287" i="263"/>
  <c r="O286" i="263"/>
  <c r="A286" i="263"/>
  <c r="O285" i="263"/>
  <c r="A285" i="263"/>
  <c r="O284" i="263"/>
  <c r="A284" i="263"/>
  <c r="O283" i="263"/>
  <c r="A283" i="263"/>
  <c r="O282" i="263"/>
  <c r="A282" i="263"/>
  <c r="O281" i="263"/>
  <c r="A281" i="263"/>
  <c r="O280" i="263"/>
  <c r="A280" i="263"/>
  <c r="O279" i="263"/>
  <c r="A279" i="263"/>
  <c r="O278" i="263"/>
  <c r="A278" i="263"/>
  <c r="O277" i="263"/>
  <c r="A277" i="263"/>
  <c r="O276" i="263"/>
  <c r="A276" i="263"/>
  <c r="O275" i="263"/>
  <c r="A275" i="263"/>
  <c r="O274" i="263"/>
  <c r="A274" i="263"/>
  <c r="O273" i="263"/>
  <c r="A273" i="263"/>
  <c r="O272" i="263"/>
  <c r="A272" i="263"/>
  <c r="O271" i="263"/>
  <c r="A271" i="263"/>
  <c r="O270" i="263"/>
  <c r="A270" i="263"/>
  <c r="O269" i="263"/>
  <c r="A269" i="263"/>
  <c r="O268" i="263"/>
  <c r="A268" i="263"/>
  <c r="O267" i="263"/>
  <c r="A267" i="263"/>
  <c r="O266" i="263"/>
  <c r="A266" i="263"/>
  <c r="O265" i="263"/>
  <c r="A265" i="263"/>
  <c r="O260" i="263"/>
  <c r="N260" i="263"/>
  <c r="A260" i="263"/>
  <c r="O259" i="263"/>
  <c r="N259" i="263"/>
  <c r="A259" i="263"/>
  <c r="O258" i="263"/>
  <c r="N258" i="263"/>
  <c r="A258" i="263"/>
  <c r="O257" i="263"/>
  <c r="N257" i="263"/>
  <c r="A257" i="263"/>
  <c r="O256" i="263"/>
  <c r="N256" i="263"/>
  <c r="A256" i="263"/>
  <c r="O255" i="263"/>
  <c r="N255" i="263"/>
  <c r="A255" i="263"/>
  <c r="O254" i="263"/>
  <c r="N254" i="263"/>
  <c r="A254" i="263"/>
  <c r="O253" i="263"/>
  <c r="N253" i="263"/>
  <c r="A253" i="263"/>
  <c r="O252" i="263"/>
  <c r="N252" i="263"/>
  <c r="A252" i="263"/>
  <c r="O251" i="263"/>
  <c r="N251" i="263"/>
  <c r="A251" i="263"/>
  <c r="O250" i="263"/>
  <c r="N250" i="263"/>
  <c r="A250" i="263"/>
  <c r="O249" i="263"/>
  <c r="N249" i="263"/>
  <c r="A249" i="263"/>
  <c r="O248" i="263"/>
  <c r="N248" i="263"/>
  <c r="A248" i="263"/>
  <c r="O247" i="263"/>
  <c r="N247" i="263"/>
  <c r="A247" i="263"/>
  <c r="O246" i="263"/>
  <c r="N246" i="263"/>
  <c r="A246" i="263"/>
  <c r="O245" i="263"/>
  <c r="N245" i="263"/>
  <c r="A245" i="263"/>
  <c r="O244" i="263"/>
  <c r="N244" i="263"/>
  <c r="A244" i="263"/>
  <c r="O243" i="263"/>
  <c r="N243" i="263"/>
  <c r="A243" i="263"/>
  <c r="O242" i="263"/>
  <c r="N242" i="263"/>
  <c r="A242" i="263"/>
  <c r="O241" i="263"/>
  <c r="N241" i="263"/>
  <c r="A241" i="263"/>
  <c r="O240" i="263"/>
  <c r="N240" i="263"/>
  <c r="A240" i="263"/>
  <c r="O239" i="263"/>
  <c r="N239" i="263"/>
  <c r="A239" i="263"/>
  <c r="O238" i="263"/>
  <c r="N238" i="263"/>
  <c r="A238" i="263"/>
  <c r="O237" i="263"/>
  <c r="N237" i="263"/>
  <c r="A237" i="263"/>
  <c r="O236" i="263"/>
  <c r="N236" i="263"/>
  <c r="A236" i="263"/>
  <c r="O235" i="263"/>
  <c r="N235" i="263"/>
  <c r="A235" i="263"/>
  <c r="O234" i="263"/>
  <c r="N234" i="263"/>
  <c r="A234" i="263"/>
  <c r="O233" i="263"/>
  <c r="N233" i="263"/>
  <c r="A233" i="263"/>
  <c r="O232" i="263"/>
  <c r="N232" i="263"/>
  <c r="A232" i="263"/>
  <c r="O231" i="263"/>
  <c r="N231" i="263"/>
  <c r="A231" i="263"/>
  <c r="O230" i="263"/>
  <c r="N230" i="263"/>
  <c r="A230" i="263"/>
  <c r="O229" i="263"/>
  <c r="N229" i="263"/>
  <c r="A229" i="263"/>
  <c r="O228" i="263"/>
  <c r="N228" i="263"/>
  <c r="A228" i="263"/>
  <c r="O227" i="263"/>
  <c r="N227" i="263"/>
  <c r="A227" i="263"/>
  <c r="O226" i="263"/>
  <c r="N226" i="263"/>
  <c r="A226" i="263"/>
  <c r="O225" i="263"/>
  <c r="N225" i="263"/>
  <c r="A225" i="263"/>
  <c r="O224" i="263"/>
  <c r="N224" i="263"/>
  <c r="A224" i="263"/>
  <c r="O223" i="263"/>
  <c r="N223" i="263"/>
  <c r="A223" i="263"/>
  <c r="O222" i="263"/>
  <c r="N222" i="263"/>
  <c r="A222" i="263"/>
  <c r="O221" i="263"/>
  <c r="N221" i="263"/>
  <c r="A221" i="263"/>
  <c r="O220" i="263"/>
  <c r="N220" i="263"/>
  <c r="A220" i="263"/>
  <c r="O219" i="263"/>
  <c r="N219" i="263"/>
  <c r="A219" i="263"/>
  <c r="O218" i="263"/>
  <c r="N218" i="263"/>
  <c r="A218" i="263"/>
  <c r="O217" i="263"/>
  <c r="N217" i="263"/>
  <c r="A217" i="263"/>
  <c r="O216" i="263"/>
  <c r="N216" i="263"/>
  <c r="A216" i="263"/>
  <c r="O215" i="263"/>
  <c r="N215" i="263"/>
  <c r="A215" i="263"/>
  <c r="O214" i="263"/>
  <c r="N214" i="263"/>
  <c r="A214" i="263"/>
  <c r="O213" i="263"/>
  <c r="N213" i="263"/>
  <c r="A213" i="263"/>
  <c r="O212" i="263"/>
  <c r="N212" i="263"/>
  <c r="A212" i="263"/>
  <c r="O211" i="263"/>
  <c r="N211" i="263"/>
  <c r="N261" i="263"/>
  <c r="A211" i="263"/>
  <c r="X206" i="263"/>
  <c r="O206" i="263"/>
  <c r="A206" i="263"/>
  <c r="X205" i="263"/>
  <c r="O205" i="263"/>
  <c r="A205" i="263"/>
  <c r="X204" i="263"/>
  <c r="O204" i="263"/>
  <c r="A204" i="263"/>
  <c r="X203" i="263"/>
  <c r="O203" i="263"/>
  <c r="A203" i="263"/>
  <c r="X202" i="263"/>
  <c r="O202" i="263"/>
  <c r="A202" i="263"/>
  <c r="X201" i="263"/>
  <c r="O201" i="263"/>
  <c r="A201" i="263"/>
  <c r="X200" i="263"/>
  <c r="O200" i="263"/>
  <c r="A200" i="263"/>
  <c r="X199" i="263"/>
  <c r="O199" i="263"/>
  <c r="A199" i="263"/>
  <c r="X198" i="263"/>
  <c r="O198" i="263"/>
  <c r="A198" i="263"/>
  <c r="X197" i="263"/>
  <c r="O197" i="263"/>
  <c r="A197" i="263"/>
  <c r="X196" i="263"/>
  <c r="O196" i="263"/>
  <c r="A196" i="263"/>
  <c r="X195" i="263"/>
  <c r="O195" i="263"/>
  <c r="A195" i="263"/>
  <c r="X194" i="263"/>
  <c r="O194" i="263"/>
  <c r="A194" i="263"/>
  <c r="X193" i="263"/>
  <c r="O193" i="263"/>
  <c r="A193" i="263"/>
  <c r="X192" i="263"/>
  <c r="O192" i="263"/>
  <c r="A192" i="263"/>
  <c r="X191" i="263"/>
  <c r="O191" i="263"/>
  <c r="A191" i="263"/>
  <c r="X190" i="263"/>
  <c r="O190" i="263"/>
  <c r="A190" i="263"/>
  <c r="X189" i="263"/>
  <c r="O189" i="263"/>
  <c r="A189" i="263"/>
  <c r="X188" i="263"/>
  <c r="O188" i="263"/>
  <c r="A188" i="263"/>
  <c r="X187" i="263"/>
  <c r="O187" i="263"/>
  <c r="A187" i="263"/>
  <c r="X186" i="263"/>
  <c r="O186" i="263"/>
  <c r="A186" i="263"/>
  <c r="X185" i="263"/>
  <c r="O185" i="263"/>
  <c r="A185" i="263"/>
  <c r="X184" i="263"/>
  <c r="O184" i="263"/>
  <c r="A184" i="263"/>
  <c r="X183" i="263"/>
  <c r="O183" i="263"/>
  <c r="A183" i="263"/>
  <c r="X182" i="263"/>
  <c r="O182" i="263"/>
  <c r="A182" i="263"/>
  <c r="X181" i="263"/>
  <c r="O181" i="263"/>
  <c r="A181" i="263"/>
  <c r="X180" i="263"/>
  <c r="O180" i="263"/>
  <c r="A180" i="263"/>
  <c r="X179" i="263"/>
  <c r="O179" i="263"/>
  <c r="A179" i="263"/>
  <c r="X178" i="263"/>
  <c r="O178" i="263"/>
  <c r="A178" i="263"/>
  <c r="X177" i="263"/>
  <c r="O177" i="263"/>
  <c r="A177" i="263"/>
  <c r="X176" i="263"/>
  <c r="O176" i="263"/>
  <c r="A176" i="263"/>
  <c r="X175" i="263"/>
  <c r="O175" i="263"/>
  <c r="A175" i="263"/>
  <c r="X174" i="263"/>
  <c r="O174" i="263"/>
  <c r="A174" i="263"/>
  <c r="X173" i="263"/>
  <c r="O173" i="263"/>
  <c r="A173" i="263"/>
  <c r="X172" i="263"/>
  <c r="O172" i="263"/>
  <c r="A172" i="263"/>
  <c r="X171" i="263"/>
  <c r="O171" i="263"/>
  <c r="A171" i="263"/>
  <c r="X170" i="263"/>
  <c r="O170" i="263"/>
  <c r="A170" i="263"/>
  <c r="X169" i="263"/>
  <c r="O169" i="263"/>
  <c r="A169" i="263"/>
  <c r="X168" i="263"/>
  <c r="O168" i="263"/>
  <c r="A168" i="263"/>
  <c r="X167" i="263"/>
  <c r="O167" i="263"/>
  <c r="A167" i="263"/>
  <c r="X166" i="263"/>
  <c r="O166" i="263"/>
  <c r="A166" i="263"/>
  <c r="X165" i="263"/>
  <c r="O165" i="263"/>
  <c r="A165" i="263"/>
  <c r="X164" i="263"/>
  <c r="O164" i="263"/>
  <c r="A164" i="263"/>
  <c r="X163" i="263"/>
  <c r="O163" i="263"/>
  <c r="A163" i="263"/>
  <c r="X162" i="263"/>
  <c r="O162" i="263"/>
  <c r="A162" i="263"/>
  <c r="X161" i="263"/>
  <c r="O161" i="263"/>
  <c r="A161" i="263"/>
  <c r="X160" i="263"/>
  <c r="O160" i="263"/>
  <c r="A160" i="263"/>
  <c r="X159" i="263"/>
  <c r="O159" i="263"/>
  <c r="A159" i="263"/>
  <c r="X158" i="263"/>
  <c r="O158" i="263"/>
  <c r="A158" i="263"/>
  <c r="X157" i="263"/>
  <c r="O157" i="263"/>
  <c r="A157" i="263"/>
  <c r="X152" i="263"/>
  <c r="X151" i="263"/>
  <c r="X150" i="263"/>
  <c r="O150" i="263"/>
  <c r="I150" i="263"/>
  <c r="K150" i="263"/>
  <c r="N150" i="263"/>
  <c r="A150" i="263"/>
  <c r="X149" i="263"/>
  <c r="O149" i="263"/>
  <c r="I149" i="263"/>
  <c r="K149" i="263"/>
  <c r="N149" i="263"/>
  <c r="A149" i="263"/>
  <c r="X148" i="263"/>
  <c r="O148" i="263"/>
  <c r="I148" i="263"/>
  <c r="K148" i="263"/>
  <c r="N148" i="263"/>
  <c r="A148" i="263"/>
  <c r="X147" i="263"/>
  <c r="O147" i="263"/>
  <c r="I147" i="263"/>
  <c r="K147" i="263"/>
  <c r="N147" i="263"/>
  <c r="A147" i="263"/>
  <c r="X146" i="263"/>
  <c r="O146" i="263"/>
  <c r="I146" i="263"/>
  <c r="K146" i="263"/>
  <c r="N146" i="263"/>
  <c r="A146" i="263"/>
  <c r="X145" i="263"/>
  <c r="O145" i="263"/>
  <c r="I145" i="263"/>
  <c r="K145" i="263"/>
  <c r="N145" i="263"/>
  <c r="A145" i="263"/>
  <c r="X144" i="263"/>
  <c r="O144" i="263"/>
  <c r="I144" i="263"/>
  <c r="K144" i="263"/>
  <c r="N144" i="263"/>
  <c r="A144" i="263"/>
  <c r="X143" i="263"/>
  <c r="O143" i="263"/>
  <c r="I143" i="263"/>
  <c r="K143" i="263"/>
  <c r="N143" i="263"/>
  <c r="A143" i="263"/>
  <c r="X142" i="263"/>
  <c r="O142" i="263"/>
  <c r="I142" i="263"/>
  <c r="K142" i="263"/>
  <c r="N142" i="263"/>
  <c r="A142" i="263"/>
  <c r="X141" i="263"/>
  <c r="O141" i="263"/>
  <c r="I141" i="263"/>
  <c r="K141" i="263"/>
  <c r="N141" i="263"/>
  <c r="A141" i="263"/>
  <c r="X140" i="263"/>
  <c r="O140" i="263"/>
  <c r="I140" i="263"/>
  <c r="K140" i="263"/>
  <c r="N140" i="263"/>
  <c r="A140" i="263"/>
  <c r="X139" i="263"/>
  <c r="O139" i="263"/>
  <c r="I139" i="263"/>
  <c r="K139" i="263"/>
  <c r="N139" i="263"/>
  <c r="A139" i="263"/>
  <c r="X138" i="263"/>
  <c r="O138" i="263"/>
  <c r="I138" i="263"/>
  <c r="K138" i="263"/>
  <c r="N138" i="263"/>
  <c r="A138" i="263"/>
  <c r="X137" i="263"/>
  <c r="O137" i="263"/>
  <c r="I137" i="263"/>
  <c r="K137" i="263"/>
  <c r="N137" i="263"/>
  <c r="A137" i="263"/>
  <c r="X136" i="263"/>
  <c r="O136" i="263"/>
  <c r="I136" i="263"/>
  <c r="K136" i="263"/>
  <c r="N136" i="263"/>
  <c r="A136" i="263"/>
  <c r="X135" i="263"/>
  <c r="O135" i="263"/>
  <c r="I135" i="263"/>
  <c r="K135" i="263"/>
  <c r="N135" i="263"/>
  <c r="A135" i="263"/>
  <c r="X134" i="263"/>
  <c r="O134" i="263"/>
  <c r="I134" i="263"/>
  <c r="K134" i="263"/>
  <c r="N134" i="263"/>
  <c r="A134" i="263"/>
  <c r="X133" i="263"/>
  <c r="O133" i="263"/>
  <c r="I133" i="263"/>
  <c r="K133" i="263"/>
  <c r="N133" i="263"/>
  <c r="A133" i="263"/>
  <c r="X132" i="263"/>
  <c r="O132" i="263"/>
  <c r="I132" i="263"/>
  <c r="K132" i="263"/>
  <c r="N132" i="263"/>
  <c r="A132" i="263"/>
  <c r="X131" i="263"/>
  <c r="O131" i="263"/>
  <c r="I131" i="263"/>
  <c r="K131" i="263"/>
  <c r="N131" i="263"/>
  <c r="A131" i="263"/>
  <c r="X130" i="263"/>
  <c r="O130" i="263"/>
  <c r="I130" i="263"/>
  <c r="K130" i="263"/>
  <c r="N130" i="263"/>
  <c r="A130" i="263"/>
  <c r="X129" i="263"/>
  <c r="O129" i="263"/>
  <c r="I129" i="263"/>
  <c r="K129" i="263"/>
  <c r="N129" i="263"/>
  <c r="A129" i="263"/>
  <c r="X128" i="263"/>
  <c r="O128" i="263"/>
  <c r="I128" i="263"/>
  <c r="K128" i="263"/>
  <c r="N128" i="263"/>
  <c r="A128" i="263"/>
  <c r="X127" i="263"/>
  <c r="O127" i="263"/>
  <c r="I127" i="263"/>
  <c r="K127" i="263"/>
  <c r="N127" i="263"/>
  <c r="A127" i="263"/>
  <c r="X126" i="263"/>
  <c r="O126" i="263"/>
  <c r="I126" i="263"/>
  <c r="K126" i="263"/>
  <c r="N126" i="263"/>
  <c r="A126" i="263"/>
  <c r="X125" i="263"/>
  <c r="O125" i="263"/>
  <c r="I125" i="263"/>
  <c r="K125" i="263"/>
  <c r="N125" i="263"/>
  <c r="A125" i="263"/>
  <c r="X124" i="263"/>
  <c r="O124" i="263"/>
  <c r="I124" i="263"/>
  <c r="K124" i="263"/>
  <c r="N124" i="263"/>
  <c r="A124" i="263"/>
  <c r="X123" i="263"/>
  <c r="O123" i="263"/>
  <c r="I123" i="263"/>
  <c r="K123" i="263"/>
  <c r="N123" i="263"/>
  <c r="A123" i="263"/>
  <c r="X122" i="263"/>
  <c r="O122" i="263"/>
  <c r="I122" i="263"/>
  <c r="K122" i="263"/>
  <c r="N122" i="263"/>
  <c r="A122" i="263"/>
  <c r="X121" i="263"/>
  <c r="O121" i="263"/>
  <c r="I121" i="263"/>
  <c r="K121" i="263"/>
  <c r="N121" i="263"/>
  <c r="A121" i="263"/>
  <c r="X120" i="263"/>
  <c r="O120" i="263"/>
  <c r="I120" i="263"/>
  <c r="K120" i="263"/>
  <c r="N120" i="263"/>
  <c r="A120" i="263"/>
  <c r="X119" i="263"/>
  <c r="O119" i="263"/>
  <c r="I119" i="263"/>
  <c r="K119" i="263"/>
  <c r="N119" i="263"/>
  <c r="A119" i="263"/>
  <c r="X118" i="263"/>
  <c r="O118" i="263"/>
  <c r="I118" i="263"/>
  <c r="K118" i="263"/>
  <c r="N118" i="263"/>
  <c r="A118" i="263"/>
  <c r="X117" i="263"/>
  <c r="O117" i="263"/>
  <c r="I117" i="263"/>
  <c r="K117" i="263"/>
  <c r="N117" i="263"/>
  <c r="A117" i="263"/>
  <c r="X116" i="263"/>
  <c r="O116" i="263"/>
  <c r="I116" i="263"/>
  <c r="K116" i="263"/>
  <c r="N116" i="263"/>
  <c r="A116" i="263"/>
  <c r="X115" i="263"/>
  <c r="O115" i="263"/>
  <c r="I115" i="263"/>
  <c r="K115" i="263"/>
  <c r="N115" i="263"/>
  <c r="A115" i="263"/>
  <c r="X114" i="263"/>
  <c r="O114" i="263"/>
  <c r="I114" i="263"/>
  <c r="K114" i="263"/>
  <c r="N114" i="263"/>
  <c r="A114" i="263"/>
  <c r="X113" i="263"/>
  <c r="O113" i="263"/>
  <c r="I113" i="263"/>
  <c r="K113" i="263"/>
  <c r="N113" i="263"/>
  <c r="A113" i="263"/>
  <c r="X112" i="263"/>
  <c r="O112" i="263"/>
  <c r="I112" i="263"/>
  <c r="K112" i="263"/>
  <c r="N112" i="263"/>
  <c r="A112" i="263"/>
  <c r="X111" i="263"/>
  <c r="O111" i="263"/>
  <c r="I111" i="263"/>
  <c r="K111" i="263"/>
  <c r="N111" i="263"/>
  <c r="A111" i="263"/>
  <c r="X110" i="263"/>
  <c r="O110" i="263"/>
  <c r="I110" i="263"/>
  <c r="K110" i="263"/>
  <c r="N110" i="263"/>
  <c r="A110" i="263"/>
  <c r="X109" i="263"/>
  <c r="O109" i="263"/>
  <c r="I109" i="263"/>
  <c r="K109" i="263"/>
  <c r="N109" i="263"/>
  <c r="A109" i="263"/>
  <c r="X108" i="263"/>
  <c r="O108" i="263"/>
  <c r="I108" i="263"/>
  <c r="K108" i="263"/>
  <c r="N108" i="263"/>
  <c r="A108" i="263"/>
  <c r="X107" i="263"/>
  <c r="O107" i="263"/>
  <c r="I107" i="263"/>
  <c r="K107" i="263"/>
  <c r="N107" i="263"/>
  <c r="A107" i="263"/>
  <c r="X106" i="263"/>
  <c r="O106" i="263"/>
  <c r="I106" i="263"/>
  <c r="K106" i="263"/>
  <c r="N106" i="263"/>
  <c r="A106" i="263"/>
  <c r="X105" i="263"/>
  <c r="O105" i="263"/>
  <c r="I105" i="263"/>
  <c r="K105" i="263"/>
  <c r="N105" i="263"/>
  <c r="A105" i="263"/>
  <c r="X104" i="263"/>
  <c r="O104" i="263"/>
  <c r="I104" i="263"/>
  <c r="K104" i="263"/>
  <c r="N104" i="263"/>
  <c r="A104" i="263"/>
  <c r="X103" i="263"/>
  <c r="O103" i="263"/>
  <c r="I103" i="263"/>
  <c r="K103" i="263"/>
  <c r="N103" i="263"/>
  <c r="A103" i="263"/>
  <c r="X102" i="263"/>
  <c r="O102" i="263"/>
  <c r="I102" i="263"/>
  <c r="K102" i="263"/>
  <c r="N102" i="263"/>
  <c r="A102" i="263"/>
  <c r="X101" i="263"/>
  <c r="O101" i="263"/>
  <c r="I101" i="263"/>
  <c r="K101" i="263"/>
  <c r="N101" i="263"/>
  <c r="A101" i="263"/>
  <c r="X100" i="263"/>
  <c r="O100" i="263"/>
  <c r="I100" i="263"/>
  <c r="K100" i="263"/>
  <c r="N100" i="263"/>
  <c r="A100" i="263"/>
  <c r="X99" i="263"/>
  <c r="O99" i="263"/>
  <c r="I99" i="263"/>
  <c r="K99" i="263"/>
  <c r="N99" i="263"/>
  <c r="A99" i="263"/>
  <c r="X98" i="263"/>
  <c r="O98" i="263"/>
  <c r="I98" i="263"/>
  <c r="K98" i="263"/>
  <c r="N98" i="263"/>
  <c r="A98" i="263"/>
  <c r="X97" i="263"/>
  <c r="O97" i="263"/>
  <c r="I97" i="263"/>
  <c r="K97" i="263"/>
  <c r="N97" i="263"/>
  <c r="A97" i="263"/>
  <c r="X96" i="263"/>
  <c r="O96" i="263"/>
  <c r="I96" i="263"/>
  <c r="K96" i="263"/>
  <c r="N96" i="263"/>
  <c r="N151" i="263"/>
  <c r="A96" i="263"/>
  <c r="O89" i="263"/>
  <c r="N89" i="263"/>
  <c r="A89" i="263"/>
  <c r="O88" i="263"/>
  <c r="N88" i="263"/>
  <c r="A88" i="263"/>
  <c r="O87" i="263"/>
  <c r="N87" i="263"/>
  <c r="A87" i="263"/>
  <c r="O86" i="263"/>
  <c r="N86" i="263"/>
  <c r="A86" i="263"/>
  <c r="O85" i="263"/>
  <c r="N85" i="263"/>
  <c r="A85" i="263"/>
  <c r="O84" i="263"/>
  <c r="N84" i="263"/>
  <c r="A84" i="263"/>
  <c r="O83" i="263"/>
  <c r="N83" i="263"/>
  <c r="A83" i="263"/>
  <c r="O82" i="263"/>
  <c r="N82" i="263"/>
  <c r="A82" i="263"/>
  <c r="O81" i="263"/>
  <c r="N81" i="263"/>
  <c r="A81" i="263"/>
  <c r="O80" i="263"/>
  <c r="N80" i="263"/>
  <c r="A80" i="263"/>
  <c r="O79" i="263"/>
  <c r="N79" i="263"/>
  <c r="A79" i="263"/>
  <c r="O78" i="263"/>
  <c r="N78" i="263"/>
  <c r="A78" i="263"/>
  <c r="O77" i="263"/>
  <c r="N77" i="263"/>
  <c r="A77" i="263"/>
  <c r="O76" i="263"/>
  <c r="N76" i="263"/>
  <c r="A76" i="263"/>
  <c r="O75" i="263"/>
  <c r="N75" i="263"/>
  <c r="A75" i="263"/>
  <c r="O74" i="263"/>
  <c r="N74" i="263"/>
  <c r="A74" i="263"/>
  <c r="O73" i="263"/>
  <c r="N73" i="263"/>
  <c r="A73" i="263"/>
  <c r="O72" i="263"/>
  <c r="N72" i="263"/>
  <c r="A72" i="263"/>
  <c r="O71" i="263"/>
  <c r="N71" i="263"/>
  <c r="A71" i="263"/>
  <c r="O70" i="263"/>
  <c r="N70" i="263"/>
  <c r="A70" i="263"/>
  <c r="O69" i="263"/>
  <c r="N69" i="263"/>
  <c r="A69" i="263"/>
  <c r="O68" i="263"/>
  <c r="N68" i="263"/>
  <c r="A68" i="263"/>
  <c r="O67" i="263"/>
  <c r="N67" i="263"/>
  <c r="A67" i="263"/>
  <c r="O66" i="263"/>
  <c r="N66" i="263"/>
  <c r="A66" i="263"/>
  <c r="O65" i="263"/>
  <c r="N65" i="263"/>
  <c r="A65" i="263"/>
  <c r="O64" i="263"/>
  <c r="N64" i="263"/>
  <c r="A64" i="263"/>
  <c r="O63" i="263"/>
  <c r="N63" i="263"/>
  <c r="A63" i="263"/>
  <c r="O62" i="263"/>
  <c r="N62" i="263"/>
  <c r="A62" i="263"/>
  <c r="O61" i="263"/>
  <c r="N61" i="263"/>
  <c r="A61" i="263"/>
  <c r="O60" i="263"/>
  <c r="N60" i="263"/>
  <c r="A60" i="263"/>
  <c r="O59" i="263"/>
  <c r="N59" i="263"/>
  <c r="A59" i="263"/>
  <c r="O58" i="263"/>
  <c r="N58" i="263"/>
  <c r="A58" i="263"/>
  <c r="O57" i="263"/>
  <c r="N57" i="263"/>
  <c r="A57" i="263"/>
  <c r="O56" i="263"/>
  <c r="N56" i="263"/>
  <c r="A56" i="263"/>
  <c r="O55" i="263"/>
  <c r="N55" i="263"/>
  <c r="A55" i="263"/>
  <c r="O54" i="263"/>
  <c r="N54" i="263"/>
  <c r="A54" i="263"/>
  <c r="O53" i="263"/>
  <c r="N53" i="263"/>
  <c r="A53" i="263"/>
  <c r="O52" i="263"/>
  <c r="N52" i="263"/>
  <c r="A52" i="263"/>
  <c r="O51" i="263"/>
  <c r="N51" i="263"/>
  <c r="A51" i="263"/>
  <c r="O50" i="263"/>
  <c r="N50" i="263"/>
  <c r="A50" i="263"/>
  <c r="O49" i="263"/>
  <c r="N49" i="263"/>
  <c r="A49" i="263"/>
  <c r="O48" i="263"/>
  <c r="N48" i="263"/>
  <c r="A48" i="263"/>
  <c r="O47" i="263"/>
  <c r="N47" i="263"/>
  <c r="A47" i="263"/>
  <c r="O46" i="263"/>
  <c r="N46" i="263"/>
  <c r="A46" i="263"/>
  <c r="O45" i="263"/>
  <c r="N45" i="263"/>
  <c r="A45" i="263"/>
  <c r="O44" i="263"/>
  <c r="N44" i="263"/>
  <c r="A44" i="263"/>
  <c r="O43" i="263"/>
  <c r="N43" i="263"/>
  <c r="A43" i="263"/>
  <c r="O42" i="263"/>
  <c r="N42" i="263"/>
  <c r="A42" i="263"/>
  <c r="O41" i="263"/>
  <c r="N41" i="263"/>
  <c r="A41" i="263"/>
  <c r="O40" i="263"/>
  <c r="N40" i="263"/>
  <c r="A40" i="263"/>
  <c r="O39" i="263"/>
  <c r="N39" i="263"/>
  <c r="A39" i="263"/>
  <c r="O38" i="263"/>
  <c r="N38" i="263"/>
  <c r="A38" i="263"/>
  <c r="O37" i="263"/>
  <c r="N37" i="263"/>
  <c r="A37" i="263"/>
  <c r="O36" i="263"/>
  <c r="N36" i="263"/>
  <c r="A36" i="263"/>
  <c r="O35" i="263"/>
  <c r="N35" i="263"/>
  <c r="A35" i="263"/>
  <c r="O34" i="263"/>
  <c r="N34" i="263"/>
  <c r="A34" i="263"/>
  <c r="O33" i="263"/>
  <c r="N33" i="263"/>
  <c r="A33" i="263"/>
  <c r="O32" i="263"/>
  <c r="N32" i="263"/>
  <c r="A32" i="263"/>
  <c r="O31" i="263"/>
  <c r="N31" i="263"/>
  <c r="A31" i="263"/>
  <c r="O30" i="263"/>
  <c r="N30" i="263"/>
  <c r="A30" i="263"/>
  <c r="O29" i="263"/>
  <c r="N29" i="263"/>
  <c r="A29" i="263"/>
  <c r="O28" i="263"/>
  <c r="N28" i="263"/>
  <c r="A28" i="263"/>
  <c r="O27" i="263"/>
  <c r="N27" i="263"/>
  <c r="A27" i="263"/>
  <c r="O26" i="263"/>
  <c r="N26" i="263"/>
  <c r="A26" i="263"/>
  <c r="O25" i="263"/>
  <c r="N25" i="263"/>
  <c r="A25" i="263"/>
  <c r="O24" i="263"/>
  <c r="N24" i="263"/>
  <c r="A24" i="263"/>
  <c r="O23" i="263"/>
  <c r="N23" i="263"/>
  <c r="A23" i="263"/>
  <c r="O22" i="263"/>
  <c r="N22" i="263"/>
  <c r="A22" i="263"/>
  <c r="O21" i="263"/>
  <c r="N21" i="263"/>
  <c r="A21" i="263"/>
  <c r="O20" i="263"/>
  <c r="N20" i="263"/>
  <c r="A20" i="263"/>
  <c r="O19" i="263"/>
  <c r="N19" i="263"/>
  <c r="A19" i="263"/>
  <c r="O18" i="263"/>
  <c r="N18" i="263"/>
  <c r="A18" i="263"/>
  <c r="O17" i="263"/>
  <c r="N17" i="263"/>
  <c r="A17" i="263"/>
  <c r="O16" i="263"/>
  <c r="N16" i="263"/>
  <c r="A16" i="263"/>
  <c r="O15" i="263"/>
  <c r="N15" i="263"/>
  <c r="N90" i="263"/>
  <c r="A15" i="263"/>
  <c r="F9" i="263"/>
  <c r="F8" i="263"/>
  <c r="E6" i="263"/>
  <c r="M1" i="263"/>
  <c r="C402" i="262"/>
  <c r="C401" i="262"/>
  <c r="C400" i="262"/>
  <c r="C399" i="262"/>
  <c r="C398" i="262"/>
  <c r="C397" i="262"/>
  <c r="C396" i="262"/>
  <c r="C395" i="262"/>
  <c r="C394" i="262"/>
  <c r="C393" i="262"/>
  <c r="C392" i="262"/>
  <c r="C391" i="262"/>
  <c r="C390" i="262"/>
  <c r="C389" i="262"/>
  <c r="C388" i="262"/>
  <c r="C387" i="262"/>
  <c r="C386" i="262"/>
  <c r="C385" i="262"/>
  <c r="C384" i="262"/>
  <c r="C383" i="262"/>
  <c r="C382" i="262"/>
  <c r="C381" i="262"/>
  <c r="C380" i="262"/>
  <c r="C379" i="262"/>
  <c r="C378" i="262"/>
  <c r="C377" i="262"/>
  <c r="C376" i="262"/>
  <c r="C375" i="262"/>
  <c r="C374" i="262"/>
  <c r="C373" i="262"/>
  <c r="C372" i="262"/>
  <c r="C371" i="262"/>
  <c r="C370" i="262"/>
  <c r="C369" i="262"/>
  <c r="C368" i="262"/>
  <c r="C367" i="262"/>
  <c r="C366" i="262"/>
  <c r="C365" i="262"/>
  <c r="C364" i="262"/>
  <c r="C363" i="262"/>
  <c r="C362" i="262"/>
  <c r="C361" i="262"/>
  <c r="C360" i="262"/>
  <c r="C359" i="262"/>
  <c r="C358" i="262"/>
  <c r="C357" i="262"/>
  <c r="C356" i="262"/>
  <c r="C355" i="262"/>
  <c r="C354" i="262"/>
  <c r="C353" i="262"/>
  <c r="C352" i="262"/>
  <c r="E12" i="265" s="1" a="1"/>
  <c r="E12" i="265" s="1"/>
  <c r="J350" i="262"/>
  <c r="H350" i="262"/>
  <c r="H361" i="262"/>
  <c r="I361" i="262" s="1"/>
  <c r="F350" i="262"/>
  <c r="D350" i="262"/>
  <c r="D361" i="262" s="1"/>
  <c r="E361" i="262" s="1"/>
  <c r="M319" i="262"/>
  <c r="N315" i="262"/>
  <c r="O314" i="262"/>
  <c r="A314" i="262"/>
  <c r="O313" i="262"/>
  <c r="A313" i="262"/>
  <c r="O312" i="262"/>
  <c r="A312" i="262"/>
  <c r="O311" i="262"/>
  <c r="A311" i="262"/>
  <c r="O310" i="262"/>
  <c r="A310" i="262"/>
  <c r="O309" i="262"/>
  <c r="A309" i="262"/>
  <c r="O308" i="262"/>
  <c r="A308" i="262"/>
  <c r="O307" i="262"/>
  <c r="A307" i="262"/>
  <c r="O306" i="262"/>
  <c r="A306" i="262"/>
  <c r="O305" i="262"/>
  <c r="A305" i="262"/>
  <c r="O304" i="262"/>
  <c r="A304" i="262"/>
  <c r="O303" i="262"/>
  <c r="A303" i="262"/>
  <c r="O302" i="262"/>
  <c r="A302" i="262"/>
  <c r="O301" i="262"/>
  <c r="A301" i="262"/>
  <c r="O300" i="262"/>
  <c r="A300" i="262"/>
  <c r="O299" i="262"/>
  <c r="A299" i="262"/>
  <c r="O298" i="262"/>
  <c r="A298" i="262"/>
  <c r="O297" i="262"/>
  <c r="A297" i="262"/>
  <c r="O296" i="262"/>
  <c r="A296" i="262"/>
  <c r="O295" i="262"/>
  <c r="A295" i="262"/>
  <c r="O294" i="262"/>
  <c r="A294" i="262"/>
  <c r="O293" i="262"/>
  <c r="A293" i="262"/>
  <c r="O292" i="262"/>
  <c r="A292" i="262"/>
  <c r="O291" i="262"/>
  <c r="A291" i="262"/>
  <c r="O290" i="262"/>
  <c r="A290" i="262"/>
  <c r="O289" i="262"/>
  <c r="A289" i="262"/>
  <c r="O288" i="262"/>
  <c r="A288" i="262"/>
  <c r="O287" i="262"/>
  <c r="A287" i="262"/>
  <c r="O286" i="262"/>
  <c r="A286" i="262"/>
  <c r="O285" i="262"/>
  <c r="A285" i="262"/>
  <c r="O284" i="262"/>
  <c r="A284" i="262"/>
  <c r="O283" i="262"/>
  <c r="A283" i="262"/>
  <c r="O282" i="262"/>
  <c r="A282" i="262"/>
  <c r="O281" i="262"/>
  <c r="A281" i="262"/>
  <c r="O280" i="262"/>
  <c r="A280" i="262"/>
  <c r="O279" i="262"/>
  <c r="A279" i="262"/>
  <c r="O278" i="262"/>
  <c r="A278" i="262"/>
  <c r="O277" i="262"/>
  <c r="A277" i="262"/>
  <c r="O276" i="262"/>
  <c r="A276" i="262"/>
  <c r="O275" i="262"/>
  <c r="A275" i="262"/>
  <c r="O274" i="262"/>
  <c r="A274" i="262"/>
  <c r="O273" i="262"/>
  <c r="A273" i="262"/>
  <c r="O272" i="262"/>
  <c r="A272" i="262"/>
  <c r="O271" i="262"/>
  <c r="A271" i="262"/>
  <c r="O270" i="262"/>
  <c r="A270" i="262"/>
  <c r="O269" i="262"/>
  <c r="A269" i="262"/>
  <c r="O268" i="262"/>
  <c r="A268" i="262"/>
  <c r="O267" i="262"/>
  <c r="A267" i="262"/>
  <c r="O266" i="262"/>
  <c r="A266" i="262"/>
  <c r="O265" i="262"/>
  <c r="A265" i="262"/>
  <c r="O260" i="262"/>
  <c r="N260" i="262"/>
  <c r="A260" i="262"/>
  <c r="O259" i="262"/>
  <c r="N259" i="262"/>
  <c r="A259" i="262"/>
  <c r="O258" i="262"/>
  <c r="N258" i="262"/>
  <c r="A258" i="262"/>
  <c r="O257" i="262"/>
  <c r="N257" i="262"/>
  <c r="A257" i="262"/>
  <c r="O256" i="262"/>
  <c r="N256" i="262"/>
  <c r="A256" i="262"/>
  <c r="O255" i="262"/>
  <c r="N255" i="262"/>
  <c r="A255" i="262"/>
  <c r="O254" i="262"/>
  <c r="N254" i="262"/>
  <c r="A254" i="262"/>
  <c r="O253" i="262"/>
  <c r="N253" i="262"/>
  <c r="A253" i="262"/>
  <c r="O252" i="262"/>
  <c r="N252" i="262"/>
  <c r="A252" i="262"/>
  <c r="O251" i="262"/>
  <c r="N251" i="262"/>
  <c r="A251" i="262"/>
  <c r="O250" i="262"/>
  <c r="N250" i="262"/>
  <c r="A250" i="262"/>
  <c r="O249" i="262"/>
  <c r="N249" i="262"/>
  <c r="A249" i="262"/>
  <c r="O248" i="262"/>
  <c r="N248" i="262"/>
  <c r="A248" i="262"/>
  <c r="O247" i="262"/>
  <c r="N247" i="262"/>
  <c r="A247" i="262"/>
  <c r="O246" i="262"/>
  <c r="N246" i="262"/>
  <c r="A246" i="262"/>
  <c r="O245" i="262"/>
  <c r="N245" i="262"/>
  <c r="A245" i="262"/>
  <c r="O244" i="262"/>
  <c r="N244" i="262"/>
  <c r="A244" i="262"/>
  <c r="O243" i="262"/>
  <c r="N243" i="262"/>
  <c r="A243" i="262"/>
  <c r="O242" i="262"/>
  <c r="N242" i="262"/>
  <c r="A242" i="262"/>
  <c r="O241" i="262"/>
  <c r="N241" i="262"/>
  <c r="A241" i="262"/>
  <c r="O240" i="262"/>
  <c r="N240" i="262"/>
  <c r="A240" i="262"/>
  <c r="O239" i="262"/>
  <c r="N239" i="262"/>
  <c r="A239" i="262"/>
  <c r="O238" i="262"/>
  <c r="N238" i="262"/>
  <c r="A238" i="262"/>
  <c r="O237" i="262"/>
  <c r="N237" i="262"/>
  <c r="A237" i="262"/>
  <c r="O236" i="262"/>
  <c r="N236" i="262"/>
  <c r="A236" i="262"/>
  <c r="O235" i="262"/>
  <c r="N235" i="262"/>
  <c r="A235" i="262"/>
  <c r="O234" i="262"/>
  <c r="N234" i="262"/>
  <c r="A234" i="262"/>
  <c r="O233" i="262"/>
  <c r="N233" i="262"/>
  <c r="A233" i="262"/>
  <c r="O232" i="262"/>
  <c r="N232" i="262"/>
  <c r="A232" i="262"/>
  <c r="O231" i="262"/>
  <c r="N231" i="262"/>
  <c r="A231" i="262"/>
  <c r="O230" i="262"/>
  <c r="N230" i="262"/>
  <c r="A230" i="262"/>
  <c r="O229" i="262"/>
  <c r="N229" i="262"/>
  <c r="A229" i="262"/>
  <c r="O228" i="262"/>
  <c r="N228" i="262"/>
  <c r="A228" i="262"/>
  <c r="O227" i="262"/>
  <c r="N227" i="262"/>
  <c r="A227" i="262"/>
  <c r="O226" i="262"/>
  <c r="N226" i="262"/>
  <c r="A226" i="262"/>
  <c r="O225" i="262"/>
  <c r="N225" i="262"/>
  <c r="A225" i="262"/>
  <c r="O224" i="262"/>
  <c r="N224" i="262"/>
  <c r="A224" i="262"/>
  <c r="O223" i="262"/>
  <c r="N223" i="262"/>
  <c r="A223" i="262"/>
  <c r="O222" i="262"/>
  <c r="N222" i="262"/>
  <c r="A222" i="262"/>
  <c r="O221" i="262"/>
  <c r="N221" i="262"/>
  <c r="A221" i="262"/>
  <c r="O220" i="262"/>
  <c r="N220" i="262"/>
  <c r="A220" i="262"/>
  <c r="O219" i="262"/>
  <c r="N219" i="262"/>
  <c r="A219" i="262"/>
  <c r="O218" i="262"/>
  <c r="N218" i="262"/>
  <c r="A218" i="262"/>
  <c r="O217" i="262"/>
  <c r="N217" i="262"/>
  <c r="A217" i="262"/>
  <c r="O216" i="262"/>
  <c r="N216" i="262"/>
  <c r="A216" i="262"/>
  <c r="O215" i="262"/>
  <c r="N215" i="262"/>
  <c r="A215" i="262"/>
  <c r="O214" i="262"/>
  <c r="N214" i="262"/>
  <c r="A214" i="262"/>
  <c r="O213" i="262"/>
  <c r="N213" i="262"/>
  <c r="A213" i="262"/>
  <c r="O212" i="262"/>
  <c r="N212" i="262"/>
  <c r="A212" i="262"/>
  <c r="O211" i="262"/>
  <c r="N211" i="262"/>
  <c r="N261" i="262"/>
  <c r="A211" i="262"/>
  <c r="X206" i="262"/>
  <c r="O206" i="262"/>
  <c r="A206" i="262"/>
  <c r="X205" i="262"/>
  <c r="O205" i="262"/>
  <c r="A205" i="262"/>
  <c r="X204" i="262"/>
  <c r="O204" i="262"/>
  <c r="A204" i="262"/>
  <c r="X203" i="262"/>
  <c r="O203" i="262"/>
  <c r="A203" i="262"/>
  <c r="X202" i="262"/>
  <c r="O202" i="262"/>
  <c r="A202" i="262"/>
  <c r="X201" i="262"/>
  <c r="O201" i="262"/>
  <c r="A201" i="262"/>
  <c r="X200" i="262"/>
  <c r="O200" i="262"/>
  <c r="A200" i="262"/>
  <c r="X199" i="262"/>
  <c r="O199" i="262"/>
  <c r="A199" i="262"/>
  <c r="X198" i="262"/>
  <c r="O198" i="262"/>
  <c r="A198" i="262"/>
  <c r="X197" i="262"/>
  <c r="O197" i="262"/>
  <c r="A197" i="262"/>
  <c r="X196" i="262"/>
  <c r="O196" i="262"/>
  <c r="A196" i="262"/>
  <c r="X195" i="262"/>
  <c r="O195" i="262"/>
  <c r="A195" i="262"/>
  <c r="X194" i="262"/>
  <c r="O194" i="262"/>
  <c r="A194" i="262"/>
  <c r="X193" i="262"/>
  <c r="O193" i="262"/>
  <c r="A193" i="262"/>
  <c r="X192" i="262"/>
  <c r="O192" i="262"/>
  <c r="A192" i="262"/>
  <c r="X191" i="262"/>
  <c r="O191" i="262"/>
  <c r="A191" i="262"/>
  <c r="X190" i="262"/>
  <c r="O190" i="262"/>
  <c r="A190" i="262"/>
  <c r="X189" i="262"/>
  <c r="O189" i="262"/>
  <c r="A189" i="262"/>
  <c r="X188" i="262"/>
  <c r="O188" i="262"/>
  <c r="A188" i="262"/>
  <c r="X187" i="262"/>
  <c r="O187" i="262"/>
  <c r="A187" i="262"/>
  <c r="X186" i="262"/>
  <c r="O186" i="262"/>
  <c r="A186" i="262"/>
  <c r="X185" i="262"/>
  <c r="O185" i="262"/>
  <c r="A185" i="262"/>
  <c r="X184" i="262"/>
  <c r="O184" i="262"/>
  <c r="A184" i="262"/>
  <c r="X183" i="262"/>
  <c r="O183" i="262"/>
  <c r="A183" i="262"/>
  <c r="X182" i="262"/>
  <c r="O182" i="262"/>
  <c r="A182" i="262"/>
  <c r="X181" i="262"/>
  <c r="O181" i="262"/>
  <c r="A181" i="262"/>
  <c r="X180" i="262"/>
  <c r="O180" i="262"/>
  <c r="A180" i="262"/>
  <c r="X179" i="262"/>
  <c r="O179" i="262"/>
  <c r="A179" i="262"/>
  <c r="X178" i="262"/>
  <c r="O178" i="262"/>
  <c r="A178" i="262"/>
  <c r="X177" i="262"/>
  <c r="O177" i="262"/>
  <c r="A177" i="262"/>
  <c r="X176" i="262"/>
  <c r="O176" i="262"/>
  <c r="A176" i="262"/>
  <c r="X175" i="262"/>
  <c r="O175" i="262"/>
  <c r="A175" i="262"/>
  <c r="X174" i="262"/>
  <c r="O174" i="262"/>
  <c r="A174" i="262"/>
  <c r="X173" i="262"/>
  <c r="O173" i="262"/>
  <c r="A173" i="262"/>
  <c r="X172" i="262"/>
  <c r="O172" i="262"/>
  <c r="A172" i="262"/>
  <c r="X171" i="262"/>
  <c r="O171" i="262"/>
  <c r="A171" i="262"/>
  <c r="X170" i="262"/>
  <c r="O170" i="262"/>
  <c r="A170" i="262"/>
  <c r="X169" i="262"/>
  <c r="O169" i="262"/>
  <c r="A169" i="262"/>
  <c r="X168" i="262"/>
  <c r="O168" i="262"/>
  <c r="A168" i="262"/>
  <c r="X167" i="262"/>
  <c r="O167" i="262"/>
  <c r="A167" i="262"/>
  <c r="X166" i="262"/>
  <c r="O166" i="262"/>
  <c r="A166" i="262"/>
  <c r="X165" i="262"/>
  <c r="O165" i="262"/>
  <c r="A165" i="262"/>
  <c r="X164" i="262"/>
  <c r="O164" i="262"/>
  <c r="A164" i="262"/>
  <c r="X163" i="262"/>
  <c r="O163" i="262"/>
  <c r="A163" i="262"/>
  <c r="X162" i="262"/>
  <c r="O162" i="262"/>
  <c r="A162" i="262"/>
  <c r="X161" i="262"/>
  <c r="O161" i="262"/>
  <c r="A161" i="262"/>
  <c r="X160" i="262"/>
  <c r="O160" i="262"/>
  <c r="A160" i="262"/>
  <c r="X159" i="262"/>
  <c r="O159" i="262"/>
  <c r="A159" i="262"/>
  <c r="X158" i="262"/>
  <c r="O158" i="262"/>
  <c r="A158" i="262"/>
  <c r="X157" i="262"/>
  <c r="O157" i="262"/>
  <c r="A157" i="262"/>
  <c r="X152" i="262"/>
  <c r="X151" i="262"/>
  <c r="X150" i="262"/>
  <c r="O150" i="262"/>
  <c r="I150" i="262"/>
  <c r="K150" i="262"/>
  <c r="A150" i="262"/>
  <c r="X149" i="262"/>
  <c r="O149" i="262"/>
  <c r="I149" i="262"/>
  <c r="K149" i="262"/>
  <c r="N149" i="262"/>
  <c r="A149" i="262"/>
  <c r="X148" i="262"/>
  <c r="O148" i="262"/>
  <c r="I148" i="262"/>
  <c r="K148" i="262"/>
  <c r="N148" i="262"/>
  <c r="A148" i="262"/>
  <c r="X147" i="262"/>
  <c r="O147" i="262"/>
  <c r="I147" i="262"/>
  <c r="K147" i="262"/>
  <c r="N147" i="262"/>
  <c r="A147" i="262"/>
  <c r="X146" i="262"/>
  <c r="O146" i="262"/>
  <c r="I146" i="262"/>
  <c r="K146" i="262"/>
  <c r="A146" i="262"/>
  <c r="X145" i="262"/>
  <c r="O145" i="262"/>
  <c r="I145" i="262"/>
  <c r="K145" i="262"/>
  <c r="N145" i="262"/>
  <c r="A145" i="262"/>
  <c r="X144" i="262"/>
  <c r="O144" i="262"/>
  <c r="I144" i="262"/>
  <c r="K144" i="262"/>
  <c r="N144" i="262"/>
  <c r="A144" i="262"/>
  <c r="X143" i="262"/>
  <c r="O143" i="262"/>
  <c r="I143" i="262"/>
  <c r="K143" i="262"/>
  <c r="N143" i="262"/>
  <c r="A143" i="262"/>
  <c r="X142" i="262"/>
  <c r="O142" i="262"/>
  <c r="I142" i="262"/>
  <c r="K142" i="262"/>
  <c r="A142" i="262"/>
  <c r="X141" i="262"/>
  <c r="O141" i="262"/>
  <c r="I141" i="262"/>
  <c r="K141" i="262"/>
  <c r="N141" i="262"/>
  <c r="A141" i="262"/>
  <c r="X140" i="262"/>
  <c r="O140" i="262"/>
  <c r="I140" i="262"/>
  <c r="K140" i="262"/>
  <c r="N140" i="262"/>
  <c r="A140" i="262"/>
  <c r="X139" i="262"/>
  <c r="O139" i="262"/>
  <c r="I139" i="262"/>
  <c r="K139" i="262"/>
  <c r="N139" i="262"/>
  <c r="A139" i="262"/>
  <c r="X138" i="262"/>
  <c r="O138" i="262"/>
  <c r="I138" i="262"/>
  <c r="K138" i="262"/>
  <c r="A138" i="262"/>
  <c r="X137" i="262"/>
  <c r="O137" i="262"/>
  <c r="I137" i="262"/>
  <c r="K137" i="262"/>
  <c r="N137" i="262"/>
  <c r="A137" i="262"/>
  <c r="X136" i="262"/>
  <c r="O136" i="262"/>
  <c r="I136" i="262"/>
  <c r="K136" i="262"/>
  <c r="N136" i="262"/>
  <c r="A136" i="262"/>
  <c r="X135" i="262"/>
  <c r="O135" i="262"/>
  <c r="I135" i="262"/>
  <c r="K135" i="262"/>
  <c r="N135" i="262"/>
  <c r="A135" i="262"/>
  <c r="X134" i="262"/>
  <c r="O134" i="262"/>
  <c r="I134" i="262"/>
  <c r="K134" i="262"/>
  <c r="A134" i="262"/>
  <c r="X133" i="262"/>
  <c r="O133" i="262"/>
  <c r="I133" i="262"/>
  <c r="K133" i="262"/>
  <c r="N133" i="262"/>
  <c r="A133" i="262"/>
  <c r="X132" i="262"/>
  <c r="O132" i="262"/>
  <c r="I132" i="262"/>
  <c r="K132" i="262"/>
  <c r="N132" i="262"/>
  <c r="A132" i="262"/>
  <c r="X131" i="262"/>
  <c r="O131" i="262"/>
  <c r="I131" i="262"/>
  <c r="K131" i="262"/>
  <c r="N131" i="262"/>
  <c r="A131" i="262"/>
  <c r="X130" i="262"/>
  <c r="O130" i="262"/>
  <c r="I130" i="262"/>
  <c r="K130" i="262"/>
  <c r="A130" i="262"/>
  <c r="X129" i="262"/>
  <c r="O129" i="262"/>
  <c r="I129" i="262"/>
  <c r="K129" i="262"/>
  <c r="N129" i="262"/>
  <c r="A129" i="262"/>
  <c r="X128" i="262"/>
  <c r="O128" i="262"/>
  <c r="I128" i="262"/>
  <c r="K128" i="262"/>
  <c r="N128" i="262"/>
  <c r="A128" i="262"/>
  <c r="X127" i="262"/>
  <c r="O127" i="262"/>
  <c r="I127" i="262"/>
  <c r="K127" i="262"/>
  <c r="N127" i="262"/>
  <c r="A127" i="262"/>
  <c r="X126" i="262"/>
  <c r="O126" i="262"/>
  <c r="I126" i="262"/>
  <c r="K126" i="262"/>
  <c r="A126" i="262"/>
  <c r="X125" i="262"/>
  <c r="O125" i="262"/>
  <c r="I125" i="262"/>
  <c r="K125" i="262"/>
  <c r="N125" i="262"/>
  <c r="A125" i="262"/>
  <c r="X124" i="262"/>
  <c r="O124" i="262"/>
  <c r="I124" i="262"/>
  <c r="K124" i="262"/>
  <c r="N124" i="262"/>
  <c r="A124" i="262"/>
  <c r="X123" i="262"/>
  <c r="O123" i="262"/>
  <c r="I123" i="262"/>
  <c r="K123" i="262"/>
  <c r="N123" i="262"/>
  <c r="A123" i="262"/>
  <c r="X122" i="262"/>
  <c r="O122" i="262"/>
  <c r="I122" i="262"/>
  <c r="K122" i="262"/>
  <c r="A122" i="262"/>
  <c r="X121" i="262"/>
  <c r="O121" i="262"/>
  <c r="I121" i="262"/>
  <c r="K121" i="262"/>
  <c r="N121" i="262"/>
  <c r="A121" i="262"/>
  <c r="X120" i="262"/>
  <c r="O120" i="262"/>
  <c r="I120" i="262"/>
  <c r="K120" i="262"/>
  <c r="N120" i="262"/>
  <c r="A120" i="262"/>
  <c r="X119" i="262"/>
  <c r="O119" i="262"/>
  <c r="I119" i="262"/>
  <c r="K119" i="262"/>
  <c r="N119" i="262"/>
  <c r="A119" i="262"/>
  <c r="X118" i="262"/>
  <c r="O118" i="262"/>
  <c r="I118" i="262"/>
  <c r="K118" i="262"/>
  <c r="A118" i="262"/>
  <c r="X117" i="262"/>
  <c r="O117" i="262"/>
  <c r="I117" i="262"/>
  <c r="K117" i="262"/>
  <c r="N117" i="262"/>
  <c r="A117" i="262"/>
  <c r="X116" i="262"/>
  <c r="O116" i="262"/>
  <c r="I116" i="262"/>
  <c r="K116" i="262"/>
  <c r="N116" i="262"/>
  <c r="A116" i="262"/>
  <c r="X115" i="262"/>
  <c r="O115" i="262"/>
  <c r="I115" i="262"/>
  <c r="K115" i="262"/>
  <c r="N115" i="262"/>
  <c r="A115" i="262"/>
  <c r="X114" i="262"/>
  <c r="O114" i="262"/>
  <c r="I114" i="262"/>
  <c r="K114" i="262"/>
  <c r="A114" i="262"/>
  <c r="X113" i="262"/>
  <c r="O113" i="262"/>
  <c r="I113" i="262"/>
  <c r="K113" i="262"/>
  <c r="N113" i="262"/>
  <c r="A113" i="262"/>
  <c r="X112" i="262"/>
  <c r="O112" i="262"/>
  <c r="I112" i="262"/>
  <c r="K112" i="262"/>
  <c r="N112" i="262"/>
  <c r="A112" i="262"/>
  <c r="X111" i="262"/>
  <c r="O111" i="262"/>
  <c r="I111" i="262"/>
  <c r="K111" i="262"/>
  <c r="N111" i="262"/>
  <c r="A111" i="262"/>
  <c r="X110" i="262"/>
  <c r="O110" i="262"/>
  <c r="I110" i="262"/>
  <c r="K110" i="262"/>
  <c r="A110" i="262"/>
  <c r="X109" i="262"/>
  <c r="O109" i="262"/>
  <c r="I109" i="262"/>
  <c r="K109" i="262"/>
  <c r="N109" i="262"/>
  <c r="A109" i="262"/>
  <c r="X108" i="262"/>
  <c r="O108" i="262"/>
  <c r="I108" i="262"/>
  <c r="K108" i="262"/>
  <c r="N108" i="262"/>
  <c r="A108" i="262"/>
  <c r="X107" i="262"/>
  <c r="O107" i="262"/>
  <c r="I107" i="262"/>
  <c r="K107" i="262"/>
  <c r="N107" i="262"/>
  <c r="A107" i="262"/>
  <c r="X106" i="262"/>
  <c r="O106" i="262"/>
  <c r="I106" i="262"/>
  <c r="K106" i="262"/>
  <c r="A106" i="262"/>
  <c r="X105" i="262"/>
  <c r="O105" i="262"/>
  <c r="I105" i="262"/>
  <c r="K105" i="262"/>
  <c r="N105" i="262"/>
  <c r="A105" i="262"/>
  <c r="X104" i="262"/>
  <c r="O104" i="262"/>
  <c r="I104" i="262"/>
  <c r="K104" i="262"/>
  <c r="N104" i="262"/>
  <c r="A104" i="262"/>
  <c r="X103" i="262"/>
  <c r="O103" i="262"/>
  <c r="I103" i="262"/>
  <c r="K103" i="262"/>
  <c r="N103" i="262"/>
  <c r="A103" i="262"/>
  <c r="X102" i="262"/>
  <c r="O102" i="262"/>
  <c r="I102" i="262"/>
  <c r="K102" i="262"/>
  <c r="A102" i="262"/>
  <c r="X101" i="262"/>
  <c r="O101" i="262"/>
  <c r="I101" i="262"/>
  <c r="K101" i="262"/>
  <c r="N101" i="262"/>
  <c r="A101" i="262"/>
  <c r="X100" i="262"/>
  <c r="O100" i="262"/>
  <c r="I100" i="262"/>
  <c r="K100" i="262"/>
  <c r="N100" i="262"/>
  <c r="A100" i="262"/>
  <c r="X99" i="262"/>
  <c r="O99" i="262"/>
  <c r="I99" i="262"/>
  <c r="K99" i="262"/>
  <c r="N99" i="262"/>
  <c r="A99" i="262"/>
  <c r="X98" i="262"/>
  <c r="O98" i="262"/>
  <c r="I98" i="262"/>
  <c r="K98" i="262"/>
  <c r="A98" i="262"/>
  <c r="X97" i="262"/>
  <c r="O97" i="262"/>
  <c r="I97" i="262"/>
  <c r="K97" i="262"/>
  <c r="N97" i="262"/>
  <c r="A97" i="262"/>
  <c r="X96" i="262"/>
  <c r="O96" i="262"/>
  <c r="I96" i="262"/>
  <c r="K96" i="262"/>
  <c r="N96" i="262"/>
  <c r="A96" i="262"/>
  <c r="O89" i="262"/>
  <c r="N89" i="262"/>
  <c r="A89" i="262"/>
  <c r="O88" i="262"/>
  <c r="N88" i="262"/>
  <c r="A88" i="262"/>
  <c r="O87" i="262"/>
  <c r="N87" i="262"/>
  <c r="A87" i="262"/>
  <c r="O86" i="262"/>
  <c r="N86" i="262"/>
  <c r="A86" i="262"/>
  <c r="O85" i="262"/>
  <c r="N85" i="262"/>
  <c r="A85" i="262"/>
  <c r="O84" i="262"/>
  <c r="N84" i="262"/>
  <c r="A84" i="262"/>
  <c r="O83" i="262"/>
  <c r="N83" i="262"/>
  <c r="A83" i="262"/>
  <c r="O82" i="262"/>
  <c r="N82" i="262"/>
  <c r="A82" i="262"/>
  <c r="O81" i="262"/>
  <c r="N81" i="262"/>
  <c r="A81" i="262"/>
  <c r="O80" i="262"/>
  <c r="N80" i="262"/>
  <c r="A80" i="262"/>
  <c r="O79" i="262"/>
  <c r="N79" i="262"/>
  <c r="A79" i="262"/>
  <c r="O78" i="262"/>
  <c r="N78" i="262"/>
  <c r="A78" i="262"/>
  <c r="O77" i="262"/>
  <c r="N77" i="262"/>
  <c r="A77" i="262"/>
  <c r="O76" i="262"/>
  <c r="N76" i="262"/>
  <c r="A76" i="262"/>
  <c r="O75" i="262"/>
  <c r="N75" i="262"/>
  <c r="A75" i="262"/>
  <c r="O74" i="262"/>
  <c r="N74" i="262"/>
  <c r="A74" i="262"/>
  <c r="O73" i="262"/>
  <c r="N73" i="262"/>
  <c r="A73" i="262"/>
  <c r="O72" i="262"/>
  <c r="N72" i="262"/>
  <c r="A72" i="262"/>
  <c r="O71" i="262"/>
  <c r="N71" i="262"/>
  <c r="A71" i="262"/>
  <c r="O70" i="262"/>
  <c r="N70" i="262"/>
  <c r="A70" i="262"/>
  <c r="O69" i="262"/>
  <c r="N69" i="262"/>
  <c r="A69" i="262"/>
  <c r="O68" i="262"/>
  <c r="N68" i="262"/>
  <c r="A68" i="262"/>
  <c r="O67" i="262"/>
  <c r="N67" i="262"/>
  <c r="A67" i="262"/>
  <c r="O66" i="262"/>
  <c r="N66" i="262"/>
  <c r="A66" i="262"/>
  <c r="O65" i="262"/>
  <c r="N65" i="262"/>
  <c r="A65" i="262"/>
  <c r="O64" i="262"/>
  <c r="N64" i="262"/>
  <c r="A64" i="262"/>
  <c r="O63" i="262"/>
  <c r="N63" i="262"/>
  <c r="A63" i="262"/>
  <c r="O62" i="262"/>
  <c r="N62" i="262"/>
  <c r="A62" i="262"/>
  <c r="O61" i="262"/>
  <c r="N61" i="262"/>
  <c r="A61" i="262"/>
  <c r="O60" i="262"/>
  <c r="N60" i="262"/>
  <c r="A60" i="262"/>
  <c r="O59" i="262"/>
  <c r="N59" i="262"/>
  <c r="A59" i="262"/>
  <c r="O58" i="262"/>
  <c r="N58" i="262"/>
  <c r="A58" i="262"/>
  <c r="O57" i="262"/>
  <c r="N57" i="262"/>
  <c r="A57" i="262"/>
  <c r="O56" i="262"/>
  <c r="N56" i="262"/>
  <c r="A56" i="262"/>
  <c r="O55" i="262"/>
  <c r="N55" i="262"/>
  <c r="A55" i="262"/>
  <c r="O54" i="262"/>
  <c r="N54" i="262"/>
  <c r="A54" i="262"/>
  <c r="O53" i="262"/>
  <c r="N53" i="262"/>
  <c r="A53" i="262"/>
  <c r="O52" i="262"/>
  <c r="N52" i="262"/>
  <c r="A52" i="262"/>
  <c r="O51" i="262"/>
  <c r="N51" i="262"/>
  <c r="A51" i="262"/>
  <c r="O50" i="262"/>
  <c r="N50" i="262"/>
  <c r="A50" i="262"/>
  <c r="O49" i="262"/>
  <c r="N49" i="262"/>
  <c r="A49" i="262"/>
  <c r="O48" i="262"/>
  <c r="N48" i="262"/>
  <c r="A48" i="262"/>
  <c r="O47" i="262"/>
  <c r="N47" i="262"/>
  <c r="A47" i="262"/>
  <c r="O46" i="262"/>
  <c r="N46" i="262"/>
  <c r="A46" i="262"/>
  <c r="O45" i="262"/>
  <c r="N45" i="262"/>
  <c r="A45" i="262"/>
  <c r="O44" i="262"/>
  <c r="N44" i="262"/>
  <c r="A44" i="262"/>
  <c r="O43" i="262"/>
  <c r="N43" i="262"/>
  <c r="A43" i="262"/>
  <c r="O42" i="262"/>
  <c r="N42" i="262"/>
  <c r="A42" i="262"/>
  <c r="O41" i="262"/>
  <c r="N41" i="262"/>
  <c r="A41" i="262"/>
  <c r="O40" i="262"/>
  <c r="N40" i="262"/>
  <c r="A40" i="262"/>
  <c r="O39" i="262"/>
  <c r="N39" i="262"/>
  <c r="A39" i="262"/>
  <c r="O38" i="262"/>
  <c r="N38" i="262"/>
  <c r="A38" i="262"/>
  <c r="O37" i="262"/>
  <c r="N37" i="262"/>
  <c r="A37" i="262"/>
  <c r="O36" i="262"/>
  <c r="N36" i="262"/>
  <c r="A36" i="262"/>
  <c r="O35" i="262"/>
  <c r="N35" i="262"/>
  <c r="A35" i="262"/>
  <c r="O34" i="262"/>
  <c r="N34" i="262"/>
  <c r="A34" i="262"/>
  <c r="O33" i="262"/>
  <c r="N33" i="262"/>
  <c r="A33" i="262"/>
  <c r="O32" i="262"/>
  <c r="N32" i="262"/>
  <c r="A32" i="262"/>
  <c r="O31" i="262"/>
  <c r="N31" i="262"/>
  <c r="A31" i="262"/>
  <c r="O30" i="262"/>
  <c r="N30" i="262"/>
  <c r="A30" i="262"/>
  <c r="O29" i="262"/>
  <c r="N29" i="262"/>
  <c r="A29" i="262"/>
  <c r="O28" i="262"/>
  <c r="N28" i="262"/>
  <c r="A28" i="262"/>
  <c r="O27" i="262"/>
  <c r="N27" i="262"/>
  <c r="A27" i="262"/>
  <c r="O26" i="262"/>
  <c r="N26" i="262"/>
  <c r="A26" i="262"/>
  <c r="O25" i="262"/>
  <c r="N25" i="262"/>
  <c r="A25" i="262"/>
  <c r="O24" i="262"/>
  <c r="N24" i="262"/>
  <c r="A24" i="262"/>
  <c r="O23" i="262"/>
  <c r="N23" i="262"/>
  <c r="A23" i="262"/>
  <c r="O22" i="262"/>
  <c r="N22" i="262"/>
  <c r="A22" i="262"/>
  <c r="O21" i="262"/>
  <c r="N21" i="262"/>
  <c r="A21" i="262"/>
  <c r="O20" i="262"/>
  <c r="N20" i="262"/>
  <c r="A20" i="262"/>
  <c r="O19" i="262"/>
  <c r="N19" i="262"/>
  <c r="A19" i="262"/>
  <c r="O18" i="262"/>
  <c r="N18" i="262"/>
  <c r="A18" i="262"/>
  <c r="O17" i="262"/>
  <c r="N17" i="262"/>
  <c r="A17" i="262"/>
  <c r="O16" i="262"/>
  <c r="N16" i="262"/>
  <c r="A16" i="262"/>
  <c r="O15" i="262"/>
  <c r="N15" i="262"/>
  <c r="N90" i="262"/>
  <c r="A15" i="262"/>
  <c r="F9" i="262"/>
  <c r="F8" i="262"/>
  <c r="M1" i="262"/>
  <c r="C402" i="261"/>
  <c r="C401" i="261"/>
  <c r="C400" i="261"/>
  <c r="C399" i="261"/>
  <c r="C398" i="261"/>
  <c r="C397" i="261"/>
  <c r="C396" i="261"/>
  <c r="C395" i="261"/>
  <c r="C394" i="261"/>
  <c r="C393" i="261"/>
  <c r="C392" i="261"/>
  <c r="C391" i="261"/>
  <c r="C390" i="261"/>
  <c r="C389" i="261"/>
  <c r="C388" i="261"/>
  <c r="C387" i="261"/>
  <c r="C386" i="261"/>
  <c r="C385" i="261"/>
  <c r="C384" i="261"/>
  <c r="C383" i="261"/>
  <c r="C382" i="261"/>
  <c r="C381" i="261"/>
  <c r="C380" i="261"/>
  <c r="C379" i="261"/>
  <c r="C378" i="261"/>
  <c r="C377" i="261"/>
  <c r="C376" i="261"/>
  <c r="C375" i="261"/>
  <c r="C374" i="261"/>
  <c r="C373" i="261"/>
  <c r="C372" i="261"/>
  <c r="C371" i="261"/>
  <c r="C370" i="261"/>
  <c r="C369" i="261"/>
  <c r="C368" i="261"/>
  <c r="C367" i="261"/>
  <c r="C366" i="261"/>
  <c r="C365" i="261"/>
  <c r="C364" i="261"/>
  <c r="C363" i="261"/>
  <c r="C362" i="261"/>
  <c r="C361" i="261"/>
  <c r="C360" i="261"/>
  <c r="C359" i="261"/>
  <c r="C358" i="261"/>
  <c r="C357" i="261"/>
  <c r="C356" i="261"/>
  <c r="C355" i="261"/>
  <c r="C354" i="261"/>
  <c r="C353" i="261"/>
  <c r="C352" i="261"/>
  <c r="J350" i="261"/>
  <c r="J354" i="261" s="1"/>
  <c r="K354" i="261" s="1"/>
  <c r="H350" i="261"/>
  <c r="H355" i="261"/>
  <c r="I355" i="261" s="1"/>
  <c r="F350" i="261"/>
  <c r="D350" i="261"/>
  <c r="D355" i="261"/>
  <c r="E355" i="261" s="1"/>
  <c r="M319" i="261"/>
  <c r="N315" i="261"/>
  <c r="O314" i="261"/>
  <c r="A314" i="261"/>
  <c r="O313" i="261"/>
  <c r="A313" i="261"/>
  <c r="O312" i="261"/>
  <c r="A312" i="261"/>
  <c r="O311" i="261"/>
  <c r="A311" i="261"/>
  <c r="O310" i="261"/>
  <c r="A310" i="261"/>
  <c r="O309" i="261"/>
  <c r="A309" i="261"/>
  <c r="O308" i="261"/>
  <c r="A308" i="261"/>
  <c r="O307" i="261"/>
  <c r="A307" i="261"/>
  <c r="O306" i="261"/>
  <c r="A306" i="261"/>
  <c r="O305" i="261"/>
  <c r="A305" i="261"/>
  <c r="O304" i="261"/>
  <c r="A304" i="261"/>
  <c r="O303" i="261"/>
  <c r="A303" i="261"/>
  <c r="O302" i="261"/>
  <c r="A302" i="261"/>
  <c r="O301" i="261"/>
  <c r="A301" i="261"/>
  <c r="O300" i="261"/>
  <c r="A300" i="261"/>
  <c r="O299" i="261"/>
  <c r="A299" i="261"/>
  <c r="O298" i="261"/>
  <c r="A298" i="261"/>
  <c r="O297" i="261"/>
  <c r="A297" i="261"/>
  <c r="O296" i="261"/>
  <c r="A296" i="261"/>
  <c r="O295" i="261"/>
  <c r="A295" i="261"/>
  <c r="O294" i="261"/>
  <c r="A294" i="261"/>
  <c r="O293" i="261"/>
  <c r="A293" i="261"/>
  <c r="O292" i="261"/>
  <c r="A292" i="261"/>
  <c r="O291" i="261"/>
  <c r="A291" i="261"/>
  <c r="O290" i="261"/>
  <c r="A290" i="261"/>
  <c r="O289" i="261"/>
  <c r="A289" i="261"/>
  <c r="O288" i="261"/>
  <c r="A288" i="261"/>
  <c r="O287" i="261"/>
  <c r="A287" i="261"/>
  <c r="O286" i="261"/>
  <c r="A286" i="261"/>
  <c r="O285" i="261"/>
  <c r="A285" i="261"/>
  <c r="O284" i="261"/>
  <c r="A284" i="261"/>
  <c r="O283" i="261"/>
  <c r="A283" i="261"/>
  <c r="O282" i="261"/>
  <c r="A282" i="261"/>
  <c r="O281" i="261"/>
  <c r="A281" i="261"/>
  <c r="O280" i="261"/>
  <c r="A280" i="261"/>
  <c r="O279" i="261"/>
  <c r="A279" i="261"/>
  <c r="O278" i="261"/>
  <c r="A278" i="261"/>
  <c r="O277" i="261"/>
  <c r="A277" i="261"/>
  <c r="O276" i="261"/>
  <c r="A276" i="261"/>
  <c r="O275" i="261"/>
  <c r="A275" i="261"/>
  <c r="O274" i="261"/>
  <c r="A274" i="261"/>
  <c r="O273" i="261"/>
  <c r="A273" i="261"/>
  <c r="O272" i="261"/>
  <c r="A272" i="261"/>
  <c r="O271" i="261"/>
  <c r="A271" i="261"/>
  <c r="O270" i="261"/>
  <c r="A270" i="261"/>
  <c r="O269" i="261"/>
  <c r="A269" i="261"/>
  <c r="O268" i="261"/>
  <c r="A268" i="261"/>
  <c r="O267" i="261"/>
  <c r="A267" i="261"/>
  <c r="O266" i="261"/>
  <c r="A266" i="261"/>
  <c r="O265" i="261"/>
  <c r="A265" i="261"/>
  <c r="O260" i="261"/>
  <c r="N260" i="261"/>
  <c r="A260" i="261"/>
  <c r="O259" i="261"/>
  <c r="N259" i="261"/>
  <c r="A259" i="261"/>
  <c r="O258" i="261"/>
  <c r="N258" i="261"/>
  <c r="A258" i="261"/>
  <c r="O257" i="261"/>
  <c r="N257" i="261"/>
  <c r="A257" i="261"/>
  <c r="O256" i="261"/>
  <c r="N256" i="261"/>
  <c r="A256" i="261"/>
  <c r="O255" i="261"/>
  <c r="N255" i="261"/>
  <c r="A255" i="261"/>
  <c r="O254" i="261"/>
  <c r="N254" i="261"/>
  <c r="A254" i="261"/>
  <c r="O253" i="261"/>
  <c r="N253" i="261"/>
  <c r="A253" i="261"/>
  <c r="O252" i="261"/>
  <c r="N252" i="261"/>
  <c r="A252" i="261"/>
  <c r="O251" i="261"/>
  <c r="N251" i="261"/>
  <c r="A251" i="261"/>
  <c r="O250" i="261"/>
  <c r="N250" i="261"/>
  <c r="A250" i="261"/>
  <c r="O249" i="261"/>
  <c r="N249" i="261"/>
  <c r="A249" i="261"/>
  <c r="O248" i="261"/>
  <c r="N248" i="261"/>
  <c r="A248" i="261"/>
  <c r="O247" i="261"/>
  <c r="N247" i="261"/>
  <c r="A247" i="261"/>
  <c r="O246" i="261"/>
  <c r="N246" i="261"/>
  <c r="A246" i="261"/>
  <c r="O245" i="261"/>
  <c r="N245" i="261"/>
  <c r="A245" i="261"/>
  <c r="O244" i="261"/>
  <c r="N244" i="261"/>
  <c r="A244" i="261"/>
  <c r="O243" i="261"/>
  <c r="N243" i="261"/>
  <c r="A243" i="261"/>
  <c r="O242" i="261"/>
  <c r="N242" i="261"/>
  <c r="A242" i="261"/>
  <c r="O241" i="261"/>
  <c r="N241" i="261"/>
  <c r="A241" i="261"/>
  <c r="O240" i="261"/>
  <c r="N240" i="261"/>
  <c r="A240" i="261"/>
  <c r="O239" i="261"/>
  <c r="N239" i="261"/>
  <c r="A239" i="261"/>
  <c r="O238" i="261"/>
  <c r="N238" i="261"/>
  <c r="A238" i="261"/>
  <c r="O237" i="261"/>
  <c r="N237" i="261"/>
  <c r="A237" i="261"/>
  <c r="O236" i="261"/>
  <c r="N236" i="261"/>
  <c r="A236" i="261"/>
  <c r="O235" i="261"/>
  <c r="N235" i="261"/>
  <c r="A235" i="261"/>
  <c r="O234" i="261"/>
  <c r="N234" i="261"/>
  <c r="A234" i="261"/>
  <c r="O233" i="261"/>
  <c r="N233" i="261"/>
  <c r="A233" i="261"/>
  <c r="O232" i="261"/>
  <c r="N232" i="261"/>
  <c r="A232" i="261"/>
  <c r="O231" i="261"/>
  <c r="N231" i="261"/>
  <c r="A231" i="261"/>
  <c r="O230" i="261"/>
  <c r="N230" i="261"/>
  <c r="A230" i="261"/>
  <c r="O229" i="261"/>
  <c r="N229" i="261"/>
  <c r="A229" i="261"/>
  <c r="O228" i="261"/>
  <c r="N228" i="261"/>
  <c r="A228" i="261"/>
  <c r="O227" i="261"/>
  <c r="N227" i="261"/>
  <c r="A227" i="261"/>
  <c r="O226" i="261"/>
  <c r="N226" i="261"/>
  <c r="A226" i="261"/>
  <c r="O225" i="261"/>
  <c r="N225" i="261"/>
  <c r="A225" i="261"/>
  <c r="O224" i="261"/>
  <c r="N224" i="261"/>
  <c r="A224" i="261"/>
  <c r="O223" i="261"/>
  <c r="N223" i="261"/>
  <c r="A223" i="261"/>
  <c r="O222" i="261"/>
  <c r="N222" i="261"/>
  <c r="A222" i="261"/>
  <c r="O221" i="261"/>
  <c r="N221" i="261"/>
  <c r="A221" i="261"/>
  <c r="O220" i="261"/>
  <c r="N220" i="261"/>
  <c r="A220" i="261"/>
  <c r="O219" i="261"/>
  <c r="N219" i="261"/>
  <c r="A219" i="261"/>
  <c r="O218" i="261"/>
  <c r="N218" i="261"/>
  <c r="A218" i="261"/>
  <c r="O217" i="261"/>
  <c r="N217" i="261"/>
  <c r="A217" i="261"/>
  <c r="O216" i="261"/>
  <c r="N216" i="261"/>
  <c r="A216" i="261"/>
  <c r="O215" i="261"/>
  <c r="N215" i="261"/>
  <c r="A215" i="261"/>
  <c r="O214" i="261"/>
  <c r="N214" i="261"/>
  <c r="A214" i="261"/>
  <c r="O213" i="261"/>
  <c r="N213" i="261"/>
  <c r="A213" i="261"/>
  <c r="O212" i="261"/>
  <c r="N212" i="261"/>
  <c r="A212" i="261"/>
  <c r="O211" i="261"/>
  <c r="N211" i="261"/>
  <c r="N261" i="261"/>
  <c r="A211" i="261"/>
  <c r="X206" i="261"/>
  <c r="O206" i="261"/>
  <c r="A206" i="261"/>
  <c r="X205" i="261"/>
  <c r="O205" i="261"/>
  <c r="A205" i="261"/>
  <c r="X204" i="261"/>
  <c r="O204" i="261"/>
  <c r="A204" i="261"/>
  <c r="X203" i="261"/>
  <c r="O203" i="261"/>
  <c r="A203" i="261"/>
  <c r="X202" i="261"/>
  <c r="O202" i="261"/>
  <c r="A202" i="261"/>
  <c r="X201" i="261"/>
  <c r="O201" i="261"/>
  <c r="A201" i="261"/>
  <c r="X200" i="261"/>
  <c r="O200" i="261"/>
  <c r="A200" i="261"/>
  <c r="X199" i="261"/>
  <c r="O199" i="261"/>
  <c r="A199" i="261"/>
  <c r="X198" i="261"/>
  <c r="O198" i="261"/>
  <c r="A198" i="261"/>
  <c r="X197" i="261"/>
  <c r="O197" i="261"/>
  <c r="A197" i="261"/>
  <c r="X196" i="261"/>
  <c r="O196" i="261"/>
  <c r="A196" i="261"/>
  <c r="X195" i="261"/>
  <c r="O195" i="261"/>
  <c r="A195" i="261"/>
  <c r="X194" i="261"/>
  <c r="O194" i="261"/>
  <c r="A194" i="261"/>
  <c r="X193" i="261"/>
  <c r="O193" i="261"/>
  <c r="A193" i="261"/>
  <c r="X192" i="261"/>
  <c r="O192" i="261"/>
  <c r="A192" i="261"/>
  <c r="X191" i="261"/>
  <c r="O191" i="261"/>
  <c r="A191" i="261"/>
  <c r="X190" i="261"/>
  <c r="O190" i="261"/>
  <c r="A190" i="261"/>
  <c r="X189" i="261"/>
  <c r="O189" i="261"/>
  <c r="A189" i="261"/>
  <c r="X188" i="261"/>
  <c r="O188" i="261"/>
  <c r="A188" i="261"/>
  <c r="X187" i="261"/>
  <c r="O187" i="261"/>
  <c r="A187" i="261"/>
  <c r="X186" i="261"/>
  <c r="O186" i="261"/>
  <c r="A186" i="261"/>
  <c r="X185" i="261"/>
  <c r="O185" i="261"/>
  <c r="A185" i="261"/>
  <c r="X184" i="261"/>
  <c r="O184" i="261"/>
  <c r="A184" i="261"/>
  <c r="X183" i="261"/>
  <c r="O183" i="261"/>
  <c r="A183" i="261"/>
  <c r="X182" i="261"/>
  <c r="O182" i="261"/>
  <c r="A182" i="261"/>
  <c r="X181" i="261"/>
  <c r="O181" i="261"/>
  <c r="A181" i="261"/>
  <c r="X180" i="261"/>
  <c r="O180" i="261"/>
  <c r="A180" i="261"/>
  <c r="X179" i="261"/>
  <c r="O179" i="261"/>
  <c r="A179" i="261"/>
  <c r="X178" i="261"/>
  <c r="O178" i="261"/>
  <c r="A178" i="261"/>
  <c r="X177" i="261"/>
  <c r="O177" i="261"/>
  <c r="A177" i="261"/>
  <c r="X176" i="261"/>
  <c r="O176" i="261"/>
  <c r="A176" i="261"/>
  <c r="X175" i="261"/>
  <c r="O175" i="261"/>
  <c r="A175" i="261"/>
  <c r="X174" i="261"/>
  <c r="O174" i="261"/>
  <c r="A174" i="261"/>
  <c r="X173" i="261"/>
  <c r="O173" i="261"/>
  <c r="A173" i="261"/>
  <c r="X172" i="261"/>
  <c r="O172" i="261"/>
  <c r="A172" i="261"/>
  <c r="X171" i="261"/>
  <c r="O171" i="261"/>
  <c r="A171" i="261"/>
  <c r="X170" i="261"/>
  <c r="O170" i="261"/>
  <c r="A170" i="261"/>
  <c r="X169" i="261"/>
  <c r="O169" i="261"/>
  <c r="A169" i="261"/>
  <c r="X168" i="261"/>
  <c r="O168" i="261"/>
  <c r="A168" i="261"/>
  <c r="X167" i="261"/>
  <c r="O167" i="261"/>
  <c r="A167" i="261"/>
  <c r="X166" i="261"/>
  <c r="O166" i="261"/>
  <c r="A166" i="261"/>
  <c r="X165" i="261"/>
  <c r="O165" i="261"/>
  <c r="A165" i="261"/>
  <c r="X164" i="261"/>
  <c r="O164" i="261"/>
  <c r="A164" i="261"/>
  <c r="X163" i="261"/>
  <c r="O163" i="261"/>
  <c r="A163" i="261"/>
  <c r="X162" i="261"/>
  <c r="O162" i="261"/>
  <c r="A162" i="261"/>
  <c r="X161" i="261"/>
  <c r="O161" i="261"/>
  <c r="A161" i="261"/>
  <c r="X160" i="261"/>
  <c r="O160" i="261"/>
  <c r="A160" i="261"/>
  <c r="X159" i="261"/>
  <c r="O159" i="261"/>
  <c r="A159" i="261"/>
  <c r="X158" i="261"/>
  <c r="O158" i="261"/>
  <c r="A158" i="261"/>
  <c r="X157" i="261"/>
  <c r="O157" i="261"/>
  <c r="A157" i="261"/>
  <c r="X152" i="261"/>
  <c r="X151" i="261"/>
  <c r="X150" i="261"/>
  <c r="O150" i="261"/>
  <c r="I150" i="261"/>
  <c r="K150" i="261"/>
  <c r="A150" i="261"/>
  <c r="X149" i="261"/>
  <c r="O149" i="261"/>
  <c r="I149" i="261"/>
  <c r="K149" i="261"/>
  <c r="N149" i="261"/>
  <c r="A149" i="261"/>
  <c r="X148" i="261"/>
  <c r="O148" i="261"/>
  <c r="I148" i="261"/>
  <c r="K148" i="261"/>
  <c r="N148" i="261"/>
  <c r="A148" i="261"/>
  <c r="X147" i="261"/>
  <c r="O147" i="261"/>
  <c r="I147" i="261"/>
  <c r="K147" i="261"/>
  <c r="N147" i="261"/>
  <c r="A147" i="261"/>
  <c r="X146" i="261"/>
  <c r="O146" i="261"/>
  <c r="I146" i="261"/>
  <c r="K146" i="261"/>
  <c r="A146" i="261"/>
  <c r="X145" i="261"/>
  <c r="O145" i="261"/>
  <c r="I145" i="261"/>
  <c r="K145" i="261"/>
  <c r="N145" i="261"/>
  <c r="A145" i="261"/>
  <c r="X144" i="261"/>
  <c r="O144" i="261"/>
  <c r="I144" i="261"/>
  <c r="K144" i="261"/>
  <c r="N144" i="261"/>
  <c r="A144" i="261"/>
  <c r="X143" i="261"/>
  <c r="O143" i="261"/>
  <c r="I143" i="261"/>
  <c r="K143" i="261"/>
  <c r="N143" i="261"/>
  <c r="A143" i="261"/>
  <c r="X142" i="261"/>
  <c r="O142" i="261"/>
  <c r="I142" i="261"/>
  <c r="K142" i="261"/>
  <c r="A142" i="261"/>
  <c r="X141" i="261"/>
  <c r="O141" i="261"/>
  <c r="I141" i="261"/>
  <c r="K141" i="261"/>
  <c r="N141" i="261"/>
  <c r="A141" i="261"/>
  <c r="X140" i="261"/>
  <c r="O140" i="261"/>
  <c r="I140" i="261"/>
  <c r="K140" i="261"/>
  <c r="A140" i="261"/>
  <c r="X139" i="261"/>
  <c r="O139" i="261"/>
  <c r="I139" i="261"/>
  <c r="K139" i="261"/>
  <c r="N139" i="261"/>
  <c r="A139" i="261"/>
  <c r="X138" i="261"/>
  <c r="O138" i="261"/>
  <c r="I138" i="261"/>
  <c r="K138" i="261"/>
  <c r="N138" i="261"/>
  <c r="A138" i="261"/>
  <c r="X137" i="261"/>
  <c r="O137" i="261"/>
  <c r="I137" i="261"/>
  <c r="K137" i="261"/>
  <c r="N137" i="261"/>
  <c r="A137" i="261"/>
  <c r="X136" i="261"/>
  <c r="O136" i="261"/>
  <c r="I136" i="261"/>
  <c r="K136" i="261"/>
  <c r="A136" i="261"/>
  <c r="X135" i="261"/>
  <c r="O135" i="261"/>
  <c r="I135" i="261"/>
  <c r="K135" i="261"/>
  <c r="A135" i="261"/>
  <c r="X134" i="261"/>
  <c r="O134" i="261"/>
  <c r="I134" i="261"/>
  <c r="K134" i="261"/>
  <c r="A134" i="261"/>
  <c r="X133" i="261"/>
  <c r="O133" i="261"/>
  <c r="I133" i="261"/>
  <c r="K133" i="261"/>
  <c r="N133" i="261"/>
  <c r="A133" i="261"/>
  <c r="X132" i="261"/>
  <c r="O132" i="261"/>
  <c r="I132" i="261"/>
  <c r="K132" i="261"/>
  <c r="N132" i="261"/>
  <c r="A132" i="261"/>
  <c r="X131" i="261"/>
  <c r="O131" i="261"/>
  <c r="I131" i="261"/>
  <c r="K131" i="261"/>
  <c r="A131" i="261"/>
  <c r="X130" i="261"/>
  <c r="O130" i="261"/>
  <c r="I130" i="261"/>
  <c r="K130" i="261"/>
  <c r="N130" i="261"/>
  <c r="A130" i="261"/>
  <c r="X129" i="261"/>
  <c r="O129" i="261"/>
  <c r="I129" i="261"/>
  <c r="K129" i="261"/>
  <c r="A129" i="261"/>
  <c r="X128" i="261"/>
  <c r="O128" i="261"/>
  <c r="I128" i="261"/>
  <c r="K128" i="261"/>
  <c r="N128" i="261"/>
  <c r="A128" i="261"/>
  <c r="X127" i="261"/>
  <c r="O127" i="261"/>
  <c r="I127" i="261"/>
  <c r="K127" i="261"/>
  <c r="A127" i="261"/>
  <c r="X126" i="261"/>
  <c r="O126" i="261"/>
  <c r="I126" i="261"/>
  <c r="K126" i="261"/>
  <c r="N126" i="261"/>
  <c r="A126" i="261"/>
  <c r="X125" i="261"/>
  <c r="O125" i="261"/>
  <c r="I125" i="261"/>
  <c r="K125" i="261"/>
  <c r="N125" i="261"/>
  <c r="A125" i="261"/>
  <c r="X124" i="261"/>
  <c r="O124" i="261"/>
  <c r="I124" i="261"/>
  <c r="K124" i="261"/>
  <c r="N124" i="261"/>
  <c r="A124" i="261"/>
  <c r="X123" i="261"/>
  <c r="O123" i="261"/>
  <c r="I123" i="261"/>
  <c r="K123" i="261"/>
  <c r="A123" i="261"/>
  <c r="X122" i="261"/>
  <c r="O122" i="261"/>
  <c r="I122" i="261"/>
  <c r="K122" i="261"/>
  <c r="A122" i="261"/>
  <c r="X121" i="261"/>
  <c r="O121" i="261"/>
  <c r="I121" i="261"/>
  <c r="K121" i="261"/>
  <c r="N121" i="261"/>
  <c r="A121" i="261"/>
  <c r="X120" i="261"/>
  <c r="O120" i="261"/>
  <c r="I120" i="261"/>
  <c r="K120" i="261"/>
  <c r="N120" i="261"/>
  <c r="A120" i="261"/>
  <c r="X119" i="261"/>
  <c r="O119" i="261"/>
  <c r="I119" i="261"/>
  <c r="K119" i="261"/>
  <c r="A119" i="261"/>
  <c r="X118" i="261"/>
  <c r="O118" i="261"/>
  <c r="I118" i="261"/>
  <c r="K118" i="261"/>
  <c r="A118" i="261"/>
  <c r="X117" i="261"/>
  <c r="O117" i="261"/>
  <c r="I117" i="261"/>
  <c r="K117" i="261"/>
  <c r="N117" i="261"/>
  <c r="A117" i="261"/>
  <c r="X116" i="261"/>
  <c r="O116" i="261"/>
  <c r="I116" i="261"/>
  <c r="K116" i="261"/>
  <c r="N116" i="261"/>
  <c r="A116" i="261"/>
  <c r="X115" i="261"/>
  <c r="O115" i="261"/>
  <c r="I115" i="261"/>
  <c r="K115" i="261"/>
  <c r="A115" i="261"/>
  <c r="X114" i="261"/>
  <c r="O114" i="261"/>
  <c r="I114" i="261"/>
  <c r="K114" i="261"/>
  <c r="A114" i="261"/>
  <c r="X113" i="261"/>
  <c r="O113" i="261"/>
  <c r="I113" i="261"/>
  <c r="K113" i="261"/>
  <c r="N113" i="261"/>
  <c r="A113" i="261"/>
  <c r="X112" i="261"/>
  <c r="O112" i="261"/>
  <c r="I112" i="261"/>
  <c r="K112" i="261"/>
  <c r="A112" i="261"/>
  <c r="X111" i="261"/>
  <c r="O111" i="261"/>
  <c r="I111" i="261"/>
  <c r="K111" i="261"/>
  <c r="N111" i="261"/>
  <c r="A111" i="261"/>
  <c r="X110" i="261"/>
  <c r="O110" i="261"/>
  <c r="I110" i="261"/>
  <c r="K110" i="261"/>
  <c r="N110" i="261"/>
  <c r="A110" i="261"/>
  <c r="X109" i="261"/>
  <c r="O109" i="261"/>
  <c r="I109" i="261"/>
  <c r="K109" i="261"/>
  <c r="N109" i="261"/>
  <c r="A109" i="261"/>
  <c r="X108" i="261"/>
  <c r="O108" i="261"/>
  <c r="I108" i="261"/>
  <c r="K108" i="261"/>
  <c r="A108" i="261"/>
  <c r="X107" i="261"/>
  <c r="O107" i="261"/>
  <c r="I107" i="261"/>
  <c r="K107" i="261"/>
  <c r="A107" i="261"/>
  <c r="X106" i="261"/>
  <c r="O106" i="261"/>
  <c r="I106" i="261"/>
  <c r="K106" i="261"/>
  <c r="A106" i="261"/>
  <c r="X105" i="261"/>
  <c r="O105" i="261"/>
  <c r="I105" i="261"/>
  <c r="K105" i="261"/>
  <c r="A105" i="261"/>
  <c r="X104" i="261"/>
  <c r="O104" i="261"/>
  <c r="I104" i="261"/>
  <c r="K104" i="261"/>
  <c r="N104" i="261"/>
  <c r="A104" i="261"/>
  <c r="X103" i="261"/>
  <c r="O103" i="261"/>
  <c r="I103" i="261"/>
  <c r="K103" i="261"/>
  <c r="A103" i="261"/>
  <c r="X102" i="261"/>
  <c r="O102" i="261"/>
  <c r="I102" i="261"/>
  <c r="K102" i="261"/>
  <c r="A102" i="261"/>
  <c r="X101" i="261"/>
  <c r="O101" i="261"/>
  <c r="I101" i="261"/>
  <c r="K101" i="261"/>
  <c r="N101" i="261"/>
  <c r="A101" i="261"/>
  <c r="X100" i="261"/>
  <c r="O100" i="261"/>
  <c r="I100" i="261"/>
  <c r="K100" i="261"/>
  <c r="N100" i="261"/>
  <c r="A100" i="261"/>
  <c r="X99" i="261"/>
  <c r="O99" i="261"/>
  <c r="I99" i="261"/>
  <c r="K99" i="261"/>
  <c r="A99" i="261"/>
  <c r="X98" i="261"/>
  <c r="O98" i="261"/>
  <c r="I98" i="261"/>
  <c r="K98" i="261"/>
  <c r="A98" i="261"/>
  <c r="X97" i="261"/>
  <c r="O97" i="261"/>
  <c r="I97" i="261"/>
  <c r="K97" i="261"/>
  <c r="N97" i="261"/>
  <c r="A97" i="261"/>
  <c r="X96" i="261"/>
  <c r="O96" i="261"/>
  <c r="I96" i="261"/>
  <c r="K96" i="261"/>
  <c r="N96" i="261"/>
  <c r="A96" i="261"/>
  <c r="O89" i="261"/>
  <c r="N89" i="261"/>
  <c r="A89" i="261"/>
  <c r="O88" i="261"/>
  <c r="N88" i="261"/>
  <c r="A88" i="261"/>
  <c r="O87" i="261"/>
  <c r="N87" i="261"/>
  <c r="A87" i="261"/>
  <c r="O86" i="261"/>
  <c r="N86" i="261"/>
  <c r="A86" i="261"/>
  <c r="O85" i="261"/>
  <c r="N85" i="261"/>
  <c r="A85" i="261"/>
  <c r="O84" i="261"/>
  <c r="N84" i="261"/>
  <c r="A84" i="261"/>
  <c r="O83" i="261"/>
  <c r="N83" i="261"/>
  <c r="A83" i="261"/>
  <c r="O82" i="261"/>
  <c r="N82" i="261"/>
  <c r="A82" i="261"/>
  <c r="O81" i="261"/>
  <c r="N81" i="261"/>
  <c r="A81" i="261"/>
  <c r="O80" i="261"/>
  <c r="N80" i="261"/>
  <c r="A80" i="261"/>
  <c r="O79" i="261"/>
  <c r="N79" i="261"/>
  <c r="A79" i="261"/>
  <c r="O78" i="261"/>
  <c r="N78" i="261"/>
  <c r="A78" i="261"/>
  <c r="O77" i="261"/>
  <c r="N77" i="261"/>
  <c r="A77" i="261"/>
  <c r="O76" i="261"/>
  <c r="N76" i="261"/>
  <c r="A76" i="261"/>
  <c r="O75" i="261"/>
  <c r="N75" i="261"/>
  <c r="A75" i="261"/>
  <c r="O74" i="261"/>
  <c r="N74" i="261"/>
  <c r="A74" i="261"/>
  <c r="O73" i="261"/>
  <c r="N73" i="261"/>
  <c r="A73" i="261"/>
  <c r="O72" i="261"/>
  <c r="N72" i="261"/>
  <c r="A72" i="261"/>
  <c r="O71" i="261"/>
  <c r="N71" i="261"/>
  <c r="A71" i="261"/>
  <c r="O70" i="261"/>
  <c r="N70" i="261"/>
  <c r="A70" i="261"/>
  <c r="O69" i="261"/>
  <c r="N69" i="261"/>
  <c r="A69" i="261"/>
  <c r="O68" i="261"/>
  <c r="N68" i="261"/>
  <c r="A68" i="261"/>
  <c r="O67" i="261"/>
  <c r="N67" i="261"/>
  <c r="A67" i="261"/>
  <c r="O66" i="261"/>
  <c r="N66" i="261"/>
  <c r="A66" i="261"/>
  <c r="O65" i="261"/>
  <c r="N65" i="261"/>
  <c r="A65" i="261"/>
  <c r="O64" i="261"/>
  <c r="N64" i="261"/>
  <c r="A64" i="261"/>
  <c r="O63" i="261"/>
  <c r="N63" i="261"/>
  <c r="A63" i="261"/>
  <c r="O62" i="261"/>
  <c r="N62" i="261"/>
  <c r="A62" i="261"/>
  <c r="O61" i="261"/>
  <c r="N61" i="261"/>
  <c r="A61" i="261"/>
  <c r="O60" i="261"/>
  <c r="N60" i="261"/>
  <c r="A60" i="261"/>
  <c r="O59" i="261"/>
  <c r="N59" i="261"/>
  <c r="A59" i="261"/>
  <c r="O58" i="261"/>
  <c r="N58" i="261"/>
  <c r="A58" i="261"/>
  <c r="O57" i="261"/>
  <c r="N57" i="261"/>
  <c r="A57" i="261"/>
  <c r="O56" i="261"/>
  <c r="N56" i="261"/>
  <c r="A56" i="261"/>
  <c r="O55" i="261"/>
  <c r="N55" i="261"/>
  <c r="A55" i="261"/>
  <c r="O54" i="261"/>
  <c r="N54" i="261"/>
  <c r="A54" i="261"/>
  <c r="O53" i="261"/>
  <c r="N53" i="261"/>
  <c r="A53" i="261"/>
  <c r="O52" i="261"/>
  <c r="N52" i="261"/>
  <c r="A52" i="261"/>
  <c r="O51" i="261"/>
  <c r="N51" i="261"/>
  <c r="A51" i="261"/>
  <c r="O50" i="261"/>
  <c r="N50" i="261"/>
  <c r="A50" i="261"/>
  <c r="O49" i="261"/>
  <c r="N49" i="261"/>
  <c r="A49" i="261"/>
  <c r="O48" i="261"/>
  <c r="N48" i="261"/>
  <c r="A48" i="261"/>
  <c r="O47" i="261"/>
  <c r="N47" i="261"/>
  <c r="A47" i="261"/>
  <c r="O46" i="261"/>
  <c r="N46" i="261"/>
  <c r="A46" i="261"/>
  <c r="O45" i="261"/>
  <c r="N45" i="261"/>
  <c r="A45" i="261"/>
  <c r="O44" i="261"/>
  <c r="N44" i="261"/>
  <c r="A44" i="261"/>
  <c r="O43" i="261"/>
  <c r="N43" i="261"/>
  <c r="A43" i="261"/>
  <c r="O42" i="261"/>
  <c r="N42" i="261"/>
  <c r="A42" i="261"/>
  <c r="O41" i="261"/>
  <c r="N41" i="261"/>
  <c r="A41" i="261"/>
  <c r="O40" i="261"/>
  <c r="N40" i="261"/>
  <c r="A40" i="261"/>
  <c r="O39" i="261"/>
  <c r="N39" i="261"/>
  <c r="A39" i="261"/>
  <c r="O38" i="261"/>
  <c r="N38" i="261"/>
  <c r="A38" i="261"/>
  <c r="O37" i="261"/>
  <c r="N37" i="261"/>
  <c r="A37" i="261"/>
  <c r="O36" i="261"/>
  <c r="N36" i="261"/>
  <c r="A36" i="261"/>
  <c r="O35" i="261"/>
  <c r="N35" i="261"/>
  <c r="A35" i="261"/>
  <c r="O34" i="261"/>
  <c r="N34" i="261"/>
  <c r="A34" i="261"/>
  <c r="O33" i="261"/>
  <c r="N33" i="261"/>
  <c r="A33" i="261"/>
  <c r="O32" i="261"/>
  <c r="N32" i="261"/>
  <c r="A32" i="261"/>
  <c r="O31" i="261"/>
  <c r="N31" i="261"/>
  <c r="A31" i="261"/>
  <c r="O30" i="261"/>
  <c r="N30" i="261"/>
  <c r="A30" i="261"/>
  <c r="O29" i="261"/>
  <c r="N29" i="261"/>
  <c r="A29" i="261"/>
  <c r="O28" i="261"/>
  <c r="N28" i="261"/>
  <c r="A28" i="261"/>
  <c r="O27" i="261"/>
  <c r="N27" i="261"/>
  <c r="A27" i="261"/>
  <c r="O26" i="261"/>
  <c r="N26" i="261"/>
  <c r="A26" i="261"/>
  <c r="O25" i="261"/>
  <c r="N25" i="261"/>
  <c r="A25" i="261"/>
  <c r="O24" i="261"/>
  <c r="N24" i="261"/>
  <c r="A24" i="261"/>
  <c r="O23" i="261"/>
  <c r="N23" i="261"/>
  <c r="A23" i="261"/>
  <c r="O22" i="261"/>
  <c r="N22" i="261"/>
  <c r="A22" i="261"/>
  <c r="O21" i="261"/>
  <c r="N21" i="261"/>
  <c r="A21" i="261"/>
  <c r="O20" i="261"/>
  <c r="N20" i="261"/>
  <c r="A20" i="261"/>
  <c r="O19" i="261"/>
  <c r="N19" i="261"/>
  <c r="A19" i="261"/>
  <c r="O18" i="261"/>
  <c r="N18" i="261"/>
  <c r="A18" i="261"/>
  <c r="O17" i="261"/>
  <c r="N17" i="261"/>
  <c r="A17" i="261"/>
  <c r="O16" i="261"/>
  <c r="N16" i="261"/>
  <c r="A16" i="261"/>
  <c r="O15" i="261"/>
  <c r="N15" i="261"/>
  <c r="N90" i="261"/>
  <c r="A15" i="261"/>
  <c r="F9" i="261"/>
  <c r="F8" i="261"/>
  <c r="M1" i="261"/>
  <c r="C402" i="260"/>
  <c r="C401" i="260"/>
  <c r="C400" i="260"/>
  <c r="C399" i="260"/>
  <c r="C398" i="260"/>
  <c r="C397" i="260"/>
  <c r="C396" i="260"/>
  <c r="C395" i="260"/>
  <c r="C394" i="260"/>
  <c r="C393" i="260"/>
  <c r="C392" i="260"/>
  <c r="C391" i="260"/>
  <c r="C390" i="260"/>
  <c r="C389" i="260"/>
  <c r="C388" i="260"/>
  <c r="C387" i="260"/>
  <c r="C386" i="260"/>
  <c r="C385" i="260"/>
  <c r="C384" i="260"/>
  <c r="C383" i="260"/>
  <c r="C382" i="260"/>
  <c r="C381" i="260"/>
  <c r="C380" i="260"/>
  <c r="C379" i="260"/>
  <c r="C378" i="260"/>
  <c r="C377" i="260"/>
  <c r="C376" i="260"/>
  <c r="C375" i="260"/>
  <c r="C374" i="260"/>
  <c r="C373" i="260"/>
  <c r="C372" i="260"/>
  <c r="C371" i="260"/>
  <c r="C370" i="260"/>
  <c r="C369" i="260"/>
  <c r="C368" i="260"/>
  <c r="C367" i="260"/>
  <c r="C366" i="260"/>
  <c r="C365" i="260"/>
  <c r="C364" i="260"/>
  <c r="C363" i="260"/>
  <c r="C362" i="260"/>
  <c r="C361" i="260"/>
  <c r="C360" i="260"/>
  <c r="C359" i="260"/>
  <c r="C358" i="260"/>
  <c r="C357" i="260"/>
  <c r="C356" i="260"/>
  <c r="C355" i="260"/>
  <c r="C354" i="260"/>
  <c r="C353" i="260"/>
  <c r="C352" i="260"/>
  <c r="J350" i="260"/>
  <c r="H350" i="260"/>
  <c r="F350" i="260"/>
  <c r="D350" i="260"/>
  <c r="M319" i="260"/>
  <c r="N315" i="260"/>
  <c r="O314" i="260"/>
  <c r="A314" i="260"/>
  <c r="O313" i="260"/>
  <c r="A313" i="260"/>
  <c r="O312" i="260"/>
  <c r="A312" i="260"/>
  <c r="O311" i="260"/>
  <c r="A311" i="260"/>
  <c r="O310" i="260"/>
  <c r="A310" i="260"/>
  <c r="O309" i="260"/>
  <c r="A309" i="260"/>
  <c r="O308" i="260"/>
  <c r="A308" i="260"/>
  <c r="O307" i="260"/>
  <c r="A307" i="260"/>
  <c r="O306" i="260"/>
  <c r="A306" i="260"/>
  <c r="O305" i="260"/>
  <c r="A305" i="260"/>
  <c r="O304" i="260"/>
  <c r="A304" i="260"/>
  <c r="O303" i="260"/>
  <c r="A303" i="260"/>
  <c r="O302" i="260"/>
  <c r="A302" i="260"/>
  <c r="O301" i="260"/>
  <c r="A301" i="260"/>
  <c r="O300" i="260"/>
  <c r="A300" i="260"/>
  <c r="O299" i="260"/>
  <c r="A299" i="260"/>
  <c r="O298" i="260"/>
  <c r="A298" i="260"/>
  <c r="O297" i="260"/>
  <c r="A297" i="260"/>
  <c r="O296" i="260"/>
  <c r="A296" i="260"/>
  <c r="O295" i="260"/>
  <c r="A295" i="260"/>
  <c r="O294" i="260"/>
  <c r="A294" i="260"/>
  <c r="O293" i="260"/>
  <c r="A293" i="260"/>
  <c r="O292" i="260"/>
  <c r="A292" i="260"/>
  <c r="O291" i="260"/>
  <c r="A291" i="260"/>
  <c r="O290" i="260"/>
  <c r="A290" i="260"/>
  <c r="O289" i="260"/>
  <c r="A289" i="260"/>
  <c r="O288" i="260"/>
  <c r="A288" i="260"/>
  <c r="O287" i="260"/>
  <c r="A287" i="260"/>
  <c r="O286" i="260"/>
  <c r="A286" i="260"/>
  <c r="O285" i="260"/>
  <c r="A285" i="260"/>
  <c r="O284" i="260"/>
  <c r="A284" i="260"/>
  <c r="O283" i="260"/>
  <c r="A283" i="260"/>
  <c r="O282" i="260"/>
  <c r="A282" i="260"/>
  <c r="O281" i="260"/>
  <c r="A281" i="260"/>
  <c r="O280" i="260"/>
  <c r="A280" i="260"/>
  <c r="O279" i="260"/>
  <c r="A279" i="260"/>
  <c r="O278" i="260"/>
  <c r="A278" i="260"/>
  <c r="O277" i="260"/>
  <c r="A277" i="260"/>
  <c r="O276" i="260"/>
  <c r="A276" i="260"/>
  <c r="O275" i="260"/>
  <c r="A275" i="260"/>
  <c r="O274" i="260"/>
  <c r="A274" i="260"/>
  <c r="O273" i="260"/>
  <c r="A273" i="260"/>
  <c r="O272" i="260"/>
  <c r="A272" i="260"/>
  <c r="O271" i="260"/>
  <c r="A271" i="260"/>
  <c r="O270" i="260"/>
  <c r="A270" i="260"/>
  <c r="O269" i="260"/>
  <c r="A269" i="260"/>
  <c r="O268" i="260"/>
  <c r="A268" i="260"/>
  <c r="O267" i="260"/>
  <c r="A267" i="260"/>
  <c r="O266" i="260"/>
  <c r="A266" i="260"/>
  <c r="O265" i="260"/>
  <c r="A265" i="260"/>
  <c r="O260" i="260"/>
  <c r="N260" i="260"/>
  <c r="A260" i="260"/>
  <c r="O259" i="260"/>
  <c r="N259" i="260"/>
  <c r="A259" i="260"/>
  <c r="O258" i="260"/>
  <c r="N258" i="260"/>
  <c r="A258" i="260"/>
  <c r="O257" i="260"/>
  <c r="N257" i="260"/>
  <c r="A257" i="260"/>
  <c r="O256" i="260"/>
  <c r="N256" i="260"/>
  <c r="A256" i="260"/>
  <c r="O255" i="260"/>
  <c r="N255" i="260"/>
  <c r="A255" i="260"/>
  <c r="O254" i="260"/>
  <c r="N254" i="260"/>
  <c r="A254" i="260"/>
  <c r="O253" i="260"/>
  <c r="N253" i="260"/>
  <c r="A253" i="260"/>
  <c r="O252" i="260"/>
  <c r="N252" i="260"/>
  <c r="A252" i="260"/>
  <c r="O251" i="260"/>
  <c r="N251" i="260"/>
  <c r="A251" i="260"/>
  <c r="O250" i="260"/>
  <c r="N250" i="260"/>
  <c r="A250" i="260"/>
  <c r="O249" i="260"/>
  <c r="N249" i="260"/>
  <c r="A249" i="260"/>
  <c r="O248" i="260"/>
  <c r="N248" i="260"/>
  <c r="A248" i="260"/>
  <c r="O247" i="260"/>
  <c r="N247" i="260"/>
  <c r="A247" i="260"/>
  <c r="O246" i="260"/>
  <c r="N246" i="260"/>
  <c r="A246" i="260"/>
  <c r="O245" i="260"/>
  <c r="N245" i="260"/>
  <c r="A245" i="260"/>
  <c r="O244" i="260"/>
  <c r="N244" i="260"/>
  <c r="A244" i="260"/>
  <c r="O243" i="260"/>
  <c r="N243" i="260"/>
  <c r="A243" i="260"/>
  <c r="O242" i="260"/>
  <c r="N242" i="260"/>
  <c r="A242" i="260"/>
  <c r="O241" i="260"/>
  <c r="N241" i="260"/>
  <c r="A241" i="260"/>
  <c r="O240" i="260"/>
  <c r="N240" i="260"/>
  <c r="A240" i="260"/>
  <c r="O239" i="260"/>
  <c r="N239" i="260"/>
  <c r="A239" i="260"/>
  <c r="O238" i="260"/>
  <c r="N238" i="260"/>
  <c r="A238" i="260"/>
  <c r="O237" i="260"/>
  <c r="N237" i="260"/>
  <c r="A237" i="260"/>
  <c r="O236" i="260"/>
  <c r="N236" i="260"/>
  <c r="A236" i="260"/>
  <c r="O235" i="260"/>
  <c r="N235" i="260"/>
  <c r="A235" i="260"/>
  <c r="O234" i="260"/>
  <c r="N234" i="260"/>
  <c r="A234" i="260"/>
  <c r="O233" i="260"/>
  <c r="N233" i="260"/>
  <c r="A233" i="260"/>
  <c r="O232" i="260"/>
  <c r="N232" i="260"/>
  <c r="A232" i="260"/>
  <c r="O231" i="260"/>
  <c r="N231" i="260"/>
  <c r="A231" i="260"/>
  <c r="O230" i="260"/>
  <c r="N230" i="260"/>
  <c r="A230" i="260"/>
  <c r="O229" i="260"/>
  <c r="N229" i="260"/>
  <c r="A229" i="260"/>
  <c r="O228" i="260"/>
  <c r="N228" i="260"/>
  <c r="A228" i="260"/>
  <c r="O227" i="260"/>
  <c r="N227" i="260"/>
  <c r="A227" i="260"/>
  <c r="O226" i="260"/>
  <c r="N226" i="260"/>
  <c r="A226" i="260"/>
  <c r="O225" i="260"/>
  <c r="N225" i="260"/>
  <c r="A225" i="260"/>
  <c r="O224" i="260"/>
  <c r="N224" i="260"/>
  <c r="A224" i="260"/>
  <c r="O223" i="260"/>
  <c r="N223" i="260"/>
  <c r="A223" i="260"/>
  <c r="O222" i="260"/>
  <c r="N222" i="260"/>
  <c r="A222" i="260"/>
  <c r="O221" i="260"/>
  <c r="N221" i="260"/>
  <c r="A221" i="260"/>
  <c r="O220" i="260"/>
  <c r="N220" i="260"/>
  <c r="A220" i="260"/>
  <c r="O219" i="260"/>
  <c r="N219" i="260"/>
  <c r="A219" i="260"/>
  <c r="O218" i="260"/>
  <c r="N218" i="260"/>
  <c r="A218" i="260"/>
  <c r="O217" i="260"/>
  <c r="N217" i="260"/>
  <c r="A217" i="260"/>
  <c r="O216" i="260"/>
  <c r="N216" i="260"/>
  <c r="A216" i="260"/>
  <c r="O215" i="260"/>
  <c r="N215" i="260"/>
  <c r="A215" i="260"/>
  <c r="O214" i="260"/>
  <c r="N214" i="260"/>
  <c r="A214" i="260"/>
  <c r="O213" i="260"/>
  <c r="N213" i="260"/>
  <c r="A213" i="260"/>
  <c r="O212" i="260"/>
  <c r="N212" i="260"/>
  <c r="A212" i="260"/>
  <c r="O211" i="260"/>
  <c r="N211" i="260"/>
  <c r="N261" i="260"/>
  <c r="A211" i="260"/>
  <c r="X206" i="260"/>
  <c r="O206" i="260"/>
  <c r="A206" i="260"/>
  <c r="X205" i="260"/>
  <c r="O205" i="260"/>
  <c r="A205" i="260"/>
  <c r="X204" i="260"/>
  <c r="O204" i="260"/>
  <c r="A204" i="260"/>
  <c r="X203" i="260"/>
  <c r="O203" i="260"/>
  <c r="A203" i="260"/>
  <c r="X202" i="260"/>
  <c r="O202" i="260"/>
  <c r="A202" i="260"/>
  <c r="X201" i="260"/>
  <c r="O201" i="260"/>
  <c r="A201" i="260"/>
  <c r="X200" i="260"/>
  <c r="O200" i="260"/>
  <c r="A200" i="260"/>
  <c r="X199" i="260"/>
  <c r="O199" i="260"/>
  <c r="A199" i="260"/>
  <c r="X198" i="260"/>
  <c r="O198" i="260"/>
  <c r="A198" i="260"/>
  <c r="X197" i="260"/>
  <c r="O197" i="260"/>
  <c r="A197" i="260"/>
  <c r="X196" i="260"/>
  <c r="O196" i="260"/>
  <c r="A196" i="260"/>
  <c r="X195" i="260"/>
  <c r="O195" i="260"/>
  <c r="A195" i="260"/>
  <c r="X194" i="260"/>
  <c r="O194" i="260"/>
  <c r="A194" i="260"/>
  <c r="X193" i="260"/>
  <c r="O193" i="260"/>
  <c r="A193" i="260"/>
  <c r="X192" i="260"/>
  <c r="O192" i="260"/>
  <c r="A192" i="260"/>
  <c r="X191" i="260"/>
  <c r="O191" i="260"/>
  <c r="A191" i="260"/>
  <c r="X190" i="260"/>
  <c r="O190" i="260"/>
  <c r="A190" i="260"/>
  <c r="X189" i="260"/>
  <c r="O189" i="260"/>
  <c r="A189" i="260"/>
  <c r="X188" i="260"/>
  <c r="O188" i="260"/>
  <c r="A188" i="260"/>
  <c r="X187" i="260"/>
  <c r="O187" i="260"/>
  <c r="A187" i="260"/>
  <c r="X186" i="260"/>
  <c r="O186" i="260"/>
  <c r="A186" i="260"/>
  <c r="X185" i="260"/>
  <c r="O185" i="260"/>
  <c r="A185" i="260"/>
  <c r="X184" i="260"/>
  <c r="O184" i="260"/>
  <c r="A184" i="260"/>
  <c r="X183" i="260"/>
  <c r="O183" i="260"/>
  <c r="A183" i="260"/>
  <c r="X182" i="260"/>
  <c r="O182" i="260"/>
  <c r="A182" i="260"/>
  <c r="X181" i="260"/>
  <c r="O181" i="260"/>
  <c r="A181" i="260"/>
  <c r="X180" i="260"/>
  <c r="O180" i="260"/>
  <c r="A180" i="260"/>
  <c r="X179" i="260"/>
  <c r="O179" i="260"/>
  <c r="A179" i="260"/>
  <c r="X178" i="260"/>
  <c r="O178" i="260"/>
  <c r="A178" i="260"/>
  <c r="X177" i="260"/>
  <c r="O177" i="260"/>
  <c r="A177" i="260"/>
  <c r="X176" i="260"/>
  <c r="O176" i="260"/>
  <c r="A176" i="260"/>
  <c r="X175" i="260"/>
  <c r="O175" i="260"/>
  <c r="A175" i="260"/>
  <c r="X174" i="260"/>
  <c r="O174" i="260"/>
  <c r="A174" i="260"/>
  <c r="X173" i="260"/>
  <c r="O173" i="260"/>
  <c r="A173" i="260"/>
  <c r="X172" i="260"/>
  <c r="O172" i="260"/>
  <c r="A172" i="260"/>
  <c r="X171" i="260"/>
  <c r="O171" i="260"/>
  <c r="A171" i="260"/>
  <c r="X170" i="260"/>
  <c r="O170" i="260"/>
  <c r="A170" i="260"/>
  <c r="X169" i="260"/>
  <c r="O169" i="260"/>
  <c r="A169" i="260"/>
  <c r="X168" i="260"/>
  <c r="O168" i="260"/>
  <c r="A168" i="260"/>
  <c r="X167" i="260"/>
  <c r="O167" i="260"/>
  <c r="A167" i="260"/>
  <c r="X166" i="260"/>
  <c r="O166" i="260"/>
  <c r="A166" i="260"/>
  <c r="X165" i="260"/>
  <c r="O165" i="260"/>
  <c r="A165" i="260"/>
  <c r="X164" i="260"/>
  <c r="O164" i="260"/>
  <c r="A164" i="260"/>
  <c r="X163" i="260"/>
  <c r="O163" i="260"/>
  <c r="A163" i="260"/>
  <c r="X162" i="260"/>
  <c r="O162" i="260"/>
  <c r="A162" i="260"/>
  <c r="X161" i="260"/>
  <c r="O161" i="260"/>
  <c r="A161" i="260"/>
  <c r="X160" i="260"/>
  <c r="O160" i="260"/>
  <c r="A160" i="260"/>
  <c r="X159" i="260"/>
  <c r="O159" i="260"/>
  <c r="A159" i="260"/>
  <c r="X158" i="260"/>
  <c r="O158" i="260"/>
  <c r="A158" i="260"/>
  <c r="X157" i="260"/>
  <c r="O157" i="260"/>
  <c r="A157" i="260"/>
  <c r="X152" i="260"/>
  <c r="X151" i="260"/>
  <c r="X150" i="260"/>
  <c r="O150" i="260"/>
  <c r="I150" i="260"/>
  <c r="K150" i="260"/>
  <c r="N150" i="260"/>
  <c r="A150" i="260"/>
  <c r="X149" i="260"/>
  <c r="O149" i="260"/>
  <c r="I149" i="260"/>
  <c r="K149" i="260"/>
  <c r="N149" i="260"/>
  <c r="A149" i="260"/>
  <c r="X148" i="260"/>
  <c r="O148" i="260"/>
  <c r="I148" i="260"/>
  <c r="K148" i="260"/>
  <c r="A148" i="260"/>
  <c r="X147" i="260"/>
  <c r="O147" i="260"/>
  <c r="I147" i="260"/>
  <c r="K147" i="260"/>
  <c r="N147" i="260"/>
  <c r="A147" i="260"/>
  <c r="X146" i="260"/>
  <c r="O146" i="260"/>
  <c r="I146" i="260"/>
  <c r="K146" i="260"/>
  <c r="N146" i="260"/>
  <c r="A146" i="260"/>
  <c r="X145" i="260"/>
  <c r="O145" i="260"/>
  <c r="I145" i="260"/>
  <c r="K145" i="260"/>
  <c r="N145" i="260"/>
  <c r="A145" i="260"/>
  <c r="X144" i="260"/>
  <c r="O144" i="260"/>
  <c r="I144" i="260"/>
  <c r="K144" i="260"/>
  <c r="A144" i="260"/>
  <c r="X143" i="260"/>
  <c r="O143" i="260"/>
  <c r="I143" i="260"/>
  <c r="K143" i="260"/>
  <c r="N143" i="260"/>
  <c r="A143" i="260"/>
  <c r="X142" i="260"/>
  <c r="O142" i="260"/>
  <c r="I142" i="260"/>
  <c r="K142" i="260"/>
  <c r="N142" i="260"/>
  <c r="A142" i="260"/>
  <c r="X141" i="260"/>
  <c r="O141" i="260"/>
  <c r="I141" i="260"/>
  <c r="K141" i="260"/>
  <c r="N141" i="260"/>
  <c r="A141" i="260"/>
  <c r="X140" i="260"/>
  <c r="O140" i="260"/>
  <c r="I140" i="260"/>
  <c r="K140" i="260"/>
  <c r="A140" i="260"/>
  <c r="X139" i="260"/>
  <c r="O139" i="260"/>
  <c r="I139" i="260"/>
  <c r="K139" i="260"/>
  <c r="N139" i="260"/>
  <c r="A139" i="260"/>
  <c r="X138" i="260"/>
  <c r="O138" i="260"/>
  <c r="I138" i="260"/>
  <c r="K138" i="260"/>
  <c r="N138" i="260"/>
  <c r="A138" i="260"/>
  <c r="X137" i="260"/>
  <c r="O137" i="260"/>
  <c r="I137" i="260"/>
  <c r="K137" i="260"/>
  <c r="N137" i="260"/>
  <c r="A137" i="260"/>
  <c r="X136" i="260"/>
  <c r="O136" i="260"/>
  <c r="I136" i="260"/>
  <c r="K136" i="260"/>
  <c r="N136" i="260"/>
  <c r="A136" i="260"/>
  <c r="X135" i="260"/>
  <c r="O135" i="260"/>
  <c r="I135" i="260"/>
  <c r="K135" i="260"/>
  <c r="N135" i="260"/>
  <c r="A135" i="260"/>
  <c r="X134" i="260"/>
  <c r="O134" i="260"/>
  <c r="I134" i="260"/>
  <c r="K134" i="260"/>
  <c r="A134" i="260"/>
  <c r="X133" i="260"/>
  <c r="O133" i="260"/>
  <c r="I133" i="260"/>
  <c r="K133" i="260"/>
  <c r="N133" i="260"/>
  <c r="A133" i="260"/>
  <c r="X132" i="260"/>
  <c r="O132" i="260"/>
  <c r="I132" i="260"/>
  <c r="K132" i="260"/>
  <c r="N132" i="260"/>
  <c r="A132" i="260"/>
  <c r="X131" i="260"/>
  <c r="O131" i="260"/>
  <c r="I131" i="260"/>
  <c r="K131" i="260"/>
  <c r="N131" i="260"/>
  <c r="A131" i="260"/>
  <c r="X130" i="260"/>
  <c r="O130" i="260"/>
  <c r="I130" i="260"/>
  <c r="K130" i="260"/>
  <c r="A130" i="260"/>
  <c r="X129" i="260"/>
  <c r="O129" i="260"/>
  <c r="I129" i="260"/>
  <c r="K129" i="260"/>
  <c r="N129" i="260"/>
  <c r="A129" i="260"/>
  <c r="X128" i="260"/>
  <c r="O128" i="260"/>
  <c r="I128" i="260"/>
  <c r="K128" i="260"/>
  <c r="N128" i="260"/>
  <c r="A128" i="260"/>
  <c r="X127" i="260"/>
  <c r="O127" i="260"/>
  <c r="I127" i="260"/>
  <c r="K127" i="260"/>
  <c r="N127" i="260"/>
  <c r="A127" i="260"/>
  <c r="X126" i="260"/>
  <c r="O126" i="260"/>
  <c r="I126" i="260"/>
  <c r="K126" i="260"/>
  <c r="A126" i="260"/>
  <c r="X125" i="260"/>
  <c r="O125" i="260"/>
  <c r="I125" i="260"/>
  <c r="K125" i="260"/>
  <c r="N125" i="260"/>
  <c r="A125" i="260"/>
  <c r="X124" i="260"/>
  <c r="O124" i="260"/>
  <c r="I124" i="260"/>
  <c r="K124" i="260"/>
  <c r="N124" i="260"/>
  <c r="A124" i="260"/>
  <c r="X123" i="260"/>
  <c r="O123" i="260"/>
  <c r="I123" i="260"/>
  <c r="K123" i="260"/>
  <c r="N123" i="260"/>
  <c r="A123" i="260"/>
  <c r="X122" i="260"/>
  <c r="O122" i="260"/>
  <c r="I122" i="260"/>
  <c r="K122" i="260"/>
  <c r="A122" i="260"/>
  <c r="X121" i="260"/>
  <c r="O121" i="260"/>
  <c r="I121" i="260"/>
  <c r="K121" i="260"/>
  <c r="N121" i="260"/>
  <c r="A121" i="260"/>
  <c r="X120" i="260"/>
  <c r="O120" i="260"/>
  <c r="I120" i="260"/>
  <c r="K120" i="260"/>
  <c r="N120" i="260"/>
  <c r="A120" i="260"/>
  <c r="X119" i="260"/>
  <c r="O119" i="260"/>
  <c r="I119" i="260"/>
  <c r="K119" i="260"/>
  <c r="N119" i="260"/>
  <c r="A119" i="260"/>
  <c r="X118" i="260"/>
  <c r="O118" i="260"/>
  <c r="I118" i="260"/>
  <c r="K118" i="260"/>
  <c r="A118" i="260"/>
  <c r="X117" i="260"/>
  <c r="O117" i="260"/>
  <c r="I117" i="260"/>
  <c r="K117" i="260"/>
  <c r="N117" i="260"/>
  <c r="A117" i="260"/>
  <c r="X116" i="260"/>
  <c r="O116" i="260"/>
  <c r="I116" i="260"/>
  <c r="K116" i="260"/>
  <c r="N116" i="260"/>
  <c r="A116" i="260"/>
  <c r="X115" i="260"/>
  <c r="O115" i="260"/>
  <c r="I115" i="260"/>
  <c r="K115" i="260"/>
  <c r="N115" i="260"/>
  <c r="A115" i="260"/>
  <c r="X114" i="260"/>
  <c r="O114" i="260"/>
  <c r="I114" i="260"/>
  <c r="K114" i="260"/>
  <c r="A114" i="260"/>
  <c r="X113" i="260"/>
  <c r="O113" i="260"/>
  <c r="I113" i="260"/>
  <c r="K113" i="260"/>
  <c r="N113" i="260"/>
  <c r="A113" i="260"/>
  <c r="X112" i="260"/>
  <c r="O112" i="260"/>
  <c r="I112" i="260"/>
  <c r="K112" i="260"/>
  <c r="N112" i="260"/>
  <c r="A112" i="260"/>
  <c r="X111" i="260"/>
  <c r="O111" i="260"/>
  <c r="I111" i="260"/>
  <c r="K111" i="260"/>
  <c r="N111" i="260"/>
  <c r="A111" i="260"/>
  <c r="X110" i="260"/>
  <c r="O110" i="260"/>
  <c r="I110" i="260"/>
  <c r="K110" i="260"/>
  <c r="A110" i="260"/>
  <c r="X109" i="260"/>
  <c r="O109" i="260"/>
  <c r="I109" i="260"/>
  <c r="K109" i="260"/>
  <c r="N109" i="260"/>
  <c r="A109" i="260"/>
  <c r="X108" i="260"/>
  <c r="O108" i="260"/>
  <c r="I108" i="260"/>
  <c r="K108" i="260"/>
  <c r="N108" i="260"/>
  <c r="A108" i="260"/>
  <c r="X107" i="260"/>
  <c r="O107" i="260"/>
  <c r="I107" i="260"/>
  <c r="K107" i="260"/>
  <c r="N107" i="260"/>
  <c r="A107" i="260"/>
  <c r="X106" i="260"/>
  <c r="O106" i="260"/>
  <c r="I106" i="260"/>
  <c r="K106" i="260"/>
  <c r="A106" i="260"/>
  <c r="X105" i="260"/>
  <c r="O105" i="260"/>
  <c r="I105" i="260"/>
  <c r="K105" i="260"/>
  <c r="N105" i="260"/>
  <c r="A105" i="260"/>
  <c r="X104" i="260"/>
  <c r="O104" i="260"/>
  <c r="I104" i="260"/>
  <c r="K104" i="260"/>
  <c r="N104" i="260"/>
  <c r="A104" i="260"/>
  <c r="X103" i="260"/>
  <c r="O103" i="260"/>
  <c r="I103" i="260"/>
  <c r="K103" i="260"/>
  <c r="N103" i="260"/>
  <c r="A103" i="260"/>
  <c r="X102" i="260"/>
  <c r="O102" i="260"/>
  <c r="I102" i="260"/>
  <c r="K102" i="260"/>
  <c r="A102" i="260"/>
  <c r="X101" i="260"/>
  <c r="O101" i="260"/>
  <c r="I101" i="260"/>
  <c r="K101" i="260"/>
  <c r="N101" i="260"/>
  <c r="A101" i="260"/>
  <c r="X100" i="260"/>
  <c r="O100" i="260"/>
  <c r="I100" i="260"/>
  <c r="K100" i="260"/>
  <c r="A100" i="260"/>
  <c r="X99" i="260"/>
  <c r="O99" i="260"/>
  <c r="I99" i="260"/>
  <c r="K99" i="260"/>
  <c r="N99" i="260"/>
  <c r="A99" i="260"/>
  <c r="X98" i="260"/>
  <c r="O98" i="260"/>
  <c r="I98" i="260"/>
  <c r="K98" i="260"/>
  <c r="A98" i="260"/>
  <c r="X97" i="260"/>
  <c r="O97" i="260"/>
  <c r="I97" i="260"/>
  <c r="K97" i="260"/>
  <c r="N97" i="260"/>
  <c r="A97" i="260"/>
  <c r="X96" i="260"/>
  <c r="O96" i="260"/>
  <c r="I96" i="260"/>
  <c r="K96" i="260"/>
  <c r="A96" i="260"/>
  <c r="O89" i="260"/>
  <c r="N89" i="260"/>
  <c r="A89" i="260"/>
  <c r="O88" i="260"/>
  <c r="N88" i="260"/>
  <c r="A88" i="260"/>
  <c r="O87" i="260"/>
  <c r="N87" i="260"/>
  <c r="A87" i="260"/>
  <c r="O86" i="260"/>
  <c r="N86" i="260"/>
  <c r="A86" i="260"/>
  <c r="O85" i="260"/>
  <c r="N85" i="260"/>
  <c r="A85" i="260"/>
  <c r="O84" i="260"/>
  <c r="N84" i="260"/>
  <c r="A84" i="260"/>
  <c r="O83" i="260"/>
  <c r="N83" i="260"/>
  <c r="A83" i="260"/>
  <c r="O82" i="260"/>
  <c r="N82" i="260"/>
  <c r="A82" i="260"/>
  <c r="O81" i="260"/>
  <c r="N81" i="260"/>
  <c r="A81" i="260"/>
  <c r="O80" i="260"/>
  <c r="N80" i="260"/>
  <c r="A80" i="260"/>
  <c r="O79" i="260"/>
  <c r="N79" i="260"/>
  <c r="A79" i="260"/>
  <c r="O78" i="260"/>
  <c r="N78" i="260"/>
  <c r="A78" i="260"/>
  <c r="O77" i="260"/>
  <c r="N77" i="260"/>
  <c r="A77" i="260"/>
  <c r="O76" i="260"/>
  <c r="N76" i="260"/>
  <c r="A76" i="260"/>
  <c r="O75" i="260"/>
  <c r="N75" i="260"/>
  <c r="A75" i="260"/>
  <c r="O74" i="260"/>
  <c r="N74" i="260"/>
  <c r="A74" i="260"/>
  <c r="O73" i="260"/>
  <c r="N73" i="260"/>
  <c r="A73" i="260"/>
  <c r="O72" i="260"/>
  <c r="N72" i="260"/>
  <c r="A72" i="260"/>
  <c r="O71" i="260"/>
  <c r="N71" i="260"/>
  <c r="A71" i="260"/>
  <c r="O70" i="260"/>
  <c r="N70" i="260"/>
  <c r="A70" i="260"/>
  <c r="O69" i="260"/>
  <c r="N69" i="260"/>
  <c r="A69" i="260"/>
  <c r="O68" i="260"/>
  <c r="N68" i="260"/>
  <c r="A68" i="260"/>
  <c r="O67" i="260"/>
  <c r="N67" i="260"/>
  <c r="A67" i="260"/>
  <c r="O66" i="260"/>
  <c r="N66" i="260"/>
  <c r="A66" i="260"/>
  <c r="O65" i="260"/>
  <c r="N65" i="260"/>
  <c r="A65" i="260"/>
  <c r="O64" i="260"/>
  <c r="N64" i="260"/>
  <c r="A64" i="260"/>
  <c r="O63" i="260"/>
  <c r="N63" i="260"/>
  <c r="A63" i="260"/>
  <c r="O62" i="260"/>
  <c r="N62" i="260"/>
  <c r="A62" i="260"/>
  <c r="O61" i="260"/>
  <c r="N61" i="260"/>
  <c r="A61" i="260"/>
  <c r="O60" i="260"/>
  <c r="N60" i="260"/>
  <c r="A60" i="260"/>
  <c r="O59" i="260"/>
  <c r="N59" i="260"/>
  <c r="A59" i="260"/>
  <c r="O58" i="260"/>
  <c r="N58" i="260"/>
  <c r="A58" i="260"/>
  <c r="O57" i="260"/>
  <c r="N57" i="260"/>
  <c r="A57" i="260"/>
  <c r="O56" i="260"/>
  <c r="N56" i="260"/>
  <c r="A56" i="260"/>
  <c r="O55" i="260"/>
  <c r="N55" i="260"/>
  <c r="A55" i="260"/>
  <c r="O54" i="260"/>
  <c r="N54" i="260"/>
  <c r="A54" i="260"/>
  <c r="O53" i="260"/>
  <c r="N53" i="260"/>
  <c r="A53" i="260"/>
  <c r="O52" i="260"/>
  <c r="N52" i="260"/>
  <c r="A52" i="260"/>
  <c r="O51" i="260"/>
  <c r="N51" i="260"/>
  <c r="A51" i="260"/>
  <c r="O50" i="260"/>
  <c r="N50" i="260"/>
  <c r="A50" i="260"/>
  <c r="O49" i="260"/>
  <c r="N49" i="260"/>
  <c r="A49" i="260"/>
  <c r="O48" i="260"/>
  <c r="N48" i="260"/>
  <c r="A48" i="260"/>
  <c r="O47" i="260"/>
  <c r="N47" i="260"/>
  <c r="A47" i="260"/>
  <c r="O46" i="260"/>
  <c r="N46" i="260"/>
  <c r="A46" i="260"/>
  <c r="O45" i="260"/>
  <c r="N45" i="260"/>
  <c r="A45" i="260"/>
  <c r="O44" i="260"/>
  <c r="N44" i="260"/>
  <c r="A44" i="260"/>
  <c r="O43" i="260"/>
  <c r="N43" i="260"/>
  <c r="A43" i="260"/>
  <c r="O42" i="260"/>
  <c r="N42" i="260"/>
  <c r="A42" i="260"/>
  <c r="O41" i="260"/>
  <c r="N41" i="260"/>
  <c r="A41" i="260"/>
  <c r="O40" i="260"/>
  <c r="N40" i="260"/>
  <c r="A40" i="260"/>
  <c r="O39" i="260"/>
  <c r="N39" i="260"/>
  <c r="A39" i="260"/>
  <c r="O38" i="260"/>
  <c r="N38" i="260"/>
  <c r="A38" i="260"/>
  <c r="O37" i="260"/>
  <c r="N37" i="260"/>
  <c r="A37" i="260"/>
  <c r="O36" i="260"/>
  <c r="N36" i="260"/>
  <c r="A36" i="260"/>
  <c r="O35" i="260"/>
  <c r="N35" i="260"/>
  <c r="A35" i="260"/>
  <c r="O34" i="260"/>
  <c r="N34" i="260"/>
  <c r="A34" i="260"/>
  <c r="O33" i="260"/>
  <c r="N33" i="260"/>
  <c r="A33" i="260"/>
  <c r="O32" i="260"/>
  <c r="N32" i="260"/>
  <c r="A32" i="260"/>
  <c r="O31" i="260"/>
  <c r="N31" i="260"/>
  <c r="A31" i="260"/>
  <c r="O30" i="260"/>
  <c r="N30" i="260"/>
  <c r="A30" i="260"/>
  <c r="O29" i="260"/>
  <c r="N29" i="260"/>
  <c r="A29" i="260"/>
  <c r="O28" i="260"/>
  <c r="N28" i="260"/>
  <c r="A28" i="260"/>
  <c r="O27" i="260"/>
  <c r="N27" i="260"/>
  <c r="A27" i="260"/>
  <c r="O26" i="260"/>
  <c r="N26" i="260"/>
  <c r="A26" i="260"/>
  <c r="O25" i="260"/>
  <c r="N25" i="260"/>
  <c r="A25" i="260"/>
  <c r="O24" i="260"/>
  <c r="N24" i="260"/>
  <c r="A24" i="260"/>
  <c r="O23" i="260"/>
  <c r="N23" i="260"/>
  <c r="A23" i="260"/>
  <c r="O22" i="260"/>
  <c r="N22" i="260"/>
  <c r="A22" i="260"/>
  <c r="O21" i="260"/>
  <c r="N21" i="260"/>
  <c r="A21" i="260"/>
  <c r="O20" i="260"/>
  <c r="N20" i="260"/>
  <c r="A20" i="260"/>
  <c r="O19" i="260"/>
  <c r="N19" i="260"/>
  <c r="A19" i="260"/>
  <c r="O18" i="260"/>
  <c r="N18" i="260"/>
  <c r="A18" i="260"/>
  <c r="O17" i="260"/>
  <c r="N17" i="260"/>
  <c r="A17" i="260"/>
  <c r="O16" i="260"/>
  <c r="N16" i="260"/>
  <c r="A16" i="260"/>
  <c r="O15" i="260"/>
  <c r="N15" i="260"/>
  <c r="N90" i="260"/>
  <c r="A15" i="260"/>
  <c r="F9" i="260"/>
  <c r="F8" i="260"/>
  <c r="E6" i="260"/>
  <c r="M1" i="260"/>
  <c r="C402" i="259"/>
  <c r="C401" i="259"/>
  <c r="C400" i="259"/>
  <c r="C399" i="259"/>
  <c r="C398" i="259"/>
  <c r="C397" i="259"/>
  <c r="C396" i="259"/>
  <c r="C395" i="259"/>
  <c r="C394" i="259"/>
  <c r="C393" i="259"/>
  <c r="C392" i="259"/>
  <c r="C391" i="259"/>
  <c r="C390" i="259"/>
  <c r="C389" i="259"/>
  <c r="C388" i="259"/>
  <c r="C387" i="259"/>
  <c r="C386" i="259"/>
  <c r="C385" i="259"/>
  <c r="C384" i="259"/>
  <c r="C383" i="259"/>
  <c r="C382" i="259"/>
  <c r="C381" i="259"/>
  <c r="C380" i="259"/>
  <c r="C379" i="259"/>
  <c r="C378" i="259"/>
  <c r="C377" i="259"/>
  <c r="C376" i="259"/>
  <c r="C375" i="259"/>
  <c r="C374" i="259"/>
  <c r="C373" i="259"/>
  <c r="C372" i="259"/>
  <c r="C371" i="259"/>
  <c r="C370" i="259"/>
  <c r="C369" i="259"/>
  <c r="C368" i="259"/>
  <c r="C367" i="259"/>
  <c r="C366" i="259"/>
  <c r="C365" i="259"/>
  <c r="C364" i="259"/>
  <c r="C363" i="259"/>
  <c r="C362" i="259"/>
  <c r="C361" i="259"/>
  <c r="C360" i="259"/>
  <c r="C359" i="259"/>
  <c r="C358" i="259"/>
  <c r="C357" i="259"/>
  <c r="C356" i="259"/>
  <c r="C355" i="259"/>
  <c r="C354" i="259"/>
  <c r="C353" i="259"/>
  <c r="C352" i="259"/>
  <c r="J350" i="259"/>
  <c r="H350" i="259"/>
  <c r="H390" i="259"/>
  <c r="I390" i="259"/>
  <c r="F350" i="259"/>
  <c r="D350" i="259"/>
  <c r="D391" i="259"/>
  <c r="M319" i="259"/>
  <c r="N315" i="259"/>
  <c r="O314" i="259"/>
  <c r="A314" i="259"/>
  <c r="O313" i="259"/>
  <c r="A313" i="259"/>
  <c r="O312" i="259"/>
  <c r="A312" i="259"/>
  <c r="O311" i="259"/>
  <c r="A311" i="259"/>
  <c r="O310" i="259"/>
  <c r="A310" i="259"/>
  <c r="O309" i="259"/>
  <c r="A309" i="259"/>
  <c r="O308" i="259"/>
  <c r="A308" i="259"/>
  <c r="O307" i="259"/>
  <c r="A307" i="259"/>
  <c r="O306" i="259"/>
  <c r="A306" i="259"/>
  <c r="O305" i="259"/>
  <c r="A305" i="259"/>
  <c r="O304" i="259"/>
  <c r="A304" i="259"/>
  <c r="O303" i="259"/>
  <c r="A303" i="259"/>
  <c r="O302" i="259"/>
  <c r="A302" i="259"/>
  <c r="O301" i="259"/>
  <c r="A301" i="259"/>
  <c r="O300" i="259"/>
  <c r="A300" i="259"/>
  <c r="O299" i="259"/>
  <c r="A299" i="259"/>
  <c r="O298" i="259"/>
  <c r="A298" i="259"/>
  <c r="O297" i="259"/>
  <c r="A297" i="259"/>
  <c r="O296" i="259"/>
  <c r="A296" i="259"/>
  <c r="O295" i="259"/>
  <c r="A295" i="259"/>
  <c r="O294" i="259"/>
  <c r="A294" i="259"/>
  <c r="O293" i="259"/>
  <c r="A293" i="259"/>
  <c r="O292" i="259"/>
  <c r="A292" i="259"/>
  <c r="O291" i="259"/>
  <c r="A291" i="259"/>
  <c r="O290" i="259"/>
  <c r="A290" i="259"/>
  <c r="O289" i="259"/>
  <c r="A289" i="259"/>
  <c r="O288" i="259"/>
  <c r="A288" i="259"/>
  <c r="O287" i="259"/>
  <c r="A287" i="259"/>
  <c r="O286" i="259"/>
  <c r="A286" i="259"/>
  <c r="O285" i="259"/>
  <c r="A285" i="259"/>
  <c r="O284" i="259"/>
  <c r="A284" i="259"/>
  <c r="O283" i="259"/>
  <c r="A283" i="259"/>
  <c r="O282" i="259"/>
  <c r="A282" i="259"/>
  <c r="O281" i="259"/>
  <c r="A281" i="259"/>
  <c r="O280" i="259"/>
  <c r="A280" i="259"/>
  <c r="O279" i="259"/>
  <c r="A279" i="259"/>
  <c r="O278" i="259"/>
  <c r="A278" i="259"/>
  <c r="O277" i="259"/>
  <c r="A277" i="259"/>
  <c r="O276" i="259"/>
  <c r="A276" i="259"/>
  <c r="O275" i="259"/>
  <c r="A275" i="259"/>
  <c r="O274" i="259"/>
  <c r="A274" i="259"/>
  <c r="O273" i="259"/>
  <c r="A273" i="259"/>
  <c r="O272" i="259"/>
  <c r="A272" i="259"/>
  <c r="O271" i="259"/>
  <c r="A271" i="259"/>
  <c r="O270" i="259"/>
  <c r="A270" i="259"/>
  <c r="O269" i="259"/>
  <c r="A269" i="259"/>
  <c r="O268" i="259"/>
  <c r="A268" i="259"/>
  <c r="O267" i="259"/>
  <c r="A267" i="259"/>
  <c r="O266" i="259"/>
  <c r="A266" i="259"/>
  <c r="O265" i="259"/>
  <c r="A265" i="259"/>
  <c r="O260" i="259"/>
  <c r="N260" i="259"/>
  <c r="A260" i="259"/>
  <c r="O259" i="259"/>
  <c r="N259" i="259"/>
  <c r="A259" i="259"/>
  <c r="O258" i="259"/>
  <c r="N258" i="259"/>
  <c r="A258" i="259"/>
  <c r="O257" i="259"/>
  <c r="N257" i="259"/>
  <c r="A257" i="259"/>
  <c r="O256" i="259"/>
  <c r="N256" i="259"/>
  <c r="A256" i="259"/>
  <c r="O255" i="259"/>
  <c r="N255" i="259"/>
  <c r="A255" i="259"/>
  <c r="O254" i="259"/>
  <c r="N254" i="259"/>
  <c r="A254" i="259"/>
  <c r="O253" i="259"/>
  <c r="N253" i="259"/>
  <c r="A253" i="259"/>
  <c r="O252" i="259"/>
  <c r="N252" i="259"/>
  <c r="A252" i="259"/>
  <c r="O251" i="259"/>
  <c r="N251" i="259"/>
  <c r="A251" i="259"/>
  <c r="O250" i="259"/>
  <c r="N250" i="259"/>
  <c r="A250" i="259"/>
  <c r="O249" i="259"/>
  <c r="N249" i="259"/>
  <c r="A249" i="259"/>
  <c r="O248" i="259"/>
  <c r="N248" i="259"/>
  <c r="A248" i="259"/>
  <c r="O247" i="259"/>
  <c r="N247" i="259"/>
  <c r="A247" i="259"/>
  <c r="O246" i="259"/>
  <c r="N246" i="259"/>
  <c r="A246" i="259"/>
  <c r="O245" i="259"/>
  <c r="N245" i="259"/>
  <c r="A245" i="259"/>
  <c r="O244" i="259"/>
  <c r="N244" i="259"/>
  <c r="A244" i="259"/>
  <c r="O243" i="259"/>
  <c r="N243" i="259"/>
  <c r="A243" i="259"/>
  <c r="O242" i="259"/>
  <c r="N242" i="259"/>
  <c r="A242" i="259"/>
  <c r="O241" i="259"/>
  <c r="N241" i="259"/>
  <c r="A241" i="259"/>
  <c r="O240" i="259"/>
  <c r="N240" i="259"/>
  <c r="A240" i="259"/>
  <c r="O239" i="259"/>
  <c r="N239" i="259"/>
  <c r="A239" i="259"/>
  <c r="O238" i="259"/>
  <c r="N238" i="259"/>
  <c r="A238" i="259"/>
  <c r="O237" i="259"/>
  <c r="N237" i="259"/>
  <c r="A237" i="259"/>
  <c r="O236" i="259"/>
  <c r="N236" i="259"/>
  <c r="A236" i="259"/>
  <c r="O235" i="259"/>
  <c r="N235" i="259"/>
  <c r="A235" i="259"/>
  <c r="O234" i="259"/>
  <c r="N234" i="259"/>
  <c r="A234" i="259"/>
  <c r="O233" i="259"/>
  <c r="N233" i="259"/>
  <c r="A233" i="259"/>
  <c r="O232" i="259"/>
  <c r="N232" i="259"/>
  <c r="A232" i="259"/>
  <c r="O231" i="259"/>
  <c r="N231" i="259"/>
  <c r="A231" i="259"/>
  <c r="O230" i="259"/>
  <c r="N230" i="259"/>
  <c r="A230" i="259"/>
  <c r="O229" i="259"/>
  <c r="N229" i="259"/>
  <c r="A229" i="259"/>
  <c r="O228" i="259"/>
  <c r="N228" i="259"/>
  <c r="A228" i="259"/>
  <c r="O227" i="259"/>
  <c r="N227" i="259"/>
  <c r="A227" i="259"/>
  <c r="O226" i="259"/>
  <c r="N226" i="259"/>
  <c r="A226" i="259"/>
  <c r="O225" i="259"/>
  <c r="N225" i="259"/>
  <c r="A225" i="259"/>
  <c r="O224" i="259"/>
  <c r="N224" i="259"/>
  <c r="A224" i="259"/>
  <c r="O223" i="259"/>
  <c r="N223" i="259"/>
  <c r="A223" i="259"/>
  <c r="O222" i="259"/>
  <c r="N222" i="259"/>
  <c r="A222" i="259"/>
  <c r="O221" i="259"/>
  <c r="N221" i="259"/>
  <c r="A221" i="259"/>
  <c r="O220" i="259"/>
  <c r="N220" i="259"/>
  <c r="A220" i="259"/>
  <c r="O219" i="259"/>
  <c r="N219" i="259"/>
  <c r="A219" i="259"/>
  <c r="O218" i="259"/>
  <c r="N218" i="259"/>
  <c r="A218" i="259"/>
  <c r="O217" i="259"/>
  <c r="N217" i="259"/>
  <c r="A217" i="259"/>
  <c r="O216" i="259"/>
  <c r="N216" i="259"/>
  <c r="A216" i="259"/>
  <c r="O215" i="259"/>
  <c r="N215" i="259"/>
  <c r="A215" i="259"/>
  <c r="O214" i="259"/>
  <c r="N214" i="259"/>
  <c r="A214" i="259"/>
  <c r="O213" i="259"/>
  <c r="N213" i="259"/>
  <c r="A213" i="259"/>
  <c r="O212" i="259"/>
  <c r="N212" i="259"/>
  <c r="A212" i="259"/>
  <c r="O211" i="259"/>
  <c r="N211" i="259"/>
  <c r="N261" i="259"/>
  <c r="A211" i="259"/>
  <c r="X206" i="259"/>
  <c r="O206" i="259"/>
  <c r="A206" i="259"/>
  <c r="X205" i="259"/>
  <c r="O205" i="259"/>
  <c r="A205" i="259"/>
  <c r="X204" i="259"/>
  <c r="O204" i="259"/>
  <c r="A204" i="259"/>
  <c r="X203" i="259"/>
  <c r="O203" i="259"/>
  <c r="A203" i="259"/>
  <c r="X202" i="259"/>
  <c r="O202" i="259"/>
  <c r="A202" i="259"/>
  <c r="X201" i="259"/>
  <c r="O201" i="259"/>
  <c r="A201" i="259"/>
  <c r="X200" i="259"/>
  <c r="O200" i="259"/>
  <c r="A200" i="259"/>
  <c r="X199" i="259"/>
  <c r="O199" i="259"/>
  <c r="A199" i="259"/>
  <c r="X198" i="259"/>
  <c r="O198" i="259"/>
  <c r="A198" i="259"/>
  <c r="X197" i="259"/>
  <c r="O197" i="259"/>
  <c r="A197" i="259"/>
  <c r="X196" i="259"/>
  <c r="O196" i="259"/>
  <c r="A196" i="259"/>
  <c r="X195" i="259"/>
  <c r="O195" i="259"/>
  <c r="A195" i="259"/>
  <c r="X194" i="259"/>
  <c r="O194" i="259"/>
  <c r="A194" i="259"/>
  <c r="X193" i="259"/>
  <c r="O193" i="259"/>
  <c r="A193" i="259"/>
  <c r="X192" i="259"/>
  <c r="O192" i="259"/>
  <c r="A192" i="259"/>
  <c r="X191" i="259"/>
  <c r="O191" i="259"/>
  <c r="A191" i="259"/>
  <c r="X190" i="259"/>
  <c r="O190" i="259"/>
  <c r="A190" i="259"/>
  <c r="X189" i="259"/>
  <c r="O189" i="259"/>
  <c r="A189" i="259"/>
  <c r="X188" i="259"/>
  <c r="O188" i="259"/>
  <c r="A188" i="259"/>
  <c r="X187" i="259"/>
  <c r="O187" i="259"/>
  <c r="A187" i="259"/>
  <c r="X186" i="259"/>
  <c r="O186" i="259"/>
  <c r="A186" i="259"/>
  <c r="X185" i="259"/>
  <c r="O185" i="259"/>
  <c r="A185" i="259"/>
  <c r="X184" i="259"/>
  <c r="O184" i="259"/>
  <c r="A184" i="259"/>
  <c r="X183" i="259"/>
  <c r="O183" i="259"/>
  <c r="A183" i="259"/>
  <c r="X182" i="259"/>
  <c r="O182" i="259"/>
  <c r="A182" i="259"/>
  <c r="X181" i="259"/>
  <c r="O181" i="259"/>
  <c r="A181" i="259"/>
  <c r="X180" i="259"/>
  <c r="O180" i="259"/>
  <c r="A180" i="259"/>
  <c r="X179" i="259"/>
  <c r="O179" i="259"/>
  <c r="A179" i="259"/>
  <c r="X178" i="259"/>
  <c r="O178" i="259"/>
  <c r="A178" i="259"/>
  <c r="X177" i="259"/>
  <c r="O177" i="259"/>
  <c r="A177" i="259"/>
  <c r="X176" i="259"/>
  <c r="O176" i="259"/>
  <c r="A176" i="259"/>
  <c r="X175" i="259"/>
  <c r="O175" i="259"/>
  <c r="A175" i="259"/>
  <c r="X174" i="259"/>
  <c r="O174" i="259"/>
  <c r="A174" i="259"/>
  <c r="X173" i="259"/>
  <c r="O173" i="259"/>
  <c r="A173" i="259"/>
  <c r="X172" i="259"/>
  <c r="O172" i="259"/>
  <c r="A172" i="259"/>
  <c r="X171" i="259"/>
  <c r="O171" i="259"/>
  <c r="A171" i="259"/>
  <c r="X170" i="259"/>
  <c r="O170" i="259"/>
  <c r="A170" i="259"/>
  <c r="X169" i="259"/>
  <c r="O169" i="259"/>
  <c r="A169" i="259"/>
  <c r="X168" i="259"/>
  <c r="O168" i="259"/>
  <c r="A168" i="259"/>
  <c r="X167" i="259"/>
  <c r="O167" i="259"/>
  <c r="A167" i="259"/>
  <c r="X166" i="259"/>
  <c r="O166" i="259"/>
  <c r="A166" i="259"/>
  <c r="X165" i="259"/>
  <c r="O165" i="259"/>
  <c r="A165" i="259"/>
  <c r="X164" i="259"/>
  <c r="O164" i="259"/>
  <c r="A164" i="259"/>
  <c r="X163" i="259"/>
  <c r="O163" i="259"/>
  <c r="A163" i="259"/>
  <c r="X162" i="259"/>
  <c r="O162" i="259"/>
  <c r="A162" i="259"/>
  <c r="X161" i="259"/>
  <c r="O161" i="259"/>
  <c r="A161" i="259"/>
  <c r="X160" i="259"/>
  <c r="O160" i="259"/>
  <c r="A160" i="259"/>
  <c r="X159" i="259"/>
  <c r="O159" i="259"/>
  <c r="A159" i="259"/>
  <c r="X158" i="259"/>
  <c r="O158" i="259"/>
  <c r="A158" i="259"/>
  <c r="X157" i="259"/>
  <c r="O157" i="259"/>
  <c r="A157" i="259"/>
  <c r="X152" i="259"/>
  <c r="X151" i="259"/>
  <c r="X150" i="259"/>
  <c r="O150" i="259"/>
  <c r="I150" i="259"/>
  <c r="K150" i="259"/>
  <c r="N150" i="259"/>
  <c r="A150" i="259"/>
  <c r="X149" i="259"/>
  <c r="O149" i="259"/>
  <c r="I149" i="259"/>
  <c r="K149" i="259"/>
  <c r="N149" i="259"/>
  <c r="A149" i="259"/>
  <c r="X148" i="259"/>
  <c r="O148" i="259"/>
  <c r="I148" i="259"/>
  <c r="K148" i="259"/>
  <c r="N148" i="259"/>
  <c r="A148" i="259"/>
  <c r="X147" i="259"/>
  <c r="O147" i="259"/>
  <c r="I147" i="259"/>
  <c r="K147" i="259"/>
  <c r="N147" i="259"/>
  <c r="A147" i="259"/>
  <c r="X146" i="259"/>
  <c r="O146" i="259"/>
  <c r="I146" i="259"/>
  <c r="K146" i="259"/>
  <c r="N146" i="259"/>
  <c r="A146" i="259"/>
  <c r="X145" i="259"/>
  <c r="O145" i="259"/>
  <c r="I145" i="259"/>
  <c r="K145" i="259"/>
  <c r="D1246" i="275"/>
  <c r="A145" i="259"/>
  <c r="X144" i="259"/>
  <c r="O144" i="259"/>
  <c r="I144" i="259"/>
  <c r="K144" i="259"/>
  <c r="N144" i="259"/>
  <c r="A144" i="259"/>
  <c r="X143" i="259"/>
  <c r="O143" i="259"/>
  <c r="I143" i="259"/>
  <c r="K143" i="259"/>
  <c r="D1244" i="275"/>
  <c r="A143" i="259"/>
  <c r="X142" i="259"/>
  <c r="O142" i="259"/>
  <c r="I142" i="259"/>
  <c r="K142" i="259"/>
  <c r="N142" i="259"/>
  <c r="A142" i="259"/>
  <c r="X141" i="259"/>
  <c r="O141" i="259"/>
  <c r="I141" i="259"/>
  <c r="K141" i="259"/>
  <c r="D1242" i="275"/>
  <c r="A141" i="259"/>
  <c r="X140" i="259"/>
  <c r="O140" i="259"/>
  <c r="I140" i="259"/>
  <c r="K140" i="259"/>
  <c r="N140" i="259"/>
  <c r="A140" i="259"/>
  <c r="X139" i="259"/>
  <c r="O139" i="259"/>
  <c r="I139" i="259"/>
  <c r="K139" i="259"/>
  <c r="D1240" i="275"/>
  <c r="A139" i="259"/>
  <c r="X138" i="259"/>
  <c r="O138" i="259"/>
  <c r="I138" i="259"/>
  <c r="K138" i="259"/>
  <c r="N138" i="259"/>
  <c r="A138" i="259"/>
  <c r="X137" i="259"/>
  <c r="O137" i="259"/>
  <c r="I137" i="259"/>
  <c r="K137" i="259"/>
  <c r="D1238" i="275"/>
  <c r="A137" i="259"/>
  <c r="X136" i="259"/>
  <c r="O136" i="259"/>
  <c r="I136" i="259"/>
  <c r="K136" i="259"/>
  <c r="N136" i="259"/>
  <c r="A136" i="259"/>
  <c r="X135" i="259"/>
  <c r="O135" i="259"/>
  <c r="I135" i="259"/>
  <c r="K135" i="259"/>
  <c r="D1236" i="275"/>
  <c r="A135" i="259"/>
  <c r="X134" i="259"/>
  <c r="O134" i="259"/>
  <c r="I134" i="259"/>
  <c r="K134" i="259"/>
  <c r="N134" i="259"/>
  <c r="A134" i="259"/>
  <c r="X133" i="259"/>
  <c r="O133" i="259"/>
  <c r="I133" i="259"/>
  <c r="K133" i="259"/>
  <c r="D1234" i="275"/>
  <c r="A133" i="259"/>
  <c r="X132" i="259"/>
  <c r="O132" i="259"/>
  <c r="I132" i="259"/>
  <c r="K132" i="259"/>
  <c r="N132" i="259"/>
  <c r="A132" i="259"/>
  <c r="X131" i="259"/>
  <c r="O131" i="259"/>
  <c r="I131" i="259"/>
  <c r="K131" i="259"/>
  <c r="D1232" i="275"/>
  <c r="A131" i="259"/>
  <c r="X130" i="259"/>
  <c r="O130" i="259"/>
  <c r="I130" i="259"/>
  <c r="K130" i="259"/>
  <c r="N130" i="259"/>
  <c r="A130" i="259"/>
  <c r="X129" i="259"/>
  <c r="O129" i="259"/>
  <c r="I129" i="259"/>
  <c r="K129" i="259"/>
  <c r="D1230" i="275"/>
  <c r="A129" i="259"/>
  <c r="X128" i="259"/>
  <c r="O128" i="259"/>
  <c r="I128" i="259"/>
  <c r="K128" i="259"/>
  <c r="N128" i="259"/>
  <c r="A128" i="259"/>
  <c r="X127" i="259"/>
  <c r="O127" i="259"/>
  <c r="I127" i="259"/>
  <c r="K127" i="259"/>
  <c r="D1228" i="275"/>
  <c r="A127" i="259"/>
  <c r="X126" i="259"/>
  <c r="O126" i="259"/>
  <c r="I126" i="259"/>
  <c r="K126" i="259"/>
  <c r="N126" i="259"/>
  <c r="A126" i="259"/>
  <c r="X125" i="259"/>
  <c r="O125" i="259"/>
  <c r="I125" i="259"/>
  <c r="K125" i="259"/>
  <c r="N125" i="259"/>
  <c r="A125" i="259"/>
  <c r="X124" i="259"/>
  <c r="O124" i="259"/>
  <c r="I124" i="259"/>
  <c r="K124" i="259"/>
  <c r="N124" i="259"/>
  <c r="A124" i="259"/>
  <c r="X123" i="259"/>
  <c r="O123" i="259"/>
  <c r="I123" i="259"/>
  <c r="K123" i="259"/>
  <c r="A123" i="259"/>
  <c r="X122" i="259"/>
  <c r="O122" i="259"/>
  <c r="I122" i="259"/>
  <c r="K122" i="259"/>
  <c r="N122" i="259"/>
  <c r="A122" i="259"/>
  <c r="X121" i="259"/>
  <c r="O121" i="259"/>
  <c r="I121" i="259"/>
  <c r="K121" i="259"/>
  <c r="N121" i="259"/>
  <c r="A121" i="259"/>
  <c r="X120" i="259"/>
  <c r="O120" i="259"/>
  <c r="I120" i="259"/>
  <c r="K120" i="259"/>
  <c r="N120" i="259"/>
  <c r="A120" i="259"/>
  <c r="X119" i="259"/>
  <c r="O119" i="259"/>
  <c r="I119" i="259"/>
  <c r="K119" i="259"/>
  <c r="A119" i="259"/>
  <c r="X118" i="259"/>
  <c r="O118" i="259"/>
  <c r="I118" i="259"/>
  <c r="K118" i="259"/>
  <c r="N118" i="259"/>
  <c r="A118" i="259"/>
  <c r="X117" i="259"/>
  <c r="O117" i="259"/>
  <c r="I117" i="259"/>
  <c r="K117" i="259"/>
  <c r="N117" i="259"/>
  <c r="A117" i="259"/>
  <c r="X116" i="259"/>
  <c r="O116" i="259"/>
  <c r="I116" i="259"/>
  <c r="K116" i="259"/>
  <c r="N116" i="259"/>
  <c r="A116" i="259"/>
  <c r="X115" i="259"/>
  <c r="O115" i="259"/>
  <c r="I115" i="259"/>
  <c r="K115" i="259"/>
  <c r="A115" i="259"/>
  <c r="X114" i="259"/>
  <c r="O114" i="259"/>
  <c r="I114" i="259"/>
  <c r="K114" i="259"/>
  <c r="N114" i="259"/>
  <c r="A114" i="259"/>
  <c r="X113" i="259"/>
  <c r="O113" i="259"/>
  <c r="I113" i="259"/>
  <c r="K113" i="259"/>
  <c r="N113" i="259"/>
  <c r="A113" i="259"/>
  <c r="X112" i="259"/>
  <c r="O112" i="259"/>
  <c r="I112" i="259"/>
  <c r="K112" i="259"/>
  <c r="N112" i="259"/>
  <c r="A112" i="259"/>
  <c r="X111" i="259"/>
  <c r="O111" i="259"/>
  <c r="I111" i="259"/>
  <c r="K111" i="259"/>
  <c r="N111" i="259"/>
  <c r="A111" i="259"/>
  <c r="X110" i="259"/>
  <c r="O110" i="259"/>
  <c r="I110" i="259"/>
  <c r="K110" i="259"/>
  <c r="N110" i="259"/>
  <c r="A110" i="259"/>
  <c r="X109" i="259"/>
  <c r="O109" i="259"/>
  <c r="I109" i="259"/>
  <c r="K109" i="259"/>
  <c r="N109" i="259"/>
  <c r="A109" i="259"/>
  <c r="X108" i="259"/>
  <c r="O108" i="259"/>
  <c r="I108" i="259"/>
  <c r="K108" i="259"/>
  <c r="N108" i="259"/>
  <c r="A108" i="259"/>
  <c r="X107" i="259"/>
  <c r="O107" i="259"/>
  <c r="I107" i="259"/>
  <c r="K107" i="259"/>
  <c r="N107" i="259"/>
  <c r="A107" i="259"/>
  <c r="X106" i="259"/>
  <c r="O106" i="259"/>
  <c r="I106" i="259"/>
  <c r="K106" i="259"/>
  <c r="N106" i="259"/>
  <c r="A106" i="259"/>
  <c r="X105" i="259"/>
  <c r="O105" i="259"/>
  <c r="I105" i="259"/>
  <c r="K105" i="259"/>
  <c r="N105" i="259"/>
  <c r="A105" i="259"/>
  <c r="X104" i="259"/>
  <c r="O104" i="259"/>
  <c r="I104" i="259"/>
  <c r="K104" i="259"/>
  <c r="N104" i="259"/>
  <c r="A104" i="259"/>
  <c r="X103" i="259"/>
  <c r="O103" i="259"/>
  <c r="I103" i="259"/>
  <c r="K103" i="259"/>
  <c r="N103" i="259"/>
  <c r="A103" i="259"/>
  <c r="X102" i="259"/>
  <c r="O102" i="259"/>
  <c r="I102" i="259"/>
  <c r="K102" i="259"/>
  <c r="N102" i="259"/>
  <c r="A102" i="259"/>
  <c r="X101" i="259"/>
  <c r="O101" i="259"/>
  <c r="I101" i="259"/>
  <c r="K101" i="259"/>
  <c r="D1202" i="275"/>
  <c r="A101" i="259"/>
  <c r="X100" i="259"/>
  <c r="O100" i="259"/>
  <c r="I100" i="259"/>
  <c r="K100" i="259"/>
  <c r="N100" i="259"/>
  <c r="A100" i="259"/>
  <c r="X99" i="259"/>
  <c r="O99" i="259"/>
  <c r="I99" i="259"/>
  <c r="K99" i="259"/>
  <c r="A99" i="259"/>
  <c r="X98" i="259"/>
  <c r="O98" i="259"/>
  <c r="I98" i="259"/>
  <c r="K98" i="259"/>
  <c r="N98" i="259"/>
  <c r="A98" i="259"/>
  <c r="X97" i="259"/>
  <c r="O97" i="259"/>
  <c r="I97" i="259"/>
  <c r="K97" i="259"/>
  <c r="N97" i="259"/>
  <c r="A97" i="259"/>
  <c r="X96" i="259"/>
  <c r="O96" i="259"/>
  <c r="I96" i="259"/>
  <c r="K96" i="259"/>
  <c r="N96" i="259"/>
  <c r="A96" i="259"/>
  <c r="O89" i="259"/>
  <c r="N89" i="259"/>
  <c r="A89" i="259"/>
  <c r="O88" i="259"/>
  <c r="N88" i="259"/>
  <c r="A88" i="259"/>
  <c r="O87" i="259"/>
  <c r="N87" i="259"/>
  <c r="A87" i="259"/>
  <c r="O86" i="259"/>
  <c r="N86" i="259"/>
  <c r="A86" i="259"/>
  <c r="O85" i="259"/>
  <c r="N85" i="259"/>
  <c r="A85" i="259"/>
  <c r="O84" i="259"/>
  <c r="N84" i="259"/>
  <c r="A84" i="259"/>
  <c r="O83" i="259"/>
  <c r="N83" i="259"/>
  <c r="A83" i="259"/>
  <c r="O82" i="259"/>
  <c r="N82" i="259"/>
  <c r="A82" i="259"/>
  <c r="O81" i="259"/>
  <c r="N81" i="259"/>
  <c r="A81" i="259"/>
  <c r="O80" i="259"/>
  <c r="N80" i="259"/>
  <c r="A80" i="259"/>
  <c r="O79" i="259"/>
  <c r="N79" i="259"/>
  <c r="A79" i="259"/>
  <c r="O78" i="259"/>
  <c r="N78" i="259"/>
  <c r="A78" i="259"/>
  <c r="O77" i="259"/>
  <c r="N77" i="259"/>
  <c r="A77" i="259"/>
  <c r="O76" i="259"/>
  <c r="N76" i="259"/>
  <c r="A76" i="259"/>
  <c r="O75" i="259"/>
  <c r="N75" i="259"/>
  <c r="A75" i="259"/>
  <c r="O74" i="259"/>
  <c r="N74" i="259"/>
  <c r="A74" i="259"/>
  <c r="O73" i="259"/>
  <c r="N73" i="259"/>
  <c r="A73" i="259"/>
  <c r="O72" i="259"/>
  <c r="N72" i="259"/>
  <c r="A72" i="259"/>
  <c r="O71" i="259"/>
  <c r="N71" i="259"/>
  <c r="A71" i="259"/>
  <c r="O70" i="259"/>
  <c r="N70" i="259"/>
  <c r="A70" i="259"/>
  <c r="O69" i="259"/>
  <c r="N69" i="259"/>
  <c r="A69" i="259"/>
  <c r="O68" i="259"/>
  <c r="N68" i="259"/>
  <c r="A68" i="259"/>
  <c r="O67" i="259"/>
  <c r="N67" i="259"/>
  <c r="A67" i="259"/>
  <c r="O66" i="259"/>
  <c r="N66" i="259"/>
  <c r="A66" i="259"/>
  <c r="O65" i="259"/>
  <c r="N65" i="259"/>
  <c r="A65" i="259"/>
  <c r="O64" i="259"/>
  <c r="N64" i="259"/>
  <c r="A64" i="259"/>
  <c r="O63" i="259"/>
  <c r="N63" i="259"/>
  <c r="A63" i="259"/>
  <c r="O62" i="259"/>
  <c r="N62" i="259"/>
  <c r="A62" i="259"/>
  <c r="O61" i="259"/>
  <c r="N61" i="259"/>
  <c r="A61" i="259"/>
  <c r="O60" i="259"/>
  <c r="N60" i="259"/>
  <c r="A60" i="259"/>
  <c r="O59" i="259"/>
  <c r="N59" i="259"/>
  <c r="A59" i="259"/>
  <c r="O58" i="259"/>
  <c r="N58" i="259"/>
  <c r="A58" i="259"/>
  <c r="O57" i="259"/>
  <c r="N57" i="259"/>
  <c r="A57" i="259"/>
  <c r="O56" i="259"/>
  <c r="N56" i="259"/>
  <c r="A56" i="259"/>
  <c r="O55" i="259"/>
  <c r="N55" i="259"/>
  <c r="A55" i="259"/>
  <c r="O54" i="259"/>
  <c r="N54" i="259"/>
  <c r="A54" i="259"/>
  <c r="O53" i="259"/>
  <c r="N53" i="259"/>
  <c r="A53" i="259"/>
  <c r="O52" i="259"/>
  <c r="N52" i="259"/>
  <c r="A52" i="259"/>
  <c r="O51" i="259"/>
  <c r="N51" i="259"/>
  <c r="A51" i="259"/>
  <c r="O50" i="259"/>
  <c r="N50" i="259"/>
  <c r="A50" i="259"/>
  <c r="O49" i="259"/>
  <c r="N49" i="259"/>
  <c r="A49" i="259"/>
  <c r="O48" i="259"/>
  <c r="N48" i="259"/>
  <c r="A48" i="259"/>
  <c r="O47" i="259"/>
  <c r="N47" i="259"/>
  <c r="A47" i="259"/>
  <c r="O46" i="259"/>
  <c r="N46" i="259"/>
  <c r="A46" i="259"/>
  <c r="O45" i="259"/>
  <c r="N45" i="259"/>
  <c r="A45" i="259"/>
  <c r="O44" i="259"/>
  <c r="N44" i="259"/>
  <c r="A44" i="259"/>
  <c r="O43" i="259"/>
  <c r="N43" i="259"/>
  <c r="A43" i="259"/>
  <c r="O42" i="259"/>
  <c r="N42" i="259"/>
  <c r="A42" i="259"/>
  <c r="O41" i="259"/>
  <c r="N41" i="259"/>
  <c r="A41" i="259"/>
  <c r="O40" i="259"/>
  <c r="N40" i="259"/>
  <c r="A40" i="259"/>
  <c r="O39" i="259"/>
  <c r="N39" i="259"/>
  <c r="A39" i="259"/>
  <c r="O38" i="259"/>
  <c r="N38" i="259"/>
  <c r="A38" i="259"/>
  <c r="O37" i="259"/>
  <c r="N37" i="259"/>
  <c r="A37" i="259"/>
  <c r="O36" i="259"/>
  <c r="N36" i="259"/>
  <c r="A36" i="259"/>
  <c r="O35" i="259"/>
  <c r="N35" i="259"/>
  <c r="A35" i="259"/>
  <c r="O34" i="259"/>
  <c r="N34" i="259"/>
  <c r="A34" i="259"/>
  <c r="O33" i="259"/>
  <c r="N33" i="259"/>
  <c r="A33" i="259"/>
  <c r="O32" i="259"/>
  <c r="N32" i="259"/>
  <c r="A32" i="259"/>
  <c r="O31" i="259"/>
  <c r="N31" i="259"/>
  <c r="A31" i="259"/>
  <c r="O30" i="259"/>
  <c r="N30" i="259"/>
  <c r="A30" i="259"/>
  <c r="O29" i="259"/>
  <c r="N29" i="259"/>
  <c r="A29" i="259"/>
  <c r="O28" i="259"/>
  <c r="N28" i="259"/>
  <c r="A28" i="259"/>
  <c r="O27" i="259"/>
  <c r="N27" i="259"/>
  <c r="A27" i="259"/>
  <c r="O26" i="259"/>
  <c r="N26" i="259"/>
  <c r="A26" i="259"/>
  <c r="O25" i="259"/>
  <c r="N25" i="259"/>
  <c r="A25" i="259"/>
  <c r="O24" i="259"/>
  <c r="N24" i="259"/>
  <c r="A24" i="259"/>
  <c r="O23" i="259"/>
  <c r="N23" i="259"/>
  <c r="A23" i="259"/>
  <c r="O22" i="259"/>
  <c r="N22" i="259"/>
  <c r="A22" i="259"/>
  <c r="O21" i="259"/>
  <c r="N21" i="259"/>
  <c r="A21" i="259"/>
  <c r="O20" i="259"/>
  <c r="N20" i="259"/>
  <c r="A20" i="259"/>
  <c r="O19" i="259"/>
  <c r="N19" i="259"/>
  <c r="A19" i="259"/>
  <c r="O18" i="259"/>
  <c r="N18" i="259"/>
  <c r="A18" i="259"/>
  <c r="O17" i="259"/>
  <c r="N17" i="259"/>
  <c r="A17" i="259"/>
  <c r="O16" i="259"/>
  <c r="N16" i="259"/>
  <c r="A16" i="259"/>
  <c r="O15" i="259"/>
  <c r="N15" i="259"/>
  <c r="N90" i="259"/>
  <c r="A15" i="259"/>
  <c r="F9" i="259"/>
  <c r="F8" i="259"/>
  <c r="E6" i="259"/>
  <c r="M1" i="259"/>
  <c r="C402" i="258"/>
  <c r="C401" i="258"/>
  <c r="C400" i="258"/>
  <c r="C399" i="258"/>
  <c r="C398" i="258"/>
  <c r="C397" i="258"/>
  <c r="C396" i="258"/>
  <c r="C395" i="258"/>
  <c r="C394" i="258"/>
  <c r="C393" i="258"/>
  <c r="C392" i="258"/>
  <c r="C391" i="258"/>
  <c r="C390" i="258"/>
  <c r="C389" i="258"/>
  <c r="C388" i="258"/>
  <c r="C387" i="258"/>
  <c r="C386" i="258"/>
  <c r="C385" i="258"/>
  <c r="C384" i="258"/>
  <c r="C383" i="258"/>
  <c r="C382" i="258"/>
  <c r="C381" i="258"/>
  <c r="C380" i="258"/>
  <c r="C379" i="258"/>
  <c r="C378" i="258"/>
  <c r="C377" i="258"/>
  <c r="C376" i="258"/>
  <c r="C375" i="258"/>
  <c r="C374" i="258"/>
  <c r="C373" i="258"/>
  <c r="C372" i="258"/>
  <c r="C371" i="258"/>
  <c r="C370" i="258"/>
  <c r="C369" i="258"/>
  <c r="C368" i="258"/>
  <c r="C367" i="258"/>
  <c r="C366" i="258"/>
  <c r="C365" i="258"/>
  <c r="C364" i="258"/>
  <c r="C363" i="258"/>
  <c r="C362" i="258"/>
  <c r="C361" i="258"/>
  <c r="C360" i="258"/>
  <c r="C359" i="258"/>
  <c r="C358" i="258"/>
  <c r="C357" i="258"/>
  <c r="C356" i="258"/>
  <c r="C355" i="258"/>
  <c r="C354" i="258"/>
  <c r="C353" i="258"/>
  <c r="C352" i="258"/>
  <c r="J350" i="258"/>
  <c r="J357" i="258"/>
  <c r="K357" i="258" s="1"/>
  <c r="H350" i="258"/>
  <c r="F350" i="258"/>
  <c r="D350" i="258"/>
  <c r="D359" i="258" s="1"/>
  <c r="E359" i="258" s="1"/>
  <c r="M319" i="258"/>
  <c r="N315" i="258"/>
  <c r="O314" i="258"/>
  <c r="A314" i="258"/>
  <c r="O313" i="258"/>
  <c r="A313" i="258"/>
  <c r="O312" i="258"/>
  <c r="A312" i="258"/>
  <c r="O311" i="258"/>
  <c r="A311" i="258"/>
  <c r="O310" i="258"/>
  <c r="A310" i="258"/>
  <c r="O309" i="258"/>
  <c r="A309" i="258"/>
  <c r="O308" i="258"/>
  <c r="A308" i="258"/>
  <c r="O307" i="258"/>
  <c r="A307" i="258"/>
  <c r="O306" i="258"/>
  <c r="A306" i="258"/>
  <c r="O305" i="258"/>
  <c r="A305" i="258"/>
  <c r="O304" i="258"/>
  <c r="A304" i="258"/>
  <c r="O303" i="258"/>
  <c r="A303" i="258"/>
  <c r="O302" i="258"/>
  <c r="A302" i="258"/>
  <c r="O301" i="258"/>
  <c r="A301" i="258"/>
  <c r="O300" i="258"/>
  <c r="A300" i="258"/>
  <c r="O299" i="258"/>
  <c r="A299" i="258"/>
  <c r="O298" i="258"/>
  <c r="A298" i="258"/>
  <c r="O297" i="258"/>
  <c r="A297" i="258"/>
  <c r="O296" i="258"/>
  <c r="A296" i="258"/>
  <c r="O295" i="258"/>
  <c r="A295" i="258"/>
  <c r="O294" i="258"/>
  <c r="A294" i="258"/>
  <c r="O293" i="258"/>
  <c r="A293" i="258"/>
  <c r="O292" i="258"/>
  <c r="A292" i="258"/>
  <c r="O291" i="258"/>
  <c r="A291" i="258"/>
  <c r="O290" i="258"/>
  <c r="A290" i="258"/>
  <c r="O289" i="258"/>
  <c r="A289" i="258"/>
  <c r="O288" i="258"/>
  <c r="A288" i="258"/>
  <c r="O287" i="258"/>
  <c r="A287" i="258"/>
  <c r="O286" i="258"/>
  <c r="A286" i="258"/>
  <c r="O285" i="258"/>
  <c r="A285" i="258"/>
  <c r="O284" i="258"/>
  <c r="A284" i="258"/>
  <c r="O283" i="258"/>
  <c r="A283" i="258"/>
  <c r="O282" i="258"/>
  <c r="A282" i="258"/>
  <c r="O281" i="258"/>
  <c r="A281" i="258"/>
  <c r="O280" i="258"/>
  <c r="A280" i="258"/>
  <c r="O279" i="258"/>
  <c r="A279" i="258"/>
  <c r="O278" i="258"/>
  <c r="A278" i="258"/>
  <c r="O277" i="258"/>
  <c r="A277" i="258"/>
  <c r="O276" i="258"/>
  <c r="A276" i="258"/>
  <c r="O275" i="258"/>
  <c r="A275" i="258"/>
  <c r="O274" i="258"/>
  <c r="A274" i="258"/>
  <c r="O273" i="258"/>
  <c r="A273" i="258"/>
  <c r="O272" i="258"/>
  <c r="A272" i="258"/>
  <c r="O271" i="258"/>
  <c r="A271" i="258"/>
  <c r="O270" i="258"/>
  <c r="A270" i="258"/>
  <c r="O269" i="258"/>
  <c r="A269" i="258"/>
  <c r="O268" i="258"/>
  <c r="A268" i="258"/>
  <c r="O267" i="258"/>
  <c r="A267" i="258"/>
  <c r="O266" i="258"/>
  <c r="A266" i="258"/>
  <c r="O265" i="258"/>
  <c r="A265" i="258"/>
  <c r="O260" i="258"/>
  <c r="N260" i="258"/>
  <c r="A260" i="258"/>
  <c r="O259" i="258"/>
  <c r="N259" i="258"/>
  <c r="A259" i="258"/>
  <c r="O258" i="258"/>
  <c r="N258" i="258"/>
  <c r="A258" i="258"/>
  <c r="O257" i="258"/>
  <c r="N257" i="258"/>
  <c r="A257" i="258"/>
  <c r="O256" i="258"/>
  <c r="N256" i="258"/>
  <c r="A256" i="258"/>
  <c r="O255" i="258"/>
  <c r="N255" i="258"/>
  <c r="A255" i="258"/>
  <c r="O254" i="258"/>
  <c r="N254" i="258"/>
  <c r="A254" i="258"/>
  <c r="O253" i="258"/>
  <c r="N253" i="258"/>
  <c r="A253" i="258"/>
  <c r="O252" i="258"/>
  <c r="N252" i="258"/>
  <c r="A252" i="258"/>
  <c r="O251" i="258"/>
  <c r="N251" i="258"/>
  <c r="A251" i="258"/>
  <c r="O250" i="258"/>
  <c r="N250" i="258"/>
  <c r="A250" i="258"/>
  <c r="O249" i="258"/>
  <c r="N249" i="258"/>
  <c r="A249" i="258"/>
  <c r="O248" i="258"/>
  <c r="N248" i="258"/>
  <c r="A248" i="258"/>
  <c r="O247" i="258"/>
  <c r="N247" i="258"/>
  <c r="A247" i="258"/>
  <c r="O246" i="258"/>
  <c r="N246" i="258"/>
  <c r="A246" i="258"/>
  <c r="O245" i="258"/>
  <c r="N245" i="258"/>
  <c r="A245" i="258"/>
  <c r="O244" i="258"/>
  <c r="N244" i="258"/>
  <c r="A244" i="258"/>
  <c r="O243" i="258"/>
  <c r="N243" i="258"/>
  <c r="A243" i="258"/>
  <c r="O242" i="258"/>
  <c r="N242" i="258"/>
  <c r="A242" i="258"/>
  <c r="O241" i="258"/>
  <c r="N241" i="258"/>
  <c r="A241" i="258"/>
  <c r="O240" i="258"/>
  <c r="N240" i="258"/>
  <c r="A240" i="258"/>
  <c r="O239" i="258"/>
  <c r="N239" i="258"/>
  <c r="A239" i="258"/>
  <c r="O238" i="258"/>
  <c r="N238" i="258"/>
  <c r="A238" i="258"/>
  <c r="O237" i="258"/>
  <c r="N237" i="258"/>
  <c r="A237" i="258"/>
  <c r="O236" i="258"/>
  <c r="N236" i="258"/>
  <c r="A236" i="258"/>
  <c r="O235" i="258"/>
  <c r="N235" i="258"/>
  <c r="A235" i="258"/>
  <c r="O234" i="258"/>
  <c r="N234" i="258"/>
  <c r="A234" i="258"/>
  <c r="O233" i="258"/>
  <c r="N233" i="258"/>
  <c r="A233" i="258"/>
  <c r="O232" i="258"/>
  <c r="N232" i="258"/>
  <c r="A232" i="258"/>
  <c r="O231" i="258"/>
  <c r="N231" i="258"/>
  <c r="A231" i="258"/>
  <c r="O230" i="258"/>
  <c r="N230" i="258"/>
  <c r="A230" i="258"/>
  <c r="O229" i="258"/>
  <c r="N229" i="258"/>
  <c r="A229" i="258"/>
  <c r="O228" i="258"/>
  <c r="N228" i="258"/>
  <c r="A228" i="258"/>
  <c r="O227" i="258"/>
  <c r="N227" i="258"/>
  <c r="A227" i="258"/>
  <c r="O226" i="258"/>
  <c r="N226" i="258"/>
  <c r="A226" i="258"/>
  <c r="O225" i="258"/>
  <c r="N225" i="258"/>
  <c r="A225" i="258"/>
  <c r="O224" i="258"/>
  <c r="N224" i="258"/>
  <c r="A224" i="258"/>
  <c r="O223" i="258"/>
  <c r="N223" i="258"/>
  <c r="A223" i="258"/>
  <c r="O222" i="258"/>
  <c r="N222" i="258"/>
  <c r="A222" i="258"/>
  <c r="O221" i="258"/>
  <c r="N221" i="258"/>
  <c r="A221" i="258"/>
  <c r="O220" i="258"/>
  <c r="N220" i="258"/>
  <c r="A220" i="258"/>
  <c r="O219" i="258"/>
  <c r="N219" i="258"/>
  <c r="A219" i="258"/>
  <c r="O218" i="258"/>
  <c r="N218" i="258"/>
  <c r="A218" i="258"/>
  <c r="O217" i="258"/>
  <c r="N217" i="258"/>
  <c r="A217" i="258"/>
  <c r="O216" i="258"/>
  <c r="N216" i="258"/>
  <c r="A216" i="258"/>
  <c r="O215" i="258"/>
  <c r="N215" i="258"/>
  <c r="A215" i="258"/>
  <c r="O214" i="258"/>
  <c r="N214" i="258"/>
  <c r="A214" i="258"/>
  <c r="O213" i="258"/>
  <c r="N213" i="258"/>
  <c r="A213" i="258"/>
  <c r="O212" i="258"/>
  <c r="N212" i="258"/>
  <c r="A212" i="258"/>
  <c r="O211" i="258"/>
  <c r="N211" i="258"/>
  <c r="N261" i="258"/>
  <c r="A211" i="258"/>
  <c r="X206" i="258"/>
  <c r="O206" i="258"/>
  <c r="A206" i="258"/>
  <c r="X205" i="258"/>
  <c r="O205" i="258"/>
  <c r="A205" i="258"/>
  <c r="X204" i="258"/>
  <c r="O204" i="258"/>
  <c r="A204" i="258"/>
  <c r="X203" i="258"/>
  <c r="O203" i="258"/>
  <c r="A203" i="258"/>
  <c r="X202" i="258"/>
  <c r="O202" i="258"/>
  <c r="A202" i="258"/>
  <c r="X201" i="258"/>
  <c r="O201" i="258"/>
  <c r="A201" i="258"/>
  <c r="X200" i="258"/>
  <c r="O200" i="258"/>
  <c r="A200" i="258"/>
  <c r="X199" i="258"/>
  <c r="O199" i="258"/>
  <c r="A199" i="258"/>
  <c r="X198" i="258"/>
  <c r="O198" i="258"/>
  <c r="A198" i="258"/>
  <c r="X197" i="258"/>
  <c r="O197" i="258"/>
  <c r="A197" i="258"/>
  <c r="X196" i="258"/>
  <c r="O196" i="258"/>
  <c r="A196" i="258"/>
  <c r="X195" i="258"/>
  <c r="O195" i="258"/>
  <c r="A195" i="258"/>
  <c r="X194" i="258"/>
  <c r="O194" i="258"/>
  <c r="A194" i="258"/>
  <c r="X193" i="258"/>
  <c r="O193" i="258"/>
  <c r="A193" i="258"/>
  <c r="X192" i="258"/>
  <c r="O192" i="258"/>
  <c r="A192" i="258"/>
  <c r="X191" i="258"/>
  <c r="O191" i="258"/>
  <c r="A191" i="258"/>
  <c r="X190" i="258"/>
  <c r="O190" i="258"/>
  <c r="A190" i="258"/>
  <c r="X189" i="258"/>
  <c r="O189" i="258"/>
  <c r="A189" i="258"/>
  <c r="X188" i="258"/>
  <c r="O188" i="258"/>
  <c r="A188" i="258"/>
  <c r="X187" i="258"/>
  <c r="O187" i="258"/>
  <c r="A187" i="258"/>
  <c r="X186" i="258"/>
  <c r="O186" i="258"/>
  <c r="A186" i="258"/>
  <c r="X185" i="258"/>
  <c r="O185" i="258"/>
  <c r="A185" i="258"/>
  <c r="X184" i="258"/>
  <c r="O184" i="258"/>
  <c r="A184" i="258"/>
  <c r="X183" i="258"/>
  <c r="O183" i="258"/>
  <c r="A183" i="258"/>
  <c r="X182" i="258"/>
  <c r="O182" i="258"/>
  <c r="A182" i="258"/>
  <c r="X181" i="258"/>
  <c r="O181" i="258"/>
  <c r="A181" i="258"/>
  <c r="X180" i="258"/>
  <c r="O180" i="258"/>
  <c r="A180" i="258"/>
  <c r="X179" i="258"/>
  <c r="O179" i="258"/>
  <c r="A179" i="258"/>
  <c r="X178" i="258"/>
  <c r="O178" i="258"/>
  <c r="A178" i="258"/>
  <c r="X177" i="258"/>
  <c r="O177" i="258"/>
  <c r="A177" i="258"/>
  <c r="X176" i="258"/>
  <c r="O176" i="258"/>
  <c r="A176" i="258"/>
  <c r="X175" i="258"/>
  <c r="O175" i="258"/>
  <c r="A175" i="258"/>
  <c r="X174" i="258"/>
  <c r="O174" i="258"/>
  <c r="A174" i="258"/>
  <c r="X173" i="258"/>
  <c r="O173" i="258"/>
  <c r="A173" i="258"/>
  <c r="X172" i="258"/>
  <c r="O172" i="258"/>
  <c r="A172" i="258"/>
  <c r="X171" i="258"/>
  <c r="O171" i="258"/>
  <c r="A171" i="258"/>
  <c r="X170" i="258"/>
  <c r="O170" i="258"/>
  <c r="A170" i="258"/>
  <c r="X169" i="258"/>
  <c r="O169" i="258"/>
  <c r="A169" i="258"/>
  <c r="X168" i="258"/>
  <c r="O168" i="258"/>
  <c r="A168" i="258"/>
  <c r="X167" i="258"/>
  <c r="O167" i="258"/>
  <c r="A167" i="258"/>
  <c r="X166" i="258"/>
  <c r="O166" i="258"/>
  <c r="A166" i="258"/>
  <c r="X165" i="258"/>
  <c r="O165" i="258"/>
  <c r="A165" i="258"/>
  <c r="X164" i="258"/>
  <c r="O164" i="258"/>
  <c r="A164" i="258"/>
  <c r="X163" i="258"/>
  <c r="O163" i="258"/>
  <c r="A163" i="258"/>
  <c r="X162" i="258"/>
  <c r="O162" i="258"/>
  <c r="A162" i="258"/>
  <c r="X161" i="258"/>
  <c r="O161" i="258"/>
  <c r="A161" i="258"/>
  <c r="X160" i="258"/>
  <c r="O160" i="258"/>
  <c r="A160" i="258"/>
  <c r="X159" i="258"/>
  <c r="O159" i="258"/>
  <c r="A159" i="258"/>
  <c r="X158" i="258"/>
  <c r="O158" i="258"/>
  <c r="A158" i="258"/>
  <c r="X157" i="258"/>
  <c r="O157" i="258"/>
  <c r="A157" i="258"/>
  <c r="X152" i="258"/>
  <c r="X151" i="258"/>
  <c r="X150" i="258"/>
  <c r="O150" i="258"/>
  <c r="I150" i="258"/>
  <c r="K150" i="258"/>
  <c r="N150" i="258"/>
  <c r="A150" i="258"/>
  <c r="X149" i="258"/>
  <c r="O149" i="258"/>
  <c r="I149" i="258"/>
  <c r="K149" i="258"/>
  <c r="N149" i="258"/>
  <c r="A149" i="258"/>
  <c r="X148" i="258"/>
  <c r="O148" i="258"/>
  <c r="I148" i="258"/>
  <c r="K148" i="258"/>
  <c r="N148" i="258"/>
  <c r="A148" i="258"/>
  <c r="X147" i="258"/>
  <c r="O147" i="258"/>
  <c r="I147" i="258"/>
  <c r="K147" i="258"/>
  <c r="N147" i="258"/>
  <c r="A147" i="258"/>
  <c r="X146" i="258"/>
  <c r="O146" i="258"/>
  <c r="I146" i="258"/>
  <c r="K146" i="258"/>
  <c r="N146" i="258"/>
  <c r="A146" i="258"/>
  <c r="X145" i="258"/>
  <c r="O145" i="258"/>
  <c r="I145" i="258"/>
  <c r="K145" i="258"/>
  <c r="N145" i="258"/>
  <c r="A145" i="258"/>
  <c r="X144" i="258"/>
  <c r="O144" i="258"/>
  <c r="I144" i="258"/>
  <c r="K144" i="258"/>
  <c r="N144" i="258"/>
  <c r="A144" i="258"/>
  <c r="X143" i="258"/>
  <c r="O143" i="258"/>
  <c r="I143" i="258"/>
  <c r="K143" i="258"/>
  <c r="N143" i="258"/>
  <c r="A143" i="258"/>
  <c r="X142" i="258"/>
  <c r="O142" i="258"/>
  <c r="I142" i="258"/>
  <c r="K142" i="258"/>
  <c r="N142" i="258"/>
  <c r="A142" i="258"/>
  <c r="X141" i="258"/>
  <c r="O141" i="258"/>
  <c r="I141" i="258"/>
  <c r="K141" i="258"/>
  <c r="N141" i="258"/>
  <c r="A141" i="258"/>
  <c r="X140" i="258"/>
  <c r="O140" i="258"/>
  <c r="I140" i="258"/>
  <c r="K140" i="258"/>
  <c r="N140" i="258"/>
  <c r="A140" i="258"/>
  <c r="X139" i="258"/>
  <c r="O139" i="258"/>
  <c r="I139" i="258"/>
  <c r="K139" i="258"/>
  <c r="N139" i="258"/>
  <c r="A139" i="258"/>
  <c r="X138" i="258"/>
  <c r="O138" i="258"/>
  <c r="I138" i="258"/>
  <c r="K138" i="258"/>
  <c r="N138" i="258"/>
  <c r="A138" i="258"/>
  <c r="X137" i="258"/>
  <c r="O137" i="258"/>
  <c r="I137" i="258"/>
  <c r="K137" i="258"/>
  <c r="N137" i="258"/>
  <c r="A137" i="258"/>
  <c r="X136" i="258"/>
  <c r="O136" i="258"/>
  <c r="I136" i="258"/>
  <c r="K136" i="258"/>
  <c r="N136" i="258"/>
  <c r="A136" i="258"/>
  <c r="X135" i="258"/>
  <c r="O135" i="258"/>
  <c r="I135" i="258"/>
  <c r="K135" i="258"/>
  <c r="N135" i="258"/>
  <c r="A135" i="258"/>
  <c r="X134" i="258"/>
  <c r="O134" i="258"/>
  <c r="I134" i="258"/>
  <c r="K134" i="258"/>
  <c r="N134" i="258"/>
  <c r="A134" i="258"/>
  <c r="X133" i="258"/>
  <c r="O133" i="258"/>
  <c r="I133" i="258"/>
  <c r="K133" i="258"/>
  <c r="N133" i="258"/>
  <c r="A133" i="258"/>
  <c r="X132" i="258"/>
  <c r="O132" i="258"/>
  <c r="I132" i="258"/>
  <c r="K132" i="258"/>
  <c r="N132" i="258"/>
  <c r="A132" i="258"/>
  <c r="X131" i="258"/>
  <c r="O131" i="258"/>
  <c r="I131" i="258"/>
  <c r="K131" i="258"/>
  <c r="N131" i="258"/>
  <c r="A131" i="258"/>
  <c r="X130" i="258"/>
  <c r="O130" i="258"/>
  <c r="I130" i="258"/>
  <c r="K130" i="258"/>
  <c r="N130" i="258"/>
  <c r="A130" i="258"/>
  <c r="X129" i="258"/>
  <c r="O129" i="258"/>
  <c r="I129" i="258"/>
  <c r="K129" i="258"/>
  <c r="N129" i="258"/>
  <c r="A129" i="258"/>
  <c r="X128" i="258"/>
  <c r="O128" i="258"/>
  <c r="I128" i="258"/>
  <c r="K128" i="258"/>
  <c r="N128" i="258"/>
  <c r="A128" i="258"/>
  <c r="X127" i="258"/>
  <c r="O127" i="258"/>
  <c r="I127" i="258"/>
  <c r="K127" i="258"/>
  <c r="N127" i="258"/>
  <c r="A127" i="258"/>
  <c r="X126" i="258"/>
  <c r="O126" i="258"/>
  <c r="I126" i="258"/>
  <c r="K126" i="258"/>
  <c r="N126" i="258"/>
  <c r="A126" i="258"/>
  <c r="X125" i="258"/>
  <c r="O125" i="258"/>
  <c r="I125" i="258"/>
  <c r="K125" i="258"/>
  <c r="N125" i="258"/>
  <c r="A125" i="258"/>
  <c r="X124" i="258"/>
  <c r="O124" i="258"/>
  <c r="I124" i="258"/>
  <c r="K124" i="258"/>
  <c r="N124" i="258"/>
  <c r="A124" i="258"/>
  <c r="X123" i="258"/>
  <c r="O123" i="258"/>
  <c r="I123" i="258"/>
  <c r="K123" i="258"/>
  <c r="N123" i="258"/>
  <c r="A123" i="258"/>
  <c r="X122" i="258"/>
  <c r="O122" i="258"/>
  <c r="I122" i="258"/>
  <c r="K122" i="258"/>
  <c r="N122" i="258"/>
  <c r="A122" i="258"/>
  <c r="X121" i="258"/>
  <c r="O121" i="258"/>
  <c r="I121" i="258"/>
  <c r="K121" i="258"/>
  <c r="N121" i="258"/>
  <c r="A121" i="258"/>
  <c r="X120" i="258"/>
  <c r="O120" i="258"/>
  <c r="I120" i="258"/>
  <c r="K120" i="258"/>
  <c r="N120" i="258"/>
  <c r="A120" i="258"/>
  <c r="X119" i="258"/>
  <c r="O119" i="258"/>
  <c r="I119" i="258"/>
  <c r="K119" i="258"/>
  <c r="N119" i="258"/>
  <c r="A119" i="258"/>
  <c r="X118" i="258"/>
  <c r="O118" i="258"/>
  <c r="I118" i="258"/>
  <c r="K118" i="258"/>
  <c r="N118" i="258"/>
  <c r="A118" i="258"/>
  <c r="X117" i="258"/>
  <c r="O117" i="258"/>
  <c r="I117" i="258"/>
  <c r="K117" i="258"/>
  <c r="N117" i="258"/>
  <c r="A117" i="258"/>
  <c r="X116" i="258"/>
  <c r="O116" i="258"/>
  <c r="I116" i="258"/>
  <c r="K116" i="258"/>
  <c r="N116" i="258"/>
  <c r="A116" i="258"/>
  <c r="X115" i="258"/>
  <c r="O115" i="258"/>
  <c r="I115" i="258"/>
  <c r="K115" i="258"/>
  <c r="N115" i="258"/>
  <c r="A115" i="258"/>
  <c r="X114" i="258"/>
  <c r="O114" i="258"/>
  <c r="I114" i="258"/>
  <c r="K114" i="258"/>
  <c r="N114" i="258"/>
  <c r="A114" i="258"/>
  <c r="X113" i="258"/>
  <c r="O113" i="258"/>
  <c r="I113" i="258"/>
  <c r="K113" i="258"/>
  <c r="N113" i="258"/>
  <c r="A113" i="258"/>
  <c r="X112" i="258"/>
  <c r="O112" i="258"/>
  <c r="I112" i="258"/>
  <c r="K112" i="258"/>
  <c r="N112" i="258"/>
  <c r="A112" i="258"/>
  <c r="X111" i="258"/>
  <c r="O111" i="258"/>
  <c r="I111" i="258"/>
  <c r="K111" i="258"/>
  <c r="N111" i="258"/>
  <c r="A111" i="258"/>
  <c r="X110" i="258"/>
  <c r="O110" i="258"/>
  <c r="I110" i="258"/>
  <c r="K110" i="258"/>
  <c r="N110" i="258"/>
  <c r="A110" i="258"/>
  <c r="X109" i="258"/>
  <c r="O109" i="258"/>
  <c r="I109" i="258"/>
  <c r="K109" i="258"/>
  <c r="N109" i="258"/>
  <c r="A109" i="258"/>
  <c r="X108" i="258"/>
  <c r="O108" i="258"/>
  <c r="I108" i="258"/>
  <c r="K108" i="258"/>
  <c r="N108" i="258"/>
  <c r="A108" i="258"/>
  <c r="X107" i="258"/>
  <c r="O107" i="258"/>
  <c r="I107" i="258"/>
  <c r="K107" i="258"/>
  <c r="N107" i="258"/>
  <c r="A107" i="258"/>
  <c r="X106" i="258"/>
  <c r="O106" i="258"/>
  <c r="I106" i="258"/>
  <c r="K106" i="258"/>
  <c r="N106" i="258"/>
  <c r="A106" i="258"/>
  <c r="X105" i="258"/>
  <c r="O105" i="258"/>
  <c r="I105" i="258"/>
  <c r="K105" i="258"/>
  <c r="N105" i="258"/>
  <c r="A105" i="258"/>
  <c r="X104" i="258"/>
  <c r="O104" i="258"/>
  <c r="I104" i="258"/>
  <c r="K104" i="258"/>
  <c r="N104" i="258"/>
  <c r="A104" i="258"/>
  <c r="X103" i="258"/>
  <c r="O103" i="258"/>
  <c r="I103" i="258"/>
  <c r="K103" i="258"/>
  <c r="N103" i="258"/>
  <c r="A103" i="258"/>
  <c r="X102" i="258"/>
  <c r="O102" i="258"/>
  <c r="I102" i="258"/>
  <c r="K102" i="258"/>
  <c r="N102" i="258"/>
  <c r="A102" i="258"/>
  <c r="X101" i="258"/>
  <c r="O101" i="258"/>
  <c r="I101" i="258"/>
  <c r="K101" i="258"/>
  <c r="N101" i="258"/>
  <c r="A101" i="258"/>
  <c r="X100" i="258"/>
  <c r="O100" i="258"/>
  <c r="I100" i="258"/>
  <c r="K100" i="258"/>
  <c r="N100" i="258"/>
  <c r="A100" i="258"/>
  <c r="X99" i="258"/>
  <c r="O99" i="258"/>
  <c r="I99" i="258"/>
  <c r="K99" i="258"/>
  <c r="N99" i="258"/>
  <c r="A99" i="258"/>
  <c r="X98" i="258"/>
  <c r="O98" i="258"/>
  <c r="I98" i="258"/>
  <c r="K98" i="258"/>
  <c r="N98" i="258"/>
  <c r="A98" i="258"/>
  <c r="X97" i="258"/>
  <c r="O97" i="258"/>
  <c r="I97" i="258"/>
  <c r="K97" i="258"/>
  <c r="N97" i="258"/>
  <c r="A97" i="258"/>
  <c r="X96" i="258"/>
  <c r="O96" i="258"/>
  <c r="I96" i="258"/>
  <c r="K96" i="258"/>
  <c r="N96" i="258"/>
  <c r="A96" i="258"/>
  <c r="O89" i="258"/>
  <c r="N89" i="258"/>
  <c r="A89" i="258"/>
  <c r="O88" i="258"/>
  <c r="N88" i="258"/>
  <c r="A88" i="258"/>
  <c r="O87" i="258"/>
  <c r="N87" i="258"/>
  <c r="A87" i="258"/>
  <c r="O86" i="258"/>
  <c r="N86" i="258"/>
  <c r="A86" i="258"/>
  <c r="O85" i="258"/>
  <c r="N85" i="258"/>
  <c r="A85" i="258"/>
  <c r="O84" i="258"/>
  <c r="N84" i="258"/>
  <c r="A84" i="258"/>
  <c r="O83" i="258"/>
  <c r="N83" i="258"/>
  <c r="A83" i="258"/>
  <c r="O82" i="258"/>
  <c r="N82" i="258"/>
  <c r="A82" i="258"/>
  <c r="O81" i="258"/>
  <c r="N81" i="258"/>
  <c r="A81" i="258"/>
  <c r="O80" i="258"/>
  <c r="N80" i="258"/>
  <c r="A80" i="258"/>
  <c r="O79" i="258"/>
  <c r="N79" i="258"/>
  <c r="A79" i="258"/>
  <c r="O78" i="258"/>
  <c r="N78" i="258"/>
  <c r="A78" i="258"/>
  <c r="O77" i="258"/>
  <c r="N77" i="258"/>
  <c r="A77" i="258"/>
  <c r="O76" i="258"/>
  <c r="N76" i="258"/>
  <c r="A76" i="258"/>
  <c r="O75" i="258"/>
  <c r="N75" i="258"/>
  <c r="A75" i="258"/>
  <c r="O74" i="258"/>
  <c r="N74" i="258"/>
  <c r="A74" i="258"/>
  <c r="O73" i="258"/>
  <c r="N73" i="258"/>
  <c r="A73" i="258"/>
  <c r="O72" i="258"/>
  <c r="N72" i="258"/>
  <c r="A72" i="258"/>
  <c r="O71" i="258"/>
  <c r="N71" i="258"/>
  <c r="A71" i="258"/>
  <c r="O70" i="258"/>
  <c r="N70" i="258"/>
  <c r="A70" i="258"/>
  <c r="O69" i="258"/>
  <c r="N69" i="258"/>
  <c r="A69" i="258"/>
  <c r="O68" i="258"/>
  <c r="N68" i="258"/>
  <c r="A68" i="258"/>
  <c r="O67" i="258"/>
  <c r="N67" i="258"/>
  <c r="A67" i="258"/>
  <c r="O66" i="258"/>
  <c r="N66" i="258"/>
  <c r="A66" i="258"/>
  <c r="O65" i="258"/>
  <c r="N65" i="258"/>
  <c r="A65" i="258"/>
  <c r="O64" i="258"/>
  <c r="N64" i="258"/>
  <c r="A64" i="258"/>
  <c r="O63" i="258"/>
  <c r="N63" i="258"/>
  <c r="A63" i="258"/>
  <c r="O62" i="258"/>
  <c r="N62" i="258"/>
  <c r="A62" i="258"/>
  <c r="O61" i="258"/>
  <c r="N61" i="258"/>
  <c r="A61" i="258"/>
  <c r="O60" i="258"/>
  <c r="N60" i="258"/>
  <c r="A60" i="258"/>
  <c r="O59" i="258"/>
  <c r="N59" i="258"/>
  <c r="A59" i="258"/>
  <c r="O58" i="258"/>
  <c r="N58" i="258"/>
  <c r="A58" i="258"/>
  <c r="O57" i="258"/>
  <c r="N57" i="258"/>
  <c r="A57" i="258"/>
  <c r="O56" i="258"/>
  <c r="N56" i="258"/>
  <c r="A56" i="258"/>
  <c r="O55" i="258"/>
  <c r="N55" i="258"/>
  <c r="A55" i="258"/>
  <c r="O54" i="258"/>
  <c r="N54" i="258"/>
  <c r="A54" i="258"/>
  <c r="O53" i="258"/>
  <c r="N53" i="258"/>
  <c r="A53" i="258"/>
  <c r="O52" i="258"/>
  <c r="N52" i="258"/>
  <c r="A52" i="258"/>
  <c r="O51" i="258"/>
  <c r="N51" i="258"/>
  <c r="A51" i="258"/>
  <c r="O50" i="258"/>
  <c r="N50" i="258"/>
  <c r="A50" i="258"/>
  <c r="O49" i="258"/>
  <c r="N49" i="258"/>
  <c r="A49" i="258"/>
  <c r="O48" i="258"/>
  <c r="N48" i="258"/>
  <c r="A48" i="258"/>
  <c r="O47" i="258"/>
  <c r="N47" i="258"/>
  <c r="A47" i="258"/>
  <c r="O46" i="258"/>
  <c r="N46" i="258"/>
  <c r="A46" i="258"/>
  <c r="O45" i="258"/>
  <c r="N45" i="258"/>
  <c r="A45" i="258"/>
  <c r="O44" i="258"/>
  <c r="N44" i="258"/>
  <c r="A44" i="258"/>
  <c r="O43" i="258"/>
  <c r="N43" i="258"/>
  <c r="A43" i="258"/>
  <c r="O42" i="258"/>
  <c r="N42" i="258"/>
  <c r="A42" i="258"/>
  <c r="O41" i="258"/>
  <c r="N41" i="258"/>
  <c r="A41" i="258"/>
  <c r="O40" i="258"/>
  <c r="N40" i="258"/>
  <c r="A40" i="258"/>
  <c r="O39" i="258"/>
  <c r="N39" i="258"/>
  <c r="A39" i="258"/>
  <c r="O38" i="258"/>
  <c r="N38" i="258"/>
  <c r="A38" i="258"/>
  <c r="O37" i="258"/>
  <c r="N37" i="258"/>
  <c r="A37" i="258"/>
  <c r="O36" i="258"/>
  <c r="N36" i="258"/>
  <c r="A36" i="258"/>
  <c r="O35" i="258"/>
  <c r="N35" i="258"/>
  <c r="A35" i="258"/>
  <c r="O34" i="258"/>
  <c r="N34" i="258"/>
  <c r="A34" i="258"/>
  <c r="O33" i="258"/>
  <c r="N33" i="258"/>
  <c r="A33" i="258"/>
  <c r="O32" i="258"/>
  <c r="N32" i="258"/>
  <c r="A32" i="258"/>
  <c r="O31" i="258"/>
  <c r="N31" i="258"/>
  <c r="A31" i="258"/>
  <c r="O30" i="258"/>
  <c r="N30" i="258"/>
  <c r="A30" i="258"/>
  <c r="O29" i="258"/>
  <c r="N29" i="258"/>
  <c r="A29" i="258"/>
  <c r="O28" i="258"/>
  <c r="N28" i="258"/>
  <c r="A28" i="258"/>
  <c r="O27" i="258"/>
  <c r="N27" i="258"/>
  <c r="A27" i="258"/>
  <c r="O26" i="258"/>
  <c r="N26" i="258"/>
  <c r="A26" i="258"/>
  <c r="O25" i="258"/>
  <c r="N25" i="258"/>
  <c r="A25" i="258"/>
  <c r="O24" i="258"/>
  <c r="N24" i="258"/>
  <c r="A24" i="258"/>
  <c r="O23" i="258"/>
  <c r="N23" i="258"/>
  <c r="A23" i="258"/>
  <c r="O22" i="258"/>
  <c r="N22" i="258"/>
  <c r="A22" i="258"/>
  <c r="O21" i="258"/>
  <c r="N21" i="258"/>
  <c r="A21" i="258"/>
  <c r="O20" i="258"/>
  <c r="N20" i="258"/>
  <c r="A20" i="258"/>
  <c r="O19" i="258"/>
  <c r="N19" i="258"/>
  <c r="A19" i="258"/>
  <c r="O18" i="258"/>
  <c r="N18" i="258"/>
  <c r="A18" i="258"/>
  <c r="O17" i="258"/>
  <c r="N17" i="258"/>
  <c r="A17" i="258"/>
  <c r="O16" i="258"/>
  <c r="N16" i="258"/>
  <c r="A16" i="258"/>
  <c r="O15" i="258"/>
  <c r="N15" i="258"/>
  <c r="N90" i="258"/>
  <c r="A15" i="258"/>
  <c r="F9" i="258"/>
  <c r="F8" i="258"/>
  <c r="E6" i="258"/>
  <c r="M1" i="258"/>
  <c r="C402" i="257"/>
  <c r="C401" i="257"/>
  <c r="C400" i="257"/>
  <c r="C399" i="257"/>
  <c r="C398" i="257"/>
  <c r="C397" i="257"/>
  <c r="C396" i="257"/>
  <c r="C395" i="257"/>
  <c r="C394" i="257"/>
  <c r="C393" i="257"/>
  <c r="C392" i="257"/>
  <c r="C391" i="257"/>
  <c r="C390" i="257"/>
  <c r="C389" i="257"/>
  <c r="C388" i="257"/>
  <c r="C387" i="257"/>
  <c r="C386" i="257"/>
  <c r="C385" i="257"/>
  <c r="C384" i="257"/>
  <c r="C383" i="257"/>
  <c r="C382" i="257"/>
  <c r="C381" i="257"/>
  <c r="C380" i="257"/>
  <c r="C379" i="257"/>
  <c r="C378" i="257"/>
  <c r="C377" i="257"/>
  <c r="C376" i="257"/>
  <c r="C375" i="257"/>
  <c r="C374" i="257"/>
  <c r="C373" i="257"/>
  <c r="C372" i="257"/>
  <c r="C371" i="257"/>
  <c r="C370" i="257"/>
  <c r="C369" i="257"/>
  <c r="C368" i="257"/>
  <c r="C367" i="257"/>
  <c r="C366" i="257"/>
  <c r="C365" i="257"/>
  <c r="C364" i="257"/>
  <c r="C363" i="257"/>
  <c r="C362" i="257"/>
  <c r="C361" i="257"/>
  <c r="C360" i="257"/>
  <c r="C359" i="257"/>
  <c r="C358" i="257"/>
  <c r="C357" i="257"/>
  <c r="C356" i="257"/>
  <c r="C355" i="257"/>
  <c r="C354" i="257"/>
  <c r="C353" i="257"/>
  <c r="C352" i="257"/>
  <c r="J350" i="257"/>
  <c r="H350" i="257"/>
  <c r="F350" i="257"/>
  <c r="D350" i="257"/>
  <c r="M319" i="257"/>
  <c r="N315" i="257"/>
  <c r="O314" i="257"/>
  <c r="A314" i="257"/>
  <c r="O313" i="257"/>
  <c r="A313" i="257"/>
  <c r="O312" i="257"/>
  <c r="A312" i="257"/>
  <c r="O311" i="257"/>
  <c r="A311" i="257"/>
  <c r="O310" i="257"/>
  <c r="A310" i="257"/>
  <c r="O309" i="257"/>
  <c r="A309" i="257"/>
  <c r="O308" i="257"/>
  <c r="A308" i="257"/>
  <c r="O307" i="257"/>
  <c r="A307" i="257"/>
  <c r="O306" i="257"/>
  <c r="A306" i="257"/>
  <c r="O305" i="257"/>
  <c r="A305" i="257"/>
  <c r="O304" i="257"/>
  <c r="A304" i="257"/>
  <c r="O303" i="257"/>
  <c r="A303" i="257"/>
  <c r="O302" i="257"/>
  <c r="A302" i="257"/>
  <c r="O301" i="257"/>
  <c r="A301" i="257"/>
  <c r="O300" i="257"/>
  <c r="A300" i="257"/>
  <c r="O299" i="257"/>
  <c r="A299" i="257"/>
  <c r="O298" i="257"/>
  <c r="A298" i="257"/>
  <c r="O297" i="257"/>
  <c r="A297" i="257"/>
  <c r="O296" i="257"/>
  <c r="A296" i="257"/>
  <c r="O295" i="257"/>
  <c r="A295" i="257"/>
  <c r="O294" i="257"/>
  <c r="A294" i="257"/>
  <c r="O293" i="257"/>
  <c r="A293" i="257"/>
  <c r="O292" i="257"/>
  <c r="A292" i="257"/>
  <c r="O291" i="257"/>
  <c r="A291" i="257"/>
  <c r="O290" i="257"/>
  <c r="A290" i="257"/>
  <c r="O289" i="257"/>
  <c r="A289" i="257"/>
  <c r="O288" i="257"/>
  <c r="A288" i="257"/>
  <c r="O287" i="257"/>
  <c r="A287" i="257"/>
  <c r="O286" i="257"/>
  <c r="A286" i="257"/>
  <c r="O285" i="257"/>
  <c r="A285" i="257"/>
  <c r="O284" i="257"/>
  <c r="A284" i="257"/>
  <c r="O283" i="257"/>
  <c r="A283" i="257"/>
  <c r="O282" i="257"/>
  <c r="A282" i="257"/>
  <c r="O281" i="257"/>
  <c r="A281" i="257"/>
  <c r="O280" i="257"/>
  <c r="A280" i="257"/>
  <c r="O279" i="257"/>
  <c r="A279" i="257"/>
  <c r="O278" i="257"/>
  <c r="A278" i="257"/>
  <c r="O277" i="257"/>
  <c r="A277" i="257"/>
  <c r="O276" i="257"/>
  <c r="A276" i="257"/>
  <c r="O275" i="257"/>
  <c r="A275" i="257"/>
  <c r="O274" i="257"/>
  <c r="A274" i="257"/>
  <c r="O273" i="257"/>
  <c r="A273" i="257"/>
  <c r="O272" i="257"/>
  <c r="A272" i="257"/>
  <c r="O271" i="257"/>
  <c r="A271" i="257"/>
  <c r="O270" i="257"/>
  <c r="A270" i="257"/>
  <c r="O269" i="257"/>
  <c r="A269" i="257"/>
  <c r="O268" i="257"/>
  <c r="A268" i="257"/>
  <c r="O267" i="257"/>
  <c r="A267" i="257"/>
  <c r="O266" i="257"/>
  <c r="A266" i="257"/>
  <c r="O265" i="257"/>
  <c r="A265" i="257"/>
  <c r="O260" i="257"/>
  <c r="N260" i="257"/>
  <c r="A260" i="257"/>
  <c r="O259" i="257"/>
  <c r="N259" i="257"/>
  <c r="A259" i="257"/>
  <c r="O258" i="257"/>
  <c r="N258" i="257"/>
  <c r="A258" i="257"/>
  <c r="O257" i="257"/>
  <c r="N257" i="257"/>
  <c r="A257" i="257"/>
  <c r="O256" i="257"/>
  <c r="N256" i="257"/>
  <c r="A256" i="257"/>
  <c r="O255" i="257"/>
  <c r="N255" i="257"/>
  <c r="A255" i="257"/>
  <c r="O254" i="257"/>
  <c r="N254" i="257"/>
  <c r="A254" i="257"/>
  <c r="O253" i="257"/>
  <c r="N253" i="257"/>
  <c r="A253" i="257"/>
  <c r="O252" i="257"/>
  <c r="N252" i="257"/>
  <c r="A252" i="257"/>
  <c r="O251" i="257"/>
  <c r="N251" i="257"/>
  <c r="A251" i="257"/>
  <c r="O250" i="257"/>
  <c r="N250" i="257"/>
  <c r="A250" i="257"/>
  <c r="O249" i="257"/>
  <c r="N249" i="257"/>
  <c r="A249" i="257"/>
  <c r="O248" i="257"/>
  <c r="N248" i="257"/>
  <c r="A248" i="257"/>
  <c r="O247" i="257"/>
  <c r="N247" i="257"/>
  <c r="A247" i="257"/>
  <c r="O246" i="257"/>
  <c r="N246" i="257"/>
  <c r="A246" i="257"/>
  <c r="O245" i="257"/>
  <c r="N245" i="257"/>
  <c r="A245" i="257"/>
  <c r="O244" i="257"/>
  <c r="N244" i="257"/>
  <c r="A244" i="257"/>
  <c r="O243" i="257"/>
  <c r="N243" i="257"/>
  <c r="A243" i="257"/>
  <c r="O242" i="257"/>
  <c r="N242" i="257"/>
  <c r="A242" i="257"/>
  <c r="O241" i="257"/>
  <c r="N241" i="257"/>
  <c r="A241" i="257"/>
  <c r="O240" i="257"/>
  <c r="N240" i="257"/>
  <c r="A240" i="257"/>
  <c r="O239" i="257"/>
  <c r="N239" i="257"/>
  <c r="A239" i="257"/>
  <c r="O238" i="257"/>
  <c r="N238" i="257"/>
  <c r="A238" i="257"/>
  <c r="O237" i="257"/>
  <c r="N237" i="257"/>
  <c r="A237" i="257"/>
  <c r="O236" i="257"/>
  <c r="N236" i="257"/>
  <c r="A236" i="257"/>
  <c r="O235" i="257"/>
  <c r="N235" i="257"/>
  <c r="A235" i="257"/>
  <c r="O234" i="257"/>
  <c r="N234" i="257"/>
  <c r="A234" i="257"/>
  <c r="O233" i="257"/>
  <c r="N233" i="257"/>
  <c r="A233" i="257"/>
  <c r="O232" i="257"/>
  <c r="N232" i="257"/>
  <c r="A232" i="257"/>
  <c r="O231" i="257"/>
  <c r="N231" i="257"/>
  <c r="A231" i="257"/>
  <c r="O230" i="257"/>
  <c r="N230" i="257"/>
  <c r="A230" i="257"/>
  <c r="O229" i="257"/>
  <c r="N229" i="257"/>
  <c r="A229" i="257"/>
  <c r="O228" i="257"/>
  <c r="N228" i="257"/>
  <c r="A228" i="257"/>
  <c r="O227" i="257"/>
  <c r="N227" i="257"/>
  <c r="A227" i="257"/>
  <c r="O226" i="257"/>
  <c r="N226" i="257"/>
  <c r="A226" i="257"/>
  <c r="O225" i="257"/>
  <c r="N225" i="257"/>
  <c r="A225" i="257"/>
  <c r="O224" i="257"/>
  <c r="N224" i="257"/>
  <c r="A224" i="257"/>
  <c r="O223" i="257"/>
  <c r="N223" i="257"/>
  <c r="A223" i="257"/>
  <c r="O222" i="257"/>
  <c r="N222" i="257"/>
  <c r="A222" i="257"/>
  <c r="O221" i="257"/>
  <c r="N221" i="257"/>
  <c r="A221" i="257"/>
  <c r="O220" i="257"/>
  <c r="N220" i="257"/>
  <c r="A220" i="257"/>
  <c r="O219" i="257"/>
  <c r="N219" i="257"/>
  <c r="A219" i="257"/>
  <c r="O218" i="257"/>
  <c r="N218" i="257"/>
  <c r="A218" i="257"/>
  <c r="O217" i="257"/>
  <c r="N217" i="257"/>
  <c r="A217" i="257"/>
  <c r="O216" i="257"/>
  <c r="N216" i="257"/>
  <c r="A216" i="257"/>
  <c r="O215" i="257"/>
  <c r="N215" i="257"/>
  <c r="A215" i="257"/>
  <c r="O214" i="257"/>
  <c r="N214" i="257"/>
  <c r="A214" i="257"/>
  <c r="O213" i="257"/>
  <c r="N213" i="257"/>
  <c r="A213" i="257"/>
  <c r="O212" i="257"/>
  <c r="N212" i="257"/>
  <c r="A212" i="257"/>
  <c r="O211" i="257"/>
  <c r="N211" i="257"/>
  <c r="N261" i="257"/>
  <c r="A211" i="257"/>
  <c r="X206" i="257"/>
  <c r="O206" i="257"/>
  <c r="A206" i="257"/>
  <c r="X205" i="257"/>
  <c r="O205" i="257"/>
  <c r="A205" i="257"/>
  <c r="X204" i="257"/>
  <c r="O204" i="257"/>
  <c r="A204" i="257"/>
  <c r="X203" i="257"/>
  <c r="O203" i="257"/>
  <c r="A203" i="257"/>
  <c r="X202" i="257"/>
  <c r="O202" i="257"/>
  <c r="A202" i="257"/>
  <c r="X201" i="257"/>
  <c r="O201" i="257"/>
  <c r="A201" i="257"/>
  <c r="X200" i="257"/>
  <c r="O200" i="257"/>
  <c r="A200" i="257"/>
  <c r="X199" i="257"/>
  <c r="O199" i="257"/>
  <c r="A199" i="257"/>
  <c r="X198" i="257"/>
  <c r="O198" i="257"/>
  <c r="A198" i="257"/>
  <c r="X197" i="257"/>
  <c r="O197" i="257"/>
  <c r="A197" i="257"/>
  <c r="X196" i="257"/>
  <c r="O196" i="257"/>
  <c r="A196" i="257"/>
  <c r="X195" i="257"/>
  <c r="O195" i="257"/>
  <c r="A195" i="257"/>
  <c r="X194" i="257"/>
  <c r="O194" i="257"/>
  <c r="A194" i="257"/>
  <c r="X193" i="257"/>
  <c r="O193" i="257"/>
  <c r="A193" i="257"/>
  <c r="X192" i="257"/>
  <c r="O192" i="257"/>
  <c r="A192" i="257"/>
  <c r="X191" i="257"/>
  <c r="O191" i="257"/>
  <c r="A191" i="257"/>
  <c r="X190" i="257"/>
  <c r="O190" i="257"/>
  <c r="A190" i="257"/>
  <c r="X189" i="257"/>
  <c r="O189" i="257"/>
  <c r="A189" i="257"/>
  <c r="X188" i="257"/>
  <c r="O188" i="257"/>
  <c r="A188" i="257"/>
  <c r="X187" i="257"/>
  <c r="O187" i="257"/>
  <c r="A187" i="257"/>
  <c r="X186" i="257"/>
  <c r="O186" i="257"/>
  <c r="A186" i="257"/>
  <c r="X185" i="257"/>
  <c r="O185" i="257"/>
  <c r="A185" i="257"/>
  <c r="X184" i="257"/>
  <c r="O184" i="257"/>
  <c r="A184" i="257"/>
  <c r="X183" i="257"/>
  <c r="O183" i="257"/>
  <c r="A183" i="257"/>
  <c r="X182" i="257"/>
  <c r="O182" i="257"/>
  <c r="A182" i="257"/>
  <c r="X181" i="257"/>
  <c r="O181" i="257"/>
  <c r="A181" i="257"/>
  <c r="X180" i="257"/>
  <c r="O180" i="257"/>
  <c r="A180" i="257"/>
  <c r="X179" i="257"/>
  <c r="O179" i="257"/>
  <c r="A179" i="257"/>
  <c r="X178" i="257"/>
  <c r="O178" i="257"/>
  <c r="A178" i="257"/>
  <c r="X177" i="257"/>
  <c r="O177" i="257"/>
  <c r="A177" i="257"/>
  <c r="X176" i="257"/>
  <c r="O176" i="257"/>
  <c r="A176" i="257"/>
  <c r="X175" i="257"/>
  <c r="O175" i="257"/>
  <c r="A175" i="257"/>
  <c r="X174" i="257"/>
  <c r="O174" i="257"/>
  <c r="A174" i="257"/>
  <c r="X173" i="257"/>
  <c r="O173" i="257"/>
  <c r="A173" i="257"/>
  <c r="X172" i="257"/>
  <c r="O172" i="257"/>
  <c r="A172" i="257"/>
  <c r="X171" i="257"/>
  <c r="O171" i="257"/>
  <c r="A171" i="257"/>
  <c r="X170" i="257"/>
  <c r="O170" i="257"/>
  <c r="A170" i="257"/>
  <c r="X169" i="257"/>
  <c r="O169" i="257"/>
  <c r="A169" i="257"/>
  <c r="X168" i="257"/>
  <c r="O168" i="257"/>
  <c r="A168" i="257"/>
  <c r="X167" i="257"/>
  <c r="O167" i="257"/>
  <c r="A167" i="257"/>
  <c r="X166" i="257"/>
  <c r="O166" i="257"/>
  <c r="A166" i="257"/>
  <c r="X165" i="257"/>
  <c r="O165" i="257"/>
  <c r="A165" i="257"/>
  <c r="X164" i="257"/>
  <c r="O164" i="257"/>
  <c r="A164" i="257"/>
  <c r="X163" i="257"/>
  <c r="O163" i="257"/>
  <c r="A163" i="257"/>
  <c r="X162" i="257"/>
  <c r="O162" i="257"/>
  <c r="A162" i="257"/>
  <c r="X161" i="257"/>
  <c r="O161" i="257"/>
  <c r="A161" i="257"/>
  <c r="X160" i="257"/>
  <c r="O160" i="257"/>
  <c r="A160" i="257"/>
  <c r="X159" i="257"/>
  <c r="O159" i="257"/>
  <c r="A159" i="257"/>
  <c r="X158" i="257"/>
  <c r="O158" i="257"/>
  <c r="A158" i="257"/>
  <c r="X157" i="257"/>
  <c r="O157" i="257"/>
  <c r="A157" i="257"/>
  <c r="X152" i="257"/>
  <c r="X151" i="257"/>
  <c r="X150" i="257"/>
  <c r="O150" i="257"/>
  <c r="I150" i="257"/>
  <c r="K150" i="257"/>
  <c r="A150" i="257"/>
  <c r="X149" i="257"/>
  <c r="O149" i="257"/>
  <c r="I149" i="257"/>
  <c r="K149" i="257"/>
  <c r="N149" i="257"/>
  <c r="A149" i="257"/>
  <c r="X148" i="257"/>
  <c r="O148" i="257"/>
  <c r="I148" i="257"/>
  <c r="K148" i="257"/>
  <c r="A148" i="257"/>
  <c r="X147" i="257"/>
  <c r="O147" i="257"/>
  <c r="I147" i="257"/>
  <c r="K147" i="257"/>
  <c r="A147" i="257"/>
  <c r="X146" i="257"/>
  <c r="O146" i="257"/>
  <c r="I146" i="257"/>
  <c r="K146" i="257"/>
  <c r="N146" i="257"/>
  <c r="A146" i="257"/>
  <c r="X145" i="257"/>
  <c r="O145" i="257"/>
  <c r="I145" i="257"/>
  <c r="K145" i="257"/>
  <c r="N145" i="257"/>
  <c r="A145" i="257"/>
  <c r="X144" i="257"/>
  <c r="O144" i="257"/>
  <c r="I144" i="257"/>
  <c r="K144" i="257"/>
  <c r="N144" i="257"/>
  <c r="A144" i="257"/>
  <c r="X143" i="257"/>
  <c r="O143" i="257"/>
  <c r="I143" i="257"/>
  <c r="K143" i="257"/>
  <c r="A143" i="257"/>
  <c r="X142" i="257"/>
  <c r="O142" i="257"/>
  <c r="I142" i="257"/>
  <c r="K142" i="257"/>
  <c r="A142" i="257"/>
  <c r="X141" i="257"/>
  <c r="O141" i="257"/>
  <c r="I141" i="257"/>
  <c r="K141" i="257"/>
  <c r="N141" i="257"/>
  <c r="A141" i="257"/>
  <c r="X140" i="257"/>
  <c r="O140" i="257"/>
  <c r="I140" i="257"/>
  <c r="K140" i="257"/>
  <c r="N140" i="257"/>
  <c r="A140" i="257"/>
  <c r="X139" i="257"/>
  <c r="O139" i="257"/>
  <c r="I139" i="257"/>
  <c r="K139" i="257"/>
  <c r="N139" i="257"/>
  <c r="A139" i="257"/>
  <c r="X138" i="257"/>
  <c r="O138" i="257"/>
  <c r="I138" i="257"/>
  <c r="K138" i="257"/>
  <c r="N138" i="257"/>
  <c r="A138" i="257"/>
  <c r="X137" i="257"/>
  <c r="O137" i="257"/>
  <c r="I137" i="257"/>
  <c r="K137" i="257"/>
  <c r="N137" i="257"/>
  <c r="A137" i="257"/>
  <c r="X136" i="257"/>
  <c r="O136" i="257"/>
  <c r="I136" i="257"/>
  <c r="K136" i="257"/>
  <c r="N136" i="257"/>
  <c r="A136" i="257"/>
  <c r="X135" i="257"/>
  <c r="O135" i="257"/>
  <c r="I135" i="257"/>
  <c r="K135" i="257"/>
  <c r="A135" i="257"/>
  <c r="X134" i="257"/>
  <c r="O134" i="257"/>
  <c r="I134" i="257"/>
  <c r="K134" i="257"/>
  <c r="A134" i="257"/>
  <c r="X133" i="257"/>
  <c r="O133" i="257"/>
  <c r="I133" i="257"/>
  <c r="K133" i="257"/>
  <c r="N133" i="257"/>
  <c r="A133" i="257"/>
  <c r="X132" i="257"/>
  <c r="O132" i="257"/>
  <c r="I132" i="257"/>
  <c r="K132" i="257"/>
  <c r="A132" i="257"/>
  <c r="X131" i="257"/>
  <c r="O131" i="257"/>
  <c r="I131" i="257"/>
  <c r="K131" i="257"/>
  <c r="N131" i="257"/>
  <c r="A131" i="257"/>
  <c r="X130" i="257"/>
  <c r="O130" i="257"/>
  <c r="I130" i="257"/>
  <c r="K130" i="257"/>
  <c r="A130" i="257"/>
  <c r="X129" i="257"/>
  <c r="O129" i="257"/>
  <c r="I129" i="257"/>
  <c r="K129" i="257"/>
  <c r="N129" i="257"/>
  <c r="A129" i="257"/>
  <c r="X128" i="257"/>
  <c r="O128" i="257"/>
  <c r="I128" i="257"/>
  <c r="K128" i="257"/>
  <c r="A128" i="257"/>
  <c r="X127" i="257"/>
  <c r="O127" i="257"/>
  <c r="I127" i="257"/>
  <c r="K127" i="257"/>
  <c r="A127" i="257"/>
  <c r="X126" i="257"/>
  <c r="O126" i="257"/>
  <c r="I126" i="257"/>
  <c r="K126" i="257"/>
  <c r="A126" i="257"/>
  <c r="X125" i="257"/>
  <c r="O125" i="257"/>
  <c r="I125" i="257"/>
  <c r="K125" i="257"/>
  <c r="N125" i="257"/>
  <c r="A125" i="257"/>
  <c r="X124" i="257"/>
  <c r="O124" i="257"/>
  <c r="I124" i="257"/>
  <c r="K124" i="257"/>
  <c r="A124" i="257"/>
  <c r="X123" i="257"/>
  <c r="O123" i="257"/>
  <c r="I123" i="257"/>
  <c r="K123" i="257"/>
  <c r="A123" i="257"/>
  <c r="X122" i="257"/>
  <c r="O122" i="257"/>
  <c r="I122" i="257"/>
  <c r="K122" i="257"/>
  <c r="A122" i="257"/>
  <c r="X121" i="257"/>
  <c r="O121" i="257"/>
  <c r="I121" i="257"/>
  <c r="K121" i="257"/>
  <c r="N121" i="257"/>
  <c r="A121" i="257"/>
  <c r="X120" i="257"/>
  <c r="O120" i="257"/>
  <c r="I120" i="257"/>
  <c r="K120" i="257"/>
  <c r="A120" i="257"/>
  <c r="X119" i="257"/>
  <c r="O119" i="257"/>
  <c r="I119" i="257"/>
  <c r="K119" i="257"/>
  <c r="A119" i="257"/>
  <c r="X118" i="257"/>
  <c r="O118" i="257"/>
  <c r="I118" i="257"/>
  <c r="K118" i="257"/>
  <c r="A118" i="257"/>
  <c r="X117" i="257"/>
  <c r="O117" i="257"/>
  <c r="I117" i="257"/>
  <c r="K117" i="257"/>
  <c r="N117" i="257"/>
  <c r="A117" i="257"/>
  <c r="X116" i="257"/>
  <c r="O116" i="257"/>
  <c r="I116" i="257"/>
  <c r="K116" i="257"/>
  <c r="A116" i="257"/>
  <c r="X115" i="257"/>
  <c r="O115" i="257"/>
  <c r="I115" i="257"/>
  <c r="K115" i="257"/>
  <c r="A115" i="257"/>
  <c r="X114" i="257"/>
  <c r="O114" i="257"/>
  <c r="I114" i="257"/>
  <c r="K114" i="257"/>
  <c r="A114" i="257"/>
  <c r="X113" i="257"/>
  <c r="O113" i="257"/>
  <c r="I113" i="257"/>
  <c r="K113" i="257"/>
  <c r="N113" i="257"/>
  <c r="A113" i="257"/>
  <c r="X112" i="257"/>
  <c r="O112" i="257"/>
  <c r="I112" i="257"/>
  <c r="K112" i="257"/>
  <c r="N112" i="257"/>
  <c r="A112" i="257"/>
  <c r="X111" i="257"/>
  <c r="O111" i="257"/>
  <c r="I111" i="257"/>
  <c r="K111" i="257"/>
  <c r="A111" i="257"/>
  <c r="X110" i="257"/>
  <c r="O110" i="257"/>
  <c r="I110" i="257"/>
  <c r="K110" i="257"/>
  <c r="A110" i="257"/>
  <c r="X109" i="257"/>
  <c r="O109" i="257"/>
  <c r="I109" i="257"/>
  <c r="K109" i="257"/>
  <c r="N109" i="257"/>
  <c r="A109" i="257"/>
  <c r="X108" i="257"/>
  <c r="O108" i="257"/>
  <c r="I108" i="257"/>
  <c r="K108" i="257"/>
  <c r="A108" i="257"/>
  <c r="X107" i="257"/>
  <c r="O107" i="257"/>
  <c r="I107" i="257"/>
  <c r="K107" i="257"/>
  <c r="N107" i="257"/>
  <c r="A107" i="257"/>
  <c r="X106" i="257"/>
  <c r="O106" i="257"/>
  <c r="I106" i="257"/>
  <c r="K106" i="257"/>
  <c r="N106" i="257"/>
  <c r="A106" i="257"/>
  <c r="X105" i="257"/>
  <c r="O105" i="257"/>
  <c r="I105" i="257"/>
  <c r="K105" i="257"/>
  <c r="N105" i="257"/>
  <c r="A105" i="257"/>
  <c r="X104" i="257"/>
  <c r="O104" i="257"/>
  <c r="I104" i="257"/>
  <c r="K104" i="257"/>
  <c r="N104" i="257"/>
  <c r="A104" i="257"/>
  <c r="X103" i="257"/>
  <c r="O103" i="257"/>
  <c r="I103" i="257"/>
  <c r="K103" i="257"/>
  <c r="A103" i="257"/>
  <c r="X102" i="257"/>
  <c r="O102" i="257"/>
  <c r="I102" i="257"/>
  <c r="K102" i="257"/>
  <c r="A102" i="257"/>
  <c r="X101" i="257"/>
  <c r="O101" i="257"/>
  <c r="I101" i="257"/>
  <c r="K101" i="257"/>
  <c r="N101" i="257"/>
  <c r="A101" i="257"/>
  <c r="X100" i="257"/>
  <c r="O100" i="257"/>
  <c r="I100" i="257"/>
  <c r="K100" i="257"/>
  <c r="A100" i="257"/>
  <c r="X99" i="257"/>
  <c r="O99" i="257"/>
  <c r="I99" i="257"/>
  <c r="K99" i="257"/>
  <c r="N99" i="257"/>
  <c r="A99" i="257"/>
  <c r="X98" i="257"/>
  <c r="O98" i="257"/>
  <c r="I98" i="257"/>
  <c r="K98" i="257"/>
  <c r="A98" i="257"/>
  <c r="X97" i="257"/>
  <c r="O97" i="257"/>
  <c r="I97" i="257"/>
  <c r="K97" i="257"/>
  <c r="N97" i="257"/>
  <c r="A97" i="257"/>
  <c r="X96" i="257"/>
  <c r="O96" i="257"/>
  <c r="I96" i="257"/>
  <c r="K96" i="257"/>
  <c r="A96" i="257"/>
  <c r="O89" i="257"/>
  <c r="N89" i="257"/>
  <c r="A89" i="257"/>
  <c r="O88" i="257"/>
  <c r="N88" i="257"/>
  <c r="A88" i="257"/>
  <c r="O87" i="257"/>
  <c r="N87" i="257"/>
  <c r="A87" i="257"/>
  <c r="O86" i="257"/>
  <c r="N86" i="257"/>
  <c r="A86" i="257"/>
  <c r="O85" i="257"/>
  <c r="N85" i="257"/>
  <c r="A85" i="257"/>
  <c r="O84" i="257"/>
  <c r="N84" i="257"/>
  <c r="A84" i="257"/>
  <c r="O83" i="257"/>
  <c r="N83" i="257"/>
  <c r="A83" i="257"/>
  <c r="O82" i="257"/>
  <c r="N82" i="257"/>
  <c r="A82" i="257"/>
  <c r="O81" i="257"/>
  <c r="N81" i="257"/>
  <c r="A81" i="257"/>
  <c r="O80" i="257"/>
  <c r="N80" i="257"/>
  <c r="A80" i="257"/>
  <c r="O79" i="257"/>
  <c r="N79" i="257"/>
  <c r="A79" i="257"/>
  <c r="O78" i="257"/>
  <c r="N78" i="257"/>
  <c r="A78" i="257"/>
  <c r="O77" i="257"/>
  <c r="N77" i="257"/>
  <c r="A77" i="257"/>
  <c r="O76" i="257"/>
  <c r="N76" i="257"/>
  <c r="A76" i="257"/>
  <c r="O75" i="257"/>
  <c r="N75" i="257"/>
  <c r="A75" i="257"/>
  <c r="O74" i="257"/>
  <c r="N74" i="257"/>
  <c r="A74" i="257"/>
  <c r="O73" i="257"/>
  <c r="N73" i="257"/>
  <c r="A73" i="257"/>
  <c r="O72" i="257"/>
  <c r="N72" i="257"/>
  <c r="A72" i="257"/>
  <c r="O71" i="257"/>
  <c r="N71" i="257"/>
  <c r="A71" i="257"/>
  <c r="O70" i="257"/>
  <c r="N70" i="257"/>
  <c r="A70" i="257"/>
  <c r="O69" i="257"/>
  <c r="N69" i="257"/>
  <c r="A69" i="257"/>
  <c r="O68" i="257"/>
  <c r="N68" i="257"/>
  <c r="A68" i="257"/>
  <c r="O67" i="257"/>
  <c r="N67" i="257"/>
  <c r="A67" i="257"/>
  <c r="O66" i="257"/>
  <c r="N66" i="257"/>
  <c r="A66" i="257"/>
  <c r="O65" i="257"/>
  <c r="N65" i="257"/>
  <c r="A65" i="257"/>
  <c r="O64" i="257"/>
  <c r="N64" i="257"/>
  <c r="A64" i="257"/>
  <c r="O63" i="257"/>
  <c r="N63" i="257"/>
  <c r="A63" i="257"/>
  <c r="O62" i="257"/>
  <c r="N62" i="257"/>
  <c r="A62" i="257"/>
  <c r="O61" i="257"/>
  <c r="N61" i="257"/>
  <c r="A61" i="257"/>
  <c r="O60" i="257"/>
  <c r="N60" i="257"/>
  <c r="A60" i="257"/>
  <c r="O59" i="257"/>
  <c r="N59" i="257"/>
  <c r="A59" i="257"/>
  <c r="O58" i="257"/>
  <c r="N58" i="257"/>
  <c r="A58" i="257"/>
  <c r="O57" i="257"/>
  <c r="N57" i="257"/>
  <c r="A57" i="257"/>
  <c r="O56" i="257"/>
  <c r="N56" i="257"/>
  <c r="A56" i="257"/>
  <c r="O55" i="257"/>
  <c r="N55" i="257"/>
  <c r="A55" i="257"/>
  <c r="O54" i="257"/>
  <c r="N54" i="257"/>
  <c r="A54" i="257"/>
  <c r="O53" i="257"/>
  <c r="N53" i="257"/>
  <c r="A53" i="257"/>
  <c r="O52" i="257"/>
  <c r="N52" i="257"/>
  <c r="A52" i="257"/>
  <c r="O51" i="257"/>
  <c r="N51" i="257"/>
  <c r="A51" i="257"/>
  <c r="O50" i="257"/>
  <c r="N50" i="257"/>
  <c r="A50" i="257"/>
  <c r="O49" i="257"/>
  <c r="N49" i="257"/>
  <c r="A49" i="257"/>
  <c r="O48" i="257"/>
  <c r="N48" i="257"/>
  <c r="A48" i="257"/>
  <c r="O47" i="257"/>
  <c r="N47" i="257"/>
  <c r="A47" i="257"/>
  <c r="O46" i="257"/>
  <c r="N46" i="257"/>
  <c r="A46" i="257"/>
  <c r="O45" i="257"/>
  <c r="N45" i="257"/>
  <c r="A45" i="257"/>
  <c r="O44" i="257"/>
  <c r="N44" i="257"/>
  <c r="A44" i="257"/>
  <c r="O43" i="257"/>
  <c r="N43" i="257"/>
  <c r="A43" i="257"/>
  <c r="O42" i="257"/>
  <c r="N42" i="257"/>
  <c r="A42" i="257"/>
  <c r="O41" i="257"/>
  <c r="N41" i="257"/>
  <c r="A41" i="257"/>
  <c r="O40" i="257"/>
  <c r="N40" i="257"/>
  <c r="A40" i="257"/>
  <c r="O39" i="257"/>
  <c r="N39" i="257"/>
  <c r="A39" i="257"/>
  <c r="O38" i="257"/>
  <c r="N38" i="257"/>
  <c r="A38" i="257"/>
  <c r="O37" i="257"/>
  <c r="N37" i="257"/>
  <c r="A37" i="257"/>
  <c r="O36" i="257"/>
  <c r="N36" i="257"/>
  <c r="A36" i="257"/>
  <c r="O35" i="257"/>
  <c r="N35" i="257"/>
  <c r="A35" i="257"/>
  <c r="O34" i="257"/>
  <c r="N34" i="257"/>
  <c r="A34" i="257"/>
  <c r="O33" i="257"/>
  <c r="N33" i="257"/>
  <c r="A33" i="257"/>
  <c r="O32" i="257"/>
  <c r="N32" i="257"/>
  <c r="A32" i="257"/>
  <c r="O31" i="257"/>
  <c r="N31" i="257"/>
  <c r="A31" i="257"/>
  <c r="O30" i="257"/>
  <c r="N30" i="257"/>
  <c r="A30" i="257"/>
  <c r="O29" i="257"/>
  <c r="N29" i="257"/>
  <c r="A29" i="257"/>
  <c r="O28" i="257"/>
  <c r="N28" i="257"/>
  <c r="A28" i="257"/>
  <c r="O27" i="257"/>
  <c r="N27" i="257"/>
  <c r="A27" i="257"/>
  <c r="O26" i="257"/>
  <c r="N26" i="257"/>
  <c r="A26" i="257"/>
  <c r="O25" i="257"/>
  <c r="N25" i="257"/>
  <c r="A25" i="257"/>
  <c r="O24" i="257"/>
  <c r="N24" i="257"/>
  <c r="A24" i="257"/>
  <c r="O23" i="257"/>
  <c r="N23" i="257"/>
  <c r="A23" i="257"/>
  <c r="O22" i="257"/>
  <c r="N22" i="257"/>
  <c r="A22" i="257"/>
  <c r="O21" i="257"/>
  <c r="N21" i="257"/>
  <c r="A21" i="257"/>
  <c r="O20" i="257"/>
  <c r="N20" i="257"/>
  <c r="A20" i="257"/>
  <c r="O19" i="257"/>
  <c r="N19" i="257"/>
  <c r="A19" i="257"/>
  <c r="O18" i="257"/>
  <c r="N18" i="257"/>
  <c r="A18" i="257"/>
  <c r="O17" i="257"/>
  <c r="N17" i="257"/>
  <c r="A17" i="257"/>
  <c r="O16" i="257"/>
  <c r="N16" i="257"/>
  <c r="A16" i="257"/>
  <c r="O15" i="257"/>
  <c r="N15" i="257"/>
  <c r="N90" i="257"/>
  <c r="A15" i="257"/>
  <c r="F9" i="257"/>
  <c r="F8" i="257"/>
  <c r="E6" i="257"/>
  <c r="M1" i="257"/>
  <c r="C402" i="256"/>
  <c r="C401" i="256"/>
  <c r="C400" i="256"/>
  <c r="C399" i="256"/>
  <c r="C398" i="256"/>
  <c r="C397" i="256"/>
  <c r="C396" i="256"/>
  <c r="C395" i="256"/>
  <c r="C394" i="256"/>
  <c r="C393" i="256"/>
  <c r="C392" i="256"/>
  <c r="C391" i="256"/>
  <c r="C390" i="256"/>
  <c r="C389" i="256"/>
  <c r="C388" i="256"/>
  <c r="C387" i="256"/>
  <c r="C386" i="256"/>
  <c r="C385" i="256"/>
  <c r="C384" i="256"/>
  <c r="C383" i="256"/>
  <c r="C382" i="256"/>
  <c r="C381" i="256"/>
  <c r="C380" i="256"/>
  <c r="C379" i="256"/>
  <c r="C378" i="256"/>
  <c r="C377" i="256"/>
  <c r="C376" i="256"/>
  <c r="C375" i="256"/>
  <c r="C374" i="256"/>
  <c r="C373" i="256"/>
  <c r="C372" i="256"/>
  <c r="C371" i="256"/>
  <c r="C370" i="256"/>
  <c r="C369" i="256"/>
  <c r="C368" i="256"/>
  <c r="C367" i="256"/>
  <c r="C366" i="256"/>
  <c r="C365" i="256"/>
  <c r="C364" i="256"/>
  <c r="C363" i="256"/>
  <c r="C362" i="256"/>
  <c r="C361" i="256"/>
  <c r="C360" i="256"/>
  <c r="C359" i="256"/>
  <c r="C358" i="256"/>
  <c r="C357" i="256"/>
  <c r="C356" i="256"/>
  <c r="C355" i="256"/>
  <c r="C354" i="256"/>
  <c r="C353" i="256"/>
  <c r="C352" i="256"/>
  <c r="J350" i="256"/>
  <c r="J358" i="256"/>
  <c r="K358" i="256" s="1"/>
  <c r="H350" i="256"/>
  <c r="F350" i="256"/>
  <c r="D350" i="256"/>
  <c r="M319" i="256"/>
  <c r="N315" i="256"/>
  <c r="O314" i="256"/>
  <c r="A314" i="256"/>
  <c r="O313" i="256"/>
  <c r="A313" i="256"/>
  <c r="O312" i="256"/>
  <c r="A312" i="256"/>
  <c r="O311" i="256"/>
  <c r="A311" i="256"/>
  <c r="O310" i="256"/>
  <c r="A310" i="256"/>
  <c r="O309" i="256"/>
  <c r="A309" i="256"/>
  <c r="O308" i="256"/>
  <c r="A308" i="256"/>
  <c r="O307" i="256"/>
  <c r="A307" i="256"/>
  <c r="O306" i="256"/>
  <c r="A306" i="256"/>
  <c r="O305" i="256"/>
  <c r="A305" i="256"/>
  <c r="O304" i="256"/>
  <c r="A304" i="256"/>
  <c r="O303" i="256"/>
  <c r="A303" i="256"/>
  <c r="O302" i="256"/>
  <c r="A302" i="256"/>
  <c r="O301" i="256"/>
  <c r="A301" i="256"/>
  <c r="O300" i="256"/>
  <c r="A300" i="256"/>
  <c r="O299" i="256"/>
  <c r="A299" i="256"/>
  <c r="O298" i="256"/>
  <c r="A298" i="256"/>
  <c r="O297" i="256"/>
  <c r="A297" i="256"/>
  <c r="O296" i="256"/>
  <c r="A296" i="256"/>
  <c r="O295" i="256"/>
  <c r="A295" i="256"/>
  <c r="O294" i="256"/>
  <c r="A294" i="256"/>
  <c r="O293" i="256"/>
  <c r="A293" i="256"/>
  <c r="O292" i="256"/>
  <c r="A292" i="256"/>
  <c r="O291" i="256"/>
  <c r="A291" i="256"/>
  <c r="O290" i="256"/>
  <c r="A290" i="256"/>
  <c r="O289" i="256"/>
  <c r="A289" i="256"/>
  <c r="O288" i="256"/>
  <c r="A288" i="256"/>
  <c r="O287" i="256"/>
  <c r="A287" i="256"/>
  <c r="O286" i="256"/>
  <c r="A286" i="256"/>
  <c r="O285" i="256"/>
  <c r="A285" i="256"/>
  <c r="O284" i="256"/>
  <c r="A284" i="256"/>
  <c r="O283" i="256"/>
  <c r="A283" i="256"/>
  <c r="O282" i="256"/>
  <c r="A282" i="256"/>
  <c r="O281" i="256"/>
  <c r="A281" i="256"/>
  <c r="O280" i="256"/>
  <c r="A280" i="256"/>
  <c r="O279" i="256"/>
  <c r="A279" i="256"/>
  <c r="O278" i="256"/>
  <c r="A278" i="256"/>
  <c r="O277" i="256"/>
  <c r="A277" i="256"/>
  <c r="O276" i="256"/>
  <c r="A276" i="256"/>
  <c r="O275" i="256"/>
  <c r="A275" i="256"/>
  <c r="O274" i="256"/>
  <c r="A274" i="256"/>
  <c r="O273" i="256"/>
  <c r="A273" i="256"/>
  <c r="O272" i="256"/>
  <c r="A272" i="256"/>
  <c r="O271" i="256"/>
  <c r="A271" i="256"/>
  <c r="O270" i="256"/>
  <c r="A270" i="256"/>
  <c r="O269" i="256"/>
  <c r="A269" i="256"/>
  <c r="O268" i="256"/>
  <c r="A268" i="256"/>
  <c r="O267" i="256"/>
  <c r="A267" i="256"/>
  <c r="O266" i="256"/>
  <c r="A266" i="256"/>
  <c r="O265" i="256"/>
  <c r="A265" i="256"/>
  <c r="O260" i="256"/>
  <c r="N260" i="256"/>
  <c r="A260" i="256"/>
  <c r="O259" i="256"/>
  <c r="N259" i="256"/>
  <c r="A259" i="256"/>
  <c r="O258" i="256"/>
  <c r="N258" i="256"/>
  <c r="A258" i="256"/>
  <c r="O257" i="256"/>
  <c r="N257" i="256"/>
  <c r="A257" i="256"/>
  <c r="O256" i="256"/>
  <c r="N256" i="256"/>
  <c r="A256" i="256"/>
  <c r="O255" i="256"/>
  <c r="N255" i="256"/>
  <c r="A255" i="256"/>
  <c r="O254" i="256"/>
  <c r="N254" i="256"/>
  <c r="A254" i="256"/>
  <c r="O253" i="256"/>
  <c r="N253" i="256"/>
  <c r="A253" i="256"/>
  <c r="O252" i="256"/>
  <c r="N252" i="256"/>
  <c r="A252" i="256"/>
  <c r="O251" i="256"/>
  <c r="N251" i="256"/>
  <c r="A251" i="256"/>
  <c r="O250" i="256"/>
  <c r="N250" i="256"/>
  <c r="A250" i="256"/>
  <c r="O249" i="256"/>
  <c r="N249" i="256"/>
  <c r="A249" i="256"/>
  <c r="O248" i="256"/>
  <c r="N248" i="256"/>
  <c r="A248" i="256"/>
  <c r="O247" i="256"/>
  <c r="N247" i="256"/>
  <c r="A247" i="256"/>
  <c r="O246" i="256"/>
  <c r="N246" i="256"/>
  <c r="A246" i="256"/>
  <c r="O245" i="256"/>
  <c r="N245" i="256"/>
  <c r="A245" i="256"/>
  <c r="O244" i="256"/>
  <c r="N244" i="256"/>
  <c r="A244" i="256"/>
  <c r="O243" i="256"/>
  <c r="N243" i="256"/>
  <c r="A243" i="256"/>
  <c r="O242" i="256"/>
  <c r="N242" i="256"/>
  <c r="A242" i="256"/>
  <c r="O241" i="256"/>
  <c r="N241" i="256"/>
  <c r="A241" i="256"/>
  <c r="O240" i="256"/>
  <c r="N240" i="256"/>
  <c r="A240" i="256"/>
  <c r="O239" i="256"/>
  <c r="N239" i="256"/>
  <c r="A239" i="256"/>
  <c r="O238" i="256"/>
  <c r="N238" i="256"/>
  <c r="A238" i="256"/>
  <c r="O237" i="256"/>
  <c r="N237" i="256"/>
  <c r="A237" i="256"/>
  <c r="O236" i="256"/>
  <c r="N236" i="256"/>
  <c r="A236" i="256"/>
  <c r="O235" i="256"/>
  <c r="N235" i="256"/>
  <c r="A235" i="256"/>
  <c r="O234" i="256"/>
  <c r="N234" i="256"/>
  <c r="A234" i="256"/>
  <c r="O233" i="256"/>
  <c r="N233" i="256"/>
  <c r="A233" i="256"/>
  <c r="O232" i="256"/>
  <c r="N232" i="256"/>
  <c r="A232" i="256"/>
  <c r="O231" i="256"/>
  <c r="N231" i="256"/>
  <c r="A231" i="256"/>
  <c r="O230" i="256"/>
  <c r="N230" i="256"/>
  <c r="A230" i="256"/>
  <c r="O229" i="256"/>
  <c r="N229" i="256"/>
  <c r="A229" i="256"/>
  <c r="O228" i="256"/>
  <c r="N228" i="256"/>
  <c r="A228" i="256"/>
  <c r="O227" i="256"/>
  <c r="N227" i="256"/>
  <c r="A227" i="256"/>
  <c r="O226" i="256"/>
  <c r="N226" i="256"/>
  <c r="A226" i="256"/>
  <c r="O225" i="256"/>
  <c r="N225" i="256"/>
  <c r="A225" i="256"/>
  <c r="O224" i="256"/>
  <c r="N224" i="256"/>
  <c r="A224" i="256"/>
  <c r="O223" i="256"/>
  <c r="N223" i="256"/>
  <c r="A223" i="256"/>
  <c r="O222" i="256"/>
  <c r="N222" i="256"/>
  <c r="A222" i="256"/>
  <c r="O221" i="256"/>
  <c r="N221" i="256"/>
  <c r="A221" i="256"/>
  <c r="O220" i="256"/>
  <c r="N220" i="256"/>
  <c r="A220" i="256"/>
  <c r="O219" i="256"/>
  <c r="N219" i="256"/>
  <c r="A219" i="256"/>
  <c r="O218" i="256"/>
  <c r="N218" i="256"/>
  <c r="A218" i="256"/>
  <c r="O217" i="256"/>
  <c r="N217" i="256"/>
  <c r="A217" i="256"/>
  <c r="O216" i="256"/>
  <c r="N216" i="256"/>
  <c r="A216" i="256"/>
  <c r="O215" i="256"/>
  <c r="N215" i="256"/>
  <c r="A215" i="256"/>
  <c r="O214" i="256"/>
  <c r="N214" i="256"/>
  <c r="A214" i="256"/>
  <c r="O213" i="256"/>
  <c r="N213" i="256"/>
  <c r="A213" i="256"/>
  <c r="O212" i="256"/>
  <c r="N212" i="256"/>
  <c r="A212" i="256"/>
  <c r="O211" i="256"/>
  <c r="N211" i="256"/>
  <c r="N261" i="256"/>
  <c r="A211" i="256"/>
  <c r="X206" i="256"/>
  <c r="O206" i="256"/>
  <c r="A206" i="256"/>
  <c r="X205" i="256"/>
  <c r="O205" i="256"/>
  <c r="A205" i="256"/>
  <c r="X204" i="256"/>
  <c r="O204" i="256"/>
  <c r="A204" i="256"/>
  <c r="X203" i="256"/>
  <c r="O203" i="256"/>
  <c r="A203" i="256"/>
  <c r="X202" i="256"/>
  <c r="O202" i="256"/>
  <c r="A202" i="256"/>
  <c r="X201" i="256"/>
  <c r="O201" i="256"/>
  <c r="A201" i="256"/>
  <c r="X200" i="256"/>
  <c r="O200" i="256"/>
  <c r="A200" i="256"/>
  <c r="X199" i="256"/>
  <c r="O199" i="256"/>
  <c r="A199" i="256"/>
  <c r="X198" i="256"/>
  <c r="O198" i="256"/>
  <c r="A198" i="256"/>
  <c r="X197" i="256"/>
  <c r="O197" i="256"/>
  <c r="A197" i="256"/>
  <c r="X196" i="256"/>
  <c r="O196" i="256"/>
  <c r="A196" i="256"/>
  <c r="X195" i="256"/>
  <c r="O195" i="256"/>
  <c r="A195" i="256"/>
  <c r="X194" i="256"/>
  <c r="O194" i="256"/>
  <c r="A194" i="256"/>
  <c r="X193" i="256"/>
  <c r="O193" i="256"/>
  <c r="A193" i="256"/>
  <c r="X192" i="256"/>
  <c r="O192" i="256"/>
  <c r="A192" i="256"/>
  <c r="X191" i="256"/>
  <c r="O191" i="256"/>
  <c r="A191" i="256"/>
  <c r="X190" i="256"/>
  <c r="O190" i="256"/>
  <c r="A190" i="256"/>
  <c r="X189" i="256"/>
  <c r="O189" i="256"/>
  <c r="A189" i="256"/>
  <c r="X188" i="256"/>
  <c r="O188" i="256"/>
  <c r="A188" i="256"/>
  <c r="X187" i="256"/>
  <c r="O187" i="256"/>
  <c r="A187" i="256"/>
  <c r="X186" i="256"/>
  <c r="O186" i="256"/>
  <c r="A186" i="256"/>
  <c r="X185" i="256"/>
  <c r="O185" i="256"/>
  <c r="A185" i="256"/>
  <c r="X184" i="256"/>
  <c r="O184" i="256"/>
  <c r="A184" i="256"/>
  <c r="X183" i="256"/>
  <c r="O183" i="256"/>
  <c r="A183" i="256"/>
  <c r="X182" i="256"/>
  <c r="O182" i="256"/>
  <c r="A182" i="256"/>
  <c r="X181" i="256"/>
  <c r="O181" i="256"/>
  <c r="A181" i="256"/>
  <c r="X180" i="256"/>
  <c r="O180" i="256"/>
  <c r="A180" i="256"/>
  <c r="X179" i="256"/>
  <c r="O179" i="256"/>
  <c r="A179" i="256"/>
  <c r="X178" i="256"/>
  <c r="O178" i="256"/>
  <c r="A178" i="256"/>
  <c r="X177" i="256"/>
  <c r="O177" i="256"/>
  <c r="A177" i="256"/>
  <c r="X176" i="256"/>
  <c r="O176" i="256"/>
  <c r="A176" i="256"/>
  <c r="X175" i="256"/>
  <c r="O175" i="256"/>
  <c r="A175" i="256"/>
  <c r="X174" i="256"/>
  <c r="O174" i="256"/>
  <c r="A174" i="256"/>
  <c r="X173" i="256"/>
  <c r="O173" i="256"/>
  <c r="A173" i="256"/>
  <c r="X172" i="256"/>
  <c r="O172" i="256"/>
  <c r="A172" i="256"/>
  <c r="X171" i="256"/>
  <c r="O171" i="256"/>
  <c r="A171" i="256"/>
  <c r="X170" i="256"/>
  <c r="O170" i="256"/>
  <c r="A170" i="256"/>
  <c r="X169" i="256"/>
  <c r="O169" i="256"/>
  <c r="A169" i="256"/>
  <c r="X168" i="256"/>
  <c r="O168" i="256"/>
  <c r="A168" i="256"/>
  <c r="X167" i="256"/>
  <c r="O167" i="256"/>
  <c r="A167" i="256"/>
  <c r="X166" i="256"/>
  <c r="O166" i="256"/>
  <c r="A166" i="256"/>
  <c r="X165" i="256"/>
  <c r="O165" i="256"/>
  <c r="A165" i="256"/>
  <c r="X164" i="256"/>
  <c r="O164" i="256"/>
  <c r="A164" i="256"/>
  <c r="X163" i="256"/>
  <c r="O163" i="256"/>
  <c r="A163" i="256"/>
  <c r="X162" i="256"/>
  <c r="O162" i="256"/>
  <c r="A162" i="256"/>
  <c r="X161" i="256"/>
  <c r="O161" i="256"/>
  <c r="A161" i="256"/>
  <c r="X160" i="256"/>
  <c r="O160" i="256"/>
  <c r="A160" i="256"/>
  <c r="X159" i="256"/>
  <c r="O159" i="256"/>
  <c r="A159" i="256"/>
  <c r="X158" i="256"/>
  <c r="O158" i="256"/>
  <c r="A158" i="256"/>
  <c r="X157" i="256"/>
  <c r="O157" i="256"/>
  <c r="A157" i="256"/>
  <c r="X152" i="256"/>
  <c r="X151" i="256"/>
  <c r="X150" i="256"/>
  <c r="O150" i="256"/>
  <c r="I150" i="256"/>
  <c r="K150" i="256"/>
  <c r="N150" i="256"/>
  <c r="A150" i="256"/>
  <c r="X149" i="256"/>
  <c r="O149" i="256"/>
  <c r="I149" i="256"/>
  <c r="K149" i="256"/>
  <c r="N149" i="256"/>
  <c r="A149" i="256"/>
  <c r="X148" i="256"/>
  <c r="O148" i="256"/>
  <c r="I148" i="256"/>
  <c r="K148" i="256"/>
  <c r="A148" i="256"/>
  <c r="X147" i="256"/>
  <c r="O147" i="256"/>
  <c r="I147" i="256"/>
  <c r="K147" i="256"/>
  <c r="N147" i="256"/>
  <c r="A147" i="256"/>
  <c r="X146" i="256"/>
  <c r="O146" i="256"/>
  <c r="I146" i="256"/>
  <c r="K146" i="256"/>
  <c r="N146" i="256"/>
  <c r="A146" i="256"/>
  <c r="X145" i="256"/>
  <c r="O145" i="256"/>
  <c r="I145" i="256"/>
  <c r="K145" i="256"/>
  <c r="N145" i="256"/>
  <c r="A145" i="256"/>
  <c r="X144" i="256"/>
  <c r="O144" i="256"/>
  <c r="I144" i="256"/>
  <c r="K144" i="256"/>
  <c r="A144" i="256"/>
  <c r="X143" i="256"/>
  <c r="O143" i="256"/>
  <c r="I143" i="256"/>
  <c r="K143" i="256"/>
  <c r="N143" i="256"/>
  <c r="A143" i="256"/>
  <c r="X142" i="256"/>
  <c r="O142" i="256"/>
  <c r="I142" i="256"/>
  <c r="K142" i="256"/>
  <c r="A142" i="256"/>
  <c r="X141" i="256"/>
  <c r="O141" i="256"/>
  <c r="I141" i="256"/>
  <c r="K141" i="256"/>
  <c r="N141" i="256"/>
  <c r="A141" i="256"/>
  <c r="X140" i="256"/>
  <c r="O140" i="256"/>
  <c r="I140" i="256"/>
  <c r="K140" i="256"/>
  <c r="N140" i="256"/>
  <c r="A140" i="256"/>
  <c r="X139" i="256"/>
  <c r="O139" i="256"/>
  <c r="I139" i="256"/>
  <c r="K139" i="256"/>
  <c r="N139" i="256"/>
  <c r="A139" i="256"/>
  <c r="X138" i="256"/>
  <c r="O138" i="256"/>
  <c r="I138" i="256"/>
  <c r="K138" i="256"/>
  <c r="A138" i="256"/>
  <c r="X137" i="256"/>
  <c r="O137" i="256"/>
  <c r="I137" i="256"/>
  <c r="K137" i="256"/>
  <c r="N137" i="256"/>
  <c r="A137" i="256"/>
  <c r="X136" i="256"/>
  <c r="O136" i="256"/>
  <c r="I136" i="256"/>
  <c r="K136" i="256"/>
  <c r="A136" i="256"/>
  <c r="X135" i="256"/>
  <c r="O135" i="256"/>
  <c r="I135" i="256"/>
  <c r="K135" i="256"/>
  <c r="N135" i="256"/>
  <c r="A135" i="256"/>
  <c r="X134" i="256"/>
  <c r="O134" i="256"/>
  <c r="I134" i="256"/>
  <c r="K134" i="256"/>
  <c r="N134" i="256"/>
  <c r="A134" i="256"/>
  <c r="X133" i="256"/>
  <c r="O133" i="256"/>
  <c r="I133" i="256"/>
  <c r="K133" i="256"/>
  <c r="N133" i="256"/>
  <c r="A133" i="256"/>
  <c r="X132" i="256"/>
  <c r="O132" i="256"/>
  <c r="I132" i="256"/>
  <c r="K132" i="256"/>
  <c r="A132" i="256"/>
  <c r="X131" i="256"/>
  <c r="O131" i="256"/>
  <c r="I131" i="256"/>
  <c r="K131" i="256"/>
  <c r="N131" i="256"/>
  <c r="A131" i="256"/>
  <c r="X130" i="256"/>
  <c r="O130" i="256"/>
  <c r="I130" i="256"/>
  <c r="K130" i="256"/>
  <c r="N130" i="256"/>
  <c r="A130" i="256"/>
  <c r="X129" i="256"/>
  <c r="O129" i="256"/>
  <c r="I129" i="256"/>
  <c r="K129" i="256"/>
  <c r="N129" i="256"/>
  <c r="A129" i="256"/>
  <c r="X128" i="256"/>
  <c r="O128" i="256"/>
  <c r="I128" i="256"/>
  <c r="K128" i="256"/>
  <c r="A128" i="256"/>
  <c r="X127" i="256"/>
  <c r="O127" i="256"/>
  <c r="I127" i="256"/>
  <c r="K127" i="256"/>
  <c r="N127" i="256"/>
  <c r="A127" i="256"/>
  <c r="X126" i="256"/>
  <c r="O126" i="256"/>
  <c r="I126" i="256"/>
  <c r="K126" i="256"/>
  <c r="N126" i="256"/>
  <c r="A126" i="256"/>
  <c r="X125" i="256"/>
  <c r="O125" i="256"/>
  <c r="I125" i="256"/>
  <c r="K125" i="256"/>
  <c r="N125" i="256"/>
  <c r="A125" i="256"/>
  <c r="X124" i="256"/>
  <c r="O124" i="256"/>
  <c r="I124" i="256"/>
  <c r="K124" i="256"/>
  <c r="A124" i="256"/>
  <c r="X123" i="256"/>
  <c r="O123" i="256"/>
  <c r="I123" i="256"/>
  <c r="K123" i="256"/>
  <c r="N123" i="256"/>
  <c r="A123" i="256"/>
  <c r="X122" i="256"/>
  <c r="O122" i="256"/>
  <c r="I122" i="256"/>
  <c r="K122" i="256"/>
  <c r="N122" i="256"/>
  <c r="A122" i="256"/>
  <c r="X121" i="256"/>
  <c r="O121" i="256"/>
  <c r="I121" i="256"/>
  <c r="K121" i="256"/>
  <c r="N121" i="256"/>
  <c r="A121" i="256"/>
  <c r="X120" i="256"/>
  <c r="O120" i="256"/>
  <c r="I120" i="256"/>
  <c r="K120" i="256"/>
  <c r="A120" i="256"/>
  <c r="X119" i="256"/>
  <c r="O119" i="256"/>
  <c r="I119" i="256"/>
  <c r="K119" i="256"/>
  <c r="N119" i="256"/>
  <c r="A119" i="256"/>
  <c r="X118" i="256"/>
  <c r="O118" i="256"/>
  <c r="I118" i="256"/>
  <c r="K118" i="256"/>
  <c r="A118" i="256"/>
  <c r="X117" i="256"/>
  <c r="O117" i="256"/>
  <c r="I117" i="256"/>
  <c r="K117" i="256"/>
  <c r="N117" i="256"/>
  <c r="A117" i="256"/>
  <c r="X116" i="256"/>
  <c r="O116" i="256"/>
  <c r="I116" i="256"/>
  <c r="K116" i="256"/>
  <c r="N116" i="256"/>
  <c r="A116" i="256"/>
  <c r="X115" i="256"/>
  <c r="O115" i="256"/>
  <c r="I115" i="256"/>
  <c r="K115" i="256"/>
  <c r="N115" i="256"/>
  <c r="A115" i="256"/>
  <c r="X114" i="256"/>
  <c r="O114" i="256"/>
  <c r="I114" i="256"/>
  <c r="K114" i="256"/>
  <c r="A114" i="256"/>
  <c r="X113" i="256"/>
  <c r="O113" i="256"/>
  <c r="I113" i="256"/>
  <c r="K113" i="256"/>
  <c r="N113" i="256"/>
  <c r="A113" i="256"/>
  <c r="X112" i="256"/>
  <c r="O112" i="256"/>
  <c r="I112" i="256"/>
  <c r="K112" i="256"/>
  <c r="A112" i="256"/>
  <c r="X111" i="256"/>
  <c r="O111" i="256"/>
  <c r="I111" i="256"/>
  <c r="K111" i="256"/>
  <c r="N111" i="256"/>
  <c r="A111" i="256"/>
  <c r="X110" i="256"/>
  <c r="O110" i="256"/>
  <c r="I110" i="256"/>
  <c r="K110" i="256"/>
  <c r="A110" i="256"/>
  <c r="X109" i="256"/>
  <c r="O109" i="256"/>
  <c r="I109" i="256"/>
  <c r="K109" i="256"/>
  <c r="N109" i="256"/>
  <c r="A109" i="256"/>
  <c r="X108" i="256"/>
  <c r="O108" i="256"/>
  <c r="I108" i="256"/>
  <c r="K108" i="256"/>
  <c r="N108" i="256"/>
  <c r="A108" i="256"/>
  <c r="X107" i="256"/>
  <c r="O107" i="256"/>
  <c r="I107" i="256"/>
  <c r="K107" i="256"/>
  <c r="N107" i="256"/>
  <c r="A107" i="256"/>
  <c r="X106" i="256"/>
  <c r="O106" i="256"/>
  <c r="I106" i="256"/>
  <c r="K106" i="256"/>
  <c r="A106" i="256"/>
  <c r="X105" i="256"/>
  <c r="O105" i="256"/>
  <c r="I105" i="256"/>
  <c r="K105" i="256"/>
  <c r="N105" i="256"/>
  <c r="A105" i="256"/>
  <c r="X104" i="256"/>
  <c r="O104" i="256"/>
  <c r="I104" i="256"/>
  <c r="K104" i="256"/>
  <c r="A104" i="256"/>
  <c r="X103" i="256"/>
  <c r="O103" i="256"/>
  <c r="I103" i="256"/>
  <c r="K103" i="256"/>
  <c r="N103" i="256"/>
  <c r="A103" i="256"/>
  <c r="X102" i="256"/>
  <c r="O102" i="256"/>
  <c r="I102" i="256"/>
  <c r="K102" i="256"/>
  <c r="N102" i="256"/>
  <c r="A102" i="256"/>
  <c r="X101" i="256"/>
  <c r="O101" i="256"/>
  <c r="I101" i="256"/>
  <c r="K101" i="256"/>
  <c r="N101" i="256"/>
  <c r="A101" i="256"/>
  <c r="X100" i="256"/>
  <c r="O100" i="256"/>
  <c r="I100" i="256"/>
  <c r="K100" i="256"/>
  <c r="N100" i="256"/>
  <c r="A100" i="256"/>
  <c r="X99" i="256"/>
  <c r="O99" i="256"/>
  <c r="I99" i="256"/>
  <c r="K99" i="256"/>
  <c r="N99" i="256"/>
  <c r="A99" i="256"/>
  <c r="X98" i="256"/>
  <c r="O98" i="256"/>
  <c r="I98" i="256"/>
  <c r="K98" i="256"/>
  <c r="N98" i="256"/>
  <c r="A98" i="256"/>
  <c r="X97" i="256"/>
  <c r="O97" i="256"/>
  <c r="I97" i="256"/>
  <c r="K97" i="256"/>
  <c r="N97" i="256"/>
  <c r="A97" i="256"/>
  <c r="X96" i="256"/>
  <c r="O96" i="256"/>
  <c r="I96" i="256"/>
  <c r="K96" i="256"/>
  <c r="N96" i="256"/>
  <c r="A96" i="256"/>
  <c r="O89" i="256"/>
  <c r="N89" i="256"/>
  <c r="A89" i="256"/>
  <c r="O88" i="256"/>
  <c r="N88" i="256"/>
  <c r="A88" i="256"/>
  <c r="O87" i="256"/>
  <c r="N87" i="256"/>
  <c r="A87" i="256"/>
  <c r="O86" i="256"/>
  <c r="N86" i="256"/>
  <c r="A86" i="256"/>
  <c r="O85" i="256"/>
  <c r="N85" i="256"/>
  <c r="A85" i="256"/>
  <c r="O84" i="256"/>
  <c r="N84" i="256"/>
  <c r="A84" i="256"/>
  <c r="O83" i="256"/>
  <c r="N83" i="256"/>
  <c r="A83" i="256"/>
  <c r="O82" i="256"/>
  <c r="N82" i="256"/>
  <c r="A82" i="256"/>
  <c r="O81" i="256"/>
  <c r="N81" i="256"/>
  <c r="A81" i="256"/>
  <c r="O80" i="256"/>
  <c r="N80" i="256"/>
  <c r="A80" i="256"/>
  <c r="O79" i="256"/>
  <c r="N79" i="256"/>
  <c r="A79" i="256"/>
  <c r="O78" i="256"/>
  <c r="N78" i="256"/>
  <c r="A78" i="256"/>
  <c r="O77" i="256"/>
  <c r="N77" i="256"/>
  <c r="A77" i="256"/>
  <c r="O76" i="256"/>
  <c r="N76" i="256"/>
  <c r="A76" i="256"/>
  <c r="O75" i="256"/>
  <c r="N75" i="256"/>
  <c r="A75" i="256"/>
  <c r="O74" i="256"/>
  <c r="N74" i="256"/>
  <c r="A74" i="256"/>
  <c r="O73" i="256"/>
  <c r="N73" i="256"/>
  <c r="A73" i="256"/>
  <c r="O72" i="256"/>
  <c r="N72" i="256"/>
  <c r="A72" i="256"/>
  <c r="O71" i="256"/>
  <c r="N71" i="256"/>
  <c r="A71" i="256"/>
  <c r="O70" i="256"/>
  <c r="N70" i="256"/>
  <c r="A70" i="256"/>
  <c r="O69" i="256"/>
  <c r="N69" i="256"/>
  <c r="A69" i="256"/>
  <c r="O68" i="256"/>
  <c r="N68" i="256"/>
  <c r="A68" i="256"/>
  <c r="O67" i="256"/>
  <c r="N67" i="256"/>
  <c r="A67" i="256"/>
  <c r="O66" i="256"/>
  <c r="N66" i="256"/>
  <c r="A66" i="256"/>
  <c r="O65" i="256"/>
  <c r="N65" i="256"/>
  <c r="A65" i="256"/>
  <c r="O64" i="256"/>
  <c r="N64" i="256"/>
  <c r="A64" i="256"/>
  <c r="O63" i="256"/>
  <c r="N63" i="256"/>
  <c r="A63" i="256"/>
  <c r="O62" i="256"/>
  <c r="N62" i="256"/>
  <c r="A62" i="256"/>
  <c r="O61" i="256"/>
  <c r="N61" i="256"/>
  <c r="A61" i="256"/>
  <c r="O60" i="256"/>
  <c r="N60" i="256"/>
  <c r="A60" i="256"/>
  <c r="O59" i="256"/>
  <c r="N59" i="256"/>
  <c r="A59" i="256"/>
  <c r="O58" i="256"/>
  <c r="N58" i="256"/>
  <c r="A58" i="256"/>
  <c r="O57" i="256"/>
  <c r="N57" i="256"/>
  <c r="A57" i="256"/>
  <c r="O56" i="256"/>
  <c r="N56" i="256"/>
  <c r="A56" i="256"/>
  <c r="O55" i="256"/>
  <c r="N55" i="256"/>
  <c r="A55" i="256"/>
  <c r="O54" i="256"/>
  <c r="N54" i="256"/>
  <c r="A54" i="256"/>
  <c r="O53" i="256"/>
  <c r="N53" i="256"/>
  <c r="A53" i="256"/>
  <c r="O52" i="256"/>
  <c r="N52" i="256"/>
  <c r="A52" i="256"/>
  <c r="O51" i="256"/>
  <c r="N51" i="256"/>
  <c r="A51" i="256"/>
  <c r="O50" i="256"/>
  <c r="N50" i="256"/>
  <c r="A50" i="256"/>
  <c r="O49" i="256"/>
  <c r="N49" i="256"/>
  <c r="A49" i="256"/>
  <c r="O48" i="256"/>
  <c r="N48" i="256"/>
  <c r="A48" i="256"/>
  <c r="O47" i="256"/>
  <c r="N47" i="256"/>
  <c r="A47" i="256"/>
  <c r="O46" i="256"/>
  <c r="N46" i="256"/>
  <c r="A46" i="256"/>
  <c r="O45" i="256"/>
  <c r="N45" i="256"/>
  <c r="A45" i="256"/>
  <c r="O44" i="256"/>
  <c r="N44" i="256"/>
  <c r="A44" i="256"/>
  <c r="O43" i="256"/>
  <c r="N43" i="256"/>
  <c r="A43" i="256"/>
  <c r="O42" i="256"/>
  <c r="N42" i="256"/>
  <c r="A42" i="256"/>
  <c r="O41" i="256"/>
  <c r="N41" i="256"/>
  <c r="A41" i="256"/>
  <c r="O40" i="256"/>
  <c r="N40" i="256"/>
  <c r="A40" i="256"/>
  <c r="O39" i="256"/>
  <c r="N39" i="256"/>
  <c r="A39" i="256"/>
  <c r="O38" i="256"/>
  <c r="N38" i="256"/>
  <c r="A38" i="256"/>
  <c r="O37" i="256"/>
  <c r="N37" i="256"/>
  <c r="A37" i="256"/>
  <c r="O36" i="256"/>
  <c r="N36" i="256"/>
  <c r="A36" i="256"/>
  <c r="O35" i="256"/>
  <c r="N35" i="256"/>
  <c r="A35" i="256"/>
  <c r="O34" i="256"/>
  <c r="N34" i="256"/>
  <c r="A34" i="256"/>
  <c r="O33" i="256"/>
  <c r="N33" i="256"/>
  <c r="A33" i="256"/>
  <c r="O32" i="256"/>
  <c r="N32" i="256"/>
  <c r="A32" i="256"/>
  <c r="O31" i="256"/>
  <c r="N31" i="256"/>
  <c r="A31" i="256"/>
  <c r="O30" i="256"/>
  <c r="N30" i="256"/>
  <c r="A30" i="256"/>
  <c r="O29" i="256"/>
  <c r="N29" i="256"/>
  <c r="A29" i="256"/>
  <c r="O28" i="256"/>
  <c r="N28" i="256"/>
  <c r="A28" i="256"/>
  <c r="O27" i="256"/>
  <c r="N27" i="256"/>
  <c r="A27" i="256"/>
  <c r="O26" i="256"/>
  <c r="N26" i="256"/>
  <c r="A26" i="256"/>
  <c r="O25" i="256"/>
  <c r="N25" i="256"/>
  <c r="A25" i="256"/>
  <c r="O24" i="256"/>
  <c r="N24" i="256"/>
  <c r="A24" i="256"/>
  <c r="O23" i="256"/>
  <c r="N23" i="256"/>
  <c r="A23" i="256"/>
  <c r="O22" i="256"/>
  <c r="N22" i="256"/>
  <c r="A22" i="256"/>
  <c r="O21" i="256"/>
  <c r="N21" i="256"/>
  <c r="A21" i="256"/>
  <c r="O20" i="256"/>
  <c r="N20" i="256"/>
  <c r="A20" i="256"/>
  <c r="O19" i="256"/>
  <c r="N19" i="256"/>
  <c r="A19" i="256"/>
  <c r="O18" i="256"/>
  <c r="N18" i="256"/>
  <c r="A18" i="256"/>
  <c r="O17" i="256"/>
  <c r="N17" i="256"/>
  <c r="A17" i="256"/>
  <c r="O16" i="256"/>
  <c r="N16" i="256"/>
  <c r="A16" i="256"/>
  <c r="O15" i="256"/>
  <c r="N15" i="256"/>
  <c r="N90" i="256"/>
  <c r="A15" i="256"/>
  <c r="F9" i="256"/>
  <c r="F8" i="256"/>
  <c r="E6" i="256"/>
  <c r="M1" i="256"/>
  <c r="N70" i="278"/>
  <c r="N71" i="278"/>
  <c r="C353" i="245"/>
  <c r="C354" i="245"/>
  <c r="C355" i="245"/>
  <c r="C356" i="245"/>
  <c r="C357" i="245"/>
  <c r="C358" i="245"/>
  <c r="C359" i="245"/>
  <c r="C360" i="245"/>
  <c r="C361" i="245"/>
  <c r="C362" i="245"/>
  <c r="C363" i="245"/>
  <c r="C364" i="245"/>
  <c r="C365" i="245"/>
  <c r="C366" i="245"/>
  <c r="C367" i="245"/>
  <c r="C368" i="245"/>
  <c r="C369" i="245"/>
  <c r="C370" i="245"/>
  <c r="C371" i="245"/>
  <c r="C372" i="245"/>
  <c r="C373" i="245"/>
  <c r="C374" i="245"/>
  <c r="C375" i="245"/>
  <c r="C376" i="245"/>
  <c r="C377" i="245"/>
  <c r="C378" i="245"/>
  <c r="C379" i="245"/>
  <c r="C380" i="245"/>
  <c r="C381" i="245"/>
  <c r="C382" i="245"/>
  <c r="C383" i="245"/>
  <c r="C384" i="245"/>
  <c r="C385" i="245"/>
  <c r="C386" i="245"/>
  <c r="C387" i="245"/>
  <c r="C388" i="245"/>
  <c r="C389" i="245"/>
  <c r="C390" i="245"/>
  <c r="C391" i="245"/>
  <c r="C392" i="245"/>
  <c r="C393" i="245"/>
  <c r="C394" i="245"/>
  <c r="C395" i="245"/>
  <c r="C396" i="245"/>
  <c r="C397" i="245"/>
  <c r="C398" i="245"/>
  <c r="C399" i="245"/>
  <c r="C400" i="245"/>
  <c r="C401" i="245"/>
  <c r="C402" i="245"/>
  <c r="C352" i="245"/>
  <c r="N211" i="245"/>
  <c r="X157" i="245"/>
  <c r="X172" i="245"/>
  <c r="X173" i="245"/>
  <c r="X174" i="245"/>
  <c r="X175" i="245"/>
  <c r="X176" i="245"/>
  <c r="X177" i="245"/>
  <c r="X178" i="245"/>
  <c r="X179" i="245"/>
  <c r="X180" i="245"/>
  <c r="X181" i="245"/>
  <c r="X182" i="245"/>
  <c r="X183" i="245"/>
  <c r="X184" i="245"/>
  <c r="X185" i="245"/>
  <c r="X186" i="245"/>
  <c r="X187" i="245"/>
  <c r="X188" i="245"/>
  <c r="X189" i="245"/>
  <c r="X190" i="245"/>
  <c r="X191" i="245"/>
  <c r="X192" i="245"/>
  <c r="X193" i="245"/>
  <c r="X194" i="245"/>
  <c r="X195" i="245"/>
  <c r="X196" i="245"/>
  <c r="X197" i="245"/>
  <c r="X198" i="245"/>
  <c r="X199" i="245"/>
  <c r="X200" i="245"/>
  <c r="X201" i="245"/>
  <c r="X202" i="245"/>
  <c r="X203" i="245"/>
  <c r="X204" i="245"/>
  <c r="X205" i="245"/>
  <c r="X206" i="245"/>
  <c r="X171" i="245"/>
  <c r="X170" i="245"/>
  <c r="X169" i="245"/>
  <c r="X168" i="245"/>
  <c r="X167" i="245"/>
  <c r="X166" i="245"/>
  <c r="X165" i="245"/>
  <c r="X164" i="245"/>
  <c r="X163" i="245"/>
  <c r="X162" i="245"/>
  <c r="X161" i="245"/>
  <c r="X160" i="245"/>
  <c r="X159" i="245"/>
  <c r="X158" i="245"/>
  <c r="X97" i="245"/>
  <c r="X98" i="245"/>
  <c r="X99" i="245"/>
  <c r="X100" i="245"/>
  <c r="X101" i="245"/>
  <c r="X102" i="245"/>
  <c r="X103" i="245"/>
  <c r="X104" i="245"/>
  <c r="X105" i="245"/>
  <c r="X106" i="245"/>
  <c r="X107" i="245"/>
  <c r="X108" i="245"/>
  <c r="X109" i="245"/>
  <c r="X110" i="245"/>
  <c r="X111" i="245"/>
  <c r="X112" i="245"/>
  <c r="X113" i="245"/>
  <c r="X114" i="245"/>
  <c r="X115" i="245"/>
  <c r="X116" i="245"/>
  <c r="X117" i="245"/>
  <c r="X118" i="245"/>
  <c r="X119" i="245"/>
  <c r="X120" i="245"/>
  <c r="X121" i="245"/>
  <c r="X122" i="245"/>
  <c r="X123" i="245"/>
  <c r="X124" i="245"/>
  <c r="X125" i="245"/>
  <c r="X126" i="245"/>
  <c r="X127" i="245"/>
  <c r="X128" i="245"/>
  <c r="X129" i="245"/>
  <c r="X130" i="245"/>
  <c r="X131" i="245"/>
  <c r="X132" i="245"/>
  <c r="X133" i="245"/>
  <c r="X134" i="245"/>
  <c r="X135" i="245"/>
  <c r="X136" i="245"/>
  <c r="X137" i="245"/>
  <c r="X138" i="245"/>
  <c r="X139" i="245"/>
  <c r="X140" i="245"/>
  <c r="X141" i="245"/>
  <c r="X142" i="245"/>
  <c r="X143" i="245"/>
  <c r="X144" i="245"/>
  <c r="X145" i="245"/>
  <c r="X146" i="245"/>
  <c r="X147" i="245"/>
  <c r="X148" i="245"/>
  <c r="X149" i="245"/>
  <c r="X150" i="245"/>
  <c r="X151" i="245"/>
  <c r="X152" i="245"/>
  <c r="O158" i="245"/>
  <c r="O159" i="245"/>
  <c r="O160" i="245"/>
  <c r="O161" i="245"/>
  <c r="O162" i="245"/>
  <c r="O163" i="245"/>
  <c r="O164" i="245"/>
  <c r="O165" i="245"/>
  <c r="O166" i="245"/>
  <c r="O167" i="245"/>
  <c r="O168" i="245"/>
  <c r="O169" i="245"/>
  <c r="O170" i="245"/>
  <c r="O171" i="245"/>
  <c r="O172" i="245"/>
  <c r="O173" i="245"/>
  <c r="O174" i="245"/>
  <c r="O175" i="245"/>
  <c r="O176" i="245"/>
  <c r="O177" i="245"/>
  <c r="O178" i="245"/>
  <c r="O179" i="245"/>
  <c r="O180" i="245"/>
  <c r="O181" i="245"/>
  <c r="O182" i="245"/>
  <c r="O183" i="245"/>
  <c r="O184" i="245"/>
  <c r="O185" i="245"/>
  <c r="O186" i="245"/>
  <c r="O187" i="245"/>
  <c r="O188" i="245"/>
  <c r="O189" i="245"/>
  <c r="O190" i="245"/>
  <c r="O191" i="245"/>
  <c r="O192" i="245"/>
  <c r="O193" i="245"/>
  <c r="O194" i="245"/>
  <c r="O195" i="245"/>
  <c r="O196" i="245"/>
  <c r="O197" i="245"/>
  <c r="O198" i="245"/>
  <c r="O199" i="245"/>
  <c r="O200" i="245"/>
  <c r="O201" i="245"/>
  <c r="O202" i="245"/>
  <c r="O203" i="245"/>
  <c r="O204" i="245"/>
  <c r="O205" i="245"/>
  <c r="O206" i="245"/>
  <c r="O157" i="245"/>
  <c r="X96" i="245"/>
  <c r="O96" i="245"/>
  <c r="O97" i="245"/>
  <c r="O99" i="245"/>
  <c r="O100" i="245"/>
  <c r="O101" i="245"/>
  <c r="O102" i="245"/>
  <c r="O103" i="245"/>
  <c r="O104" i="245"/>
  <c r="O105" i="245"/>
  <c r="O106" i="245"/>
  <c r="O107" i="245"/>
  <c r="O108" i="245"/>
  <c r="O109" i="245"/>
  <c r="O110" i="245"/>
  <c r="O111" i="245"/>
  <c r="O112" i="245"/>
  <c r="O113" i="245"/>
  <c r="O114" i="245"/>
  <c r="O115" i="245"/>
  <c r="O116" i="245"/>
  <c r="O117" i="245"/>
  <c r="O118" i="245"/>
  <c r="O119" i="245"/>
  <c r="O120" i="245"/>
  <c r="O121" i="245"/>
  <c r="O122" i="245"/>
  <c r="O123" i="245"/>
  <c r="O124" i="245"/>
  <c r="O125" i="245"/>
  <c r="O126" i="245"/>
  <c r="O127" i="245"/>
  <c r="O128" i="245"/>
  <c r="O129" i="245"/>
  <c r="O130" i="245"/>
  <c r="O131" i="245"/>
  <c r="O132" i="245"/>
  <c r="O133" i="245"/>
  <c r="O134" i="245"/>
  <c r="O135" i="245"/>
  <c r="O136" i="245"/>
  <c r="O137" i="245"/>
  <c r="O138" i="245"/>
  <c r="O139" i="245"/>
  <c r="O140" i="245"/>
  <c r="O141" i="245"/>
  <c r="O142" i="245"/>
  <c r="O143" i="245"/>
  <c r="O144" i="245"/>
  <c r="O145" i="245"/>
  <c r="O146" i="245"/>
  <c r="O147" i="245"/>
  <c r="O148" i="245"/>
  <c r="O149" i="245"/>
  <c r="O150" i="245"/>
  <c r="O98" i="245"/>
  <c r="I97" i="245"/>
  <c r="K97" i="245"/>
  <c r="N97" i="245"/>
  <c r="I98" i="245"/>
  <c r="K98" i="245"/>
  <c r="N98" i="245"/>
  <c r="E79" i="275"/>
  <c r="I99" i="245"/>
  <c r="K99" i="245"/>
  <c r="N99" i="245"/>
  <c r="E80" i="275"/>
  <c r="I100" i="245"/>
  <c r="K100" i="245"/>
  <c r="N100" i="245"/>
  <c r="E81" i="275"/>
  <c r="I101" i="245"/>
  <c r="K101" i="245"/>
  <c r="N101" i="245"/>
  <c r="E82" i="275"/>
  <c r="I102" i="245"/>
  <c r="K102" i="245"/>
  <c r="N102" i="245"/>
  <c r="E83" i="275"/>
  <c r="I103" i="245"/>
  <c r="K103" i="245"/>
  <c r="N103" i="245"/>
  <c r="E84" i="275"/>
  <c r="I104" i="245"/>
  <c r="K104" i="245"/>
  <c r="N104" i="245"/>
  <c r="E85" i="275"/>
  <c r="I105" i="245"/>
  <c r="K105" i="245"/>
  <c r="N105" i="245"/>
  <c r="E86" i="275"/>
  <c r="I106" i="245"/>
  <c r="K106" i="245"/>
  <c r="N106" i="245"/>
  <c r="E87" i="275"/>
  <c r="I107" i="245"/>
  <c r="K107" i="245"/>
  <c r="N107" i="245"/>
  <c r="E88" i="275"/>
  <c r="I108" i="245"/>
  <c r="K108" i="245"/>
  <c r="N108" i="245"/>
  <c r="E89" i="275"/>
  <c r="I109" i="245"/>
  <c r="K109" i="245"/>
  <c r="N109" i="245"/>
  <c r="E90" i="275"/>
  <c r="I110" i="245"/>
  <c r="K110" i="245"/>
  <c r="N110" i="245"/>
  <c r="E91" i="275"/>
  <c r="I111" i="245"/>
  <c r="K111" i="245"/>
  <c r="N111" i="245"/>
  <c r="E92" i="275"/>
  <c r="I112" i="245"/>
  <c r="K112" i="245"/>
  <c r="N112" i="245"/>
  <c r="E93" i="275"/>
  <c r="I113" i="245"/>
  <c r="K113" i="245"/>
  <c r="N113" i="245"/>
  <c r="E94" i="275"/>
  <c r="I114" i="245"/>
  <c r="K114" i="245"/>
  <c r="N114" i="245"/>
  <c r="E95" i="275"/>
  <c r="I115" i="245"/>
  <c r="K115" i="245"/>
  <c r="N115" i="245"/>
  <c r="E96" i="275"/>
  <c r="I116" i="245"/>
  <c r="K116" i="245"/>
  <c r="N116" i="245"/>
  <c r="E97" i="275"/>
  <c r="I117" i="245"/>
  <c r="K117" i="245"/>
  <c r="N117" i="245"/>
  <c r="E98" i="275"/>
  <c r="I118" i="245"/>
  <c r="K118" i="245"/>
  <c r="N118" i="245"/>
  <c r="E99" i="275"/>
  <c r="I119" i="245"/>
  <c r="K119" i="245"/>
  <c r="N119" i="245"/>
  <c r="E100" i="275"/>
  <c r="I120" i="245"/>
  <c r="K120" i="245"/>
  <c r="N120" i="245"/>
  <c r="E101" i="275"/>
  <c r="I121" i="245"/>
  <c r="K121" i="245"/>
  <c r="N121" i="245"/>
  <c r="E102" i="275"/>
  <c r="I122" i="245"/>
  <c r="K122" i="245"/>
  <c r="N122" i="245"/>
  <c r="E103" i="275"/>
  <c r="I123" i="245"/>
  <c r="K123" i="245"/>
  <c r="N123" i="245"/>
  <c r="E104" i="275"/>
  <c r="I124" i="245"/>
  <c r="K124" i="245"/>
  <c r="N124" i="245"/>
  <c r="E105" i="275"/>
  <c r="I125" i="245"/>
  <c r="K125" i="245"/>
  <c r="N125" i="245"/>
  <c r="E106" i="275"/>
  <c r="I126" i="245"/>
  <c r="K126" i="245"/>
  <c r="N126" i="245"/>
  <c r="E107" i="275"/>
  <c r="I127" i="245"/>
  <c r="K127" i="245"/>
  <c r="N127" i="245"/>
  <c r="E108" i="275"/>
  <c r="I128" i="245"/>
  <c r="K128" i="245"/>
  <c r="N128" i="245"/>
  <c r="E109" i="275"/>
  <c r="I129" i="245"/>
  <c r="K129" i="245"/>
  <c r="N129" i="245"/>
  <c r="E110" i="275"/>
  <c r="I130" i="245"/>
  <c r="K130" i="245"/>
  <c r="N130" i="245"/>
  <c r="E111" i="275"/>
  <c r="I131" i="245"/>
  <c r="K131" i="245"/>
  <c r="N131" i="245"/>
  <c r="E112" i="275"/>
  <c r="I132" i="245"/>
  <c r="K132" i="245"/>
  <c r="N132" i="245"/>
  <c r="E113" i="275"/>
  <c r="I133" i="245"/>
  <c r="K133" i="245"/>
  <c r="N133" i="245"/>
  <c r="E114" i="275"/>
  <c r="I134" i="245"/>
  <c r="K134" i="245"/>
  <c r="N134" i="245"/>
  <c r="E115" i="275"/>
  <c r="I135" i="245"/>
  <c r="K135" i="245"/>
  <c r="N135" i="245"/>
  <c r="E116" i="275"/>
  <c r="I136" i="245"/>
  <c r="K136" i="245"/>
  <c r="N136" i="245"/>
  <c r="E117" i="275"/>
  <c r="I137" i="245"/>
  <c r="K137" i="245"/>
  <c r="N137" i="245"/>
  <c r="E118" i="275"/>
  <c r="I138" i="245"/>
  <c r="K138" i="245"/>
  <c r="N138" i="245"/>
  <c r="E119" i="275"/>
  <c r="I139" i="245"/>
  <c r="K139" i="245"/>
  <c r="N139" i="245"/>
  <c r="E120" i="275"/>
  <c r="I140" i="245"/>
  <c r="K140" i="245"/>
  <c r="N140" i="245"/>
  <c r="E121" i="275"/>
  <c r="I141" i="245"/>
  <c r="K141" i="245"/>
  <c r="N141" i="245"/>
  <c r="E122" i="275"/>
  <c r="I142" i="245"/>
  <c r="K142" i="245"/>
  <c r="N142" i="245"/>
  <c r="E123" i="275"/>
  <c r="I143" i="245"/>
  <c r="K143" i="245"/>
  <c r="N143" i="245"/>
  <c r="E124" i="275"/>
  <c r="I144" i="245"/>
  <c r="K144" i="245"/>
  <c r="N144" i="245"/>
  <c r="E125" i="275"/>
  <c r="I145" i="245"/>
  <c r="K145" i="245"/>
  <c r="N145" i="245"/>
  <c r="E126" i="275"/>
  <c r="I146" i="245"/>
  <c r="K146" i="245"/>
  <c r="N146" i="245"/>
  <c r="E127" i="275"/>
  <c r="I147" i="245"/>
  <c r="K147" i="245"/>
  <c r="N147" i="245"/>
  <c r="E128" i="275"/>
  <c r="I148" i="245"/>
  <c r="K148" i="245"/>
  <c r="N148" i="245"/>
  <c r="E129" i="275"/>
  <c r="I149" i="245"/>
  <c r="K149" i="245"/>
  <c r="N149" i="245"/>
  <c r="E130" i="275"/>
  <c r="I150" i="245"/>
  <c r="K150" i="245"/>
  <c r="N150" i="245"/>
  <c r="E131" i="275"/>
  <c r="I96" i="245"/>
  <c r="K96" i="245"/>
  <c r="N96" i="245"/>
  <c r="E77" i="275"/>
  <c r="N166" i="257"/>
  <c r="K166" i="257"/>
  <c r="D701" i="275"/>
  <c r="BA373" i="277"/>
  <c r="AZ373" i="277"/>
  <c r="AY373" i="277"/>
  <c r="AX373" i="277"/>
  <c r="AW373" i="277"/>
  <c r="AV373" i="277"/>
  <c r="AU373" i="277"/>
  <c r="AT373" i="277"/>
  <c r="AS373" i="277"/>
  <c r="AR373" i="277"/>
  <c r="AQ373" i="277"/>
  <c r="AP373" i="277"/>
  <c r="AO373" i="277"/>
  <c r="AN373" i="277"/>
  <c r="AM373" i="277"/>
  <c r="AL373" i="277"/>
  <c r="AK373" i="277"/>
  <c r="AJ373" i="277"/>
  <c r="AI373" i="277"/>
  <c r="AH373" i="277"/>
  <c r="AG373" i="277"/>
  <c r="AF373" i="277"/>
  <c r="AE373" i="277"/>
  <c r="AD373" i="277"/>
  <c r="AC373" i="277"/>
  <c r="AB373" i="277"/>
  <c r="AA373" i="277"/>
  <c r="Z373" i="277"/>
  <c r="Y373" i="277"/>
  <c r="X373" i="277"/>
  <c r="W373" i="277"/>
  <c r="V373" i="277"/>
  <c r="U373" i="277"/>
  <c r="T373" i="277"/>
  <c r="S373" i="277"/>
  <c r="R373" i="277"/>
  <c r="Q373" i="277"/>
  <c r="P373" i="277"/>
  <c r="O373" i="277"/>
  <c r="N373" i="277"/>
  <c r="M373" i="277"/>
  <c r="L373" i="277"/>
  <c r="K373" i="277"/>
  <c r="J373" i="277"/>
  <c r="I373" i="277"/>
  <c r="H373" i="277"/>
  <c r="G373" i="277"/>
  <c r="F373" i="277"/>
  <c r="E373" i="277"/>
  <c r="D373" i="277"/>
  <c r="C373" i="277"/>
  <c r="BA340" i="277"/>
  <c r="AZ340" i="277"/>
  <c r="AY340" i="277"/>
  <c r="AX340" i="277"/>
  <c r="AW340" i="277"/>
  <c r="AV340" i="277"/>
  <c r="AU340" i="277"/>
  <c r="AT340" i="277"/>
  <c r="AS340" i="277"/>
  <c r="AR340" i="277"/>
  <c r="AQ340" i="277"/>
  <c r="AP340" i="277"/>
  <c r="AO340" i="277"/>
  <c r="AN340" i="277"/>
  <c r="AM340" i="277"/>
  <c r="AL340" i="277"/>
  <c r="AK340" i="277"/>
  <c r="AJ340" i="277"/>
  <c r="AI340" i="277"/>
  <c r="AH340" i="277"/>
  <c r="AG340" i="277"/>
  <c r="AF340" i="277"/>
  <c r="AE340" i="277"/>
  <c r="AD340" i="277"/>
  <c r="AC340" i="277"/>
  <c r="AB340" i="277"/>
  <c r="AA340" i="277"/>
  <c r="Z340" i="277"/>
  <c r="Y340" i="277"/>
  <c r="X340" i="277"/>
  <c r="W340" i="277"/>
  <c r="V340" i="277"/>
  <c r="U340" i="277"/>
  <c r="T340" i="277"/>
  <c r="S340" i="277"/>
  <c r="R340" i="277"/>
  <c r="Q340" i="277"/>
  <c r="P340" i="277"/>
  <c r="O340" i="277"/>
  <c r="N340" i="277"/>
  <c r="M340" i="277"/>
  <c r="L340" i="277"/>
  <c r="K340" i="277"/>
  <c r="J340" i="277"/>
  <c r="I340" i="277"/>
  <c r="H340" i="277"/>
  <c r="G340" i="277"/>
  <c r="F340" i="277"/>
  <c r="E340" i="277"/>
  <c r="D340" i="277"/>
  <c r="C340" i="277"/>
  <c r="BA307" i="277"/>
  <c r="AZ307" i="277"/>
  <c r="AY307" i="277"/>
  <c r="AX307" i="277"/>
  <c r="AW307" i="277"/>
  <c r="AV307" i="277"/>
  <c r="AU307" i="277"/>
  <c r="AT307" i="277"/>
  <c r="AS307" i="277"/>
  <c r="AR307" i="277"/>
  <c r="AQ307" i="277"/>
  <c r="AP307" i="277"/>
  <c r="AO307" i="277"/>
  <c r="AN307" i="277"/>
  <c r="AM307" i="277"/>
  <c r="AL307" i="277"/>
  <c r="AK307" i="277"/>
  <c r="AJ307" i="277"/>
  <c r="AI307" i="277"/>
  <c r="AH307" i="277"/>
  <c r="AG307" i="277"/>
  <c r="AF307" i="277"/>
  <c r="AE307" i="277"/>
  <c r="AD307" i="277"/>
  <c r="AC307" i="277"/>
  <c r="AB307" i="277"/>
  <c r="AA307" i="277"/>
  <c r="Z307" i="277"/>
  <c r="Y307" i="277"/>
  <c r="X307" i="277"/>
  <c r="W307" i="277"/>
  <c r="V307" i="277"/>
  <c r="U307" i="277"/>
  <c r="T307" i="277"/>
  <c r="S307" i="277"/>
  <c r="R307" i="277"/>
  <c r="Q307" i="277"/>
  <c r="P307" i="277"/>
  <c r="O307" i="277"/>
  <c r="N307" i="277"/>
  <c r="M307" i="277"/>
  <c r="L307" i="277"/>
  <c r="K307" i="277"/>
  <c r="J307" i="277"/>
  <c r="I307" i="277"/>
  <c r="H307" i="277"/>
  <c r="G307" i="277"/>
  <c r="F307" i="277"/>
  <c r="E307" i="277"/>
  <c r="D307" i="277"/>
  <c r="C307" i="277"/>
  <c r="BA274" i="277"/>
  <c r="AZ274" i="277"/>
  <c r="AY274" i="277"/>
  <c r="AX274" i="277"/>
  <c r="AW274" i="277"/>
  <c r="AV274" i="277"/>
  <c r="AU274" i="277"/>
  <c r="AT274" i="277"/>
  <c r="AS274" i="277"/>
  <c r="AR274" i="277"/>
  <c r="AQ274" i="277"/>
  <c r="AP274" i="277"/>
  <c r="AO274" i="277"/>
  <c r="AN274" i="277"/>
  <c r="AM274" i="277"/>
  <c r="AL274" i="277"/>
  <c r="AK274" i="277"/>
  <c r="AJ274" i="277"/>
  <c r="AI274" i="277"/>
  <c r="AH274" i="277"/>
  <c r="AG274" i="277"/>
  <c r="AF274" i="277"/>
  <c r="AE274" i="277"/>
  <c r="AD274" i="277"/>
  <c r="AC274" i="277"/>
  <c r="AB274" i="277"/>
  <c r="AA274" i="277"/>
  <c r="Z274" i="277"/>
  <c r="Y274" i="277"/>
  <c r="X274" i="277"/>
  <c r="W274" i="277"/>
  <c r="V274" i="277"/>
  <c r="U274" i="277"/>
  <c r="T274" i="277"/>
  <c r="S274" i="277"/>
  <c r="R274" i="277"/>
  <c r="Q274" i="277"/>
  <c r="P274" i="277"/>
  <c r="O274" i="277"/>
  <c r="N274" i="277"/>
  <c r="M274" i="277"/>
  <c r="L274" i="277"/>
  <c r="K274" i="277"/>
  <c r="J274" i="277"/>
  <c r="I274" i="277"/>
  <c r="H274" i="277"/>
  <c r="G274" i="277"/>
  <c r="F274" i="277"/>
  <c r="E274" i="277"/>
  <c r="D274" i="277"/>
  <c r="C274" i="277"/>
  <c r="BA241" i="277"/>
  <c r="AZ241" i="277"/>
  <c r="AY241" i="277"/>
  <c r="AX241" i="277"/>
  <c r="AW241" i="277"/>
  <c r="AV241" i="277"/>
  <c r="AU241" i="277"/>
  <c r="AT241" i="277"/>
  <c r="AS241" i="277"/>
  <c r="AR241" i="277"/>
  <c r="AQ241" i="277"/>
  <c r="AP241" i="277"/>
  <c r="AO241" i="277"/>
  <c r="AN241" i="277"/>
  <c r="AM241" i="277"/>
  <c r="AL241" i="277"/>
  <c r="AK241" i="277"/>
  <c r="AJ241" i="277"/>
  <c r="AI241" i="277"/>
  <c r="AH241" i="277"/>
  <c r="AG241" i="277"/>
  <c r="AF241" i="277"/>
  <c r="AE241" i="277"/>
  <c r="AD241" i="277"/>
  <c r="AC241" i="277"/>
  <c r="AB241" i="277"/>
  <c r="AA241" i="277"/>
  <c r="Z241" i="277"/>
  <c r="Y241" i="277"/>
  <c r="X241" i="277"/>
  <c r="W241" i="277"/>
  <c r="V241" i="277"/>
  <c r="U241" i="277"/>
  <c r="T241" i="277"/>
  <c r="S241" i="277"/>
  <c r="R241" i="277"/>
  <c r="Q241" i="277"/>
  <c r="P241" i="277"/>
  <c r="O241" i="277"/>
  <c r="N241" i="277"/>
  <c r="M241" i="277"/>
  <c r="L241" i="277"/>
  <c r="K241" i="277"/>
  <c r="J241" i="277"/>
  <c r="I241" i="277"/>
  <c r="H241" i="277"/>
  <c r="G241" i="277"/>
  <c r="F241" i="277"/>
  <c r="E241" i="277"/>
  <c r="D241" i="277"/>
  <c r="C241" i="277"/>
  <c r="BA208" i="277"/>
  <c r="AZ208" i="277"/>
  <c r="AY208" i="277"/>
  <c r="AX208" i="277"/>
  <c r="AW208" i="277"/>
  <c r="AV208" i="277"/>
  <c r="AU208" i="277"/>
  <c r="AT208" i="277"/>
  <c r="AS208" i="277"/>
  <c r="AR208" i="277"/>
  <c r="AQ208" i="277"/>
  <c r="AP208" i="277"/>
  <c r="AO208" i="277"/>
  <c r="AN208" i="277"/>
  <c r="AM208" i="277"/>
  <c r="AL208" i="277"/>
  <c r="AK208" i="277"/>
  <c r="AJ208" i="277"/>
  <c r="AI208" i="277"/>
  <c r="AH208" i="277"/>
  <c r="AG208" i="277"/>
  <c r="AF208" i="277"/>
  <c r="AE208" i="277"/>
  <c r="AD208" i="277"/>
  <c r="AC208" i="277"/>
  <c r="AB208" i="277"/>
  <c r="AA208" i="277"/>
  <c r="Z208" i="277"/>
  <c r="Y208" i="277"/>
  <c r="X208" i="277"/>
  <c r="W208" i="277"/>
  <c r="V208" i="277"/>
  <c r="U208" i="277"/>
  <c r="T208" i="277"/>
  <c r="S208" i="277"/>
  <c r="R208" i="277"/>
  <c r="Q208" i="277"/>
  <c r="P208" i="277"/>
  <c r="O208" i="277"/>
  <c r="N208" i="277"/>
  <c r="M208" i="277"/>
  <c r="L208" i="277"/>
  <c r="K208" i="277"/>
  <c r="J208" i="277"/>
  <c r="I208" i="277"/>
  <c r="H208" i="277"/>
  <c r="G208" i="277"/>
  <c r="F208" i="277"/>
  <c r="E208" i="277"/>
  <c r="D208" i="277"/>
  <c r="C208" i="277"/>
  <c r="BA175" i="277"/>
  <c r="AZ175" i="277"/>
  <c r="AY175" i="277"/>
  <c r="AX175" i="277"/>
  <c r="AW175" i="277"/>
  <c r="AV175" i="277"/>
  <c r="AU175" i="277"/>
  <c r="AT175" i="277"/>
  <c r="AS175" i="277"/>
  <c r="AR175" i="277"/>
  <c r="AQ175" i="277"/>
  <c r="AP175" i="277"/>
  <c r="AO175" i="277"/>
  <c r="AN175" i="277"/>
  <c r="AM175" i="277"/>
  <c r="AL175" i="277"/>
  <c r="AK175" i="277"/>
  <c r="AJ175" i="277"/>
  <c r="AI175" i="277"/>
  <c r="AH175" i="277"/>
  <c r="AG175" i="277"/>
  <c r="AF175" i="277"/>
  <c r="AE175" i="277"/>
  <c r="AD175" i="277"/>
  <c r="AC175" i="277"/>
  <c r="AB175" i="277"/>
  <c r="AA175" i="277"/>
  <c r="Z175" i="277"/>
  <c r="Y175" i="277"/>
  <c r="X175" i="277"/>
  <c r="W175" i="277"/>
  <c r="V175" i="277"/>
  <c r="U175" i="277"/>
  <c r="T175" i="277"/>
  <c r="S175" i="277"/>
  <c r="R175" i="277"/>
  <c r="Q175" i="277"/>
  <c r="P175" i="277"/>
  <c r="O175" i="277"/>
  <c r="N175" i="277"/>
  <c r="M175" i="277"/>
  <c r="L175" i="277"/>
  <c r="K175" i="277"/>
  <c r="J175" i="277"/>
  <c r="I175" i="277"/>
  <c r="H175" i="277"/>
  <c r="G175" i="277"/>
  <c r="F175" i="277"/>
  <c r="E175" i="277"/>
  <c r="D175" i="277"/>
  <c r="C175" i="277"/>
  <c r="BA142" i="277"/>
  <c r="AZ142" i="277"/>
  <c r="AY142" i="277"/>
  <c r="AX142" i="277"/>
  <c r="AW142" i="277"/>
  <c r="AV142" i="277"/>
  <c r="AU142" i="277"/>
  <c r="AT142" i="277"/>
  <c r="AS142" i="277"/>
  <c r="AR142" i="277"/>
  <c r="AQ142" i="277"/>
  <c r="AP142" i="277"/>
  <c r="AO142" i="277"/>
  <c r="AN142" i="277"/>
  <c r="AM142" i="277"/>
  <c r="AL142" i="277"/>
  <c r="AK142" i="277"/>
  <c r="AJ142" i="277"/>
  <c r="AI142" i="277"/>
  <c r="AH142" i="277"/>
  <c r="AG142" i="277"/>
  <c r="AF142" i="277"/>
  <c r="AE142" i="277"/>
  <c r="AD142" i="277"/>
  <c r="AC142" i="277"/>
  <c r="AB142" i="277"/>
  <c r="AA142" i="277"/>
  <c r="Z142" i="277"/>
  <c r="Y142" i="277"/>
  <c r="X142" i="277"/>
  <c r="W142" i="277"/>
  <c r="V142" i="277"/>
  <c r="U142" i="277"/>
  <c r="T142" i="277"/>
  <c r="S142" i="277"/>
  <c r="R142" i="277"/>
  <c r="Q142" i="277"/>
  <c r="P142" i="277"/>
  <c r="O142" i="277"/>
  <c r="N142" i="277"/>
  <c r="M142" i="277"/>
  <c r="L142" i="277"/>
  <c r="K142" i="277"/>
  <c r="J142" i="277"/>
  <c r="I142" i="277"/>
  <c r="H142" i="277"/>
  <c r="G142" i="277"/>
  <c r="F142" i="277"/>
  <c r="E142" i="277"/>
  <c r="D142" i="277"/>
  <c r="C142" i="277"/>
  <c r="BA109" i="277"/>
  <c r="AZ109" i="277"/>
  <c r="AY109" i="277"/>
  <c r="AX109" i="277"/>
  <c r="AW109" i="277"/>
  <c r="AV109" i="277"/>
  <c r="AU109" i="277"/>
  <c r="AT109" i="277"/>
  <c r="AS109" i="277"/>
  <c r="AR109" i="277"/>
  <c r="AQ109" i="277"/>
  <c r="AP109" i="277"/>
  <c r="AO109" i="277"/>
  <c r="AN109" i="277"/>
  <c r="AM109" i="277"/>
  <c r="AL109" i="277"/>
  <c r="AK109" i="277"/>
  <c r="AJ109" i="277"/>
  <c r="AI109" i="277"/>
  <c r="AH109" i="277"/>
  <c r="AG109" i="277"/>
  <c r="AF109" i="277"/>
  <c r="AE109" i="277"/>
  <c r="AD109" i="277"/>
  <c r="AC109" i="277"/>
  <c r="AB109" i="277"/>
  <c r="AA109" i="277"/>
  <c r="Z109" i="277"/>
  <c r="Y109" i="277"/>
  <c r="X109" i="277"/>
  <c r="W109" i="277"/>
  <c r="V109" i="277"/>
  <c r="U109" i="277"/>
  <c r="T109" i="277"/>
  <c r="S109" i="277"/>
  <c r="R109" i="277"/>
  <c r="Q109" i="277"/>
  <c r="P109" i="277"/>
  <c r="O109" i="277"/>
  <c r="N109" i="277"/>
  <c r="M109" i="277"/>
  <c r="L109" i="277"/>
  <c r="K109" i="277"/>
  <c r="J109" i="277"/>
  <c r="I109" i="277"/>
  <c r="H109" i="277"/>
  <c r="G109" i="277"/>
  <c r="F109" i="277"/>
  <c r="E109" i="277"/>
  <c r="D109" i="277"/>
  <c r="C109" i="277"/>
  <c r="BA76" i="277"/>
  <c r="AZ76" i="277"/>
  <c r="AY76" i="277"/>
  <c r="AX76" i="277"/>
  <c r="AW76" i="277"/>
  <c r="AV76" i="277"/>
  <c r="AU76" i="277"/>
  <c r="AT76" i="277"/>
  <c r="AS76" i="277"/>
  <c r="AR76" i="277"/>
  <c r="AQ76" i="277"/>
  <c r="AP76" i="277"/>
  <c r="AO76" i="277"/>
  <c r="AN76" i="277"/>
  <c r="AM76" i="277"/>
  <c r="AL76" i="277"/>
  <c r="AK76" i="277"/>
  <c r="AJ76" i="277"/>
  <c r="AI76" i="277"/>
  <c r="AH76" i="277"/>
  <c r="AG76" i="277"/>
  <c r="AF76" i="277"/>
  <c r="AE76" i="277"/>
  <c r="AD76" i="277"/>
  <c r="AC76" i="277"/>
  <c r="AB76" i="277"/>
  <c r="AA76" i="277"/>
  <c r="Z76" i="277"/>
  <c r="Y76" i="277"/>
  <c r="X76" i="277"/>
  <c r="W76" i="277"/>
  <c r="V76" i="277"/>
  <c r="U76" i="277"/>
  <c r="T76" i="277"/>
  <c r="S76" i="277"/>
  <c r="R76" i="277"/>
  <c r="Q76" i="277"/>
  <c r="P76" i="277"/>
  <c r="O76" i="277"/>
  <c r="N76" i="277"/>
  <c r="M76" i="277"/>
  <c r="L76" i="277"/>
  <c r="K76" i="277"/>
  <c r="J76" i="277"/>
  <c r="I76" i="277"/>
  <c r="H76" i="277"/>
  <c r="G76" i="277"/>
  <c r="F76" i="277"/>
  <c r="E76" i="277"/>
  <c r="D76" i="277"/>
  <c r="C76" i="277"/>
  <c r="BA44" i="277"/>
  <c r="AZ44" i="277"/>
  <c r="AY44" i="277"/>
  <c r="AX44" i="277"/>
  <c r="AW44" i="277"/>
  <c r="AV44" i="277"/>
  <c r="AU44" i="277"/>
  <c r="AT44" i="277"/>
  <c r="AS44" i="277"/>
  <c r="AR44" i="277"/>
  <c r="AQ44" i="277"/>
  <c r="AP44" i="277"/>
  <c r="AO44" i="277"/>
  <c r="AN44" i="277"/>
  <c r="AM44" i="277"/>
  <c r="AL44" i="277"/>
  <c r="AK44" i="277"/>
  <c r="AJ44" i="277"/>
  <c r="AI44" i="277"/>
  <c r="AH44" i="277"/>
  <c r="AG44" i="277"/>
  <c r="AF44" i="277"/>
  <c r="AE44" i="277"/>
  <c r="AD44" i="277"/>
  <c r="AC44" i="277"/>
  <c r="AB44" i="277"/>
  <c r="AA44" i="277"/>
  <c r="Z44" i="277"/>
  <c r="Y44" i="277"/>
  <c r="X44" i="277"/>
  <c r="W44" i="277"/>
  <c r="V44" i="277"/>
  <c r="U44" i="277"/>
  <c r="T44" i="277"/>
  <c r="S44" i="277"/>
  <c r="R44" i="277"/>
  <c r="Q44" i="277"/>
  <c r="P44" i="277"/>
  <c r="O44" i="277"/>
  <c r="N44" i="277"/>
  <c r="M44" i="277"/>
  <c r="L44" i="277"/>
  <c r="K44" i="277"/>
  <c r="J44" i="277"/>
  <c r="I44" i="277"/>
  <c r="H44" i="277"/>
  <c r="G44" i="277"/>
  <c r="F44" i="277"/>
  <c r="E44" i="277"/>
  <c r="D44" i="277"/>
  <c r="C44" i="277"/>
  <c r="B11" i="277"/>
  <c r="F9" i="245"/>
  <c r="F8" i="245"/>
  <c r="G67" i="235" a="1"/>
  <c r="G67" i="235"/>
  <c r="G68" i="235" a="1"/>
  <c r="G68" i="235"/>
  <c r="G50" i="235" a="1"/>
  <c r="G50" i="235"/>
  <c r="G51" i="235" a="1"/>
  <c r="G51" i="235"/>
  <c r="G52" i="235" a="1"/>
  <c r="G52" i="235"/>
  <c r="G53" i="235" a="1"/>
  <c r="G53" i="235"/>
  <c r="G54" i="235" a="1"/>
  <c r="G54" i="235"/>
  <c r="G55" i="235" a="1"/>
  <c r="G55" i="235"/>
  <c r="G56" i="235" a="1"/>
  <c r="G56" i="235"/>
  <c r="G57" i="235" a="1"/>
  <c r="G57" i="235"/>
  <c r="G58" i="235" a="1"/>
  <c r="G58" i="235"/>
  <c r="G59" i="235" a="1"/>
  <c r="G59" i="235"/>
  <c r="G60" i="235" a="1"/>
  <c r="G60" i="235"/>
  <c r="G61" i="235" a="1"/>
  <c r="G61" i="235"/>
  <c r="G62" i="235" a="1"/>
  <c r="G62" i="235"/>
  <c r="G63" i="235" a="1"/>
  <c r="G63" i="235"/>
  <c r="G64" i="235" a="1"/>
  <c r="G64" i="235"/>
  <c r="G65" i="235" a="1"/>
  <c r="G65" i="235"/>
  <c r="G66" i="235" a="1"/>
  <c r="G66" i="235"/>
  <c r="G26" i="235" a="1"/>
  <c r="G26" i="235"/>
  <c r="G27" i="235" a="1"/>
  <c r="G27" i="235"/>
  <c r="G28" i="235" a="1"/>
  <c r="G28" i="235"/>
  <c r="G29" i="235" a="1"/>
  <c r="G29" i="235"/>
  <c r="G30" i="235" a="1"/>
  <c r="G30" i="235"/>
  <c r="G31" i="235" a="1"/>
  <c r="G31" i="235"/>
  <c r="G32" i="235" a="1"/>
  <c r="G32" i="235"/>
  <c r="G33" i="235" a="1"/>
  <c r="G33" i="235"/>
  <c r="G34" i="235" a="1"/>
  <c r="G34" i="235"/>
  <c r="G35" i="235" a="1"/>
  <c r="G35" i="235"/>
  <c r="G36" i="235" a="1"/>
  <c r="G36" i="235"/>
  <c r="G37" i="235" a="1"/>
  <c r="G37" i="235"/>
  <c r="G38" i="235" a="1"/>
  <c r="G38" i="235"/>
  <c r="G39" i="235" a="1"/>
  <c r="G39" i="235"/>
  <c r="G40" i="235" a="1"/>
  <c r="G40" i="235"/>
  <c r="G41" i="235" a="1"/>
  <c r="G41" i="235"/>
  <c r="G42" i="235" a="1"/>
  <c r="G42" i="235"/>
  <c r="G43" i="235" a="1"/>
  <c r="G43" i="235"/>
  <c r="G44" i="235" a="1"/>
  <c r="G44" i="235"/>
  <c r="G45" i="235" a="1"/>
  <c r="G45" i="235"/>
  <c r="G46" i="235" a="1"/>
  <c r="G46" i="235"/>
  <c r="G47" i="235" a="1"/>
  <c r="G47" i="235"/>
  <c r="G48" i="235" a="1"/>
  <c r="G48" i="235"/>
  <c r="G49" i="235" a="1"/>
  <c r="G49" i="235"/>
  <c r="G4" i="235" a="1"/>
  <c r="G4" i="235"/>
  <c r="G5" i="235" a="1"/>
  <c r="G5" i="235"/>
  <c r="G6" i="235" a="1"/>
  <c r="G6" i="235"/>
  <c r="G7" i="235" a="1"/>
  <c r="G7" i="235"/>
  <c r="G8" i="235" a="1"/>
  <c r="G8" i="235"/>
  <c r="G9" i="235" a="1"/>
  <c r="G9" i="235"/>
  <c r="G10" i="235" a="1"/>
  <c r="G10" i="235"/>
  <c r="G11" i="235" a="1"/>
  <c r="G11" i="235"/>
  <c r="G12" i="235" a="1"/>
  <c r="G12" i="235"/>
  <c r="G13" i="235" a="1"/>
  <c r="G13" i="235"/>
  <c r="G14" i="235" a="1"/>
  <c r="G14" i="235"/>
  <c r="G15" i="235" a="1"/>
  <c r="G15" i="235"/>
  <c r="G16" i="235" a="1"/>
  <c r="G16" i="235"/>
  <c r="G17" i="235" a="1"/>
  <c r="G17" i="235"/>
  <c r="G18" i="235" a="1"/>
  <c r="G18" i="235"/>
  <c r="G19" i="235" a="1"/>
  <c r="G19" i="235"/>
  <c r="G20" i="235" a="1"/>
  <c r="G20" i="235"/>
  <c r="G21" i="235" a="1"/>
  <c r="G21" i="235"/>
  <c r="G22" i="235" a="1"/>
  <c r="G22" i="235"/>
  <c r="G23" i="235" a="1"/>
  <c r="G23" i="235"/>
  <c r="G24" i="235" a="1"/>
  <c r="G24" i="235"/>
  <c r="G25" i="235" a="1"/>
  <c r="G25" i="235"/>
  <c r="G3" i="235" a="1"/>
  <c r="G3" i="235"/>
  <c r="AZ11" i="277"/>
  <c r="AY11" i="277"/>
  <c r="AX11" i="277"/>
  <c r="AW11" i="277"/>
  <c r="AV11" i="277"/>
  <c r="AU11" i="277"/>
  <c r="AT11" i="277"/>
  <c r="AS11" i="277"/>
  <c r="AR11" i="277"/>
  <c r="AQ11" i="277"/>
  <c r="AP11" i="277"/>
  <c r="AO11" i="277"/>
  <c r="AN11" i="277"/>
  <c r="AM11" i="277"/>
  <c r="AL11" i="277"/>
  <c r="AK11" i="277"/>
  <c r="AJ11" i="277"/>
  <c r="AI11" i="277"/>
  <c r="AH11" i="277"/>
  <c r="AG11" i="277"/>
  <c r="AF11" i="277"/>
  <c r="AE11" i="277"/>
  <c r="AD11" i="277"/>
  <c r="AC11" i="277"/>
  <c r="AB11" i="277"/>
  <c r="AA11" i="277"/>
  <c r="Z11" i="277"/>
  <c r="Y11" i="277"/>
  <c r="X11" i="277"/>
  <c r="W11" i="277"/>
  <c r="V11" i="277"/>
  <c r="U11" i="277"/>
  <c r="T11" i="277"/>
  <c r="S11" i="277"/>
  <c r="R11" i="277"/>
  <c r="Q11" i="277"/>
  <c r="P11" i="277"/>
  <c r="O11" i="277"/>
  <c r="N11" i="277"/>
  <c r="M11" i="277"/>
  <c r="L11" i="277"/>
  <c r="K11" i="277"/>
  <c r="J11" i="277"/>
  <c r="I11" i="277"/>
  <c r="H11" i="277"/>
  <c r="G11" i="277"/>
  <c r="F11" i="277"/>
  <c r="E11" i="277"/>
  <c r="D11" i="277"/>
  <c r="C11" i="277"/>
  <c r="B370" i="277"/>
  <c r="B372" i="277"/>
  <c r="A380" i="277"/>
  <c r="B369" i="277"/>
  <c r="A379" i="277"/>
  <c r="B337" i="277"/>
  <c r="B339" i="277" s="1"/>
  <c r="A347" i="277" s="1"/>
  <c r="B336" i="277"/>
  <c r="B338" i="277"/>
  <c r="B304" i="277"/>
  <c r="B306" i="277"/>
  <c r="B303" i="277"/>
  <c r="B305" i="277"/>
  <c r="B271" i="277"/>
  <c r="B273" i="277"/>
  <c r="B270" i="277"/>
  <c r="B238" i="277"/>
  <c r="B240" i="277"/>
  <c r="A248" i="277"/>
  <c r="B237" i="277"/>
  <c r="B205" i="277"/>
  <c r="B207" i="277" s="1"/>
  <c r="B204" i="277"/>
  <c r="B172" i="277"/>
  <c r="B174" i="277"/>
  <c r="A182" i="277"/>
  <c r="B171" i="277"/>
  <c r="B139" i="277"/>
  <c r="B138" i="277"/>
  <c r="B106" i="277"/>
  <c r="B108" i="277"/>
  <c r="B105" i="277"/>
  <c r="A115" i="277"/>
  <c r="A148" i="277"/>
  <c r="B73" i="277"/>
  <c r="B75" i="277" s="1"/>
  <c r="B72" i="277"/>
  <c r="AM7" i="93"/>
  <c r="B40" i="277"/>
  <c r="B41" i="277"/>
  <c r="C3" i="278"/>
  <c r="C2" i="278"/>
  <c r="M34" i="278"/>
  <c r="M35" i="278"/>
  <c r="M36" i="278"/>
  <c r="M37" i="278"/>
  <c r="M38" i="278"/>
  <c r="M39" i="278"/>
  <c r="M40" i="278"/>
  <c r="M41" i="278"/>
  <c r="M42" i="278"/>
  <c r="M43" i="278"/>
  <c r="M44" i="278"/>
  <c r="M45" i="278"/>
  <c r="M46" i="278"/>
  <c r="M47" i="278"/>
  <c r="M48" i="278"/>
  <c r="M49" i="278"/>
  <c r="M50" i="278"/>
  <c r="M51" i="278"/>
  <c r="M52" i="278"/>
  <c r="M53" i="278"/>
  <c r="M54" i="278"/>
  <c r="M55" i="278"/>
  <c r="M56" i="278"/>
  <c r="M57" i="278"/>
  <c r="M58" i="278"/>
  <c r="M59" i="278"/>
  <c r="M60" i="278"/>
  <c r="M61" i="278"/>
  <c r="M62" i="278"/>
  <c r="M63" i="278"/>
  <c r="M64" i="278"/>
  <c r="M65" i="278"/>
  <c r="M66" i="278"/>
  <c r="M67" i="278"/>
  <c r="M68" i="278"/>
  <c r="D69" i="278"/>
  <c r="E69" i="278"/>
  <c r="F69" i="278"/>
  <c r="G69" i="278"/>
  <c r="H69" i="278"/>
  <c r="I69" i="278"/>
  <c r="J69" i="278"/>
  <c r="K69" i="278"/>
  <c r="L69" i="278"/>
  <c r="C69" i="278"/>
  <c r="B68" i="278"/>
  <c r="B61" i="278"/>
  <c r="B62" i="278"/>
  <c r="B63" i="278"/>
  <c r="B64" i="278"/>
  <c r="B65" i="278"/>
  <c r="B66" i="278"/>
  <c r="B67" i="278"/>
  <c r="B60" i="278"/>
  <c r="B56" i="278"/>
  <c r="B57" i="278"/>
  <c r="B58" i="278"/>
  <c r="B59" i="278"/>
  <c r="B44" i="278"/>
  <c r="B45" i="278"/>
  <c r="B46" i="278"/>
  <c r="B47" i="278"/>
  <c r="B48" i="278"/>
  <c r="B49" i="278"/>
  <c r="B50" i="278"/>
  <c r="B51" i="278"/>
  <c r="B52" i="278"/>
  <c r="B53" i="278"/>
  <c r="B54" i="278"/>
  <c r="B55" i="278"/>
  <c r="B34" i="278"/>
  <c r="B35" i="278"/>
  <c r="B36" i="278"/>
  <c r="B37" i="278"/>
  <c r="B38" i="278"/>
  <c r="B39" i="278"/>
  <c r="B40" i="278"/>
  <c r="B41" i="278"/>
  <c r="B42" i="278"/>
  <c r="B43" i="278"/>
  <c r="B19" i="278"/>
  <c r="B20" i="278"/>
  <c r="B21" i="278"/>
  <c r="B22" i="278"/>
  <c r="B23" i="278"/>
  <c r="B24" i="278"/>
  <c r="B25" i="278"/>
  <c r="B26" i="278"/>
  <c r="B27" i="278"/>
  <c r="B28" i="278"/>
  <c r="B29" i="278"/>
  <c r="B30" i="278"/>
  <c r="B31" i="278"/>
  <c r="B32" i="278"/>
  <c r="B33" i="278"/>
  <c r="B18" i="278"/>
  <c r="M20" i="278"/>
  <c r="M21" i="278"/>
  <c r="M22" i="278"/>
  <c r="M23" i="278"/>
  <c r="M24" i="278"/>
  <c r="M25" i="278"/>
  <c r="M26" i="278"/>
  <c r="M27" i="278"/>
  <c r="M28" i="278"/>
  <c r="M29" i="278"/>
  <c r="M30" i="278"/>
  <c r="M31" i="278"/>
  <c r="M32" i="278"/>
  <c r="M33" i="278"/>
  <c r="M19" i="278"/>
  <c r="M18" i="278"/>
  <c r="B6" i="277"/>
  <c r="B5" i="277"/>
  <c r="O2" i="277"/>
  <c r="O267" i="245"/>
  <c r="O268" i="245"/>
  <c r="O269" i="245"/>
  <c r="O270" i="245"/>
  <c r="O271" i="245"/>
  <c r="O272" i="245"/>
  <c r="O273" i="245"/>
  <c r="O274" i="245"/>
  <c r="O275" i="245"/>
  <c r="O276" i="245"/>
  <c r="O277" i="245"/>
  <c r="O278" i="245"/>
  <c r="O279" i="245"/>
  <c r="O280" i="245"/>
  <c r="O281" i="245"/>
  <c r="O282" i="245"/>
  <c r="O283" i="245"/>
  <c r="O284" i="245"/>
  <c r="O285" i="245"/>
  <c r="O286" i="245"/>
  <c r="O287" i="245"/>
  <c r="O288" i="245"/>
  <c r="O289" i="245"/>
  <c r="O290" i="245"/>
  <c r="O291" i="245"/>
  <c r="O292" i="245"/>
  <c r="O293" i="245"/>
  <c r="O294" i="245"/>
  <c r="O295" i="245"/>
  <c r="O296" i="245"/>
  <c r="O297" i="245"/>
  <c r="O298" i="245"/>
  <c r="O299" i="245"/>
  <c r="O300" i="245"/>
  <c r="O301" i="245"/>
  <c r="O302" i="245"/>
  <c r="O303" i="245"/>
  <c r="O304" i="245"/>
  <c r="O305" i="245"/>
  <c r="O306" i="245"/>
  <c r="O307" i="245"/>
  <c r="O308" i="245"/>
  <c r="O309" i="245"/>
  <c r="O310" i="245"/>
  <c r="O311" i="245"/>
  <c r="O312" i="245"/>
  <c r="O313" i="245"/>
  <c r="O314" i="245"/>
  <c r="O260" i="245"/>
  <c r="O212" i="245"/>
  <c r="O213" i="245"/>
  <c r="O214" i="245"/>
  <c r="O215" i="245"/>
  <c r="O216" i="245"/>
  <c r="O217" i="245"/>
  <c r="O218" i="245"/>
  <c r="O219" i="245"/>
  <c r="O220" i="245"/>
  <c r="O221" i="245"/>
  <c r="O222" i="245"/>
  <c r="O223" i="245"/>
  <c r="O224" i="245"/>
  <c r="O225" i="245"/>
  <c r="O226" i="245"/>
  <c r="O227" i="245"/>
  <c r="O228" i="245"/>
  <c r="O229" i="245"/>
  <c r="O230" i="245"/>
  <c r="O231" i="245"/>
  <c r="O232" i="245"/>
  <c r="O233" i="245"/>
  <c r="O234" i="245"/>
  <c r="O235" i="245"/>
  <c r="O236" i="245"/>
  <c r="O237" i="245"/>
  <c r="O238" i="245"/>
  <c r="O239" i="245"/>
  <c r="O240" i="245"/>
  <c r="O241" i="245"/>
  <c r="O242" i="245"/>
  <c r="O243" i="245"/>
  <c r="O244" i="245"/>
  <c r="O245" i="245"/>
  <c r="O246" i="245"/>
  <c r="O247" i="245"/>
  <c r="O248" i="245"/>
  <c r="O249" i="245"/>
  <c r="O250" i="245"/>
  <c r="O251" i="245"/>
  <c r="O252" i="245"/>
  <c r="O253" i="245"/>
  <c r="O254" i="245"/>
  <c r="O255" i="245"/>
  <c r="O256" i="245"/>
  <c r="O257" i="245"/>
  <c r="O258" i="245"/>
  <c r="O259" i="245"/>
  <c r="O211" i="245"/>
  <c r="O16" i="245"/>
  <c r="O17" i="245"/>
  <c r="O18" i="245"/>
  <c r="O19" i="245"/>
  <c r="O20" i="245"/>
  <c r="O21" i="245"/>
  <c r="O22" i="245"/>
  <c r="O23" i="245"/>
  <c r="O24" i="245"/>
  <c r="O25" i="245"/>
  <c r="O26" i="245"/>
  <c r="O27" i="245"/>
  <c r="O28" i="245"/>
  <c r="O29" i="245"/>
  <c r="O30" i="245"/>
  <c r="O31" i="245"/>
  <c r="O32" i="245"/>
  <c r="O33" i="245"/>
  <c r="O34" i="245"/>
  <c r="O35" i="245"/>
  <c r="O36" i="245"/>
  <c r="O37" i="245"/>
  <c r="O38" i="245"/>
  <c r="O39" i="245"/>
  <c r="O40" i="245"/>
  <c r="O41" i="245"/>
  <c r="O42" i="245"/>
  <c r="O43" i="245"/>
  <c r="O44" i="245"/>
  <c r="O45" i="245"/>
  <c r="O46" i="245"/>
  <c r="O47" i="245"/>
  <c r="O48" i="245"/>
  <c r="O49" i="245"/>
  <c r="O50" i="245"/>
  <c r="O51" i="245"/>
  <c r="O52" i="245"/>
  <c r="O53" i="245"/>
  <c r="O54" i="245"/>
  <c r="O55" i="245"/>
  <c r="O56" i="245"/>
  <c r="O57" i="245"/>
  <c r="O58" i="245"/>
  <c r="O59" i="245"/>
  <c r="O60" i="245"/>
  <c r="O61" i="245"/>
  <c r="O62" i="245"/>
  <c r="O63" i="245"/>
  <c r="O64" i="245"/>
  <c r="O65" i="245"/>
  <c r="O66" i="245"/>
  <c r="O67" i="245"/>
  <c r="O68" i="245"/>
  <c r="O69" i="245"/>
  <c r="O70" i="245"/>
  <c r="O71" i="245"/>
  <c r="O72" i="245"/>
  <c r="O73" i="245"/>
  <c r="O74" i="245"/>
  <c r="O75" i="245"/>
  <c r="O76" i="245"/>
  <c r="O77" i="245"/>
  <c r="O78" i="245"/>
  <c r="O79" i="245"/>
  <c r="O80" i="245"/>
  <c r="O81" i="245"/>
  <c r="O82" i="245"/>
  <c r="O83" i="245"/>
  <c r="O84" i="245"/>
  <c r="O85" i="245"/>
  <c r="O86" i="245"/>
  <c r="O87" i="245"/>
  <c r="O88" i="245"/>
  <c r="O89" i="245"/>
  <c r="E2651" i="275"/>
  <c r="E2650" i="275"/>
  <c r="E2649" i="275"/>
  <c r="E2648" i="275"/>
  <c r="E2647" i="275"/>
  <c r="E2646" i="275"/>
  <c r="E2645" i="275"/>
  <c r="E2644" i="275"/>
  <c r="E2643" i="275"/>
  <c r="E2642" i="275"/>
  <c r="E2641" i="275"/>
  <c r="E2640" i="275"/>
  <c r="E2639" i="275"/>
  <c r="E2638" i="275"/>
  <c r="E2637" i="275"/>
  <c r="E2636" i="275"/>
  <c r="E2635" i="275"/>
  <c r="E2634" i="275"/>
  <c r="E2633" i="275"/>
  <c r="E2632" i="275"/>
  <c r="E2631" i="275"/>
  <c r="E2630" i="275"/>
  <c r="E2629" i="275"/>
  <c r="E2628" i="275"/>
  <c r="E2627" i="275"/>
  <c r="E2626" i="275"/>
  <c r="E2625" i="275"/>
  <c r="E2624" i="275"/>
  <c r="E2623" i="275"/>
  <c r="E2622" i="275"/>
  <c r="E2621" i="275"/>
  <c r="E2620" i="275"/>
  <c r="E2619" i="275"/>
  <c r="E2618" i="275"/>
  <c r="E2617" i="275"/>
  <c r="E2616" i="275"/>
  <c r="E2615" i="275"/>
  <c r="E2614" i="275"/>
  <c r="E2613" i="275"/>
  <c r="E2612" i="275"/>
  <c r="E2611" i="275"/>
  <c r="E2610" i="275"/>
  <c r="E2609" i="275"/>
  <c r="E2608" i="275"/>
  <c r="E2607" i="275"/>
  <c r="E2606" i="275"/>
  <c r="E2605" i="275"/>
  <c r="E2604" i="275"/>
  <c r="E2603" i="275"/>
  <c r="E2602" i="275"/>
  <c r="E2601" i="275"/>
  <c r="E2600" i="275"/>
  <c r="E2598" i="275"/>
  <c r="E2597" i="275"/>
  <c r="E2371" i="275"/>
  <c r="E2370" i="275"/>
  <c r="E2369" i="275"/>
  <c r="E2368" i="275"/>
  <c r="E2367" i="275"/>
  <c r="E2366" i="275"/>
  <c r="E2365" i="275"/>
  <c r="E2364" i="275"/>
  <c r="E2363" i="275"/>
  <c r="E2362" i="275"/>
  <c r="E2361" i="275"/>
  <c r="E2360" i="275"/>
  <c r="E2359" i="275"/>
  <c r="E2358" i="275"/>
  <c r="E2357" i="275"/>
  <c r="E2356" i="275"/>
  <c r="E2355" i="275"/>
  <c r="E2354" i="275"/>
  <c r="E2353" i="275"/>
  <c r="E2352" i="275"/>
  <c r="E2351" i="275"/>
  <c r="E2350" i="275"/>
  <c r="E2349" i="275"/>
  <c r="E2348" i="275"/>
  <c r="E2347" i="275"/>
  <c r="E2346" i="275"/>
  <c r="E2345" i="275"/>
  <c r="E2344" i="275"/>
  <c r="E2343" i="275"/>
  <c r="E2342" i="275"/>
  <c r="E2341" i="275"/>
  <c r="E2340" i="275"/>
  <c r="E2339" i="275"/>
  <c r="E2338" i="275"/>
  <c r="E2337" i="275"/>
  <c r="E2336" i="275"/>
  <c r="E2335" i="275"/>
  <c r="E2334" i="275"/>
  <c r="E2333" i="275"/>
  <c r="E2332" i="275"/>
  <c r="E2331" i="275"/>
  <c r="E2330" i="275"/>
  <c r="E2328" i="275"/>
  <c r="E2327" i="275"/>
  <c r="E2326" i="275"/>
  <c r="E2325" i="275"/>
  <c r="E2324" i="275"/>
  <c r="E2323" i="275"/>
  <c r="E2322" i="275"/>
  <c r="E2321" i="275"/>
  <c r="E2320" i="275"/>
  <c r="E2319" i="275"/>
  <c r="E2318" i="275"/>
  <c r="E2317" i="275"/>
  <c r="E2091" i="275"/>
  <c r="E2090" i="275"/>
  <c r="E2089" i="275"/>
  <c r="E2088" i="275"/>
  <c r="E2087" i="275"/>
  <c r="E2086" i="275"/>
  <c r="E2085" i="275"/>
  <c r="E2084" i="275"/>
  <c r="E2083" i="275"/>
  <c r="E2082" i="275"/>
  <c r="E2081" i="275"/>
  <c r="E2079" i="275"/>
  <c r="E2078" i="275"/>
  <c r="E2077" i="275"/>
  <c r="E2076" i="275"/>
  <c r="E2075" i="275"/>
  <c r="E2074" i="275"/>
  <c r="E2073" i="275"/>
  <c r="E2072" i="275"/>
  <c r="E2071" i="275"/>
  <c r="E2070" i="275"/>
  <c r="E2069" i="275"/>
  <c r="E2068" i="275"/>
  <c r="E2067" i="275"/>
  <c r="E2066" i="275"/>
  <c r="E2065" i="275"/>
  <c r="E2064" i="275"/>
  <c r="E2063" i="275"/>
  <c r="E2062" i="275"/>
  <c r="E2061" i="275"/>
  <c r="E2060" i="275"/>
  <c r="E2059" i="275"/>
  <c r="E2058" i="275"/>
  <c r="E2057" i="275"/>
  <c r="E2056" i="275"/>
  <c r="E2055" i="275"/>
  <c r="E2054" i="275"/>
  <c r="E2053" i="275"/>
  <c r="E2052" i="275"/>
  <c r="E2051" i="275"/>
  <c r="E2050" i="275"/>
  <c r="E2049" i="275"/>
  <c r="E2048" i="275"/>
  <c r="E2047" i="275"/>
  <c r="E2046" i="275"/>
  <c r="E2045" i="275"/>
  <c r="E2044" i="275"/>
  <c r="E2043" i="275"/>
  <c r="E2042" i="275"/>
  <c r="E2041" i="275"/>
  <c r="E2040" i="275"/>
  <c r="E2039" i="275"/>
  <c r="E2038" i="275"/>
  <c r="E2037" i="275"/>
  <c r="E1811" i="275"/>
  <c r="E1810" i="275"/>
  <c r="E1809" i="275"/>
  <c r="E1808" i="275"/>
  <c r="E1807" i="275"/>
  <c r="E1806" i="275"/>
  <c r="E1805" i="275"/>
  <c r="E1804" i="275"/>
  <c r="E1803" i="275"/>
  <c r="E1802" i="275"/>
  <c r="E1801" i="275"/>
  <c r="E1800" i="275"/>
  <c r="E1799" i="275"/>
  <c r="E1798" i="275"/>
  <c r="E1797" i="275"/>
  <c r="E1796" i="275"/>
  <c r="E1795" i="275"/>
  <c r="E1794" i="275"/>
  <c r="E1793" i="275"/>
  <c r="E1792" i="275"/>
  <c r="E1791" i="275"/>
  <c r="E1790" i="275"/>
  <c r="E1789" i="275"/>
  <c r="E1788" i="275"/>
  <c r="E1787" i="275"/>
  <c r="E1786" i="275"/>
  <c r="E1785" i="275"/>
  <c r="E1784" i="275"/>
  <c r="E1783" i="275"/>
  <c r="E1782" i="275"/>
  <c r="E1781" i="275"/>
  <c r="E1780" i="275"/>
  <c r="E1779" i="275"/>
  <c r="E1778" i="275"/>
  <c r="E1777" i="275"/>
  <c r="E1776" i="275"/>
  <c r="E1775" i="275"/>
  <c r="E1774" i="275"/>
  <c r="E1773" i="275"/>
  <c r="E1772" i="275"/>
  <c r="E1771" i="275"/>
  <c r="E1770" i="275"/>
  <c r="E1769" i="275"/>
  <c r="E1768" i="275"/>
  <c r="E1767" i="275"/>
  <c r="E1766" i="275"/>
  <c r="E1765" i="275"/>
  <c r="E1764" i="275"/>
  <c r="E1762" i="275"/>
  <c r="E1761" i="275"/>
  <c r="E1760" i="275"/>
  <c r="E1759" i="275"/>
  <c r="E1758" i="275"/>
  <c r="E1757" i="275"/>
  <c r="E1531" i="275"/>
  <c r="E1530" i="275"/>
  <c r="E1529" i="275"/>
  <c r="E1528" i="275"/>
  <c r="E1527" i="275"/>
  <c r="E1526" i="275"/>
  <c r="E1525" i="275"/>
  <c r="E1524" i="275"/>
  <c r="E1523" i="275"/>
  <c r="E1522" i="275"/>
  <c r="E1521" i="275"/>
  <c r="E1520" i="275"/>
  <c r="E1519" i="275"/>
  <c r="E1518" i="275"/>
  <c r="E1517" i="275"/>
  <c r="E1516" i="275"/>
  <c r="E1515" i="275"/>
  <c r="E1514" i="275"/>
  <c r="E1513" i="275"/>
  <c r="E1512" i="275"/>
  <c r="E1511" i="275"/>
  <c r="E1510" i="275"/>
  <c r="E1509" i="275"/>
  <c r="E1508" i="275"/>
  <c r="E1507" i="275"/>
  <c r="E1506" i="275"/>
  <c r="E1505" i="275"/>
  <c r="E1504" i="275"/>
  <c r="E1503" i="275"/>
  <c r="E1502" i="275"/>
  <c r="E1501" i="275"/>
  <c r="E1500" i="275"/>
  <c r="E1499" i="275"/>
  <c r="E1498" i="275"/>
  <c r="E1497" i="275"/>
  <c r="E1496" i="275"/>
  <c r="E1495" i="275"/>
  <c r="E1494" i="275"/>
  <c r="E1493" i="275"/>
  <c r="E1492" i="275"/>
  <c r="E1491" i="275"/>
  <c r="E1490" i="275"/>
  <c r="E1489" i="275"/>
  <c r="E1488" i="275"/>
  <c r="E1487" i="275"/>
  <c r="E1486" i="275"/>
  <c r="E1485" i="275"/>
  <c r="E1484" i="275"/>
  <c r="E1483" i="275"/>
  <c r="E1482" i="275"/>
  <c r="E1481" i="275"/>
  <c r="E1479" i="275"/>
  <c r="E1478" i="275"/>
  <c r="E1477" i="275"/>
  <c r="E1251" i="275"/>
  <c r="E1250" i="275"/>
  <c r="E1249" i="275"/>
  <c r="E1248" i="275"/>
  <c r="E1247" i="275"/>
  <c r="E1246" i="275"/>
  <c r="E1245" i="275"/>
  <c r="E1244" i="275"/>
  <c r="E1243" i="275"/>
  <c r="E1242" i="275"/>
  <c r="E1241" i="275"/>
  <c r="E1240" i="275"/>
  <c r="E1239" i="275"/>
  <c r="E1238" i="275"/>
  <c r="E1237" i="275"/>
  <c r="E1236" i="275"/>
  <c r="E1235" i="275"/>
  <c r="E1234" i="275"/>
  <c r="E1233" i="275"/>
  <c r="E1232" i="275"/>
  <c r="E1231" i="275"/>
  <c r="E1230" i="275"/>
  <c r="E1229" i="275"/>
  <c r="E1228" i="275"/>
  <c r="E1227" i="275"/>
  <c r="E1226" i="275"/>
  <c r="E1225" i="275"/>
  <c r="E1224" i="275"/>
  <c r="E1223" i="275"/>
  <c r="E1222" i="275"/>
  <c r="E1221" i="275"/>
  <c r="E1220" i="275"/>
  <c r="E1219" i="275"/>
  <c r="E1218" i="275"/>
  <c r="E1217" i="275"/>
  <c r="E1216" i="275"/>
  <c r="E1215" i="275"/>
  <c r="E1214" i="275"/>
  <c r="E1213" i="275"/>
  <c r="E1212" i="275"/>
  <c r="E1211" i="275"/>
  <c r="E1210" i="275"/>
  <c r="E1209" i="275"/>
  <c r="E1208" i="275"/>
  <c r="E1207" i="275"/>
  <c r="E1206" i="275"/>
  <c r="E1205" i="275"/>
  <c r="E1204" i="275"/>
  <c r="E1203" i="275"/>
  <c r="E1202" i="275"/>
  <c r="E1201" i="275"/>
  <c r="E1200" i="275"/>
  <c r="E1199" i="275"/>
  <c r="E1198" i="275"/>
  <c r="E1197" i="275"/>
  <c r="E971" i="275"/>
  <c r="E970" i="275"/>
  <c r="E969" i="275"/>
  <c r="E968" i="275"/>
  <c r="E967" i="275"/>
  <c r="E966" i="275"/>
  <c r="E965" i="275"/>
  <c r="E964" i="275"/>
  <c r="E963" i="275"/>
  <c r="E962" i="275"/>
  <c r="E961" i="275"/>
  <c r="E960" i="275"/>
  <c r="E959" i="275"/>
  <c r="E958" i="275"/>
  <c r="E957" i="275"/>
  <c r="E956" i="275"/>
  <c r="E955" i="275"/>
  <c r="E954" i="275"/>
  <c r="E953" i="275"/>
  <c r="E952" i="275"/>
  <c r="E951" i="275"/>
  <c r="E950" i="275"/>
  <c r="E949" i="275"/>
  <c r="E948" i="275"/>
  <c r="E947" i="275"/>
  <c r="E946" i="275"/>
  <c r="E945" i="275"/>
  <c r="E944" i="275"/>
  <c r="E943" i="275"/>
  <c r="E942" i="275"/>
  <c r="E941" i="275"/>
  <c r="E940" i="275"/>
  <c r="E939" i="275"/>
  <c r="E938" i="275"/>
  <c r="E937" i="275"/>
  <c r="E936" i="275"/>
  <c r="E935" i="275"/>
  <c r="E934" i="275"/>
  <c r="E933" i="275"/>
  <c r="E932" i="275"/>
  <c r="E931" i="275"/>
  <c r="E930" i="275"/>
  <c r="E929" i="275"/>
  <c r="E928" i="275"/>
  <c r="E927" i="275"/>
  <c r="E926" i="275"/>
  <c r="E925" i="275"/>
  <c r="E924" i="275"/>
  <c r="E923" i="275"/>
  <c r="E921" i="275"/>
  <c r="E920" i="275"/>
  <c r="E919" i="275"/>
  <c r="E918" i="275"/>
  <c r="E917" i="275"/>
  <c r="E691" i="275"/>
  <c r="E690" i="275"/>
  <c r="E689" i="275"/>
  <c r="E688" i="275"/>
  <c r="E687" i="275"/>
  <c r="E686" i="275"/>
  <c r="E685" i="275"/>
  <c r="E684" i="275"/>
  <c r="E683" i="275"/>
  <c r="E682" i="275"/>
  <c r="E681" i="275"/>
  <c r="E680" i="275"/>
  <c r="E679" i="275"/>
  <c r="E678" i="275"/>
  <c r="E677" i="275"/>
  <c r="E676" i="275"/>
  <c r="E675" i="275"/>
  <c r="E674" i="275"/>
  <c r="E673" i="275"/>
  <c r="E672" i="275"/>
  <c r="E671" i="275"/>
  <c r="E670" i="275"/>
  <c r="E669" i="275"/>
  <c r="E668" i="275"/>
  <c r="E667" i="275"/>
  <c r="E666" i="275"/>
  <c r="E665" i="275"/>
  <c r="E664" i="275"/>
  <c r="E663" i="275"/>
  <c r="E662" i="275"/>
  <c r="E661" i="275"/>
  <c r="E660" i="275"/>
  <c r="E659" i="275"/>
  <c r="E658" i="275"/>
  <c r="E657" i="275"/>
  <c r="E656" i="275"/>
  <c r="E655" i="275"/>
  <c r="E654" i="275"/>
  <c r="E653" i="275"/>
  <c r="E652" i="275"/>
  <c r="E651" i="275"/>
  <c r="E650" i="275"/>
  <c r="E649" i="275"/>
  <c r="E648" i="275"/>
  <c r="E647" i="275"/>
  <c r="E646" i="275"/>
  <c r="E645" i="275"/>
  <c r="E644" i="275"/>
  <c r="E643" i="275"/>
  <c r="E642" i="275"/>
  <c r="E641" i="275"/>
  <c r="E640" i="275"/>
  <c r="E639" i="275"/>
  <c r="E638" i="275"/>
  <c r="E411" i="275"/>
  <c r="E410" i="275"/>
  <c r="E409" i="275"/>
  <c r="E408" i="275"/>
  <c r="E407" i="275"/>
  <c r="E406" i="275"/>
  <c r="E405" i="275"/>
  <c r="E404" i="275"/>
  <c r="E403" i="275"/>
  <c r="E402" i="275"/>
  <c r="E401" i="275"/>
  <c r="E400" i="275"/>
  <c r="E399" i="275"/>
  <c r="E398" i="275"/>
  <c r="E397" i="275"/>
  <c r="E396" i="275"/>
  <c r="E395" i="275"/>
  <c r="E394" i="275"/>
  <c r="E393" i="275"/>
  <c r="E392" i="275"/>
  <c r="E391" i="275"/>
  <c r="E390" i="275"/>
  <c r="E389" i="275"/>
  <c r="E388" i="275"/>
  <c r="E387" i="275"/>
  <c r="E386" i="275"/>
  <c r="E385" i="275"/>
  <c r="E384" i="275"/>
  <c r="E383" i="275"/>
  <c r="E382" i="275"/>
  <c r="E381" i="275"/>
  <c r="E380" i="275"/>
  <c r="E379" i="275"/>
  <c r="E378" i="275"/>
  <c r="E377" i="275"/>
  <c r="E376" i="275"/>
  <c r="E375" i="275"/>
  <c r="E374" i="275"/>
  <c r="E373" i="275"/>
  <c r="E372" i="275"/>
  <c r="E371" i="275"/>
  <c r="E370" i="275"/>
  <c r="E369" i="275"/>
  <c r="E368" i="275"/>
  <c r="E367" i="275"/>
  <c r="E366" i="275"/>
  <c r="E365" i="275"/>
  <c r="E364" i="275"/>
  <c r="E363" i="275"/>
  <c r="E362" i="275"/>
  <c r="E361" i="275"/>
  <c r="E359" i="275"/>
  <c r="E358" i="275"/>
  <c r="E357" i="275"/>
  <c r="B4" i="277"/>
  <c r="B3" i="277"/>
  <c r="B2" i="277"/>
  <c r="B1" i="277"/>
  <c r="V2" i="275"/>
  <c r="W2" i="275"/>
  <c r="V3" i="275"/>
  <c r="W3" i="275"/>
  <c r="V4" i="275"/>
  <c r="W4" i="275"/>
  <c r="V5" i="275"/>
  <c r="W5" i="275"/>
  <c r="V6" i="275"/>
  <c r="W6" i="275"/>
  <c r="V7" i="275"/>
  <c r="W7" i="275"/>
  <c r="V8" i="275"/>
  <c r="W8" i="275"/>
  <c r="V9" i="275"/>
  <c r="W9" i="275"/>
  <c r="V10" i="275"/>
  <c r="W10" i="275"/>
  <c r="V11" i="275"/>
  <c r="W11" i="275"/>
  <c r="E2803" i="275"/>
  <c r="A2803" i="275"/>
  <c r="E2804" i="275"/>
  <c r="A2804" i="275"/>
  <c r="E2805" i="275"/>
  <c r="A2805" i="275"/>
  <c r="E2806" i="275"/>
  <c r="A2806" i="275"/>
  <c r="E2807" i="275"/>
  <c r="A2807" i="275"/>
  <c r="E2808" i="275"/>
  <c r="A2808" i="275"/>
  <c r="E2809" i="275"/>
  <c r="A2809" i="275"/>
  <c r="E2810" i="275"/>
  <c r="A2810" i="275"/>
  <c r="E2811" i="275"/>
  <c r="A2811" i="275"/>
  <c r="E2812" i="275"/>
  <c r="A2812" i="275"/>
  <c r="E2813" i="275"/>
  <c r="A2813" i="275"/>
  <c r="E2814" i="275"/>
  <c r="A2814" i="275"/>
  <c r="E2815" i="275"/>
  <c r="A2815" i="275"/>
  <c r="E2816" i="275"/>
  <c r="A2816" i="275"/>
  <c r="E2817" i="275"/>
  <c r="A2817" i="275"/>
  <c r="E2818" i="275"/>
  <c r="A2818" i="275"/>
  <c r="E2819" i="275"/>
  <c r="A2819" i="275"/>
  <c r="E2820" i="275"/>
  <c r="A2820" i="275"/>
  <c r="E2802" i="275"/>
  <c r="A2802" i="275"/>
  <c r="K2802" i="275"/>
  <c r="K2803" i="275"/>
  <c r="K2804" i="275"/>
  <c r="K2805" i="275"/>
  <c r="K2806" i="275"/>
  <c r="K2807" i="275"/>
  <c r="K2808" i="275"/>
  <c r="K2809" i="275"/>
  <c r="K2810" i="275"/>
  <c r="K2811" i="275"/>
  <c r="K2812" i="275"/>
  <c r="K2813" i="275"/>
  <c r="K2814" i="275"/>
  <c r="K2815" i="275"/>
  <c r="K2816" i="275"/>
  <c r="K2817" i="275"/>
  <c r="K2818" i="275"/>
  <c r="K2819" i="275"/>
  <c r="K2820" i="275"/>
  <c r="J2802" i="275"/>
  <c r="J2803" i="275"/>
  <c r="J2804" i="275"/>
  <c r="J2805" i="275"/>
  <c r="J2806" i="275"/>
  <c r="J2807" i="275"/>
  <c r="J2808" i="275"/>
  <c r="J2809" i="275"/>
  <c r="J2810" i="275"/>
  <c r="J2811" i="275"/>
  <c r="J2812" i="275"/>
  <c r="J2813" i="275"/>
  <c r="J2814" i="275"/>
  <c r="J2815" i="275"/>
  <c r="J2816" i="275"/>
  <c r="J2817" i="275"/>
  <c r="J2818" i="275"/>
  <c r="J2819" i="275"/>
  <c r="J2820" i="275"/>
  <c r="C2820" i="275"/>
  <c r="B2820" i="275"/>
  <c r="C2817" i="275"/>
  <c r="B2817" i="275"/>
  <c r="C2818" i="275"/>
  <c r="B2818" i="275"/>
  <c r="C2819" i="275"/>
  <c r="B2819" i="275"/>
  <c r="C2803" i="275"/>
  <c r="B2803" i="275"/>
  <c r="C2804" i="275"/>
  <c r="B2804" i="275"/>
  <c r="C2805" i="275"/>
  <c r="B2805" i="275"/>
  <c r="C2806" i="275"/>
  <c r="B2806" i="275"/>
  <c r="C2807" i="275"/>
  <c r="B2807" i="275"/>
  <c r="C2808" i="275"/>
  <c r="B2808" i="275"/>
  <c r="C2809" i="275"/>
  <c r="B2809" i="275"/>
  <c r="C2810" i="275"/>
  <c r="B2810" i="275"/>
  <c r="C2811" i="275"/>
  <c r="B2811" i="275"/>
  <c r="C2812" i="275"/>
  <c r="B2812" i="275"/>
  <c r="C2813" i="275"/>
  <c r="B2813" i="275"/>
  <c r="C2814" i="275"/>
  <c r="B2814" i="275"/>
  <c r="C2815" i="275"/>
  <c r="B2815" i="275"/>
  <c r="C2816" i="275"/>
  <c r="B2816" i="275"/>
  <c r="C2802" i="275"/>
  <c r="B2802" i="275"/>
  <c r="Z10" i="93"/>
  <c r="R5" i="275"/>
  <c r="Z11" i="93"/>
  <c r="R6" i="275"/>
  <c r="Z12" i="93"/>
  <c r="R7" i="275"/>
  <c r="Z13" i="93"/>
  <c r="R8" i="275"/>
  <c r="Z14" i="93"/>
  <c r="R9" i="275"/>
  <c r="Z15" i="93"/>
  <c r="R10" i="275"/>
  <c r="Z16" i="93"/>
  <c r="R11" i="275"/>
  <c r="Z17" i="93"/>
  <c r="R12" i="275"/>
  <c r="Z18" i="93"/>
  <c r="R13" i="275"/>
  <c r="Z19" i="93"/>
  <c r="R14" i="275"/>
  <c r="Z20" i="93"/>
  <c r="R15" i="275"/>
  <c r="Z21" i="93"/>
  <c r="R16" i="275"/>
  <c r="Z22" i="93"/>
  <c r="R17" i="275"/>
  <c r="Z23" i="93"/>
  <c r="R18" i="275"/>
  <c r="Z24" i="93"/>
  <c r="R19" i="275"/>
  <c r="Z25" i="93"/>
  <c r="R20" i="275"/>
  <c r="Z26" i="93"/>
  <c r="R21" i="275"/>
  <c r="Z27" i="93"/>
  <c r="R22" i="275"/>
  <c r="Z28" i="93"/>
  <c r="R23" i="275"/>
  <c r="Z29" i="93"/>
  <c r="R24" i="275"/>
  <c r="Z30" i="93"/>
  <c r="R25" i="275"/>
  <c r="Z31" i="93"/>
  <c r="R26" i="275"/>
  <c r="Z32" i="93"/>
  <c r="R27" i="275"/>
  <c r="Z33" i="93"/>
  <c r="R28" i="275"/>
  <c r="Z34" i="93"/>
  <c r="R29" i="275"/>
  <c r="Z35" i="93"/>
  <c r="R30" i="275"/>
  <c r="Z36" i="93"/>
  <c r="R31" i="275"/>
  <c r="Z37" i="93"/>
  <c r="R32" i="275"/>
  <c r="Z38" i="93"/>
  <c r="R33" i="275"/>
  <c r="Z39" i="93"/>
  <c r="R34" i="275"/>
  <c r="Z40" i="93"/>
  <c r="R35" i="275"/>
  <c r="Z41" i="93"/>
  <c r="R36" i="275"/>
  <c r="Z42" i="93"/>
  <c r="R37" i="275"/>
  <c r="Z43" i="93"/>
  <c r="R38" i="275"/>
  <c r="Z44" i="93"/>
  <c r="R39" i="275"/>
  <c r="Z45" i="93"/>
  <c r="R40" i="275"/>
  <c r="Z46" i="93"/>
  <c r="R41" i="275"/>
  <c r="Z47" i="93"/>
  <c r="R42" i="275"/>
  <c r="Z48" i="93"/>
  <c r="R43" i="275"/>
  <c r="Z49" i="93"/>
  <c r="R44" i="275"/>
  <c r="Z50" i="93"/>
  <c r="R45" i="275"/>
  <c r="Z51" i="93"/>
  <c r="R46" i="275"/>
  <c r="Z52" i="93"/>
  <c r="R47" i="275"/>
  <c r="Z53" i="93"/>
  <c r="R48" i="275"/>
  <c r="Z54" i="93"/>
  <c r="R49" i="275"/>
  <c r="Z55" i="93"/>
  <c r="R50" i="275"/>
  <c r="Z56" i="93"/>
  <c r="R51" i="275"/>
  <c r="Z57" i="93"/>
  <c r="R52" i="275"/>
  <c r="T9" i="93"/>
  <c r="Q4" i="275"/>
  <c r="T11" i="93"/>
  <c r="Q6" i="275"/>
  <c r="T13" i="93"/>
  <c r="Q8" i="275"/>
  <c r="T14" i="93"/>
  <c r="Q9" i="275"/>
  <c r="T15" i="93"/>
  <c r="Q10" i="275"/>
  <c r="T16" i="93"/>
  <c r="Q11" i="275"/>
  <c r="T17" i="93"/>
  <c r="Q12" i="275"/>
  <c r="T18" i="93"/>
  <c r="Q13" i="275"/>
  <c r="T19" i="93"/>
  <c r="Q14" i="275"/>
  <c r="T20" i="93"/>
  <c r="Q15" i="275"/>
  <c r="T21" i="93"/>
  <c r="Q16" i="275"/>
  <c r="T22" i="93"/>
  <c r="Q17" i="275"/>
  <c r="T23" i="93"/>
  <c r="Q18" i="275"/>
  <c r="T24" i="93"/>
  <c r="Q19" i="275"/>
  <c r="T25" i="93"/>
  <c r="Q20" i="275"/>
  <c r="T26" i="93"/>
  <c r="Q21" i="275"/>
  <c r="T27" i="93"/>
  <c r="Q22" i="275"/>
  <c r="T28" i="93"/>
  <c r="Q23" i="275"/>
  <c r="T29" i="93"/>
  <c r="Q24" i="275"/>
  <c r="T30" i="93"/>
  <c r="Q25" i="275"/>
  <c r="T31" i="93"/>
  <c r="Q26" i="275"/>
  <c r="T32" i="93"/>
  <c r="Q27" i="275"/>
  <c r="T33" i="93"/>
  <c r="Q28" i="275"/>
  <c r="T34" i="93"/>
  <c r="Q29" i="275"/>
  <c r="T35" i="93"/>
  <c r="Q30" i="275"/>
  <c r="T36" i="93"/>
  <c r="Q31" i="275"/>
  <c r="T37" i="93"/>
  <c r="Q32" i="275"/>
  <c r="T38" i="93"/>
  <c r="Q33" i="275"/>
  <c r="T39" i="93"/>
  <c r="Q34" i="275"/>
  <c r="T40" i="93"/>
  <c r="Q35" i="275"/>
  <c r="T41" i="93"/>
  <c r="Q36" i="275"/>
  <c r="T42" i="93"/>
  <c r="Q37" i="275"/>
  <c r="T43" i="93"/>
  <c r="Q38" i="275"/>
  <c r="T44" i="93"/>
  <c r="Q39" i="275"/>
  <c r="T45" i="93"/>
  <c r="Q40" i="275"/>
  <c r="T46" i="93"/>
  <c r="Q41" i="275"/>
  <c r="T47" i="93"/>
  <c r="Q42" i="275"/>
  <c r="T48" i="93"/>
  <c r="Q43" i="275"/>
  <c r="T49" i="93"/>
  <c r="Q44" i="275"/>
  <c r="T50" i="93"/>
  <c r="Q45" i="275"/>
  <c r="T51" i="93"/>
  <c r="Q46" i="275"/>
  <c r="T52" i="93"/>
  <c r="Q47" i="275"/>
  <c r="T53" i="93"/>
  <c r="Q48" i="275"/>
  <c r="T54" i="93"/>
  <c r="Q49" i="275"/>
  <c r="T55" i="93"/>
  <c r="Q50" i="275"/>
  <c r="T56" i="93"/>
  <c r="Q51" i="275"/>
  <c r="T57" i="93"/>
  <c r="Q52" i="275"/>
  <c r="N10" i="93"/>
  <c r="P5" i="275"/>
  <c r="N11" i="93"/>
  <c r="P6" i="275"/>
  <c r="N12" i="93"/>
  <c r="P7" i="275"/>
  <c r="N13" i="93"/>
  <c r="P8" i="275"/>
  <c r="N14" i="93"/>
  <c r="P9" i="275"/>
  <c r="N15" i="93"/>
  <c r="P10" i="275"/>
  <c r="N16" i="93"/>
  <c r="P11" i="275"/>
  <c r="N17" i="93"/>
  <c r="P12" i="275"/>
  <c r="N18" i="93"/>
  <c r="P13" i="275"/>
  <c r="N19" i="93"/>
  <c r="P14" i="275"/>
  <c r="N20" i="93"/>
  <c r="P15" i="275"/>
  <c r="N21" i="93"/>
  <c r="P16" i="275"/>
  <c r="N22" i="93"/>
  <c r="P17" i="275"/>
  <c r="N23" i="93"/>
  <c r="P18" i="275"/>
  <c r="N24" i="93"/>
  <c r="P19" i="275"/>
  <c r="N25" i="93"/>
  <c r="P20" i="275"/>
  <c r="N26" i="93"/>
  <c r="P21" i="275"/>
  <c r="N27" i="93"/>
  <c r="P22" i="275"/>
  <c r="N28" i="93"/>
  <c r="P23" i="275"/>
  <c r="N29" i="93"/>
  <c r="P24" i="275"/>
  <c r="N30" i="93"/>
  <c r="P25" i="275"/>
  <c r="N31" i="93"/>
  <c r="P26" i="275"/>
  <c r="N32" i="93"/>
  <c r="P27" i="275"/>
  <c r="N33" i="93"/>
  <c r="P28" i="275"/>
  <c r="N34" i="93"/>
  <c r="P29" i="275"/>
  <c r="N35" i="93"/>
  <c r="P30" i="275"/>
  <c r="N36" i="93"/>
  <c r="P31" i="275"/>
  <c r="N37" i="93"/>
  <c r="P32" i="275"/>
  <c r="N38" i="93"/>
  <c r="P33" i="275"/>
  <c r="N39" i="93"/>
  <c r="P34" i="275"/>
  <c r="N40" i="93"/>
  <c r="P35" i="275"/>
  <c r="N41" i="93"/>
  <c r="P36" i="275"/>
  <c r="N42" i="93"/>
  <c r="P37" i="275"/>
  <c r="N43" i="93"/>
  <c r="P38" i="275"/>
  <c r="N44" i="93"/>
  <c r="P39" i="275"/>
  <c r="N45" i="93"/>
  <c r="P40" i="275"/>
  <c r="N46" i="93"/>
  <c r="P41" i="275"/>
  <c r="N47" i="93"/>
  <c r="P42" i="275"/>
  <c r="N48" i="93"/>
  <c r="P43" i="275"/>
  <c r="N49" i="93"/>
  <c r="P44" i="275"/>
  <c r="N50" i="93"/>
  <c r="P45" i="275"/>
  <c r="N51" i="93"/>
  <c r="P46" i="275"/>
  <c r="N52" i="93"/>
  <c r="P47" i="275"/>
  <c r="N53" i="93"/>
  <c r="P48" i="275"/>
  <c r="N54" i="93"/>
  <c r="P49" i="275"/>
  <c r="N55" i="93"/>
  <c r="P50" i="275"/>
  <c r="N56" i="93"/>
  <c r="P51" i="275"/>
  <c r="H10" i="93"/>
  <c r="O5" i="275"/>
  <c r="H13" i="93"/>
  <c r="O8" i="275"/>
  <c r="H14" i="93"/>
  <c r="O9" i="275"/>
  <c r="H15" i="93"/>
  <c r="O10" i="275"/>
  <c r="H17" i="93"/>
  <c r="O12" i="275"/>
  <c r="H18" i="93"/>
  <c r="O13" i="275"/>
  <c r="H19" i="93"/>
  <c r="O14" i="275"/>
  <c r="H20" i="93"/>
  <c r="O15" i="275"/>
  <c r="H21" i="93"/>
  <c r="O16" i="275"/>
  <c r="H22" i="93"/>
  <c r="O17" i="275"/>
  <c r="H23" i="93"/>
  <c r="O18" i="275"/>
  <c r="H24" i="93"/>
  <c r="O19" i="275"/>
  <c r="H25" i="93"/>
  <c r="O20" i="275"/>
  <c r="H26" i="93"/>
  <c r="O21" i="275"/>
  <c r="H27" i="93"/>
  <c r="O22" i="275"/>
  <c r="H28" i="93"/>
  <c r="O23" i="275"/>
  <c r="H29" i="93"/>
  <c r="O24" i="275"/>
  <c r="H30" i="93"/>
  <c r="O25" i="275"/>
  <c r="H31" i="93"/>
  <c r="O26" i="275"/>
  <c r="H32" i="93"/>
  <c r="O27" i="275"/>
  <c r="H33" i="93"/>
  <c r="O28" i="275"/>
  <c r="H34" i="93"/>
  <c r="O29" i="275"/>
  <c r="H35" i="93"/>
  <c r="O30" i="275"/>
  <c r="H36" i="93"/>
  <c r="O31" i="275"/>
  <c r="H37" i="93"/>
  <c r="O32" i="275"/>
  <c r="H38" i="93"/>
  <c r="O33" i="275"/>
  <c r="H39" i="93"/>
  <c r="O34" i="275"/>
  <c r="H40" i="93"/>
  <c r="O35" i="275"/>
  <c r="H41" i="93"/>
  <c r="O36" i="275"/>
  <c r="H42" i="93"/>
  <c r="O37" i="275"/>
  <c r="H43" i="93"/>
  <c r="O38" i="275"/>
  <c r="H44" i="93"/>
  <c r="O39" i="275"/>
  <c r="H45" i="93"/>
  <c r="O40" i="275"/>
  <c r="H46" i="93"/>
  <c r="O41" i="275"/>
  <c r="H47" i="93"/>
  <c r="O42" i="275"/>
  <c r="H48" i="93"/>
  <c r="O43" i="275"/>
  <c r="H49" i="93"/>
  <c r="O44" i="275"/>
  <c r="H50" i="93"/>
  <c r="O45" i="275"/>
  <c r="H51" i="93"/>
  <c r="O46" i="275"/>
  <c r="H52" i="93"/>
  <c r="O47" i="275"/>
  <c r="H53" i="93"/>
  <c r="O48" i="275"/>
  <c r="H54" i="93"/>
  <c r="O49" i="275"/>
  <c r="H55" i="93"/>
  <c r="O50" i="275"/>
  <c r="H56" i="93"/>
  <c r="O51" i="275"/>
  <c r="H57" i="93"/>
  <c r="O52" i="275"/>
  <c r="AH64" i="93"/>
  <c r="AI64" i="93"/>
  <c r="AJ64" i="93"/>
  <c r="AH65" i="93"/>
  <c r="AI65" i="93"/>
  <c r="AJ65" i="93"/>
  <c r="AH66" i="93"/>
  <c r="AI66" i="93"/>
  <c r="AJ66" i="93"/>
  <c r="AH67" i="93"/>
  <c r="AI67" i="93"/>
  <c r="AJ67" i="93"/>
  <c r="AH68" i="93"/>
  <c r="AI68" i="93"/>
  <c r="AJ68" i="93"/>
  <c r="AH69" i="93"/>
  <c r="AI69" i="93"/>
  <c r="AJ69" i="93"/>
  <c r="AH70" i="93"/>
  <c r="AI70" i="93"/>
  <c r="AJ70" i="93"/>
  <c r="AH71" i="93"/>
  <c r="AI71" i="93"/>
  <c r="AJ71" i="93"/>
  <c r="AH72" i="93"/>
  <c r="AI72" i="93"/>
  <c r="AJ72" i="93"/>
  <c r="AH73" i="93"/>
  <c r="AI73" i="93"/>
  <c r="AJ73" i="93"/>
  <c r="AH74" i="93"/>
  <c r="AI74" i="93"/>
  <c r="AJ74" i="93"/>
  <c r="AH75" i="93"/>
  <c r="AI75" i="93"/>
  <c r="AJ75" i="93"/>
  <c r="AH76" i="93"/>
  <c r="AI76" i="93"/>
  <c r="AJ76" i="93"/>
  <c r="AH77" i="93"/>
  <c r="AI77" i="93"/>
  <c r="AJ77" i="93"/>
  <c r="AH78" i="93"/>
  <c r="AI78" i="93"/>
  <c r="AJ78" i="93"/>
  <c r="AH79" i="93"/>
  <c r="AI79" i="93"/>
  <c r="AJ79" i="93"/>
  <c r="AH80" i="93"/>
  <c r="AI80" i="93"/>
  <c r="AJ80" i="93"/>
  <c r="AH81" i="93"/>
  <c r="AI81" i="93"/>
  <c r="AJ81" i="93"/>
  <c r="AH63" i="93"/>
  <c r="AI63" i="93"/>
  <c r="AJ63" i="93"/>
  <c r="AL65" i="93"/>
  <c r="AM65" i="93"/>
  <c r="AK65" i="93"/>
  <c r="AL66" i="93"/>
  <c r="AM66" i="93"/>
  <c r="AK66" i="93"/>
  <c r="AL67" i="93"/>
  <c r="AM67" i="93"/>
  <c r="AK67" i="93"/>
  <c r="AL68" i="93"/>
  <c r="AM68" i="93"/>
  <c r="AK68" i="93"/>
  <c r="AL69" i="93"/>
  <c r="AM69" i="93"/>
  <c r="AK69" i="93"/>
  <c r="AL70" i="93"/>
  <c r="AM70" i="93"/>
  <c r="AK70" i="93"/>
  <c r="AL71" i="93"/>
  <c r="AM71" i="93"/>
  <c r="AK71" i="93"/>
  <c r="AL72" i="93"/>
  <c r="AM72" i="93"/>
  <c r="AK72" i="93"/>
  <c r="AL73" i="93"/>
  <c r="AM73" i="93"/>
  <c r="AK73" i="93"/>
  <c r="AL74" i="93"/>
  <c r="AM74" i="93"/>
  <c r="AK74" i="93"/>
  <c r="AL75" i="93"/>
  <c r="AM75" i="93"/>
  <c r="AK75" i="93"/>
  <c r="AL76" i="93"/>
  <c r="AM76" i="93"/>
  <c r="AK76" i="93"/>
  <c r="AL77" i="93"/>
  <c r="AM77" i="93"/>
  <c r="AK77" i="93"/>
  <c r="AL78" i="93"/>
  <c r="AM78" i="93"/>
  <c r="AK78" i="93"/>
  <c r="AL79" i="93"/>
  <c r="AM79" i="93"/>
  <c r="AK79" i="93"/>
  <c r="AL80" i="93"/>
  <c r="AM80" i="93"/>
  <c r="AK80" i="93"/>
  <c r="AL81" i="93"/>
  <c r="AM81" i="93"/>
  <c r="AK81" i="93"/>
  <c r="AL63" i="93"/>
  <c r="AM63" i="93"/>
  <c r="AK63" i="93"/>
  <c r="AL64" i="93"/>
  <c r="AM64" i="93"/>
  <c r="AK64" i="93"/>
  <c r="AN64" i="93"/>
  <c r="AO64" i="93"/>
  <c r="AN65" i="93"/>
  <c r="AO65" i="93"/>
  <c r="AN66" i="93"/>
  <c r="AO66" i="93"/>
  <c r="AN67" i="93"/>
  <c r="AO67" i="93"/>
  <c r="AN68" i="93"/>
  <c r="AO68" i="93"/>
  <c r="AN69" i="93"/>
  <c r="AO69" i="93"/>
  <c r="AN70" i="93"/>
  <c r="AO70" i="93"/>
  <c r="AN71" i="93"/>
  <c r="AO71" i="93"/>
  <c r="AN72" i="93"/>
  <c r="AO72" i="93"/>
  <c r="AN73" i="93"/>
  <c r="AO73" i="93"/>
  <c r="AN74" i="93"/>
  <c r="AO74" i="93"/>
  <c r="AN75" i="93"/>
  <c r="AO75" i="93"/>
  <c r="AN76" i="93"/>
  <c r="AO76" i="93"/>
  <c r="AN77" i="93"/>
  <c r="AO77" i="93"/>
  <c r="AN78" i="93"/>
  <c r="AO78" i="93"/>
  <c r="AN79" i="93"/>
  <c r="AO79" i="93"/>
  <c r="AN80" i="93"/>
  <c r="AO80" i="93"/>
  <c r="AN81" i="93"/>
  <c r="AO81" i="93"/>
  <c r="AN63" i="93"/>
  <c r="AO63" i="93"/>
  <c r="C82" i="93"/>
  <c r="K3" i="275"/>
  <c r="K4" i="275"/>
  <c r="K5" i="275"/>
  <c r="K6" i="275"/>
  <c r="K7" i="275"/>
  <c r="K8" i="275"/>
  <c r="K9" i="275"/>
  <c r="K10" i="275"/>
  <c r="K11" i="275"/>
  <c r="K12" i="275"/>
  <c r="K13" i="275"/>
  <c r="K14" i="275"/>
  <c r="K15" i="275"/>
  <c r="K16" i="275"/>
  <c r="K17" i="275"/>
  <c r="K18" i="275"/>
  <c r="K19" i="275"/>
  <c r="K20" i="275"/>
  <c r="K21" i="275"/>
  <c r="K22" i="275"/>
  <c r="K23" i="275"/>
  <c r="K24" i="275"/>
  <c r="K25" i="275"/>
  <c r="K26" i="275"/>
  <c r="K27" i="275"/>
  <c r="K28" i="275"/>
  <c r="K29" i="275"/>
  <c r="K30" i="275"/>
  <c r="K31" i="275"/>
  <c r="K32" i="275"/>
  <c r="K33" i="275"/>
  <c r="K34" i="275"/>
  <c r="K35" i="275"/>
  <c r="K36" i="275"/>
  <c r="K37" i="275"/>
  <c r="K38" i="275"/>
  <c r="K39" i="275"/>
  <c r="K40" i="275"/>
  <c r="K41" i="275"/>
  <c r="K42" i="275"/>
  <c r="K43" i="275"/>
  <c r="K44" i="275"/>
  <c r="K45" i="275"/>
  <c r="K46" i="275"/>
  <c r="K47" i="275"/>
  <c r="K48" i="275"/>
  <c r="K49" i="275"/>
  <c r="K50" i="275"/>
  <c r="K51" i="275"/>
  <c r="K52" i="275"/>
  <c r="K53" i="275"/>
  <c r="K54" i="275"/>
  <c r="K55" i="275"/>
  <c r="K56" i="275"/>
  <c r="K57" i="275"/>
  <c r="K58" i="275"/>
  <c r="K59" i="275"/>
  <c r="K60" i="275"/>
  <c r="K61" i="275"/>
  <c r="K62" i="275"/>
  <c r="K63" i="275"/>
  <c r="K64" i="275"/>
  <c r="K65" i="275"/>
  <c r="K66" i="275"/>
  <c r="K67" i="275"/>
  <c r="K68" i="275"/>
  <c r="K69" i="275"/>
  <c r="K70" i="275"/>
  <c r="K71" i="275"/>
  <c r="K72" i="275"/>
  <c r="K73" i="275"/>
  <c r="K74" i="275"/>
  <c r="K75" i="275"/>
  <c r="K76" i="275"/>
  <c r="K77" i="275"/>
  <c r="K78" i="275"/>
  <c r="K79" i="275"/>
  <c r="K80" i="275"/>
  <c r="K81" i="275"/>
  <c r="K82" i="275"/>
  <c r="K83" i="275"/>
  <c r="K84" i="275"/>
  <c r="K85" i="275"/>
  <c r="K86" i="275"/>
  <c r="K87" i="275"/>
  <c r="K88" i="275"/>
  <c r="K89" i="275"/>
  <c r="K90" i="275"/>
  <c r="K91" i="275"/>
  <c r="K92" i="275"/>
  <c r="K93" i="275"/>
  <c r="K94" i="275"/>
  <c r="K95" i="275"/>
  <c r="K96" i="275"/>
  <c r="K97" i="275"/>
  <c r="K98" i="275"/>
  <c r="K99" i="275"/>
  <c r="K100" i="275"/>
  <c r="K101" i="275"/>
  <c r="K102" i="275"/>
  <c r="K103" i="275"/>
  <c r="K104" i="275"/>
  <c r="K105" i="275"/>
  <c r="K106" i="275"/>
  <c r="K107" i="275"/>
  <c r="K108" i="275"/>
  <c r="K109" i="275"/>
  <c r="K110" i="275"/>
  <c r="K111" i="275"/>
  <c r="K112" i="275"/>
  <c r="K113" i="275"/>
  <c r="K114" i="275"/>
  <c r="K115" i="275"/>
  <c r="K116" i="275"/>
  <c r="K117" i="275"/>
  <c r="K118" i="275"/>
  <c r="K119" i="275"/>
  <c r="K120" i="275"/>
  <c r="K121" i="275"/>
  <c r="K122" i="275"/>
  <c r="K123" i="275"/>
  <c r="K124" i="275"/>
  <c r="K125" i="275"/>
  <c r="K126" i="275"/>
  <c r="K127" i="275"/>
  <c r="K128" i="275"/>
  <c r="K129" i="275"/>
  <c r="K130" i="275"/>
  <c r="K131" i="275"/>
  <c r="K132" i="275"/>
  <c r="K133" i="275"/>
  <c r="K134" i="275"/>
  <c r="K135" i="275"/>
  <c r="K136" i="275"/>
  <c r="K137" i="275"/>
  <c r="K138" i="275"/>
  <c r="K139" i="275"/>
  <c r="K140" i="275"/>
  <c r="K141" i="275"/>
  <c r="K142" i="275"/>
  <c r="K143" i="275"/>
  <c r="K144" i="275"/>
  <c r="K145" i="275"/>
  <c r="K146" i="275"/>
  <c r="K147" i="275"/>
  <c r="K148" i="275"/>
  <c r="K149" i="275"/>
  <c r="K150" i="275"/>
  <c r="K151" i="275"/>
  <c r="K152" i="275"/>
  <c r="K153" i="275"/>
  <c r="K154" i="275"/>
  <c r="K155" i="275"/>
  <c r="K156" i="275"/>
  <c r="K157" i="275"/>
  <c r="K158" i="275"/>
  <c r="K159" i="275"/>
  <c r="K160" i="275"/>
  <c r="K161" i="275"/>
  <c r="K162" i="275"/>
  <c r="K163" i="275"/>
  <c r="K164" i="275"/>
  <c r="K165" i="275"/>
  <c r="K166" i="275"/>
  <c r="K167" i="275"/>
  <c r="K168" i="275"/>
  <c r="K169" i="275"/>
  <c r="K170" i="275"/>
  <c r="K171" i="275"/>
  <c r="K172" i="275"/>
  <c r="K173" i="275"/>
  <c r="K174" i="275"/>
  <c r="K175" i="275"/>
  <c r="K176" i="275"/>
  <c r="K177" i="275"/>
  <c r="K178" i="275"/>
  <c r="K179" i="275"/>
  <c r="K180" i="275"/>
  <c r="K181" i="275"/>
  <c r="K182" i="275"/>
  <c r="K183" i="275"/>
  <c r="K184" i="275"/>
  <c r="K185" i="275"/>
  <c r="K186" i="275"/>
  <c r="K187" i="275"/>
  <c r="K188" i="275"/>
  <c r="K189" i="275"/>
  <c r="K190" i="275"/>
  <c r="K191" i="275"/>
  <c r="K192" i="275"/>
  <c r="K193" i="275"/>
  <c r="K194" i="275"/>
  <c r="K195" i="275"/>
  <c r="K196" i="275"/>
  <c r="K197" i="275"/>
  <c r="K198" i="275"/>
  <c r="K199" i="275"/>
  <c r="K200" i="275"/>
  <c r="K201" i="275"/>
  <c r="K202" i="275"/>
  <c r="K203" i="275"/>
  <c r="K204" i="275"/>
  <c r="K205" i="275"/>
  <c r="K206" i="275"/>
  <c r="K207" i="275"/>
  <c r="K208" i="275"/>
  <c r="K209" i="275"/>
  <c r="K210" i="275"/>
  <c r="K211" i="275"/>
  <c r="K212" i="275"/>
  <c r="K213" i="275"/>
  <c r="K214" i="275"/>
  <c r="K215" i="275"/>
  <c r="K216" i="275"/>
  <c r="K217" i="275"/>
  <c r="K218" i="275"/>
  <c r="K219" i="275"/>
  <c r="K220" i="275"/>
  <c r="K221" i="275"/>
  <c r="K222" i="275"/>
  <c r="K223" i="275"/>
  <c r="K224" i="275"/>
  <c r="K225" i="275"/>
  <c r="K226" i="275"/>
  <c r="K227" i="275"/>
  <c r="K228" i="275"/>
  <c r="K229" i="275"/>
  <c r="K230" i="275"/>
  <c r="K231" i="275"/>
  <c r="K232" i="275"/>
  <c r="K233" i="275"/>
  <c r="K234" i="275"/>
  <c r="K235" i="275"/>
  <c r="K236" i="275"/>
  <c r="K237" i="275"/>
  <c r="K238" i="275"/>
  <c r="K239" i="275"/>
  <c r="K240" i="275"/>
  <c r="K241" i="275"/>
  <c r="K242" i="275"/>
  <c r="K243" i="275"/>
  <c r="K244" i="275"/>
  <c r="K245" i="275"/>
  <c r="K246" i="275"/>
  <c r="K247" i="275"/>
  <c r="K248" i="275"/>
  <c r="K249" i="275"/>
  <c r="K250" i="275"/>
  <c r="K251" i="275"/>
  <c r="K252" i="275"/>
  <c r="K253" i="275"/>
  <c r="K254" i="275"/>
  <c r="K255" i="275"/>
  <c r="K256" i="275"/>
  <c r="K257" i="275"/>
  <c r="K258" i="275"/>
  <c r="K259" i="275"/>
  <c r="K260" i="275"/>
  <c r="K261" i="275"/>
  <c r="K262" i="275"/>
  <c r="K263" i="275"/>
  <c r="K264" i="275"/>
  <c r="K265" i="275"/>
  <c r="K266" i="275"/>
  <c r="K267" i="275"/>
  <c r="K268" i="275"/>
  <c r="K269" i="275"/>
  <c r="K270" i="275"/>
  <c r="K271" i="275"/>
  <c r="K272" i="275"/>
  <c r="K273" i="275"/>
  <c r="K274" i="275"/>
  <c r="K275" i="275"/>
  <c r="K276" i="275"/>
  <c r="K277" i="275"/>
  <c r="K278" i="275"/>
  <c r="K279" i="275"/>
  <c r="K280" i="275"/>
  <c r="K281" i="275"/>
  <c r="K282" i="275"/>
  <c r="K283" i="275"/>
  <c r="K284" i="275"/>
  <c r="K285" i="275"/>
  <c r="K286" i="275"/>
  <c r="K287" i="275"/>
  <c r="K288" i="275"/>
  <c r="K289" i="275"/>
  <c r="K290" i="275"/>
  <c r="K291" i="275"/>
  <c r="K292" i="275"/>
  <c r="K293" i="275"/>
  <c r="K294" i="275"/>
  <c r="K295" i="275"/>
  <c r="K296" i="275"/>
  <c r="K297" i="275"/>
  <c r="K298" i="275"/>
  <c r="K299" i="275"/>
  <c r="K300" i="275"/>
  <c r="K301" i="275"/>
  <c r="K302" i="275"/>
  <c r="K303" i="275"/>
  <c r="K304" i="275"/>
  <c r="K305" i="275"/>
  <c r="K306" i="275"/>
  <c r="K307" i="275"/>
  <c r="K308" i="275"/>
  <c r="K309" i="275"/>
  <c r="K310" i="275"/>
  <c r="K311" i="275"/>
  <c r="K312" i="275"/>
  <c r="K313" i="275"/>
  <c r="K314" i="275"/>
  <c r="K315" i="275"/>
  <c r="K316" i="275"/>
  <c r="K317" i="275"/>
  <c r="K318" i="275"/>
  <c r="K319" i="275"/>
  <c r="K320" i="275"/>
  <c r="K321" i="275"/>
  <c r="K322" i="275"/>
  <c r="K323" i="275"/>
  <c r="K324" i="275"/>
  <c r="K325" i="275"/>
  <c r="K326" i="275"/>
  <c r="K327" i="275"/>
  <c r="K328" i="275"/>
  <c r="K329" i="275"/>
  <c r="K330" i="275"/>
  <c r="K331" i="275"/>
  <c r="K332" i="275"/>
  <c r="K333" i="275"/>
  <c r="K334" i="275"/>
  <c r="K335" i="275"/>
  <c r="K336" i="275"/>
  <c r="K337" i="275"/>
  <c r="K338" i="275"/>
  <c r="K339" i="275"/>
  <c r="K340" i="275"/>
  <c r="K341" i="275"/>
  <c r="K342" i="275"/>
  <c r="K343" i="275"/>
  <c r="K344" i="275"/>
  <c r="K345" i="275"/>
  <c r="K346" i="275"/>
  <c r="K347" i="275"/>
  <c r="K348" i="275"/>
  <c r="K349" i="275"/>
  <c r="K350" i="275"/>
  <c r="K351" i="275"/>
  <c r="K352" i="275"/>
  <c r="K353" i="275"/>
  <c r="K354" i="275"/>
  <c r="K355" i="275"/>
  <c r="K356" i="275"/>
  <c r="K357" i="275"/>
  <c r="K358" i="275"/>
  <c r="K359" i="275"/>
  <c r="K360" i="275"/>
  <c r="K361" i="275"/>
  <c r="K362" i="275"/>
  <c r="K363" i="275"/>
  <c r="K364" i="275"/>
  <c r="K365" i="275"/>
  <c r="K366" i="275"/>
  <c r="K367" i="275"/>
  <c r="K368" i="275"/>
  <c r="K369" i="275"/>
  <c r="K370" i="275"/>
  <c r="K371" i="275"/>
  <c r="K372" i="275"/>
  <c r="K373" i="275"/>
  <c r="K374" i="275"/>
  <c r="K375" i="275"/>
  <c r="K376" i="275"/>
  <c r="K377" i="275"/>
  <c r="K378" i="275"/>
  <c r="K379" i="275"/>
  <c r="K380" i="275"/>
  <c r="K381" i="275"/>
  <c r="K382" i="275"/>
  <c r="K383" i="275"/>
  <c r="K384" i="275"/>
  <c r="K385" i="275"/>
  <c r="K386" i="275"/>
  <c r="K387" i="275"/>
  <c r="K388" i="275"/>
  <c r="K389" i="275"/>
  <c r="K390" i="275"/>
  <c r="K391" i="275"/>
  <c r="K392" i="275"/>
  <c r="K393" i="275"/>
  <c r="K394" i="275"/>
  <c r="K395" i="275"/>
  <c r="K396" i="275"/>
  <c r="K397" i="275"/>
  <c r="K398" i="275"/>
  <c r="K399" i="275"/>
  <c r="K400" i="275"/>
  <c r="K401" i="275"/>
  <c r="K402" i="275"/>
  <c r="K403" i="275"/>
  <c r="K404" i="275"/>
  <c r="K405" i="275"/>
  <c r="K406" i="275"/>
  <c r="K407" i="275"/>
  <c r="K408" i="275"/>
  <c r="K409" i="275"/>
  <c r="K410" i="275"/>
  <c r="K411" i="275"/>
  <c r="K412" i="275"/>
  <c r="K413" i="275"/>
  <c r="K414" i="275"/>
  <c r="K415" i="275"/>
  <c r="K416" i="275"/>
  <c r="K417" i="275"/>
  <c r="K418" i="275"/>
  <c r="K419" i="275"/>
  <c r="K420" i="275"/>
  <c r="K421" i="275"/>
  <c r="K422" i="275"/>
  <c r="K423" i="275"/>
  <c r="K424" i="275"/>
  <c r="K425" i="275"/>
  <c r="K426" i="275"/>
  <c r="K427" i="275"/>
  <c r="K428" i="275"/>
  <c r="K429" i="275"/>
  <c r="K430" i="275"/>
  <c r="K431" i="275"/>
  <c r="K432" i="275"/>
  <c r="K433" i="275"/>
  <c r="K434" i="275"/>
  <c r="K435" i="275"/>
  <c r="K436" i="275"/>
  <c r="K437" i="275"/>
  <c r="K438" i="275"/>
  <c r="K439" i="275"/>
  <c r="K440" i="275"/>
  <c r="K441" i="275"/>
  <c r="K442" i="275"/>
  <c r="K443" i="275"/>
  <c r="K444" i="275"/>
  <c r="K445" i="275"/>
  <c r="K446" i="275"/>
  <c r="K447" i="275"/>
  <c r="K448" i="275"/>
  <c r="K449" i="275"/>
  <c r="K450" i="275"/>
  <c r="K451" i="275"/>
  <c r="K452" i="275"/>
  <c r="K453" i="275"/>
  <c r="K454" i="275"/>
  <c r="K455" i="275"/>
  <c r="K456" i="275"/>
  <c r="K457" i="275"/>
  <c r="K458" i="275"/>
  <c r="K459" i="275"/>
  <c r="K460" i="275"/>
  <c r="K461" i="275"/>
  <c r="K462" i="275"/>
  <c r="K463" i="275"/>
  <c r="K464" i="275"/>
  <c r="K465" i="275"/>
  <c r="K466" i="275"/>
  <c r="K467" i="275"/>
  <c r="K468" i="275"/>
  <c r="K469" i="275"/>
  <c r="K470" i="275"/>
  <c r="K471" i="275"/>
  <c r="K472" i="275"/>
  <c r="K473" i="275"/>
  <c r="K474" i="275"/>
  <c r="K475" i="275"/>
  <c r="K476" i="275"/>
  <c r="K477" i="275"/>
  <c r="K478" i="275"/>
  <c r="K479" i="275"/>
  <c r="K480" i="275"/>
  <c r="K481" i="275"/>
  <c r="K482" i="275"/>
  <c r="K483" i="275"/>
  <c r="K484" i="275"/>
  <c r="K485" i="275"/>
  <c r="K486" i="275"/>
  <c r="K487" i="275"/>
  <c r="K488" i="275"/>
  <c r="K489" i="275"/>
  <c r="K490" i="275"/>
  <c r="K491" i="275"/>
  <c r="K492" i="275"/>
  <c r="K493" i="275"/>
  <c r="K494" i="275"/>
  <c r="K495" i="275"/>
  <c r="K496" i="275"/>
  <c r="K497" i="275"/>
  <c r="K498" i="275"/>
  <c r="K499" i="275"/>
  <c r="K500" i="275"/>
  <c r="K501" i="275"/>
  <c r="K502" i="275"/>
  <c r="K503" i="275"/>
  <c r="K504" i="275"/>
  <c r="K505" i="275"/>
  <c r="K506" i="275"/>
  <c r="K507" i="275"/>
  <c r="K508" i="275"/>
  <c r="K509" i="275"/>
  <c r="K510" i="275"/>
  <c r="K511" i="275"/>
  <c r="K512" i="275"/>
  <c r="K513" i="275"/>
  <c r="K514" i="275"/>
  <c r="K515" i="275"/>
  <c r="K516" i="275"/>
  <c r="K517" i="275"/>
  <c r="K518" i="275"/>
  <c r="K519" i="275"/>
  <c r="K520" i="275"/>
  <c r="K521" i="275"/>
  <c r="K522" i="275"/>
  <c r="K523" i="275"/>
  <c r="K524" i="275"/>
  <c r="K525" i="275"/>
  <c r="K526" i="275"/>
  <c r="K527" i="275"/>
  <c r="K528" i="275"/>
  <c r="K529" i="275"/>
  <c r="K530" i="275"/>
  <c r="K531" i="275"/>
  <c r="K532" i="275"/>
  <c r="K533" i="275"/>
  <c r="K534" i="275"/>
  <c r="K535" i="275"/>
  <c r="K536" i="275"/>
  <c r="K537" i="275"/>
  <c r="K538" i="275"/>
  <c r="K539" i="275"/>
  <c r="K540" i="275"/>
  <c r="K541" i="275"/>
  <c r="K542" i="275"/>
  <c r="K543" i="275"/>
  <c r="K544" i="275"/>
  <c r="K545" i="275"/>
  <c r="K546" i="275"/>
  <c r="K547" i="275"/>
  <c r="K548" i="275"/>
  <c r="K549" i="275"/>
  <c r="K550" i="275"/>
  <c r="K551" i="275"/>
  <c r="K552" i="275"/>
  <c r="K553" i="275"/>
  <c r="K554" i="275"/>
  <c r="K555" i="275"/>
  <c r="K556" i="275"/>
  <c r="K557" i="275"/>
  <c r="K558" i="275"/>
  <c r="K559" i="275"/>
  <c r="K560" i="275"/>
  <c r="K561" i="275"/>
  <c r="K562" i="275"/>
  <c r="K563" i="275"/>
  <c r="K564" i="275"/>
  <c r="K565" i="275"/>
  <c r="K566" i="275"/>
  <c r="K567" i="275"/>
  <c r="K568" i="275"/>
  <c r="K569" i="275"/>
  <c r="K570" i="275"/>
  <c r="K571" i="275"/>
  <c r="K572" i="275"/>
  <c r="K573" i="275"/>
  <c r="K574" i="275"/>
  <c r="K575" i="275"/>
  <c r="K576" i="275"/>
  <c r="K577" i="275"/>
  <c r="K578" i="275"/>
  <c r="K579" i="275"/>
  <c r="K580" i="275"/>
  <c r="K581" i="275"/>
  <c r="K582" i="275"/>
  <c r="K583" i="275"/>
  <c r="K584" i="275"/>
  <c r="K585" i="275"/>
  <c r="K586" i="275"/>
  <c r="K587" i="275"/>
  <c r="K588" i="275"/>
  <c r="K589" i="275"/>
  <c r="K590" i="275"/>
  <c r="K591" i="275"/>
  <c r="K592" i="275"/>
  <c r="K593" i="275"/>
  <c r="K594" i="275"/>
  <c r="K595" i="275"/>
  <c r="K596" i="275"/>
  <c r="K597" i="275"/>
  <c r="K598" i="275"/>
  <c r="K599" i="275"/>
  <c r="K600" i="275"/>
  <c r="K601" i="275"/>
  <c r="K602" i="275"/>
  <c r="K603" i="275"/>
  <c r="K604" i="275"/>
  <c r="K605" i="275"/>
  <c r="K606" i="275"/>
  <c r="K607" i="275"/>
  <c r="K608" i="275"/>
  <c r="K609" i="275"/>
  <c r="K610" i="275"/>
  <c r="K611" i="275"/>
  <c r="K612" i="275"/>
  <c r="K613" i="275"/>
  <c r="K614" i="275"/>
  <c r="K615" i="275"/>
  <c r="K616" i="275"/>
  <c r="K617" i="275"/>
  <c r="K618" i="275"/>
  <c r="K619" i="275"/>
  <c r="K620" i="275"/>
  <c r="K621" i="275"/>
  <c r="K622" i="275"/>
  <c r="K623" i="275"/>
  <c r="K624" i="275"/>
  <c r="K625" i="275"/>
  <c r="K626" i="275"/>
  <c r="K627" i="275"/>
  <c r="K628" i="275"/>
  <c r="K629" i="275"/>
  <c r="K630" i="275"/>
  <c r="K631" i="275"/>
  <c r="K632" i="275"/>
  <c r="K633" i="275"/>
  <c r="K634" i="275"/>
  <c r="K635" i="275"/>
  <c r="K636" i="275"/>
  <c r="K637" i="275"/>
  <c r="K638" i="275"/>
  <c r="K639" i="275"/>
  <c r="K640" i="275"/>
  <c r="K641" i="275"/>
  <c r="K642" i="275"/>
  <c r="K643" i="275"/>
  <c r="K644" i="275"/>
  <c r="K645" i="275"/>
  <c r="K646" i="275"/>
  <c r="K647" i="275"/>
  <c r="K648" i="275"/>
  <c r="K649" i="275"/>
  <c r="K650" i="275"/>
  <c r="K651" i="275"/>
  <c r="K652" i="275"/>
  <c r="K653" i="275"/>
  <c r="K654" i="275"/>
  <c r="K655" i="275"/>
  <c r="K656" i="275"/>
  <c r="K657" i="275"/>
  <c r="K658" i="275"/>
  <c r="K659" i="275"/>
  <c r="K660" i="275"/>
  <c r="K661" i="275"/>
  <c r="K662" i="275"/>
  <c r="K663" i="275"/>
  <c r="K664" i="275"/>
  <c r="K665" i="275"/>
  <c r="K666" i="275"/>
  <c r="K667" i="275"/>
  <c r="K668" i="275"/>
  <c r="K669" i="275"/>
  <c r="K670" i="275"/>
  <c r="K671" i="275"/>
  <c r="K672" i="275"/>
  <c r="K673" i="275"/>
  <c r="K674" i="275"/>
  <c r="K675" i="275"/>
  <c r="K676" i="275"/>
  <c r="K677" i="275"/>
  <c r="K678" i="275"/>
  <c r="K679" i="275"/>
  <c r="K680" i="275"/>
  <c r="K681" i="275"/>
  <c r="K682" i="275"/>
  <c r="K683" i="275"/>
  <c r="K684" i="275"/>
  <c r="K685" i="275"/>
  <c r="K686" i="275"/>
  <c r="K687" i="275"/>
  <c r="K688" i="275"/>
  <c r="K689" i="275"/>
  <c r="K690" i="275"/>
  <c r="K691" i="275"/>
  <c r="K692" i="275"/>
  <c r="K693" i="275"/>
  <c r="K694" i="275"/>
  <c r="K695" i="275"/>
  <c r="K696" i="275"/>
  <c r="K697" i="275"/>
  <c r="K698" i="275"/>
  <c r="K699" i="275"/>
  <c r="K700" i="275"/>
  <c r="K701" i="275"/>
  <c r="K702" i="275"/>
  <c r="K703" i="275"/>
  <c r="K704" i="275"/>
  <c r="K705" i="275"/>
  <c r="K706" i="275"/>
  <c r="K707" i="275"/>
  <c r="K708" i="275"/>
  <c r="K709" i="275"/>
  <c r="K710" i="275"/>
  <c r="K711" i="275"/>
  <c r="K712" i="275"/>
  <c r="K713" i="275"/>
  <c r="K714" i="275"/>
  <c r="K715" i="275"/>
  <c r="K716" i="275"/>
  <c r="K717" i="275"/>
  <c r="K718" i="275"/>
  <c r="K719" i="275"/>
  <c r="K720" i="275"/>
  <c r="K721" i="275"/>
  <c r="K722" i="275"/>
  <c r="K723" i="275"/>
  <c r="K724" i="275"/>
  <c r="K725" i="275"/>
  <c r="K726" i="275"/>
  <c r="K727" i="275"/>
  <c r="K728" i="275"/>
  <c r="K729" i="275"/>
  <c r="K730" i="275"/>
  <c r="K731" i="275"/>
  <c r="K732" i="275"/>
  <c r="K733" i="275"/>
  <c r="K734" i="275"/>
  <c r="K735" i="275"/>
  <c r="K736" i="275"/>
  <c r="K737" i="275"/>
  <c r="K738" i="275"/>
  <c r="K739" i="275"/>
  <c r="K740" i="275"/>
  <c r="K741" i="275"/>
  <c r="K742" i="275"/>
  <c r="K743" i="275"/>
  <c r="K744" i="275"/>
  <c r="K745" i="275"/>
  <c r="K746" i="275"/>
  <c r="K747" i="275"/>
  <c r="K748" i="275"/>
  <c r="K749" i="275"/>
  <c r="K750" i="275"/>
  <c r="K751" i="275"/>
  <c r="K752" i="275"/>
  <c r="K753" i="275"/>
  <c r="K754" i="275"/>
  <c r="K755" i="275"/>
  <c r="K756" i="275"/>
  <c r="K757" i="275"/>
  <c r="K758" i="275"/>
  <c r="K759" i="275"/>
  <c r="K760" i="275"/>
  <c r="K761" i="275"/>
  <c r="K762" i="275"/>
  <c r="K763" i="275"/>
  <c r="K764" i="275"/>
  <c r="K765" i="275"/>
  <c r="K766" i="275"/>
  <c r="K767" i="275"/>
  <c r="K768" i="275"/>
  <c r="K769" i="275"/>
  <c r="K770" i="275"/>
  <c r="K771" i="275"/>
  <c r="K772" i="275"/>
  <c r="K773" i="275"/>
  <c r="K774" i="275"/>
  <c r="K775" i="275"/>
  <c r="K776" i="275"/>
  <c r="K777" i="275"/>
  <c r="K778" i="275"/>
  <c r="K779" i="275"/>
  <c r="K780" i="275"/>
  <c r="K781" i="275"/>
  <c r="K782" i="275"/>
  <c r="K783" i="275"/>
  <c r="K784" i="275"/>
  <c r="K785" i="275"/>
  <c r="K786" i="275"/>
  <c r="K787" i="275"/>
  <c r="K788" i="275"/>
  <c r="K789" i="275"/>
  <c r="K790" i="275"/>
  <c r="K791" i="275"/>
  <c r="K792" i="275"/>
  <c r="K793" i="275"/>
  <c r="K794" i="275"/>
  <c r="K795" i="275"/>
  <c r="K796" i="275"/>
  <c r="K797" i="275"/>
  <c r="K798" i="275"/>
  <c r="K799" i="275"/>
  <c r="K800" i="275"/>
  <c r="K801" i="275"/>
  <c r="K802" i="275"/>
  <c r="K803" i="275"/>
  <c r="K804" i="275"/>
  <c r="K805" i="275"/>
  <c r="K806" i="275"/>
  <c r="K807" i="275"/>
  <c r="K808" i="275"/>
  <c r="K809" i="275"/>
  <c r="K810" i="275"/>
  <c r="K811" i="275"/>
  <c r="K812" i="275"/>
  <c r="K813" i="275"/>
  <c r="K814" i="275"/>
  <c r="K815" i="275"/>
  <c r="K816" i="275"/>
  <c r="K817" i="275"/>
  <c r="K818" i="275"/>
  <c r="K819" i="275"/>
  <c r="K820" i="275"/>
  <c r="K821" i="275"/>
  <c r="K822" i="275"/>
  <c r="K823" i="275"/>
  <c r="K824" i="275"/>
  <c r="K825" i="275"/>
  <c r="K826" i="275"/>
  <c r="K827" i="275"/>
  <c r="K828" i="275"/>
  <c r="K829" i="275"/>
  <c r="K830" i="275"/>
  <c r="K831" i="275"/>
  <c r="K832" i="275"/>
  <c r="K833" i="275"/>
  <c r="K834" i="275"/>
  <c r="K835" i="275"/>
  <c r="K836" i="275"/>
  <c r="K837" i="275"/>
  <c r="K838" i="275"/>
  <c r="K839" i="275"/>
  <c r="K840" i="275"/>
  <c r="K841" i="275"/>
  <c r="K842" i="275"/>
  <c r="K843" i="275"/>
  <c r="K844" i="275"/>
  <c r="K845" i="275"/>
  <c r="K846" i="275"/>
  <c r="K847" i="275"/>
  <c r="K848" i="275"/>
  <c r="K849" i="275"/>
  <c r="K850" i="275"/>
  <c r="K851" i="275"/>
  <c r="K852" i="275"/>
  <c r="K853" i="275"/>
  <c r="K854" i="275"/>
  <c r="K855" i="275"/>
  <c r="K856" i="275"/>
  <c r="K857" i="275"/>
  <c r="K858" i="275"/>
  <c r="K859" i="275"/>
  <c r="K860" i="275"/>
  <c r="K861" i="275"/>
  <c r="K862" i="275"/>
  <c r="K863" i="275"/>
  <c r="K864" i="275"/>
  <c r="K865" i="275"/>
  <c r="K866" i="275"/>
  <c r="K867" i="275"/>
  <c r="K868" i="275"/>
  <c r="K869" i="275"/>
  <c r="K870" i="275"/>
  <c r="K871" i="275"/>
  <c r="K872" i="275"/>
  <c r="K873" i="275"/>
  <c r="K874" i="275"/>
  <c r="K875" i="275"/>
  <c r="K876" i="275"/>
  <c r="K877" i="275"/>
  <c r="K878" i="275"/>
  <c r="K879" i="275"/>
  <c r="K880" i="275"/>
  <c r="K881" i="275"/>
  <c r="K882" i="275"/>
  <c r="K883" i="275"/>
  <c r="K884" i="275"/>
  <c r="K885" i="275"/>
  <c r="K886" i="275"/>
  <c r="K887" i="275"/>
  <c r="K888" i="275"/>
  <c r="K889" i="275"/>
  <c r="K890" i="275"/>
  <c r="K891" i="275"/>
  <c r="K892" i="275"/>
  <c r="K893" i="275"/>
  <c r="K894" i="275"/>
  <c r="K895" i="275"/>
  <c r="K896" i="275"/>
  <c r="K897" i="275"/>
  <c r="K898" i="275"/>
  <c r="K899" i="275"/>
  <c r="K900" i="275"/>
  <c r="K901" i="275"/>
  <c r="K902" i="275"/>
  <c r="K903" i="275"/>
  <c r="K904" i="275"/>
  <c r="K905" i="275"/>
  <c r="K906" i="275"/>
  <c r="K907" i="275"/>
  <c r="K908" i="275"/>
  <c r="K909" i="275"/>
  <c r="K910" i="275"/>
  <c r="K911" i="275"/>
  <c r="K912" i="275"/>
  <c r="K913" i="275"/>
  <c r="K914" i="275"/>
  <c r="K915" i="275"/>
  <c r="K916" i="275"/>
  <c r="K917" i="275"/>
  <c r="K918" i="275"/>
  <c r="K919" i="275"/>
  <c r="K920" i="275"/>
  <c r="K921" i="275"/>
  <c r="K922" i="275"/>
  <c r="K923" i="275"/>
  <c r="K924" i="275"/>
  <c r="K925" i="275"/>
  <c r="K926" i="275"/>
  <c r="K927" i="275"/>
  <c r="K928" i="275"/>
  <c r="K929" i="275"/>
  <c r="K930" i="275"/>
  <c r="K931" i="275"/>
  <c r="K932" i="275"/>
  <c r="K933" i="275"/>
  <c r="K934" i="275"/>
  <c r="K935" i="275"/>
  <c r="K936" i="275"/>
  <c r="K937" i="275"/>
  <c r="K938" i="275"/>
  <c r="K939" i="275"/>
  <c r="K940" i="275"/>
  <c r="K941" i="275"/>
  <c r="K942" i="275"/>
  <c r="K943" i="275"/>
  <c r="K944" i="275"/>
  <c r="K945" i="275"/>
  <c r="K946" i="275"/>
  <c r="K947" i="275"/>
  <c r="K948" i="275"/>
  <c r="K949" i="275"/>
  <c r="K950" i="275"/>
  <c r="K951" i="275"/>
  <c r="K952" i="275"/>
  <c r="K953" i="275"/>
  <c r="K954" i="275"/>
  <c r="K955" i="275"/>
  <c r="K956" i="275"/>
  <c r="K957" i="275"/>
  <c r="K958" i="275"/>
  <c r="K959" i="275"/>
  <c r="K960" i="275"/>
  <c r="K961" i="275"/>
  <c r="K962" i="275"/>
  <c r="K963" i="275"/>
  <c r="K964" i="275"/>
  <c r="K965" i="275"/>
  <c r="K966" i="275"/>
  <c r="K967" i="275"/>
  <c r="K968" i="275"/>
  <c r="K969" i="275"/>
  <c r="K970" i="275"/>
  <c r="K971" i="275"/>
  <c r="K972" i="275"/>
  <c r="K973" i="275"/>
  <c r="K974" i="275"/>
  <c r="K975" i="275"/>
  <c r="K976" i="275"/>
  <c r="K977" i="275"/>
  <c r="K978" i="275"/>
  <c r="K979" i="275"/>
  <c r="K980" i="275"/>
  <c r="K981" i="275"/>
  <c r="K982" i="275"/>
  <c r="K983" i="275"/>
  <c r="K984" i="275"/>
  <c r="K985" i="275"/>
  <c r="K986" i="275"/>
  <c r="K987" i="275"/>
  <c r="K988" i="275"/>
  <c r="K989" i="275"/>
  <c r="K990" i="275"/>
  <c r="K991" i="275"/>
  <c r="K992" i="275"/>
  <c r="K993" i="275"/>
  <c r="K994" i="275"/>
  <c r="K995" i="275"/>
  <c r="K996" i="275"/>
  <c r="K997" i="275"/>
  <c r="K998" i="275"/>
  <c r="K999" i="275"/>
  <c r="K1000" i="275"/>
  <c r="K1001" i="275"/>
  <c r="K1002" i="275"/>
  <c r="K1003" i="275"/>
  <c r="K1004" i="275"/>
  <c r="K1005" i="275"/>
  <c r="K1006" i="275"/>
  <c r="K1007" i="275"/>
  <c r="K1008" i="275"/>
  <c r="K1009" i="275"/>
  <c r="K1010" i="275"/>
  <c r="K1011" i="275"/>
  <c r="K1012" i="275"/>
  <c r="K1013" i="275"/>
  <c r="K1014" i="275"/>
  <c r="K1015" i="275"/>
  <c r="K1016" i="275"/>
  <c r="K1017" i="275"/>
  <c r="K1018" i="275"/>
  <c r="K1019" i="275"/>
  <c r="K1020" i="275"/>
  <c r="K1021" i="275"/>
  <c r="K1022" i="275"/>
  <c r="K1023" i="275"/>
  <c r="K1024" i="275"/>
  <c r="K1025" i="275"/>
  <c r="K1026" i="275"/>
  <c r="K1027" i="275"/>
  <c r="K1028" i="275"/>
  <c r="K1029" i="275"/>
  <c r="K1030" i="275"/>
  <c r="K1031" i="275"/>
  <c r="K1032" i="275"/>
  <c r="K1033" i="275"/>
  <c r="K1034" i="275"/>
  <c r="K1035" i="275"/>
  <c r="K1036" i="275"/>
  <c r="K1037" i="275"/>
  <c r="K1038" i="275"/>
  <c r="K1039" i="275"/>
  <c r="K1040" i="275"/>
  <c r="K1041" i="275"/>
  <c r="K1042" i="275"/>
  <c r="K1043" i="275"/>
  <c r="K1044" i="275"/>
  <c r="K1045" i="275"/>
  <c r="K1046" i="275"/>
  <c r="K1047" i="275"/>
  <c r="K1048" i="275"/>
  <c r="K1049" i="275"/>
  <c r="K1050" i="275"/>
  <c r="K1051" i="275"/>
  <c r="K1052" i="275"/>
  <c r="K1053" i="275"/>
  <c r="K1054" i="275"/>
  <c r="K1055" i="275"/>
  <c r="K1056" i="275"/>
  <c r="K1057" i="275"/>
  <c r="K1058" i="275"/>
  <c r="K1059" i="275"/>
  <c r="K1060" i="275"/>
  <c r="K1061" i="275"/>
  <c r="K1062" i="275"/>
  <c r="K1063" i="275"/>
  <c r="K1064" i="275"/>
  <c r="K1065" i="275"/>
  <c r="K1066" i="275"/>
  <c r="K1067" i="275"/>
  <c r="K1068" i="275"/>
  <c r="K1069" i="275"/>
  <c r="K1070" i="275"/>
  <c r="K1071" i="275"/>
  <c r="K1072" i="275"/>
  <c r="K1073" i="275"/>
  <c r="K1074" i="275"/>
  <c r="K1075" i="275"/>
  <c r="K1076" i="275"/>
  <c r="K1077" i="275"/>
  <c r="K1078" i="275"/>
  <c r="K1079" i="275"/>
  <c r="K1080" i="275"/>
  <c r="K1081" i="275"/>
  <c r="K1082" i="275"/>
  <c r="K1083" i="275"/>
  <c r="K1084" i="275"/>
  <c r="K1085" i="275"/>
  <c r="K1086" i="275"/>
  <c r="K1087" i="275"/>
  <c r="K1088" i="275"/>
  <c r="K1089" i="275"/>
  <c r="K1090" i="275"/>
  <c r="K1091" i="275"/>
  <c r="K1092" i="275"/>
  <c r="K1093" i="275"/>
  <c r="K1094" i="275"/>
  <c r="K1095" i="275"/>
  <c r="K1096" i="275"/>
  <c r="K1097" i="275"/>
  <c r="K1098" i="275"/>
  <c r="K1099" i="275"/>
  <c r="K1100" i="275"/>
  <c r="K1101" i="275"/>
  <c r="K1102" i="275"/>
  <c r="K1103" i="275"/>
  <c r="K1104" i="275"/>
  <c r="K1105" i="275"/>
  <c r="K1106" i="275"/>
  <c r="K1107" i="275"/>
  <c r="K1108" i="275"/>
  <c r="K1109" i="275"/>
  <c r="K1110" i="275"/>
  <c r="K1111" i="275"/>
  <c r="K1112" i="275"/>
  <c r="K1113" i="275"/>
  <c r="K1114" i="275"/>
  <c r="K1115" i="275"/>
  <c r="K1116" i="275"/>
  <c r="K1117" i="275"/>
  <c r="K1118" i="275"/>
  <c r="K1119" i="275"/>
  <c r="K1120" i="275"/>
  <c r="K1121" i="275"/>
  <c r="K1122" i="275"/>
  <c r="K1123" i="275"/>
  <c r="K1124" i="275"/>
  <c r="K1125" i="275"/>
  <c r="K1126" i="275"/>
  <c r="K1127" i="275"/>
  <c r="K1128" i="275"/>
  <c r="K1129" i="275"/>
  <c r="K1130" i="275"/>
  <c r="K1131" i="275"/>
  <c r="K1132" i="275"/>
  <c r="K1133" i="275"/>
  <c r="K1134" i="275"/>
  <c r="K1135" i="275"/>
  <c r="K1136" i="275"/>
  <c r="K1137" i="275"/>
  <c r="K1138" i="275"/>
  <c r="K1139" i="275"/>
  <c r="K1140" i="275"/>
  <c r="K1141" i="275"/>
  <c r="K1142" i="275"/>
  <c r="K1143" i="275"/>
  <c r="K1144" i="275"/>
  <c r="K1145" i="275"/>
  <c r="K1146" i="275"/>
  <c r="K1147" i="275"/>
  <c r="K1148" i="275"/>
  <c r="K1149" i="275"/>
  <c r="K1150" i="275"/>
  <c r="K1151" i="275"/>
  <c r="K1152" i="275"/>
  <c r="K1153" i="275"/>
  <c r="K1154" i="275"/>
  <c r="K1155" i="275"/>
  <c r="K1156" i="275"/>
  <c r="K1157" i="275"/>
  <c r="K1158" i="275"/>
  <c r="K1159" i="275"/>
  <c r="K1160" i="275"/>
  <c r="K1161" i="275"/>
  <c r="K1162" i="275"/>
  <c r="K1163" i="275"/>
  <c r="K1164" i="275"/>
  <c r="K1165" i="275"/>
  <c r="K1166" i="275"/>
  <c r="K1167" i="275"/>
  <c r="K1168" i="275"/>
  <c r="K1169" i="275"/>
  <c r="K1170" i="275"/>
  <c r="K1171" i="275"/>
  <c r="K1172" i="275"/>
  <c r="K1173" i="275"/>
  <c r="K1174" i="275"/>
  <c r="K1175" i="275"/>
  <c r="K1176" i="275"/>
  <c r="K1177" i="275"/>
  <c r="K1178" i="275"/>
  <c r="K1179" i="275"/>
  <c r="K1180" i="275"/>
  <c r="K1181" i="275"/>
  <c r="K1182" i="275"/>
  <c r="K1183" i="275"/>
  <c r="K1184" i="275"/>
  <c r="K1185" i="275"/>
  <c r="K1186" i="275"/>
  <c r="K1187" i="275"/>
  <c r="K1188" i="275"/>
  <c r="K1189" i="275"/>
  <c r="K1190" i="275"/>
  <c r="K1191" i="275"/>
  <c r="K1192" i="275"/>
  <c r="K1193" i="275"/>
  <c r="K1194" i="275"/>
  <c r="K1195" i="275"/>
  <c r="K1196" i="275"/>
  <c r="K1197" i="275"/>
  <c r="K1198" i="275"/>
  <c r="K1199" i="275"/>
  <c r="K1200" i="275"/>
  <c r="K1201" i="275"/>
  <c r="K1202" i="275"/>
  <c r="K1203" i="275"/>
  <c r="K1204" i="275"/>
  <c r="K1205" i="275"/>
  <c r="K1206" i="275"/>
  <c r="K1207" i="275"/>
  <c r="K1208" i="275"/>
  <c r="K1209" i="275"/>
  <c r="K1210" i="275"/>
  <c r="K1211" i="275"/>
  <c r="K1212" i="275"/>
  <c r="K1213" i="275"/>
  <c r="K1214" i="275"/>
  <c r="K1215" i="275"/>
  <c r="K1216" i="275"/>
  <c r="K1217" i="275"/>
  <c r="K1218" i="275"/>
  <c r="K1219" i="275"/>
  <c r="K1220" i="275"/>
  <c r="K1221" i="275"/>
  <c r="K1222" i="275"/>
  <c r="K1223" i="275"/>
  <c r="K1224" i="275"/>
  <c r="K1225" i="275"/>
  <c r="K1226" i="275"/>
  <c r="K1227" i="275"/>
  <c r="K1228" i="275"/>
  <c r="K1229" i="275"/>
  <c r="K1230" i="275"/>
  <c r="K1231" i="275"/>
  <c r="K1232" i="275"/>
  <c r="K1233" i="275"/>
  <c r="K1234" i="275"/>
  <c r="K1235" i="275"/>
  <c r="K1236" i="275"/>
  <c r="K1237" i="275"/>
  <c r="K1238" i="275"/>
  <c r="K1239" i="275"/>
  <c r="K1240" i="275"/>
  <c r="K1241" i="275"/>
  <c r="K1242" i="275"/>
  <c r="K1243" i="275"/>
  <c r="K1244" i="275"/>
  <c r="K1245" i="275"/>
  <c r="K1246" i="275"/>
  <c r="K1247" i="275"/>
  <c r="K1248" i="275"/>
  <c r="K1249" i="275"/>
  <c r="K1250" i="275"/>
  <c r="K1251" i="275"/>
  <c r="K1252" i="275"/>
  <c r="K1253" i="275"/>
  <c r="K1254" i="275"/>
  <c r="K1255" i="275"/>
  <c r="K1256" i="275"/>
  <c r="K1257" i="275"/>
  <c r="K1258" i="275"/>
  <c r="K1259" i="275"/>
  <c r="K1260" i="275"/>
  <c r="K1261" i="275"/>
  <c r="K1262" i="275"/>
  <c r="K1263" i="275"/>
  <c r="K1264" i="275"/>
  <c r="K1265" i="275"/>
  <c r="K1266" i="275"/>
  <c r="K1267" i="275"/>
  <c r="K1268" i="275"/>
  <c r="K1269" i="275"/>
  <c r="K1270" i="275"/>
  <c r="K1271" i="275"/>
  <c r="K1272" i="275"/>
  <c r="K1273" i="275"/>
  <c r="K1274" i="275"/>
  <c r="K1275" i="275"/>
  <c r="K1276" i="275"/>
  <c r="K1277" i="275"/>
  <c r="K1278" i="275"/>
  <c r="K1279" i="275"/>
  <c r="K1280" i="275"/>
  <c r="K1281" i="275"/>
  <c r="K1282" i="275"/>
  <c r="K1283" i="275"/>
  <c r="K1284" i="275"/>
  <c r="K1285" i="275"/>
  <c r="K1286" i="275"/>
  <c r="K1287" i="275"/>
  <c r="K1288" i="275"/>
  <c r="K1289" i="275"/>
  <c r="K1290" i="275"/>
  <c r="K1291" i="275"/>
  <c r="K1292" i="275"/>
  <c r="K1293" i="275"/>
  <c r="K1294" i="275"/>
  <c r="K1295" i="275"/>
  <c r="K1296" i="275"/>
  <c r="K1297" i="275"/>
  <c r="K1298" i="275"/>
  <c r="K1299" i="275"/>
  <c r="K1300" i="275"/>
  <c r="K1301" i="275"/>
  <c r="K1302" i="275"/>
  <c r="K1303" i="275"/>
  <c r="K1304" i="275"/>
  <c r="K1305" i="275"/>
  <c r="K1306" i="275"/>
  <c r="K1307" i="275"/>
  <c r="K1308" i="275"/>
  <c r="K1309" i="275"/>
  <c r="K1310" i="275"/>
  <c r="K1311" i="275"/>
  <c r="K1312" i="275"/>
  <c r="K1313" i="275"/>
  <c r="K1314" i="275"/>
  <c r="K1315" i="275"/>
  <c r="K1316" i="275"/>
  <c r="K1317" i="275"/>
  <c r="K1318" i="275"/>
  <c r="K1319" i="275"/>
  <c r="K1320" i="275"/>
  <c r="K1321" i="275"/>
  <c r="K1322" i="275"/>
  <c r="K1323" i="275"/>
  <c r="K1324" i="275"/>
  <c r="K1325" i="275"/>
  <c r="K1326" i="275"/>
  <c r="K1327" i="275"/>
  <c r="K1328" i="275"/>
  <c r="K1329" i="275"/>
  <c r="K1330" i="275"/>
  <c r="K1331" i="275"/>
  <c r="K1332" i="275"/>
  <c r="K1333" i="275"/>
  <c r="K1334" i="275"/>
  <c r="K1335" i="275"/>
  <c r="K1336" i="275"/>
  <c r="K1337" i="275"/>
  <c r="K1338" i="275"/>
  <c r="K1339" i="275"/>
  <c r="K1340" i="275"/>
  <c r="K1341" i="275"/>
  <c r="K1342" i="275"/>
  <c r="K1343" i="275"/>
  <c r="K1344" i="275"/>
  <c r="K1345" i="275"/>
  <c r="K1346" i="275"/>
  <c r="K1347" i="275"/>
  <c r="K1348" i="275"/>
  <c r="K1349" i="275"/>
  <c r="K1350" i="275"/>
  <c r="K1351" i="275"/>
  <c r="K1352" i="275"/>
  <c r="K1353" i="275"/>
  <c r="K1354" i="275"/>
  <c r="K1355" i="275"/>
  <c r="K1356" i="275"/>
  <c r="K1357" i="275"/>
  <c r="K1358" i="275"/>
  <c r="K1359" i="275"/>
  <c r="K1360" i="275"/>
  <c r="K1361" i="275"/>
  <c r="K1362" i="275"/>
  <c r="K1363" i="275"/>
  <c r="K1364" i="275"/>
  <c r="K1365" i="275"/>
  <c r="K1366" i="275"/>
  <c r="K1367" i="275"/>
  <c r="K1368" i="275"/>
  <c r="K1369" i="275"/>
  <c r="K1370" i="275"/>
  <c r="K1371" i="275"/>
  <c r="K1372" i="275"/>
  <c r="K1373" i="275"/>
  <c r="K1374" i="275"/>
  <c r="K1375" i="275"/>
  <c r="K1376" i="275"/>
  <c r="K1377" i="275"/>
  <c r="K1378" i="275"/>
  <c r="K1379" i="275"/>
  <c r="K1380" i="275"/>
  <c r="K1381" i="275"/>
  <c r="K1382" i="275"/>
  <c r="K1383" i="275"/>
  <c r="K1384" i="275"/>
  <c r="K1385" i="275"/>
  <c r="K1386" i="275"/>
  <c r="K1387" i="275"/>
  <c r="K1388" i="275"/>
  <c r="K1389" i="275"/>
  <c r="K1390" i="275"/>
  <c r="K1391" i="275"/>
  <c r="K1392" i="275"/>
  <c r="K1393" i="275"/>
  <c r="K1394" i="275"/>
  <c r="K1395" i="275"/>
  <c r="K1396" i="275"/>
  <c r="K1397" i="275"/>
  <c r="K1398" i="275"/>
  <c r="K1399" i="275"/>
  <c r="K1400" i="275"/>
  <c r="K1401" i="275"/>
  <c r="K1402" i="275"/>
  <c r="K1403" i="275"/>
  <c r="K1404" i="275"/>
  <c r="K1405" i="275"/>
  <c r="K1406" i="275"/>
  <c r="K1407" i="275"/>
  <c r="K1408" i="275"/>
  <c r="K1409" i="275"/>
  <c r="K1410" i="275"/>
  <c r="K1411" i="275"/>
  <c r="K1412" i="275"/>
  <c r="K1413" i="275"/>
  <c r="K1414" i="275"/>
  <c r="K1415" i="275"/>
  <c r="K1416" i="275"/>
  <c r="K1417" i="275"/>
  <c r="K1418" i="275"/>
  <c r="K1419" i="275"/>
  <c r="K1420" i="275"/>
  <c r="K1421" i="275"/>
  <c r="K1422" i="275"/>
  <c r="K1423" i="275"/>
  <c r="K1424" i="275"/>
  <c r="K1425" i="275"/>
  <c r="K1426" i="275"/>
  <c r="K1427" i="275"/>
  <c r="K1428" i="275"/>
  <c r="K1429" i="275"/>
  <c r="K1430" i="275"/>
  <c r="K1431" i="275"/>
  <c r="K1432" i="275"/>
  <c r="K1433" i="275"/>
  <c r="K1434" i="275"/>
  <c r="K1435" i="275"/>
  <c r="K1436" i="275"/>
  <c r="K1437" i="275"/>
  <c r="K1438" i="275"/>
  <c r="K1439" i="275"/>
  <c r="K1440" i="275"/>
  <c r="K1441" i="275"/>
  <c r="K1442" i="275"/>
  <c r="K1443" i="275"/>
  <c r="K1444" i="275"/>
  <c r="K1445" i="275"/>
  <c r="K1446" i="275"/>
  <c r="K1447" i="275"/>
  <c r="K1448" i="275"/>
  <c r="K1449" i="275"/>
  <c r="K1450" i="275"/>
  <c r="K1451" i="275"/>
  <c r="K1452" i="275"/>
  <c r="K1453" i="275"/>
  <c r="K1454" i="275"/>
  <c r="K1455" i="275"/>
  <c r="K1456" i="275"/>
  <c r="K1457" i="275"/>
  <c r="K1458" i="275"/>
  <c r="K1459" i="275"/>
  <c r="K1460" i="275"/>
  <c r="K1461" i="275"/>
  <c r="K1462" i="275"/>
  <c r="K1463" i="275"/>
  <c r="K1464" i="275"/>
  <c r="K1465" i="275"/>
  <c r="K1466" i="275"/>
  <c r="K1467" i="275"/>
  <c r="K1468" i="275"/>
  <c r="K1469" i="275"/>
  <c r="K1470" i="275"/>
  <c r="K1471" i="275"/>
  <c r="K1472" i="275"/>
  <c r="K1473" i="275"/>
  <c r="K1474" i="275"/>
  <c r="K1475" i="275"/>
  <c r="K1476" i="275"/>
  <c r="K1477" i="275"/>
  <c r="K1478" i="275"/>
  <c r="K1479" i="275"/>
  <c r="K1480" i="275"/>
  <c r="K1481" i="275"/>
  <c r="K1482" i="275"/>
  <c r="K1483" i="275"/>
  <c r="K1484" i="275"/>
  <c r="K1485" i="275"/>
  <c r="K1486" i="275"/>
  <c r="K1487" i="275"/>
  <c r="K1488" i="275"/>
  <c r="K1489" i="275"/>
  <c r="K1490" i="275"/>
  <c r="K1491" i="275"/>
  <c r="K1492" i="275"/>
  <c r="K1493" i="275"/>
  <c r="K1494" i="275"/>
  <c r="K1495" i="275"/>
  <c r="K1496" i="275"/>
  <c r="K1497" i="275"/>
  <c r="K1498" i="275"/>
  <c r="K1499" i="275"/>
  <c r="K1500" i="275"/>
  <c r="K1501" i="275"/>
  <c r="K1502" i="275"/>
  <c r="K1503" i="275"/>
  <c r="K1504" i="275"/>
  <c r="K1505" i="275"/>
  <c r="K1506" i="275"/>
  <c r="K1507" i="275"/>
  <c r="K1508" i="275"/>
  <c r="K1509" i="275"/>
  <c r="K1510" i="275"/>
  <c r="K1511" i="275"/>
  <c r="K1512" i="275"/>
  <c r="K1513" i="275"/>
  <c r="K1514" i="275"/>
  <c r="K1515" i="275"/>
  <c r="K1516" i="275"/>
  <c r="K1517" i="275"/>
  <c r="K1518" i="275"/>
  <c r="K1519" i="275"/>
  <c r="K1520" i="275"/>
  <c r="K1521" i="275"/>
  <c r="K1522" i="275"/>
  <c r="K1523" i="275"/>
  <c r="K1524" i="275"/>
  <c r="K1525" i="275"/>
  <c r="K1526" i="275"/>
  <c r="K1527" i="275"/>
  <c r="K1528" i="275"/>
  <c r="K1529" i="275"/>
  <c r="K1530" i="275"/>
  <c r="K1531" i="275"/>
  <c r="K1532" i="275"/>
  <c r="K1533" i="275"/>
  <c r="K1534" i="275"/>
  <c r="K1535" i="275"/>
  <c r="K1536" i="275"/>
  <c r="K1537" i="275"/>
  <c r="K1538" i="275"/>
  <c r="K1539" i="275"/>
  <c r="K1540" i="275"/>
  <c r="K1541" i="275"/>
  <c r="K1542" i="275"/>
  <c r="K1543" i="275"/>
  <c r="K1544" i="275"/>
  <c r="K1545" i="275"/>
  <c r="K1546" i="275"/>
  <c r="K1547" i="275"/>
  <c r="K1548" i="275"/>
  <c r="K1549" i="275"/>
  <c r="K1550" i="275"/>
  <c r="K1551" i="275"/>
  <c r="K1552" i="275"/>
  <c r="K1553" i="275"/>
  <c r="K1554" i="275"/>
  <c r="K1555" i="275"/>
  <c r="K1556" i="275"/>
  <c r="K1557" i="275"/>
  <c r="K1558" i="275"/>
  <c r="K1559" i="275"/>
  <c r="K1560" i="275"/>
  <c r="K1561" i="275"/>
  <c r="K1562" i="275"/>
  <c r="K1563" i="275"/>
  <c r="K1564" i="275"/>
  <c r="K1565" i="275"/>
  <c r="K1566" i="275"/>
  <c r="K1567" i="275"/>
  <c r="K1568" i="275"/>
  <c r="K1569" i="275"/>
  <c r="K1570" i="275"/>
  <c r="K1571" i="275"/>
  <c r="K1572" i="275"/>
  <c r="K1573" i="275"/>
  <c r="K1574" i="275"/>
  <c r="K1575" i="275"/>
  <c r="K1576" i="275"/>
  <c r="K1577" i="275"/>
  <c r="K1578" i="275"/>
  <c r="K1579" i="275"/>
  <c r="K1580" i="275"/>
  <c r="K1581" i="275"/>
  <c r="K1582" i="275"/>
  <c r="K1583" i="275"/>
  <c r="K1584" i="275"/>
  <c r="K1585" i="275"/>
  <c r="K1586" i="275"/>
  <c r="K1587" i="275"/>
  <c r="K1588" i="275"/>
  <c r="K1589" i="275"/>
  <c r="K1590" i="275"/>
  <c r="K1591" i="275"/>
  <c r="K1592" i="275"/>
  <c r="K1593" i="275"/>
  <c r="K1594" i="275"/>
  <c r="K1595" i="275"/>
  <c r="K1596" i="275"/>
  <c r="K1597" i="275"/>
  <c r="K1598" i="275"/>
  <c r="K1599" i="275"/>
  <c r="K1600" i="275"/>
  <c r="K1601" i="275"/>
  <c r="K1602" i="275"/>
  <c r="K1603" i="275"/>
  <c r="K1604" i="275"/>
  <c r="K1605" i="275"/>
  <c r="K1606" i="275"/>
  <c r="K1607" i="275"/>
  <c r="K1608" i="275"/>
  <c r="K1609" i="275"/>
  <c r="K1610" i="275"/>
  <c r="K1611" i="275"/>
  <c r="K1612" i="275"/>
  <c r="K1613" i="275"/>
  <c r="K1614" i="275"/>
  <c r="K1615" i="275"/>
  <c r="K1616" i="275"/>
  <c r="K1617" i="275"/>
  <c r="K1618" i="275"/>
  <c r="K1619" i="275"/>
  <c r="K1620" i="275"/>
  <c r="K1621" i="275"/>
  <c r="K1622" i="275"/>
  <c r="K1623" i="275"/>
  <c r="K1624" i="275"/>
  <c r="K1625" i="275"/>
  <c r="K1626" i="275"/>
  <c r="K1627" i="275"/>
  <c r="K1628" i="275"/>
  <c r="K1629" i="275"/>
  <c r="K1630" i="275"/>
  <c r="K1631" i="275"/>
  <c r="K1632" i="275"/>
  <c r="K1633" i="275"/>
  <c r="K1634" i="275"/>
  <c r="K1635" i="275"/>
  <c r="K1636" i="275"/>
  <c r="K1637" i="275"/>
  <c r="K1638" i="275"/>
  <c r="K1639" i="275"/>
  <c r="K1640" i="275"/>
  <c r="K1641" i="275"/>
  <c r="K1642" i="275"/>
  <c r="K1643" i="275"/>
  <c r="K1644" i="275"/>
  <c r="K1645" i="275"/>
  <c r="K1646" i="275"/>
  <c r="K1647" i="275"/>
  <c r="K1648" i="275"/>
  <c r="K1649" i="275"/>
  <c r="K1650" i="275"/>
  <c r="K1651" i="275"/>
  <c r="K1652" i="275"/>
  <c r="K1653" i="275"/>
  <c r="K1654" i="275"/>
  <c r="K1655" i="275"/>
  <c r="K1656" i="275"/>
  <c r="K1657" i="275"/>
  <c r="K1658" i="275"/>
  <c r="K1659" i="275"/>
  <c r="K1660" i="275"/>
  <c r="K1661" i="275"/>
  <c r="K1662" i="275"/>
  <c r="K1663" i="275"/>
  <c r="K1664" i="275"/>
  <c r="K1665" i="275"/>
  <c r="K1666" i="275"/>
  <c r="K1667" i="275"/>
  <c r="K1668" i="275"/>
  <c r="K1669" i="275"/>
  <c r="K1670" i="275"/>
  <c r="K1671" i="275"/>
  <c r="K1672" i="275"/>
  <c r="K1673" i="275"/>
  <c r="K1674" i="275"/>
  <c r="K1675" i="275"/>
  <c r="K1676" i="275"/>
  <c r="K1677" i="275"/>
  <c r="K1678" i="275"/>
  <c r="K1679" i="275"/>
  <c r="K1680" i="275"/>
  <c r="K1681" i="275"/>
  <c r="K1682" i="275"/>
  <c r="K1683" i="275"/>
  <c r="K1684" i="275"/>
  <c r="K1685" i="275"/>
  <c r="K1686" i="275"/>
  <c r="K1687" i="275"/>
  <c r="K1688" i="275"/>
  <c r="K1689" i="275"/>
  <c r="K1690" i="275"/>
  <c r="K1691" i="275"/>
  <c r="K1692" i="275"/>
  <c r="K1693" i="275"/>
  <c r="K1694" i="275"/>
  <c r="K1695" i="275"/>
  <c r="K1696" i="275"/>
  <c r="K1697" i="275"/>
  <c r="K1698" i="275"/>
  <c r="K1699" i="275"/>
  <c r="K1700" i="275"/>
  <c r="K1701" i="275"/>
  <c r="K1702" i="275"/>
  <c r="K1703" i="275"/>
  <c r="K1704" i="275"/>
  <c r="K1705" i="275"/>
  <c r="K1706" i="275"/>
  <c r="K1707" i="275"/>
  <c r="K1708" i="275"/>
  <c r="K1709" i="275"/>
  <c r="K1710" i="275"/>
  <c r="K1711" i="275"/>
  <c r="K1712" i="275"/>
  <c r="K1713" i="275"/>
  <c r="K1714" i="275"/>
  <c r="K1715" i="275"/>
  <c r="K1716" i="275"/>
  <c r="K1717" i="275"/>
  <c r="K1718" i="275"/>
  <c r="K1719" i="275"/>
  <c r="K1720" i="275"/>
  <c r="K1721" i="275"/>
  <c r="K1722" i="275"/>
  <c r="K1723" i="275"/>
  <c r="K1724" i="275"/>
  <c r="K1725" i="275"/>
  <c r="K1726" i="275"/>
  <c r="K1727" i="275"/>
  <c r="K1728" i="275"/>
  <c r="K1729" i="275"/>
  <c r="K1730" i="275"/>
  <c r="K1731" i="275"/>
  <c r="K1732" i="275"/>
  <c r="K1733" i="275"/>
  <c r="K1734" i="275"/>
  <c r="K1735" i="275"/>
  <c r="K1736" i="275"/>
  <c r="K1737" i="275"/>
  <c r="K1738" i="275"/>
  <c r="K1739" i="275"/>
  <c r="K1740" i="275"/>
  <c r="K1741" i="275"/>
  <c r="K1742" i="275"/>
  <c r="K1743" i="275"/>
  <c r="K1744" i="275"/>
  <c r="K1745" i="275"/>
  <c r="K1746" i="275"/>
  <c r="K1747" i="275"/>
  <c r="K1748" i="275"/>
  <c r="K1749" i="275"/>
  <c r="K1750" i="275"/>
  <c r="K1751" i="275"/>
  <c r="K1752" i="275"/>
  <c r="K1753" i="275"/>
  <c r="K1754" i="275"/>
  <c r="K1755" i="275"/>
  <c r="K1756" i="275"/>
  <c r="K1757" i="275"/>
  <c r="K1758" i="275"/>
  <c r="K1759" i="275"/>
  <c r="K1760" i="275"/>
  <c r="K1761" i="275"/>
  <c r="K1762" i="275"/>
  <c r="K1763" i="275"/>
  <c r="K1764" i="275"/>
  <c r="K1765" i="275"/>
  <c r="K1766" i="275"/>
  <c r="K1767" i="275"/>
  <c r="K1768" i="275"/>
  <c r="K1769" i="275"/>
  <c r="K1770" i="275"/>
  <c r="K1771" i="275"/>
  <c r="K1772" i="275"/>
  <c r="K1773" i="275"/>
  <c r="K1774" i="275"/>
  <c r="K1775" i="275"/>
  <c r="K1776" i="275"/>
  <c r="K1777" i="275"/>
  <c r="K1778" i="275"/>
  <c r="K1779" i="275"/>
  <c r="K1780" i="275"/>
  <c r="K1781" i="275"/>
  <c r="K1782" i="275"/>
  <c r="K1783" i="275"/>
  <c r="K1784" i="275"/>
  <c r="K1785" i="275"/>
  <c r="K1786" i="275"/>
  <c r="K1787" i="275"/>
  <c r="K1788" i="275"/>
  <c r="K1789" i="275"/>
  <c r="K1790" i="275"/>
  <c r="K1791" i="275"/>
  <c r="K1792" i="275"/>
  <c r="K1793" i="275"/>
  <c r="K1794" i="275"/>
  <c r="K1795" i="275"/>
  <c r="K1796" i="275"/>
  <c r="K1797" i="275"/>
  <c r="K1798" i="275"/>
  <c r="K1799" i="275"/>
  <c r="K1800" i="275"/>
  <c r="K1801" i="275"/>
  <c r="K1802" i="275"/>
  <c r="K1803" i="275"/>
  <c r="K1804" i="275"/>
  <c r="K1805" i="275"/>
  <c r="K1806" i="275"/>
  <c r="K1807" i="275"/>
  <c r="K1808" i="275"/>
  <c r="K1809" i="275"/>
  <c r="K1810" i="275"/>
  <c r="K1811" i="275"/>
  <c r="K1812" i="275"/>
  <c r="K1813" i="275"/>
  <c r="K1814" i="275"/>
  <c r="K1815" i="275"/>
  <c r="K1816" i="275"/>
  <c r="K1817" i="275"/>
  <c r="K1818" i="275"/>
  <c r="K1819" i="275"/>
  <c r="K1820" i="275"/>
  <c r="K1821" i="275"/>
  <c r="K1822" i="275"/>
  <c r="K1823" i="275"/>
  <c r="K1824" i="275"/>
  <c r="K1825" i="275"/>
  <c r="K1826" i="275"/>
  <c r="K1827" i="275"/>
  <c r="K1828" i="275"/>
  <c r="K1829" i="275"/>
  <c r="K1830" i="275"/>
  <c r="K1831" i="275"/>
  <c r="K1832" i="275"/>
  <c r="K1833" i="275"/>
  <c r="K1834" i="275"/>
  <c r="K1835" i="275"/>
  <c r="K1836" i="275"/>
  <c r="K1837" i="275"/>
  <c r="K1838" i="275"/>
  <c r="K1839" i="275"/>
  <c r="K1840" i="275"/>
  <c r="K1841" i="275"/>
  <c r="K1842" i="275"/>
  <c r="K1843" i="275"/>
  <c r="K1844" i="275"/>
  <c r="K1845" i="275"/>
  <c r="K1846" i="275"/>
  <c r="K1847" i="275"/>
  <c r="K1848" i="275"/>
  <c r="K1849" i="275"/>
  <c r="K1850" i="275"/>
  <c r="K1851" i="275"/>
  <c r="K1852" i="275"/>
  <c r="K1853" i="275"/>
  <c r="K1854" i="275"/>
  <c r="K1855" i="275"/>
  <c r="K1856" i="275"/>
  <c r="K1857" i="275"/>
  <c r="K1858" i="275"/>
  <c r="K1859" i="275"/>
  <c r="K1860" i="275"/>
  <c r="K1861" i="275"/>
  <c r="K1862" i="275"/>
  <c r="K1863" i="275"/>
  <c r="K1864" i="275"/>
  <c r="K1865" i="275"/>
  <c r="K1866" i="275"/>
  <c r="K1867" i="275"/>
  <c r="K1868" i="275"/>
  <c r="K1869" i="275"/>
  <c r="K1870" i="275"/>
  <c r="K1871" i="275"/>
  <c r="K1872" i="275"/>
  <c r="K1873" i="275"/>
  <c r="K1874" i="275"/>
  <c r="K1875" i="275"/>
  <c r="K1876" i="275"/>
  <c r="K1877" i="275"/>
  <c r="K1878" i="275"/>
  <c r="K1879" i="275"/>
  <c r="K1880" i="275"/>
  <c r="K1881" i="275"/>
  <c r="K1882" i="275"/>
  <c r="K1883" i="275"/>
  <c r="K1884" i="275"/>
  <c r="K1885" i="275"/>
  <c r="K1886" i="275"/>
  <c r="K1887" i="275"/>
  <c r="K1888" i="275"/>
  <c r="K1889" i="275"/>
  <c r="K1890" i="275"/>
  <c r="K1891" i="275"/>
  <c r="K1892" i="275"/>
  <c r="K1893" i="275"/>
  <c r="K1894" i="275"/>
  <c r="K1895" i="275"/>
  <c r="K1896" i="275"/>
  <c r="K1897" i="275"/>
  <c r="K1898" i="275"/>
  <c r="K1899" i="275"/>
  <c r="K1900" i="275"/>
  <c r="K1901" i="275"/>
  <c r="K1902" i="275"/>
  <c r="K1903" i="275"/>
  <c r="K1904" i="275"/>
  <c r="K1905" i="275"/>
  <c r="K1906" i="275"/>
  <c r="K1907" i="275"/>
  <c r="K1908" i="275"/>
  <c r="K1909" i="275"/>
  <c r="K1910" i="275"/>
  <c r="K1911" i="275"/>
  <c r="K1912" i="275"/>
  <c r="K1913" i="275"/>
  <c r="K1914" i="275"/>
  <c r="K1915" i="275"/>
  <c r="K1916" i="275"/>
  <c r="K1917" i="275"/>
  <c r="K1918" i="275"/>
  <c r="K1919" i="275"/>
  <c r="K1920" i="275"/>
  <c r="K1921" i="275"/>
  <c r="K1922" i="275"/>
  <c r="K1923" i="275"/>
  <c r="K1924" i="275"/>
  <c r="K1925" i="275"/>
  <c r="K1926" i="275"/>
  <c r="K1927" i="275"/>
  <c r="K1928" i="275"/>
  <c r="K1929" i="275"/>
  <c r="K1930" i="275"/>
  <c r="K1931" i="275"/>
  <c r="K1932" i="275"/>
  <c r="K1933" i="275"/>
  <c r="K1934" i="275"/>
  <c r="K1935" i="275"/>
  <c r="K1936" i="275"/>
  <c r="K1937" i="275"/>
  <c r="K1938" i="275"/>
  <c r="K1939" i="275"/>
  <c r="K1940" i="275"/>
  <c r="K1941" i="275"/>
  <c r="K1942" i="275"/>
  <c r="K1943" i="275"/>
  <c r="K1944" i="275"/>
  <c r="K1945" i="275"/>
  <c r="K1946" i="275"/>
  <c r="K1947" i="275"/>
  <c r="K1948" i="275"/>
  <c r="K1949" i="275"/>
  <c r="K1950" i="275"/>
  <c r="K1951" i="275"/>
  <c r="K1952" i="275"/>
  <c r="K1953" i="275"/>
  <c r="K1954" i="275"/>
  <c r="K1955" i="275"/>
  <c r="K1956" i="275"/>
  <c r="K1957" i="275"/>
  <c r="K1958" i="275"/>
  <c r="K1959" i="275"/>
  <c r="K1960" i="275"/>
  <c r="K1961" i="275"/>
  <c r="K1962" i="275"/>
  <c r="K1963" i="275"/>
  <c r="K1964" i="275"/>
  <c r="K1965" i="275"/>
  <c r="K1966" i="275"/>
  <c r="K1967" i="275"/>
  <c r="K1968" i="275"/>
  <c r="K1969" i="275"/>
  <c r="K1970" i="275"/>
  <c r="K1971" i="275"/>
  <c r="K1972" i="275"/>
  <c r="K1973" i="275"/>
  <c r="K1974" i="275"/>
  <c r="K1975" i="275"/>
  <c r="K1976" i="275"/>
  <c r="K1977" i="275"/>
  <c r="K1978" i="275"/>
  <c r="K1979" i="275"/>
  <c r="K1980" i="275"/>
  <c r="K1981" i="275"/>
  <c r="K1982" i="275"/>
  <c r="K1983" i="275"/>
  <c r="K1984" i="275"/>
  <c r="K1985" i="275"/>
  <c r="K1986" i="275"/>
  <c r="K1987" i="275"/>
  <c r="K1988" i="275"/>
  <c r="K1989" i="275"/>
  <c r="K1990" i="275"/>
  <c r="K1991" i="275"/>
  <c r="K1992" i="275"/>
  <c r="K1993" i="275"/>
  <c r="K1994" i="275"/>
  <c r="K1995" i="275"/>
  <c r="K1996" i="275"/>
  <c r="K1997" i="275"/>
  <c r="K1998" i="275"/>
  <c r="K1999" i="275"/>
  <c r="K2000" i="275"/>
  <c r="K2001" i="275"/>
  <c r="K2002" i="275"/>
  <c r="K2003" i="275"/>
  <c r="K2004" i="275"/>
  <c r="K2005" i="275"/>
  <c r="K2006" i="275"/>
  <c r="K2007" i="275"/>
  <c r="K2008" i="275"/>
  <c r="K2009" i="275"/>
  <c r="K2010" i="275"/>
  <c r="K2011" i="275"/>
  <c r="K2012" i="275"/>
  <c r="K2013" i="275"/>
  <c r="K2014" i="275"/>
  <c r="K2015" i="275"/>
  <c r="K2016" i="275"/>
  <c r="K2017" i="275"/>
  <c r="K2018" i="275"/>
  <c r="K2019" i="275"/>
  <c r="K2020" i="275"/>
  <c r="K2021" i="275"/>
  <c r="K2022" i="275"/>
  <c r="K2023" i="275"/>
  <c r="K2024" i="275"/>
  <c r="K2025" i="275"/>
  <c r="K2026" i="275"/>
  <c r="K2027" i="275"/>
  <c r="K2028" i="275"/>
  <c r="K2029" i="275"/>
  <c r="K2030" i="275"/>
  <c r="K2031" i="275"/>
  <c r="K2032" i="275"/>
  <c r="K2033" i="275"/>
  <c r="K2034" i="275"/>
  <c r="K2035" i="275"/>
  <c r="K2036" i="275"/>
  <c r="K2037" i="275"/>
  <c r="K2038" i="275"/>
  <c r="K2039" i="275"/>
  <c r="K2040" i="275"/>
  <c r="K2041" i="275"/>
  <c r="K2042" i="275"/>
  <c r="K2043" i="275"/>
  <c r="K2044" i="275"/>
  <c r="K2045" i="275"/>
  <c r="K2046" i="275"/>
  <c r="K2047" i="275"/>
  <c r="K2048" i="275"/>
  <c r="K2049" i="275"/>
  <c r="K2050" i="275"/>
  <c r="K2051" i="275"/>
  <c r="K2052" i="275"/>
  <c r="K2053" i="275"/>
  <c r="K2054" i="275"/>
  <c r="K2055" i="275"/>
  <c r="K2056" i="275"/>
  <c r="K2057" i="275"/>
  <c r="K2058" i="275"/>
  <c r="K2059" i="275"/>
  <c r="K2060" i="275"/>
  <c r="K2061" i="275"/>
  <c r="K2062" i="275"/>
  <c r="K2063" i="275"/>
  <c r="K2064" i="275"/>
  <c r="K2065" i="275"/>
  <c r="K2066" i="275"/>
  <c r="K2067" i="275"/>
  <c r="K2068" i="275"/>
  <c r="K2069" i="275"/>
  <c r="K2070" i="275"/>
  <c r="K2071" i="275"/>
  <c r="K2072" i="275"/>
  <c r="K2073" i="275"/>
  <c r="K2074" i="275"/>
  <c r="K2075" i="275"/>
  <c r="K2076" i="275"/>
  <c r="K2077" i="275"/>
  <c r="K2078" i="275"/>
  <c r="K2079" i="275"/>
  <c r="K2080" i="275"/>
  <c r="K2081" i="275"/>
  <c r="K2082" i="275"/>
  <c r="K2083" i="275"/>
  <c r="K2084" i="275"/>
  <c r="K2085" i="275"/>
  <c r="K2086" i="275"/>
  <c r="K2087" i="275"/>
  <c r="K2088" i="275"/>
  <c r="K2089" i="275"/>
  <c r="K2090" i="275"/>
  <c r="K2091" i="275"/>
  <c r="K2092" i="275"/>
  <c r="K2093" i="275"/>
  <c r="K2094" i="275"/>
  <c r="K2095" i="275"/>
  <c r="K2096" i="275"/>
  <c r="K2097" i="275"/>
  <c r="K2098" i="275"/>
  <c r="K2099" i="275"/>
  <c r="K2100" i="275"/>
  <c r="K2101" i="275"/>
  <c r="K2102" i="275"/>
  <c r="K2103" i="275"/>
  <c r="K2104" i="275"/>
  <c r="K2105" i="275"/>
  <c r="K2106" i="275"/>
  <c r="K2107" i="275"/>
  <c r="K2108" i="275"/>
  <c r="K2109" i="275"/>
  <c r="K2110" i="275"/>
  <c r="K2111" i="275"/>
  <c r="K2112" i="275"/>
  <c r="K2113" i="275"/>
  <c r="K2114" i="275"/>
  <c r="K2115" i="275"/>
  <c r="K2116" i="275"/>
  <c r="K2117" i="275"/>
  <c r="K2118" i="275"/>
  <c r="K2119" i="275"/>
  <c r="K2120" i="275"/>
  <c r="K2121" i="275"/>
  <c r="K2122" i="275"/>
  <c r="K2123" i="275"/>
  <c r="K2124" i="275"/>
  <c r="K2125" i="275"/>
  <c r="K2126" i="275"/>
  <c r="K2127" i="275"/>
  <c r="K2128" i="275"/>
  <c r="K2129" i="275"/>
  <c r="K2130" i="275"/>
  <c r="K2131" i="275"/>
  <c r="K2132" i="275"/>
  <c r="K2133" i="275"/>
  <c r="K2134" i="275"/>
  <c r="K2135" i="275"/>
  <c r="K2136" i="275"/>
  <c r="K2137" i="275"/>
  <c r="K2138" i="275"/>
  <c r="K2139" i="275"/>
  <c r="K2140" i="275"/>
  <c r="K2141" i="275"/>
  <c r="K2142" i="275"/>
  <c r="K2143" i="275"/>
  <c r="K2144" i="275"/>
  <c r="K2145" i="275"/>
  <c r="K2146" i="275"/>
  <c r="K2147" i="275"/>
  <c r="K2148" i="275"/>
  <c r="K2149" i="275"/>
  <c r="K2150" i="275"/>
  <c r="K2151" i="275"/>
  <c r="K2152" i="275"/>
  <c r="K2153" i="275"/>
  <c r="K2154" i="275"/>
  <c r="K2155" i="275"/>
  <c r="K2156" i="275"/>
  <c r="K2157" i="275"/>
  <c r="K2158" i="275"/>
  <c r="K2159" i="275"/>
  <c r="K2160" i="275"/>
  <c r="K2161" i="275"/>
  <c r="K2162" i="275"/>
  <c r="K2163" i="275"/>
  <c r="K2164" i="275"/>
  <c r="K2165" i="275"/>
  <c r="K2166" i="275"/>
  <c r="K2167" i="275"/>
  <c r="K2168" i="275"/>
  <c r="K2169" i="275"/>
  <c r="K2170" i="275"/>
  <c r="K2171" i="275"/>
  <c r="K2172" i="275"/>
  <c r="K2173" i="275"/>
  <c r="K2174" i="275"/>
  <c r="K2175" i="275"/>
  <c r="K2176" i="275"/>
  <c r="K2177" i="275"/>
  <c r="K2178" i="275"/>
  <c r="K2179" i="275"/>
  <c r="K2180" i="275"/>
  <c r="K2181" i="275"/>
  <c r="K2182" i="275"/>
  <c r="K2183" i="275"/>
  <c r="K2184" i="275"/>
  <c r="K2185" i="275"/>
  <c r="K2186" i="275"/>
  <c r="K2187" i="275"/>
  <c r="K2188" i="275"/>
  <c r="K2189" i="275"/>
  <c r="K2190" i="275"/>
  <c r="K2191" i="275"/>
  <c r="K2192" i="275"/>
  <c r="K2193" i="275"/>
  <c r="K2194" i="275"/>
  <c r="K2195" i="275"/>
  <c r="K2196" i="275"/>
  <c r="K2197" i="275"/>
  <c r="K2198" i="275"/>
  <c r="K2199" i="275"/>
  <c r="K2200" i="275"/>
  <c r="K2201" i="275"/>
  <c r="K2202" i="275"/>
  <c r="K2203" i="275"/>
  <c r="K2204" i="275"/>
  <c r="K2205" i="275"/>
  <c r="K2206" i="275"/>
  <c r="K2207" i="275"/>
  <c r="K2208" i="275"/>
  <c r="K2209" i="275"/>
  <c r="K2210" i="275"/>
  <c r="K2211" i="275"/>
  <c r="K2212" i="275"/>
  <c r="K2213" i="275"/>
  <c r="K2214" i="275"/>
  <c r="K2215" i="275"/>
  <c r="K2216" i="275"/>
  <c r="K2217" i="275"/>
  <c r="K2218" i="275"/>
  <c r="K2219" i="275"/>
  <c r="K2220" i="275"/>
  <c r="K2221" i="275"/>
  <c r="K2222" i="275"/>
  <c r="K2223" i="275"/>
  <c r="K2224" i="275"/>
  <c r="K2225" i="275"/>
  <c r="K2226" i="275"/>
  <c r="K2227" i="275"/>
  <c r="K2228" i="275"/>
  <c r="K2229" i="275"/>
  <c r="K2230" i="275"/>
  <c r="K2231" i="275"/>
  <c r="K2232" i="275"/>
  <c r="K2233" i="275"/>
  <c r="K2234" i="275"/>
  <c r="K2235" i="275"/>
  <c r="K2236" i="275"/>
  <c r="K2237" i="275"/>
  <c r="K2238" i="275"/>
  <c r="K2239" i="275"/>
  <c r="K2240" i="275"/>
  <c r="K2241" i="275"/>
  <c r="K2242" i="275"/>
  <c r="K2243" i="275"/>
  <c r="K2244" i="275"/>
  <c r="K2245" i="275"/>
  <c r="K2246" i="275"/>
  <c r="K2247" i="275"/>
  <c r="K2248" i="275"/>
  <c r="K2249" i="275"/>
  <c r="K2250" i="275"/>
  <c r="K2251" i="275"/>
  <c r="K2252" i="275"/>
  <c r="K2253" i="275"/>
  <c r="K2254" i="275"/>
  <c r="K2255" i="275"/>
  <c r="K2256" i="275"/>
  <c r="K2257" i="275"/>
  <c r="K2258" i="275"/>
  <c r="K2259" i="275"/>
  <c r="K2260" i="275"/>
  <c r="K2261" i="275"/>
  <c r="K2262" i="275"/>
  <c r="K2263" i="275"/>
  <c r="K2264" i="275"/>
  <c r="K2265" i="275"/>
  <c r="K2266" i="275"/>
  <c r="K2267" i="275"/>
  <c r="K2268" i="275"/>
  <c r="K2269" i="275"/>
  <c r="K2270" i="275"/>
  <c r="K2271" i="275"/>
  <c r="K2272" i="275"/>
  <c r="K2273" i="275"/>
  <c r="K2274" i="275"/>
  <c r="K2275" i="275"/>
  <c r="K2276" i="275"/>
  <c r="K2277" i="275"/>
  <c r="K2278" i="275"/>
  <c r="K2279" i="275"/>
  <c r="K2280" i="275"/>
  <c r="K2281" i="275"/>
  <c r="K2282" i="275"/>
  <c r="K2283" i="275"/>
  <c r="K2284" i="275"/>
  <c r="K2285" i="275"/>
  <c r="K2286" i="275"/>
  <c r="K2287" i="275"/>
  <c r="K2288" i="275"/>
  <c r="K2289" i="275"/>
  <c r="K2290" i="275"/>
  <c r="K2291" i="275"/>
  <c r="K2292" i="275"/>
  <c r="K2293" i="275"/>
  <c r="K2294" i="275"/>
  <c r="K2295" i="275"/>
  <c r="K2296" i="275"/>
  <c r="K2297" i="275"/>
  <c r="K2298" i="275"/>
  <c r="K2299" i="275"/>
  <c r="K2300" i="275"/>
  <c r="K2301" i="275"/>
  <c r="K2302" i="275"/>
  <c r="K2303" i="275"/>
  <c r="K2304" i="275"/>
  <c r="K2305" i="275"/>
  <c r="K2306" i="275"/>
  <c r="K2307" i="275"/>
  <c r="K2308" i="275"/>
  <c r="K2309" i="275"/>
  <c r="K2310" i="275"/>
  <c r="K2311" i="275"/>
  <c r="K2312" i="275"/>
  <c r="K2313" i="275"/>
  <c r="K2314" i="275"/>
  <c r="K2315" i="275"/>
  <c r="K2316" i="275"/>
  <c r="K2317" i="275"/>
  <c r="K2318" i="275"/>
  <c r="K2319" i="275"/>
  <c r="K2320" i="275"/>
  <c r="K2321" i="275"/>
  <c r="K2322" i="275"/>
  <c r="K2323" i="275"/>
  <c r="K2324" i="275"/>
  <c r="K2325" i="275"/>
  <c r="K2326" i="275"/>
  <c r="K2327" i="275"/>
  <c r="K2328" i="275"/>
  <c r="K2329" i="275"/>
  <c r="K2330" i="275"/>
  <c r="K2331" i="275"/>
  <c r="K2332" i="275"/>
  <c r="K2333" i="275"/>
  <c r="K2334" i="275"/>
  <c r="K2335" i="275"/>
  <c r="K2336" i="275"/>
  <c r="K2337" i="275"/>
  <c r="K2338" i="275"/>
  <c r="K2339" i="275"/>
  <c r="K2340" i="275"/>
  <c r="K2341" i="275"/>
  <c r="K2342" i="275"/>
  <c r="K2343" i="275"/>
  <c r="K2344" i="275"/>
  <c r="K2345" i="275"/>
  <c r="K2346" i="275"/>
  <c r="K2347" i="275"/>
  <c r="K2348" i="275"/>
  <c r="K2349" i="275"/>
  <c r="K2350" i="275"/>
  <c r="K2351" i="275"/>
  <c r="K2352" i="275"/>
  <c r="K2353" i="275"/>
  <c r="K2354" i="275"/>
  <c r="K2355" i="275"/>
  <c r="K2356" i="275"/>
  <c r="K2357" i="275"/>
  <c r="K2358" i="275"/>
  <c r="K2359" i="275"/>
  <c r="K2360" i="275"/>
  <c r="K2361" i="275"/>
  <c r="K2362" i="275"/>
  <c r="K2363" i="275"/>
  <c r="K2364" i="275"/>
  <c r="K2365" i="275"/>
  <c r="K2366" i="275"/>
  <c r="K2367" i="275"/>
  <c r="K2368" i="275"/>
  <c r="K2369" i="275"/>
  <c r="K2370" i="275"/>
  <c r="K2371" i="275"/>
  <c r="K2372" i="275"/>
  <c r="K2373" i="275"/>
  <c r="K2374" i="275"/>
  <c r="K2375" i="275"/>
  <c r="K2376" i="275"/>
  <c r="K2377" i="275"/>
  <c r="K2378" i="275"/>
  <c r="K2379" i="275"/>
  <c r="K2380" i="275"/>
  <c r="K2381" i="275"/>
  <c r="K2382" i="275"/>
  <c r="K2383" i="275"/>
  <c r="K2384" i="275"/>
  <c r="K2385" i="275"/>
  <c r="K2386" i="275"/>
  <c r="K2387" i="275"/>
  <c r="K2388" i="275"/>
  <c r="K2389" i="275"/>
  <c r="K2390" i="275"/>
  <c r="K2391" i="275"/>
  <c r="K2392" i="275"/>
  <c r="K2393" i="275"/>
  <c r="K2394" i="275"/>
  <c r="K2395" i="275"/>
  <c r="K2396" i="275"/>
  <c r="K2397" i="275"/>
  <c r="K2398" i="275"/>
  <c r="K2399" i="275"/>
  <c r="K2400" i="275"/>
  <c r="K2401" i="275"/>
  <c r="K2402" i="275"/>
  <c r="K2403" i="275"/>
  <c r="K2404" i="275"/>
  <c r="K2405" i="275"/>
  <c r="K2406" i="275"/>
  <c r="K2407" i="275"/>
  <c r="K2408" i="275"/>
  <c r="K2409" i="275"/>
  <c r="K2410" i="275"/>
  <c r="K2411" i="275"/>
  <c r="K2412" i="275"/>
  <c r="K2413" i="275"/>
  <c r="K2414" i="275"/>
  <c r="K2415" i="275"/>
  <c r="K2416" i="275"/>
  <c r="K2417" i="275"/>
  <c r="K2418" i="275"/>
  <c r="K2419" i="275"/>
  <c r="K2420" i="275"/>
  <c r="K2421" i="275"/>
  <c r="K2422" i="275"/>
  <c r="K2423" i="275"/>
  <c r="K2424" i="275"/>
  <c r="K2425" i="275"/>
  <c r="K2426" i="275"/>
  <c r="K2427" i="275"/>
  <c r="K2428" i="275"/>
  <c r="K2429" i="275"/>
  <c r="K2430" i="275"/>
  <c r="K2431" i="275"/>
  <c r="K2432" i="275"/>
  <c r="K2433" i="275"/>
  <c r="K2434" i="275"/>
  <c r="K2435" i="275"/>
  <c r="K2436" i="275"/>
  <c r="K2437" i="275"/>
  <c r="K2438" i="275"/>
  <c r="K2439" i="275"/>
  <c r="K2440" i="275"/>
  <c r="K2441" i="275"/>
  <c r="K2442" i="275"/>
  <c r="K2443" i="275"/>
  <c r="K2444" i="275"/>
  <c r="K2445" i="275"/>
  <c r="K2446" i="275"/>
  <c r="K2447" i="275"/>
  <c r="K2448" i="275"/>
  <c r="K2449" i="275"/>
  <c r="K2450" i="275"/>
  <c r="K2451" i="275"/>
  <c r="K2452" i="275"/>
  <c r="K2453" i="275"/>
  <c r="K2454" i="275"/>
  <c r="K2455" i="275"/>
  <c r="K2456" i="275"/>
  <c r="K2457" i="275"/>
  <c r="K2458" i="275"/>
  <c r="K2459" i="275"/>
  <c r="K2460" i="275"/>
  <c r="K2461" i="275"/>
  <c r="K2462" i="275"/>
  <c r="K2463" i="275"/>
  <c r="K2464" i="275"/>
  <c r="K2465" i="275"/>
  <c r="K2466" i="275"/>
  <c r="K2467" i="275"/>
  <c r="K2468" i="275"/>
  <c r="K2469" i="275"/>
  <c r="K2470" i="275"/>
  <c r="K2471" i="275"/>
  <c r="K2472" i="275"/>
  <c r="K2473" i="275"/>
  <c r="K2474" i="275"/>
  <c r="K2475" i="275"/>
  <c r="K2476" i="275"/>
  <c r="K2477" i="275"/>
  <c r="K2478" i="275"/>
  <c r="K2479" i="275"/>
  <c r="K2480" i="275"/>
  <c r="K2481" i="275"/>
  <c r="K2482" i="275"/>
  <c r="K2483" i="275"/>
  <c r="K2484" i="275"/>
  <c r="K2485" i="275"/>
  <c r="K2486" i="275"/>
  <c r="K2487" i="275"/>
  <c r="K2488" i="275"/>
  <c r="K2489" i="275"/>
  <c r="K2490" i="275"/>
  <c r="K2491" i="275"/>
  <c r="K2492" i="275"/>
  <c r="K2493" i="275"/>
  <c r="K2494" i="275"/>
  <c r="K2495" i="275"/>
  <c r="K2496" i="275"/>
  <c r="K2497" i="275"/>
  <c r="K2498" i="275"/>
  <c r="K2499" i="275"/>
  <c r="K2500" i="275"/>
  <c r="K2501" i="275"/>
  <c r="K2502" i="275"/>
  <c r="K2503" i="275"/>
  <c r="K2504" i="275"/>
  <c r="K2505" i="275"/>
  <c r="K2506" i="275"/>
  <c r="K2507" i="275"/>
  <c r="K2508" i="275"/>
  <c r="K2509" i="275"/>
  <c r="K2510" i="275"/>
  <c r="K2511" i="275"/>
  <c r="K2512" i="275"/>
  <c r="K2513" i="275"/>
  <c r="K2514" i="275"/>
  <c r="K2515" i="275"/>
  <c r="K2516" i="275"/>
  <c r="K2517" i="275"/>
  <c r="K2518" i="275"/>
  <c r="K2519" i="275"/>
  <c r="K2520" i="275"/>
  <c r="K2521" i="275"/>
  <c r="K2522" i="275"/>
  <c r="K2523" i="275"/>
  <c r="K2524" i="275"/>
  <c r="K2525" i="275"/>
  <c r="K2526" i="275"/>
  <c r="K2527" i="275"/>
  <c r="K2528" i="275"/>
  <c r="K2529" i="275"/>
  <c r="K2530" i="275"/>
  <c r="K2531" i="275"/>
  <c r="K2532" i="275"/>
  <c r="K2533" i="275"/>
  <c r="K2534" i="275"/>
  <c r="K2535" i="275"/>
  <c r="K2536" i="275"/>
  <c r="K2537" i="275"/>
  <c r="K2538" i="275"/>
  <c r="K2539" i="275"/>
  <c r="K2540" i="275"/>
  <c r="K2541" i="275"/>
  <c r="K2542" i="275"/>
  <c r="K2543" i="275"/>
  <c r="K2544" i="275"/>
  <c r="K2545" i="275"/>
  <c r="K2546" i="275"/>
  <c r="K2547" i="275"/>
  <c r="K2548" i="275"/>
  <c r="K2549" i="275"/>
  <c r="K2550" i="275"/>
  <c r="K2551" i="275"/>
  <c r="K2552" i="275"/>
  <c r="K2553" i="275"/>
  <c r="K2554" i="275"/>
  <c r="K2555" i="275"/>
  <c r="K2556" i="275"/>
  <c r="K2557" i="275"/>
  <c r="K2558" i="275"/>
  <c r="K2559" i="275"/>
  <c r="K2560" i="275"/>
  <c r="K2561" i="275"/>
  <c r="K2562" i="275"/>
  <c r="K2563" i="275"/>
  <c r="K2564" i="275"/>
  <c r="K2565" i="275"/>
  <c r="K2566" i="275"/>
  <c r="K2567" i="275"/>
  <c r="K2568" i="275"/>
  <c r="K2569" i="275"/>
  <c r="K2570" i="275"/>
  <c r="K2571" i="275"/>
  <c r="K2572" i="275"/>
  <c r="K2573" i="275"/>
  <c r="K2574" i="275"/>
  <c r="K2575" i="275"/>
  <c r="K2576" i="275"/>
  <c r="K2577" i="275"/>
  <c r="K2578" i="275"/>
  <c r="K2579" i="275"/>
  <c r="K2580" i="275"/>
  <c r="K2581" i="275"/>
  <c r="K2582" i="275"/>
  <c r="K2583" i="275"/>
  <c r="K2584" i="275"/>
  <c r="K2585" i="275"/>
  <c r="K2586" i="275"/>
  <c r="K2587" i="275"/>
  <c r="K2588" i="275"/>
  <c r="K2589" i="275"/>
  <c r="K2590" i="275"/>
  <c r="K2591" i="275"/>
  <c r="K2592" i="275"/>
  <c r="K2593" i="275"/>
  <c r="K2594" i="275"/>
  <c r="K2595" i="275"/>
  <c r="K2596" i="275"/>
  <c r="K2597" i="275"/>
  <c r="K2598" i="275"/>
  <c r="K2599" i="275"/>
  <c r="K2600" i="275"/>
  <c r="K2601" i="275"/>
  <c r="K2602" i="275"/>
  <c r="K2603" i="275"/>
  <c r="K2604" i="275"/>
  <c r="K2605" i="275"/>
  <c r="K2606" i="275"/>
  <c r="K2607" i="275"/>
  <c r="K2608" i="275"/>
  <c r="K2609" i="275"/>
  <c r="K2610" i="275"/>
  <c r="K2611" i="275"/>
  <c r="K2612" i="275"/>
  <c r="K2613" i="275"/>
  <c r="K2614" i="275"/>
  <c r="K2615" i="275"/>
  <c r="K2616" i="275"/>
  <c r="K2617" i="275"/>
  <c r="K2618" i="275"/>
  <c r="K2619" i="275"/>
  <c r="K2620" i="275"/>
  <c r="K2621" i="275"/>
  <c r="K2622" i="275"/>
  <c r="K2623" i="275"/>
  <c r="K2624" i="275"/>
  <c r="K2625" i="275"/>
  <c r="K2626" i="275"/>
  <c r="K2627" i="275"/>
  <c r="K2628" i="275"/>
  <c r="K2629" i="275"/>
  <c r="K2630" i="275"/>
  <c r="K2631" i="275"/>
  <c r="K2632" i="275"/>
  <c r="K2633" i="275"/>
  <c r="K2634" i="275"/>
  <c r="K2635" i="275"/>
  <c r="K2636" i="275"/>
  <c r="K2637" i="275"/>
  <c r="K2638" i="275"/>
  <c r="K2639" i="275"/>
  <c r="K2640" i="275"/>
  <c r="K2641" i="275"/>
  <c r="K2642" i="275"/>
  <c r="K2643" i="275"/>
  <c r="K2644" i="275"/>
  <c r="K2645" i="275"/>
  <c r="K2646" i="275"/>
  <c r="K2647" i="275"/>
  <c r="K2648" i="275"/>
  <c r="K2649" i="275"/>
  <c r="K2650" i="275"/>
  <c r="K2651" i="275"/>
  <c r="K2652" i="275"/>
  <c r="K2653" i="275"/>
  <c r="K2654" i="275"/>
  <c r="K2655" i="275"/>
  <c r="K2656" i="275"/>
  <c r="K2657" i="275"/>
  <c r="K2658" i="275"/>
  <c r="K2659" i="275"/>
  <c r="K2660" i="275"/>
  <c r="K2661" i="275"/>
  <c r="K2662" i="275"/>
  <c r="K2663" i="275"/>
  <c r="K2664" i="275"/>
  <c r="K2665" i="275"/>
  <c r="K2666" i="275"/>
  <c r="K2667" i="275"/>
  <c r="K2668" i="275"/>
  <c r="K2669" i="275"/>
  <c r="K2670" i="275"/>
  <c r="K2671" i="275"/>
  <c r="K2672" i="275"/>
  <c r="K2673" i="275"/>
  <c r="K2674" i="275"/>
  <c r="K2675" i="275"/>
  <c r="K2676" i="275"/>
  <c r="K2677" i="275"/>
  <c r="K2678" i="275"/>
  <c r="K2679" i="275"/>
  <c r="K2680" i="275"/>
  <c r="K2681" i="275"/>
  <c r="K2682" i="275"/>
  <c r="K2683" i="275"/>
  <c r="K2684" i="275"/>
  <c r="K2685" i="275"/>
  <c r="K2686" i="275"/>
  <c r="K2687" i="275"/>
  <c r="K2688" i="275"/>
  <c r="K2689" i="275"/>
  <c r="K2690" i="275"/>
  <c r="K2691" i="275"/>
  <c r="K2692" i="275"/>
  <c r="K2693" i="275"/>
  <c r="K2694" i="275"/>
  <c r="K2695" i="275"/>
  <c r="K2696" i="275"/>
  <c r="K2697" i="275"/>
  <c r="K2698" i="275"/>
  <c r="K2699" i="275"/>
  <c r="K2700" i="275"/>
  <c r="K2701" i="275"/>
  <c r="K2702" i="275"/>
  <c r="K2703" i="275"/>
  <c r="K2704" i="275"/>
  <c r="K2705" i="275"/>
  <c r="K2706" i="275"/>
  <c r="K2707" i="275"/>
  <c r="K2708" i="275"/>
  <c r="K2709" i="275"/>
  <c r="K2710" i="275"/>
  <c r="K2711" i="275"/>
  <c r="K2712" i="275"/>
  <c r="K2713" i="275"/>
  <c r="K2714" i="275"/>
  <c r="K2715" i="275"/>
  <c r="K2716" i="275"/>
  <c r="K2717" i="275"/>
  <c r="K2718" i="275"/>
  <c r="K2719" i="275"/>
  <c r="K2720" i="275"/>
  <c r="K2721" i="275"/>
  <c r="K2722" i="275"/>
  <c r="K2723" i="275"/>
  <c r="K2724" i="275"/>
  <c r="K2725" i="275"/>
  <c r="K2726" i="275"/>
  <c r="K2727" i="275"/>
  <c r="K2728" i="275"/>
  <c r="K2729" i="275"/>
  <c r="K2730" i="275"/>
  <c r="K2731" i="275"/>
  <c r="K2732" i="275"/>
  <c r="K2733" i="275"/>
  <c r="K2734" i="275"/>
  <c r="K2735" i="275"/>
  <c r="K2736" i="275"/>
  <c r="K2737" i="275"/>
  <c r="K2738" i="275"/>
  <c r="K2739" i="275"/>
  <c r="K2740" i="275"/>
  <c r="K2741" i="275"/>
  <c r="K2742" i="275"/>
  <c r="K2743" i="275"/>
  <c r="K2744" i="275"/>
  <c r="K2745" i="275"/>
  <c r="K2746" i="275"/>
  <c r="K2747" i="275"/>
  <c r="K2748" i="275"/>
  <c r="K2749" i="275"/>
  <c r="K2750" i="275"/>
  <c r="K2751" i="275"/>
  <c r="K2752" i="275"/>
  <c r="K2753" i="275"/>
  <c r="K2754" i="275"/>
  <c r="K2755" i="275"/>
  <c r="K2756" i="275"/>
  <c r="K2757" i="275"/>
  <c r="K2758" i="275"/>
  <c r="K2759" i="275"/>
  <c r="K2760" i="275"/>
  <c r="K2761" i="275"/>
  <c r="K2762" i="275"/>
  <c r="K2763" i="275"/>
  <c r="K2764" i="275"/>
  <c r="K2765" i="275"/>
  <c r="K2766" i="275"/>
  <c r="K2767" i="275"/>
  <c r="K2768" i="275"/>
  <c r="K2769" i="275"/>
  <c r="K2770" i="275"/>
  <c r="K2771" i="275"/>
  <c r="K2772" i="275"/>
  <c r="K2773" i="275"/>
  <c r="K2774" i="275"/>
  <c r="K2775" i="275"/>
  <c r="K2776" i="275"/>
  <c r="K2777" i="275"/>
  <c r="K2778" i="275"/>
  <c r="K2779" i="275"/>
  <c r="K2780" i="275"/>
  <c r="K2781" i="275"/>
  <c r="K2782" i="275"/>
  <c r="K2783" i="275"/>
  <c r="K2784" i="275"/>
  <c r="K2785" i="275"/>
  <c r="K2786" i="275"/>
  <c r="K2787" i="275"/>
  <c r="K2788" i="275"/>
  <c r="K2789" i="275"/>
  <c r="K2790" i="275"/>
  <c r="K2791" i="275"/>
  <c r="K2792" i="275"/>
  <c r="K2793" i="275"/>
  <c r="K2794" i="275"/>
  <c r="K2795" i="275"/>
  <c r="K2796" i="275"/>
  <c r="K2797" i="275"/>
  <c r="K2798" i="275"/>
  <c r="K2799" i="275"/>
  <c r="K2800" i="275"/>
  <c r="K2801" i="275"/>
  <c r="K2" i="275"/>
  <c r="J3" i="275"/>
  <c r="J4" i="275"/>
  <c r="J5" i="275"/>
  <c r="J6" i="275"/>
  <c r="J7" i="275"/>
  <c r="J8" i="275"/>
  <c r="J9" i="275"/>
  <c r="J10" i="275"/>
  <c r="J11" i="275"/>
  <c r="J12" i="275"/>
  <c r="J13" i="275"/>
  <c r="J14" i="275"/>
  <c r="J15" i="275"/>
  <c r="J16" i="275"/>
  <c r="J17" i="275"/>
  <c r="J18" i="275"/>
  <c r="J19" i="275"/>
  <c r="J20" i="275"/>
  <c r="J21" i="275"/>
  <c r="J22" i="275"/>
  <c r="J23" i="275"/>
  <c r="J24" i="275"/>
  <c r="J25" i="275"/>
  <c r="J26" i="275"/>
  <c r="J27" i="275"/>
  <c r="J28" i="275"/>
  <c r="J29" i="275"/>
  <c r="J30" i="275"/>
  <c r="J31" i="275"/>
  <c r="J32" i="275"/>
  <c r="J33" i="275"/>
  <c r="J34" i="275"/>
  <c r="J35" i="275"/>
  <c r="J36" i="275"/>
  <c r="J37" i="275"/>
  <c r="J38" i="275"/>
  <c r="J39" i="275"/>
  <c r="J40" i="275"/>
  <c r="J41" i="275"/>
  <c r="J42" i="275"/>
  <c r="J43" i="275"/>
  <c r="J44" i="275"/>
  <c r="J45" i="275"/>
  <c r="J46" i="275"/>
  <c r="J47" i="275"/>
  <c r="J48" i="275"/>
  <c r="J49" i="275"/>
  <c r="J50" i="275"/>
  <c r="J51" i="275"/>
  <c r="J52" i="275"/>
  <c r="J53" i="275"/>
  <c r="J54" i="275"/>
  <c r="J55" i="275"/>
  <c r="J56" i="275"/>
  <c r="J57" i="275"/>
  <c r="J58" i="275"/>
  <c r="J59" i="275"/>
  <c r="J60" i="275"/>
  <c r="J61" i="275"/>
  <c r="J62" i="275"/>
  <c r="J63" i="275"/>
  <c r="J64" i="275"/>
  <c r="J65" i="275"/>
  <c r="J66" i="275"/>
  <c r="J67" i="275"/>
  <c r="J68" i="275"/>
  <c r="J69" i="275"/>
  <c r="J70" i="275"/>
  <c r="J71" i="275"/>
  <c r="J72" i="275"/>
  <c r="J73" i="275"/>
  <c r="J74" i="275"/>
  <c r="J75" i="275"/>
  <c r="J76" i="275"/>
  <c r="J77" i="275"/>
  <c r="J78" i="275"/>
  <c r="J79" i="275"/>
  <c r="J80" i="275"/>
  <c r="J81" i="275"/>
  <c r="J82" i="275"/>
  <c r="J83" i="275"/>
  <c r="J84" i="275"/>
  <c r="J85" i="275"/>
  <c r="J86" i="275"/>
  <c r="J87" i="275"/>
  <c r="J88" i="275"/>
  <c r="J89" i="275"/>
  <c r="J90" i="275"/>
  <c r="J91" i="275"/>
  <c r="J92" i="275"/>
  <c r="J93" i="275"/>
  <c r="J94" i="275"/>
  <c r="J95" i="275"/>
  <c r="J96" i="275"/>
  <c r="J97" i="275"/>
  <c r="J98" i="275"/>
  <c r="J99" i="275"/>
  <c r="J100" i="275"/>
  <c r="J101" i="275"/>
  <c r="J102" i="275"/>
  <c r="J103" i="275"/>
  <c r="J104" i="275"/>
  <c r="J105" i="275"/>
  <c r="J106" i="275"/>
  <c r="J107" i="275"/>
  <c r="J108" i="275"/>
  <c r="J109" i="275"/>
  <c r="J110" i="275"/>
  <c r="J111" i="275"/>
  <c r="J112" i="275"/>
  <c r="J113" i="275"/>
  <c r="J114" i="275"/>
  <c r="J115" i="275"/>
  <c r="J116" i="275"/>
  <c r="J117" i="275"/>
  <c r="J118" i="275"/>
  <c r="J119" i="275"/>
  <c r="J120" i="275"/>
  <c r="J121" i="275"/>
  <c r="J122" i="275"/>
  <c r="J123" i="275"/>
  <c r="J124" i="275"/>
  <c r="J125" i="275"/>
  <c r="J126" i="275"/>
  <c r="J127" i="275"/>
  <c r="J128" i="275"/>
  <c r="J129" i="275"/>
  <c r="J130" i="275"/>
  <c r="J131" i="275"/>
  <c r="J132" i="275"/>
  <c r="J133" i="275"/>
  <c r="J134" i="275"/>
  <c r="J135" i="275"/>
  <c r="J136" i="275"/>
  <c r="J137" i="275"/>
  <c r="J138" i="275"/>
  <c r="J139" i="275"/>
  <c r="J140" i="275"/>
  <c r="J141" i="275"/>
  <c r="J142" i="275"/>
  <c r="J143" i="275"/>
  <c r="J144" i="275"/>
  <c r="J145" i="275"/>
  <c r="J146" i="275"/>
  <c r="J147" i="275"/>
  <c r="J148" i="275"/>
  <c r="J149" i="275"/>
  <c r="J150" i="275"/>
  <c r="J151" i="275"/>
  <c r="J152" i="275"/>
  <c r="J153" i="275"/>
  <c r="J154" i="275"/>
  <c r="J155" i="275"/>
  <c r="J156" i="275"/>
  <c r="J157" i="275"/>
  <c r="J158" i="275"/>
  <c r="J159" i="275"/>
  <c r="J160" i="275"/>
  <c r="J161" i="275"/>
  <c r="J162" i="275"/>
  <c r="J163" i="275"/>
  <c r="J164" i="275"/>
  <c r="J165" i="275"/>
  <c r="J166" i="275"/>
  <c r="J167" i="275"/>
  <c r="J168" i="275"/>
  <c r="J169" i="275"/>
  <c r="J170" i="275"/>
  <c r="J171" i="275"/>
  <c r="J172" i="275"/>
  <c r="J173" i="275"/>
  <c r="J174" i="275"/>
  <c r="J175" i="275"/>
  <c r="J176" i="275"/>
  <c r="J177" i="275"/>
  <c r="J178" i="275"/>
  <c r="J179" i="275"/>
  <c r="J180" i="275"/>
  <c r="J181" i="275"/>
  <c r="J182" i="275"/>
  <c r="J183" i="275"/>
  <c r="J184" i="275"/>
  <c r="J185" i="275"/>
  <c r="J186" i="275"/>
  <c r="J187" i="275"/>
  <c r="J188" i="275"/>
  <c r="J189" i="275"/>
  <c r="J190" i="275"/>
  <c r="J191" i="275"/>
  <c r="J192" i="275"/>
  <c r="J193" i="275"/>
  <c r="J194" i="275"/>
  <c r="J195" i="275"/>
  <c r="J196" i="275"/>
  <c r="J197" i="275"/>
  <c r="J198" i="275"/>
  <c r="J199" i="275"/>
  <c r="J200" i="275"/>
  <c r="J201" i="275"/>
  <c r="J202" i="275"/>
  <c r="J203" i="275"/>
  <c r="J204" i="275"/>
  <c r="J205" i="275"/>
  <c r="J206" i="275"/>
  <c r="J207" i="275"/>
  <c r="J208" i="275"/>
  <c r="J209" i="275"/>
  <c r="J210" i="275"/>
  <c r="J211" i="275"/>
  <c r="J212" i="275"/>
  <c r="J213" i="275"/>
  <c r="J214" i="275"/>
  <c r="J215" i="275"/>
  <c r="J216" i="275"/>
  <c r="J217" i="275"/>
  <c r="J218" i="275"/>
  <c r="J219" i="275"/>
  <c r="J220" i="275"/>
  <c r="J221" i="275"/>
  <c r="J222" i="275"/>
  <c r="J223" i="275"/>
  <c r="J224" i="275"/>
  <c r="J225" i="275"/>
  <c r="J226" i="275"/>
  <c r="J227" i="275"/>
  <c r="J228" i="275"/>
  <c r="J229" i="275"/>
  <c r="J230" i="275"/>
  <c r="J231" i="275"/>
  <c r="J232" i="275"/>
  <c r="J233" i="275"/>
  <c r="J234" i="275"/>
  <c r="J235" i="275"/>
  <c r="J236" i="275"/>
  <c r="J237" i="275"/>
  <c r="J238" i="275"/>
  <c r="J239" i="275"/>
  <c r="J240" i="275"/>
  <c r="J241" i="275"/>
  <c r="J242" i="275"/>
  <c r="J243" i="275"/>
  <c r="J244" i="275"/>
  <c r="J245" i="275"/>
  <c r="J246" i="275"/>
  <c r="J247" i="275"/>
  <c r="J248" i="275"/>
  <c r="J249" i="275"/>
  <c r="J250" i="275"/>
  <c r="J251" i="275"/>
  <c r="J252" i="275"/>
  <c r="J253" i="275"/>
  <c r="J254" i="275"/>
  <c r="J255" i="275"/>
  <c r="J256" i="275"/>
  <c r="J257" i="275"/>
  <c r="J258" i="275"/>
  <c r="J259" i="275"/>
  <c r="J260" i="275"/>
  <c r="J261" i="275"/>
  <c r="J262" i="275"/>
  <c r="J263" i="275"/>
  <c r="J264" i="275"/>
  <c r="J265" i="275"/>
  <c r="J266" i="275"/>
  <c r="J267" i="275"/>
  <c r="J268" i="275"/>
  <c r="J269" i="275"/>
  <c r="J270" i="275"/>
  <c r="J271" i="275"/>
  <c r="J272" i="275"/>
  <c r="J273" i="275"/>
  <c r="J274" i="275"/>
  <c r="J275" i="275"/>
  <c r="J276" i="275"/>
  <c r="J277" i="275"/>
  <c r="J278" i="275"/>
  <c r="J279" i="275"/>
  <c r="J280" i="275"/>
  <c r="J281" i="275"/>
  <c r="J282" i="275"/>
  <c r="J283" i="275"/>
  <c r="J284" i="275"/>
  <c r="J285" i="275"/>
  <c r="J286" i="275"/>
  <c r="J287" i="275"/>
  <c r="J288" i="275"/>
  <c r="J289" i="275"/>
  <c r="J290" i="275"/>
  <c r="J291" i="275"/>
  <c r="J292" i="275"/>
  <c r="J293" i="275"/>
  <c r="J294" i="275"/>
  <c r="J295" i="275"/>
  <c r="J296" i="275"/>
  <c r="J297" i="275"/>
  <c r="J298" i="275"/>
  <c r="J299" i="275"/>
  <c r="J300" i="275"/>
  <c r="J301" i="275"/>
  <c r="J302" i="275"/>
  <c r="J303" i="275"/>
  <c r="J304" i="275"/>
  <c r="J305" i="275"/>
  <c r="J306" i="275"/>
  <c r="J307" i="275"/>
  <c r="J308" i="275"/>
  <c r="J309" i="275"/>
  <c r="J310" i="275"/>
  <c r="J311" i="275"/>
  <c r="J312" i="275"/>
  <c r="J313" i="275"/>
  <c r="J314" i="275"/>
  <c r="J315" i="275"/>
  <c r="J316" i="275"/>
  <c r="J317" i="275"/>
  <c r="J318" i="275"/>
  <c r="J319" i="275"/>
  <c r="J320" i="275"/>
  <c r="J321" i="275"/>
  <c r="J322" i="275"/>
  <c r="J323" i="275"/>
  <c r="J324" i="275"/>
  <c r="J325" i="275"/>
  <c r="J326" i="275"/>
  <c r="J327" i="275"/>
  <c r="J328" i="275"/>
  <c r="J329" i="275"/>
  <c r="J330" i="275"/>
  <c r="J331" i="275"/>
  <c r="J332" i="275"/>
  <c r="J333" i="275"/>
  <c r="J334" i="275"/>
  <c r="J335" i="275"/>
  <c r="J336" i="275"/>
  <c r="J337" i="275"/>
  <c r="J338" i="275"/>
  <c r="J339" i="275"/>
  <c r="J340" i="275"/>
  <c r="J341" i="275"/>
  <c r="J342" i="275"/>
  <c r="J343" i="275"/>
  <c r="J344" i="275"/>
  <c r="J345" i="275"/>
  <c r="J346" i="275"/>
  <c r="J347" i="275"/>
  <c r="J348" i="275"/>
  <c r="J349" i="275"/>
  <c r="J350" i="275"/>
  <c r="J351" i="275"/>
  <c r="J352" i="275"/>
  <c r="J353" i="275"/>
  <c r="J354" i="275"/>
  <c r="J355" i="275"/>
  <c r="J356" i="275"/>
  <c r="J357" i="275"/>
  <c r="J358" i="275"/>
  <c r="J359" i="275"/>
  <c r="J360" i="275"/>
  <c r="J361" i="275"/>
  <c r="J362" i="275"/>
  <c r="J363" i="275"/>
  <c r="J364" i="275"/>
  <c r="J365" i="275"/>
  <c r="J366" i="275"/>
  <c r="J367" i="275"/>
  <c r="J368" i="275"/>
  <c r="J369" i="275"/>
  <c r="J370" i="275"/>
  <c r="J371" i="275"/>
  <c r="J372" i="275"/>
  <c r="J373" i="275"/>
  <c r="J374" i="275"/>
  <c r="J375" i="275"/>
  <c r="J376" i="275"/>
  <c r="J377" i="275"/>
  <c r="J378" i="275"/>
  <c r="J379" i="275"/>
  <c r="J380" i="275"/>
  <c r="J381" i="275"/>
  <c r="J382" i="275"/>
  <c r="J383" i="275"/>
  <c r="J384" i="275"/>
  <c r="J385" i="275"/>
  <c r="J386" i="275"/>
  <c r="J387" i="275"/>
  <c r="J388" i="275"/>
  <c r="J389" i="275"/>
  <c r="J390" i="275"/>
  <c r="J391" i="275"/>
  <c r="J392" i="275"/>
  <c r="J393" i="275"/>
  <c r="J394" i="275"/>
  <c r="J395" i="275"/>
  <c r="J396" i="275"/>
  <c r="J397" i="275"/>
  <c r="J398" i="275"/>
  <c r="J399" i="275"/>
  <c r="J400" i="275"/>
  <c r="J401" i="275"/>
  <c r="J402" i="275"/>
  <c r="J403" i="275"/>
  <c r="J404" i="275"/>
  <c r="J405" i="275"/>
  <c r="J406" i="275"/>
  <c r="J407" i="275"/>
  <c r="J408" i="275"/>
  <c r="J409" i="275"/>
  <c r="J410" i="275"/>
  <c r="J411" i="275"/>
  <c r="J412" i="275"/>
  <c r="J413" i="275"/>
  <c r="J414" i="275"/>
  <c r="J415" i="275"/>
  <c r="J416" i="275"/>
  <c r="J417" i="275"/>
  <c r="J418" i="275"/>
  <c r="J419" i="275"/>
  <c r="J420" i="275"/>
  <c r="J421" i="275"/>
  <c r="J422" i="275"/>
  <c r="J423" i="275"/>
  <c r="J424" i="275"/>
  <c r="J425" i="275"/>
  <c r="J426" i="275"/>
  <c r="J427" i="275"/>
  <c r="J428" i="275"/>
  <c r="J429" i="275"/>
  <c r="J430" i="275"/>
  <c r="J431" i="275"/>
  <c r="J432" i="275"/>
  <c r="J433" i="275"/>
  <c r="J434" i="275"/>
  <c r="J435" i="275"/>
  <c r="J436" i="275"/>
  <c r="J437" i="275"/>
  <c r="J438" i="275"/>
  <c r="J439" i="275"/>
  <c r="J440" i="275"/>
  <c r="J441" i="275"/>
  <c r="J442" i="275"/>
  <c r="J443" i="275"/>
  <c r="J444" i="275"/>
  <c r="J445" i="275"/>
  <c r="J446" i="275"/>
  <c r="J447" i="275"/>
  <c r="J448" i="275"/>
  <c r="J449" i="275"/>
  <c r="J450" i="275"/>
  <c r="J451" i="275"/>
  <c r="J452" i="275"/>
  <c r="J453" i="275"/>
  <c r="J454" i="275"/>
  <c r="J455" i="275"/>
  <c r="J456" i="275"/>
  <c r="J457" i="275"/>
  <c r="J458" i="275"/>
  <c r="J459" i="275"/>
  <c r="J460" i="275"/>
  <c r="J461" i="275"/>
  <c r="J462" i="275"/>
  <c r="J463" i="275"/>
  <c r="J464" i="275"/>
  <c r="J465" i="275"/>
  <c r="J466" i="275"/>
  <c r="J467" i="275"/>
  <c r="J468" i="275"/>
  <c r="J469" i="275"/>
  <c r="J470" i="275"/>
  <c r="J471" i="275"/>
  <c r="J472" i="275"/>
  <c r="J473" i="275"/>
  <c r="J474" i="275"/>
  <c r="J475" i="275"/>
  <c r="J476" i="275"/>
  <c r="J477" i="275"/>
  <c r="J478" i="275"/>
  <c r="J479" i="275"/>
  <c r="J480" i="275"/>
  <c r="J481" i="275"/>
  <c r="J482" i="275"/>
  <c r="J483" i="275"/>
  <c r="J484" i="275"/>
  <c r="J485" i="275"/>
  <c r="J486" i="275"/>
  <c r="J487" i="275"/>
  <c r="J488" i="275"/>
  <c r="J489" i="275"/>
  <c r="J490" i="275"/>
  <c r="J491" i="275"/>
  <c r="J492" i="275"/>
  <c r="J493" i="275"/>
  <c r="J494" i="275"/>
  <c r="J495" i="275"/>
  <c r="J496" i="275"/>
  <c r="J497" i="275"/>
  <c r="J498" i="275"/>
  <c r="J499" i="275"/>
  <c r="J500" i="275"/>
  <c r="J501" i="275"/>
  <c r="J502" i="275"/>
  <c r="J503" i="275"/>
  <c r="J504" i="275"/>
  <c r="J505" i="275"/>
  <c r="J506" i="275"/>
  <c r="J507" i="275"/>
  <c r="J508" i="275"/>
  <c r="J509" i="275"/>
  <c r="J510" i="275"/>
  <c r="J511" i="275"/>
  <c r="J512" i="275"/>
  <c r="J513" i="275"/>
  <c r="J514" i="275"/>
  <c r="J515" i="275"/>
  <c r="J516" i="275"/>
  <c r="J517" i="275"/>
  <c r="J518" i="275"/>
  <c r="J519" i="275"/>
  <c r="J520" i="275"/>
  <c r="J521" i="275"/>
  <c r="J522" i="275"/>
  <c r="J523" i="275"/>
  <c r="J524" i="275"/>
  <c r="J525" i="275"/>
  <c r="J526" i="275"/>
  <c r="J527" i="275"/>
  <c r="J528" i="275"/>
  <c r="J529" i="275"/>
  <c r="J530" i="275"/>
  <c r="J531" i="275"/>
  <c r="J532" i="275"/>
  <c r="J533" i="275"/>
  <c r="J534" i="275"/>
  <c r="J535" i="275"/>
  <c r="J536" i="275"/>
  <c r="J537" i="275"/>
  <c r="J538" i="275"/>
  <c r="J539" i="275"/>
  <c r="J540" i="275"/>
  <c r="J541" i="275"/>
  <c r="J542" i="275"/>
  <c r="J543" i="275"/>
  <c r="J544" i="275"/>
  <c r="J545" i="275"/>
  <c r="J546" i="275"/>
  <c r="J547" i="275"/>
  <c r="J548" i="275"/>
  <c r="J549" i="275"/>
  <c r="J550" i="275"/>
  <c r="J551" i="275"/>
  <c r="J552" i="275"/>
  <c r="J553" i="275"/>
  <c r="J554" i="275"/>
  <c r="J555" i="275"/>
  <c r="J556" i="275"/>
  <c r="J557" i="275"/>
  <c r="J558" i="275"/>
  <c r="J559" i="275"/>
  <c r="J560" i="275"/>
  <c r="J561" i="275"/>
  <c r="J562" i="275"/>
  <c r="J563" i="275"/>
  <c r="J564" i="275"/>
  <c r="J565" i="275"/>
  <c r="J566" i="275"/>
  <c r="J567" i="275"/>
  <c r="J568" i="275"/>
  <c r="J569" i="275"/>
  <c r="J570" i="275"/>
  <c r="J571" i="275"/>
  <c r="J572" i="275"/>
  <c r="J573" i="275"/>
  <c r="J574" i="275"/>
  <c r="J575" i="275"/>
  <c r="J576" i="275"/>
  <c r="J577" i="275"/>
  <c r="J578" i="275"/>
  <c r="J579" i="275"/>
  <c r="J580" i="275"/>
  <c r="J581" i="275"/>
  <c r="J582" i="275"/>
  <c r="J583" i="275"/>
  <c r="J584" i="275"/>
  <c r="J585" i="275"/>
  <c r="J586" i="275"/>
  <c r="J587" i="275"/>
  <c r="J588" i="275"/>
  <c r="J589" i="275"/>
  <c r="J590" i="275"/>
  <c r="J591" i="275"/>
  <c r="J592" i="275"/>
  <c r="J593" i="275"/>
  <c r="J594" i="275"/>
  <c r="J595" i="275"/>
  <c r="J596" i="275"/>
  <c r="J597" i="275"/>
  <c r="J598" i="275"/>
  <c r="J599" i="275"/>
  <c r="J600" i="275"/>
  <c r="J601" i="275"/>
  <c r="J602" i="275"/>
  <c r="J603" i="275"/>
  <c r="J604" i="275"/>
  <c r="J605" i="275"/>
  <c r="J606" i="275"/>
  <c r="J607" i="275"/>
  <c r="J608" i="275"/>
  <c r="J609" i="275"/>
  <c r="J610" i="275"/>
  <c r="J611" i="275"/>
  <c r="J612" i="275"/>
  <c r="J613" i="275"/>
  <c r="J614" i="275"/>
  <c r="J615" i="275"/>
  <c r="J616" i="275"/>
  <c r="J617" i="275"/>
  <c r="J618" i="275"/>
  <c r="J619" i="275"/>
  <c r="J620" i="275"/>
  <c r="J621" i="275"/>
  <c r="J622" i="275"/>
  <c r="J623" i="275"/>
  <c r="J624" i="275"/>
  <c r="J625" i="275"/>
  <c r="J626" i="275"/>
  <c r="J627" i="275"/>
  <c r="J628" i="275"/>
  <c r="J629" i="275"/>
  <c r="J630" i="275"/>
  <c r="J631" i="275"/>
  <c r="J632" i="275"/>
  <c r="J633" i="275"/>
  <c r="J634" i="275"/>
  <c r="J635" i="275"/>
  <c r="J636" i="275"/>
  <c r="J637" i="275"/>
  <c r="J638" i="275"/>
  <c r="J639" i="275"/>
  <c r="J640" i="275"/>
  <c r="J641" i="275"/>
  <c r="J642" i="275"/>
  <c r="J643" i="275"/>
  <c r="J644" i="275"/>
  <c r="J645" i="275"/>
  <c r="J646" i="275"/>
  <c r="J647" i="275"/>
  <c r="J648" i="275"/>
  <c r="J649" i="275"/>
  <c r="J650" i="275"/>
  <c r="J651" i="275"/>
  <c r="J652" i="275"/>
  <c r="J653" i="275"/>
  <c r="J654" i="275"/>
  <c r="J655" i="275"/>
  <c r="J656" i="275"/>
  <c r="J657" i="275"/>
  <c r="J658" i="275"/>
  <c r="J659" i="275"/>
  <c r="J660" i="275"/>
  <c r="J661" i="275"/>
  <c r="J662" i="275"/>
  <c r="J663" i="275"/>
  <c r="J664" i="275"/>
  <c r="J665" i="275"/>
  <c r="J666" i="275"/>
  <c r="J667" i="275"/>
  <c r="J668" i="275"/>
  <c r="J669" i="275"/>
  <c r="J670" i="275"/>
  <c r="J671" i="275"/>
  <c r="J672" i="275"/>
  <c r="J673" i="275"/>
  <c r="J674" i="275"/>
  <c r="J675" i="275"/>
  <c r="J676" i="275"/>
  <c r="J677" i="275"/>
  <c r="J678" i="275"/>
  <c r="J679" i="275"/>
  <c r="J680" i="275"/>
  <c r="J681" i="275"/>
  <c r="J682" i="275"/>
  <c r="J683" i="275"/>
  <c r="J684" i="275"/>
  <c r="J685" i="275"/>
  <c r="J686" i="275"/>
  <c r="J687" i="275"/>
  <c r="J688" i="275"/>
  <c r="J689" i="275"/>
  <c r="J690" i="275"/>
  <c r="J691" i="275"/>
  <c r="J692" i="275"/>
  <c r="J693" i="275"/>
  <c r="J694" i="275"/>
  <c r="J695" i="275"/>
  <c r="J696" i="275"/>
  <c r="J697" i="275"/>
  <c r="J698" i="275"/>
  <c r="J699" i="275"/>
  <c r="J700" i="275"/>
  <c r="J701" i="275"/>
  <c r="J702" i="275"/>
  <c r="J703" i="275"/>
  <c r="J704" i="275"/>
  <c r="J705" i="275"/>
  <c r="J706" i="275"/>
  <c r="J707" i="275"/>
  <c r="J708" i="275"/>
  <c r="J709" i="275"/>
  <c r="J710" i="275"/>
  <c r="J711" i="275"/>
  <c r="J712" i="275"/>
  <c r="J713" i="275"/>
  <c r="J714" i="275"/>
  <c r="J715" i="275"/>
  <c r="J716" i="275"/>
  <c r="J717" i="275"/>
  <c r="J718" i="275"/>
  <c r="J719" i="275"/>
  <c r="J720" i="275"/>
  <c r="J721" i="275"/>
  <c r="J722" i="275"/>
  <c r="J723" i="275"/>
  <c r="J724" i="275"/>
  <c r="J725" i="275"/>
  <c r="J726" i="275"/>
  <c r="J727" i="275"/>
  <c r="J728" i="275"/>
  <c r="J729" i="275"/>
  <c r="J730" i="275"/>
  <c r="J731" i="275"/>
  <c r="J732" i="275"/>
  <c r="J733" i="275"/>
  <c r="J734" i="275"/>
  <c r="J735" i="275"/>
  <c r="J736" i="275"/>
  <c r="J737" i="275"/>
  <c r="J738" i="275"/>
  <c r="J739" i="275"/>
  <c r="J740" i="275"/>
  <c r="J741" i="275"/>
  <c r="J742" i="275"/>
  <c r="J743" i="275"/>
  <c r="J744" i="275"/>
  <c r="J745" i="275"/>
  <c r="J746" i="275"/>
  <c r="J747" i="275"/>
  <c r="J748" i="275"/>
  <c r="J749" i="275"/>
  <c r="J750" i="275"/>
  <c r="J751" i="275"/>
  <c r="J752" i="275"/>
  <c r="J753" i="275"/>
  <c r="J754" i="275"/>
  <c r="J755" i="275"/>
  <c r="J756" i="275"/>
  <c r="J757" i="275"/>
  <c r="J758" i="275"/>
  <c r="J759" i="275"/>
  <c r="J760" i="275"/>
  <c r="J761" i="275"/>
  <c r="J762" i="275"/>
  <c r="J763" i="275"/>
  <c r="J764" i="275"/>
  <c r="J765" i="275"/>
  <c r="J766" i="275"/>
  <c r="J767" i="275"/>
  <c r="J768" i="275"/>
  <c r="J769" i="275"/>
  <c r="J770" i="275"/>
  <c r="J771" i="275"/>
  <c r="J772" i="275"/>
  <c r="J773" i="275"/>
  <c r="J774" i="275"/>
  <c r="J775" i="275"/>
  <c r="J776" i="275"/>
  <c r="J777" i="275"/>
  <c r="J778" i="275"/>
  <c r="J779" i="275"/>
  <c r="J780" i="275"/>
  <c r="J781" i="275"/>
  <c r="J782" i="275"/>
  <c r="J783" i="275"/>
  <c r="J784" i="275"/>
  <c r="J785" i="275"/>
  <c r="J786" i="275"/>
  <c r="J787" i="275"/>
  <c r="J788" i="275"/>
  <c r="J789" i="275"/>
  <c r="J790" i="275"/>
  <c r="J791" i="275"/>
  <c r="J792" i="275"/>
  <c r="J793" i="275"/>
  <c r="J794" i="275"/>
  <c r="J795" i="275"/>
  <c r="J796" i="275"/>
  <c r="J797" i="275"/>
  <c r="J798" i="275"/>
  <c r="J799" i="275"/>
  <c r="J800" i="275"/>
  <c r="J801" i="275"/>
  <c r="J802" i="275"/>
  <c r="J803" i="275"/>
  <c r="J804" i="275"/>
  <c r="J805" i="275"/>
  <c r="J806" i="275"/>
  <c r="J807" i="275"/>
  <c r="J808" i="275"/>
  <c r="J809" i="275"/>
  <c r="J810" i="275"/>
  <c r="J811" i="275"/>
  <c r="J812" i="275"/>
  <c r="J813" i="275"/>
  <c r="J814" i="275"/>
  <c r="J815" i="275"/>
  <c r="J816" i="275"/>
  <c r="J817" i="275"/>
  <c r="J818" i="275"/>
  <c r="J819" i="275"/>
  <c r="J820" i="275"/>
  <c r="J821" i="275"/>
  <c r="J822" i="275"/>
  <c r="J823" i="275"/>
  <c r="J824" i="275"/>
  <c r="J825" i="275"/>
  <c r="J826" i="275"/>
  <c r="J827" i="275"/>
  <c r="J828" i="275"/>
  <c r="J829" i="275"/>
  <c r="J830" i="275"/>
  <c r="J831" i="275"/>
  <c r="J832" i="275"/>
  <c r="J833" i="275"/>
  <c r="J834" i="275"/>
  <c r="J835" i="275"/>
  <c r="J836" i="275"/>
  <c r="J837" i="275"/>
  <c r="J838" i="275"/>
  <c r="J839" i="275"/>
  <c r="J840" i="275"/>
  <c r="J841" i="275"/>
  <c r="J842" i="275"/>
  <c r="J843" i="275"/>
  <c r="J844" i="275"/>
  <c r="J845" i="275"/>
  <c r="J846" i="275"/>
  <c r="J847" i="275"/>
  <c r="J848" i="275"/>
  <c r="J849" i="275"/>
  <c r="J850" i="275"/>
  <c r="J851" i="275"/>
  <c r="J852" i="275"/>
  <c r="J853" i="275"/>
  <c r="J854" i="275"/>
  <c r="J855" i="275"/>
  <c r="J856" i="275"/>
  <c r="J857" i="275"/>
  <c r="J858" i="275"/>
  <c r="J859" i="275"/>
  <c r="J860" i="275"/>
  <c r="J861" i="275"/>
  <c r="J862" i="275"/>
  <c r="J863" i="275"/>
  <c r="J864" i="275"/>
  <c r="J865" i="275"/>
  <c r="J866" i="275"/>
  <c r="J867" i="275"/>
  <c r="J868" i="275"/>
  <c r="J869" i="275"/>
  <c r="J870" i="275"/>
  <c r="J871" i="275"/>
  <c r="J872" i="275"/>
  <c r="J873" i="275"/>
  <c r="J874" i="275"/>
  <c r="J875" i="275"/>
  <c r="J876" i="275"/>
  <c r="J877" i="275"/>
  <c r="J878" i="275"/>
  <c r="J879" i="275"/>
  <c r="J880" i="275"/>
  <c r="J881" i="275"/>
  <c r="J882" i="275"/>
  <c r="J883" i="275"/>
  <c r="J884" i="275"/>
  <c r="J885" i="275"/>
  <c r="J886" i="275"/>
  <c r="J887" i="275"/>
  <c r="J888" i="275"/>
  <c r="J889" i="275"/>
  <c r="J890" i="275"/>
  <c r="J891" i="275"/>
  <c r="J892" i="275"/>
  <c r="J893" i="275"/>
  <c r="J894" i="275"/>
  <c r="J895" i="275"/>
  <c r="J896" i="275"/>
  <c r="J897" i="275"/>
  <c r="J898" i="275"/>
  <c r="J899" i="275"/>
  <c r="J900" i="275"/>
  <c r="J901" i="275"/>
  <c r="J902" i="275"/>
  <c r="J903" i="275"/>
  <c r="J904" i="275"/>
  <c r="J905" i="275"/>
  <c r="J906" i="275"/>
  <c r="J907" i="275"/>
  <c r="J908" i="275"/>
  <c r="J909" i="275"/>
  <c r="J910" i="275"/>
  <c r="J911" i="275"/>
  <c r="J912" i="275"/>
  <c r="J913" i="275"/>
  <c r="J914" i="275"/>
  <c r="J915" i="275"/>
  <c r="J916" i="275"/>
  <c r="J917" i="275"/>
  <c r="J918" i="275"/>
  <c r="J919" i="275"/>
  <c r="J920" i="275"/>
  <c r="J921" i="275"/>
  <c r="J922" i="275"/>
  <c r="J923" i="275"/>
  <c r="J924" i="275"/>
  <c r="J925" i="275"/>
  <c r="J926" i="275"/>
  <c r="J927" i="275"/>
  <c r="J928" i="275"/>
  <c r="J929" i="275"/>
  <c r="J930" i="275"/>
  <c r="J931" i="275"/>
  <c r="J932" i="275"/>
  <c r="J933" i="275"/>
  <c r="J934" i="275"/>
  <c r="J935" i="275"/>
  <c r="J936" i="275"/>
  <c r="J937" i="275"/>
  <c r="J938" i="275"/>
  <c r="J939" i="275"/>
  <c r="J940" i="275"/>
  <c r="J941" i="275"/>
  <c r="J942" i="275"/>
  <c r="J943" i="275"/>
  <c r="J944" i="275"/>
  <c r="J945" i="275"/>
  <c r="J946" i="275"/>
  <c r="J947" i="275"/>
  <c r="J948" i="275"/>
  <c r="J949" i="275"/>
  <c r="J950" i="275"/>
  <c r="J951" i="275"/>
  <c r="J952" i="275"/>
  <c r="J953" i="275"/>
  <c r="J954" i="275"/>
  <c r="J955" i="275"/>
  <c r="J956" i="275"/>
  <c r="J957" i="275"/>
  <c r="J958" i="275"/>
  <c r="J959" i="275"/>
  <c r="J960" i="275"/>
  <c r="J961" i="275"/>
  <c r="J962" i="275"/>
  <c r="J963" i="275"/>
  <c r="J964" i="275"/>
  <c r="J965" i="275"/>
  <c r="J966" i="275"/>
  <c r="J967" i="275"/>
  <c r="J968" i="275"/>
  <c r="J969" i="275"/>
  <c r="J970" i="275"/>
  <c r="J971" i="275"/>
  <c r="J972" i="275"/>
  <c r="J973" i="275"/>
  <c r="J974" i="275"/>
  <c r="J975" i="275"/>
  <c r="J976" i="275"/>
  <c r="J977" i="275"/>
  <c r="J978" i="275"/>
  <c r="J979" i="275"/>
  <c r="J980" i="275"/>
  <c r="J981" i="275"/>
  <c r="J982" i="275"/>
  <c r="J983" i="275"/>
  <c r="J984" i="275"/>
  <c r="J985" i="275"/>
  <c r="J986" i="275"/>
  <c r="J987" i="275"/>
  <c r="J988" i="275"/>
  <c r="J989" i="275"/>
  <c r="J990" i="275"/>
  <c r="J991" i="275"/>
  <c r="J992" i="275"/>
  <c r="J993" i="275"/>
  <c r="J994" i="275"/>
  <c r="J995" i="275"/>
  <c r="J996" i="275"/>
  <c r="J997" i="275"/>
  <c r="J998" i="275"/>
  <c r="J999" i="275"/>
  <c r="J1000" i="275"/>
  <c r="J1001" i="275"/>
  <c r="J1002" i="275"/>
  <c r="J1003" i="275"/>
  <c r="J1004" i="275"/>
  <c r="J1005" i="275"/>
  <c r="J1006" i="275"/>
  <c r="J1007" i="275"/>
  <c r="J1008" i="275"/>
  <c r="J1009" i="275"/>
  <c r="J1010" i="275"/>
  <c r="J1011" i="275"/>
  <c r="J1012" i="275"/>
  <c r="J1013" i="275"/>
  <c r="J1014" i="275"/>
  <c r="J1015" i="275"/>
  <c r="J1016" i="275"/>
  <c r="J1017" i="275"/>
  <c r="J1018" i="275"/>
  <c r="J1019" i="275"/>
  <c r="J1020" i="275"/>
  <c r="J1021" i="275"/>
  <c r="J1022" i="275"/>
  <c r="J1023" i="275"/>
  <c r="J1024" i="275"/>
  <c r="J1025" i="275"/>
  <c r="J1026" i="275"/>
  <c r="J1027" i="275"/>
  <c r="J1028" i="275"/>
  <c r="J1029" i="275"/>
  <c r="J1030" i="275"/>
  <c r="J1031" i="275"/>
  <c r="J1032" i="275"/>
  <c r="J1033" i="275"/>
  <c r="J1034" i="275"/>
  <c r="J1035" i="275"/>
  <c r="J1036" i="275"/>
  <c r="J1037" i="275"/>
  <c r="J1038" i="275"/>
  <c r="J1039" i="275"/>
  <c r="J1040" i="275"/>
  <c r="J1041" i="275"/>
  <c r="J1042" i="275"/>
  <c r="J1043" i="275"/>
  <c r="J1044" i="275"/>
  <c r="J1045" i="275"/>
  <c r="J1046" i="275"/>
  <c r="J1047" i="275"/>
  <c r="J1048" i="275"/>
  <c r="J1049" i="275"/>
  <c r="J1050" i="275"/>
  <c r="J1051" i="275"/>
  <c r="J1052" i="275"/>
  <c r="J1053" i="275"/>
  <c r="J1054" i="275"/>
  <c r="J1055" i="275"/>
  <c r="J1056" i="275"/>
  <c r="J1057" i="275"/>
  <c r="J1058" i="275"/>
  <c r="J1059" i="275"/>
  <c r="J1060" i="275"/>
  <c r="J1061" i="275"/>
  <c r="J1062" i="275"/>
  <c r="J1063" i="275"/>
  <c r="J1064" i="275"/>
  <c r="J1065" i="275"/>
  <c r="J1066" i="275"/>
  <c r="J1067" i="275"/>
  <c r="J1068" i="275"/>
  <c r="J1069" i="275"/>
  <c r="J1070" i="275"/>
  <c r="J1071" i="275"/>
  <c r="J1072" i="275"/>
  <c r="J1073" i="275"/>
  <c r="J1074" i="275"/>
  <c r="J1075" i="275"/>
  <c r="J1076" i="275"/>
  <c r="J1077" i="275"/>
  <c r="J1078" i="275"/>
  <c r="J1079" i="275"/>
  <c r="J1080" i="275"/>
  <c r="J1081" i="275"/>
  <c r="J1082" i="275"/>
  <c r="J1083" i="275"/>
  <c r="J1084" i="275"/>
  <c r="J1085" i="275"/>
  <c r="J1086" i="275"/>
  <c r="J1087" i="275"/>
  <c r="J1088" i="275"/>
  <c r="J1089" i="275"/>
  <c r="J1090" i="275"/>
  <c r="J1091" i="275"/>
  <c r="J1092" i="275"/>
  <c r="J1093" i="275"/>
  <c r="J1094" i="275"/>
  <c r="J1095" i="275"/>
  <c r="J1096" i="275"/>
  <c r="J1097" i="275"/>
  <c r="J1098" i="275"/>
  <c r="J1099" i="275"/>
  <c r="J1100" i="275"/>
  <c r="J1101" i="275"/>
  <c r="J1102" i="275"/>
  <c r="J1103" i="275"/>
  <c r="J1104" i="275"/>
  <c r="J1105" i="275"/>
  <c r="J1106" i="275"/>
  <c r="J1107" i="275"/>
  <c r="J1108" i="275"/>
  <c r="J1109" i="275"/>
  <c r="J1110" i="275"/>
  <c r="J1111" i="275"/>
  <c r="J1112" i="275"/>
  <c r="J1113" i="275"/>
  <c r="J1114" i="275"/>
  <c r="J1115" i="275"/>
  <c r="J1116" i="275"/>
  <c r="J1117" i="275"/>
  <c r="J1118" i="275"/>
  <c r="J1119" i="275"/>
  <c r="J1120" i="275"/>
  <c r="J1121" i="275"/>
  <c r="J1122" i="275"/>
  <c r="J1123" i="275"/>
  <c r="J1124" i="275"/>
  <c r="J1125" i="275"/>
  <c r="J1126" i="275"/>
  <c r="J1127" i="275"/>
  <c r="J1128" i="275"/>
  <c r="J1129" i="275"/>
  <c r="J1130" i="275"/>
  <c r="J1131" i="275"/>
  <c r="J1132" i="275"/>
  <c r="J1133" i="275"/>
  <c r="J1134" i="275"/>
  <c r="J1135" i="275"/>
  <c r="J1136" i="275"/>
  <c r="J1137" i="275"/>
  <c r="J1138" i="275"/>
  <c r="J1139" i="275"/>
  <c r="J1140" i="275"/>
  <c r="J1141" i="275"/>
  <c r="J1142" i="275"/>
  <c r="J1143" i="275"/>
  <c r="J1144" i="275"/>
  <c r="J1145" i="275"/>
  <c r="J1146" i="275"/>
  <c r="J1147" i="275"/>
  <c r="J1148" i="275"/>
  <c r="J1149" i="275"/>
  <c r="J1150" i="275"/>
  <c r="J1151" i="275"/>
  <c r="J1152" i="275"/>
  <c r="J1153" i="275"/>
  <c r="J1154" i="275"/>
  <c r="J1155" i="275"/>
  <c r="J1156" i="275"/>
  <c r="J1157" i="275"/>
  <c r="J1158" i="275"/>
  <c r="J1159" i="275"/>
  <c r="J1160" i="275"/>
  <c r="J1161" i="275"/>
  <c r="J1162" i="275"/>
  <c r="J1163" i="275"/>
  <c r="J1164" i="275"/>
  <c r="J1165" i="275"/>
  <c r="J1166" i="275"/>
  <c r="J1167" i="275"/>
  <c r="J1168" i="275"/>
  <c r="J1169" i="275"/>
  <c r="J1170" i="275"/>
  <c r="J1171" i="275"/>
  <c r="J1172" i="275"/>
  <c r="J1173" i="275"/>
  <c r="J1174" i="275"/>
  <c r="J1175" i="275"/>
  <c r="J1176" i="275"/>
  <c r="J1177" i="275"/>
  <c r="J1178" i="275"/>
  <c r="J1179" i="275"/>
  <c r="J1180" i="275"/>
  <c r="J1181" i="275"/>
  <c r="J1182" i="275"/>
  <c r="J1183" i="275"/>
  <c r="J1184" i="275"/>
  <c r="J1185" i="275"/>
  <c r="J1186" i="275"/>
  <c r="J1187" i="275"/>
  <c r="J1188" i="275"/>
  <c r="J1189" i="275"/>
  <c r="J1190" i="275"/>
  <c r="J1191" i="275"/>
  <c r="J1192" i="275"/>
  <c r="J1193" i="275"/>
  <c r="J1194" i="275"/>
  <c r="J1195" i="275"/>
  <c r="J1196" i="275"/>
  <c r="J1197" i="275"/>
  <c r="J1198" i="275"/>
  <c r="J1199" i="275"/>
  <c r="J1200" i="275"/>
  <c r="J1201" i="275"/>
  <c r="J1202" i="275"/>
  <c r="J1203" i="275"/>
  <c r="J1204" i="275"/>
  <c r="J1205" i="275"/>
  <c r="J1206" i="275"/>
  <c r="J1207" i="275"/>
  <c r="J1208" i="275"/>
  <c r="J1209" i="275"/>
  <c r="J1210" i="275"/>
  <c r="J1211" i="275"/>
  <c r="J1212" i="275"/>
  <c r="J1213" i="275"/>
  <c r="J1214" i="275"/>
  <c r="J1215" i="275"/>
  <c r="J1216" i="275"/>
  <c r="J1217" i="275"/>
  <c r="J1218" i="275"/>
  <c r="J1219" i="275"/>
  <c r="J1220" i="275"/>
  <c r="J1221" i="275"/>
  <c r="J1222" i="275"/>
  <c r="J1223" i="275"/>
  <c r="J1224" i="275"/>
  <c r="J1225" i="275"/>
  <c r="J1226" i="275"/>
  <c r="J1227" i="275"/>
  <c r="J1228" i="275"/>
  <c r="J1229" i="275"/>
  <c r="J1230" i="275"/>
  <c r="J1231" i="275"/>
  <c r="J1232" i="275"/>
  <c r="J1233" i="275"/>
  <c r="J1234" i="275"/>
  <c r="J1235" i="275"/>
  <c r="J1236" i="275"/>
  <c r="J1237" i="275"/>
  <c r="J1238" i="275"/>
  <c r="J1239" i="275"/>
  <c r="J1240" i="275"/>
  <c r="J1241" i="275"/>
  <c r="J1242" i="275"/>
  <c r="J1243" i="275"/>
  <c r="J1244" i="275"/>
  <c r="J1245" i="275"/>
  <c r="J1246" i="275"/>
  <c r="J1247" i="275"/>
  <c r="J1248" i="275"/>
  <c r="J1249" i="275"/>
  <c r="J1250" i="275"/>
  <c r="J1251" i="275"/>
  <c r="J1252" i="275"/>
  <c r="J1253" i="275"/>
  <c r="J1254" i="275"/>
  <c r="J1255" i="275"/>
  <c r="J1256" i="275"/>
  <c r="J1257" i="275"/>
  <c r="J1258" i="275"/>
  <c r="J1259" i="275"/>
  <c r="J1260" i="275"/>
  <c r="J1261" i="275"/>
  <c r="J1262" i="275"/>
  <c r="J1263" i="275"/>
  <c r="J1264" i="275"/>
  <c r="J1265" i="275"/>
  <c r="J1266" i="275"/>
  <c r="J1267" i="275"/>
  <c r="J1268" i="275"/>
  <c r="J1269" i="275"/>
  <c r="J1270" i="275"/>
  <c r="J1271" i="275"/>
  <c r="J1272" i="275"/>
  <c r="J1273" i="275"/>
  <c r="J1274" i="275"/>
  <c r="J1275" i="275"/>
  <c r="J1276" i="275"/>
  <c r="J1277" i="275"/>
  <c r="J1278" i="275"/>
  <c r="J1279" i="275"/>
  <c r="J1280" i="275"/>
  <c r="J1281" i="275"/>
  <c r="J1282" i="275"/>
  <c r="J1283" i="275"/>
  <c r="J1284" i="275"/>
  <c r="J1285" i="275"/>
  <c r="J1286" i="275"/>
  <c r="J1287" i="275"/>
  <c r="J1288" i="275"/>
  <c r="J1289" i="275"/>
  <c r="J1290" i="275"/>
  <c r="J1291" i="275"/>
  <c r="J1292" i="275"/>
  <c r="J1293" i="275"/>
  <c r="J1294" i="275"/>
  <c r="J1295" i="275"/>
  <c r="J1296" i="275"/>
  <c r="J1297" i="275"/>
  <c r="J1298" i="275"/>
  <c r="J1299" i="275"/>
  <c r="J1300" i="275"/>
  <c r="J1301" i="275"/>
  <c r="J1302" i="275"/>
  <c r="J1303" i="275"/>
  <c r="J1304" i="275"/>
  <c r="J1305" i="275"/>
  <c r="J1306" i="275"/>
  <c r="J1307" i="275"/>
  <c r="J1308" i="275"/>
  <c r="J1309" i="275"/>
  <c r="J1310" i="275"/>
  <c r="J1311" i="275"/>
  <c r="J1312" i="275"/>
  <c r="J1313" i="275"/>
  <c r="J1314" i="275"/>
  <c r="J1315" i="275"/>
  <c r="J1316" i="275"/>
  <c r="J1317" i="275"/>
  <c r="J1318" i="275"/>
  <c r="J1319" i="275"/>
  <c r="J1320" i="275"/>
  <c r="J1321" i="275"/>
  <c r="J1322" i="275"/>
  <c r="J1323" i="275"/>
  <c r="J1324" i="275"/>
  <c r="J1325" i="275"/>
  <c r="J1326" i="275"/>
  <c r="J1327" i="275"/>
  <c r="J1328" i="275"/>
  <c r="J1329" i="275"/>
  <c r="J1330" i="275"/>
  <c r="J1331" i="275"/>
  <c r="J1332" i="275"/>
  <c r="J1333" i="275"/>
  <c r="J1334" i="275"/>
  <c r="J1335" i="275"/>
  <c r="J1336" i="275"/>
  <c r="J1337" i="275"/>
  <c r="J1338" i="275"/>
  <c r="J1339" i="275"/>
  <c r="J1340" i="275"/>
  <c r="J1341" i="275"/>
  <c r="J1342" i="275"/>
  <c r="J1343" i="275"/>
  <c r="J1344" i="275"/>
  <c r="J1345" i="275"/>
  <c r="J1346" i="275"/>
  <c r="J1347" i="275"/>
  <c r="J1348" i="275"/>
  <c r="J1349" i="275"/>
  <c r="J1350" i="275"/>
  <c r="J1351" i="275"/>
  <c r="J1352" i="275"/>
  <c r="J1353" i="275"/>
  <c r="J1354" i="275"/>
  <c r="J1355" i="275"/>
  <c r="J1356" i="275"/>
  <c r="J1357" i="275"/>
  <c r="J1358" i="275"/>
  <c r="J1359" i="275"/>
  <c r="J1360" i="275"/>
  <c r="J1361" i="275"/>
  <c r="J1362" i="275"/>
  <c r="J1363" i="275"/>
  <c r="J1364" i="275"/>
  <c r="J1365" i="275"/>
  <c r="J1366" i="275"/>
  <c r="J1367" i="275"/>
  <c r="J1368" i="275"/>
  <c r="J1369" i="275"/>
  <c r="J1370" i="275"/>
  <c r="J1371" i="275"/>
  <c r="J1372" i="275"/>
  <c r="J1373" i="275"/>
  <c r="J1374" i="275"/>
  <c r="J1375" i="275"/>
  <c r="J1376" i="275"/>
  <c r="J1377" i="275"/>
  <c r="J1378" i="275"/>
  <c r="J1379" i="275"/>
  <c r="J1380" i="275"/>
  <c r="J1381" i="275"/>
  <c r="J1382" i="275"/>
  <c r="J1383" i="275"/>
  <c r="J1384" i="275"/>
  <c r="J1385" i="275"/>
  <c r="J1386" i="275"/>
  <c r="J1387" i="275"/>
  <c r="J1388" i="275"/>
  <c r="J1389" i="275"/>
  <c r="J1390" i="275"/>
  <c r="J1391" i="275"/>
  <c r="J1392" i="275"/>
  <c r="J1393" i="275"/>
  <c r="J1394" i="275"/>
  <c r="J1395" i="275"/>
  <c r="J1396" i="275"/>
  <c r="J1397" i="275"/>
  <c r="J1398" i="275"/>
  <c r="J1399" i="275"/>
  <c r="J1400" i="275"/>
  <c r="J1401" i="275"/>
  <c r="J1402" i="275"/>
  <c r="J1403" i="275"/>
  <c r="J1404" i="275"/>
  <c r="J1405" i="275"/>
  <c r="J1406" i="275"/>
  <c r="J1407" i="275"/>
  <c r="J1408" i="275"/>
  <c r="J1409" i="275"/>
  <c r="J1410" i="275"/>
  <c r="J1411" i="275"/>
  <c r="J1412" i="275"/>
  <c r="J1413" i="275"/>
  <c r="J1414" i="275"/>
  <c r="J1415" i="275"/>
  <c r="J1416" i="275"/>
  <c r="J1417" i="275"/>
  <c r="J1418" i="275"/>
  <c r="J1419" i="275"/>
  <c r="J1420" i="275"/>
  <c r="J1421" i="275"/>
  <c r="J1422" i="275"/>
  <c r="J1423" i="275"/>
  <c r="J1424" i="275"/>
  <c r="J1425" i="275"/>
  <c r="J1426" i="275"/>
  <c r="J1427" i="275"/>
  <c r="J1428" i="275"/>
  <c r="J1429" i="275"/>
  <c r="J1430" i="275"/>
  <c r="J1431" i="275"/>
  <c r="J1432" i="275"/>
  <c r="J1433" i="275"/>
  <c r="J1434" i="275"/>
  <c r="J1435" i="275"/>
  <c r="J1436" i="275"/>
  <c r="J1437" i="275"/>
  <c r="J1438" i="275"/>
  <c r="J1439" i="275"/>
  <c r="J1440" i="275"/>
  <c r="J1441" i="275"/>
  <c r="J1442" i="275"/>
  <c r="J1443" i="275"/>
  <c r="J1444" i="275"/>
  <c r="J1445" i="275"/>
  <c r="J1446" i="275"/>
  <c r="J1447" i="275"/>
  <c r="J1448" i="275"/>
  <c r="J1449" i="275"/>
  <c r="J1450" i="275"/>
  <c r="J1451" i="275"/>
  <c r="J1452" i="275"/>
  <c r="J1453" i="275"/>
  <c r="J1454" i="275"/>
  <c r="J1455" i="275"/>
  <c r="J1456" i="275"/>
  <c r="J1457" i="275"/>
  <c r="J1458" i="275"/>
  <c r="J1459" i="275"/>
  <c r="J1460" i="275"/>
  <c r="J1461" i="275"/>
  <c r="J1462" i="275"/>
  <c r="J1463" i="275"/>
  <c r="J1464" i="275"/>
  <c r="J1465" i="275"/>
  <c r="J1466" i="275"/>
  <c r="J1467" i="275"/>
  <c r="J1468" i="275"/>
  <c r="J1469" i="275"/>
  <c r="J1470" i="275"/>
  <c r="J1471" i="275"/>
  <c r="J1472" i="275"/>
  <c r="J1473" i="275"/>
  <c r="J1474" i="275"/>
  <c r="J1475" i="275"/>
  <c r="J1476" i="275"/>
  <c r="J1477" i="275"/>
  <c r="J1478" i="275"/>
  <c r="J1479" i="275"/>
  <c r="J1480" i="275"/>
  <c r="J1481" i="275"/>
  <c r="J1482" i="275"/>
  <c r="J1483" i="275"/>
  <c r="J1484" i="275"/>
  <c r="J1485" i="275"/>
  <c r="J1486" i="275"/>
  <c r="J1487" i="275"/>
  <c r="J1488" i="275"/>
  <c r="J1489" i="275"/>
  <c r="J1490" i="275"/>
  <c r="J1491" i="275"/>
  <c r="J1492" i="275"/>
  <c r="J1493" i="275"/>
  <c r="J1494" i="275"/>
  <c r="J1495" i="275"/>
  <c r="J1496" i="275"/>
  <c r="J1497" i="275"/>
  <c r="J1498" i="275"/>
  <c r="J1499" i="275"/>
  <c r="J1500" i="275"/>
  <c r="J1501" i="275"/>
  <c r="J1502" i="275"/>
  <c r="J1503" i="275"/>
  <c r="J1504" i="275"/>
  <c r="J1505" i="275"/>
  <c r="J1506" i="275"/>
  <c r="J1507" i="275"/>
  <c r="J1508" i="275"/>
  <c r="J1509" i="275"/>
  <c r="J1510" i="275"/>
  <c r="J1511" i="275"/>
  <c r="J1512" i="275"/>
  <c r="J1513" i="275"/>
  <c r="J1514" i="275"/>
  <c r="J1515" i="275"/>
  <c r="J1516" i="275"/>
  <c r="J1517" i="275"/>
  <c r="J1518" i="275"/>
  <c r="J1519" i="275"/>
  <c r="J1520" i="275"/>
  <c r="J1521" i="275"/>
  <c r="J1522" i="275"/>
  <c r="J1523" i="275"/>
  <c r="J1524" i="275"/>
  <c r="J1525" i="275"/>
  <c r="J1526" i="275"/>
  <c r="J1527" i="275"/>
  <c r="J1528" i="275"/>
  <c r="J1529" i="275"/>
  <c r="J1530" i="275"/>
  <c r="J1531" i="275"/>
  <c r="J1532" i="275"/>
  <c r="J1533" i="275"/>
  <c r="J1534" i="275"/>
  <c r="J1535" i="275"/>
  <c r="J1536" i="275"/>
  <c r="J1537" i="275"/>
  <c r="J1538" i="275"/>
  <c r="J1539" i="275"/>
  <c r="J1540" i="275"/>
  <c r="J1541" i="275"/>
  <c r="J1542" i="275"/>
  <c r="J1543" i="275"/>
  <c r="J1544" i="275"/>
  <c r="J1545" i="275"/>
  <c r="J1546" i="275"/>
  <c r="J1547" i="275"/>
  <c r="J1548" i="275"/>
  <c r="J1549" i="275"/>
  <c r="J1550" i="275"/>
  <c r="J1551" i="275"/>
  <c r="J1552" i="275"/>
  <c r="J1553" i="275"/>
  <c r="J1554" i="275"/>
  <c r="J1555" i="275"/>
  <c r="J1556" i="275"/>
  <c r="J1557" i="275"/>
  <c r="J1558" i="275"/>
  <c r="J1559" i="275"/>
  <c r="J1560" i="275"/>
  <c r="J1561" i="275"/>
  <c r="J1562" i="275"/>
  <c r="J1563" i="275"/>
  <c r="J1564" i="275"/>
  <c r="J1565" i="275"/>
  <c r="J1566" i="275"/>
  <c r="J1567" i="275"/>
  <c r="J1568" i="275"/>
  <c r="J1569" i="275"/>
  <c r="J1570" i="275"/>
  <c r="J1571" i="275"/>
  <c r="J1572" i="275"/>
  <c r="J1573" i="275"/>
  <c r="J1574" i="275"/>
  <c r="J1575" i="275"/>
  <c r="J1576" i="275"/>
  <c r="J1577" i="275"/>
  <c r="J1578" i="275"/>
  <c r="J1579" i="275"/>
  <c r="J1580" i="275"/>
  <c r="J1581" i="275"/>
  <c r="J1582" i="275"/>
  <c r="J1583" i="275"/>
  <c r="J1584" i="275"/>
  <c r="J1585" i="275"/>
  <c r="J1586" i="275"/>
  <c r="J1587" i="275"/>
  <c r="J1588" i="275"/>
  <c r="J1589" i="275"/>
  <c r="J1590" i="275"/>
  <c r="J1591" i="275"/>
  <c r="J1592" i="275"/>
  <c r="J1593" i="275"/>
  <c r="J1594" i="275"/>
  <c r="J1595" i="275"/>
  <c r="J1596" i="275"/>
  <c r="J1597" i="275"/>
  <c r="J1598" i="275"/>
  <c r="J1599" i="275"/>
  <c r="J1600" i="275"/>
  <c r="J1601" i="275"/>
  <c r="J1602" i="275"/>
  <c r="J1603" i="275"/>
  <c r="J1604" i="275"/>
  <c r="J1605" i="275"/>
  <c r="J1606" i="275"/>
  <c r="J1607" i="275"/>
  <c r="J1608" i="275"/>
  <c r="J1609" i="275"/>
  <c r="J1610" i="275"/>
  <c r="J1611" i="275"/>
  <c r="J1612" i="275"/>
  <c r="J1613" i="275"/>
  <c r="J1614" i="275"/>
  <c r="J1615" i="275"/>
  <c r="J1616" i="275"/>
  <c r="J1617" i="275"/>
  <c r="J1618" i="275"/>
  <c r="J1619" i="275"/>
  <c r="J1620" i="275"/>
  <c r="J1621" i="275"/>
  <c r="J1622" i="275"/>
  <c r="J1623" i="275"/>
  <c r="J1624" i="275"/>
  <c r="J1625" i="275"/>
  <c r="J1626" i="275"/>
  <c r="J1627" i="275"/>
  <c r="J1628" i="275"/>
  <c r="J1629" i="275"/>
  <c r="J1630" i="275"/>
  <c r="J1631" i="275"/>
  <c r="J1632" i="275"/>
  <c r="J1633" i="275"/>
  <c r="J1634" i="275"/>
  <c r="J1635" i="275"/>
  <c r="J1636" i="275"/>
  <c r="J1637" i="275"/>
  <c r="J1638" i="275"/>
  <c r="J1639" i="275"/>
  <c r="J1640" i="275"/>
  <c r="J1641" i="275"/>
  <c r="J1642" i="275"/>
  <c r="J1643" i="275"/>
  <c r="J1644" i="275"/>
  <c r="J1645" i="275"/>
  <c r="J1646" i="275"/>
  <c r="J1647" i="275"/>
  <c r="J1648" i="275"/>
  <c r="J1649" i="275"/>
  <c r="J1650" i="275"/>
  <c r="J1651" i="275"/>
  <c r="J1652" i="275"/>
  <c r="J1653" i="275"/>
  <c r="J1654" i="275"/>
  <c r="J1655" i="275"/>
  <c r="J1656" i="275"/>
  <c r="J1657" i="275"/>
  <c r="J1658" i="275"/>
  <c r="J1659" i="275"/>
  <c r="J1660" i="275"/>
  <c r="J1661" i="275"/>
  <c r="J1662" i="275"/>
  <c r="J1663" i="275"/>
  <c r="J1664" i="275"/>
  <c r="J1665" i="275"/>
  <c r="J1666" i="275"/>
  <c r="J1667" i="275"/>
  <c r="J1668" i="275"/>
  <c r="J1669" i="275"/>
  <c r="J1670" i="275"/>
  <c r="J1671" i="275"/>
  <c r="J1672" i="275"/>
  <c r="J1673" i="275"/>
  <c r="J1674" i="275"/>
  <c r="J1675" i="275"/>
  <c r="J1676" i="275"/>
  <c r="J1677" i="275"/>
  <c r="J1678" i="275"/>
  <c r="J1679" i="275"/>
  <c r="J1680" i="275"/>
  <c r="J1681" i="275"/>
  <c r="J1682" i="275"/>
  <c r="J1683" i="275"/>
  <c r="J1684" i="275"/>
  <c r="J1685" i="275"/>
  <c r="J1686" i="275"/>
  <c r="J1687" i="275"/>
  <c r="J1688" i="275"/>
  <c r="J1689" i="275"/>
  <c r="J1690" i="275"/>
  <c r="J1691" i="275"/>
  <c r="J1692" i="275"/>
  <c r="J1693" i="275"/>
  <c r="J1694" i="275"/>
  <c r="J1695" i="275"/>
  <c r="J1696" i="275"/>
  <c r="J1697" i="275"/>
  <c r="J1698" i="275"/>
  <c r="J1699" i="275"/>
  <c r="J1700" i="275"/>
  <c r="J1701" i="275"/>
  <c r="J1702" i="275"/>
  <c r="J1703" i="275"/>
  <c r="J1704" i="275"/>
  <c r="J1705" i="275"/>
  <c r="J1706" i="275"/>
  <c r="J1707" i="275"/>
  <c r="J1708" i="275"/>
  <c r="J1709" i="275"/>
  <c r="J1710" i="275"/>
  <c r="J1711" i="275"/>
  <c r="J1712" i="275"/>
  <c r="J1713" i="275"/>
  <c r="J1714" i="275"/>
  <c r="J1715" i="275"/>
  <c r="J1716" i="275"/>
  <c r="J1717" i="275"/>
  <c r="J1718" i="275"/>
  <c r="J1719" i="275"/>
  <c r="J1720" i="275"/>
  <c r="J1721" i="275"/>
  <c r="J1722" i="275"/>
  <c r="J1723" i="275"/>
  <c r="J1724" i="275"/>
  <c r="J1725" i="275"/>
  <c r="J1726" i="275"/>
  <c r="J1727" i="275"/>
  <c r="J1728" i="275"/>
  <c r="J1729" i="275"/>
  <c r="J1730" i="275"/>
  <c r="J1731" i="275"/>
  <c r="J1732" i="275"/>
  <c r="J1733" i="275"/>
  <c r="J1734" i="275"/>
  <c r="J1735" i="275"/>
  <c r="J1736" i="275"/>
  <c r="J1737" i="275"/>
  <c r="J1738" i="275"/>
  <c r="J1739" i="275"/>
  <c r="J1740" i="275"/>
  <c r="J1741" i="275"/>
  <c r="J1742" i="275"/>
  <c r="J1743" i="275"/>
  <c r="J1744" i="275"/>
  <c r="J1745" i="275"/>
  <c r="J1746" i="275"/>
  <c r="J1747" i="275"/>
  <c r="J1748" i="275"/>
  <c r="J1749" i="275"/>
  <c r="J1750" i="275"/>
  <c r="J1751" i="275"/>
  <c r="J1752" i="275"/>
  <c r="J1753" i="275"/>
  <c r="J1754" i="275"/>
  <c r="J1755" i="275"/>
  <c r="J1756" i="275"/>
  <c r="J1757" i="275"/>
  <c r="J1758" i="275"/>
  <c r="J1759" i="275"/>
  <c r="J1760" i="275"/>
  <c r="J1761" i="275"/>
  <c r="J1762" i="275"/>
  <c r="J1763" i="275"/>
  <c r="J1764" i="275"/>
  <c r="J1765" i="275"/>
  <c r="J1766" i="275"/>
  <c r="J1767" i="275"/>
  <c r="J1768" i="275"/>
  <c r="J1769" i="275"/>
  <c r="J1770" i="275"/>
  <c r="J1771" i="275"/>
  <c r="J1772" i="275"/>
  <c r="J1773" i="275"/>
  <c r="J1774" i="275"/>
  <c r="J1775" i="275"/>
  <c r="J1776" i="275"/>
  <c r="J1777" i="275"/>
  <c r="J1778" i="275"/>
  <c r="J1779" i="275"/>
  <c r="J1780" i="275"/>
  <c r="J1781" i="275"/>
  <c r="J1782" i="275"/>
  <c r="J1783" i="275"/>
  <c r="J1784" i="275"/>
  <c r="J1785" i="275"/>
  <c r="J1786" i="275"/>
  <c r="J1787" i="275"/>
  <c r="J1788" i="275"/>
  <c r="J1789" i="275"/>
  <c r="J1790" i="275"/>
  <c r="J1791" i="275"/>
  <c r="J1792" i="275"/>
  <c r="J1793" i="275"/>
  <c r="J1794" i="275"/>
  <c r="J1795" i="275"/>
  <c r="J1796" i="275"/>
  <c r="J1797" i="275"/>
  <c r="J1798" i="275"/>
  <c r="J1799" i="275"/>
  <c r="J1800" i="275"/>
  <c r="J1801" i="275"/>
  <c r="J1802" i="275"/>
  <c r="J1803" i="275"/>
  <c r="J1804" i="275"/>
  <c r="J1805" i="275"/>
  <c r="J1806" i="275"/>
  <c r="J1807" i="275"/>
  <c r="J1808" i="275"/>
  <c r="J1809" i="275"/>
  <c r="J1810" i="275"/>
  <c r="J1811" i="275"/>
  <c r="J1812" i="275"/>
  <c r="J1813" i="275"/>
  <c r="J1814" i="275"/>
  <c r="J1815" i="275"/>
  <c r="J1816" i="275"/>
  <c r="J1817" i="275"/>
  <c r="J1818" i="275"/>
  <c r="J1819" i="275"/>
  <c r="J1820" i="275"/>
  <c r="J1821" i="275"/>
  <c r="J1822" i="275"/>
  <c r="J1823" i="275"/>
  <c r="J1824" i="275"/>
  <c r="J1825" i="275"/>
  <c r="J1826" i="275"/>
  <c r="J1827" i="275"/>
  <c r="J1828" i="275"/>
  <c r="J1829" i="275"/>
  <c r="J1830" i="275"/>
  <c r="J1831" i="275"/>
  <c r="J1832" i="275"/>
  <c r="J1833" i="275"/>
  <c r="J1834" i="275"/>
  <c r="J1835" i="275"/>
  <c r="J1836" i="275"/>
  <c r="J1837" i="275"/>
  <c r="J1838" i="275"/>
  <c r="J1839" i="275"/>
  <c r="J1840" i="275"/>
  <c r="J1841" i="275"/>
  <c r="J1842" i="275"/>
  <c r="J1843" i="275"/>
  <c r="J1844" i="275"/>
  <c r="J1845" i="275"/>
  <c r="J1846" i="275"/>
  <c r="J1847" i="275"/>
  <c r="J1848" i="275"/>
  <c r="J1849" i="275"/>
  <c r="J1850" i="275"/>
  <c r="J1851" i="275"/>
  <c r="J1852" i="275"/>
  <c r="J1853" i="275"/>
  <c r="J1854" i="275"/>
  <c r="J1855" i="275"/>
  <c r="J1856" i="275"/>
  <c r="J1857" i="275"/>
  <c r="J1858" i="275"/>
  <c r="J1859" i="275"/>
  <c r="J1860" i="275"/>
  <c r="J1861" i="275"/>
  <c r="J1862" i="275"/>
  <c r="J1863" i="275"/>
  <c r="J1864" i="275"/>
  <c r="J1865" i="275"/>
  <c r="J1866" i="275"/>
  <c r="J1867" i="275"/>
  <c r="J1868" i="275"/>
  <c r="J1869" i="275"/>
  <c r="J1870" i="275"/>
  <c r="J1871" i="275"/>
  <c r="J1872" i="275"/>
  <c r="J1873" i="275"/>
  <c r="J1874" i="275"/>
  <c r="J1875" i="275"/>
  <c r="J1876" i="275"/>
  <c r="J1877" i="275"/>
  <c r="J1878" i="275"/>
  <c r="J1879" i="275"/>
  <c r="J1880" i="275"/>
  <c r="J1881" i="275"/>
  <c r="J1882" i="275"/>
  <c r="J1883" i="275"/>
  <c r="J1884" i="275"/>
  <c r="J1885" i="275"/>
  <c r="J1886" i="275"/>
  <c r="J1887" i="275"/>
  <c r="J1888" i="275"/>
  <c r="J1889" i="275"/>
  <c r="J1890" i="275"/>
  <c r="J1891" i="275"/>
  <c r="J1892" i="275"/>
  <c r="J1893" i="275"/>
  <c r="J1894" i="275"/>
  <c r="J1895" i="275"/>
  <c r="J1896" i="275"/>
  <c r="J1897" i="275"/>
  <c r="J1898" i="275"/>
  <c r="J1899" i="275"/>
  <c r="J1900" i="275"/>
  <c r="J1901" i="275"/>
  <c r="J1902" i="275"/>
  <c r="J1903" i="275"/>
  <c r="J1904" i="275"/>
  <c r="J1905" i="275"/>
  <c r="J1906" i="275"/>
  <c r="J1907" i="275"/>
  <c r="J1908" i="275"/>
  <c r="J1909" i="275"/>
  <c r="J1910" i="275"/>
  <c r="J1911" i="275"/>
  <c r="J1912" i="275"/>
  <c r="J1913" i="275"/>
  <c r="J1914" i="275"/>
  <c r="J1915" i="275"/>
  <c r="J1916" i="275"/>
  <c r="J1917" i="275"/>
  <c r="J1918" i="275"/>
  <c r="J1919" i="275"/>
  <c r="J1920" i="275"/>
  <c r="J1921" i="275"/>
  <c r="J1922" i="275"/>
  <c r="J1923" i="275"/>
  <c r="J1924" i="275"/>
  <c r="J1925" i="275"/>
  <c r="J1926" i="275"/>
  <c r="J1927" i="275"/>
  <c r="J1928" i="275"/>
  <c r="J1929" i="275"/>
  <c r="J1930" i="275"/>
  <c r="J1931" i="275"/>
  <c r="J1932" i="275"/>
  <c r="J1933" i="275"/>
  <c r="J1934" i="275"/>
  <c r="J1935" i="275"/>
  <c r="J1936" i="275"/>
  <c r="J1937" i="275"/>
  <c r="J1938" i="275"/>
  <c r="J1939" i="275"/>
  <c r="J1940" i="275"/>
  <c r="J1941" i="275"/>
  <c r="J1942" i="275"/>
  <c r="J1943" i="275"/>
  <c r="J1944" i="275"/>
  <c r="J1945" i="275"/>
  <c r="J1946" i="275"/>
  <c r="J1947" i="275"/>
  <c r="J1948" i="275"/>
  <c r="J1949" i="275"/>
  <c r="J1950" i="275"/>
  <c r="J1951" i="275"/>
  <c r="J1952" i="275"/>
  <c r="J1953" i="275"/>
  <c r="J1954" i="275"/>
  <c r="J1955" i="275"/>
  <c r="J1956" i="275"/>
  <c r="J1957" i="275"/>
  <c r="J1958" i="275"/>
  <c r="J1959" i="275"/>
  <c r="J1960" i="275"/>
  <c r="J1961" i="275"/>
  <c r="J1962" i="275"/>
  <c r="J1963" i="275"/>
  <c r="J1964" i="275"/>
  <c r="J1965" i="275"/>
  <c r="J1966" i="275"/>
  <c r="J1967" i="275"/>
  <c r="J1968" i="275"/>
  <c r="J1969" i="275"/>
  <c r="J1970" i="275"/>
  <c r="J1971" i="275"/>
  <c r="J1972" i="275"/>
  <c r="J1973" i="275"/>
  <c r="J1974" i="275"/>
  <c r="J1975" i="275"/>
  <c r="J1976" i="275"/>
  <c r="J1977" i="275"/>
  <c r="J1978" i="275"/>
  <c r="J1979" i="275"/>
  <c r="J1980" i="275"/>
  <c r="J1981" i="275"/>
  <c r="J1982" i="275"/>
  <c r="J1983" i="275"/>
  <c r="J1984" i="275"/>
  <c r="J1985" i="275"/>
  <c r="J1986" i="275"/>
  <c r="J1987" i="275"/>
  <c r="J1988" i="275"/>
  <c r="J1989" i="275"/>
  <c r="J1990" i="275"/>
  <c r="J1991" i="275"/>
  <c r="J1992" i="275"/>
  <c r="J1993" i="275"/>
  <c r="J1994" i="275"/>
  <c r="J1995" i="275"/>
  <c r="J1996" i="275"/>
  <c r="J1997" i="275"/>
  <c r="J1998" i="275"/>
  <c r="J1999" i="275"/>
  <c r="J2000" i="275"/>
  <c r="J2001" i="275"/>
  <c r="J2002" i="275"/>
  <c r="J2003" i="275"/>
  <c r="J2004" i="275"/>
  <c r="J2005" i="275"/>
  <c r="J2006" i="275"/>
  <c r="J2007" i="275"/>
  <c r="J2008" i="275"/>
  <c r="J2009" i="275"/>
  <c r="J2010" i="275"/>
  <c r="J2011" i="275"/>
  <c r="J2012" i="275"/>
  <c r="J2013" i="275"/>
  <c r="J2014" i="275"/>
  <c r="J2015" i="275"/>
  <c r="J2016" i="275"/>
  <c r="J2017" i="275"/>
  <c r="J2018" i="275"/>
  <c r="J2019" i="275"/>
  <c r="J2020" i="275"/>
  <c r="J2021" i="275"/>
  <c r="J2022" i="275"/>
  <c r="J2023" i="275"/>
  <c r="J2024" i="275"/>
  <c r="J2025" i="275"/>
  <c r="J2026" i="275"/>
  <c r="J2027" i="275"/>
  <c r="J2028" i="275"/>
  <c r="J2029" i="275"/>
  <c r="J2030" i="275"/>
  <c r="J2031" i="275"/>
  <c r="J2032" i="275"/>
  <c r="J2033" i="275"/>
  <c r="J2034" i="275"/>
  <c r="J2035" i="275"/>
  <c r="J2036" i="275"/>
  <c r="J2037" i="275"/>
  <c r="J2038" i="275"/>
  <c r="J2039" i="275"/>
  <c r="J2040" i="275"/>
  <c r="J2041" i="275"/>
  <c r="J2042" i="275"/>
  <c r="J2043" i="275"/>
  <c r="J2044" i="275"/>
  <c r="J2045" i="275"/>
  <c r="J2046" i="275"/>
  <c r="J2047" i="275"/>
  <c r="J2048" i="275"/>
  <c r="J2049" i="275"/>
  <c r="J2050" i="275"/>
  <c r="J2051" i="275"/>
  <c r="J2052" i="275"/>
  <c r="J2053" i="275"/>
  <c r="J2054" i="275"/>
  <c r="J2055" i="275"/>
  <c r="J2056" i="275"/>
  <c r="J2057" i="275"/>
  <c r="J2058" i="275"/>
  <c r="J2059" i="275"/>
  <c r="J2060" i="275"/>
  <c r="J2061" i="275"/>
  <c r="J2062" i="275"/>
  <c r="J2063" i="275"/>
  <c r="J2064" i="275"/>
  <c r="J2065" i="275"/>
  <c r="J2066" i="275"/>
  <c r="J2067" i="275"/>
  <c r="J2068" i="275"/>
  <c r="J2069" i="275"/>
  <c r="J2070" i="275"/>
  <c r="J2071" i="275"/>
  <c r="J2072" i="275"/>
  <c r="J2073" i="275"/>
  <c r="J2074" i="275"/>
  <c r="J2075" i="275"/>
  <c r="J2076" i="275"/>
  <c r="J2077" i="275"/>
  <c r="J2078" i="275"/>
  <c r="J2079" i="275"/>
  <c r="J2080" i="275"/>
  <c r="J2081" i="275"/>
  <c r="J2082" i="275"/>
  <c r="J2083" i="275"/>
  <c r="J2084" i="275"/>
  <c r="J2085" i="275"/>
  <c r="J2086" i="275"/>
  <c r="J2087" i="275"/>
  <c r="J2088" i="275"/>
  <c r="J2089" i="275"/>
  <c r="J2090" i="275"/>
  <c r="J2091" i="275"/>
  <c r="J2092" i="275"/>
  <c r="J2093" i="275"/>
  <c r="J2094" i="275"/>
  <c r="J2095" i="275"/>
  <c r="J2096" i="275"/>
  <c r="J2097" i="275"/>
  <c r="J2098" i="275"/>
  <c r="J2099" i="275"/>
  <c r="J2100" i="275"/>
  <c r="J2101" i="275"/>
  <c r="J2102" i="275"/>
  <c r="J2103" i="275"/>
  <c r="J2104" i="275"/>
  <c r="J2105" i="275"/>
  <c r="J2106" i="275"/>
  <c r="J2107" i="275"/>
  <c r="J2108" i="275"/>
  <c r="J2109" i="275"/>
  <c r="J2110" i="275"/>
  <c r="J2111" i="275"/>
  <c r="J2112" i="275"/>
  <c r="J2113" i="275"/>
  <c r="J2114" i="275"/>
  <c r="J2115" i="275"/>
  <c r="J2116" i="275"/>
  <c r="J2117" i="275"/>
  <c r="J2118" i="275"/>
  <c r="J2119" i="275"/>
  <c r="J2120" i="275"/>
  <c r="J2121" i="275"/>
  <c r="J2122" i="275"/>
  <c r="J2123" i="275"/>
  <c r="J2124" i="275"/>
  <c r="J2125" i="275"/>
  <c r="J2126" i="275"/>
  <c r="J2127" i="275"/>
  <c r="J2128" i="275"/>
  <c r="J2129" i="275"/>
  <c r="J2130" i="275"/>
  <c r="J2131" i="275"/>
  <c r="J2132" i="275"/>
  <c r="J2133" i="275"/>
  <c r="J2134" i="275"/>
  <c r="J2135" i="275"/>
  <c r="J2136" i="275"/>
  <c r="J2137" i="275"/>
  <c r="J2138" i="275"/>
  <c r="J2139" i="275"/>
  <c r="J2140" i="275"/>
  <c r="J2141" i="275"/>
  <c r="J2142" i="275"/>
  <c r="J2143" i="275"/>
  <c r="J2144" i="275"/>
  <c r="J2145" i="275"/>
  <c r="J2146" i="275"/>
  <c r="J2147" i="275"/>
  <c r="J2148" i="275"/>
  <c r="J2149" i="275"/>
  <c r="J2150" i="275"/>
  <c r="J2151" i="275"/>
  <c r="J2152" i="275"/>
  <c r="J2153" i="275"/>
  <c r="J2154" i="275"/>
  <c r="J2155" i="275"/>
  <c r="J2156" i="275"/>
  <c r="J2157" i="275"/>
  <c r="J2158" i="275"/>
  <c r="J2159" i="275"/>
  <c r="J2160" i="275"/>
  <c r="J2161" i="275"/>
  <c r="J2162" i="275"/>
  <c r="J2163" i="275"/>
  <c r="J2164" i="275"/>
  <c r="J2165" i="275"/>
  <c r="J2166" i="275"/>
  <c r="J2167" i="275"/>
  <c r="J2168" i="275"/>
  <c r="J2169" i="275"/>
  <c r="J2170" i="275"/>
  <c r="J2171" i="275"/>
  <c r="J2172" i="275"/>
  <c r="J2173" i="275"/>
  <c r="J2174" i="275"/>
  <c r="J2175" i="275"/>
  <c r="J2176" i="275"/>
  <c r="J2177" i="275"/>
  <c r="J2178" i="275"/>
  <c r="J2179" i="275"/>
  <c r="J2180" i="275"/>
  <c r="J2181" i="275"/>
  <c r="J2182" i="275"/>
  <c r="J2183" i="275"/>
  <c r="J2184" i="275"/>
  <c r="J2185" i="275"/>
  <c r="J2186" i="275"/>
  <c r="J2187" i="275"/>
  <c r="J2188" i="275"/>
  <c r="J2189" i="275"/>
  <c r="J2190" i="275"/>
  <c r="J2191" i="275"/>
  <c r="J2192" i="275"/>
  <c r="J2193" i="275"/>
  <c r="J2194" i="275"/>
  <c r="J2195" i="275"/>
  <c r="J2196" i="275"/>
  <c r="J2197" i="275"/>
  <c r="J2198" i="275"/>
  <c r="J2199" i="275"/>
  <c r="J2200" i="275"/>
  <c r="J2201" i="275"/>
  <c r="J2202" i="275"/>
  <c r="J2203" i="275"/>
  <c r="J2204" i="275"/>
  <c r="J2205" i="275"/>
  <c r="J2206" i="275"/>
  <c r="J2207" i="275"/>
  <c r="J2208" i="275"/>
  <c r="J2209" i="275"/>
  <c r="J2210" i="275"/>
  <c r="J2211" i="275"/>
  <c r="J2212" i="275"/>
  <c r="J2213" i="275"/>
  <c r="J2214" i="275"/>
  <c r="J2215" i="275"/>
  <c r="J2216" i="275"/>
  <c r="J2217" i="275"/>
  <c r="J2218" i="275"/>
  <c r="J2219" i="275"/>
  <c r="J2220" i="275"/>
  <c r="J2221" i="275"/>
  <c r="J2222" i="275"/>
  <c r="J2223" i="275"/>
  <c r="J2224" i="275"/>
  <c r="J2225" i="275"/>
  <c r="J2226" i="275"/>
  <c r="J2227" i="275"/>
  <c r="J2228" i="275"/>
  <c r="J2229" i="275"/>
  <c r="J2230" i="275"/>
  <c r="J2231" i="275"/>
  <c r="J2232" i="275"/>
  <c r="J2233" i="275"/>
  <c r="J2234" i="275"/>
  <c r="J2235" i="275"/>
  <c r="J2236" i="275"/>
  <c r="J2237" i="275"/>
  <c r="J2238" i="275"/>
  <c r="J2239" i="275"/>
  <c r="J2240" i="275"/>
  <c r="J2241" i="275"/>
  <c r="J2242" i="275"/>
  <c r="J2243" i="275"/>
  <c r="J2244" i="275"/>
  <c r="J2245" i="275"/>
  <c r="J2246" i="275"/>
  <c r="J2247" i="275"/>
  <c r="J2248" i="275"/>
  <c r="J2249" i="275"/>
  <c r="J2250" i="275"/>
  <c r="J2251" i="275"/>
  <c r="J2252" i="275"/>
  <c r="J2253" i="275"/>
  <c r="J2254" i="275"/>
  <c r="J2255" i="275"/>
  <c r="J2256" i="275"/>
  <c r="J2257" i="275"/>
  <c r="J2258" i="275"/>
  <c r="J2259" i="275"/>
  <c r="J2260" i="275"/>
  <c r="J2261" i="275"/>
  <c r="J2262" i="275"/>
  <c r="J2263" i="275"/>
  <c r="J2264" i="275"/>
  <c r="J2265" i="275"/>
  <c r="J2266" i="275"/>
  <c r="J2267" i="275"/>
  <c r="J2268" i="275"/>
  <c r="J2269" i="275"/>
  <c r="J2270" i="275"/>
  <c r="J2271" i="275"/>
  <c r="J2272" i="275"/>
  <c r="J2273" i="275"/>
  <c r="J2274" i="275"/>
  <c r="J2275" i="275"/>
  <c r="J2276" i="275"/>
  <c r="J2277" i="275"/>
  <c r="J2278" i="275"/>
  <c r="J2279" i="275"/>
  <c r="J2280" i="275"/>
  <c r="J2281" i="275"/>
  <c r="J2282" i="275"/>
  <c r="J2283" i="275"/>
  <c r="J2284" i="275"/>
  <c r="J2285" i="275"/>
  <c r="J2286" i="275"/>
  <c r="J2287" i="275"/>
  <c r="J2288" i="275"/>
  <c r="J2289" i="275"/>
  <c r="J2290" i="275"/>
  <c r="J2291" i="275"/>
  <c r="J2292" i="275"/>
  <c r="J2293" i="275"/>
  <c r="J2294" i="275"/>
  <c r="J2295" i="275"/>
  <c r="J2296" i="275"/>
  <c r="J2297" i="275"/>
  <c r="J2298" i="275"/>
  <c r="J2299" i="275"/>
  <c r="J2300" i="275"/>
  <c r="J2301" i="275"/>
  <c r="J2302" i="275"/>
  <c r="J2303" i="275"/>
  <c r="J2304" i="275"/>
  <c r="J2305" i="275"/>
  <c r="J2306" i="275"/>
  <c r="J2307" i="275"/>
  <c r="J2308" i="275"/>
  <c r="J2309" i="275"/>
  <c r="J2310" i="275"/>
  <c r="J2311" i="275"/>
  <c r="J2312" i="275"/>
  <c r="J2313" i="275"/>
  <c r="J2314" i="275"/>
  <c r="J2315" i="275"/>
  <c r="J2316" i="275"/>
  <c r="J2317" i="275"/>
  <c r="J2318" i="275"/>
  <c r="J2319" i="275"/>
  <c r="J2320" i="275"/>
  <c r="J2321" i="275"/>
  <c r="J2322" i="275"/>
  <c r="J2323" i="275"/>
  <c r="J2324" i="275"/>
  <c r="J2325" i="275"/>
  <c r="J2326" i="275"/>
  <c r="J2327" i="275"/>
  <c r="J2328" i="275"/>
  <c r="J2329" i="275"/>
  <c r="J2330" i="275"/>
  <c r="J2331" i="275"/>
  <c r="J2332" i="275"/>
  <c r="J2333" i="275"/>
  <c r="J2334" i="275"/>
  <c r="J2335" i="275"/>
  <c r="J2336" i="275"/>
  <c r="J2337" i="275"/>
  <c r="J2338" i="275"/>
  <c r="J2339" i="275"/>
  <c r="J2340" i="275"/>
  <c r="J2341" i="275"/>
  <c r="J2342" i="275"/>
  <c r="J2343" i="275"/>
  <c r="J2344" i="275"/>
  <c r="J2345" i="275"/>
  <c r="J2346" i="275"/>
  <c r="J2347" i="275"/>
  <c r="J2348" i="275"/>
  <c r="J2349" i="275"/>
  <c r="J2350" i="275"/>
  <c r="J2351" i="275"/>
  <c r="J2352" i="275"/>
  <c r="J2353" i="275"/>
  <c r="J2354" i="275"/>
  <c r="J2355" i="275"/>
  <c r="J2356" i="275"/>
  <c r="J2357" i="275"/>
  <c r="J2358" i="275"/>
  <c r="J2359" i="275"/>
  <c r="J2360" i="275"/>
  <c r="J2361" i="275"/>
  <c r="J2362" i="275"/>
  <c r="J2363" i="275"/>
  <c r="J2364" i="275"/>
  <c r="J2365" i="275"/>
  <c r="J2366" i="275"/>
  <c r="J2367" i="275"/>
  <c r="J2368" i="275"/>
  <c r="J2369" i="275"/>
  <c r="J2370" i="275"/>
  <c r="J2371" i="275"/>
  <c r="J2372" i="275"/>
  <c r="J2373" i="275"/>
  <c r="J2374" i="275"/>
  <c r="J2375" i="275"/>
  <c r="J2376" i="275"/>
  <c r="J2377" i="275"/>
  <c r="J2378" i="275"/>
  <c r="J2379" i="275"/>
  <c r="J2380" i="275"/>
  <c r="J2381" i="275"/>
  <c r="J2382" i="275"/>
  <c r="J2383" i="275"/>
  <c r="J2384" i="275"/>
  <c r="J2385" i="275"/>
  <c r="J2386" i="275"/>
  <c r="J2387" i="275"/>
  <c r="J2388" i="275"/>
  <c r="J2389" i="275"/>
  <c r="J2390" i="275"/>
  <c r="J2391" i="275"/>
  <c r="J2392" i="275"/>
  <c r="J2393" i="275"/>
  <c r="J2394" i="275"/>
  <c r="J2395" i="275"/>
  <c r="J2396" i="275"/>
  <c r="J2397" i="275"/>
  <c r="J2398" i="275"/>
  <c r="J2399" i="275"/>
  <c r="J2400" i="275"/>
  <c r="J2401" i="275"/>
  <c r="J2402" i="275"/>
  <c r="J2403" i="275"/>
  <c r="J2404" i="275"/>
  <c r="J2405" i="275"/>
  <c r="J2406" i="275"/>
  <c r="J2407" i="275"/>
  <c r="J2408" i="275"/>
  <c r="J2409" i="275"/>
  <c r="J2410" i="275"/>
  <c r="J2411" i="275"/>
  <c r="J2412" i="275"/>
  <c r="J2413" i="275"/>
  <c r="J2414" i="275"/>
  <c r="J2415" i="275"/>
  <c r="J2416" i="275"/>
  <c r="J2417" i="275"/>
  <c r="J2418" i="275"/>
  <c r="J2419" i="275"/>
  <c r="J2420" i="275"/>
  <c r="J2421" i="275"/>
  <c r="J2422" i="275"/>
  <c r="J2423" i="275"/>
  <c r="J2424" i="275"/>
  <c r="J2425" i="275"/>
  <c r="J2426" i="275"/>
  <c r="J2427" i="275"/>
  <c r="J2428" i="275"/>
  <c r="J2429" i="275"/>
  <c r="J2430" i="275"/>
  <c r="J2431" i="275"/>
  <c r="J2432" i="275"/>
  <c r="J2433" i="275"/>
  <c r="J2434" i="275"/>
  <c r="J2435" i="275"/>
  <c r="J2436" i="275"/>
  <c r="J2437" i="275"/>
  <c r="J2438" i="275"/>
  <c r="J2439" i="275"/>
  <c r="J2440" i="275"/>
  <c r="J2441" i="275"/>
  <c r="J2442" i="275"/>
  <c r="J2443" i="275"/>
  <c r="J2444" i="275"/>
  <c r="J2445" i="275"/>
  <c r="J2446" i="275"/>
  <c r="J2447" i="275"/>
  <c r="J2448" i="275"/>
  <c r="J2449" i="275"/>
  <c r="J2450" i="275"/>
  <c r="J2451" i="275"/>
  <c r="J2452" i="275"/>
  <c r="J2453" i="275"/>
  <c r="J2454" i="275"/>
  <c r="J2455" i="275"/>
  <c r="J2456" i="275"/>
  <c r="J2457" i="275"/>
  <c r="J2458" i="275"/>
  <c r="J2459" i="275"/>
  <c r="J2460" i="275"/>
  <c r="J2461" i="275"/>
  <c r="J2462" i="275"/>
  <c r="J2463" i="275"/>
  <c r="J2464" i="275"/>
  <c r="J2465" i="275"/>
  <c r="J2466" i="275"/>
  <c r="J2467" i="275"/>
  <c r="J2468" i="275"/>
  <c r="J2469" i="275"/>
  <c r="J2470" i="275"/>
  <c r="J2471" i="275"/>
  <c r="J2472" i="275"/>
  <c r="J2473" i="275"/>
  <c r="J2474" i="275"/>
  <c r="J2475" i="275"/>
  <c r="J2476" i="275"/>
  <c r="J2477" i="275"/>
  <c r="J2478" i="275"/>
  <c r="J2479" i="275"/>
  <c r="J2480" i="275"/>
  <c r="J2481" i="275"/>
  <c r="J2482" i="275"/>
  <c r="J2483" i="275"/>
  <c r="J2484" i="275"/>
  <c r="J2485" i="275"/>
  <c r="J2486" i="275"/>
  <c r="J2487" i="275"/>
  <c r="J2488" i="275"/>
  <c r="J2489" i="275"/>
  <c r="J2490" i="275"/>
  <c r="J2491" i="275"/>
  <c r="J2492" i="275"/>
  <c r="J2493" i="275"/>
  <c r="J2494" i="275"/>
  <c r="J2495" i="275"/>
  <c r="J2496" i="275"/>
  <c r="J2497" i="275"/>
  <c r="J2498" i="275"/>
  <c r="J2499" i="275"/>
  <c r="J2500" i="275"/>
  <c r="J2501" i="275"/>
  <c r="J2502" i="275"/>
  <c r="J2503" i="275"/>
  <c r="J2504" i="275"/>
  <c r="J2505" i="275"/>
  <c r="J2506" i="275"/>
  <c r="J2507" i="275"/>
  <c r="J2508" i="275"/>
  <c r="J2509" i="275"/>
  <c r="J2510" i="275"/>
  <c r="J2511" i="275"/>
  <c r="J2512" i="275"/>
  <c r="J2513" i="275"/>
  <c r="J2514" i="275"/>
  <c r="J2515" i="275"/>
  <c r="J2516" i="275"/>
  <c r="J2517" i="275"/>
  <c r="J2518" i="275"/>
  <c r="J2519" i="275"/>
  <c r="J2520" i="275"/>
  <c r="J2521" i="275"/>
  <c r="J2522" i="275"/>
  <c r="J2523" i="275"/>
  <c r="J2524" i="275"/>
  <c r="J2525" i="275"/>
  <c r="J2526" i="275"/>
  <c r="J2527" i="275"/>
  <c r="J2528" i="275"/>
  <c r="J2529" i="275"/>
  <c r="J2530" i="275"/>
  <c r="J2531" i="275"/>
  <c r="J2532" i="275"/>
  <c r="J2533" i="275"/>
  <c r="J2534" i="275"/>
  <c r="J2535" i="275"/>
  <c r="J2536" i="275"/>
  <c r="J2537" i="275"/>
  <c r="J2538" i="275"/>
  <c r="J2539" i="275"/>
  <c r="J2540" i="275"/>
  <c r="J2541" i="275"/>
  <c r="J2542" i="275"/>
  <c r="J2543" i="275"/>
  <c r="J2544" i="275"/>
  <c r="J2545" i="275"/>
  <c r="J2546" i="275"/>
  <c r="J2547" i="275"/>
  <c r="J2548" i="275"/>
  <c r="J2549" i="275"/>
  <c r="J2550" i="275"/>
  <c r="J2551" i="275"/>
  <c r="J2552" i="275"/>
  <c r="J2553" i="275"/>
  <c r="J2554" i="275"/>
  <c r="J2555" i="275"/>
  <c r="J2556" i="275"/>
  <c r="J2557" i="275"/>
  <c r="J2558" i="275"/>
  <c r="J2559" i="275"/>
  <c r="J2560" i="275"/>
  <c r="J2561" i="275"/>
  <c r="J2562" i="275"/>
  <c r="J2563" i="275"/>
  <c r="J2564" i="275"/>
  <c r="J2565" i="275"/>
  <c r="J2566" i="275"/>
  <c r="J2567" i="275"/>
  <c r="J2568" i="275"/>
  <c r="J2569" i="275"/>
  <c r="J2570" i="275"/>
  <c r="J2571" i="275"/>
  <c r="J2572" i="275"/>
  <c r="J2573" i="275"/>
  <c r="J2574" i="275"/>
  <c r="J2575" i="275"/>
  <c r="J2576" i="275"/>
  <c r="J2577" i="275"/>
  <c r="J2578" i="275"/>
  <c r="J2579" i="275"/>
  <c r="J2580" i="275"/>
  <c r="J2581" i="275"/>
  <c r="J2582" i="275"/>
  <c r="J2583" i="275"/>
  <c r="J2584" i="275"/>
  <c r="J2585" i="275"/>
  <c r="J2586" i="275"/>
  <c r="J2587" i="275"/>
  <c r="J2588" i="275"/>
  <c r="J2589" i="275"/>
  <c r="J2590" i="275"/>
  <c r="J2591" i="275"/>
  <c r="J2592" i="275"/>
  <c r="J2593" i="275"/>
  <c r="J2594" i="275"/>
  <c r="J2595" i="275"/>
  <c r="J2596" i="275"/>
  <c r="J2597" i="275"/>
  <c r="J2598" i="275"/>
  <c r="J2599" i="275"/>
  <c r="J2600" i="275"/>
  <c r="J2601" i="275"/>
  <c r="J2602" i="275"/>
  <c r="J2603" i="275"/>
  <c r="J2604" i="275"/>
  <c r="J2605" i="275"/>
  <c r="J2606" i="275"/>
  <c r="J2607" i="275"/>
  <c r="J2608" i="275"/>
  <c r="J2609" i="275"/>
  <c r="J2610" i="275"/>
  <c r="J2611" i="275"/>
  <c r="J2612" i="275"/>
  <c r="J2613" i="275"/>
  <c r="J2614" i="275"/>
  <c r="J2615" i="275"/>
  <c r="J2616" i="275"/>
  <c r="J2617" i="275"/>
  <c r="J2618" i="275"/>
  <c r="J2619" i="275"/>
  <c r="J2620" i="275"/>
  <c r="J2621" i="275"/>
  <c r="J2622" i="275"/>
  <c r="J2623" i="275"/>
  <c r="J2624" i="275"/>
  <c r="J2625" i="275"/>
  <c r="J2626" i="275"/>
  <c r="J2627" i="275"/>
  <c r="J2628" i="275"/>
  <c r="J2629" i="275"/>
  <c r="J2630" i="275"/>
  <c r="J2631" i="275"/>
  <c r="J2632" i="275"/>
  <c r="J2633" i="275"/>
  <c r="J2634" i="275"/>
  <c r="J2635" i="275"/>
  <c r="J2636" i="275"/>
  <c r="J2637" i="275"/>
  <c r="J2638" i="275"/>
  <c r="J2639" i="275"/>
  <c r="J2640" i="275"/>
  <c r="J2641" i="275"/>
  <c r="J2642" i="275"/>
  <c r="J2643" i="275"/>
  <c r="J2644" i="275"/>
  <c r="J2645" i="275"/>
  <c r="J2646" i="275"/>
  <c r="J2647" i="275"/>
  <c r="J2648" i="275"/>
  <c r="J2649" i="275"/>
  <c r="J2650" i="275"/>
  <c r="J2651" i="275"/>
  <c r="J2652" i="275"/>
  <c r="J2653" i="275"/>
  <c r="J2654" i="275"/>
  <c r="J2655" i="275"/>
  <c r="J2656" i="275"/>
  <c r="J2657" i="275"/>
  <c r="J2658" i="275"/>
  <c r="J2659" i="275"/>
  <c r="J2660" i="275"/>
  <c r="J2661" i="275"/>
  <c r="J2662" i="275"/>
  <c r="J2663" i="275"/>
  <c r="J2664" i="275"/>
  <c r="J2665" i="275"/>
  <c r="J2666" i="275"/>
  <c r="J2667" i="275"/>
  <c r="J2668" i="275"/>
  <c r="J2669" i="275"/>
  <c r="J2670" i="275"/>
  <c r="J2671" i="275"/>
  <c r="J2672" i="275"/>
  <c r="J2673" i="275"/>
  <c r="J2674" i="275"/>
  <c r="J2675" i="275"/>
  <c r="J2676" i="275"/>
  <c r="J2677" i="275"/>
  <c r="J2678" i="275"/>
  <c r="J2679" i="275"/>
  <c r="J2680" i="275"/>
  <c r="J2681" i="275"/>
  <c r="J2682" i="275"/>
  <c r="J2683" i="275"/>
  <c r="J2684" i="275"/>
  <c r="J2685" i="275"/>
  <c r="J2686" i="275"/>
  <c r="J2687" i="275"/>
  <c r="J2688" i="275"/>
  <c r="J2689" i="275"/>
  <c r="J2690" i="275"/>
  <c r="J2691" i="275"/>
  <c r="J2692" i="275"/>
  <c r="J2693" i="275"/>
  <c r="J2694" i="275"/>
  <c r="J2695" i="275"/>
  <c r="J2696" i="275"/>
  <c r="J2697" i="275"/>
  <c r="J2698" i="275"/>
  <c r="J2699" i="275"/>
  <c r="J2700" i="275"/>
  <c r="J2701" i="275"/>
  <c r="J2702" i="275"/>
  <c r="J2703" i="275"/>
  <c r="J2704" i="275"/>
  <c r="J2705" i="275"/>
  <c r="J2706" i="275"/>
  <c r="J2707" i="275"/>
  <c r="J2708" i="275"/>
  <c r="J2709" i="275"/>
  <c r="J2710" i="275"/>
  <c r="J2711" i="275"/>
  <c r="J2712" i="275"/>
  <c r="J2713" i="275"/>
  <c r="J2714" i="275"/>
  <c r="J2715" i="275"/>
  <c r="J2716" i="275"/>
  <c r="J2717" i="275"/>
  <c r="J2718" i="275"/>
  <c r="J2719" i="275"/>
  <c r="J2720" i="275"/>
  <c r="J2721" i="275"/>
  <c r="J2722" i="275"/>
  <c r="J2723" i="275"/>
  <c r="J2724" i="275"/>
  <c r="J2725" i="275"/>
  <c r="J2726" i="275"/>
  <c r="J2727" i="275"/>
  <c r="J2728" i="275"/>
  <c r="J2729" i="275"/>
  <c r="J2730" i="275"/>
  <c r="J2731" i="275"/>
  <c r="J2732" i="275"/>
  <c r="J2733" i="275"/>
  <c r="J2734" i="275"/>
  <c r="J2735" i="275"/>
  <c r="J2736" i="275"/>
  <c r="J2737" i="275"/>
  <c r="J2738" i="275"/>
  <c r="J2739" i="275"/>
  <c r="J2740" i="275"/>
  <c r="J2741" i="275"/>
  <c r="J2742" i="275"/>
  <c r="J2743" i="275"/>
  <c r="J2744" i="275"/>
  <c r="J2745" i="275"/>
  <c r="J2746" i="275"/>
  <c r="J2747" i="275"/>
  <c r="J2748" i="275"/>
  <c r="J2749" i="275"/>
  <c r="J2750" i="275"/>
  <c r="J2751" i="275"/>
  <c r="J2752" i="275"/>
  <c r="J2753" i="275"/>
  <c r="J2754" i="275"/>
  <c r="J2755" i="275"/>
  <c r="J2756" i="275"/>
  <c r="J2757" i="275"/>
  <c r="J2758" i="275"/>
  <c r="J2759" i="275"/>
  <c r="J2760" i="275"/>
  <c r="J2761" i="275"/>
  <c r="J2762" i="275"/>
  <c r="J2763" i="275"/>
  <c r="J2764" i="275"/>
  <c r="J2765" i="275"/>
  <c r="J2766" i="275"/>
  <c r="J2767" i="275"/>
  <c r="J2768" i="275"/>
  <c r="J2769" i="275"/>
  <c r="J2770" i="275"/>
  <c r="J2771" i="275"/>
  <c r="J2772" i="275"/>
  <c r="J2773" i="275"/>
  <c r="J2774" i="275"/>
  <c r="J2775" i="275"/>
  <c r="J2776" i="275"/>
  <c r="J2777" i="275"/>
  <c r="J2778" i="275"/>
  <c r="J2779" i="275"/>
  <c r="J2780" i="275"/>
  <c r="J2781" i="275"/>
  <c r="J2782" i="275"/>
  <c r="J2783" i="275"/>
  <c r="J2784" i="275"/>
  <c r="J2785" i="275"/>
  <c r="J2786" i="275"/>
  <c r="J2787" i="275"/>
  <c r="J2788" i="275"/>
  <c r="J2789" i="275"/>
  <c r="J2790" i="275"/>
  <c r="J2791" i="275"/>
  <c r="J2792" i="275"/>
  <c r="J2793" i="275"/>
  <c r="J2794" i="275"/>
  <c r="J2795" i="275"/>
  <c r="J2796" i="275"/>
  <c r="J2797" i="275"/>
  <c r="J2798" i="275"/>
  <c r="J2799" i="275"/>
  <c r="J2800" i="275"/>
  <c r="J2801" i="275"/>
  <c r="J2" i="275"/>
  <c r="A2522" i="275"/>
  <c r="C2522" i="275"/>
  <c r="B2522" i="275"/>
  <c r="D2522" i="275"/>
  <c r="I2522" i="275"/>
  <c r="A2523" i="275"/>
  <c r="C2523" i="275"/>
  <c r="B2523" i="275"/>
  <c r="D2523" i="275"/>
  <c r="I2523" i="275"/>
  <c r="A2524" i="275"/>
  <c r="C2524" i="275"/>
  <c r="B2524" i="275"/>
  <c r="D2524" i="275"/>
  <c r="I2524" i="275"/>
  <c r="A2525" i="275"/>
  <c r="C2525" i="275"/>
  <c r="B2525" i="275"/>
  <c r="D2525" i="275"/>
  <c r="I2525" i="275"/>
  <c r="A2526" i="275"/>
  <c r="C2526" i="275"/>
  <c r="B2526" i="275"/>
  <c r="D2526" i="275"/>
  <c r="I2526" i="275"/>
  <c r="A2527" i="275"/>
  <c r="C2527" i="275"/>
  <c r="B2527" i="275"/>
  <c r="D2527" i="275"/>
  <c r="I2527" i="275"/>
  <c r="A2528" i="275"/>
  <c r="C2528" i="275"/>
  <c r="B2528" i="275"/>
  <c r="D2528" i="275"/>
  <c r="I2528" i="275"/>
  <c r="A2529" i="275"/>
  <c r="C2529" i="275"/>
  <c r="B2529" i="275"/>
  <c r="D2529" i="275"/>
  <c r="I2529" i="275"/>
  <c r="A2530" i="275"/>
  <c r="C2530" i="275"/>
  <c r="B2530" i="275"/>
  <c r="D2530" i="275"/>
  <c r="I2530" i="275"/>
  <c r="A2531" i="275"/>
  <c r="C2531" i="275"/>
  <c r="B2531" i="275"/>
  <c r="D2531" i="275"/>
  <c r="I2531" i="275"/>
  <c r="A2532" i="275"/>
  <c r="C2532" i="275"/>
  <c r="B2532" i="275"/>
  <c r="D2532" i="275"/>
  <c r="I2532" i="275"/>
  <c r="A2533" i="275"/>
  <c r="C2533" i="275"/>
  <c r="B2533" i="275"/>
  <c r="D2533" i="275"/>
  <c r="I2533" i="275"/>
  <c r="A2534" i="275"/>
  <c r="C2534" i="275"/>
  <c r="B2534" i="275"/>
  <c r="D2534" i="275"/>
  <c r="I2534" i="275"/>
  <c r="A2535" i="275"/>
  <c r="C2535" i="275"/>
  <c r="B2535" i="275"/>
  <c r="D2535" i="275"/>
  <c r="I2535" i="275"/>
  <c r="A2536" i="275"/>
  <c r="C2536" i="275"/>
  <c r="B2536" i="275"/>
  <c r="D2536" i="275"/>
  <c r="I2536" i="275"/>
  <c r="A2537" i="275"/>
  <c r="C2537" i="275"/>
  <c r="B2537" i="275"/>
  <c r="D2537" i="275"/>
  <c r="I2537" i="275"/>
  <c r="A2538" i="275"/>
  <c r="C2538" i="275"/>
  <c r="B2538" i="275"/>
  <c r="D2538" i="275"/>
  <c r="I2538" i="275"/>
  <c r="A2539" i="275"/>
  <c r="C2539" i="275"/>
  <c r="B2539" i="275"/>
  <c r="D2539" i="275"/>
  <c r="I2539" i="275"/>
  <c r="A2540" i="275"/>
  <c r="C2540" i="275"/>
  <c r="B2540" i="275"/>
  <c r="D2540" i="275"/>
  <c r="I2540" i="275"/>
  <c r="A2541" i="275"/>
  <c r="C2541" i="275"/>
  <c r="B2541" i="275"/>
  <c r="D2541" i="275"/>
  <c r="I2541" i="275"/>
  <c r="A2542" i="275"/>
  <c r="C2542" i="275"/>
  <c r="B2542" i="275"/>
  <c r="D2542" i="275"/>
  <c r="I2542" i="275"/>
  <c r="A2543" i="275"/>
  <c r="C2543" i="275"/>
  <c r="B2543" i="275"/>
  <c r="D2543" i="275"/>
  <c r="I2543" i="275"/>
  <c r="A2544" i="275"/>
  <c r="C2544" i="275"/>
  <c r="B2544" i="275"/>
  <c r="D2544" i="275"/>
  <c r="I2544" i="275"/>
  <c r="A2545" i="275"/>
  <c r="C2545" i="275"/>
  <c r="B2545" i="275"/>
  <c r="D2545" i="275"/>
  <c r="I2545" i="275"/>
  <c r="A2546" i="275"/>
  <c r="C2546" i="275"/>
  <c r="B2546" i="275"/>
  <c r="D2546" i="275"/>
  <c r="I2546" i="275"/>
  <c r="A2547" i="275"/>
  <c r="C2547" i="275"/>
  <c r="B2547" i="275"/>
  <c r="D2547" i="275"/>
  <c r="I2547" i="275"/>
  <c r="A2548" i="275"/>
  <c r="C2548" i="275"/>
  <c r="B2548" i="275"/>
  <c r="D2548" i="275"/>
  <c r="I2548" i="275"/>
  <c r="A2549" i="275"/>
  <c r="C2549" i="275"/>
  <c r="B2549" i="275"/>
  <c r="D2549" i="275"/>
  <c r="I2549" i="275"/>
  <c r="A2550" i="275"/>
  <c r="C2550" i="275"/>
  <c r="B2550" i="275"/>
  <c r="D2550" i="275"/>
  <c r="I2550" i="275"/>
  <c r="A2551" i="275"/>
  <c r="C2551" i="275"/>
  <c r="B2551" i="275"/>
  <c r="D2551" i="275"/>
  <c r="I2551" i="275"/>
  <c r="A2552" i="275"/>
  <c r="C2552" i="275"/>
  <c r="B2552" i="275"/>
  <c r="D2552" i="275"/>
  <c r="I2552" i="275"/>
  <c r="A2553" i="275"/>
  <c r="C2553" i="275"/>
  <c r="B2553" i="275"/>
  <c r="D2553" i="275"/>
  <c r="I2553" i="275"/>
  <c r="A2554" i="275"/>
  <c r="C2554" i="275"/>
  <c r="B2554" i="275"/>
  <c r="D2554" i="275"/>
  <c r="I2554" i="275"/>
  <c r="A2555" i="275"/>
  <c r="C2555" i="275"/>
  <c r="B2555" i="275"/>
  <c r="D2555" i="275"/>
  <c r="I2555" i="275"/>
  <c r="A2556" i="275"/>
  <c r="C2556" i="275"/>
  <c r="B2556" i="275"/>
  <c r="D2556" i="275"/>
  <c r="I2556" i="275"/>
  <c r="A2557" i="275"/>
  <c r="C2557" i="275"/>
  <c r="B2557" i="275"/>
  <c r="D2557" i="275"/>
  <c r="I2557" i="275"/>
  <c r="A2558" i="275"/>
  <c r="C2558" i="275"/>
  <c r="B2558" i="275"/>
  <c r="D2558" i="275"/>
  <c r="I2558" i="275"/>
  <c r="A2559" i="275"/>
  <c r="C2559" i="275"/>
  <c r="B2559" i="275"/>
  <c r="D2559" i="275"/>
  <c r="I2559" i="275"/>
  <c r="A2560" i="275"/>
  <c r="C2560" i="275"/>
  <c r="B2560" i="275"/>
  <c r="D2560" i="275"/>
  <c r="I2560" i="275"/>
  <c r="A2561" i="275"/>
  <c r="C2561" i="275"/>
  <c r="B2561" i="275"/>
  <c r="D2561" i="275"/>
  <c r="I2561" i="275"/>
  <c r="A2562" i="275"/>
  <c r="C2562" i="275"/>
  <c r="B2562" i="275"/>
  <c r="D2562" i="275"/>
  <c r="I2562" i="275"/>
  <c r="A2563" i="275"/>
  <c r="C2563" i="275"/>
  <c r="B2563" i="275"/>
  <c r="D2563" i="275"/>
  <c r="I2563" i="275"/>
  <c r="A2564" i="275"/>
  <c r="C2564" i="275"/>
  <c r="B2564" i="275"/>
  <c r="D2564" i="275"/>
  <c r="I2564" i="275"/>
  <c r="A2565" i="275"/>
  <c r="C2565" i="275"/>
  <c r="B2565" i="275"/>
  <c r="D2565" i="275"/>
  <c r="I2565" i="275"/>
  <c r="A2566" i="275"/>
  <c r="C2566" i="275"/>
  <c r="B2566" i="275"/>
  <c r="D2566" i="275"/>
  <c r="I2566" i="275"/>
  <c r="A2567" i="275"/>
  <c r="C2567" i="275"/>
  <c r="B2567" i="275"/>
  <c r="D2567" i="275"/>
  <c r="I2567" i="275"/>
  <c r="A2568" i="275"/>
  <c r="C2568" i="275"/>
  <c r="B2568" i="275"/>
  <c r="D2568" i="275"/>
  <c r="I2568" i="275"/>
  <c r="A2569" i="275"/>
  <c r="C2569" i="275"/>
  <c r="B2569" i="275"/>
  <c r="D2569" i="275"/>
  <c r="I2569" i="275"/>
  <c r="A2570" i="275"/>
  <c r="C2570" i="275"/>
  <c r="B2570" i="275"/>
  <c r="D2570" i="275"/>
  <c r="I2570" i="275"/>
  <c r="A2571" i="275"/>
  <c r="C2571" i="275"/>
  <c r="B2571" i="275"/>
  <c r="D2571" i="275"/>
  <c r="I2571" i="275"/>
  <c r="A2572" i="275"/>
  <c r="C2572" i="275"/>
  <c r="B2572" i="275"/>
  <c r="D2572" i="275"/>
  <c r="I2572" i="275"/>
  <c r="A2573" i="275"/>
  <c r="C2573" i="275"/>
  <c r="B2573" i="275"/>
  <c r="D2573" i="275"/>
  <c r="I2573" i="275"/>
  <c r="A2574" i="275"/>
  <c r="C2574" i="275"/>
  <c r="B2574" i="275"/>
  <c r="D2574" i="275"/>
  <c r="I2574" i="275"/>
  <c r="A2575" i="275"/>
  <c r="C2575" i="275"/>
  <c r="B2575" i="275"/>
  <c r="D2575" i="275"/>
  <c r="I2575" i="275"/>
  <c r="A2576" i="275"/>
  <c r="C2576" i="275"/>
  <c r="B2576" i="275"/>
  <c r="D2576" i="275"/>
  <c r="I2576" i="275"/>
  <c r="A2577" i="275"/>
  <c r="C2577" i="275"/>
  <c r="B2577" i="275"/>
  <c r="D2577" i="275"/>
  <c r="I2577" i="275"/>
  <c r="A2578" i="275"/>
  <c r="C2578" i="275"/>
  <c r="B2578" i="275"/>
  <c r="D2578" i="275"/>
  <c r="I2578" i="275"/>
  <c r="A2579" i="275"/>
  <c r="C2579" i="275"/>
  <c r="B2579" i="275"/>
  <c r="D2579" i="275"/>
  <c r="I2579" i="275"/>
  <c r="A2580" i="275"/>
  <c r="C2580" i="275"/>
  <c r="B2580" i="275"/>
  <c r="D2580" i="275"/>
  <c r="I2580" i="275"/>
  <c r="A2581" i="275"/>
  <c r="C2581" i="275"/>
  <c r="B2581" i="275"/>
  <c r="D2581" i="275"/>
  <c r="I2581" i="275"/>
  <c r="A2582" i="275"/>
  <c r="C2582" i="275"/>
  <c r="B2582" i="275"/>
  <c r="D2582" i="275"/>
  <c r="I2582" i="275"/>
  <c r="A2583" i="275"/>
  <c r="C2583" i="275"/>
  <c r="B2583" i="275"/>
  <c r="D2583" i="275"/>
  <c r="I2583" i="275"/>
  <c r="A2584" i="275"/>
  <c r="C2584" i="275"/>
  <c r="B2584" i="275"/>
  <c r="D2584" i="275"/>
  <c r="I2584" i="275"/>
  <c r="A2585" i="275"/>
  <c r="C2585" i="275"/>
  <c r="B2585" i="275"/>
  <c r="D2585" i="275"/>
  <c r="I2585" i="275"/>
  <c r="A2586" i="275"/>
  <c r="C2586" i="275"/>
  <c r="B2586" i="275"/>
  <c r="D2586" i="275"/>
  <c r="I2586" i="275"/>
  <c r="A2587" i="275"/>
  <c r="C2587" i="275"/>
  <c r="B2587" i="275"/>
  <c r="D2587" i="275"/>
  <c r="I2587" i="275"/>
  <c r="A2588" i="275"/>
  <c r="C2588" i="275"/>
  <c r="B2588" i="275"/>
  <c r="D2588" i="275"/>
  <c r="I2588" i="275"/>
  <c r="A2589" i="275"/>
  <c r="C2589" i="275"/>
  <c r="B2589" i="275"/>
  <c r="D2589" i="275"/>
  <c r="I2589" i="275"/>
  <c r="A2590" i="275"/>
  <c r="C2590" i="275"/>
  <c r="B2590" i="275"/>
  <c r="D2590" i="275"/>
  <c r="I2590" i="275"/>
  <c r="A2591" i="275"/>
  <c r="C2591" i="275"/>
  <c r="B2591" i="275"/>
  <c r="D2591" i="275"/>
  <c r="I2591" i="275"/>
  <c r="A2592" i="275"/>
  <c r="C2592" i="275"/>
  <c r="B2592" i="275"/>
  <c r="D2592" i="275"/>
  <c r="I2592" i="275"/>
  <c r="A2593" i="275"/>
  <c r="C2593" i="275"/>
  <c r="B2593" i="275"/>
  <c r="D2593" i="275"/>
  <c r="I2593" i="275"/>
  <c r="A2594" i="275"/>
  <c r="C2594" i="275"/>
  <c r="B2594" i="275"/>
  <c r="D2594" i="275"/>
  <c r="I2594" i="275"/>
  <c r="A2595" i="275"/>
  <c r="C2595" i="275"/>
  <c r="B2595" i="275"/>
  <c r="D2595" i="275"/>
  <c r="I2595" i="275"/>
  <c r="A2596" i="275"/>
  <c r="C2596" i="275"/>
  <c r="B2596" i="275"/>
  <c r="D2596" i="275"/>
  <c r="I2596" i="275"/>
  <c r="A2597" i="275"/>
  <c r="C2597" i="275"/>
  <c r="D2597" i="275"/>
  <c r="I2597" i="275"/>
  <c r="A2598" i="275"/>
  <c r="C2598" i="275"/>
  <c r="B2598" i="275"/>
  <c r="D2598" i="275"/>
  <c r="I2598" i="275"/>
  <c r="A2599" i="275"/>
  <c r="C2599" i="275"/>
  <c r="B2599" i="275"/>
  <c r="D2599" i="275"/>
  <c r="I2599" i="275"/>
  <c r="A2600" i="275"/>
  <c r="C2600" i="275"/>
  <c r="B2600" i="275"/>
  <c r="I2600" i="275"/>
  <c r="A2601" i="275"/>
  <c r="C2601" i="275"/>
  <c r="B2601" i="275"/>
  <c r="D2601" i="275"/>
  <c r="I2601" i="275"/>
  <c r="A2602" i="275"/>
  <c r="C2602" i="275"/>
  <c r="B2602" i="275"/>
  <c r="D2602" i="275"/>
  <c r="I2602" i="275"/>
  <c r="A2603" i="275"/>
  <c r="C2603" i="275"/>
  <c r="B2603" i="275"/>
  <c r="D2603" i="275"/>
  <c r="I2603" i="275"/>
  <c r="A2604" i="275"/>
  <c r="C2604" i="275"/>
  <c r="B2604" i="275"/>
  <c r="D2604" i="275"/>
  <c r="I2604" i="275"/>
  <c r="A2605" i="275"/>
  <c r="C2605" i="275"/>
  <c r="B2605" i="275"/>
  <c r="D2605" i="275"/>
  <c r="I2605" i="275"/>
  <c r="A2606" i="275"/>
  <c r="C2606" i="275"/>
  <c r="B2606" i="275"/>
  <c r="D2606" i="275"/>
  <c r="I2606" i="275"/>
  <c r="A2607" i="275"/>
  <c r="C2607" i="275"/>
  <c r="B2607" i="275"/>
  <c r="D2607" i="275"/>
  <c r="I2607" i="275"/>
  <c r="A2608" i="275"/>
  <c r="C2608" i="275"/>
  <c r="B2608" i="275"/>
  <c r="I2608" i="275"/>
  <c r="A2609" i="275"/>
  <c r="C2609" i="275"/>
  <c r="B2609" i="275"/>
  <c r="D2609" i="275"/>
  <c r="I2609" i="275"/>
  <c r="A2610" i="275"/>
  <c r="C2610" i="275"/>
  <c r="B2610" i="275"/>
  <c r="I2610" i="275"/>
  <c r="A2611" i="275"/>
  <c r="C2611" i="275"/>
  <c r="B2611" i="275"/>
  <c r="D2611" i="275"/>
  <c r="I2611" i="275"/>
  <c r="A2612" i="275"/>
  <c r="C2612" i="275"/>
  <c r="B2612" i="275"/>
  <c r="D2612" i="275"/>
  <c r="I2612" i="275"/>
  <c r="A2613" i="275"/>
  <c r="C2613" i="275"/>
  <c r="B2613" i="275"/>
  <c r="D2613" i="275"/>
  <c r="I2613" i="275"/>
  <c r="A2614" i="275"/>
  <c r="C2614" i="275"/>
  <c r="B2614" i="275"/>
  <c r="D2614" i="275"/>
  <c r="I2614" i="275"/>
  <c r="A2615" i="275"/>
  <c r="C2615" i="275"/>
  <c r="B2615" i="275"/>
  <c r="D2615" i="275"/>
  <c r="I2615" i="275"/>
  <c r="A2616" i="275"/>
  <c r="C2616" i="275"/>
  <c r="B2616" i="275"/>
  <c r="I2616" i="275"/>
  <c r="A2617" i="275"/>
  <c r="C2617" i="275"/>
  <c r="B2617" i="275"/>
  <c r="I2617" i="275"/>
  <c r="A2618" i="275"/>
  <c r="C2618" i="275"/>
  <c r="B2618" i="275"/>
  <c r="D2618" i="275"/>
  <c r="I2618" i="275"/>
  <c r="A2619" i="275"/>
  <c r="C2619" i="275"/>
  <c r="B2619" i="275"/>
  <c r="I2619" i="275"/>
  <c r="A2620" i="275"/>
  <c r="C2620" i="275"/>
  <c r="B2620" i="275"/>
  <c r="D2620" i="275"/>
  <c r="I2620" i="275"/>
  <c r="A2621" i="275"/>
  <c r="C2621" i="275"/>
  <c r="B2621" i="275"/>
  <c r="I2621" i="275"/>
  <c r="A2622" i="275"/>
  <c r="C2622" i="275"/>
  <c r="B2622" i="275"/>
  <c r="D2622" i="275"/>
  <c r="I2622" i="275"/>
  <c r="A2623" i="275"/>
  <c r="C2623" i="275"/>
  <c r="B2623" i="275"/>
  <c r="I2623" i="275"/>
  <c r="A2624" i="275"/>
  <c r="C2624" i="275"/>
  <c r="B2624" i="275"/>
  <c r="I2624" i="275"/>
  <c r="A2625" i="275"/>
  <c r="C2625" i="275"/>
  <c r="B2625" i="275"/>
  <c r="I2625" i="275"/>
  <c r="A2626" i="275"/>
  <c r="C2626" i="275"/>
  <c r="B2626" i="275"/>
  <c r="D2626" i="275"/>
  <c r="I2626" i="275"/>
  <c r="A2627" i="275"/>
  <c r="C2627" i="275"/>
  <c r="B2627" i="275"/>
  <c r="I2627" i="275"/>
  <c r="A2628" i="275"/>
  <c r="C2628" i="275"/>
  <c r="B2628" i="275"/>
  <c r="D2628" i="275"/>
  <c r="I2628" i="275"/>
  <c r="A2629" i="275"/>
  <c r="C2629" i="275"/>
  <c r="B2629" i="275"/>
  <c r="I2629" i="275"/>
  <c r="A2630" i="275"/>
  <c r="C2630" i="275"/>
  <c r="B2630" i="275"/>
  <c r="D2630" i="275"/>
  <c r="I2630" i="275"/>
  <c r="A2631" i="275"/>
  <c r="C2631" i="275"/>
  <c r="B2631" i="275"/>
  <c r="I2631" i="275"/>
  <c r="A2632" i="275"/>
  <c r="C2632" i="275"/>
  <c r="B2632" i="275"/>
  <c r="I2632" i="275"/>
  <c r="A2633" i="275"/>
  <c r="C2633" i="275"/>
  <c r="D2633" i="275"/>
  <c r="I2633" i="275"/>
  <c r="A2634" i="275"/>
  <c r="C2634" i="275"/>
  <c r="B2634" i="275"/>
  <c r="I2634" i="275"/>
  <c r="A2635" i="275"/>
  <c r="C2635" i="275"/>
  <c r="B2635" i="275"/>
  <c r="D2635" i="275"/>
  <c r="I2635" i="275"/>
  <c r="A2636" i="275"/>
  <c r="C2636" i="275"/>
  <c r="B2636" i="275"/>
  <c r="D2636" i="275"/>
  <c r="I2636" i="275"/>
  <c r="A2637" i="275"/>
  <c r="C2637" i="275"/>
  <c r="B2637" i="275"/>
  <c r="D2637" i="275"/>
  <c r="I2637" i="275"/>
  <c r="A2638" i="275"/>
  <c r="C2638" i="275"/>
  <c r="B2638" i="275"/>
  <c r="I2638" i="275"/>
  <c r="A2639" i="275"/>
  <c r="C2639" i="275"/>
  <c r="B2639" i="275"/>
  <c r="D2639" i="275"/>
  <c r="I2639" i="275"/>
  <c r="A2640" i="275"/>
  <c r="C2640" i="275"/>
  <c r="B2640" i="275"/>
  <c r="D2640" i="275"/>
  <c r="I2640" i="275"/>
  <c r="A2641" i="275"/>
  <c r="C2641" i="275"/>
  <c r="B2641" i="275"/>
  <c r="D2641" i="275"/>
  <c r="I2641" i="275"/>
  <c r="A2642" i="275"/>
  <c r="C2642" i="275"/>
  <c r="B2642" i="275"/>
  <c r="I2642" i="275"/>
  <c r="A2643" i="275"/>
  <c r="C2643" i="275"/>
  <c r="B2643" i="275"/>
  <c r="D2643" i="275"/>
  <c r="I2643" i="275"/>
  <c r="A2644" i="275"/>
  <c r="C2644" i="275"/>
  <c r="B2644" i="275"/>
  <c r="D2644" i="275"/>
  <c r="I2644" i="275"/>
  <c r="A2645" i="275"/>
  <c r="C2645" i="275"/>
  <c r="B2645" i="275"/>
  <c r="D2645" i="275"/>
  <c r="I2645" i="275"/>
  <c r="A2646" i="275"/>
  <c r="C2646" i="275"/>
  <c r="B2646" i="275"/>
  <c r="I2646" i="275"/>
  <c r="A2647" i="275"/>
  <c r="C2647" i="275"/>
  <c r="B2647" i="275"/>
  <c r="D2647" i="275"/>
  <c r="I2647" i="275"/>
  <c r="A2648" i="275"/>
  <c r="C2648" i="275"/>
  <c r="B2648" i="275"/>
  <c r="D2648" i="275"/>
  <c r="I2648" i="275"/>
  <c r="A2649" i="275"/>
  <c r="C2649" i="275"/>
  <c r="B2649" i="275"/>
  <c r="D2649" i="275"/>
  <c r="I2649" i="275"/>
  <c r="A2650" i="275"/>
  <c r="C2650" i="275"/>
  <c r="B2650" i="275"/>
  <c r="I2650" i="275"/>
  <c r="A2651" i="275"/>
  <c r="C2651" i="275"/>
  <c r="B2651" i="275"/>
  <c r="D2651" i="275"/>
  <c r="I2651" i="275"/>
  <c r="A2652" i="275"/>
  <c r="C2652" i="275"/>
  <c r="B2652" i="275"/>
  <c r="I2652" i="275"/>
  <c r="A2653" i="275"/>
  <c r="C2653" i="275"/>
  <c r="B2653" i="275"/>
  <c r="I2653" i="275"/>
  <c r="A2654" i="275"/>
  <c r="C2654" i="275"/>
  <c r="B2654" i="275"/>
  <c r="I2654" i="275"/>
  <c r="A2655" i="275"/>
  <c r="C2655" i="275"/>
  <c r="B2655" i="275"/>
  <c r="I2655" i="275"/>
  <c r="A2656" i="275"/>
  <c r="C2656" i="275"/>
  <c r="B2656" i="275"/>
  <c r="I2656" i="275"/>
  <c r="A2657" i="275"/>
  <c r="C2657" i="275"/>
  <c r="B2657" i="275"/>
  <c r="I2657" i="275"/>
  <c r="A2658" i="275"/>
  <c r="C2658" i="275"/>
  <c r="B2658" i="275"/>
  <c r="I2658" i="275"/>
  <c r="A2659" i="275"/>
  <c r="C2659" i="275"/>
  <c r="B2659" i="275"/>
  <c r="I2659" i="275"/>
  <c r="A2660" i="275"/>
  <c r="C2660" i="275"/>
  <c r="B2660" i="275"/>
  <c r="I2660" i="275"/>
  <c r="A2661" i="275"/>
  <c r="C2661" i="275"/>
  <c r="B2661" i="275"/>
  <c r="I2661" i="275"/>
  <c r="A2662" i="275"/>
  <c r="C2662" i="275"/>
  <c r="B2662" i="275"/>
  <c r="I2662" i="275"/>
  <c r="A2663" i="275"/>
  <c r="C2663" i="275"/>
  <c r="B2663" i="275"/>
  <c r="I2663" i="275"/>
  <c r="A2664" i="275"/>
  <c r="C2664" i="275"/>
  <c r="B2664" i="275"/>
  <c r="I2664" i="275"/>
  <c r="A2665" i="275"/>
  <c r="C2665" i="275"/>
  <c r="B2665" i="275"/>
  <c r="I2665" i="275"/>
  <c r="A2666" i="275"/>
  <c r="C2666" i="275"/>
  <c r="B2666" i="275"/>
  <c r="I2666" i="275"/>
  <c r="A2667" i="275"/>
  <c r="C2667" i="275"/>
  <c r="B2667" i="275"/>
  <c r="I2667" i="275"/>
  <c r="A2668" i="275"/>
  <c r="C2668" i="275"/>
  <c r="B2668" i="275"/>
  <c r="I2668" i="275"/>
  <c r="A2669" i="275"/>
  <c r="C2669" i="275"/>
  <c r="B2669" i="275"/>
  <c r="I2669" i="275"/>
  <c r="A2670" i="275"/>
  <c r="C2670" i="275"/>
  <c r="B2670" i="275"/>
  <c r="I2670" i="275"/>
  <c r="A2671" i="275"/>
  <c r="C2671" i="275"/>
  <c r="B2671" i="275"/>
  <c r="I2671" i="275"/>
  <c r="A2672" i="275"/>
  <c r="C2672" i="275"/>
  <c r="B2672" i="275"/>
  <c r="I2672" i="275"/>
  <c r="A2673" i="275"/>
  <c r="C2673" i="275"/>
  <c r="B2673" i="275"/>
  <c r="I2673" i="275"/>
  <c r="A2674" i="275"/>
  <c r="C2674" i="275"/>
  <c r="B2674" i="275"/>
  <c r="I2674" i="275"/>
  <c r="A2675" i="275"/>
  <c r="C2675" i="275"/>
  <c r="B2675" i="275"/>
  <c r="I2675" i="275"/>
  <c r="A2676" i="275"/>
  <c r="C2676" i="275"/>
  <c r="B2676" i="275"/>
  <c r="I2676" i="275"/>
  <c r="A2677" i="275"/>
  <c r="C2677" i="275"/>
  <c r="B2677" i="275"/>
  <c r="I2677" i="275"/>
  <c r="A2678" i="275"/>
  <c r="C2678" i="275"/>
  <c r="B2678" i="275"/>
  <c r="I2678" i="275"/>
  <c r="A2679" i="275"/>
  <c r="C2679" i="275"/>
  <c r="B2679" i="275"/>
  <c r="I2679" i="275"/>
  <c r="A2680" i="275"/>
  <c r="C2680" i="275"/>
  <c r="B2680" i="275"/>
  <c r="I2680" i="275"/>
  <c r="A2681" i="275"/>
  <c r="C2681" i="275"/>
  <c r="B2681" i="275"/>
  <c r="I2681" i="275"/>
  <c r="A2682" i="275"/>
  <c r="C2682" i="275"/>
  <c r="B2682" i="275"/>
  <c r="I2682" i="275"/>
  <c r="A2683" i="275"/>
  <c r="C2683" i="275"/>
  <c r="B2683" i="275"/>
  <c r="I2683" i="275"/>
  <c r="A2684" i="275"/>
  <c r="C2684" i="275"/>
  <c r="B2684" i="275"/>
  <c r="I2684" i="275"/>
  <c r="A2685" i="275"/>
  <c r="C2685" i="275"/>
  <c r="B2685" i="275"/>
  <c r="I2685" i="275"/>
  <c r="A2686" i="275"/>
  <c r="C2686" i="275"/>
  <c r="B2686" i="275"/>
  <c r="I2686" i="275"/>
  <c r="A2687" i="275"/>
  <c r="C2687" i="275"/>
  <c r="B2687" i="275"/>
  <c r="I2687" i="275"/>
  <c r="A2688" i="275"/>
  <c r="C2688" i="275"/>
  <c r="B2688" i="275"/>
  <c r="I2688" i="275"/>
  <c r="A2689" i="275"/>
  <c r="C2689" i="275"/>
  <c r="B2689" i="275"/>
  <c r="I2689" i="275"/>
  <c r="A2690" i="275"/>
  <c r="C2690" i="275"/>
  <c r="B2690" i="275"/>
  <c r="I2690" i="275"/>
  <c r="A2691" i="275"/>
  <c r="C2691" i="275"/>
  <c r="B2691" i="275"/>
  <c r="I2691" i="275"/>
  <c r="A2692" i="275"/>
  <c r="C2692" i="275"/>
  <c r="B2692" i="275"/>
  <c r="I2692" i="275"/>
  <c r="A2693" i="275"/>
  <c r="C2693" i="275"/>
  <c r="B2693" i="275"/>
  <c r="I2693" i="275"/>
  <c r="A2694" i="275"/>
  <c r="C2694" i="275"/>
  <c r="B2694" i="275"/>
  <c r="I2694" i="275"/>
  <c r="A2695" i="275"/>
  <c r="C2695" i="275"/>
  <c r="B2695" i="275"/>
  <c r="I2695" i="275"/>
  <c r="A2696" i="275"/>
  <c r="C2696" i="275"/>
  <c r="B2696" i="275"/>
  <c r="I2696" i="275"/>
  <c r="A2697" i="275"/>
  <c r="C2697" i="275"/>
  <c r="B2697" i="275"/>
  <c r="I2697" i="275"/>
  <c r="A2698" i="275"/>
  <c r="C2698" i="275"/>
  <c r="B2698" i="275"/>
  <c r="I2698" i="275"/>
  <c r="A2699" i="275"/>
  <c r="C2699" i="275"/>
  <c r="B2699" i="275"/>
  <c r="I2699" i="275"/>
  <c r="A2700" i="275"/>
  <c r="C2700" i="275"/>
  <c r="B2700" i="275"/>
  <c r="I2700" i="275"/>
  <c r="A2701" i="275"/>
  <c r="C2701" i="275"/>
  <c r="B2701" i="275"/>
  <c r="I2701" i="275"/>
  <c r="A2702" i="275"/>
  <c r="C2702" i="275"/>
  <c r="B2702" i="275"/>
  <c r="D2702" i="275"/>
  <c r="I2702" i="275"/>
  <c r="A2703" i="275"/>
  <c r="C2703" i="275"/>
  <c r="B2703" i="275"/>
  <c r="D2703" i="275"/>
  <c r="I2703" i="275"/>
  <c r="A2704" i="275"/>
  <c r="C2704" i="275"/>
  <c r="B2704" i="275"/>
  <c r="D2704" i="275"/>
  <c r="I2704" i="275"/>
  <c r="A2705" i="275"/>
  <c r="C2705" i="275"/>
  <c r="B2705" i="275"/>
  <c r="D2705" i="275"/>
  <c r="I2705" i="275"/>
  <c r="A2706" i="275"/>
  <c r="C2706" i="275"/>
  <c r="B2706" i="275"/>
  <c r="D2706" i="275"/>
  <c r="I2706" i="275"/>
  <c r="A2707" i="275"/>
  <c r="C2707" i="275"/>
  <c r="B2707" i="275"/>
  <c r="D2707" i="275"/>
  <c r="I2707" i="275"/>
  <c r="A2708" i="275"/>
  <c r="C2708" i="275"/>
  <c r="B2708" i="275"/>
  <c r="D2708" i="275"/>
  <c r="I2708" i="275"/>
  <c r="A2709" i="275"/>
  <c r="C2709" i="275"/>
  <c r="D2709" i="275"/>
  <c r="I2709" i="275"/>
  <c r="A2710" i="275"/>
  <c r="C2710" i="275"/>
  <c r="B2710" i="275"/>
  <c r="D2710" i="275"/>
  <c r="I2710" i="275"/>
  <c r="A2711" i="275"/>
  <c r="C2711" i="275"/>
  <c r="B2711" i="275"/>
  <c r="D2711" i="275"/>
  <c r="I2711" i="275"/>
  <c r="A2712" i="275"/>
  <c r="C2712" i="275"/>
  <c r="B2712" i="275"/>
  <c r="D2712" i="275"/>
  <c r="I2712" i="275"/>
  <c r="A2713" i="275"/>
  <c r="C2713" i="275"/>
  <c r="D2713" i="275"/>
  <c r="I2713" i="275"/>
  <c r="A2714" i="275"/>
  <c r="C2714" i="275"/>
  <c r="B2714" i="275"/>
  <c r="D2714" i="275"/>
  <c r="I2714" i="275"/>
  <c r="A2715" i="275"/>
  <c r="C2715" i="275"/>
  <c r="B2715" i="275"/>
  <c r="D2715" i="275"/>
  <c r="I2715" i="275"/>
  <c r="A2716" i="275"/>
  <c r="C2716" i="275"/>
  <c r="B2716" i="275"/>
  <c r="D2716" i="275"/>
  <c r="I2716" i="275"/>
  <c r="A2717" i="275"/>
  <c r="C2717" i="275"/>
  <c r="B2717" i="275"/>
  <c r="D2717" i="275"/>
  <c r="I2717" i="275"/>
  <c r="A2718" i="275"/>
  <c r="C2718" i="275"/>
  <c r="B2718" i="275"/>
  <c r="D2718" i="275"/>
  <c r="I2718" i="275"/>
  <c r="A2719" i="275"/>
  <c r="C2719" i="275"/>
  <c r="B2719" i="275"/>
  <c r="D2719" i="275"/>
  <c r="I2719" i="275"/>
  <c r="A2720" i="275"/>
  <c r="C2720" i="275"/>
  <c r="B2720" i="275"/>
  <c r="D2720" i="275"/>
  <c r="I2720" i="275"/>
  <c r="A2721" i="275"/>
  <c r="C2721" i="275"/>
  <c r="D2721" i="275"/>
  <c r="I2721" i="275"/>
  <c r="A2722" i="275"/>
  <c r="C2722" i="275"/>
  <c r="B2722" i="275"/>
  <c r="D2722" i="275"/>
  <c r="I2722" i="275"/>
  <c r="A2723" i="275"/>
  <c r="C2723" i="275"/>
  <c r="B2723" i="275"/>
  <c r="D2723" i="275"/>
  <c r="I2723" i="275"/>
  <c r="A2724" i="275"/>
  <c r="C2724" i="275"/>
  <c r="B2724" i="275"/>
  <c r="D2724" i="275"/>
  <c r="I2724" i="275"/>
  <c r="A2725" i="275"/>
  <c r="C2725" i="275"/>
  <c r="B2725" i="275"/>
  <c r="D2725" i="275"/>
  <c r="I2725" i="275"/>
  <c r="A2726" i="275"/>
  <c r="C2726" i="275"/>
  <c r="B2726" i="275"/>
  <c r="D2726" i="275"/>
  <c r="I2726" i="275"/>
  <c r="A2727" i="275"/>
  <c r="C2727" i="275"/>
  <c r="B2727" i="275"/>
  <c r="D2727" i="275"/>
  <c r="I2727" i="275"/>
  <c r="A2728" i="275"/>
  <c r="C2728" i="275"/>
  <c r="B2728" i="275"/>
  <c r="D2728" i="275"/>
  <c r="I2728" i="275"/>
  <c r="A2729" i="275"/>
  <c r="C2729" i="275"/>
  <c r="D2729" i="275"/>
  <c r="I2729" i="275"/>
  <c r="A2730" i="275"/>
  <c r="C2730" i="275"/>
  <c r="B2730" i="275"/>
  <c r="D2730" i="275"/>
  <c r="I2730" i="275"/>
  <c r="A2731" i="275"/>
  <c r="C2731" i="275"/>
  <c r="B2731" i="275"/>
  <c r="D2731" i="275"/>
  <c r="I2731" i="275"/>
  <c r="A2732" i="275"/>
  <c r="C2732" i="275"/>
  <c r="B2732" i="275"/>
  <c r="D2732" i="275"/>
  <c r="I2732" i="275"/>
  <c r="A2733" i="275"/>
  <c r="C2733" i="275"/>
  <c r="B2733" i="275"/>
  <c r="D2733" i="275"/>
  <c r="I2733" i="275"/>
  <c r="A2734" i="275"/>
  <c r="C2734" i="275"/>
  <c r="B2734" i="275"/>
  <c r="D2734" i="275"/>
  <c r="I2734" i="275"/>
  <c r="A2735" i="275"/>
  <c r="C2735" i="275"/>
  <c r="B2735" i="275"/>
  <c r="D2735" i="275"/>
  <c r="I2735" i="275"/>
  <c r="A2736" i="275"/>
  <c r="C2736" i="275"/>
  <c r="B2736" i="275"/>
  <c r="D2736" i="275"/>
  <c r="I2736" i="275"/>
  <c r="A2737" i="275"/>
  <c r="C2737" i="275"/>
  <c r="B2737" i="275"/>
  <c r="D2737" i="275"/>
  <c r="I2737" i="275"/>
  <c r="A2738" i="275"/>
  <c r="C2738" i="275"/>
  <c r="B2738" i="275"/>
  <c r="D2738" i="275"/>
  <c r="I2738" i="275"/>
  <c r="A2739" i="275"/>
  <c r="C2739" i="275"/>
  <c r="B2739" i="275"/>
  <c r="D2739" i="275"/>
  <c r="I2739" i="275"/>
  <c r="A2740" i="275"/>
  <c r="C2740" i="275"/>
  <c r="B2740" i="275"/>
  <c r="D2740" i="275"/>
  <c r="I2740" i="275"/>
  <c r="A2741" i="275"/>
  <c r="C2741" i="275"/>
  <c r="D2741" i="275"/>
  <c r="I2741" i="275"/>
  <c r="A2742" i="275"/>
  <c r="C2742" i="275"/>
  <c r="B2742" i="275"/>
  <c r="D2742" i="275"/>
  <c r="I2742" i="275"/>
  <c r="A2743" i="275"/>
  <c r="C2743" i="275"/>
  <c r="B2743" i="275"/>
  <c r="D2743" i="275"/>
  <c r="I2743" i="275"/>
  <c r="A2744" i="275"/>
  <c r="C2744" i="275"/>
  <c r="B2744" i="275"/>
  <c r="D2744" i="275"/>
  <c r="I2744" i="275"/>
  <c r="A2745" i="275"/>
  <c r="C2745" i="275"/>
  <c r="B2745" i="275"/>
  <c r="D2745" i="275"/>
  <c r="I2745" i="275"/>
  <c r="A2746" i="275"/>
  <c r="C2746" i="275"/>
  <c r="B2746" i="275"/>
  <c r="D2746" i="275"/>
  <c r="I2746" i="275"/>
  <c r="A2747" i="275"/>
  <c r="C2747" i="275"/>
  <c r="B2747" i="275"/>
  <c r="D2747" i="275"/>
  <c r="I2747" i="275"/>
  <c r="A2748" i="275"/>
  <c r="C2748" i="275"/>
  <c r="B2748" i="275"/>
  <c r="D2748" i="275"/>
  <c r="I2748" i="275"/>
  <c r="A2749" i="275"/>
  <c r="C2749" i="275"/>
  <c r="B2749" i="275"/>
  <c r="D2749" i="275"/>
  <c r="I2749" i="275"/>
  <c r="A2750" i="275"/>
  <c r="C2750" i="275"/>
  <c r="B2750" i="275"/>
  <c r="D2750" i="275"/>
  <c r="I2750" i="275"/>
  <c r="A2751" i="275"/>
  <c r="C2751" i="275"/>
  <c r="B2751" i="275"/>
  <c r="D2751" i="275"/>
  <c r="I2751" i="275"/>
  <c r="A2752" i="275"/>
  <c r="C2752" i="275"/>
  <c r="B2752" i="275"/>
  <c r="D2752" i="275"/>
  <c r="E2752" i="275"/>
  <c r="I2752" i="275"/>
  <c r="A2753" i="275"/>
  <c r="C2753" i="275"/>
  <c r="B2753" i="275"/>
  <c r="D2753" i="275"/>
  <c r="E2753" i="275"/>
  <c r="I2753" i="275"/>
  <c r="A2754" i="275"/>
  <c r="C2754" i="275"/>
  <c r="B2754" i="275"/>
  <c r="D2754" i="275"/>
  <c r="E2754" i="275"/>
  <c r="I2754" i="275"/>
  <c r="A2755" i="275"/>
  <c r="C2755" i="275"/>
  <c r="B2755" i="275"/>
  <c r="D2755" i="275"/>
  <c r="E2755" i="275"/>
  <c r="I2755" i="275"/>
  <c r="A2756" i="275"/>
  <c r="C2756" i="275"/>
  <c r="B2756" i="275"/>
  <c r="D2756" i="275"/>
  <c r="E2756" i="275"/>
  <c r="I2756" i="275"/>
  <c r="A2757" i="275"/>
  <c r="C2757" i="275"/>
  <c r="B2757" i="275"/>
  <c r="D2757" i="275"/>
  <c r="E2757" i="275"/>
  <c r="I2757" i="275"/>
  <c r="A2758" i="275"/>
  <c r="C2758" i="275"/>
  <c r="D2758" i="275"/>
  <c r="E2758" i="275"/>
  <c r="I2758" i="275"/>
  <c r="A2759" i="275"/>
  <c r="C2759" i="275"/>
  <c r="D2759" i="275"/>
  <c r="E2759" i="275"/>
  <c r="I2759" i="275"/>
  <c r="A2760" i="275"/>
  <c r="C2760" i="275"/>
  <c r="B2760" i="275"/>
  <c r="D2760" i="275"/>
  <c r="E2760" i="275"/>
  <c r="I2760" i="275"/>
  <c r="A2761" i="275"/>
  <c r="C2761" i="275"/>
  <c r="D2761" i="275"/>
  <c r="E2761" i="275"/>
  <c r="I2761" i="275"/>
  <c r="A2762" i="275"/>
  <c r="C2762" i="275"/>
  <c r="B2762" i="275"/>
  <c r="D2762" i="275"/>
  <c r="E2762" i="275"/>
  <c r="I2762" i="275"/>
  <c r="A2763" i="275"/>
  <c r="C2763" i="275"/>
  <c r="B2763" i="275"/>
  <c r="D2763" i="275"/>
  <c r="E2763" i="275"/>
  <c r="I2763" i="275"/>
  <c r="A2764" i="275"/>
  <c r="C2764" i="275"/>
  <c r="B2764" i="275"/>
  <c r="D2764" i="275"/>
  <c r="E2764" i="275"/>
  <c r="I2764" i="275"/>
  <c r="A2765" i="275"/>
  <c r="C2765" i="275"/>
  <c r="B2765" i="275"/>
  <c r="D2765" i="275"/>
  <c r="E2765" i="275"/>
  <c r="I2765" i="275"/>
  <c r="A2766" i="275"/>
  <c r="C2766" i="275"/>
  <c r="B2766" i="275"/>
  <c r="D2766" i="275"/>
  <c r="E2766" i="275"/>
  <c r="I2766" i="275"/>
  <c r="A2767" i="275"/>
  <c r="C2767" i="275"/>
  <c r="B2767" i="275"/>
  <c r="D2767" i="275"/>
  <c r="E2767" i="275"/>
  <c r="I2767" i="275"/>
  <c r="A2768" i="275"/>
  <c r="C2768" i="275"/>
  <c r="B2768" i="275"/>
  <c r="D2768" i="275"/>
  <c r="E2768" i="275"/>
  <c r="I2768" i="275"/>
  <c r="A2769" i="275"/>
  <c r="C2769" i="275"/>
  <c r="D2769" i="275"/>
  <c r="E2769" i="275"/>
  <c r="I2769" i="275"/>
  <c r="A2770" i="275"/>
  <c r="C2770" i="275"/>
  <c r="B2770" i="275"/>
  <c r="D2770" i="275"/>
  <c r="E2770" i="275"/>
  <c r="I2770" i="275"/>
  <c r="A2771" i="275"/>
  <c r="C2771" i="275"/>
  <c r="D2771" i="275"/>
  <c r="E2771" i="275"/>
  <c r="I2771" i="275"/>
  <c r="A2772" i="275"/>
  <c r="C2772" i="275"/>
  <c r="B2772" i="275"/>
  <c r="D2772" i="275"/>
  <c r="E2772" i="275"/>
  <c r="I2772" i="275"/>
  <c r="A2773" i="275"/>
  <c r="C2773" i="275"/>
  <c r="B2773" i="275"/>
  <c r="D2773" i="275"/>
  <c r="E2773" i="275"/>
  <c r="I2773" i="275"/>
  <c r="A2774" i="275"/>
  <c r="C2774" i="275"/>
  <c r="B2774" i="275"/>
  <c r="D2774" i="275"/>
  <c r="E2774" i="275"/>
  <c r="I2774" i="275"/>
  <c r="A2775" i="275"/>
  <c r="C2775" i="275"/>
  <c r="B2775" i="275"/>
  <c r="D2775" i="275"/>
  <c r="E2775" i="275"/>
  <c r="I2775" i="275"/>
  <c r="A2776" i="275"/>
  <c r="C2776" i="275"/>
  <c r="B2776" i="275"/>
  <c r="D2776" i="275"/>
  <c r="E2776" i="275"/>
  <c r="I2776" i="275"/>
  <c r="A2777" i="275"/>
  <c r="C2777" i="275"/>
  <c r="B2777" i="275"/>
  <c r="D2777" i="275"/>
  <c r="E2777" i="275"/>
  <c r="I2777" i="275"/>
  <c r="A2778" i="275"/>
  <c r="C2778" i="275"/>
  <c r="B2778" i="275"/>
  <c r="D2778" i="275"/>
  <c r="E2778" i="275"/>
  <c r="I2778" i="275"/>
  <c r="A2779" i="275"/>
  <c r="C2779" i="275"/>
  <c r="B2779" i="275"/>
  <c r="D2779" i="275"/>
  <c r="E2779" i="275"/>
  <c r="I2779" i="275"/>
  <c r="A2780" i="275"/>
  <c r="C2780" i="275"/>
  <c r="B2780" i="275"/>
  <c r="D2780" i="275"/>
  <c r="E2780" i="275"/>
  <c r="I2780" i="275"/>
  <c r="A2781" i="275"/>
  <c r="C2781" i="275"/>
  <c r="B2781" i="275"/>
  <c r="D2781" i="275"/>
  <c r="E2781" i="275"/>
  <c r="I2781" i="275"/>
  <c r="A2782" i="275"/>
  <c r="C2782" i="275"/>
  <c r="B2782" i="275"/>
  <c r="D2782" i="275"/>
  <c r="E2782" i="275"/>
  <c r="I2782" i="275"/>
  <c r="A2783" i="275"/>
  <c r="C2783" i="275"/>
  <c r="B2783" i="275"/>
  <c r="D2783" i="275"/>
  <c r="E2783" i="275"/>
  <c r="I2783" i="275"/>
  <c r="A2784" i="275"/>
  <c r="C2784" i="275"/>
  <c r="B2784" i="275"/>
  <c r="D2784" i="275"/>
  <c r="E2784" i="275"/>
  <c r="I2784" i="275"/>
  <c r="A2785" i="275"/>
  <c r="C2785" i="275"/>
  <c r="B2785" i="275"/>
  <c r="D2785" i="275"/>
  <c r="E2785" i="275"/>
  <c r="I2785" i="275"/>
  <c r="A2786" i="275"/>
  <c r="C2786" i="275"/>
  <c r="D2786" i="275"/>
  <c r="E2786" i="275"/>
  <c r="I2786" i="275"/>
  <c r="A2787" i="275"/>
  <c r="C2787" i="275"/>
  <c r="B2787" i="275"/>
  <c r="D2787" i="275"/>
  <c r="E2787" i="275"/>
  <c r="I2787" i="275"/>
  <c r="A2788" i="275"/>
  <c r="C2788" i="275"/>
  <c r="B2788" i="275"/>
  <c r="D2788" i="275"/>
  <c r="E2788" i="275"/>
  <c r="I2788" i="275"/>
  <c r="A2789" i="275"/>
  <c r="C2789" i="275"/>
  <c r="D2789" i="275"/>
  <c r="E2789" i="275"/>
  <c r="I2789" i="275"/>
  <c r="A2790" i="275"/>
  <c r="C2790" i="275"/>
  <c r="B2790" i="275"/>
  <c r="D2790" i="275"/>
  <c r="E2790" i="275"/>
  <c r="I2790" i="275"/>
  <c r="A2791" i="275"/>
  <c r="C2791" i="275"/>
  <c r="B2791" i="275"/>
  <c r="D2791" i="275"/>
  <c r="E2791" i="275"/>
  <c r="I2791" i="275"/>
  <c r="A2792" i="275"/>
  <c r="C2792" i="275"/>
  <c r="B2792" i="275"/>
  <c r="D2792" i="275"/>
  <c r="E2792" i="275"/>
  <c r="I2792" i="275"/>
  <c r="A2793" i="275"/>
  <c r="C2793" i="275"/>
  <c r="B2793" i="275"/>
  <c r="D2793" i="275"/>
  <c r="E2793" i="275"/>
  <c r="I2793" i="275"/>
  <c r="A2794" i="275"/>
  <c r="C2794" i="275"/>
  <c r="B2794" i="275"/>
  <c r="D2794" i="275"/>
  <c r="E2794" i="275"/>
  <c r="I2794" i="275"/>
  <c r="A2795" i="275"/>
  <c r="C2795" i="275"/>
  <c r="D2795" i="275"/>
  <c r="E2795" i="275"/>
  <c r="I2795" i="275"/>
  <c r="A2796" i="275"/>
  <c r="C2796" i="275"/>
  <c r="B2796" i="275"/>
  <c r="D2796" i="275"/>
  <c r="E2796" i="275"/>
  <c r="I2796" i="275"/>
  <c r="A2797" i="275"/>
  <c r="C2797" i="275"/>
  <c r="D2797" i="275"/>
  <c r="E2797" i="275"/>
  <c r="I2797" i="275"/>
  <c r="A2798" i="275"/>
  <c r="C2798" i="275"/>
  <c r="B2798" i="275"/>
  <c r="D2798" i="275"/>
  <c r="E2798" i="275"/>
  <c r="I2798" i="275"/>
  <c r="A2799" i="275"/>
  <c r="C2799" i="275"/>
  <c r="B2799" i="275"/>
  <c r="D2799" i="275"/>
  <c r="E2799" i="275"/>
  <c r="I2799" i="275"/>
  <c r="A2800" i="275"/>
  <c r="C2800" i="275"/>
  <c r="B2800" i="275"/>
  <c r="D2800" i="275"/>
  <c r="E2800" i="275"/>
  <c r="I2800" i="275"/>
  <c r="A2801" i="275"/>
  <c r="C2801" i="275"/>
  <c r="D2801" i="275"/>
  <c r="E2801" i="275"/>
  <c r="I2801" i="275"/>
  <c r="A2242" i="275"/>
  <c r="C2242" i="275"/>
  <c r="B2242" i="275"/>
  <c r="D2242" i="275"/>
  <c r="I2242" i="275"/>
  <c r="A2243" i="275"/>
  <c r="C2243" i="275"/>
  <c r="B2243" i="275"/>
  <c r="D2243" i="275"/>
  <c r="I2243" i="275"/>
  <c r="A2244" i="275"/>
  <c r="C2244" i="275"/>
  <c r="B2244" i="275"/>
  <c r="D2244" i="275"/>
  <c r="I2244" i="275"/>
  <c r="A2245" i="275"/>
  <c r="C2245" i="275"/>
  <c r="D2245" i="275"/>
  <c r="I2245" i="275"/>
  <c r="A2246" i="275"/>
  <c r="C2246" i="275"/>
  <c r="D2246" i="275"/>
  <c r="I2246" i="275"/>
  <c r="A2247" i="275"/>
  <c r="C2247" i="275"/>
  <c r="B2247" i="275"/>
  <c r="D2247" i="275"/>
  <c r="I2247" i="275"/>
  <c r="A2248" i="275"/>
  <c r="C2248" i="275"/>
  <c r="B2248" i="275"/>
  <c r="D2248" i="275"/>
  <c r="I2248" i="275"/>
  <c r="A2249" i="275"/>
  <c r="C2249" i="275"/>
  <c r="B2249" i="275"/>
  <c r="D2249" i="275"/>
  <c r="I2249" i="275"/>
  <c r="A2250" i="275"/>
  <c r="C2250" i="275"/>
  <c r="B2250" i="275"/>
  <c r="D2250" i="275"/>
  <c r="I2250" i="275"/>
  <c r="A2251" i="275"/>
  <c r="C2251" i="275"/>
  <c r="B2251" i="275"/>
  <c r="D2251" i="275"/>
  <c r="I2251" i="275"/>
  <c r="A2252" i="275"/>
  <c r="C2252" i="275"/>
  <c r="B2252" i="275"/>
  <c r="D2252" i="275"/>
  <c r="I2252" i="275"/>
  <c r="A2253" i="275"/>
  <c r="C2253" i="275"/>
  <c r="D2253" i="275"/>
  <c r="I2253" i="275"/>
  <c r="A2254" i="275"/>
  <c r="C2254" i="275"/>
  <c r="B2254" i="275"/>
  <c r="D2254" i="275"/>
  <c r="I2254" i="275"/>
  <c r="A2255" i="275"/>
  <c r="C2255" i="275"/>
  <c r="B2255" i="275"/>
  <c r="D2255" i="275"/>
  <c r="I2255" i="275"/>
  <c r="A2256" i="275"/>
  <c r="C2256" i="275"/>
  <c r="D2256" i="275"/>
  <c r="I2256" i="275"/>
  <c r="A2257" i="275"/>
  <c r="C2257" i="275"/>
  <c r="B2257" i="275"/>
  <c r="D2257" i="275"/>
  <c r="I2257" i="275"/>
  <c r="A2258" i="275"/>
  <c r="C2258" i="275"/>
  <c r="B2258" i="275"/>
  <c r="D2258" i="275"/>
  <c r="I2258" i="275"/>
  <c r="A2259" i="275"/>
  <c r="C2259" i="275"/>
  <c r="B2259" i="275"/>
  <c r="D2259" i="275"/>
  <c r="I2259" i="275"/>
  <c r="A2260" i="275"/>
  <c r="C2260" i="275"/>
  <c r="B2260" i="275"/>
  <c r="D2260" i="275"/>
  <c r="I2260" i="275"/>
  <c r="A2261" i="275"/>
  <c r="C2261" i="275"/>
  <c r="B2261" i="275"/>
  <c r="D2261" i="275"/>
  <c r="I2261" i="275"/>
  <c r="A2262" i="275"/>
  <c r="C2262" i="275"/>
  <c r="B2262" i="275"/>
  <c r="D2262" i="275"/>
  <c r="I2262" i="275"/>
  <c r="A2263" i="275"/>
  <c r="C2263" i="275"/>
  <c r="B2263" i="275"/>
  <c r="D2263" i="275"/>
  <c r="I2263" i="275"/>
  <c r="A2264" i="275"/>
  <c r="C2264" i="275"/>
  <c r="B2264" i="275"/>
  <c r="D2264" i="275"/>
  <c r="I2264" i="275"/>
  <c r="A2265" i="275"/>
  <c r="C2265" i="275"/>
  <c r="D2265" i="275"/>
  <c r="I2265" i="275"/>
  <c r="A2266" i="275"/>
  <c r="C2266" i="275"/>
  <c r="B2266" i="275"/>
  <c r="D2266" i="275"/>
  <c r="I2266" i="275"/>
  <c r="A2267" i="275"/>
  <c r="C2267" i="275"/>
  <c r="D2267" i="275"/>
  <c r="I2267" i="275"/>
  <c r="A2268" i="275"/>
  <c r="C2268" i="275"/>
  <c r="B2268" i="275"/>
  <c r="D2268" i="275"/>
  <c r="I2268" i="275"/>
  <c r="A2269" i="275"/>
  <c r="C2269" i="275"/>
  <c r="B2269" i="275"/>
  <c r="D2269" i="275"/>
  <c r="I2269" i="275"/>
  <c r="A2270" i="275"/>
  <c r="C2270" i="275"/>
  <c r="B2270" i="275"/>
  <c r="D2270" i="275"/>
  <c r="I2270" i="275"/>
  <c r="A2271" i="275"/>
  <c r="C2271" i="275"/>
  <c r="B2271" i="275"/>
  <c r="D2271" i="275"/>
  <c r="I2271" i="275"/>
  <c r="A2272" i="275"/>
  <c r="C2272" i="275"/>
  <c r="D2272" i="275"/>
  <c r="I2272" i="275"/>
  <c r="A2273" i="275"/>
  <c r="C2273" i="275"/>
  <c r="B2273" i="275"/>
  <c r="D2273" i="275"/>
  <c r="I2273" i="275"/>
  <c r="A2274" i="275"/>
  <c r="C2274" i="275"/>
  <c r="B2274" i="275"/>
  <c r="D2274" i="275"/>
  <c r="I2274" i="275"/>
  <c r="A2275" i="275"/>
  <c r="C2275" i="275"/>
  <c r="B2275" i="275"/>
  <c r="D2275" i="275"/>
  <c r="I2275" i="275"/>
  <c r="A2276" i="275"/>
  <c r="C2276" i="275"/>
  <c r="B2276" i="275"/>
  <c r="D2276" i="275"/>
  <c r="I2276" i="275"/>
  <c r="A2277" i="275"/>
  <c r="C2277" i="275"/>
  <c r="B2277" i="275"/>
  <c r="D2277" i="275"/>
  <c r="I2277" i="275"/>
  <c r="A2278" i="275"/>
  <c r="C2278" i="275"/>
  <c r="D2278" i="275"/>
  <c r="I2278" i="275"/>
  <c r="A2279" i="275"/>
  <c r="C2279" i="275"/>
  <c r="B2279" i="275"/>
  <c r="D2279" i="275"/>
  <c r="I2279" i="275"/>
  <c r="A2280" i="275"/>
  <c r="C2280" i="275"/>
  <c r="D2280" i="275"/>
  <c r="I2280" i="275"/>
  <c r="A2281" i="275"/>
  <c r="C2281" i="275"/>
  <c r="D2281" i="275"/>
  <c r="I2281" i="275"/>
  <c r="A2282" i="275"/>
  <c r="C2282" i="275"/>
  <c r="B2282" i="275"/>
  <c r="D2282" i="275"/>
  <c r="I2282" i="275"/>
  <c r="A2283" i="275"/>
  <c r="C2283" i="275"/>
  <c r="B2283" i="275"/>
  <c r="D2283" i="275"/>
  <c r="I2283" i="275"/>
  <c r="A2284" i="275"/>
  <c r="C2284" i="275"/>
  <c r="B2284" i="275"/>
  <c r="D2284" i="275"/>
  <c r="I2284" i="275"/>
  <c r="A2285" i="275"/>
  <c r="C2285" i="275"/>
  <c r="B2285" i="275"/>
  <c r="D2285" i="275"/>
  <c r="I2285" i="275"/>
  <c r="A2286" i="275"/>
  <c r="C2286" i="275"/>
  <c r="D2286" i="275"/>
  <c r="I2286" i="275"/>
  <c r="A2287" i="275"/>
  <c r="C2287" i="275"/>
  <c r="D2287" i="275"/>
  <c r="I2287" i="275"/>
  <c r="A2288" i="275"/>
  <c r="C2288" i="275"/>
  <c r="D2288" i="275"/>
  <c r="I2288" i="275"/>
  <c r="A2289" i="275"/>
  <c r="C2289" i="275"/>
  <c r="B2289" i="275"/>
  <c r="D2289" i="275"/>
  <c r="I2289" i="275"/>
  <c r="A2290" i="275"/>
  <c r="C2290" i="275"/>
  <c r="B2290" i="275"/>
  <c r="D2290" i="275"/>
  <c r="I2290" i="275"/>
  <c r="A2291" i="275"/>
  <c r="C2291" i="275"/>
  <c r="B2291" i="275"/>
  <c r="D2291" i="275"/>
  <c r="I2291" i="275"/>
  <c r="A2292" i="275"/>
  <c r="C2292" i="275"/>
  <c r="B2292" i="275"/>
  <c r="D2292" i="275"/>
  <c r="I2292" i="275"/>
  <c r="A2293" i="275"/>
  <c r="C2293" i="275"/>
  <c r="B2293" i="275"/>
  <c r="D2293" i="275"/>
  <c r="I2293" i="275"/>
  <c r="A2294" i="275"/>
  <c r="C2294" i="275"/>
  <c r="D2294" i="275"/>
  <c r="I2294" i="275"/>
  <c r="A2295" i="275"/>
  <c r="C2295" i="275"/>
  <c r="B2295" i="275"/>
  <c r="D2295" i="275"/>
  <c r="I2295" i="275"/>
  <c r="A2296" i="275"/>
  <c r="C2296" i="275"/>
  <c r="D2296" i="275"/>
  <c r="I2296" i="275"/>
  <c r="A2297" i="275"/>
  <c r="C2297" i="275"/>
  <c r="B2297" i="275"/>
  <c r="D2297" i="275"/>
  <c r="I2297" i="275"/>
  <c r="A2298" i="275"/>
  <c r="C2298" i="275"/>
  <c r="B2298" i="275"/>
  <c r="D2298" i="275"/>
  <c r="I2298" i="275"/>
  <c r="A2299" i="275"/>
  <c r="C2299" i="275"/>
  <c r="B2299" i="275"/>
  <c r="D2299" i="275"/>
  <c r="I2299" i="275"/>
  <c r="A2300" i="275"/>
  <c r="C2300" i="275"/>
  <c r="B2300" i="275"/>
  <c r="D2300" i="275"/>
  <c r="I2300" i="275"/>
  <c r="A2301" i="275"/>
  <c r="C2301" i="275"/>
  <c r="B2301" i="275"/>
  <c r="D2301" i="275"/>
  <c r="I2301" i="275"/>
  <c r="A2302" i="275"/>
  <c r="C2302" i="275"/>
  <c r="D2302" i="275"/>
  <c r="I2302" i="275"/>
  <c r="A2303" i="275"/>
  <c r="C2303" i="275"/>
  <c r="B2303" i="275"/>
  <c r="D2303" i="275"/>
  <c r="I2303" i="275"/>
  <c r="A2304" i="275"/>
  <c r="C2304" i="275"/>
  <c r="D2304" i="275"/>
  <c r="I2304" i="275"/>
  <c r="A2305" i="275"/>
  <c r="C2305" i="275"/>
  <c r="B2305" i="275"/>
  <c r="D2305" i="275"/>
  <c r="I2305" i="275"/>
  <c r="A2306" i="275"/>
  <c r="C2306" i="275"/>
  <c r="B2306" i="275"/>
  <c r="D2306" i="275"/>
  <c r="I2306" i="275"/>
  <c r="A2307" i="275"/>
  <c r="C2307" i="275"/>
  <c r="B2307" i="275"/>
  <c r="D2307" i="275"/>
  <c r="I2307" i="275"/>
  <c r="A2308" i="275"/>
  <c r="C2308" i="275"/>
  <c r="B2308" i="275"/>
  <c r="D2308" i="275"/>
  <c r="I2308" i="275"/>
  <c r="A2309" i="275"/>
  <c r="C2309" i="275"/>
  <c r="B2309" i="275"/>
  <c r="D2309" i="275"/>
  <c r="I2309" i="275"/>
  <c r="A2310" i="275"/>
  <c r="C2310" i="275"/>
  <c r="B2310" i="275"/>
  <c r="D2310" i="275"/>
  <c r="I2310" i="275"/>
  <c r="A2311" i="275"/>
  <c r="C2311" i="275"/>
  <c r="B2311" i="275"/>
  <c r="D2311" i="275"/>
  <c r="I2311" i="275"/>
  <c r="A2312" i="275"/>
  <c r="C2312" i="275"/>
  <c r="D2312" i="275"/>
  <c r="I2312" i="275"/>
  <c r="A2313" i="275"/>
  <c r="C2313" i="275"/>
  <c r="B2313" i="275"/>
  <c r="D2313" i="275"/>
  <c r="I2313" i="275"/>
  <c r="A2314" i="275"/>
  <c r="C2314" i="275"/>
  <c r="B2314" i="275"/>
  <c r="D2314" i="275"/>
  <c r="I2314" i="275"/>
  <c r="A2315" i="275"/>
  <c r="C2315" i="275"/>
  <c r="B2315" i="275"/>
  <c r="D2315" i="275"/>
  <c r="I2315" i="275"/>
  <c r="A2316" i="275"/>
  <c r="C2316" i="275"/>
  <c r="B2316" i="275"/>
  <c r="D2316" i="275"/>
  <c r="I2316" i="275"/>
  <c r="A2317" i="275"/>
  <c r="C2317" i="275"/>
  <c r="B2317" i="275"/>
  <c r="D2317" i="275"/>
  <c r="I2317" i="275"/>
  <c r="A2318" i="275"/>
  <c r="C2318" i="275"/>
  <c r="B2318" i="275"/>
  <c r="D2318" i="275"/>
  <c r="I2318" i="275"/>
  <c r="A2319" i="275"/>
  <c r="C2319" i="275"/>
  <c r="D2319" i="275"/>
  <c r="I2319" i="275"/>
  <c r="A2320" i="275"/>
  <c r="C2320" i="275"/>
  <c r="D2320" i="275"/>
  <c r="I2320" i="275"/>
  <c r="A2321" i="275"/>
  <c r="C2321" i="275"/>
  <c r="B2321" i="275"/>
  <c r="D2321" i="275"/>
  <c r="I2321" i="275"/>
  <c r="A2322" i="275"/>
  <c r="C2322" i="275"/>
  <c r="B2322" i="275"/>
  <c r="D2322" i="275"/>
  <c r="I2322" i="275"/>
  <c r="A2323" i="275"/>
  <c r="C2323" i="275"/>
  <c r="B2323" i="275"/>
  <c r="D2323" i="275"/>
  <c r="I2323" i="275"/>
  <c r="A2324" i="275"/>
  <c r="C2324" i="275"/>
  <c r="D2324" i="275"/>
  <c r="I2324" i="275"/>
  <c r="A2325" i="275"/>
  <c r="C2325" i="275"/>
  <c r="B2325" i="275"/>
  <c r="D2325" i="275"/>
  <c r="I2325" i="275"/>
  <c r="A2326" i="275"/>
  <c r="C2326" i="275"/>
  <c r="B2326" i="275"/>
  <c r="D2326" i="275"/>
  <c r="I2326" i="275"/>
  <c r="A2327" i="275"/>
  <c r="C2327" i="275"/>
  <c r="B2327" i="275"/>
  <c r="D2327" i="275"/>
  <c r="I2327" i="275"/>
  <c r="A2328" i="275"/>
  <c r="C2328" i="275"/>
  <c r="B2328" i="275"/>
  <c r="D2328" i="275"/>
  <c r="I2328" i="275"/>
  <c r="A2329" i="275"/>
  <c r="C2329" i="275"/>
  <c r="B2329" i="275"/>
  <c r="D2329" i="275"/>
  <c r="I2329" i="275"/>
  <c r="A2330" i="275"/>
  <c r="C2330" i="275"/>
  <c r="B2330" i="275"/>
  <c r="D2330" i="275"/>
  <c r="I2330" i="275"/>
  <c r="A2331" i="275"/>
  <c r="C2331" i="275"/>
  <c r="D2331" i="275"/>
  <c r="I2331" i="275"/>
  <c r="A2332" i="275"/>
  <c r="C2332" i="275"/>
  <c r="B2332" i="275"/>
  <c r="D2332" i="275"/>
  <c r="I2332" i="275"/>
  <c r="A2333" i="275"/>
  <c r="C2333" i="275"/>
  <c r="B2333" i="275"/>
  <c r="D2333" i="275"/>
  <c r="I2333" i="275"/>
  <c r="A2334" i="275"/>
  <c r="C2334" i="275"/>
  <c r="D2334" i="275"/>
  <c r="I2334" i="275"/>
  <c r="A2335" i="275"/>
  <c r="C2335" i="275"/>
  <c r="B2335" i="275"/>
  <c r="D2335" i="275"/>
  <c r="I2335" i="275"/>
  <c r="A2336" i="275"/>
  <c r="C2336" i="275"/>
  <c r="D2336" i="275"/>
  <c r="I2336" i="275"/>
  <c r="A2337" i="275"/>
  <c r="C2337" i="275"/>
  <c r="B2337" i="275"/>
  <c r="D2337" i="275"/>
  <c r="I2337" i="275"/>
  <c r="A2338" i="275"/>
  <c r="C2338" i="275"/>
  <c r="D2338" i="275"/>
  <c r="I2338" i="275"/>
  <c r="A2339" i="275"/>
  <c r="C2339" i="275"/>
  <c r="D2339" i="275"/>
  <c r="I2339" i="275"/>
  <c r="A2340" i="275"/>
  <c r="C2340" i="275"/>
  <c r="B2340" i="275"/>
  <c r="D2340" i="275"/>
  <c r="I2340" i="275"/>
  <c r="A2341" i="275"/>
  <c r="C2341" i="275"/>
  <c r="B2341" i="275"/>
  <c r="D2341" i="275"/>
  <c r="I2341" i="275"/>
  <c r="A2342" i="275"/>
  <c r="C2342" i="275"/>
  <c r="B2342" i="275"/>
  <c r="D2342" i="275"/>
  <c r="I2342" i="275"/>
  <c r="A2343" i="275"/>
  <c r="C2343" i="275"/>
  <c r="B2343" i="275"/>
  <c r="D2343" i="275"/>
  <c r="I2343" i="275"/>
  <c r="A2344" i="275"/>
  <c r="C2344" i="275"/>
  <c r="B2344" i="275"/>
  <c r="D2344" i="275"/>
  <c r="I2344" i="275"/>
  <c r="A2345" i="275"/>
  <c r="C2345" i="275"/>
  <c r="B2345" i="275"/>
  <c r="D2345" i="275"/>
  <c r="I2345" i="275"/>
  <c r="A2346" i="275"/>
  <c r="C2346" i="275"/>
  <c r="B2346" i="275"/>
  <c r="D2346" i="275"/>
  <c r="I2346" i="275"/>
  <c r="A2347" i="275"/>
  <c r="C2347" i="275"/>
  <c r="B2347" i="275"/>
  <c r="D2347" i="275"/>
  <c r="I2347" i="275"/>
  <c r="A2348" i="275"/>
  <c r="C2348" i="275"/>
  <c r="B2348" i="275"/>
  <c r="D2348" i="275"/>
  <c r="I2348" i="275"/>
  <c r="A2349" i="275"/>
  <c r="C2349" i="275"/>
  <c r="D2349" i="275"/>
  <c r="I2349" i="275"/>
  <c r="A2350" i="275"/>
  <c r="C2350" i="275"/>
  <c r="B2350" i="275"/>
  <c r="D2350" i="275"/>
  <c r="I2350" i="275"/>
  <c r="A2351" i="275"/>
  <c r="C2351" i="275"/>
  <c r="B2351" i="275"/>
  <c r="D2351" i="275"/>
  <c r="I2351" i="275"/>
  <c r="A2352" i="275"/>
  <c r="C2352" i="275"/>
  <c r="D2352" i="275"/>
  <c r="I2352" i="275"/>
  <c r="A2353" i="275"/>
  <c r="C2353" i="275"/>
  <c r="B2353" i="275"/>
  <c r="D2353" i="275"/>
  <c r="I2353" i="275"/>
  <c r="A2354" i="275"/>
  <c r="C2354" i="275"/>
  <c r="D2354" i="275"/>
  <c r="I2354" i="275"/>
  <c r="A2355" i="275"/>
  <c r="C2355" i="275"/>
  <c r="D2355" i="275"/>
  <c r="I2355" i="275"/>
  <c r="A2356" i="275"/>
  <c r="C2356" i="275"/>
  <c r="B2356" i="275"/>
  <c r="D2356" i="275"/>
  <c r="I2356" i="275"/>
  <c r="A2357" i="275"/>
  <c r="C2357" i="275"/>
  <c r="B2357" i="275"/>
  <c r="D2357" i="275"/>
  <c r="I2357" i="275"/>
  <c r="A2358" i="275"/>
  <c r="C2358" i="275"/>
  <c r="D2358" i="275"/>
  <c r="I2358" i="275"/>
  <c r="A2359" i="275"/>
  <c r="C2359" i="275"/>
  <c r="B2359" i="275"/>
  <c r="D2359" i="275"/>
  <c r="I2359" i="275"/>
  <c r="A2360" i="275"/>
  <c r="C2360" i="275"/>
  <c r="B2360" i="275"/>
  <c r="D2360" i="275"/>
  <c r="I2360" i="275"/>
  <c r="A2361" i="275"/>
  <c r="C2361" i="275"/>
  <c r="D2361" i="275"/>
  <c r="I2361" i="275"/>
  <c r="A2362" i="275"/>
  <c r="C2362" i="275"/>
  <c r="B2362" i="275"/>
  <c r="D2362" i="275"/>
  <c r="I2362" i="275"/>
  <c r="A2363" i="275"/>
  <c r="C2363" i="275"/>
  <c r="B2363" i="275"/>
  <c r="D2363" i="275"/>
  <c r="I2363" i="275"/>
  <c r="A2364" i="275"/>
  <c r="C2364" i="275"/>
  <c r="B2364" i="275"/>
  <c r="D2364" i="275"/>
  <c r="I2364" i="275"/>
  <c r="A2365" i="275"/>
  <c r="C2365" i="275"/>
  <c r="B2365" i="275"/>
  <c r="D2365" i="275"/>
  <c r="I2365" i="275"/>
  <c r="A2366" i="275"/>
  <c r="C2366" i="275"/>
  <c r="B2366" i="275"/>
  <c r="D2366" i="275"/>
  <c r="I2366" i="275"/>
  <c r="A2367" i="275"/>
  <c r="C2367" i="275"/>
  <c r="D2367" i="275"/>
  <c r="I2367" i="275"/>
  <c r="A2368" i="275"/>
  <c r="C2368" i="275"/>
  <c r="B2368" i="275"/>
  <c r="D2368" i="275"/>
  <c r="I2368" i="275"/>
  <c r="A2369" i="275"/>
  <c r="C2369" i="275"/>
  <c r="B2369" i="275"/>
  <c r="D2369" i="275"/>
  <c r="I2369" i="275"/>
  <c r="A2370" i="275"/>
  <c r="C2370" i="275"/>
  <c r="D2370" i="275"/>
  <c r="I2370" i="275"/>
  <c r="A2371" i="275"/>
  <c r="C2371" i="275"/>
  <c r="B2371" i="275"/>
  <c r="D2371" i="275"/>
  <c r="I2371" i="275"/>
  <c r="A2372" i="275"/>
  <c r="C2372" i="275"/>
  <c r="B2372" i="275"/>
  <c r="I2372" i="275"/>
  <c r="A2373" i="275"/>
  <c r="C2373" i="275"/>
  <c r="B2373" i="275"/>
  <c r="I2373" i="275"/>
  <c r="A2374" i="275"/>
  <c r="C2374" i="275"/>
  <c r="I2374" i="275"/>
  <c r="A2375" i="275"/>
  <c r="C2375" i="275"/>
  <c r="B2375" i="275"/>
  <c r="I2375" i="275"/>
  <c r="A2376" i="275"/>
  <c r="C2376" i="275"/>
  <c r="B2376" i="275"/>
  <c r="I2376" i="275"/>
  <c r="A2377" i="275"/>
  <c r="C2377" i="275"/>
  <c r="B2377" i="275"/>
  <c r="I2377" i="275"/>
  <c r="A2378" i="275"/>
  <c r="C2378" i="275"/>
  <c r="B2378" i="275"/>
  <c r="I2378" i="275"/>
  <c r="A2379" i="275"/>
  <c r="C2379" i="275"/>
  <c r="I2379" i="275"/>
  <c r="A2380" i="275"/>
  <c r="C2380" i="275"/>
  <c r="B2380" i="275"/>
  <c r="I2380" i="275"/>
  <c r="A2381" i="275"/>
  <c r="C2381" i="275"/>
  <c r="B2381" i="275"/>
  <c r="I2381" i="275"/>
  <c r="A2382" i="275"/>
  <c r="C2382" i="275"/>
  <c r="B2382" i="275"/>
  <c r="I2382" i="275"/>
  <c r="A2383" i="275"/>
  <c r="C2383" i="275"/>
  <c r="B2383" i="275"/>
  <c r="I2383" i="275"/>
  <c r="A2384" i="275"/>
  <c r="C2384" i="275"/>
  <c r="I2384" i="275"/>
  <c r="A2385" i="275"/>
  <c r="C2385" i="275"/>
  <c r="B2385" i="275"/>
  <c r="I2385" i="275"/>
  <c r="A2386" i="275"/>
  <c r="C2386" i="275"/>
  <c r="B2386" i="275"/>
  <c r="I2386" i="275"/>
  <c r="A2387" i="275"/>
  <c r="C2387" i="275"/>
  <c r="B2387" i="275"/>
  <c r="I2387" i="275"/>
  <c r="A2388" i="275"/>
  <c r="C2388" i="275"/>
  <c r="B2388" i="275"/>
  <c r="I2388" i="275"/>
  <c r="A2389" i="275"/>
  <c r="C2389" i="275"/>
  <c r="B2389" i="275"/>
  <c r="I2389" i="275"/>
  <c r="A2390" i="275"/>
  <c r="C2390" i="275"/>
  <c r="I2390" i="275"/>
  <c r="A2391" i="275"/>
  <c r="C2391" i="275"/>
  <c r="I2391" i="275"/>
  <c r="A2392" i="275"/>
  <c r="C2392" i="275"/>
  <c r="I2392" i="275"/>
  <c r="A2393" i="275"/>
  <c r="C2393" i="275"/>
  <c r="B2393" i="275"/>
  <c r="I2393" i="275"/>
  <c r="A2394" i="275"/>
  <c r="C2394" i="275"/>
  <c r="B2394" i="275"/>
  <c r="I2394" i="275"/>
  <c r="A2395" i="275"/>
  <c r="C2395" i="275"/>
  <c r="B2395" i="275"/>
  <c r="I2395" i="275"/>
  <c r="A2396" i="275"/>
  <c r="C2396" i="275"/>
  <c r="B2396" i="275"/>
  <c r="I2396" i="275"/>
  <c r="A2397" i="275"/>
  <c r="C2397" i="275"/>
  <c r="B2397" i="275"/>
  <c r="I2397" i="275"/>
  <c r="A2398" i="275"/>
  <c r="C2398" i="275"/>
  <c r="B2398" i="275"/>
  <c r="I2398" i="275"/>
  <c r="A2399" i="275"/>
  <c r="C2399" i="275"/>
  <c r="B2399" i="275"/>
  <c r="I2399" i="275"/>
  <c r="A2400" i="275"/>
  <c r="C2400" i="275"/>
  <c r="I2400" i="275"/>
  <c r="A2401" i="275"/>
  <c r="C2401" i="275"/>
  <c r="B2401" i="275"/>
  <c r="I2401" i="275"/>
  <c r="A2402" i="275"/>
  <c r="C2402" i="275"/>
  <c r="I2402" i="275"/>
  <c r="A2403" i="275"/>
  <c r="C2403" i="275"/>
  <c r="I2403" i="275"/>
  <c r="A2404" i="275"/>
  <c r="C2404" i="275"/>
  <c r="B2404" i="275"/>
  <c r="I2404" i="275"/>
  <c r="A2405" i="275"/>
  <c r="C2405" i="275"/>
  <c r="B2405" i="275"/>
  <c r="I2405" i="275"/>
  <c r="A2406" i="275"/>
  <c r="C2406" i="275"/>
  <c r="I2406" i="275"/>
  <c r="A2407" i="275"/>
  <c r="C2407" i="275"/>
  <c r="I2407" i="275"/>
  <c r="A2408" i="275"/>
  <c r="C2408" i="275"/>
  <c r="B2408" i="275"/>
  <c r="I2408" i="275"/>
  <c r="A2409" i="275"/>
  <c r="C2409" i="275"/>
  <c r="B2409" i="275"/>
  <c r="I2409" i="275"/>
  <c r="A2410" i="275"/>
  <c r="C2410" i="275"/>
  <c r="B2410" i="275"/>
  <c r="I2410" i="275"/>
  <c r="A2411" i="275"/>
  <c r="C2411" i="275"/>
  <c r="B2411" i="275"/>
  <c r="I2411" i="275"/>
  <c r="A2412" i="275"/>
  <c r="C2412" i="275"/>
  <c r="I2412" i="275"/>
  <c r="A2413" i="275"/>
  <c r="C2413" i="275"/>
  <c r="B2413" i="275"/>
  <c r="I2413" i="275"/>
  <c r="A2414" i="275"/>
  <c r="C2414" i="275"/>
  <c r="B2414" i="275"/>
  <c r="I2414" i="275"/>
  <c r="A2415" i="275"/>
  <c r="C2415" i="275"/>
  <c r="B2415" i="275"/>
  <c r="I2415" i="275"/>
  <c r="A2416" i="275"/>
  <c r="C2416" i="275"/>
  <c r="I2416" i="275"/>
  <c r="A2417" i="275"/>
  <c r="C2417" i="275"/>
  <c r="B2417" i="275"/>
  <c r="I2417" i="275"/>
  <c r="A2418" i="275"/>
  <c r="C2418" i="275"/>
  <c r="B2418" i="275"/>
  <c r="I2418" i="275"/>
  <c r="A2419" i="275"/>
  <c r="C2419" i="275"/>
  <c r="I2419" i="275"/>
  <c r="A2420" i="275"/>
  <c r="C2420" i="275"/>
  <c r="B2420" i="275"/>
  <c r="I2420" i="275"/>
  <c r="A2421" i="275"/>
  <c r="C2421" i="275"/>
  <c r="I2421" i="275"/>
  <c r="A2422" i="275"/>
  <c r="C2422" i="275"/>
  <c r="D2422" i="275"/>
  <c r="I2422" i="275"/>
  <c r="A2423" i="275"/>
  <c r="C2423" i="275"/>
  <c r="D2423" i="275"/>
  <c r="I2423" i="275"/>
  <c r="A2424" i="275"/>
  <c r="C2424" i="275"/>
  <c r="D2424" i="275"/>
  <c r="I2424" i="275"/>
  <c r="A2425" i="275"/>
  <c r="C2425" i="275"/>
  <c r="B2425" i="275"/>
  <c r="D2425" i="275"/>
  <c r="I2425" i="275"/>
  <c r="A2426" i="275"/>
  <c r="C2426" i="275"/>
  <c r="B2426" i="275"/>
  <c r="D2426" i="275"/>
  <c r="I2426" i="275"/>
  <c r="A2427" i="275"/>
  <c r="C2427" i="275"/>
  <c r="B2427" i="275"/>
  <c r="D2427" i="275"/>
  <c r="I2427" i="275"/>
  <c r="A2428" i="275"/>
  <c r="C2428" i="275"/>
  <c r="B2428" i="275"/>
  <c r="D2428" i="275"/>
  <c r="I2428" i="275"/>
  <c r="A2429" i="275"/>
  <c r="C2429" i="275"/>
  <c r="B2429" i="275"/>
  <c r="D2429" i="275"/>
  <c r="I2429" i="275"/>
  <c r="A2430" i="275"/>
  <c r="C2430" i="275"/>
  <c r="B2430" i="275"/>
  <c r="D2430" i="275"/>
  <c r="I2430" i="275"/>
  <c r="A2431" i="275"/>
  <c r="C2431" i="275"/>
  <c r="B2431" i="275"/>
  <c r="D2431" i="275"/>
  <c r="I2431" i="275"/>
  <c r="A2432" i="275"/>
  <c r="C2432" i="275"/>
  <c r="B2432" i="275"/>
  <c r="D2432" i="275"/>
  <c r="I2432" i="275"/>
  <c r="A2433" i="275"/>
  <c r="C2433" i="275"/>
  <c r="B2433" i="275"/>
  <c r="D2433" i="275"/>
  <c r="I2433" i="275"/>
  <c r="A2434" i="275"/>
  <c r="C2434" i="275"/>
  <c r="B2434" i="275"/>
  <c r="D2434" i="275"/>
  <c r="I2434" i="275"/>
  <c r="A2435" i="275"/>
  <c r="C2435" i="275"/>
  <c r="D2435" i="275"/>
  <c r="I2435" i="275"/>
  <c r="A2436" i="275"/>
  <c r="C2436" i="275"/>
  <c r="B2436" i="275"/>
  <c r="D2436" i="275"/>
  <c r="I2436" i="275"/>
  <c r="A2437" i="275"/>
  <c r="C2437" i="275"/>
  <c r="B2437" i="275"/>
  <c r="D2437" i="275"/>
  <c r="I2437" i="275"/>
  <c r="A2438" i="275"/>
  <c r="C2438" i="275"/>
  <c r="B2438" i="275"/>
  <c r="D2438" i="275"/>
  <c r="I2438" i="275"/>
  <c r="A2439" i="275"/>
  <c r="C2439" i="275"/>
  <c r="B2439" i="275"/>
  <c r="D2439" i="275"/>
  <c r="I2439" i="275"/>
  <c r="A2440" i="275"/>
  <c r="C2440" i="275"/>
  <c r="B2440" i="275"/>
  <c r="D2440" i="275"/>
  <c r="I2440" i="275"/>
  <c r="A2441" i="275"/>
  <c r="C2441" i="275"/>
  <c r="B2441" i="275"/>
  <c r="D2441" i="275"/>
  <c r="I2441" i="275"/>
  <c r="A2442" i="275"/>
  <c r="C2442" i="275"/>
  <c r="B2442" i="275"/>
  <c r="D2442" i="275"/>
  <c r="I2442" i="275"/>
  <c r="A2443" i="275"/>
  <c r="C2443" i="275"/>
  <c r="D2443" i="275"/>
  <c r="I2443" i="275"/>
  <c r="A2444" i="275"/>
  <c r="C2444" i="275"/>
  <c r="D2444" i="275"/>
  <c r="I2444" i="275"/>
  <c r="A2445" i="275"/>
  <c r="C2445" i="275"/>
  <c r="B2445" i="275"/>
  <c r="D2445" i="275"/>
  <c r="I2445" i="275"/>
  <c r="A2446" i="275"/>
  <c r="C2446" i="275"/>
  <c r="B2446" i="275"/>
  <c r="D2446" i="275"/>
  <c r="I2446" i="275"/>
  <c r="A2447" i="275"/>
  <c r="C2447" i="275"/>
  <c r="B2447" i="275"/>
  <c r="D2447" i="275"/>
  <c r="I2447" i="275"/>
  <c r="A2448" i="275"/>
  <c r="C2448" i="275"/>
  <c r="B2448" i="275"/>
  <c r="D2448" i="275"/>
  <c r="I2448" i="275"/>
  <c r="A2449" i="275"/>
  <c r="C2449" i="275"/>
  <c r="B2449" i="275"/>
  <c r="D2449" i="275"/>
  <c r="I2449" i="275"/>
  <c r="A2450" i="275"/>
  <c r="C2450" i="275"/>
  <c r="B2450" i="275"/>
  <c r="D2450" i="275"/>
  <c r="I2450" i="275"/>
  <c r="A2451" i="275"/>
  <c r="C2451" i="275"/>
  <c r="B2451" i="275"/>
  <c r="D2451" i="275"/>
  <c r="I2451" i="275"/>
  <c r="A2452" i="275"/>
  <c r="C2452" i="275"/>
  <c r="B2452" i="275"/>
  <c r="D2452" i="275"/>
  <c r="I2452" i="275"/>
  <c r="A2453" i="275"/>
  <c r="C2453" i="275"/>
  <c r="B2453" i="275"/>
  <c r="D2453" i="275"/>
  <c r="I2453" i="275"/>
  <c r="A2454" i="275"/>
  <c r="C2454" i="275"/>
  <c r="D2454" i="275"/>
  <c r="I2454" i="275"/>
  <c r="A2455" i="275"/>
  <c r="C2455" i="275"/>
  <c r="B2455" i="275"/>
  <c r="D2455" i="275"/>
  <c r="I2455" i="275"/>
  <c r="A2456" i="275"/>
  <c r="C2456" i="275"/>
  <c r="D2456" i="275"/>
  <c r="I2456" i="275"/>
  <c r="A2457" i="275"/>
  <c r="C2457" i="275"/>
  <c r="B2457" i="275"/>
  <c r="D2457" i="275"/>
  <c r="I2457" i="275"/>
  <c r="A2458" i="275"/>
  <c r="C2458" i="275"/>
  <c r="B2458" i="275"/>
  <c r="D2458" i="275"/>
  <c r="I2458" i="275"/>
  <c r="A2459" i="275"/>
  <c r="C2459" i="275"/>
  <c r="B2459" i="275"/>
  <c r="D2459" i="275"/>
  <c r="I2459" i="275"/>
  <c r="A2460" i="275"/>
  <c r="C2460" i="275"/>
  <c r="B2460" i="275"/>
  <c r="D2460" i="275"/>
  <c r="I2460" i="275"/>
  <c r="A2461" i="275"/>
  <c r="C2461" i="275"/>
  <c r="B2461" i="275"/>
  <c r="D2461" i="275"/>
  <c r="I2461" i="275"/>
  <c r="A2462" i="275"/>
  <c r="C2462" i="275"/>
  <c r="D2462" i="275"/>
  <c r="I2462" i="275"/>
  <c r="A2463" i="275"/>
  <c r="C2463" i="275"/>
  <c r="D2463" i="275"/>
  <c r="I2463" i="275"/>
  <c r="A2464" i="275"/>
  <c r="C2464" i="275"/>
  <c r="D2464" i="275"/>
  <c r="I2464" i="275"/>
  <c r="A2465" i="275"/>
  <c r="C2465" i="275"/>
  <c r="B2465" i="275"/>
  <c r="D2465" i="275"/>
  <c r="I2465" i="275"/>
  <c r="A2466" i="275"/>
  <c r="C2466" i="275"/>
  <c r="B2466" i="275"/>
  <c r="D2466" i="275"/>
  <c r="I2466" i="275"/>
  <c r="A2467" i="275"/>
  <c r="C2467" i="275"/>
  <c r="D2467" i="275"/>
  <c r="I2467" i="275"/>
  <c r="A2468" i="275"/>
  <c r="C2468" i="275"/>
  <c r="B2468" i="275"/>
  <c r="D2468" i="275"/>
  <c r="I2468" i="275"/>
  <c r="A2469" i="275"/>
  <c r="C2469" i="275"/>
  <c r="B2469" i="275"/>
  <c r="D2469" i="275"/>
  <c r="I2469" i="275"/>
  <c r="A2470" i="275"/>
  <c r="C2470" i="275"/>
  <c r="D2470" i="275"/>
  <c r="I2470" i="275"/>
  <c r="A2471" i="275"/>
  <c r="C2471" i="275"/>
  <c r="B2471" i="275"/>
  <c r="D2471" i="275"/>
  <c r="I2471" i="275"/>
  <c r="A2472" i="275"/>
  <c r="C2472" i="275"/>
  <c r="B2472" i="275"/>
  <c r="D2472" i="275"/>
  <c r="E2472" i="275"/>
  <c r="I2472" i="275"/>
  <c r="A2473" i="275"/>
  <c r="C2473" i="275"/>
  <c r="D2473" i="275"/>
  <c r="E2473" i="275"/>
  <c r="I2473" i="275"/>
  <c r="A2474" i="275"/>
  <c r="C2474" i="275"/>
  <c r="B2474" i="275"/>
  <c r="D2474" i="275"/>
  <c r="E2474" i="275"/>
  <c r="I2474" i="275"/>
  <c r="A2475" i="275"/>
  <c r="C2475" i="275"/>
  <c r="B2475" i="275"/>
  <c r="D2475" i="275"/>
  <c r="E2475" i="275"/>
  <c r="I2475" i="275"/>
  <c r="A2476" i="275"/>
  <c r="C2476" i="275"/>
  <c r="D2476" i="275"/>
  <c r="E2476" i="275"/>
  <c r="I2476" i="275"/>
  <c r="A2477" i="275"/>
  <c r="C2477" i="275"/>
  <c r="D2477" i="275"/>
  <c r="E2477" i="275"/>
  <c r="I2477" i="275"/>
  <c r="A2478" i="275"/>
  <c r="C2478" i="275"/>
  <c r="B2478" i="275"/>
  <c r="D2478" i="275"/>
  <c r="E2478" i="275"/>
  <c r="I2478" i="275"/>
  <c r="A2479" i="275"/>
  <c r="C2479" i="275"/>
  <c r="B2479" i="275"/>
  <c r="D2479" i="275"/>
  <c r="E2479" i="275"/>
  <c r="I2479" i="275"/>
  <c r="A2480" i="275"/>
  <c r="C2480" i="275"/>
  <c r="D2480" i="275"/>
  <c r="E2480" i="275"/>
  <c r="I2480" i="275"/>
  <c r="A2481" i="275"/>
  <c r="C2481" i="275"/>
  <c r="D2481" i="275"/>
  <c r="E2481" i="275"/>
  <c r="I2481" i="275"/>
  <c r="A2482" i="275"/>
  <c r="C2482" i="275"/>
  <c r="B2482" i="275"/>
  <c r="D2482" i="275"/>
  <c r="E2482" i="275"/>
  <c r="I2482" i="275"/>
  <c r="A2483" i="275"/>
  <c r="C2483" i="275"/>
  <c r="B2483" i="275"/>
  <c r="D2483" i="275"/>
  <c r="E2483" i="275"/>
  <c r="I2483" i="275"/>
  <c r="A2484" i="275"/>
  <c r="C2484" i="275"/>
  <c r="B2484" i="275"/>
  <c r="D2484" i="275"/>
  <c r="E2484" i="275"/>
  <c r="I2484" i="275"/>
  <c r="A2485" i="275"/>
  <c r="C2485" i="275"/>
  <c r="D2485" i="275"/>
  <c r="E2485" i="275"/>
  <c r="I2485" i="275"/>
  <c r="A2486" i="275"/>
  <c r="C2486" i="275"/>
  <c r="B2486" i="275"/>
  <c r="D2486" i="275"/>
  <c r="E2486" i="275"/>
  <c r="I2486" i="275"/>
  <c r="A2487" i="275"/>
  <c r="C2487" i="275"/>
  <c r="B2487" i="275"/>
  <c r="D2487" i="275"/>
  <c r="E2487" i="275"/>
  <c r="I2487" i="275"/>
  <c r="A2488" i="275"/>
  <c r="C2488" i="275"/>
  <c r="D2488" i="275"/>
  <c r="E2488" i="275"/>
  <c r="I2488" i="275"/>
  <c r="A2489" i="275"/>
  <c r="C2489" i="275"/>
  <c r="D2489" i="275"/>
  <c r="E2489" i="275"/>
  <c r="I2489" i="275"/>
  <c r="A2490" i="275"/>
  <c r="C2490" i="275"/>
  <c r="B2490" i="275"/>
  <c r="D2490" i="275"/>
  <c r="E2490" i="275"/>
  <c r="I2490" i="275"/>
  <c r="A2491" i="275"/>
  <c r="C2491" i="275"/>
  <c r="B2491" i="275"/>
  <c r="D2491" i="275"/>
  <c r="E2491" i="275"/>
  <c r="I2491" i="275"/>
  <c r="A2492" i="275"/>
  <c r="C2492" i="275"/>
  <c r="D2492" i="275"/>
  <c r="E2492" i="275"/>
  <c r="I2492" i="275"/>
  <c r="A2493" i="275"/>
  <c r="C2493" i="275"/>
  <c r="D2493" i="275"/>
  <c r="E2493" i="275"/>
  <c r="I2493" i="275"/>
  <c r="A2494" i="275"/>
  <c r="C2494" i="275"/>
  <c r="B2494" i="275"/>
  <c r="D2494" i="275"/>
  <c r="E2494" i="275"/>
  <c r="I2494" i="275"/>
  <c r="A2495" i="275"/>
  <c r="C2495" i="275"/>
  <c r="B2495" i="275"/>
  <c r="D2495" i="275"/>
  <c r="E2495" i="275"/>
  <c r="I2495" i="275"/>
  <c r="A2496" i="275"/>
  <c r="C2496" i="275"/>
  <c r="D2496" i="275"/>
  <c r="E2496" i="275"/>
  <c r="I2496" i="275"/>
  <c r="A2497" i="275"/>
  <c r="C2497" i="275"/>
  <c r="D2497" i="275"/>
  <c r="E2497" i="275"/>
  <c r="I2497" i="275"/>
  <c r="A2498" i="275"/>
  <c r="C2498" i="275"/>
  <c r="B2498" i="275"/>
  <c r="D2498" i="275"/>
  <c r="E2498" i="275"/>
  <c r="I2498" i="275"/>
  <c r="A2499" i="275"/>
  <c r="C2499" i="275"/>
  <c r="B2499" i="275"/>
  <c r="D2499" i="275"/>
  <c r="E2499" i="275"/>
  <c r="I2499" i="275"/>
  <c r="A2500" i="275"/>
  <c r="C2500" i="275"/>
  <c r="D2500" i="275"/>
  <c r="E2500" i="275"/>
  <c r="I2500" i="275"/>
  <c r="A2501" i="275"/>
  <c r="C2501" i="275"/>
  <c r="D2501" i="275"/>
  <c r="E2501" i="275"/>
  <c r="I2501" i="275"/>
  <c r="A2502" i="275"/>
  <c r="C2502" i="275"/>
  <c r="B2502" i="275"/>
  <c r="D2502" i="275"/>
  <c r="E2502" i="275"/>
  <c r="I2502" i="275"/>
  <c r="A2503" i="275"/>
  <c r="C2503" i="275"/>
  <c r="B2503" i="275"/>
  <c r="D2503" i="275"/>
  <c r="E2503" i="275"/>
  <c r="I2503" i="275"/>
  <c r="A2504" i="275"/>
  <c r="C2504" i="275"/>
  <c r="D2504" i="275"/>
  <c r="E2504" i="275"/>
  <c r="I2504" i="275"/>
  <c r="A2505" i="275"/>
  <c r="C2505" i="275"/>
  <c r="D2505" i="275"/>
  <c r="E2505" i="275"/>
  <c r="I2505" i="275"/>
  <c r="A2506" i="275"/>
  <c r="C2506" i="275"/>
  <c r="B2506" i="275"/>
  <c r="D2506" i="275"/>
  <c r="E2506" i="275"/>
  <c r="I2506" i="275"/>
  <c r="A2507" i="275"/>
  <c r="C2507" i="275"/>
  <c r="B2507" i="275"/>
  <c r="D2507" i="275"/>
  <c r="E2507" i="275"/>
  <c r="I2507" i="275"/>
  <c r="A2508" i="275"/>
  <c r="C2508" i="275"/>
  <c r="D2508" i="275"/>
  <c r="E2508" i="275"/>
  <c r="I2508" i="275"/>
  <c r="A2509" i="275"/>
  <c r="C2509" i="275"/>
  <c r="D2509" i="275"/>
  <c r="E2509" i="275"/>
  <c r="I2509" i="275"/>
  <c r="A2510" i="275"/>
  <c r="C2510" i="275"/>
  <c r="B2510" i="275"/>
  <c r="D2510" i="275"/>
  <c r="E2510" i="275"/>
  <c r="I2510" i="275"/>
  <c r="A2511" i="275"/>
  <c r="C2511" i="275"/>
  <c r="B2511" i="275"/>
  <c r="D2511" i="275"/>
  <c r="E2511" i="275"/>
  <c r="I2511" i="275"/>
  <c r="A2512" i="275"/>
  <c r="C2512" i="275"/>
  <c r="D2512" i="275"/>
  <c r="E2512" i="275"/>
  <c r="I2512" i="275"/>
  <c r="A2513" i="275"/>
  <c r="C2513" i="275"/>
  <c r="D2513" i="275"/>
  <c r="E2513" i="275"/>
  <c r="I2513" i="275"/>
  <c r="A2514" i="275"/>
  <c r="C2514" i="275"/>
  <c r="B2514" i="275"/>
  <c r="D2514" i="275"/>
  <c r="E2514" i="275"/>
  <c r="I2514" i="275"/>
  <c r="A2515" i="275"/>
  <c r="C2515" i="275"/>
  <c r="B2515" i="275"/>
  <c r="D2515" i="275"/>
  <c r="E2515" i="275"/>
  <c r="I2515" i="275"/>
  <c r="A2516" i="275"/>
  <c r="C2516" i="275"/>
  <c r="D2516" i="275"/>
  <c r="E2516" i="275"/>
  <c r="I2516" i="275"/>
  <c r="A2517" i="275"/>
  <c r="C2517" i="275"/>
  <c r="D2517" i="275"/>
  <c r="E2517" i="275"/>
  <c r="I2517" i="275"/>
  <c r="A2518" i="275"/>
  <c r="C2518" i="275"/>
  <c r="B2518" i="275"/>
  <c r="D2518" i="275"/>
  <c r="E2518" i="275"/>
  <c r="I2518" i="275"/>
  <c r="A2519" i="275"/>
  <c r="C2519" i="275"/>
  <c r="B2519" i="275"/>
  <c r="D2519" i="275"/>
  <c r="E2519" i="275"/>
  <c r="I2519" i="275"/>
  <c r="A2520" i="275"/>
  <c r="C2520" i="275"/>
  <c r="D2520" i="275"/>
  <c r="E2520" i="275"/>
  <c r="I2520" i="275"/>
  <c r="A2521" i="275"/>
  <c r="C2521" i="275"/>
  <c r="D2521" i="275"/>
  <c r="E2521" i="275"/>
  <c r="I2521" i="275"/>
  <c r="A1962" i="275"/>
  <c r="C1962" i="275"/>
  <c r="B1962" i="275"/>
  <c r="D1962" i="275"/>
  <c r="I1962" i="275"/>
  <c r="A1963" i="275"/>
  <c r="C1963" i="275"/>
  <c r="B1963" i="275"/>
  <c r="D1963" i="275"/>
  <c r="I1963" i="275"/>
  <c r="A1964" i="275"/>
  <c r="C1964" i="275"/>
  <c r="B1964" i="275"/>
  <c r="D1964" i="275"/>
  <c r="I1964" i="275"/>
  <c r="A1965" i="275"/>
  <c r="C1965" i="275"/>
  <c r="B1965" i="275"/>
  <c r="D1965" i="275"/>
  <c r="I1965" i="275"/>
  <c r="A1966" i="275"/>
  <c r="C1966" i="275"/>
  <c r="B1966" i="275"/>
  <c r="D1966" i="275"/>
  <c r="I1966" i="275"/>
  <c r="A1967" i="275"/>
  <c r="C1967" i="275"/>
  <c r="B1967" i="275"/>
  <c r="D1967" i="275"/>
  <c r="I1967" i="275"/>
  <c r="A1968" i="275"/>
  <c r="C1968" i="275"/>
  <c r="B1968" i="275"/>
  <c r="D1968" i="275"/>
  <c r="I1968" i="275"/>
  <c r="A1969" i="275"/>
  <c r="C1969" i="275"/>
  <c r="B1969" i="275"/>
  <c r="D1969" i="275"/>
  <c r="I1969" i="275"/>
  <c r="A1970" i="275"/>
  <c r="C1970" i="275"/>
  <c r="B1970" i="275"/>
  <c r="D1970" i="275"/>
  <c r="I1970" i="275"/>
  <c r="A1971" i="275"/>
  <c r="C1971" i="275"/>
  <c r="B1971" i="275"/>
  <c r="D1971" i="275"/>
  <c r="I1971" i="275"/>
  <c r="A1972" i="275"/>
  <c r="C1972" i="275"/>
  <c r="B1972" i="275"/>
  <c r="D1972" i="275"/>
  <c r="I1972" i="275"/>
  <c r="A1973" i="275"/>
  <c r="C1973" i="275"/>
  <c r="B1973" i="275"/>
  <c r="D1973" i="275"/>
  <c r="I1973" i="275"/>
  <c r="A1974" i="275"/>
  <c r="C1974" i="275"/>
  <c r="B1974" i="275"/>
  <c r="D1974" i="275"/>
  <c r="I1974" i="275"/>
  <c r="A1975" i="275"/>
  <c r="C1975" i="275"/>
  <c r="B1975" i="275"/>
  <c r="D1975" i="275"/>
  <c r="I1975" i="275"/>
  <c r="A1976" i="275"/>
  <c r="C1976" i="275"/>
  <c r="B1976" i="275"/>
  <c r="D1976" i="275"/>
  <c r="I1976" i="275"/>
  <c r="A1977" i="275"/>
  <c r="C1977" i="275"/>
  <c r="B1977" i="275"/>
  <c r="D1977" i="275"/>
  <c r="I1977" i="275"/>
  <c r="A1978" i="275"/>
  <c r="C1978" i="275"/>
  <c r="B1978" i="275"/>
  <c r="D1978" i="275"/>
  <c r="I1978" i="275"/>
  <c r="A1979" i="275"/>
  <c r="C1979" i="275"/>
  <c r="B1979" i="275"/>
  <c r="D1979" i="275"/>
  <c r="I1979" i="275"/>
  <c r="A1980" i="275"/>
  <c r="C1980" i="275"/>
  <c r="B1980" i="275"/>
  <c r="D1980" i="275"/>
  <c r="I1980" i="275"/>
  <c r="A1981" i="275"/>
  <c r="C1981" i="275"/>
  <c r="B1981" i="275"/>
  <c r="D1981" i="275"/>
  <c r="I1981" i="275"/>
  <c r="A1982" i="275"/>
  <c r="C1982" i="275"/>
  <c r="B1982" i="275"/>
  <c r="D1982" i="275"/>
  <c r="I1982" i="275"/>
  <c r="A1983" i="275"/>
  <c r="C1983" i="275"/>
  <c r="B1983" i="275"/>
  <c r="D1983" i="275"/>
  <c r="I1983" i="275"/>
  <c r="A1984" i="275"/>
  <c r="C1984" i="275"/>
  <c r="B1984" i="275"/>
  <c r="D1984" i="275"/>
  <c r="I1984" i="275"/>
  <c r="A1985" i="275"/>
  <c r="C1985" i="275"/>
  <c r="B1985" i="275"/>
  <c r="D1985" i="275"/>
  <c r="I1985" i="275"/>
  <c r="A1986" i="275"/>
  <c r="C1986" i="275"/>
  <c r="B1986" i="275"/>
  <c r="D1986" i="275"/>
  <c r="I1986" i="275"/>
  <c r="A1987" i="275"/>
  <c r="C1987" i="275"/>
  <c r="B1987" i="275"/>
  <c r="D1987" i="275"/>
  <c r="I1987" i="275"/>
  <c r="A1988" i="275"/>
  <c r="C1988" i="275"/>
  <c r="B1988" i="275"/>
  <c r="D1988" i="275"/>
  <c r="I1988" i="275"/>
  <c r="A1989" i="275"/>
  <c r="C1989" i="275"/>
  <c r="B1989" i="275"/>
  <c r="D1989" i="275"/>
  <c r="I1989" i="275"/>
  <c r="A1990" i="275"/>
  <c r="C1990" i="275"/>
  <c r="B1990" i="275"/>
  <c r="D1990" i="275"/>
  <c r="I1990" i="275"/>
  <c r="A1991" i="275"/>
  <c r="C1991" i="275"/>
  <c r="B1991" i="275"/>
  <c r="D1991" i="275"/>
  <c r="I1991" i="275"/>
  <c r="A1992" i="275"/>
  <c r="C1992" i="275"/>
  <c r="B1992" i="275"/>
  <c r="D1992" i="275"/>
  <c r="I1992" i="275"/>
  <c r="A1993" i="275"/>
  <c r="C1993" i="275"/>
  <c r="B1993" i="275"/>
  <c r="D1993" i="275"/>
  <c r="I1993" i="275"/>
  <c r="A1994" i="275"/>
  <c r="C1994" i="275"/>
  <c r="B1994" i="275"/>
  <c r="D1994" i="275"/>
  <c r="I1994" i="275"/>
  <c r="A1995" i="275"/>
  <c r="C1995" i="275"/>
  <c r="B1995" i="275"/>
  <c r="D1995" i="275"/>
  <c r="I1995" i="275"/>
  <c r="A1996" i="275"/>
  <c r="C1996" i="275"/>
  <c r="B1996" i="275"/>
  <c r="D1996" i="275"/>
  <c r="I1996" i="275"/>
  <c r="A1997" i="275"/>
  <c r="C1997" i="275"/>
  <c r="B1997" i="275"/>
  <c r="D1997" i="275"/>
  <c r="I1997" i="275"/>
  <c r="A1998" i="275"/>
  <c r="C1998" i="275"/>
  <c r="B1998" i="275"/>
  <c r="D1998" i="275"/>
  <c r="I1998" i="275"/>
  <c r="A1999" i="275"/>
  <c r="C1999" i="275"/>
  <c r="B1999" i="275"/>
  <c r="D1999" i="275"/>
  <c r="I1999" i="275"/>
  <c r="A2000" i="275"/>
  <c r="C2000" i="275"/>
  <c r="B2000" i="275"/>
  <c r="D2000" i="275"/>
  <c r="I2000" i="275"/>
  <c r="A2001" i="275"/>
  <c r="C2001" i="275"/>
  <c r="B2001" i="275"/>
  <c r="D2001" i="275"/>
  <c r="I2001" i="275"/>
  <c r="A2002" i="275"/>
  <c r="C2002" i="275"/>
  <c r="B2002" i="275"/>
  <c r="D2002" i="275"/>
  <c r="I2002" i="275"/>
  <c r="A2003" i="275"/>
  <c r="C2003" i="275"/>
  <c r="B2003" i="275"/>
  <c r="D2003" i="275"/>
  <c r="I2003" i="275"/>
  <c r="A2004" i="275"/>
  <c r="C2004" i="275"/>
  <c r="B2004" i="275"/>
  <c r="D2004" i="275"/>
  <c r="I2004" i="275"/>
  <c r="A2005" i="275"/>
  <c r="C2005" i="275"/>
  <c r="B2005" i="275"/>
  <c r="D2005" i="275"/>
  <c r="I2005" i="275"/>
  <c r="A2006" i="275"/>
  <c r="C2006" i="275"/>
  <c r="B2006" i="275"/>
  <c r="D2006" i="275"/>
  <c r="I2006" i="275"/>
  <c r="A2007" i="275"/>
  <c r="C2007" i="275"/>
  <c r="B2007" i="275"/>
  <c r="D2007" i="275"/>
  <c r="I2007" i="275"/>
  <c r="A2008" i="275"/>
  <c r="C2008" i="275"/>
  <c r="B2008" i="275"/>
  <c r="D2008" i="275"/>
  <c r="I2008" i="275"/>
  <c r="A2009" i="275"/>
  <c r="C2009" i="275"/>
  <c r="B2009" i="275"/>
  <c r="D2009" i="275"/>
  <c r="I2009" i="275"/>
  <c r="A2010" i="275"/>
  <c r="C2010" i="275"/>
  <c r="B2010" i="275"/>
  <c r="D2010" i="275"/>
  <c r="I2010" i="275"/>
  <c r="A2011" i="275"/>
  <c r="C2011" i="275"/>
  <c r="B2011" i="275"/>
  <c r="D2011" i="275"/>
  <c r="I2011" i="275"/>
  <c r="A2012" i="275"/>
  <c r="C2012" i="275"/>
  <c r="B2012" i="275"/>
  <c r="D2012" i="275"/>
  <c r="I2012" i="275"/>
  <c r="A2013" i="275"/>
  <c r="C2013" i="275"/>
  <c r="B2013" i="275"/>
  <c r="D2013" i="275"/>
  <c r="I2013" i="275"/>
  <c r="A2014" i="275"/>
  <c r="C2014" i="275"/>
  <c r="B2014" i="275"/>
  <c r="D2014" i="275"/>
  <c r="I2014" i="275"/>
  <c r="A2015" i="275"/>
  <c r="C2015" i="275"/>
  <c r="B2015" i="275"/>
  <c r="D2015" i="275"/>
  <c r="I2015" i="275"/>
  <c r="A2016" i="275"/>
  <c r="C2016" i="275"/>
  <c r="B2016" i="275"/>
  <c r="D2016" i="275"/>
  <c r="I2016" i="275"/>
  <c r="A2017" i="275"/>
  <c r="C2017" i="275"/>
  <c r="B2017" i="275"/>
  <c r="D2017" i="275"/>
  <c r="I2017" i="275"/>
  <c r="A2018" i="275"/>
  <c r="C2018" i="275"/>
  <c r="B2018" i="275"/>
  <c r="D2018" i="275"/>
  <c r="I2018" i="275"/>
  <c r="A2019" i="275"/>
  <c r="C2019" i="275"/>
  <c r="B2019" i="275"/>
  <c r="D2019" i="275"/>
  <c r="I2019" i="275"/>
  <c r="A2020" i="275"/>
  <c r="C2020" i="275"/>
  <c r="B2020" i="275"/>
  <c r="D2020" i="275"/>
  <c r="I2020" i="275"/>
  <c r="A2021" i="275"/>
  <c r="C2021" i="275"/>
  <c r="B2021" i="275"/>
  <c r="D2021" i="275"/>
  <c r="I2021" i="275"/>
  <c r="A2022" i="275"/>
  <c r="C2022" i="275"/>
  <c r="B2022" i="275"/>
  <c r="D2022" i="275"/>
  <c r="I2022" i="275"/>
  <c r="A2023" i="275"/>
  <c r="C2023" i="275"/>
  <c r="B2023" i="275"/>
  <c r="D2023" i="275"/>
  <c r="I2023" i="275"/>
  <c r="A2024" i="275"/>
  <c r="C2024" i="275"/>
  <c r="B2024" i="275"/>
  <c r="D2024" i="275"/>
  <c r="I2024" i="275"/>
  <c r="A2025" i="275"/>
  <c r="C2025" i="275"/>
  <c r="B2025" i="275"/>
  <c r="D2025" i="275"/>
  <c r="I2025" i="275"/>
  <c r="A2026" i="275"/>
  <c r="C2026" i="275"/>
  <c r="B2026" i="275"/>
  <c r="D2026" i="275"/>
  <c r="I2026" i="275"/>
  <c r="A2027" i="275"/>
  <c r="C2027" i="275"/>
  <c r="B2027" i="275"/>
  <c r="D2027" i="275"/>
  <c r="I2027" i="275"/>
  <c r="A2028" i="275"/>
  <c r="C2028" i="275"/>
  <c r="B2028" i="275"/>
  <c r="D2028" i="275"/>
  <c r="I2028" i="275"/>
  <c r="A2029" i="275"/>
  <c r="C2029" i="275"/>
  <c r="B2029" i="275"/>
  <c r="D2029" i="275"/>
  <c r="I2029" i="275"/>
  <c r="A2030" i="275"/>
  <c r="C2030" i="275"/>
  <c r="B2030" i="275"/>
  <c r="D2030" i="275"/>
  <c r="I2030" i="275"/>
  <c r="A2031" i="275"/>
  <c r="C2031" i="275"/>
  <c r="B2031" i="275"/>
  <c r="D2031" i="275"/>
  <c r="I2031" i="275"/>
  <c r="A2032" i="275"/>
  <c r="C2032" i="275"/>
  <c r="B2032" i="275"/>
  <c r="D2032" i="275"/>
  <c r="I2032" i="275"/>
  <c r="A2033" i="275"/>
  <c r="C2033" i="275"/>
  <c r="B2033" i="275"/>
  <c r="D2033" i="275"/>
  <c r="I2033" i="275"/>
  <c r="A2034" i="275"/>
  <c r="C2034" i="275"/>
  <c r="B2034" i="275"/>
  <c r="D2034" i="275"/>
  <c r="I2034" i="275"/>
  <c r="A2035" i="275"/>
  <c r="C2035" i="275"/>
  <c r="B2035" i="275"/>
  <c r="D2035" i="275"/>
  <c r="I2035" i="275"/>
  <c r="A2036" i="275"/>
  <c r="C2036" i="275"/>
  <c r="B2036" i="275"/>
  <c r="D2036" i="275"/>
  <c r="I2036" i="275"/>
  <c r="A2037" i="275"/>
  <c r="C2037" i="275"/>
  <c r="B2037" i="275"/>
  <c r="D2037" i="275"/>
  <c r="I2037" i="275"/>
  <c r="A2038" i="275"/>
  <c r="C2038" i="275"/>
  <c r="B2038" i="275"/>
  <c r="D2038" i="275"/>
  <c r="I2038" i="275"/>
  <c r="A2039" i="275"/>
  <c r="C2039" i="275"/>
  <c r="B2039" i="275"/>
  <c r="I2039" i="275"/>
  <c r="A2040" i="275"/>
  <c r="C2040" i="275"/>
  <c r="B2040" i="275"/>
  <c r="D2040" i="275"/>
  <c r="I2040" i="275"/>
  <c r="A2041" i="275"/>
  <c r="C2041" i="275"/>
  <c r="B2041" i="275"/>
  <c r="D2041" i="275"/>
  <c r="I2041" i="275"/>
  <c r="A2042" i="275"/>
  <c r="C2042" i="275"/>
  <c r="B2042" i="275"/>
  <c r="D2042" i="275"/>
  <c r="I2042" i="275"/>
  <c r="A2043" i="275"/>
  <c r="C2043" i="275"/>
  <c r="B2043" i="275"/>
  <c r="I2043" i="275"/>
  <c r="A2044" i="275"/>
  <c r="C2044" i="275"/>
  <c r="B2044" i="275"/>
  <c r="D2044" i="275"/>
  <c r="I2044" i="275"/>
  <c r="A2045" i="275"/>
  <c r="C2045" i="275"/>
  <c r="B2045" i="275"/>
  <c r="D2045" i="275"/>
  <c r="I2045" i="275"/>
  <c r="A2046" i="275"/>
  <c r="C2046" i="275"/>
  <c r="B2046" i="275"/>
  <c r="D2046" i="275"/>
  <c r="I2046" i="275"/>
  <c r="A2047" i="275"/>
  <c r="C2047" i="275"/>
  <c r="B2047" i="275"/>
  <c r="I2047" i="275"/>
  <c r="A2048" i="275"/>
  <c r="C2048" i="275"/>
  <c r="B2048" i="275"/>
  <c r="D2048" i="275"/>
  <c r="I2048" i="275"/>
  <c r="A2049" i="275"/>
  <c r="C2049" i="275"/>
  <c r="B2049" i="275"/>
  <c r="D2049" i="275"/>
  <c r="I2049" i="275"/>
  <c r="A2050" i="275"/>
  <c r="C2050" i="275"/>
  <c r="B2050" i="275"/>
  <c r="D2050" i="275"/>
  <c r="I2050" i="275"/>
  <c r="A2051" i="275"/>
  <c r="C2051" i="275"/>
  <c r="B2051" i="275"/>
  <c r="I2051" i="275"/>
  <c r="A2052" i="275"/>
  <c r="C2052" i="275"/>
  <c r="B2052" i="275"/>
  <c r="D2052" i="275"/>
  <c r="I2052" i="275"/>
  <c r="A2053" i="275"/>
  <c r="C2053" i="275"/>
  <c r="B2053" i="275"/>
  <c r="D2053" i="275"/>
  <c r="I2053" i="275"/>
  <c r="A2054" i="275"/>
  <c r="C2054" i="275"/>
  <c r="B2054" i="275"/>
  <c r="D2054" i="275"/>
  <c r="I2054" i="275"/>
  <c r="A2055" i="275"/>
  <c r="C2055" i="275"/>
  <c r="B2055" i="275"/>
  <c r="I2055" i="275"/>
  <c r="A2056" i="275"/>
  <c r="C2056" i="275"/>
  <c r="B2056" i="275"/>
  <c r="D2056" i="275"/>
  <c r="I2056" i="275"/>
  <c r="A2057" i="275"/>
  <c r="C2057" i="275"/>
  <c r="B2057" i="275"/>
  <c r="D2057" i="275"/>
  <c r="I2057" i="275"/>
  <c r="A2058" i="275"/>
  <c r="C2058" i="275"/>
  <c r="B2058" i="275"/>
  <c r="D2058" i="275"/>
  <c r="I2058" i="275"/>
  <c r="A2059" i="275"/>
  <c r="C2059" i="275"/>
  <c r="B2059" i="275"/>
  <c r="I2059" i="275"/>
  <c r="A2060" i="275"/>
  <c r="C2060" i="275"/>
  <c r="B2060" i="275"/>
  <c r="D2060" i="275"/>
  <c r="I2060" i="275"/>
  <c r="A2061" i="275"/>
  <c r="C2061" i="275"/>
  <c r="B2061" i="275"/>
  <c r="D2061" i="275"/>
  <c r="I2061" i="275"/>
  <c r="A2062" i="275"/>
  <c r="C2062" i="275"/>
  <c r="B2062" i="275"/>
  <c r="D2062" i="275"/>
  <c r="I2062" i="275"/>
  <c r="A2063" i="275"/>
  <c r="C2063" i="275"/>
  <c r="B2063" i="275"/>
  <c r="I2063" i="275"/>
  <c r="A2064" i="275"/>
  <c r="C2064" i="275"/>
  <c r="B2064" i="275"/>
  <c r="D2064" i="275"/>
  <c r="I2064" i="275"/>
  <c r="A2065" i="275"/>
  <c r="C2065" i="275"/>
  <c r="B2065" i="275"/>
  <c r="D2065" i="275"/>
  <c r="I2065" i="275"/>
  <c r="A2066" i="275"/>
  <c r="C2066" i="275"/>
  <c r="B2066" i="275"/>
  <c r="D2066" i="275"/>
  <c r="I2066" i="275"/>
  <c r="A2067" i="275"/>
  <c r="C2067" i="275"/>
  <c r="B2067" i="275"/>
  <c r="I2067" i="275"/>
  <c r="A2068" i="275"/>
  <c r="C2068" i="275"/>
  <c r="B2068" i="275"/>
  <c r="D2068" i="275"/>
  <c r="I2068" i="275"/>
  <c r="A2069" i="275"/>
  <c r="C2069" i="275"/>
  <c r="B2069" i="275"/>
  <c r="D2069" i="275"/>
  <c r="I2069" i="275"/>
  <c r="A2070" i="275"/>
  <c r="C2070" i="275"/>
  <c r="B2070" i="275"/>
  <c r="D2070" i="275"/>
  <c r="I2070" i="275"/>
  <c r="A2071" i="275"/>
  <c r="C2071" i="275"/>
  <c r="B2071" i="275"/>
  <c r="I2071" i="275"/>
  <c r="A2072" i="275"/>
  <c r="C2072" i="275"/>
  <c r="B2072" i="275"/>
  <c r="D2072" i="275"/>
  <c r="I2072" i="275"/>
  <c r="A2073" i="275"/>
  <c r="C2073" i="275"/>
  <c r="B2073" i="275"/>
  <c r="D2073" i="275"/>
  <c r="I2073" i="275"/>
  <c r="A2074" i="275"/>
  <c r="C2074" i="275"/>
  <c r="B2074" i="275"/>
  <c r="D2074" i="275"/>
  <c r="I2074" i="275"/>
  <c r="A2075" i="275"/>
  <c r="C2075" i="275"/>
  <c r="B2075" i="275"/>
  <c r="I2075" i="275"/>
  <c r="A2076" i="275"/>
  <c r="C2076" i="275"/>
  <c r="B2076" i="275"/>
  <c r="D2076" i="275"/>
  <c r="I2076" i="275"/>
  <c r="A2077" i="275"/>
  <c r="C2077" i="275"/>
  <c r="B2077" i="275"/>
  <c r="D2077" i="275"/>
  <c r="I2077" i="275"/>
  <c r="A2078" i="275"/>
  <c r="C2078" i="275"/>
  <c r="B2078" i="275"/>
  <c r="D2078" i="275"/>
  <c r="I2078" i="275"/>
  <c r="A2079" i="275"/>
  <c r="C2079" i="275"/>
  <c r="B2079" i="275"/>
  <c r="I2079" i="275"/>
  <c r="A2080" i="275"/>
  <c r="C2080" i="275"/>
  <c r="B2080" i="275"/>
  <c r="D2080" i="275"/>
  <c r="I2080" i="275"/>
  <c r="A2081" i="275"/>
  <c r="C2081" i="275"/>
  <c r="B2081" i="275"/>
  <c r="D2081" i="275"/>
  <c r="I2081" i="275"/>
  <c r="A2082" i="275"/>
  <c r="C2082" i="275"/>
  <c r="B2082" i="275"/>
  <c r="D2082" i="275"/>
  <c r="I2082" i="275"/>
  <c r="A2083" i="275"/>
  <c r="C2083" i="275"/>
  <c r="B2083" i="275"/>
  <c r="I2083" i="275"/>
  <c r="A2084" i="275"/>
  <c r="C2084" i="275"/>
  <c r="B2084" i="275"/>
  <c r="D2084" i="275"/>
  <c r="I2084" i="275"/>
  <c r="A2085" i="275"/>
  <c r="C2085" i="275"/>
  <c r="B2085" i="275"/>
  <c r="D2085" i="275"/>
  <c r="I2085" i="275"/>
  <c r="A2086" i="275"/>
  <c r="C2086" i="275"/>
  <c r="B2086" i="275"/>
  <c r="D2086" i="275"/>
  <c r="I2086" i="275"/>
  <c r="A2087" i="275"/>
  <c r="C2087" i="275"/>
  <c r="B2087" i="275"/>
  <c r="I2087" i="275"/>
  <c r="A2088" i="275"/>
  <c r="C2088" i="275"/>
  <c r="B2088" i="275"/>
  <c r="D2088" i="275"/>
  <c r="I2088" i="275"/>
  <c r="A2089" i="275"/>
  <c r="C2089" i="275"/>
  <c r="B2089" i="275"/>
  <c r="D2089" i="275"/>
  <c r="I2089" i="275"/>
  <c r="A2090" i="275"/>
  <c r="C2090" i="275"/>
  <c r="B2090" i="275"/>
  <c r="D2090" i="275"/>
  <c r="I2090" i="275"/>
  <c r="A2091" i="275"/>
  <c r="C2091" i="275"/>
  <c r="B2091" i="275"/>
  <c r="I2091" i="275"/>
  <c r="A2092" i="275"/>
  <c r="C2092" i="275"/>
  <c r="B2092" i="275"/>
  <c r="I2092" i="275"/>
  <c r="A2093" i="275"/>
  <c r="C2093" i="275"/>
  <c r="B2093" i="275"/>
  <c r="I2093" i="275"/>
  <c r="A2094" i="275"/>
  <c r="C2094" i="275"/>
  <c r="B2094" i="275"/>
  <c r="I2094" i="275"/>
  <c r="A2095" i="275"/>
  <c r="C2095" i="275"/>
  <c r="B2095" i="275"/>
  <c r="I2095" i="275"/>
  <c r="A2096" i="275"/>
  <c r="C2096" i="275"/>
  <c r="B2096" i="275"/>
  <c r="I2096" i="275"/>
  <c r="A2097" i="275"/>
  <c r="C2097" i="275"/>
  <c r="B2097" i="275"/>
  <c r="I2097" i="275"/>
  <c r="A2098" i="275"/>
  <c r="C2098" i="275"/>
  <c r="B2098" i="275"/>
  <c r="I2098" i="275"/>
  <c r="A2099" i="275"/>
  <c r="C2099" i="275"/>
  <c r="B2099" i="275"/>
  <c r="I2099" i="275"/>
  <c r="A2100" i="275"/>
  <c r="C2100" i="275"/>
  <c r="B2100" i="275"/>
  <c r="I2100" i="275"/>
  <c r="A2101" i="275"/>
  <c r="C2101" i="275"/>
  <c r="B2101" i="275"/>
  <c r="I2101" i="275"/>
  <c r="A2102" i="275"/>
  <c r="C2102" i="275"/>
  <c r="B2102" i="275"/>
  <c r="I2102" i="275"/>
  <c r="A2103" i="275"/>
  <c r="C2103" i="275"/>
  <c r="B2103" i="275"/>
  <c r="I2103" i="275"/>
  <c r="A2104" i="275"/>
  <c r="C2104" i="275"/>
  <c r="B2104" i="275"/>
  <c r="I2104" i="275"/>
  <c r="A2105" i="275"/>
  <c r="C2105" i="275"/>
  <c r="B2105" i="275"/>
  <c r="I2105" i="275"/>
  <c r="A2106" i="275"/>
  <c r="C2106" i="275"/>
  <c r="B2106" i="275"/>
  <c r="I2106" i="275"/>
  <c r="A2107" i="275"/>
  <c r="C2107" i="275"/>
  <c r="B2107" i="275"/>
  <c r="I2107" i="275"/>
  <c r="A2108" i="275"/>
  <c r="C2108" i="275"/>
  <c r="B2108" i="275"/>
  <c r="I2108" i="275"/>
  <c r="A2109" i="275"/>
  <c r="C2109" i="275"/>
  <c r="B2109" i="275"/>
  <c r="I2109" i="275"/>
  <c r="A2110" i="275"/>
  <c r="C2110" i="275"/>
  <c r="B2110" i="275"/>
  <c r="I2110" i="275"/>
  <c r="A2111" i="275"/>
  <c r="C2111" i="275"/>
  <c r="B2111" i="275"/>
  <c r="I2111" i="275"/>
  <c r="A2112" i="275"/>
  <c r="C2112" i="275"/>
  <c r="B2112" i="275"/>
  <c r="I2112" i="275"/>
  <c r="A2113" i="275"/>
  <c r="C2113" i="275"/>
  <c r="B2113" i="275"/>
  <c r="I2113" i="275"/>
  <c r="A2114" i="275"/>
  <c r="C2114" i="275"/>
  <c r="B2114" i="275"/>
  <c r="I2114" i="275"/>
  <c r="A2115" i="275"/>
  <c r="C2115" i="275"/>
  <c r="B2115" i="275"/>
  <c r="I2115" i="275"/>
  <c r="A2116" i="275"/>
  <c r="C2116" i="275"/>
  <c r="B2116" i="275"/>
  <c r="I2116" i="275"/>
  <c r="A2117" i="275"/>
  <c r="C2117" i="275"/>
  <c r="B2117" i="275"/>
  <c r="I2117" i="275"/>
  <c r="A2118" i="275"/>
  <c r="C2118" i="275"/>
  <c r="B2118" i="275"/>
  <c r="I2118" i="275"/>
  <c r="A2119" i="275"/>
  <c r="C2119" i="275"/>
  <c r="B2119" i="275"/>
  <c r="I2119" i="275"/>
  <c r="A2120" i="275"/>
  <c r="C2120" i="275"/>
  <c r="B2120" i="275"/>
  <c r="I2120" i="275"/>
  <c r="A2121" i="275"/>
  <c r="C2121" i="275"/>
  <c r="B2121" i="275"/>
  <c r="I2121" i="275"/>
  <c r="A2122" i="275"/>
  <c r="C2122" i="275"/>
  <c r="B2122" i="275"/>
  <c r="I2122" i="275"/>
  <c r="A2123" i="275"/>
  <c r="C2123" i="275"/>
  <c r="B2123" i="275"/>
  <c r="I2123" i="275"/>
  <c r="A2124" i="275"/>
  <c r="C2124" i="275"/>
  <c r="B2124" i="275"/>
  <c r="I2124" i="275"/>
  <c r="A2125" i="275"/>
  <c r="C2125" i="275"/>
  <c r="B2125" i="275"/>
  <c r="I2125" i="275"/>
  <c r="A2126" i="275"/>
  <c r="C2126" i="275"/>
  <c r="B2126" i="275"/>
  <c r="I2126" i="275"/>
  <c r="A2127" i="275"/>
  <c r="C2127" i="275"/>
  <c r="B2127" i="275"/>
  <c r="I2127" i="275"/>
  <c r="A2128" i="275"/>
  <c r="C2128" i="275"/>
  <c r="B2128" i="275"/>
  <c r="I2128" i="275"/>
  <c r="A2129" i="275"/>
  <c r="C2129" i="275"/>
  <c r="B2129" i="275"/>
  <c r="I2129" i="275"/>
  <c r="A2130" i="275"/>
  <c r="C2130" i="275"/>
  <c r="B2130" i="275"/>
  <c r="I2130" i="275"/>
  <c r="A2131" i="275"/>
  <c r="C2131" i="275"/>
  <c r="B2131" i="275"/>
  <c r="I2131" i="275"/>
  <c r="A2132" i="275"/>
  <c r="C2132" i="275"/>
  <c r="B2132" i="275"/>
  <c r="I2132" i="275"/>
  <c r="A2133" i="275"/>
  <c r="C2133" i="275"/>
  <c r="B2133" i="275"/>
  <c r="I2133" i="275"/>
  <c r="A2134" i="275"/>
  <c r="C2134" i="275"/>
  <c r="B2134" i="275"/>
  <c r="I2134" i="275"/>
  <c r="A2135" i="275"/>
  <c r="C2135" i="275"/>
  <c r="B2135" i="275"/>
  <c r="I2135" i="275"/>
  <c r="A2136" i="275"/>
  <c r="C2136" i="275"/>
  <c r="B2136" i="275"/>
  <c r="I2136" i="275"/>
  <c r="A2137" i="275"/>
  <c r="C2137" i="275"/>
  <c r="B2137" i="275"/>
  <c r="I2137" i="275"/>
  <c r="A2138" i="275"/>
  <c r="C2138" i="275"/>
  <c r="B2138" i="275"/>
  <c r="I2138" i="275"/>
  <c r="A2139" i="275"/>
  <c r="C2139" i="275"/>
  <c r="B2139" i="275"/>
  <c r="I2139" i="275"/>
  <c r="A2140" i="275"/>
  <c r="C2140" i="275"/>
  <c r="B2140" i="275"/>
  <c r="I2140" i="275"/>
  <c r="A2141" i="275"/>
  <c r="C2141" i="275"/>
  <c r="B2141" i="275"/>
  <c r="I2141" i="275"/>
  <c r="A2142" i="275"/>
  <c r="C2142" i="275"/>
  <c r="B2142" i="275"/>
  <c r="D2142" i="275"/>
  <c r="I2142" i="275"/>
  <c r="A2143" i="275"/>
  <c r="C2143" i="275"/>
  <c r="B2143" i="275"/>
  <c r="D2143" i="275"/>
  <c r="I2143" i="275"/>
  <c r="A2144" i="275"/>
  <c r="C2144" i="275"/>
  <c r="B2144" i="275"/>
  <c r="D2144" i="275"/>
  <c r="I2144" i="275"/>
  <c r="A2145" i="275"/>
  <c r="C2145" i="275"/>
  <c r="B2145" i="275"/>
  <c r="D2145" i="275"/>
  <c r="I2145" i="275"/>
  <c r="A2146" i="275"/>
  <c r="C2146" i="275"/>
  <c r="B2146" i="275"/>
  <c r="D2146" i="275"/>
  <c r="I2146" i="275"/>
  <c r="A2147" i="275"/>
  <c r="C2147" i="275"/>
  <c r="B2147" i="275"/>
  <c r="D2147" i="275"/>
  <c r="I2147" i="275"/>
  <c r="A2148" i="275"/>
  <c r="C2148" i="275"/>
  <c r="B2148" i="275"/>
  <c r="D2148" i="275"/>
  <c r="I2148" i="275"/>
  <c r="A2149" i="275"/>
  <c r="C2149" i="275"/>
  <c r="B2149" i="275"/>
  <c r="D2149" i="275"/>
  <c r="I2149" i="275"/>
  <c r="A2150" i="275"/>
  <c r="C2150" i="275"/>
  <c r="B2150" i="275"/>
  <c r="D2150" i="275"/>
  <c r="I2150" i="275"/>
  <c r="A2151" i="275"/>
  <c r="C2151" i="275"/>
  <c r="B2151" i="275"/>
  <c r="D2151" i="275"/>
  <c r="I2151" i="275"/>
  <c r="A2152" i="275"/>
  <c r="C2152" i="275"/>
  <c r="B2152" i="275"/>
  <c r="D2152" i="275"/>
  <c r="I2152" i="275"/>
  <c r="A2153" i="275"/>
  <c r="C2153" i="275"/>
  <c r="B2153" i="275"/>
  <c r="D2153" i="275"/>
  <c r="I2153" i="275"/>
  <c r="A2154" i="275"/>
  <c r="C2154" i="275"/>
  <c r="B2154" i="275"/>
  <c r="D2154" i="275"/>
  <c r="I2154" i="275"/>
  <c r="A2155" i="275"/>
  <c r="C2155" i="275"/>
  <c r="B2155" i="275"/>
  <c r="D2155" i="275"/>
  <c r="I2155" i="275"/>
  <c r="A2156" i="275"/>
  <c r="C2156" i="275"/>
  <c r="B2156" i="275"/>
  <c r="D2156" i="275"/>
  <c r="I2156" i="275"/>
  <c r="A2157" i="275"/>
  <c r="C2157" i="275"/>
  <c r="B2157" i="275"/>
  <c r="D2157" i="275"/>
  <c r="I2157" i="275"/>
  <c r="A2158" i="275"/>
  <c r="C2158" i="275"/>
  <c r="B2158" i="275"/>
  <c r="D2158" i="275"/>
  <c r="I2158" i="275"/>
  <c r="A2159" i="275"/>
  <c r="C2159" i="275"/>
  <c r="B2159" i="275"/>
  <c r="D2159" i="275"/>
  <c r="I2159" i="275"/>
  <c r="A2160" i="275"/>
  <c r="C2160" i="275"/>
  <c r="B2160" i="275"/>
  <c r="D2160" i="275"/>
  <c r="I2160" i="275"/>
  <c r="A2161" i="275"/>
  <c r="C2161" i="275"/>
  <c r="B2161" i="275"/>
  <c r="D2161" i="275"/>
  <c r="I2161" i="275"/>
  <c r="A2162" i="275"/>
  <c r="C2162" i="275"/>
  <c r="B2162" i="275"/>
  <c r="D2162" i="275"/>
  <c r="I2162" i="275"/>
  <c r="A2163" i="275"/>
  <c r="C2163" i="275"/>
  <c r="B2163" i="275"/>
  <c r="D2163" i="275"/>
  <c r="I2163" i="275"/>
  <c r="A2164" i="275"/>
  <c r="C2164" i="275"/>
  <c r="B2164" i="275"/>
  <c r="D2164" i="275"/>
  <c r="I2164" i="275"/>
  <c r="A2165" i="275"/>
  <c r="C2165" i="275"/>
  <c r="B2165" i="275"/>
  <c r="D2165" i="275"/>
  <c r="I2165" i="275"/>
  <c r="A2166" i="275"/>
  <c r="C2166" i="275"/>
  <c r="B2166" i="275"/>
  <c r="D2166" i="275"/>
  <c r="I2166" i="275"/>
  <c r="A2167" i="275"/>
  <c r="C2167" i="275"/>
  <c r="B2167" i="275"/>
  <c r="D2167" i="275"/>
  <c r="I2167" i="275"/>
  <c r="A2168" i="275"/>
  <c r="C2168" i="275"/>
  <c r="B2168" i="275"/>
  <c r="D2168" i="275"/>
  <c r="I2168" i="275"/>
  <c r="A2169" i="275"/>
  <c r="C2169" i="275"/>
  <c r="B2169" i="275"/>
  <c r="D2169" i="275"/>
  <c r="I2169" i="275"/>
  <c r="A2170" i="275"/>
  <c r="C2170" i="275"/>
  <c r="B2170" i="275"/>
  <c r="D2170" i="275"/>
  <c r="I2170" i="275"/>
  <c r="A2171" i="275"/>
  <c r="C2171" i="275"/>
  <c r="B2171" i="275"/>
  <c r="D2171" i="275"/>
  <c r="I2171" i="275"/>
  <c r="A2172" i="275"/>
  <c r="C2172" i="275"/>
  <c r="B2172" i="275"/>
  <c r="D2172" i="275"/>
  <c r="I2172" i="275"/>
  <c r="A2173" i="275"/>
  <c r="C2173" i="275"/>
  <c r="B2173" i="275"/>
  <c r="D2173" i="275"/>
  <c r="I2173" i="275"/>
  <c r="A2174" i="275"/>
  <c r="C2174" i="275"/>
  <c r="B2174" i="275"/>
  <c r="D2174" i="275"/>
  <c r="I2174" i="275"/>
  <c r="A2175" i="275"/>
  <c r="C2175" i="275"/>
  <c r="B2175" i="275"/>
  <c r="D2175" i="275"/>
  <c r="I2175" i="275"/>
  <c r="A2176" i="275"/>
  <c r="C2176" i="275"/>
  <c r="B2176" i="275"/>
  <c r="D2176" i="275"/>
  <c r="I2176" i="275"/>
  <c r="A2177" i="275"/>
  <c r="C2177" i="275"/>
  <c r="B2177" i="275"/>
  <c r="D2177" i="275"/>
  <c r="I2177" i="275"/>
  <c r="A2178" i="275"/>
  <c r="C2178" i="275"/>
  <c r="B2178" i="275"/>
  <c r="D2178" i="275"/>
  <c r="I2178" i="275"/>
  <c r="A2179" i="275"/>
  <c r="C2179" i="275"/>
  <c r="B2179" i="275"/>
  <c r="D2179" i="275"/>
  <c r="I2179" i="275"/>
  <c r="A2180" i="275"/>
  <c r="C2180" i="275"/>
  <c r="B2180" i="275"/>
  <c r="D2180" i="275"/>
  <c r="I2180" i="275"/>
  <c r="A2181" i="275"/>
  <c r="C2181" i="275"/>
  <c r="B2181" i="275"/>
  <c r="D2181" i="275"/>
  <c r="I2181" i="275"/>
  <c r="A2182" i="275"/>
  <c r="C2182" i="275"/>
  <c r="B2182" i="275"/>
  <c r="D2182" i="275"/>
  <c r="I2182" i="275"/>
  <c r="A2183" i="275"/>
  <c r="C2183" i="275"/>
  <c r="B2183" i="275"/>
  <c r="D2183" i="275"/>
  <c r="I2183" i="275"/>
  <c r="A2184" i="275"/>
  <c r="C2184" i="275"/>
  <c r="B2184" i="275"/>
  <c r="D2184" i="275"/>
  <c r="I2184" i="275"/>
  <c r="A2185" i="275"/>
  <c r="C2185" i="275"/>
  <c r="B2185" i="275"/>
  <c r="D2185" i="275"/>
  <c r="I2185" i="275"/>
  <c r="A2186" i="275"/>
  <c r="C2186" i="275"/>
  <c r="B2186" i="275"/>
  <c r="D2186" i="275"/>
  <c r="I2186" i="275"/>
  <c r="A2187" i="275"/>
  <c r="C2187" i="275"/>
  <c r="B2187" i="275"/>
  <c r="D2187" i="275"/>
  <c r="I2187" i="275"/>
  <c r="A2188" i="275"/>
  <c r="C2188" i="275"/>
  <c r="B2188" i="275"/>
  <c r="D2188" i="275"/>
  <c r="I2188" i="275"/>
  <c r="A2189" i="275"/>
  <c r="C2189" i="275"/>
  <c r="B2189" i="275"/>
  <c r="D2189" i="275"/>
  <c r="I2189" i="275"/>
  <c r="A2190" i="275"/>
  <c r="C2190" i="275"/>
  <c r="B2190" i="275"/>
  <c r="D2190" i="275"/>
  <c r="I2190" i="275"/>
  <c r="A2191" i="275"/>
  <c r="C2191" i="275"/>
  <c r="B2191" i="275"/>
  <c r="D2191" i="275"/>
  <c r="I2191" i="275"/>
  <c r="A2192" i="275"/>
  <c r="C2192" i="275"/>
  <c r="B2192" i="275"/>
  <c r="D2192" i="275"/>
  <c r="E2192" i="275"/>
  <c r="I2192" i="275"/>
  <c r="A2193" i="275"/>
  <c r="C2193" i="275"/>
  <c r="B2193" i="275"/>
  <c r="D2193" i="275"/>
  <c r="E2193" i="275"/>
  <c r="I2193" i="275"/>
  <c r="A2194" i="275"/>
  <c r="C2194" i="275"/>
  <c r="B2194" i="275"/>
  <c r="D2194" i="275"/>
  <c r="E2194" i="275"/>
  <c r="I2194" i="275"/>
  <c r="A2195" i="275"/>
  <c r="C2195" i="275"/>
  <c r="D2195" i="275"/>
  <c r="E2195" i="275"/>
  <c r="I2195" i="275"/>
  <c r="A2196" i="275"/>
  <c r="C2196" i="275"/>
  <c r="B2196" i="275"/>
  <c r="D2196" i="275"/>
  <c r="E2196" i="275"/>
  <c r="I2196" i="275"/>
  <c r="A2197" i="275"/>
  <c r="C2197" i="275"/>
  <c r="B2197" i="275"/>
  <c r="D2197" i="275"/>
  <c r="E2197" i="275"/>
  <c r="I2197" i="275"/>
  <c r="A2198" i="275"/>
  <c r="C2198" i="275"/>
  <c r="B2198" i="275"/>
  <c r="D2198" i="275"/>
  <c r="E2198" i="275"/>
  <c r="I2198" i="275"/>
  <c r="A2199" i="275"/>
  <c r="C2199" i="275"/>
  <c r="B2199" i="275"/>
  <c r="D2199" i="275"/>
  <c r="E2199" i="275"/>
  <c r="I2199" i="275"/>
  <c r="A2200" i="275"/>
  <c r="C2200" i="275"/>
  <c r="B2200" i="275"/>
  <c r="D2200" i="275"/>
  <c r="E2200" i="275"/>
  <c r="I2200" i="275"/>
  <c r="A2201" i="275"/>
  <c r="C2201" i="275"/>
  <c r="B2201" i="275"/>
  <c r="D2201" i="275"/>
  <c r="E2201" i="275"/>
  <c r="I2201" i="275"/>
  <c r="A2202" i="275"/>
  <c r="C2202" i="275"/>
  <c r="B2202" i="275"/>
  <c r="D2202" i="275"/>
  <c r="E2202" i="275"/>
  <c r="I2202" i="275"/>
  <c r="A2203" i="275"/>
  <c r="C2203" i="275"/>
  <c r="D2203" i="275"/>
  <c r="E2203" i="275"/>
  <c r="I2203" i="275"/>
  <c r="A2204" i="275"/>
  <c r="C2204" i="275"/>
  <c r="B2204" i="275"/>
  <c r="D2204" i="275"/>
  <c r="E2204" i="275"/>
  <c r="I2204" i="275"/>
  <c r="A2205" i="275"/>
  <c r="C2205" i="275"/>
  <c r="B2205" i="275"/>
  <c r="D2205" i="275"/>
  <c r="E2205" i="275"/>
  <c r="I2205" i="275"/>
  <c r="A2206" i="275"/>
  <c r="C2206" i="275"/>
  <c r="D2206" i="275"/>
  <c r="E2206" i="275"/>
  <c r="I2206" i="275"/>
  <c r="A2207" i="275"/>
  <c r="C2207" i="275"/>
  <c r="D2207" i="275"/>
  <c r="E2207" i="275"/>
  <c r="I2207" i="275"/>
  <c r="A2208" i="275"/>
  <c r="C2208" i="275"/>
  <c r="B2208" i="275"/>
  <c r="D2208" i="275"/>
  <c r="E2208" i="275"/>
  <c r="I2208" i="275"/>
  <c r="A2209" i="275"/>
  <c r="C2209" i="275"/>
  <c r="B2209" i="275"/>
  <c r="D2209" i="275"/>
  <c r="E2209" i="275"/>
  <c r="I2209" i="275"/>
  <c r="A2210" i="275"/>
  <c r="C2210" i="275"/>
  <c r="B2210" i="275"/>
  <c r="D2210" i="275"/>
  <c r="E2210" i="275"/>
  <c r="I2210" i="275"/>
  <c r="A2211" i="275"/>
  <c r="C2211" i="275"/>
  <c r="D2211" i="275"/>
  <c r="E2211" i="275"/>
  <c r="I2211" i="275"/>
  <c r="A2212" i="275"/>
  <c r="C2212" i="275"/>
  <c r="B2212" i="275"/>
  <c r="D2212" i="275"/>
  <c r="E2212" i="275"/>
  <c r="I2212" i="275"/>
  <c r="A2213" i="275"/>
  <c r="C2213" i="275"/>
  <c r="B2213" i="275"/>
  <c r="D2213" i="275"/>
  <c r="E2213" i="275"/>
  <c r="I2213" i="275"/>
  <c r="A2214" i="275"/>
  <c r="C2214" i="275"/>
  <c r="B2214" i="275"/>
  <c r="D2214" i="275"/>
  <c r="E2214" i="275"/>
  <c r="I2214" i="275"/>
  <c r="A2215" i="275"/>
  <c r="C2215" i="275"/>
  <c r="D2215" i="275"/>
  <c r="E2215" i="275"/>
  <c r="I2215" i="275"/>
  <c r="A2216" i="275"/>
  <c r="C2216" i="275"/>
  <c r="B2216" i="275"/>
  <c r="D2216" i="275"/>
  <c r="E2216" i="275"/>
  <c r="I2216" i="275"/>
  <c r="A2217" i="275"/>
  <c r="C2217" i="275"/>
  <c r="B2217" i="275"/>
  <c r="D2217" i="275"/>
  <c r="E2217" i="275"/>
  <c r="I2217" i="275"/>
  <c r="A2218" i="275"/>
  <c r="C2218" i="275"/>
  <c r="B2218" i="275"/>
  <c r="D2218" i="275"/>
  <c r="E2218" i="275"/>
  <c r="I2218" i="275"/>
  <c r="A2219" i="275"/>
  <c r="C2219" i="275"/>
  <c r="B2219" i="275"/>
  <c r="D2219" i="275"/>
  <c r="E2219" i="275"/>
  <c r="I2219" i="275"/>
  <c r="A2220" i="275"/>
  <c r="C2220" i="275"/>
  <c r="B2220" i="275"/>
  <c r="D2220" i="275"/>
  <c r="E2220" i="275"/>
  <c r="I2220" i="275"/>
  <c r="A2221" i="275"/>
  <c r="C2221" i="275"/>
  <c r="B2221" i="275"/>
  <c r="D2221" i="275"/>
  <c r="E2221" i="275"/>
  <c r="I2221" i="275"/>
  <c r="A2222" i="275"/>
  <c r="C2222" i="275"/>
  <c r="D2222" i="275"/>
  <c r="E2222" i="275"/>
  <c r="I2222" i="275"/>
  <c r="A2223" i="275"/>
  <c r="C2223" i="275"/>
  <c r="B2223" i="275"/>
  <c r="D2223" i="275"/>
  <c r="E2223" i="275"/>
  <c r="I2223" i="275"/>
  <c r="A2224" i="275"/>
  <c r="C2224" i="275"/>
  <c r="B2224" i="275"/>
  <c r="D2224" i="275"/>
  <c r="E2224" i="275"/>
  <c r="I2224" i="275"/>
  <c r="A2225" i="275"/>
  <c r="C2225" i="275"/>
  <c r="B2225" i="275"/>
  <c r="D2225" i="275"/>
  <c r="E2225" i="275"/>
  <c r="I2225" i="275"/>
  <c r="A2226" i="275"/>
  <c r="C2226" i="275"/>
  <c r="B2226" i="275"/>
  <c r="D2226" i="275"/>
  <c r="E2226" i="275"/>
  <c r="I2226" i="275"/>
  <c r="A2227" i="275"/>
  <c r="C2227" i="275"/>
  <c r="D2227" i="275"/>
  <c r="E2227" i="275"/>
  <c r="I2227" i="275"/>
  <c r="A2228" i="275"/>
  <c r="C2228" i="275"/>
  <c r="B2228" i="275"/>
  <c r="D2228" i="275"/>
  <c r="E2228" i="275"/>
  <c r="I2228" i="275"/>
  <c r="A2229" i="275"/>
  <c r="C2229" i="275"/>
  <c r="B2229" i="275"/>
  <c r="D2229" i="275"/>
  <c r="E2229" i="275"/>
  <c r="I2229" i="275"/>
  <c r="A2230" i="275"/>
  <c r="C2230" i="275"/>
  <c r="B2230" i="275"/>
  <c r="D2230" i="275"/>
  <c r="E2230" i="275"/>
  <c r="I2230" i="275"/>
  <c r="A2231" i="275"/>
  <c r="C2231" i="275"/>
  <c r="B2231" i="275"/>
  <c r="D2231" i="275"/>
  <c r="E2231" i="275"/>
  <c r="I2231" i="275"/>
  <c r="A2232" i="275"/>
  <c r="C2232" i="275"/>
  <c r="B2232" i="275"/>
  <c r="D2232" i="275"/>
  <c r="E2232" i="275"/>
  <c r="I2232" i="275"/>
  <c r="A2233" i="275"/>
  <c r="C2233" i="275"/>
  <c r="B2233" i="275"/>
  <c r="D2233" i="275"/>
  <c r="E2233" i="275"/>
  <c r="I2233" i="275"/>
  <c r="A2234" i="275"/>
  <c r="C2234" i="275"/>
  <c r="B2234" i="275"/>
  <c r="D2234" i="275"/>
  <c r="E2234" i="275"/>
  <c r="I2234" i="275"/>
  <c r="A2235" i="275"/>
  <c r="C2235" i="275"/>
  <c r="D2235" i="275"/>
  <c r="E2235" i="275"/>
  <c r="I2235" i="275"/>
  <c r="A2236" i="275"/>
  <c r="C2236" i="275"/>
  <c r="B2236" i="275"/>
  <c r="D2236" i="275"/>
  <c r="E2236" i="275"/>
  <c r="I2236" i="275"/>
  <c r="A2237" i="275"/>
  <c r="C2237" i="275"/>
  <c r="B2237" i="275"/>
  <c r="D2237" i="275"/>
  <c r="E2237" i="275"/>
  <c r="I2237" i="275"/>
  <c r="A2238" i="275"/>
  <c r="C2238" i="275"/>
  <c r="B2238" i="275"/>
  <c r="D2238" i="275"/>
  <c r="E2238" i="275"/>
  <c r="I2238" i="275"/>
  <c r="A2239" i="275"/>
  <c r="C2239" i="275"/>
  <c r="B2239" i="275"/>
  <c r="D2239" i="275"/>
  <c r="E2239" i="275"/>
  <c r="I2239" i="275"/>
  <c r="A2240" i="275"/>
  <c r="C2240" i="275"/>
  <c r="B2240" i="275"/>
  <c r="D2240" i="275"/>
  <c r="E2240" i="275"/>
  <c r="I2240" i="275"/>
  <c r="A2241" i="275"/>
  <c r="C2241" i="275"/>
  <c r="B2241" i="275"/>
  <c r="D2241" i="275"/>
  <c r="E2241" i="275"/>
  <c r="I2241" i="275"/>
  <c r="A1682" i="275"/>
  <c r="C1682" i="275"/>
  <c r="B1682" i="275"/>
  <c r="D1682" i="275"/>
  <c r="I1682" i="275"/>
  <c r="A1683" i="275"/>
  <c r="C1683" i="275"/>
  <c r="B1683" i="275"/>
  <c r="D1683" i="275"/>
  <c r="I1683" i="275"/>
  <c r="A1684" i="275"/>
  <c r="C1684" i="275"/>
  <c r="B1684" i="275"/>
  <c r="D1684" i="275"/>
  <c r="I1684" i="275"/>
  <c r="A1685" i="275"/>
  <c r="C1685" i="275"/>
  <c r="B1685" i="275"/>
  <c r="D1685" i="275"/>
  <c r="I1685" i="275"/>
  <c r="A1686" i="275"/>
  <c r="C1686" i="275"/>
  <c r="B1686" i="275"/>
  <c r="D1686" i="275"/>
  <c r="I1686" i="275"/>
  <c r="A1687" i="275"/>
  <c r="C1687" i="275"/>
  <c r="B1687" i="275"/>
  <c r="D1687" i="275"/>
  <c r="I1687" i="275"/>
  <c r="A1688" i="275"/>
  <c r="C1688" i="275"/>
  <c r="B1688" i="275"/>
  <c r="D1688" i="275"/>
  <c r="I1688" i="275"/>
  <c r="A1689" i="275"/>
  <c r="C1689" i="275"/>
  <c r="B1689" i="275"/>
  <c r="D1689" i="275"/>
  <c r="I1689" i="275"/>
  <c r="A1690" i="275"/>
  <c r="C1690" i="275"/>
  <c r="B1690" i="275"/>
  <c r="D1690" i="275"/>
  <c r="I1690" i="275"/>
  <c r="A1691" i="275"/>
  <c r="C1691" i="275"/>
  <c r="B1691" i="275"/>
  <c r="D1691" i="275"/>
  <c r="I1691" i="275"/>
  <c r="A1692" i="275"/>
  <c r="C1692" i="275"/>
  <c r="B1692" i="275"/>
  <c r="D1692" i="275"/>
  <c r="I1692" i="275"/>
  <c r="A1693" i="275"/>
  <c r="C1693" i="275"/>
  <c r="B1693" i="275"/>
  <c r="D1693" i="275"/>
  <c r="I1693" i="275"/>
  <c r="A1694" i="275"/>
  <c r="C1694" i="275"/>
  <c r="B1694" i="275"/>
  <c r="D1694" i="275"/>
  <c r="I1694" i="275"/>
  <c r="A1695" i="275"/>
  <c r="C1695" i="275"/>
  <c r="B1695" i="275"/>
  <c r="D1695" i="275"/>
  <c r="I1695" i="275"/>
  <c r="A1696" i="275"/>
  <c r="C1696" i="275"/>
  <c r="B1696" i="275"/>
  <c r="D1696" i="275"/>
  <c r="I1696" i="275"/>
  <c r="A1697" i="275"/>
  <c r="C1697" i="275"/>
  <c r="D1697" i="275"/>
  <c r="I1697" i="275"/>
  <c r="A1698" i="275"/>
  <c r="C1698" i="275"/>
  <c r="B1698" i="275"/>
  <c r="D1698" i="275"/>
  <c r="I1698" i="275"/>
  <c r="A1699" i="275"/>
  <c r="C1699" i="275"/>
  <c r="B1699" i="275"/>
  <c r="D1699" i="275"/>
  <c r="I1699" i="275"/>
  <c r="A1700" i="275"/>
  <c r="C1700" i="275"/>
  <c r="B1700" i="275"/>
  <c r="D1700" i="275"/>
  <c r="I1700" i="275"/>
  <c r="A1701" i="275"/>
  <c r="C1701" i="275"/>
  <c r="B1701" i="275"/>
  <c r="D1701" i="275"/>
  <c r="I1701" i="275"/>
  <c r="A1702" i="275"/>
  <c r="C1702" i="275"/>
  <c r="B1702" i="275"/>
  <c r="D1702" i="275"/>
  <c r="I1702" i="275"/>
  <c r="A1703" i="275"/>
  <c r="C1703" i="275"/>
  <c r="B1703" i="275"/>
  <c r="D1703" i="275"/>
  <c r="I1703" i="275"/>
  <c r="A1704" i="275"/>
  <c r="C1704" i="275"/>
  <c r="B1704" i="275"/>
  <c r="D1704" i="275"/>
  <c r="I1704" i="275"/>
  <c r="A1705" i="275"/>
  <c r="C1705" i="275"/>
  <c r="B1705" i="275"/>
  <c r="D1705" i="275"/>
  <c r="I1705" i="275"/>
  <c r="A1706" i="275"/>
  <c r="C1706" i="275"/>
  <c r="B1706" i="275"/>
  <c r="D1706" i="275"/>
  <c r="I1706" i="275"/>
  <c r="A1707" i="275"/>
  <c r="C1707" i="275"/>
  <c r="D1707" i="275"/>
  <c r="I1707" i="275"/>
  <c r="A1708" i="275"/>
  <c r="C1708" i="275"/>
  <c r="B1708" i="275"/>
  <c r="D1708" i="275"/>
  <c r="I1708" i="275"/>
  <c r="A1709" i="275"/>
  <c r="C1709" i="275"/>
  <c r="B1709" i="275"/>
  <c r="D1709" i="275"/>
  <c r="I1709" i="275"/>
  <c r="A1710" i="275"/>
  <c r="C1710" i="275"/>
  <c r="B1710" i="275"/>
  <c r="D1710" i="275"/>
  <c r="I1710" i="275"/>
  <c r="A1711" i="275"/>
  <c r="C1711" i="275"/>
  <c r="B1711" i="275"/>
  <c r="D1711" i="275"/>
  <c r="I1711" i="275"/>
  <c r="A1712" i="275"/>
  <c r="C1712" i="275"/>
  <c r="B1712" i="275"/>
  <c r="D1712" i="275"/>
  <c r="I1712" i="275"/>
  <c r="A1713" i="275"/>
  <c r="C1713" i="275"/>
  <c r="B1713" i="275"/>
  <c r="D1713" i="275"/>
  <c r="I1713" i="275"/>
  <c r="A1714" i="275"/>
  <c r="C1714" i="275"/>
  <c r="B1714" i="275"/>
  <c r="D1714" i="275"/>
  <c r="I1714" i="275"/>
  <c r="A1715" i="275"/>
  <c r="C1715" i="275"/>
  <c r="B1715" i="275"/>
  <c r="D1715" i="275"/>
  <c r="I1715" i="275"/>
  <c r="A1716" i="275"/>
  <c r="C1716" i="275"/>
  <c r="B1716" i="275"/>
  <c r="D1716" i="275"/>
  <c r="I1716" i="275"/>
  <c r="A1717" i="275"/>
  <c r="C1717" i="275"/>
  <c r="B1717" i="275"/>
  <c r="D1717" i="275"/>
  <c r="I1717" i="275"/>
  <c r="A1718" i="275"/>
  <c r="C1718" i="275"/>
  <c r="B1718" i="275"/>
  <c r="D1718" i="275"/>
  <c r="I1718" i="275"/>
  <c r="A1719" i="275"/>
  <c r="C1719" i="275"/>
  <c r="B1719" i="275"/>
  <c r="D1719" i="275"/>
  <c r="I1719" i="275"/>
  <c r="A1720" i="275"/>
  <c r="C1720" i="275"/>
  <c r="B1720" i="275"/>
  <c r="D1720" i="275"/>
  <c r="I1720" i="275"/>
  <c r="A1721" i="275"/>
  <c r="C1721" i="275"/>
  <c r="B1721" i="275"/>
  <c r="D1721" i="275"/>
  <c r="I1721" i="275"/>
  <c r="A1722" i="275"/>
  <c r="C1722" i="275"/>
  <c r="B1722" i="275"/>
  <c r="D1722" i="275"/>
  <c r="I1722" i="275"/>
  <c r="A1723" i="275"/>
  <c r="C1723" i="275"/>
  <c r="B1723" i="275"/>
  <c r="D1723" i="275"/>
  <c r="I1723" i="275"/>
  <c r="A1724" i="275"/>
  <c r="C1724" i="275"/>
  <c r="B1724" i="275"/>
  <c r="D1724" i="275"/>
  <c r="I1724" i="275"/>
  <c r="A1725" i="275"/>
  <c r="C1725" i="275"/>
  <c r="B1725" i="275"/>
  <c r="D1725" i="275"/>
  <c r="I1725" i="275"/>
  <c r="A1726" i="275"/>
  <c r="C1726" i="275"/>
  <c r="B1726" i="275"/>
  <c r="D1726" i="275"/>
  <c r="I1726" i="275"/>
  <c r="A1727" i="275"/>
  <c r="C1727" i="275"/>
  <c r="B1727" i="275"/>
  <c r="D1727" i="275"/>
  <c r="I1727" i="275"/>
  <c r="A1728" i="275"/>
  <c r="C1728" i="275"/>
  <c r="B1728" i="275"/>
  <c r="D1728" i="275"/>
  <c r="I1728" i="275"/>
  <c r="A1729" i="275"/>
  <c r="C1729" i="275"/>
  <c r="B1729" i="275"/>
  <c r="D1729" i="275"/>
  <c r="I1729" i="275"/>
  <c r="A1730" i="275"/>
  <c r="C1730" i="275"/>
  <c r="B1730" i="275"/>
  <c r="D1730" i="275"/>
  <c r="I1730" i="275"/>
  <c r="A1731" i="275"/>
  <c r="C1731" i="275"/>
  <c r="B1731" i="275"/>
  <c r="D1731" i="275"/>
  <c r="I1731" i="275"/>
  <c r="A1732" i="275"/>
  <c r="C1732" i="275"/>
  <c r="B1732" i="275"/>
  <c r="D1732" i="275"/>
  <c r="I1732" i="275"/>
  <c r="A1733" i="275"/>
  <c r="C1733" i="275"/>
  <c r="B1733" i="275"/>
  <c r="D1733" i="275"/>
  <c r="I1733" i="275"/>
  <c r="A1734" i="275"/>
  <c r="C1734" i="275"/>
  <c r="B1734" i="275"/>
  <c r="D1734" i="275"/>
  <c r="I1734" i="275"/>
  <c r="A1735" i="275"/>
  <c r="C1735" i="275"/>
  <c r="B1735" i="275"/>
  <c r="D1735" i="275"/>
  <c r="I1735" i="275"/>
  <c r="A1736" i="275"/>
  <c r="C1736" i="275"/>
  <c r="B1736" i="275"/>
  <c r="D1736" i="275"/>
  <c r="I1736" i="275"/>
  <c r="A1737" i="275"/>
  <c r="C1737" i="275"/>
  <c r="B1737" i="275"/>
  <c r="D1737" i="275"/>
  <c r="I1737" i="275"/>
  <c r="A1738" i="275"/>
  <c r="C1738" i="275"/>
  <c r="B1738" i="275"/>
  <c r="D1738" i="275"/>
  <c r="I1738" i="275"/>
  <c r="A1739" i="275"/>
  <c r="C1739" i="275"/>
  <c r="D1739" i="275"/>
  <c r="I1739" i="275"/>
  <c r="A1740" i="275"/>
  <c r="C1740" i="275"/>
  <c r="B1740" i="275"/>
  <c r="D1740" i="275"/>
  <c r="I1740" i="275"/>
  <c r="A1741" i="275"/>
  <c r="C1741" i="275"/>
  <c r="B1741" i="275"/>
  <c r="D1741" i="275"/>
  <c r="I1741" i="275"/>
  <c r="A1742" i="275"/>
  <c r="C1742" i="275"/>
  <c r="B1742" i="275"/>
  <c r="D1742" i="275"/>
  <c r="I1742" i="275"/>
  <c r="A1743" i="275"/>
  <c r="C1743" i="275"/>
  <c r="B1743" i="275"/>
  <c r="D1743" i="275"/>
  <c r="I1743" i="275"/>
  <c r="A1744" i="275"/>
  <c r="C1744" i="275"/>
  <c r="B1744" i="275"/>
  <c r="D1744" i="275"/>
  <c r="I1744" i="275"/>
  <c r="A1745" i="275"/>
  <c r="C1745" i="275"/>
  <c r="D1745" i="275"/>
  <c r="I1745" i="275"/>
  <c r="A1746" i="275"/>
  <c r="C1746" i="275"/>
  <c r="B1746" i="275"/>
  <c r="D1746" i="275"/>
  <c r="I1746" i="275"/>
  <c r="A1747" i="275"/>
  <c r="C1747" i="275"/>
  <c r="B1747" i="275"/>
  <c r="D1747" i="275"/>
  <c r="I1747" i="275"/>
  <c r="A1748" i="275"/>
  <c r="C1748" i="275"/>
  <c r="B1748" i="275"/>
  <c r="D1748" i="275"/>
  <c r="I1748" i="275"/>
  <c r="A1749" i="275"/>
  <c r="C1749" i="275"/>
  <c r="D1749" i="275"/>
  <c r="I1749" i="275"/>
  <c r="A1750" i="275"/>
  <c r="C1750" i="275"/>
  <c r="B1750" i="275"/>
  <c r="D1750" i="275"/>
  <c r="I1750" i="275"/>
  <c r="A1751" i="275"/>
  <c r="C1751" i="275"/>
  <c r="B1751" i="275"/>
  <c r="D1751" i="275"/>
  <c r="I1751" i="275"/>
  <c r="A1752" i="275"/>
  <c r="C1752" i="275"/>
  <c r="B1752" i="275"/>
  <c r="D1752" i="275"/>
  <c r="I1752" i="275"/>
  <c r="A1753" i="275"/>
  <c r="C1753" i="275"/>
  <c r="B1753" i="275"/>
  <c r="D1753" i="275"/>
  <c r="I1753" i="275"/>
  <c r="A1754" i="275"/>
  <c r="C1754" i="275"/>
  <c r="B1754" i="275"/>
  <c r="D1754" i="275"/>
  <c r="I1754" i="275"/>
  <c r="A1755" i="275"/>
  <c r="C1755" i="275"/>
  <c r="B1755" i="275"/>
  <c r="D1755" i="275"/>
  <c r="I1755" i="275"/>
  <c r="A1756" i="275"/>
  <c r="C1756" i="275"/>
  <c r="B1756" i="275"/>
  <c r="D1756" i="275"/>
  <c r="I1756" i="275"/>
  <c r="A1757" i="275"/>
  <c r="C1757" i="275"/>
  <c r="B1757" i="275"/>
  <c r="D1757" i="275"/>
  <c r="I1757" i="275"/>
  <c r="A1758" i="275"/>
  <c r="C1758" i="275"/>
  <c r="B1758" i="275"/>
  <c r="D1758" i="275"/>
  <c r="I1758" i="275"/>
  <c r="A1759" i="275"/>
  <c r="C1759" i="275"/>
  <c r="B1759" i="275"/>
  <c r="I1759" i="275"/>
  <c r="A1760" i="275"/>
  <c r="C1760" i="275"/>
  <c r="B1760" i="275"/>
  <c r="I1760" i="275"/>
  <c r="A1761" i="275"/>
  <c r="C1761" i="275"/>
  <c r="B1761" i="275"/>
  <c r="D1761" i="275"/>
  <c r="I1761" i="275"/>
  <c r="A1762" i="275"/>
  <c r="C1762" i="275"/>
  <c r="B1762" i="275"/>
  <c r="D1762" i="275"/>
  <c r="I1762" i="275"/>
  <c r="A1763" i="275"/>
  <c r="C1763" i="275"/>
  <c r="B1763" i="275"/>
  <c r="I1763" i="275"/>
  <c r="A1764" i="275"/>
  <c r="C1764" i="275"/>
  <c r="B1764" i="275"/>
  <c r="I1764" i="275"/>
  <c r="A1765" i="275"/>
  <c r="C1765" i="275"/>
  <c r="B1765" i="275"/>
  <c r="D1765" i="275"/>
  <c r="I1765" i="275"/>
  <c r="A1766" i="275"/>
  <c r="C1766" i="275"/>
  <c r="I1766" i="275"/>
  <c r="A1767" i="275"/>
  <c r="C1767" i="275"/>
  <c r="B1767" i="275"/>
  <c r="I1767" i="275"/>
  <c r="A1768" i="275"/>
  <c r="C1768" i="275"/>
  <c r="B1768" i="275"/>
  <c r="I1768" i="275"/>
  <c r="A1769" i="275"/>
  <c r="C1769" i="275"/>
  <c r="B1769" i="275"/>
  <c r="I1769" i="275"/>
  <c r="A1770" i="275"/>
  <c r="C1770" i="275"/>
  <c r="D1770" i="275"/>
  <c r="I1770" i="275"/>
  <c r="A1771" i="275"/>
  <c r="C1771" i="275"/>
  <c r="B1771" i="275"/>
  <c r="D1771" i="275"/>
  <c r="I1771" i="275"/>
  <c r="A1772" i="275"/>
  <c r="C1772" i="275"/>
  <c r="B1772" i="275"/>
  <c r="D1772" i="275"/>
  <c r="I1772" i="275"/>
  <c r="A1773" i="275"/>
  <c r="C1773" i="275"/>
  <c r="B1773" i="275"/>
  <c r="I1773" i="275"/>
  <c r="A1774" i="275"/>
  <c r="C1774" i="275"/>
  <c r="B1774" i="275"/>
  <c r="D1774" i="275"/>
  <c r="I1774" i="275"/>
  <c r="A1775" i="275"/>
  <c r="C1775" i="275"/>
  <c r="I1775" i="275"/>
  <c r="A1776" i="275"/>
  <c r="C1776" i="275"/>
  <c r="I1776" i="275"/>
  <c r="A1777" i="275"/>
  <c r="C1777" i="275"/>
  <c r="B1777" i="275"/>
  <c r="D1777" i="275"/>
  <c r="I1777" i="275"/>
  <c r="A1778" i="275"/>
  <c r="C1778" i="275"/>
  <c r="B1778" i="275"/>
  <c r="D1778" i="275"/>
  <c r="I1778" i="275"/>
  <c r="A1779" i="275"/>
  <c r="C1779" i="275"/>
  <c r="B1779" i="275"/>
  <c r="I1779" i="275"/>
  <c r="A1780" i="275"/>
  <c r="C1780" i="275"/>
  <c r="B1780" i="275"/>
  <c r="I1780" i="275"/>
  <c r="A1781" i="275"/>
  <c r="C1781" i="275"/>
  <c r="B1781" i="275"/>
  <c r="D1781" i="275"/>
  <c r="I1781" i="275"/>
  <c r="A1782" i="275"/>
  <c r="C1782" i="275"/>
  <c r="B1782" i="275"/>
  <c r="D1782" i="275"/>
  <c r="I1782" i="275"/>
  <c r="A1783" i="275"/>
  <c r="C1783" i="275"/>
  <c r="B1783" i="275"/>
  <c r="I1783" i="275"/>
  <c r="A1784" i="275"/>
  <c r="C1784" i="275"/>
  <c r="B1784" i="275"/>
  <c r="I1784" i="275"/>
  <c r="A1785" i="275"/>
  <c r="C1785" i="275"/>
  <c r="B1785" i="275"/>
  <c r="D1785" i="275"/>
  <c r="I1785" i="275"/>
  <c r="A1786" i="275"/>
  <c r="C1786" i="275"/>
  <c r="B1786" i="275"/>
  <c r="D1786" i="275"/>
  <c r="I1786" i="275"/>
  <c r="A1787" i="275"/>
  <c r="C1787" i="275"/>
  <c r="D1787" i="275"/>
  <c r="I1787" i="275"/>
  <c r="A1788" i="275"/>
  <c r="C1788" i="275"/>
  <c r="B1788" i="275"/>
  <c r="I1788" i="275"/>
  <c r="A1789" i="275"/>
  <c r="C1789" i="275"/>
  <c r="B1789" i="275"/>
  <c r="D1789" i="275"/>
  <c r="I1789" i="275"/>
  <c r="A1790" i="275"/>
  <c r="C1790" i="275"/>
  <c r="B1790" i="275"/>
  <c r="I1790" i="275"/>
  <c r="A1791" i="275"/>
  <c r="C1791" i="275"/>
  <c r="B1791" i="275"/>
  <c r="D1791" i="275"/>
  <c r="I1791" i="275"/>
  <c r="A1792" i="275"/>
  <c r="C1792" i="275"/>
  <c r="B1792" i="275"/>
  <c r="I1792" i="275"/>
  <c r="A1793" i="275"/>
  <c r="C1793" i="275"/>
  <c r="D1793" i="275"/>
  <c r="I1793" i="275"/>
  <c r="A1794" i="275"/>
  <c r="C1794" i="275"/>
  <c r="B1794" i="275"/>
  <c r="D1794" i="275"/>
  <c r="I1794" i="275"/>
  <c r="A1795" i="275"/>
  <c r="C1795" i="275"/>
  <c r="B1795" i="275"/>
  <c r="I1795" i="275"/>
  <c r="A1796" i="275"/>
  <c r="C1796" i="275"/>
  <c r="B1796" i="275"/>
  <c r="I1796" i="275"/>
  <c r="A1797" i="275"/>
  <c r="C1797" i="275"/>
  <c r="B1797" i="275"/>
  <c r="I1797" i="275"/>
  <c r="A1798" i="275"/>
  <c r="C1798" i="275"/>
  <c r="B1798" i="275"/>
  <c r="D1798" i="275"/>
  <c r="I1798" i="275"/>
  <c r="A1799" i="275"/>
  <c r="C1799" i="275"/>
  <c r="D1799" i="275"/>
  <c r="I1799" i="275"/>
  <c r="A1800" i="275"/>
  <c r="C1800" i="275"/>
  <c r="B1800" i="275"/>
  <c r="D1800" i="275"/>
  <c r="I1800" i="275"/>
  <c r="A1801" i="275"/>
  <c r="C1801" i="275"/>
  <c r="B1801" i="275"/>
  <c r="I1801" i="275"/>
  <c r="A1802" i="275"/>
  <c r="C1802" i="275"/>
  <c r="B1802" i="275"/>
  <c r="D1802" i="275"/>
  <c r="I1802" i="275"/>
  <c r="A1803" i="275"/>
  <c r="C1803" i="275"/>
  <c r="I1803" i="275"/>
  <c r="A1804" i="275"/>
  <c r="C1804" i="275"/>
  <c r="B1804" i="275"/>
  <c r="D1804" i="275"/>
  <c r="I1804" i="275"/>
  <c r="A1805" i="275"/>
  <c r="C1805" i="275"/>
  <c r="B1805" i="275"/>
  <c r="D1805" i="275"/>
  <c r="I1805" i="275"/>
  <c r="A1806" i="275"/>
  <c r="C1806" i="275"/>
  <c r="B1806" i="275"/>
  <c r="D1806" i="275"/>
  <c r="I1806" i="275"/>
  <c r="A1807" i="275"/>
  <c r="C1807" i="275"/>
  <c r="B1807" i="275"/>
  <c r="I1807" i="275"/>
  <c r="A1808" i="275"/>
  <c r="C1808" i="275"/>
  <c r="B1808" i="275"/>
  <c r="D1808" i="275"/>
  <c r="I1808" i="275"/>
  <c r="A1809" i="275"/>
  <c r="C1809" i="275"/>
  <c r="B1809" i="275"/>
  <c r="D1809" i="275"/>
  <c r="I1809" i="275"/>
  <c r="A1810" i="275"/>
  <c r="C1810" i="275"/>
  <c r="B1810" i="275"/>
  <c r="D1810" i="275"/>
  <c r="I1810" i="275"/>
  <c r="A1811" i="275"/>
  <c r="C1811" i="275"/>
  <c r="B1811" i="275"/>
  <c r="I1811" i="275"/>
  <c r="A1812" i="275"/>
  <c r="C1812" i="275"/>
  <c r="B1812" i="275"/>
  <c r="I1812" i="275"/>
  <c r="A1813" i="275"/>
  <c r="C1813" i="275"/>
  <c r="B1813" i="275"/>
  <c r="I1813" i="275"/>
  <c r="A1814" i="275"/>
  <c r="C1814" i="275"/>
  <c r="B1814" i="275"/>
  <c r="I1814" i="275"/>
  <c r="A1815" i="275"/>
  <c r="C1815" i="275"/>
  <c r="B1815" i="275"/>
  <c r="I1815" i="275"/>
  <c r="A1816" i="275"/>
  <c r="C1816" i="275"/>
  <c r="I1816" i="275"/>
  <c r="A1817" i="275"/>
  <c r="C1817" i="275"/>
  <c r="B1817" i="275"/>
  <c r="I1817" i="275"/>
  <c r="A1818" i="275"/>
  <c r="C1818" i="275"/>
  <c r="B1818" i="275"/>
  <c r="I1818" i="275"/>
  <c r="A1819" i="275"/>
  <c r="C1819" i="275"/>
  <c r="B1819" i="275"/>
  <c r="I1819" i="275"/>
  <c r="A1820" i="275"/>
  <c r="C1820" i="275"/>
  <c r="B1820" i="275"/>
  <c r="I1820" i="275"/>
  <c r="A1821" i="275"/>
  <c r="C1821" i="275"/>
  <c r="B1821" i="275"/>
  <c r="I1821" i="275"/>
  <c r="A1822" i="275"/>
  <c r="C1822" i="275"/>
  <c r="B1822" i="275"/>
  <c r="I1822" i="275"/>
  <c r="A1823" i="275"/>
  <c r="C1823" i="275"/>
  <c r="B1823" i="275"/>
  <c r="I1823" i="275"/>
  <c r="A1824" i="275"/>
  <c r="C1824" i="275"/>
  <c r="B1824" i="275"/>
  <c r="I1824" i="275"/>
  <c r="A1825" i="275"/>
  <c r="C1825" i="275"/>
  <c r="B1825" i="275"/>
  <c r="I1825" i="275"/>
  <c r="A1826" i="275"/>
  <c r="C1826" i="275"/>
  <c r="B1826" i="275"/>
  <c r="I1826" i="275"/>
  <c r="A1827" i="275"/>
  <c r="C1827" i="275"/>
  <c r="I1827" i="275"/>
  <c r="A1828" i="275"/>
  <c r="C1828" i="275"/>
  <c r="B1828" i="275"/>
  <c r="I1828" i="275"/>
  <c r="A1829" i="275"/>
  <c r="C1829" i="275"/>
  <c r="B1829" i="275"/>
  <c r="I1829" i="275"/>
  <c r="A1830" i="275"/>
  <c r="C1830" i="275"/>
  <c r="B1830" i="275"/>
  <c r="I1830" i="275"/>
  <c r="A1831" i="275"/>
  <c r="C1831" i="275"/>
  <c r="B1831" i="275"/>
  <c r="I1831" i="275"/>
  <c r="A1832" i="275"/>
  <c r="C1832" i="275"/>
  <c r="I1832" i="275"/>
  <c r="A1833" i="275"/>
  <c r="C1833" i="275"/>
  <c r="B1833" i="275"/>
  <c r="I1833" i="275"/>
  <c r="A1834" i="275"/>
  <c r="C1834" i="275"/>
  <c r="B1834" i="275"/>
  <c r="I1834" i="275"/>
  <c r="A1835" i="275"/>
  <c r="C1835" i="275"/>
  <c r="B1835" i="275"/>
  <c r="I1835" i="275"/>
  <c r="A1836" i="275"/>
  <c r="C1836" i="275"/>
  <c r="B1836" i="275"/>
  <c r="I1836" i="275"/>
  <c r="A1837" i="275"/>
  <c r="C1837" i="275"/>
  <c r="B1837" i="275"/>
  <c r="I1837" i="275"/>
  <c r="A1838" i="275"/>
  <c r="C1838" i="275"/>
  <c r="B1838" i="275"/>
  <c r="I1838" i="275"/>
  <c r="A1839" i="275"/>
  <c r="C1839" i="275"/>
  <c r="B1839" i="275"/>
  <c r="I1839" i="275"/>
  <c r="A1840" i="275"/>
  <c r="C1840" i="275"/>
  <c r="B1840" i="275"/>
  <c r="I1840" i="275"/>
  <c r="A1841" i="275"/>
  <c r="C1841" i="275"/>
  <c r="B1841" i="275"/>
  <c r="I1841" i="275"/>
  <c r="A1842" i="275"/>
  <c r="C1842" i="275"/>
  <c r="B1842" i="275"/>
  <c r="I1842" i="275"/>
  <c r="A1843" i="275"/>
  <c r="C1843" i="275"/>
  <c r="B1843" i="275"/>
  <c r="I1843" i="275"/>
  <c r="A1844" i="275"/>
  <c r="C1844" i="275"/>
  <c r="B1844" i="275"/>
  <c r="I1844" i="275"/>
  <c r="A1845" i="275"/>
  <c r="C1845" i="275"/>
  <c r="B1845" i="275"/>
  <c r="I1845" i="275"/>
  <c r="A1846" i="275"/>
  <c r="C1846" i="275"/>
  <c r="B1846" i="275"/>
  <c r="I1846" i="275"/>
  <c r="A1847" i="275"/>
  <c r="C1847" i="275"/>
  <c r="B1847" i="275"/>
  <c r="I1847" i="275"/>
  <c r="A1848" i="275"/>
  <c r="C1848" i="275"/>
  <c r="B1848" i="275"/>
  <c r="I1848" i="275"/>
  <c r="A1849" i="275"/>
  <c r="C1849" i="275"/>
  <c r="B1849" i="275"/>
  <c r="I1849" i="275"/>
  <c r="A1850" i="275"/>
  <c r="C1850" i="275"/>
  <c r="I1850" i="275"/>
  <c r="A1851" i="275"/>
  <c r="C1851" i="275"/>
  <c r="B1851" i="275"/>
  <c r="I1851" i="275"/>
  <c r="A1852" i="275"/>
  <c r="C1852" i="275"/>
  <c r="B1852" i="275"/>
  <c r="I1852" i="275"/>
  <c r="A1853" i="275"/>
  <c r="C1853" i="275"/>
  <c r="B1853" i="275"/>
  <c r="I1853" i="275"/>
  <c r="A1854" i="275"/>
  <c r="C1854" i="275"/>
  <c r="B1854" i="275"/>
  <c r="I1854" i="275"/>
  <c r="A1855" i="275"/>
  <c r="C1855" i="275"/>
  <c r="B1855" i="275"/>
  <c r="I1855" i="275"/>
  <c r="A1856" i="275"/>
  <c r="C1856" i="275"/>
  <c r="B1856" i="275"/>
  <c r="I1856" i="275"/>
  <c r="A1857" i="275"/>
  <c r="C1857" i="275"/>
  <c r="B1857" i="275"/>
  <c r="I1857" i="275"/>
  <c r="A1858" i="275"/>
  <c r="C1858" i="275"/>
  <c r="B1858" i="275"/>
  <c r="I1858" i="275"/>
  <c r="A1859" i="275"/>
  <c r="C1859" i="275"/>
  <c r="B1859" i="275"/>
  <c r="I1859" i="275"/>
  <c r="A1860" i="275"/>
  <c r="C1860" i="275"/>
  <c r="B1860" i="275"/>
  <c r="I1860" i="275"/>
  <c r="A1861" i="275"/>
  <c r="C1861" i="275"/>
  <c r="B1861" i="275"/>
  <c r="I1861" i="275"/>
  <c r="A1862" i="275"/>
  <c r="C1862" i="275"/>
  <c r="B1862" i="275"/>
  <c r="D1862" i="275"/>
  <c r="I1862" i="275"/>
  <c r="A1863" i="275"/>
  <c r="C1863" i="275"/>
  <c r="B1863" i="275"/>
  <c r="D1863" i="275"/>
  <c r="I1863" i="275"/>
  <c r="A1864" i="275"/>
  <c r="C1864" i="275"/>
  <c r="B1864" i="275"/>
  <c r="D1864" i="275"/>
  <c r="I1864" i="275"/>
  <c r="A1865" i="275"/>
  <c r="C1865" i="275"/>
  <c r="B1865" i="275"/>
  <c r="D1865" i="275"/>
  <c r="I1865" i="275"/>
  <c r="A1866" i="275"/>
  <c r="C1866" i="275"/>
  <c r="D1866" i="275"/>
  <c r="I1866" i="275"/>
  <c r="A1867" i="275"/>
  <c r="C1867" i="275"/>
  <c r="B1867" i="275"/>
  <c r="D1867" i="275"/>
  <c r="I1867" i="275"/>
  <c r="A1868" i="275"/>
  <c r="C1868" i="275"/>
  <c r="B1868" i="275"/>
  <c r="D1868" i="275"/>
  <c r="I1868" i="275"/>
  <c r="A1869" i="275"/>
  <c r="C1869" i="275"/>
  <c r="D1869" i="275"/>
  <c r="I1869" i="275"/>
  <c r="A1870" i="275"/>
  <c r="C1870" i="275"/>
  <c r="B1870" i="275"/>
  <c r="D1870" i="275"/>
  <c r="I1870" i="275"/>
  <c r="A1871" i="275"/>
  <c r="C1871" i="275"/>
  <c r="B1871" i="275"/>
  <c r="D1871" i="275"/>
  <c r="I1871" i="275"/>
  <c r="A1872" i="275"/>
  <c r="C1872" i="275"/>
  <c r="B1872" i="275"/>
  <c r="D1872" i="275"/>
  <c r="I1872" i="275"/>
  <c r="A1873" i="275"/>
  <c r="C1873" i="275"/>
  <c r="B1873" i="275"/>
  <c r="D1873" i="275"/>
  <c r="I1873" i="275"/>
  <c r="A1874" i="275"/>
  <c r="C1874" i="275"/>
  <c r="B1874" i="275"/>
  <c r="D1874" i="275"/>
  <c r="I1874" i="275"/>
  <c r="A1875" i="275"/>
  <c r="C1875" i="275"/>
  <c r="B1875" i="275"/>
  <c r="D1875" i="275"/>
  <c r="I1875" i="275"/>
  <c r="A1876" i="275"/>
  <c r="C1876" i="275"/>
  <c r="B1876" i="275"/>
  <c r="D1876" i="275"/>
  <c r="I1876" i="275"/>
  <c r="A1877" i="275"/>
  <c r="C1877" i="275"/>
  <c r="B1877" i="275"/>
  <c r="D1877" i="275"/>
  <c r="I1877" i="275"/>
  <c r="A1878" i="275"/>
  <c r="C1878" i="275"/>
  <c r="B1878" i="275"/>
  <c r="D1878" i="275"/>
  <c r="I1878" i="275"/>
  <c r="A1879" i="275"/>
  <c r="C1879" i="275"/>
  <c r="B1879" i="275"/>
  <c r="D1879" i="275"/>
  <c r="I1879" i="275"/>
  <c r="A1880" i="275"/>
  <c r="C1880" i="275"/>
  <c r="B1880" i="275"/>
  <c r="D1880" i="275"/>
  <c r="I1880" i="275"/>
  <c r="A1881" i="275"/>
  <c r="C1881" i="275"/>
  <c r="B1881" i="275"/>
  <c r="D1881" i="275"/>
  <c r="I1881" i="275"/>
  <c r="A1882" i="275"/>
  <c r="C1882" i="275"/>
  <c r="B1882" i="275"/>
  <c r="D1882" i="275"/>
  <c r="I1882" i="275"/>
  <c r="A1883" i="275"/>
  <c r="C1883" i="275"/>
  <c r="B1883" i="275"/>
  <c r="D1883" i="275"/>
  <c r="I1883" i="275"/>
  <c r="A1884" i="275"/>
  <c r="C1884" i="275"/>
  <c r="B1884" i="275"/>
  <c r="D1884" i="275"/>
  <c r="I1884" i="275"/>
  <c r="A1885" i="275"/>
  <c r="C1885" i="275"/>
  <c r="B1885" i="275"/>
  <c r="D1885" i="275"/>
  <c r="I1885" i="275"/>
  <c r="A1886" i="275"/>
  <c r="C1886" i="275"/>
  <c r="B1886" i="275"/>
  <c r="D1886" i="275"/>
  <c r="I1886" i="275"/>
  <c r="A1887" i="275"/>
  <c r="C1887" i="275"/>
  <c r="B1887" i="275"/>
  <c r="D1887" i="275"/>
  <c r="I1887" i="275"/>
  <c r="A1888" i="275"/>
  <c r="C1888" i="275"/>
  <c r="B1888" i="275"/>
  <c r="D1888" i="275"/>
  <c r="I1888" i="275"/>
  <c r="A1889" i="275"/>
  <c r="C1889" i="275"/>
  <c r="B1889" i="275"/>
  <c r="D1889" i="275"/>
  <c r="I1889" i="275"/>
  <c r="A1890" i="275"/>
  <c r="C1890" i="275"/>
  <c r="B1890" i="275"/>
  <c r="D1890" i="275"/>
  <c r="I1890" i="275"/>
  <c r="A1891" i="275"/>
  <c r="C1891" i="275"/>
  <c r="D1891" i="275"/>
  <c r="I1891" i="275"/>
  <c r="A1892" i="275"/>
  <c r="C1892" i="275"/>
  <c r="B1892" i="275"/>
  <c r="D1892" i="275"/>
  <c r="I1892" i="275"/>
  <c r="A1893" i="275"/>
  <c r="C1893" i="275"/>
  <c r="B1893" i="275"/>
  <c r="D1893" i="275"/>
  <c r="I1893" i="275"/>
  <c r="A1894" i="275"/>
  <c r="C1894" i="275"/>
  <c r="B1894" i="275"/>
  <c r="D1894" i="275"/>
  <c r="I1894" i="275"/>
  <c r="A1895" i="275"/>
  <c r="C1895" i="275"/>
  <c r="B1895" i="275"/>
  <c r="D1895" i="275"/>
  <c r="I1895" i="275"/>
  <c r="A1896" i="275"/>
  <c r="C1896" i="275"/>
  <c r="D1896" i="275"/>
  <c r="I1896" i="275"/>
  <c r="A1897" i="275"/>
  <c r="C1897" i="275"/>
  <c r="B1897" i="275"/>
  <c r="D1897" i="275"/>
  <c r="I1897" i="275"/>
  <c r="A1898" i="275"/>
  <c r="C1898" i="275"/>
  <c r="B1898" i="275"/>
  <c r="D1898" i="275"/>
  <c r="I1898" i="275"/>
  <c r="A1899" i="275"/>
  <c r="C1899" i="275"/>
  <c r="B1899" i="275"/>
  <c r="D1899" i="275"/>
  <c r="I1899" i="275"/>
  <c r="A1900" i="275"/>
  <c r="C1900" i="275"/>
  <c r="B1900" i="275"/>
  <c r="D1900" i="275"/>
  <c r="I1900" i="275"/>
  <c r="A1901" i="275"/>
  <c r="C1901" i="275"/>
  <c r="D1901" i="275"/>
  <c r="I1901" i="275"/>
  <c r="A1902" i="275"/>
  <c r="C1902" i="275"/>
  <c r="D1902" i="275"/>
  <c r="I1902" i="275"/>
  <c r="A1903" i="275"/>
  <c r="C1903" i="275"/>
  <c r="B1903" i="275"/>
  <c r="D1903" i="275"/>
  <c r="I1903" i="275"/>
  <c r="A1904" i="275"/>
  <c r="C1904" i="275"/>
  <c r="B1904" i="275"/>
  <c r="D1904" i="275"/>
  <c r="I1904" i="275"/>
  <c r="A1905" i="275"/>
  <c r="C1905" i="275"/>
  <c r="B1905" i="275"/>
  <c r="D1905" i="275"/>
  <c r="I1905" i="275"/>
  <c r="A1906" i="275"/>
  <c r="C1906" i="275"/>
  <c r="B1906" i="275"/>
  <c r="D1906" i="275"/>
  <c r="I1906" i="275"/>
  <c r="A1907" i="275"/>
  <c r="C1907" i="275"/>
  <c r="B1907" i="275"/>
  <c r="D1907" i="275"/>
  <c r="I1907" i="275"/>
  <c r="A1908" i="275"/>
  <c r="C1908" i="275"/>
  <c r="B1908" i="275"/>
  <c r="D1908" i="275"/>
  <c r="I1908" i="275"/>
  <c r="A1909" i="275"/>
  <c r="C1909" i="275"/>
  <c r="B1909" i="275"/>
  <c r="D1909" i="275"/>
  <c r="I1909" i="275"/>
  <c r="A1910" i="275"/>
  <c r="C1910" i="275"/>
  <c r="B1910" i="275"/>
  <c r="D1910" i="275"/>
  <c r="I1910" i="275"/>
  <c r="A1911" i="275"/>
  <c r="C1911" i="275"/>
  <c r="B1911" i="275"/>
  <c r="D1911" i="275"/>
  <c r="I1911" i="275"/>
  <c r="A1912" i="275"/>
  <c r="C1912" i="275"/>
  <c r="B1912" i="275"/>
  <c r="D1912" i="275"/>
  <c r="E1912" i="275"/>
  <c r="I1912" i="275"/>
  <c r="A1913" i="275"/>
  <c r="C1913" i="275"/>
  <c r="D1913" i="275"/>
  <c r="E1913" i="275"/>
  <c r="I1913" i="275"/>
  <c r="A1914" i="275"/>
  <c r="C1914" i="275"/>
  <c r="B1914" i="275"/>
  <c r="D1914" i="275"/>
  <c r="E1914" i="275"/>
  <c r="I1914" i="275"/>
  <c r="A1915" i="275"/>
  <c r="C1915" i="275"/>
  <c r="B1915" i="275"/>
  <c r="D1915" i="275"/>
  <c r="E1915" i="275"/>
  <c r="I1915" i="275"/>
  <c r="A1916" i="275"/>
  <c r="C1916" i="275"/>
  <c r="B1916" i="275"/>
  <c r="D1916" i="275"/>
  <c r="E1916" i="275"/>
  <c r="I1916" i="275"/>
  <c r="A1917" i="275"/>
  <c r="C1917" i="275"/>
  <c r="B1917" i="275"/>
  <c r="D1917" i="275"/>
  <c r="E1917" i="275"/>
  <c r="I1917" i="275"/>
  <c r="A1918" i="275"/>
  <c r="C1918" i="275"/>
  <c r="B1918" i="275"/>
  <c r="D1918" i="275"/>
  <c r="E1918" i="275"/>
  <c r="I1918" i="275"/>
  <c r="A1919" i="275"/>
  <c r="C1919" i="275"/>
  <c r="B1919" i="275"/>
  <c r="D1919" i="275"/>
  <c r="E1919" i="275"/>
  <c r="I1919" i="275"/>
  <c r="A1920" i="275"/>
  <c r="C1920" i="275"/>
  <c r="B1920" i="275"/>
  <c r="D1920" i="275"/>
  <c r="E1920" i="275"/>
  <c r="I1920" i="275"/>
  <c r="A1921" i="275"/>
  <c r="C1921" i="275"/>
  <c r="B1921" i="275"/>
  <c r="D1921" i="275"/>
  <c r="E1921" i="275"/>
  <c r="I1921" i="275"/>
  <c r="A1922" i="275"/>
  <c r="C1922" i="275"/>
  <c r="B1922" i="275"/>
  <c r="D1922" i="275"/>
  <c r="E1922" i="275"/>
  <c r="I1922" i="275"/>
  <c r="A1923" i="275"/>
  <c r="C1923" i="275"/>
  <c r="B1923" i="275"/>
  <c r="D1923" i="275"/>
  <c r="E1923" i="275"/>
  <c r="I1923" i="275"/>
  <c r="A1924" i="275"/>
  <c r="C1924" i="275"/>
  <c r="B1924" i="275"/>
  <c r="D1924" i="275"/>
  <c r="E1924" i="275"/>
  <c r="I1924" i="275"/>
  <c r="A1925" i="275"/>
  <c r="C1925" i="275"/>
  <c r="D1925" i="275"/>
  <c r="E1925" i="275"/>
  <c r="I1925" i="275"/>
  <c r="A1926" i="275"/>
  <c r="C1926" i="275"/>
  <c r="B1926" i="275"/>
  <c r="D1926" i="275"/>
  <c r="E1926" i="275"/>
  <c r="I1926" i="275"/>
  <c r="A1927" i="275"/>
  <c r="C1927" i="275"/>
  <c r="B1927" i="275"/>
  <c r="D1927" i="275"/>
  <c r="E1927" i="275"/>
  <c r="I1927" i="275"/>
  <c r="A1928" i="275"/>
  <c r="C1928" i="275"/>
  <c r="B1928" i="275"/>
  <c r="D1928" i="275"/>
  <c r="E1928" i="275"/>
  <c r="I1928" i="275"/>
  <c r="A1929" i="275"/>
  <c r="C1929" i="275"/>
  <c r="D1929" i="275"/>
  <c r="E1929" i="275"/>
  <c r="I1929" i="275"/>
  <c r="A1930" i="275"/>
  <c r="C1930" i="275"/>
  <c r="B1930" i="275"/>
  <c r="D1930" i="275"/>
  <c r="E1930" i="275"/>
  <c r="I1930" i="275"/>
  <c r="A1931" i="275"/>
  <c r="C1931" i="275"/>
  <c r="B1931" i="275"/>
  <c r="D1931" i="275"/>
  <c r="E1931" i="275"/>
  <c r="I1931" i="275"/>
  <c r="A1932" i="275"/>
  <c r="C1932" i="275"/>
  <c r="B1932" i="275"/>
  <c r="D1932" i="275"/>
  <c r="E1932" i="275"/>
  <c r="I1932" i="275"/>
  <c r="A1933" i="275"/>
  <c r="C1933" i="275"/>
  <c r="D1933" i="275"/>
  <c r="E1933" i="275"/>
  <c r="I1933" i="275"/>
  <c r="A1934" i="275"/>
  <c r="C1934" i="275"/>
  <c r="B1934" i="275"/>
  <c r="D1934" i="275"/>
  <c r="E1934" i="275"/>
  <c r="I1934" i="275"/>
  <c r="A1935" i="275"/>
  <c r="C1935" i="275"/>
  <c r="B1935" i="275"/>
  <c r="D1935" i="275"/>
  <c r="E1935" i="275"/>
  <c r="I1935" i="275"/>
  <c r="A1936" i="275"/>
  <c r="C1936" i="275"/>
  <c r="B1936" i="275"/>
  <c r="D1936" i="275"/>
  <c r="E1936" i="275"/>
  <c r="I1936" i="275"/>
  <c r="A1937" i="275"/>
  <c r="C1937" i="275"/>
  <c r="D1937" i="275"/>
  <c r="E1937" i="275"/>
  <c r="I1937" i="275"/>
  <c r="A1938" i="275"/>
  <c r="C1938" i="275"/>
  <c r="B1938" i="275"/>
  <c r="D1938" i="275"/>
  <c r="E1938" i="275"/>
  <c r="I1938" i="275"/>
  <c r="A1939" i="275"/>
  <c r="C1939" i="275"/>
  <c r="B1939" i="275"/>
  <c r="D1939" i="275"/>
  <c r="E1939" i="275"/>
  <c r="I1939" i="275"/>
  <c r="A1940" i="275"/>
  <c r="C1940" i="275"/>
  <c r="B1940" i="275"/>
  <c r="D1940" i="275"/>
  <c r="E1940" i="275"/>
  <c r="I1940" i="275"/>
  <c r="A1941" i="275"/>
  <c r="C1941" i="275"/>
  <c r="D1941" i="275"/>
  <c r="E1941" i="275"/>
  <c r="I1941" i="275"/>
  <c r="A1942" i="275"/>
  <c r="C1942" i="275"/>
  <c r="B1942" i="275"/>
  <c r="D1942" i="275"/>
  <c r="E1942" i="275"/>
  <c r="I1942" i="275"/>
  <c r="A1943" i="275"/>
  <c r="C1943" i="275"/>
  <c r="B1943" i="275"/>
  <c r="D1943" i="275"/>
  <c r="E1943" i="275"/>
  <c r="I1943" i="275"/>
  <c r="A1944" i="275"/>
  <c r="C1944" i="275"/>
  <c r="B1944" i="275"/>
  <c r="D1944" i="275"/>
  <c r="E1944" i="275"/>
  <c r="I1944" i="275"/>
  <c r="A1945" i="275"/>
  <c r="C1945" i="275"/>
  <c r="D1945" i="275"/>
  <c r="E1945" i="275"/>
  <c r="I1945" i="275"/>
  <c r="A1946" i="275"/>
  <c r="C1946" i="275"/>
  <c r="B1946" i="275"/>
  <c r="D1946" i="275"/>
  <c r="E1946" i="275"/>
  <c r="I1946" i="275"/>
  <c r="A1947" i="275"/>
  <c r="C1947" i="275"/>
  <c r="B1947" i="275"/>
  <c r="D1947" i="275"/>
  <c r="E1947" i="275"/>
  <c r="I1947" i="275"/>
  <c r="A1948" i="275"/>
  <c r="C1948" i="275"/>
  <c r="B1948" i="275"/>
  <c r="D1948" i="275"/>
  <c r="E1948" i="275"/>
  <c r="I1948" i="275"/>
  <c r="A1949" i="275"/>
  <c r="C1949" i="275"/>
  <c r="D1949" i="275"/>
  <c r="E1949" i="275"/>
  <c r="I1949" i="275"/>
  <c r="A1950" i="275"/>
  <c r="C1950" i="275"/>
  <c r="B1950" i="275"/>
  <c r="D1950" i="275"/>
  <c r="E1950" i="275"/>
  <c r="I1950" i="275"/>
  <c r="A1951" i="275"/>
  <c r="C1951" i="275"/>
  <c r="B1951" i="275"/>
  <c r="D1951" i="275"/>
  <c r="E1951" i="275"/>
  <c r="I1951" i="275"/>
  <c r="A1952" i="275"/>
  <c r="C1952" i="275"/>
  <c r="B1952" i="275"/>
  <c r="D1952" i="275"/>
  <c r="E1952" i="275"/>
  <c r="I1952" i="275"/>
  <c r="A1953" i="275"/>
  <c r="C1953" i="275"/>
  <c r="B1953" i="275"/>
  <c r="D1953" i="275"/>
  <c r="E1953" i="275"/>
  <c r="I1953" i="275"/>
  <c r="A1954" i="275"/>
  <c r="C1954" i="275"/>
  <c r="B1954" i="275"/>
  <c r="D1954" i="275"/>
  <c r="E1954" i="275"/>
  <c r="I1954" i="275"/>
  <c r="A1955" i="275"/>
  <c r="C1955" i="275"/>
  <c r="B1955" i="275"/>
  <c r="D1955" i="275"/>
  <c r="E1955" i="275"/>
  <c r="I1955" i="275"/>
  <c r="A1956" i="275"/>
  <c r="C1956" i="275"/>
  <c r="B1956" i="275"/>
  <c r="D1956" i="275"/>
  <c r="E1956" i="275"/>
  <c r="I1956" i="275"/>
  <c r="A1957" i="275"/>
  <c r="C1957" i="275"/>
  <c r="D1957" i="275"/>
  <c r="E1957" i="275"/>
  <c r="I1957" i="275"/>
  <c r="A1958" i="275"/>
  <c r="C1958" i="275"/>
  <c r="B1958" i="275"/>
  <c r="D1958" i="275"/>
  <c r="E1958" i="275"/>
  <c r="I1958" i="275"/>
  <c r="A1959" i="275"/>
  <c r="C1959" i="275"/>
  <c r="B1959" i="275"/>
  <c r="D1959" i="275"/>
  <c r="E1959" i="275"/>
  <c r="I1959" i="275"/>
  <c r="A1960" i="275"/>
  <c r="C1960" i="275"/>
  <c r="D1960" i="275"/>
  <c r="E1960" i="275"/>
  <c r="I1960" i="275"/>
  <c r="A1961" i="275"/>
  <c r="C1961" i="275"/>
  <c r="D1961" i="275"/>
  <c r="E1961" i="275"/>
  <c r="I1961" i="275"/>
  <c r="A1402" i="275"/>
  <c r="C1402" i="275"/>
  <c r="B1402" i="275"/>
  <c r="D1402" i="275"/>
  <c r="I1402" i="275"/>
  <c r="A1403" i="275"/>
  <c r="C1403" i="275"/>
  <c r="B1403" i="275"/>
  <c r="D1403" i="275"/>
  <c r="I1403" i="275"/>
  <c r="A1404" i="275"/>
  <c r="C1404" i="275"/>
  <c r="B1404" i="275"/>
  <c r="D1404" i="275"/>
  <c r="I1404" i="275"/>
  <c r="A1405" i="275"/>
  <c r="C1405" i="275"/>
  <c r="B1405" i="275"/>
  <c r="D1405" i="275"/>
  <c r="I1405" i="275"/>
  <c r="A1406" i="275"/>
  <c r="C1406" i="275"/>
  <c r="B1406" i="275"/>
  <c r="D1406" i="275"/>
  <c r="I1406" i="275"/>
  <c r="A1407" i="275"/>
  <c r="C1407" i="275"/>
  <c r="B1407" i="275"/>
  <c r="D1407" i="275"/>
  <c r="I1407" i="275"/>
  <c r="A1408" i="275"/>
  <c r="C1408" i="275"/>
  <c r="B1408" i="275"/>
  <c r="D1408" i="275"/>
  <c r="I1408" i="275"/>
  <c r="A1409" i="275"/>
  <c r="C1409" i="275"/>
  <c r="B1409" i="275"/>
  <c r="D1409" i="275"/>
  <c r="I1409" i="275"/>
  <c r="A1410" i="275"/>
  <c r="C1410" i="275"/>
  <c r="B1410" i="275"/>
  <c r="D1410" i="275"/>
  <c r="I1410" i="275"/>
  <c r="A1411" i="275"/>
  <c r="C1411" i="275"/>
  <c r="B1411" i="275"/>
  <c r="D1411" i="275"/>
  <c r="I1411" i="275"/>
  <c r="A1412" i="275"/>
  <c r="C1412" i="275"/>
  <c r="B1412" i="275"/>
  <c r="D1412" i="275"/>
  <c r="I1412" i="275"/>
  <c r="A1413" i="275"/>
  <c r="C1413" i="275"/>
  <c r="B1413" i="275"/>
  <c r="D1413" i="275"/>
  <c r="I1413" i="275"/>
  <c r="A1414" i="275"/>
  <c r="C1414" i="275"/>
  <c r="B1414" i="275"/>
  <c r="D1414" i="275"/>
  <c r="I1414" i="275"/>
  <c r="A1415" i="275"/>
  <c r="C1415" i="275"/>
  <c r="B1415" i="275"/>
  <c r="D1415" i="275"/>
  <c r="I1415" i="275"/>
  <c r="A1416" i="275"/>
  <c r="C1416" i="275"/>
  <c r="B1416" i="275"/>
  <c r="D1416" i="275"/>
  <c r="I1416" i="275"/>
  <c r="A1417" i="275"/>
  <c r="C1417" i="275"/>
  <c r="B1417" i="275"/>
  <c r="D1417" i="275"/>
  <c r="I1417" i="275"/>
  <c r="A1418" i="275"/>
  <c r="C1418" i="275"/>
  <c r="B1418" i="275"/>
  <c r="D1418" i="275"/>
  <c r="I1418" i="275"/>
  <c r="A1419" i="275"/>
  <c r="C1419" i="275"/>
  <c r="B1419" i="275"/>
  <c r="D1419" i="275"/>
  <c r="I1419" i="275"/>
  <c r="A1420" i="275"/>
  <c r="C1420" i="275"/>
  <c r="B1420" i="275"/>
  <c r="D1420" i="275"/>
  <c r="I1420" i="275"/>
  <c r="A1421" i="275"/>
  <c r="C1421" i="275"/>
  <c r="B1421" i="275"/>
  <c r="D1421" i="275"/>
  <c r="I1421" i="275"/>
  <c r="A1422" i="275"/>
  <c r="C1422" i="275"/>
  <c r="B1422" i="275"/>
  <c r="D1422" i="275"/>
  <c r="I1422" i="275"/>
  <c r="A1423" i="275"/>
  <c r="C1423" i="275"/>
  <c r="B1423" i="275"/>
  <c r="D1423" i="275"/>
  <c r="I1423" i="275"/>
  <c r="A1424" i="275"/>
  <c r="C1424" i="275"/>
  <c r="B1424" i="275"/>
  <c r="D1424" i="275"/>
  <c r="I1424" i="275"/>
  <c r="A1425" i="275"/>
  <c r="C1425" i="275"/>
  <c r="B1425" i="275"/>
  <c r="D1425" i="275"/>
  <c r="I1425" i="275"/>
  <c r="A1426" i="275"/>
  <c r="C1426" i="275"/>
  <c r="B1426" i="275"/>
  <c r="D1426" i="275"/>
  <c r="I1426" i="275"/>
  <c r="A1427" i="275"/>
  <c r="C1427" i="275"/>
  <c r="B1427" i="275"/>
  <c r="D1427" i="275"/>
  <c r="I1427" i="275"/>
  <c r="A1428" i="275"/>
  <c r="C1428" i="275"/>
  <c r="B1428" i="275"/>
  <c r="D1428" i="275"/>
  <c r="I1428" i="275"/>
  <c r="A1429" i="275"/>
  <c r="C1429" i="275"/>
  <c r="B1429" i="275"/>
  <c r="D1429" i="275"/>
  <c r="I1429" i="275"/>
  <c r="A1430" i="275"/>
  <c r="C1430" i="275"/>
  <c r="B1430" i="275"/>
  <c r="D1430" i="275"/>
  <c r="I1430" i="275"/>
  <c r="A1431" i="275"/>
  <c r="C1431" i="275"/>
  <c r="B1431" i="275"/>
  <c r="D1431" i="275"/>
  <c r="I1431" i="275"/>
  <c r="A1432" i="275"/>
  <c r="C1432" i="275"/>
  <c r="B1432" i="275"/>
  <c r="D1432" i="275"/>
  <c r="I1432" i="275"/>
  <c r="A1433" i="275"/>
  <c r="C1433" i="275"/>
  <c r="B1433" i="275"/>
  <c r="D1433" i="275"/>
  <c r="I1433" i="275"/>
  <c r="A1434" i="275"/>
  <c r="C1434" i="275"/>
  <c r="B1434" i="275"/>
  <c r="D1434" i="275"/>
  <c r="I1434" i="275"/>
  <c r="A1435" i="275"/>
  <c r="C1435" i="275"/>
  <c r="B1435" i="275"/>
  <c r="D1435" i="275"/>
  <c r="I1435" i="275"/>
  <c r="A1436" i="275"/>
  <c r="C1436" i="275"/>
  <c r="B1436" i="275"/>
  <c r="D1436" i="275"/>
  <c r="I1436" i="275"/>
  <c r="A1437" i="275"/>
  <c r="C1437" i="275"/>
  <c r="B1437" i="275"/>
  <c r="D1437" i="275"/>
  <c r="I1437" i="275"/>
  <c r="A1438" i="275"/>
  <c r="C1438" i="275"/>
  <c r="B1438" i="275"/>
  <c r="D1438" i="275"/>
  <c r="I1438" i="275"/>
  <c r="A1439" i="275"/>
  <c r="C1439" i="275"/>
  <c r="B1439" i="275"/>
  <c r="D1439" i="275"/>
  <c r="I1439" i="275"/>
  <c r="A1440" i="275"/>
  <c r="C1440" i="275"/>
  <c r="B1440" i="275"/>
  <c r="D1440" i="275"/>
  <c r="I1440" i="275"/>
  <c r="A1441" i="275"/>
  <c r="C1441" i="275"/>
  <c r="B1441" i="275"/>
  <c r="D1441" i="275"/>
  <c r="I1441" i="275"/>
  <c r="A1442" i="275"/>
  <c r="C1442" i="275"/>
  <c r="B1442" i="275"/>
  <c r="D1442" i="275"/>
  <c r="I1442" i="275"/>
  <c r="A1443" i="275"/>
  <c r="C1443" i="275"/>
  <c r="B1443" i="275"/>
  <c r="D1443" i="275"/>
  <c r="I1443" i="275"/>
  <c r="A1444" i="275"/>
  <c r="C1444" i="275"/>
  <c r="B1444" i="275"/>
  <c r="D1444" i="275"/>
  <c r="I1444" i="275"/>
  <c r="A1445" i="275"/>
  <c r="C1445" i="275"/>
  <c r="B1445" i="275"/>
  <c r="D1445" i="275"/>
  <c r="I1445" i="275"/>
  <c r="A1446" i="275"/>
  <c r="C1446" i="275"/>
  <c r="B1446" i="275"/>
  <c r="D1446" i="275"/>
  <c r="I1446" i="275"/>
  <c r="A1447" i="275"/>
  <c r="C1447" i="275"/>
  <c r="B1447" i="275"/>
  <c r="D1447" i="275"/>
  <c r="I1447" i="275"/>
  <c r="A1448" i="275"/>
  <c r="C1448" i="275"/>
  <c r="B1448" i="275"/>
  <c r="D1448" i="275"/>
  <c r="I1448" i="275"/>
  <c r="A1449" i="275"/>
  <c r="C1449" i="275"/>
  <c r="B1449" i="275"/>
  <c r="D1449" i="275"/>
  <c r="I1449" i="275"/>
  <c r="A1450" i="275"/>
  <c r="C1450" i="275"/>
  <c r="B1450" i="275"/>
  <c r="D1450" i="275"/>
  <c r="I1450" i="275"/>
  <c r="A1451" i="275"/>
  <c r="C1451" i="275"/>
  <c r="B1451" i="275"/>
  <c r="D1451" i="275"/>
  <c r="I1451" i="275"/>
  <c r="A1452" i="275"/>
  <c r="C1452" i="275"/>
  <c r="B1452" i="275"/>
  <c r="D1452" i="275"/>
  <c r="I1452" i="275"/>
  <c r="A1453" i="275"/>
  <c r="C1453" i="275"/>
  <c r="B1453" i="275"/>
  <c r="D1453" i="275"/>
  <c r="I1453" i="275"/>
  <c r="A1454" i="275"/>
  <c r="C1454" i="275"/>
  <c r="B1454" i="275"/>
  <c r="D1454" i="275"/>
  <c r="I1454" i="275"/>
  <c r="A1455" i="275"/>
  <c r="C1455" i="275"/>
  <c r="B1455" i="275"/>
  <c r="D1455" i="275"/>
  <c r="I1455" i="275"/>
  <c r="A1456" i="275"/>
  <c r="C1456" i="275"/>
  <c r="B1456" i="275"/>
  <c r="D1456" i="275"/>
  <c r="I1456" i="275"/>
  <c r="A1457" i="275"/>
  <c r="C1457" i="275"/>
  <c r="B1457" i="275"/>
  <c r="D1457" i="275"/>
  <c r="I1457" i="275"/>
  <c r="A1458" i="275"/>
  <c r="C1458" i="275"/>
  <c r="B1458" i="275"/>
  <c r="D1458" i="275"/>
  <c r="I1458" i="275"/>
  <c r="A1459" i="275"/>
  <c r="C1459" i="275"/>
  <c r="B1459" i="275"/>
  <c r="D1459" i="275"/>
  <c r="I1459" i="275"/>
  <c r="A1460" i="275"/>
  <c r="C1460" i="275"/>
  <c r="B1460" i="275"/>
  <c r="D1460" i="275"/>
  <c r="I1460" i="275"/>
  <c r="A1461" i="275"/>
  <c r="C1461" i="275"/>
  <c r="B1461" i="275"/>
  <c r="D1461" i="275"/>
  <c r="I1461" i="275"/>
  <c r="A1462" i="275"/>
  <c r="C1462" i="275"/>
  <c r="B1462" i="275"/>
  <c r="D1462" i="275"/>
  <c r="I1462" i="275"/>
  <c r="A1463" i="275"/>
  <c r="C1463" i="275"/>
  <c r="B1463" i="275"/>
  <c r="D1463" i="275"/>
  <c r="I1463" i="275"/>
  <c r="A1464" i="275"/>
  <c r="C1464" i="275"/>
  <c r="B1464" i="275"/>
  <c r="D1464" i="275"/>
  <c r="I1464" i="275"/>
  <c r="A1465" i="275"/>
  <c r="C1465" i="275"/>
  <c r="B1465" i="275"/>
  <c r="D1465" i="275"/>
  <c r="I1465" i="275"/>
  <c r="A1466" i="275"/>
  <c r="C1466" i="275"/>
  <c r="B1466" i="275"/>
  <c r="D1466" i="275"/>
  <c r="I1466" i="275"/>
  <c r="A1467" i="275"/>
  <c r="C1467" i="275"/>
  <c r="B1467" i="275"/>
  <c r="D1467" i="275"/>
  <c r="I1467" i="275"/>
  <c r="A1468" i="275"/>
  <c r="C1468" i="275"/>
  <c r="B1468" i="275"/>
  <c r="D1468" i="275"/>
  <c r="I1468" i="275"/>
  <c r="A1469" i="275"/>
  <c r="C1469" i="275"/>
  <c r="B1469" i="275"/>
  <c r="D1469" i="275"/>
  <c r="I1469" i="275"/>
  <c r="A1470" i="275"/>
  <c r="C1470" i="275"/>
  <c r="B1470" i="275"/>
  <c r="D1470" i="275"/>
  <c r="I1470" i="275"/>
  <c r="A1471" i="275"/>
  <c r="C1471" i="275"/>
  <c r="B1471" i="275"/>
  <c r="D1471" i="275"/>
  <c r="I1471" i="275"/>
  <c r="A1472" i="275"/>
  <c r="C1472" i="275"/>
  <c r="B1472" i="275"/>
  <c r="D1472" i="275"/>
  <c r="I1472" i="275"/>
  <c r="A1473" i="275"/>
  <c r="C1473" i="275"/>
  <c r="B1473" i="275"/>
  <c r="D1473" i="275"/>
  <c r="I1473" i="275"/>
  <c r="A1474" i="275"/>
  <c r="C1474" i="275"/>
  <c r="B1474" i="275"/>
  <c r="D1474" i="275"/>
  <c r="I1474" i="275"/>
  <c r="A1475" i="275"/>
  <c r="C1475" i="275"/>
  <c r="B1475" i="275"/>
  <c r="D1475" i="275"/>
  <c r="I1475" i="275"/>
  <c r="A1476" i="275"/>
  <c r="C1476" i="275"/>
  <c r="B1476" i="275"/>
  <c r="D1476" i="275"/>
  <c r="I1476" i="275"/>
  <c r="A1477" i="275"/>
  <c r="C1477" i="275"/>
  <c r="B1477" i="275"/>
  <c r="I1477" i="275"/>
  <c r="A1478" i="275"/>
  <c r="C1478" i="275"/>
  <c r="B1478" i="275"/>
  <c r="D1478" i="275"/>
  <c r="I1478" i="275"/>
  <c r="A1479" i="275"/>
  <c r="C1479" i="275"/>
  <c r="B1479" i="275"/>
  <c r="I1479" i="275"/>
  <c r="A1480" i="275"/>
  <c r="C1480" i="275"/>
  <c r="B1480" i="275"/>
  <c r="D1480" i="275"/>
  <c r="I1480" i="275"/>
  <c r="A1481" i="275"/>
  <c r="C1481" i="275"/>
  <c r="B1481" i="275"/>
  <c r="I1481" i="275"/>
  <c r="A1482" i="275"/>
  <c r="C1482" i="275"/>
  <c r="D1482" i="275"/>
  <c r="I1482" i="275"/>
  <c r="A1483" i="275"/>
  <c r="C1483" i="275"/>
  <c r="B1483" i="275"/>
  <c r="I1483" i="275"/>
  <c r="A1484" i="275"/>
  <c r="C1484" i="275"/>
  <c r="B1484" i="275"/>
  <c r="D1484" i="275"/>
  <c r="I1484" i="275"/>
  <c r="A1485" i="275"/>
  <c r="C1485" i="275"/>
  <c r="B1485" i="275"/>
  <c r="D1485" i="275"/>
  <c r="I1485" i="275"/>
  <c r="A1486" i="275"/>
  <c r="C1486" i="275"/>
  <c r="B1486" i="275"/>
  <c r="D1486" i="275"/>
  <c r="I1486" i="275"/>
  <c r="A1487" i="275"/>
  <c r="C1487" i="275"/>
  <c r="B1487" i="275"/>
  <c r="I1487" i="275"/>
  <c r="A1488" i="275"/>
  <c r="C1488" i="275"/>
  <c r="B1488" i="275"/>
  <c r="D1488" i="275"/>
  <c r="I1488" i="275"/>
  <c r="A1489" i="275"/>
  <c r="C1489" i="275"/>
  <c r="B1489" i="275"/>
  <c r="D1489" i="275"/>
  <c r="I1489" i="275"/>
  <c r="A1490" i="275"/>
  <c r="C1490" i="275"/>
  <c r="B1490" i="275"/>
  <c r="D1490" i="275"/>
  <c r="I1490" i="275"/>
  <c r="A1491" i="275"/>
  <c r="C1491" i="275"/>
  <c r="B1491" i="275"/>
  <c r="I1491" i="275"/>
  <c r="A1492" i="275"/>
  <c r="C1492" i="275"/>
  <c r="B1492" i="275"/>
  <c r="D1492" i="275"/>
  <c r="I1492" i="275"/>
  <c r="A1493" i="275"/>
  <c r="C1493" i="275"/>
  <c r="B1493" i="275"/>
  <c r="D1493" i="275"/>
  <c r="I1493" i="275"/>
  <c r="A1494" i="275"/>
  <c r="C1494" i="275"/>
  <c r="B1494" i="275"/>
  <c r="D1494" i="275"/>
  <c r="I1494" i="275"/>
  <c r="A1495" i="275"/>
  <c r="C1495" i="275"/>
  <c r="B1495" i="275"/>
  <c r="I1495" i="275"/>
  <c r="A1496" i="275"/>
  <c r="C1496" i="275"/>
  <c r="B1496" i="275"/>
  <c r="D1496" i="275"/>
  <c r="I1496" i="275"/>
  <c r="A1497" i="275"/>
  <c r="C1497" i="275"/>
  <c r="B1497" i="275"/>
  <c r="D1497" i="275"/>
  <c r="I1497" i="275"/>
  <c r="A1498" i="275"/>
  <c r="C1498" i="275"/>
  <c r="B1498" i="275"/>
  <c r="D1498" i="275"/>
  <c r="I1498" i="275"/>
  <c r="A1499" i="275"/>
  <c r="C1499" i="275"/>
  <c r="B1499" i="275"/>
  <c r="I1499" i="275"/>
  <c r="A1500" i="275"/>
  <c r="C1500" i="275"/>
  <c r="B1500" i="275"/>
  <c r="D1500" i="275"/>
  <c r="I1500" i="275"/>
  <c r="A1501" i="275"/>
  <c r="C1501" i="275"/>
  <c r="B1501" i="275"/>
  <c r="D1501" i="275"/>
  <c r="I1501" i="275"/>
  <c r="A1502" i="275"/>
  <c r="C1502" i="275"/>
  <c r="B1502" i="275"/>
  <c r="D1502" i="275"/>
  <c r="I1502" i="275"/>
  <c r="A1503" i="275"/>
  <c r="C1503" i="275"/>
  <c r="B1503" i="275"/>
  <c r="I1503" i="275"/>
  <c r="A1504" i="275"/>
  <c r="C1504" i="275"/>
  <c r="B1504" i="275"/>
  <c r="D1504" i="275"/>
  <c r="I1504" i="275"/>
  <c r="A1505" i="275"/>
  <c r="C1505" i="275"/>
  <c r="B1505" i="275"/>
  <c r="D1505" i="275"/>
  <c r="I1505" i="275"/>
  <c r="A1506" i="275"/>
  <c r="C1506" i="275"/>
  <c r="B1506" i="275"/>
  <c r="D1506" i="275"/>
  <c r="I1506" i="275"/>
  <c r="A1507" i="275"/>
  <c r="C1507" i="275"/>
  <c r="B1507" i="275"/>
  <c r="I1507" i="275"/>
  <c r="A1508" i="275"/>
  <c r="C1508" i="275"/>
  <c r="B1508" i="275"/>
  <c r="D1508" i="275"/>
  <c r="I1508" i="275"/>
  <c r="A1509" i="275"/>
  <c r="C1509" i="275"/>
  <c r="B1509" i="275"/>
  <c r="D1509" i="275"/>
  <c r="I1509" i="275"/>
  <c r="A1510" i="275"/>
  <c r="C1510" i="275"/>
  <c r="B1510" i="275"/>
  <c r="D1510" i="275"/>
  <c r="I1510" i="275"/>
  <c r="A1511" i="275"/>
  <c r="C1511" i="275"/>
  <c r="B1511" i="275"/>
  <c r="I1511" i="275"/>
  <c r="A1512" i="275"/>
  <c r="C1512" i="275"/>
  <c r="B1512" i="275"/>
  <c r="D1512" i="275"/>
  <c r="I1512" i="275"/>
  <c r="A1513" i="275"/>
  <c r="C1513" i="275"/>
  <c r="B1513" i="275"/>
  <c r="D1513" i="275"/>
  <c r="I1513" i="275"/>
  <c r="A1514" i="275"/>
  <c r="C1514" i="275"/>
  <c r="B1514" i="275"/>
  <c r="D1514" i="275"/>
  <c r="I1514" i="275"/>
  <c r="A1515" i="275"/>
  <c r="C1515" i="275"/>
  <c r="B1515" i="275"/>
  <c r="I1515" i="275"/>
  <c r="A1516" i="275"/>
  <c r="C1516" i="275"/>
  <c r="B1516" i="275"/>
  <c r="D1516" i="275"/>
  <c r="I1516" i="275"/>
  <c r="A1517" i="275"/>
  <c r="C1517" i="275"/>
  <c r="B1517" i="275"/>
  <c r="D1517" i="275"/>
  <c r="I1517" i="275"/>
  <c r="A1518" i="275"/>
  <c r="C1518" i="275"/>
  <c r="B1518" i="275"/>
  <c r="D1518" i="275"/>
  <c r="I1518" i="275"/>
  <c r="A1519" i="275"/>
  <c r="C1519" i="275"/>
  <c r="B1519" i="275"/>
  <c r="D1519" i="275"/>
  <c r="I1519" i="275"/>
  <c r="A1520" i="275"/>
  <c r="C1520" i="275"/>
  <c r="B1520" i="275"/>
  <c r="D1520" i="275"/>
  <c r="I1520" i="275"/>
  <c r="A1521" i="275"/>
  <c r="C1521" i="275"/>
  <c r="B1521" i="275"/>
  <c r="I1521" i="275"/>
  <c r="A1522" i="275"/>
  <c r="C1522" i="275"/>
  <c r="B1522" i="275"/>
  <c r="D1522" i="275"/>
  <c r="I1522" i="275"/>
  <c r="A1523" i="275"/>
  <c r="C1523" i="275"/>
  <c r="B1523" i="275"/>
  <c r="D1523" i="275"/>
  <c r="I1523" i="275"/>
  <c r="A1524" i="275"/>
  <c r="C1524" i="275"/>
  <c r="B1524" i="275"/>
  <c r="D1524" i="275"/>
  <c r="I1524" i="275"/>
  <c r="A1525" i="275"/>
  <c r="C1525" i="275"/>
  <c r="B1525" i="275"/>
  <c r="I1525" i="275"/>
  <c r="A1526" i="275"/>
  <c r="C1526" i="275"/>
  <c r="B1526" i="275"/>
  <c r="D1526" i="275"/>
  <c r="I1526" i="275"/>
  <c r="A1527" i="275"/>
  <c r="C1527" i="275"/>
  <c r="B1527" i="275"/>
  <c r="D1527" i="275"/>
  <c r="I1527" i="275"/>
  <c r="A1528" i="275"/>
  <c r="C1528" i="275"/>
  <c r="B1528" i="275"/>
  <c r="D1528" i="275"/>
  <c r="I1528" i="275"/>
  <c r="A1529" i="275"/>
  <c r="C1529" i="275"/>
  <c r="I1529" i="275"/>
  <c r="A1530" i="275"/>
  <c r="C1530" i="275"/>
  <c r="B1530" i="275"/>
  <c r="D1530" i="275"/>
  <c r="I1530" i="275"/>
  <c r="A1531" i="275"/>
  <c r="C1531" i="275"/>
  <c r="B1531" i="275"/>
  <c r="D1531" i="275"/>
  <c r="I1531" i="275"/>
  <c r="A1532" i="275"/>
  <c r="C1532" i="275"/>
  <c r="B1532" i="275"/>
  <c r="I1532" i="275"/>
  <c r="A1533" i="275"/>
  <c r="C1533" i="275"/>
  <c r="B1533" i="275"/>
  <c r="I1533" i="275"/>
  <c r="A1534" i="275"/>
  <c r="C1534" i="275"/>
  <c r="B1534" i="275"/>
  <c r="I1534" i="275"/>
  <c r="A1535" i="275"/>
  <c r="C1535" i="275"/>
  <c r="B1535" i="275"/>
  <c r="I1535" i="275"/>
  <c r="A1536" i="275"/>
  <c r="C1536" i="275"/>
  <c r="B1536" i="275"/>
  <c r="I1536" i="275"/>
  <c r="A1537" i="275"/>
  <c r="C1537" i="275"/>
  <c r="B1537" i="275"/>
  <c r="I1537" i="275"/>
  <c r="A1538" i="275"/>
  <c r="C1538" i="275"/>
  <c r="B1538" i="275"/>
  <c r="I1538" i="275"/>
  <c r="A1539" i="275"/>
  <c r="C1539" i="275"/>
  <c r="B1539" i="275"/>
  <c r="I1539" i="275"/>
  <c r="A1540" i="275"/>
  <c r="C1540" i="275"/>
  <c r="B1540" i="275"/>
  <c r="I1540" i="275"/>
  <c r="A1541" i="275"/>
  <c r="C1541" i="275"/>
  <c r="B1541" i="275"/>
  <c r="I1541" i="275"/>
  <c r="A1542" i="275"/>
  <c r="C1542" i="275"/>
  <c r="B1542" i="275"/>
  <c r="I1542" i="275"/>
  <c r="A1543" i="275"/>
  <c r="C1543" i="275"/>
  <c r="B1543" i="275"/>
  <c r="I1543" i="275"/>
  <c r="A1544" i="275"/>
  <c r="C1544" i="275"/>
  <c r="B1544" i="275"/>
  <c r="I1544" i="275"/>
  <c r="A1545" i="275"/>
  <c r="C1545" i="275"/>
  <c r="B1545" i="275"/>
  <c r="I1545" i="275"/>
  <c r="A1546" i="275"/>
  <c r="C1546" i="275"/>
  <c r="B1546" i="275"/>
  <c r="I1546" i="275"/>
  <c r="A1547" i="275"/>
  <c r="C1547" i="275"/>
  <c r="B1547" i="275"/>
  <c r="I1547" i="275"/>
  <c r="A1548" i="275"/>
  <c r="C1548" i="275"/>
  <c r="B1548" i="275"/>
  <c r="I1548" i="275"/>
  <c r="A1549" i="275"/>
  <c r="C1549" i="275"/>
  <c r="B1549" i="275"/>
  <c r="I1549" i="275"/>
  <c r="A1550" i="275"/>
  <c r="C1550" i="275"/>
  <c r="B1550" i="275"/>
  <c r="I1550" i="275"/>
  <c r="A1551" i="275"/>
  <c r="C1551" i="275"/>
  <c r="B1551" i="275"/>
  <c r="I1551" i="275"/>
  <c r="A1552" i="275"/>
  <c r="C1552" i="275"/>
  <c r="B1552" i="275"/>
  <c r="I1552" i="275"/>
  <c r="A1553" i="275"/>
  <c r="C1553" i="275"/>
  <c r="B1553" i="275"/>
  <c r="I1553" i="275"/>
  <c r="A1554" i="275"/>
  <c r="C1554" i="275"/>
  <c r="B1554" i="275"/>
  <c r="I1554" i="275"/>
  <c r="A1555" i="275"/>
  <c r="C1555" i="275"/>
  <c r="B1555" i="275"/>
  <c r="I1555" i="275"/>
  <c r="A1556" i="275"/>
  <c r="C1556" i="275"/>
  <c r="B1556" i="275"/>
  <c r="I1556" i="275"/>
  <c r="A1557" i="275"/>
  <c r="C1557" i="275"/>
  <c r="B1557" i="275"/>
  <c r="I1557" i="275"/>
  <c r="A1558" i="275"/>
  <c r="C1558" i="275"/>
  <c r="B1558" i="275"/>
  <c r="I1558" i="275"/>
  <c r="A1559" i="275"/>
  <c r="C1559" i="275"/>
  <c r="B1559" i="275"/>
  <c r="I1559" i="275"/>
  <c r="A1560" i="275"/>
  <c r="C1560" i="275"/>
  <c r="B1560" i="275"/>
  <c r="I1560" i="275"/>
  <c r="A1561" i="275"/>
  <c r="C1561" i="275"/>
  <c r="B1561" i="275"/>
  <c r="I1561" i="275"/>
  <c r="A1562" i="275"/>
  <c r="C1562" i="275"/>
  <c r="B1562" i="275"/>
  <c r="I1562" i="275"/>
  <c r="A1563" i="275"/>
  <c r="C1563" i="275"/>
  <c r="B1563" i="275"/>
  <c r="I1563" i="275"/>
  <c r="A1564" i="275"/>
  <c r="C1564" i="275"/>
  <c r="B1564" i="275"/>
  <c r="I1564" i="275"/>
  <c r="A1565" i="275"/>
  <c r="C1565" i="275"/>
  <c r="B1565" i="275"/>
  <c r="I1565" i="275"/>
  <c r="A1566" i="275"/>
  <c r="C1566" i="275"/>
  <c r="B1566" i="275"/>
  <c r="I1566" i="275"/>
  <c r="A1567" i="275"/>
  <c r="C1567" i="275"/>
  <c r="B1567" i="275"/>
  <c r="I1567" i="275"/>
  <c r="A1568" i="275"/>
  <c r="C1568" i="275"/>
  <c r="B1568" i="275"/>
  <c r="I1568" i="275"/>
  <c r="A1569" i="275"/>
  <c r="C1569" i="275"/>
  <c r="B1569" i="275"/>
  <c r="I1569" i="275"/>
  <c r="A1570" i="275"/>
  <c r="C1570" i="275"/>
  <c r="B1570" i="275"/>
  <c r="I1570" i="275"/>
  <c r="A1571" i="275"/>
  <c r="C1571" i="275"/>
  <c r="B1571" i="275"/>
  <c r="I1571" i="275"/>
  <c r="A1572" i="275"/>
  <c r="C1572" i="275"/>
  <c r="B1572" i="275"/>
  <c r="I1572" i="275"/>
  <c r="A1573" i="275"/>
  <c r="C1573" i="275"/>
  <c r="B1573" i="275"/>
  <c r="I1573" i="275"/>
  <c r="A1574" i="275"/>
  <c r="C1574" i="275"/>
  <c r="B1574" i="275"/>
  <c r="I1574" i="275"/>
  <c r="A1575" i="275"/>
  <c r="C1575" i="275"/>
  <c r="B1575" i="275"/>
  <c r="I1575" i="275"/>
  <c r="A1576" i="275"/>
  <c r="C1576" i="275"/>
  <c r="B1576" i="275"/>
  <c r="I1576" i="275"/>
  <c r="A1577" i="275"/>
  <c r="C1577" i="275"/>
  <c r="B1577" i="275"/>
  <c r="I1577" i="275"/>
  <c r="A1578" i="275"/>
  <c r="C1578" i="275"/>
  <c r="B1578" i="275"/>
  <c r="I1578" i="275"/>
  <c r="A1579" i="275"/>
  <c r="C1579" i="275"/>
  <c r="B1579" i="275"/>
  <c r="I1579" i="275"/>
  <c r="A1580" i="275"/>
  <c r="C1580" i="275"/>
  <c r="B1580" i="275"/>
  <c r="I1580" i="275"/>
  <c r="A1581" i="275"/>
  <c r="C1581" i="275"/>
  <c r="B1581" i="275"/>
  <c r="I1581" i="275"/>
  <c r="A1582" i="275"/>
  <c r="C1582" i="275"/>
  <c r="B1582" i="275"/>
  <c r="D1582" i="275"/>
  <c r="I1582" i="275"/>
  <c r="A1583" i="275"/>
  <c r="C1583" i="275"/>
  <c r="B1583" i="275"/>
  <c r="D1583" i="275"/>
  <c r="I1583" i="275"/>
  <c r="A1584" i="275"/>
  <c r="C1584" i="275"/>
  <c r="B1584" i="275"/>
  <c r="D1584" i="275"/>
  <c r="I1584" i="275"/>
  <c r="A1585" i="275"/>
  <c r="C1585" i="275"/>
  <c r="B1585" i="275"/>
  <c r="D1585" i="275"/>
  <c r="I1585" i="275"/>
  <c r="A1586" i="275"/>
  <c r="C1586" i="275"/>
  <c r="B1586" i="275"/>
  <c r="D1586" i="275"/>
  <c r="I1586" i="275"/>
  <c r="A1587" i="275"/>
  <c r="C1587" i="275"/>
  <c r="B1587" i="275"/>
  <c r="D1587" i="275"/>
  <c r="I1587" i="275"/>
  <c r="A1588" i="275"/>
  <c r="C1588" i="275"/>
  <c r="B1588" i="275"/>
  <c r="D1588" i="275"/>
  <c r="I1588" i="275"/>
  <c r="A1589" i="275"/>
  <c r="C1589" i="275"/>
  <c r="B1589" i="275"/>
  <c r="D1589" i="275"/>
  <c r="I1589" i="275"/>
  <c r="A1590" i="275"/>
  <c r="C1590" i="275"/>
  <c r="B1590" i="275"/>
  <c r="D1590" i="275"/>
  <c r="I1590" i="275"/>
  <c r="A1591" i="275"/>
  <c r="C1591" i="275"/>
  <c r="B1591" i="275"/>
  <c r="D1591" i="275"/>
  <c r="I1591" i="275"/>
  <c r="A1592" i="275"/>
  <c r="C1592" i="275"/>
  <c r="B1592" i="275"/>
  <c r="D1592" i="275"/>
  <c r="I1592" i="275"/>
  <c r="A1593" i="275"/>
  <c r="C1593" i="275"/>
  <c r="B1593" i="275"/>
  <c r="D1593" i="275"/>
  <c r="I1593" i="275"/>
  <c r="A1594" i="275"/>
  <c r="C1594" i="275"/>
  <c r="B1594" i="275"/>
  <c r="D1594" i="275"/>
  <c r="I1594" i="275"/>
  <c r="A1595" i="275"/>
  <c r="C1595" i="275"/>
  <c r="B1595" i="275"/>
  <c r="D1595" i="275"/>
  <c r="I1595" i="275"/>
  <c r="A1596" i="275"/>
  <c r="C1596" i="275"/>
  <c r="B1596" i="275"/>
  <c r="D1596" i="275"/>
  <c r="I1596" i="275"/>
  <c r="A1597" i="275"/>
  <c r="C1597" i="275"/>
  <c r="B1597" i="275"/>
  <c r="D1597" i="275"/>
  <c r="I1597" i="275"/>
  <c r="A1598" i="275"/>
  <c r="C1598" i="275"/>
  <c r="B1598" i="275"/>
  <c r="D1598" i="275"/>
  <c r="I1598" i="275"/>
  <c r="A1599" i="275"/>
  <c r="C1599" i="275"/>
  <c r="B1599" i="275"/>
  <c r="D1599" i="275"/>
  <c r="I1599" i="275"/>
  <c r="A1600" i="275"/>
  <c r="C1600" i="275"/>
  <c r="B1600" i="275"/>
  <c r="D1600" i="275"/>
  <c r="I1600" i="275"/>
  <c r="A1601" i="275"/>
  <c r="C1601" i="275"/>
  <c r="B1601" i="275"/>
  <c r="D1601" i="275"/>
  <c r="I1601" i="275"/>
  <c r="A1602" i="275"/>
  <c r="C1602" i="275"/>
  <c r="B1602" i="275"/>
  <c r="D1602" i="275"/>
  <c r="I1602" i="275"/>
  <c r="A1603" i="275"/>
  <c r="C1603" i="275"/>
  <c r="B1603" i="275"/>
  <c r="D1603" i="275"/>
  <c r="I1603" i="275"/>
  <c r="A1604" i="275"/>
  <c r="C1604" i="275"/>
  <c r="B1604" i="275"/>
  <c r="D1604" i="275"/>
  <c r="I1604" i="275"/>
  <c r="A1605" i="275"/>
  <c r="C1605" i="275"/>
  <c r="B1605" i="275"/>
  <c r="D1605" i="275"/>
  <c r="I1605" i="275"/>
  <c r="A1606" i="275"/>
  <c r="C1606" i="275"/>
  <c r="B1606" i="275"/>
  <c r="D1606" i="275"/>
  <c r="I1606" i="275"/>
  <c r="A1607" i="275"/>
  <c r="C1607" i="275"/>
  <c r="B1607" i="275"/>
  <c r="D1607" i="275"/>
  <c r="I1607" i="275"/>
  <c r="A1608" i="275"/>
  <c r="C1608" i="275"/>
  <c r="B1608" i="275"/>
  <c r="D1608" i="275"/>
  <c r="I1608" i="275"/>
  <c r="A1609" i="275"/>
  <c r="C1609" i="275"/>
  <c r="B1609" i="275"/>
  <c r="D1609" i="275"/>
  <c r="I1609" i="275"/>
  <c r="A1610" i="275"/>
  <c r="C1610" i="275"/>
  <c r="B1610" i="275"/>
  <c r="D1610" i="275"/>
  <c r="I1610" i="275"/>
  <c r="A1611" i="275"/>
  <c r="C1611" i="275"/>
  <c r="B1611" i="275"/>
  <c r="D1611" i="275"/>
  <c r="I1611" i="275"/>
  <c r="A1612" i="275"/>
  <c r="C1612" i="275"/>
  <c r="B1612" i="275"/>
  <c r="D1612" i="275"/>
  <c r="I1612" i="275"/>
  <c r="A1613" i="275"/>
  <c r="C1613" i="275"/>
  <c r="B1613" i="275"/>
  <c r="D1613" i="275"/>
  <c r="I1613" i="275"/>
  <c r="A1614" i="275"/>
  <c r="C1614" i="275"/>
  <c r="B1614" i="275"/>
  <c r="D1614" i="275"/>
  <c r="I1614" i="275"/>
  <c r="A1615" i="275"/>
  <c r="C1615" i="275"/>
  <c r="B1615" i="275"/>
  <c r="D1615" i="275"/>
  <c r="I1615" i="275"/>
  <c r="A1616" i="275"/>
  <c r="C1616" i="275"/>
  <c r="B1616" i="275"/>
  <c r="D1616" i="275"/>
  <c r="I1616" i="275"/>
  <c r="A1617" i="275"/>
  <c r="C1617" i="275"/>
  <c r="B1617" i="275"/>
  <c r="D1617" i="275"/>
  <c r="I1617" i="275"/>
  <c r="A1618" i="275"/>
  <c r="C1618" i="275"/>
  <c r="B1618" i="275"/>
  <c r="D1618" i="275"/>
  <c r="I1618" i="275"/>
  <c r="A1619" i="275"/>
  <c r="C1619" i="275"/>
  <c r="B1619" i="275"/>
  <c r="D1619" i="275"/>
  <c r="I1619" i="275"/>
  <c r="A1620" i="275"/>
  <c r="C1620" i="275"/>
  <c r="B1620" i="275"/>
  <c r="D1620" i="275"/>
  <c r="I1620" i="275"/>
  <c r="A1621" i="275"/>
  <c r="C1621" i="275"/>
  <c r="B1621" i="275"/>
  <c r="D1621" i="275"/>
  <c r="I1621" i="275"/>
  <c r="A1622" i="275"/>
  <c r="C1622" i="275"/>
  <c r="B1622" i="275"/>
  <c r="D1622" i="275"/>
  <c r="I1622" i="275"/>
  <c r="A1623" i="275"/>
  <c r="C1623" i="275"/>
  <c r="B1623" i="275"/>
  <c r="D1623" i="275"/>
  <c r="I1623" i="275"/>
  <c r="A1624" i="275"/>
  <c r="C1624" i="275"/>
  <c r="B1624" i="275"/>
  <c r="D1624" i="275"/>
  <c r="I1624" i="275"/>
  <c r="A1625" i="275"/>
  <c r="C1625" i="275"/>
  <c r="B1625" i="275"/>
  <c r="D1625" i="275"/>
  <c r="I1625" i="275"/>
  <c r="A1626" i="275"/>
  <c r="C1626" i="275"/>
  <c r="B1626" i="275"/>
  <c r="D1626" i="275"/>
  <c r="I1626" i="275"/>
  <c r="A1627" i="275"/>
  <c r="C1627" i="275"/>
  <c r="B1627" i="275"/>
  <c r="D1627" i="275"/>
  <c r="I1627" i="275"/>
  <c r="A1628" i="275"/>
  <c r="C1628" i="275"/>
  <c r="B1628" i="275"/>
  <c r="D1628" i="275"/>
  <c r="I1628" i="275"/>
  <c r="A1629" i="275"/>
  <c r="C1629" i="275"/>
  <c r="B1629" i="275"/>
  <c r="D1629" i="275"/>
  <c r="I1629" i="275"/>
  <c r="A1630" i="275"/>
  <c r="C1630" i="275"/>
  <c r="B1630" i="275"/>
  <c r="D1630" i="275"/>
  <c r="I1630" i="275"/>
  <c r="A1631" i="275"/>
  <c r="C1631" i="275"/>
  <c r="B1631" i="275"/>
  <c r="D1631" i="275"/>
  <c r="I1631" i="275"/>
  <c r="A1632" i="275"/>
  <c r="C1632" i="275"/>
  <c r="B1632" i="275"/>
  <c r="D1632" i="275"/>
  <c r="E1632" i="275"/>
  <c r="I1632" i="275"/>
  <c r="A1633" i="275"/>
  <c r="C1633" i="275"/>
  <c r="B1633" i="275"/>
  <c r="D1633" i="275"/>
  <c r="E1633" i="275"/>
  <c r="I1633" i="275"/>
  <c r="A1634" i="275"/>
  <c r="C1634" i="275"/>
  <c r="D1634" i="275"/>
  <c r="E1634" i="275"/>
  <c r="I1634" i="275"/>
  <c r="A1635" i="275"/>
  <c r="C1635" i="275"/>
  <c r="D1635" i="275"/>
  <c r="E1635" i="275"/>
  <c r="I1635" i="275"/>
  <c r="A1636" i="275"/>
  <c r="C1636" i="275"/>
  <c r="B1636" i="275"/>
  <c r="D1636" i="275"/>
  <c r="E1636" i="275"/>
  <c r="I1636" i="275"/>
  <c r="A1637" i="275"/>
  <c r="C1637" i="275"/>
  <c r="B1637" i="275"/>
  <c r="D1637" i="275"/>
  <c r="E1637" i="275"/>
  <c r="I1637" i="275"/>
  <c r="A1638" i="275"/>
  <c r="C1638" i="275"/>
  <c r="D1638" i="275"/>
  <c r="E1638" i="275"/>
  <c r="I1638" i="275"/>
  <c r="A1639" i="275"/>
  <c r="C1639" i="275"/>
  <c r="D1639" i="275"/>
  <c r="E1639" i="275"/>
  <c r="I1639" i="275"/>
  <c r="A1640" i="275"/>
  <c r="C1640" i="275"/>
  <c r="B1640" i="275"/>
  <c r="D1640" i="275"/>
  <c r="E1640" i="275"/>
  <c r="I1640" i="275"/>
  <c r="A1641" i="275"/>
  <c r="C1641" i="275"/>
  <c r="B1641" i="275"/>
  <c r="D1641" i="275"/>
  <c r="E1641" i="275"/>
  <c r="I1641" i="275"/>
  <c r="A1642" i="275"/>
  <c r="C1642" i="275"/>
  <c r="D1642" i="275"/>
  <c r="E1642" i="275"/>
  <c r="I1642" i="275"/>
  <c r="A1643" i="275"/>
  <c r="C1643" i="275"/>
  <c r="D1643" i="275"/>
  <c r="E1643" i="275"/>
  <c r="I1643" i="275"/>
  <c r="A1644" i="275"/>
  <c r="C1644" i="275"/>
  <c r="B1644" i="275"/>
  <c r="D1644" i="275"/>
  <c r="E1644" i="275"/>
  <c r="I1644" i="275"/>
  <c r="A1645" i="275"/>
  <c r="C1645" i="275"/>
  <c r="B1645" i="275"/>
  <c r="D1645" i="275"/>
  <c r="E1645" i="275"/>
  <c r="I1645" i="275"/>
  <c r="A1646" i="275"/>
  <c r="C1646" i="275"/>
  <c r="D1646" i="275"/>
  <c r="E1646" i="275"/>
  <c r="I1646" i="275"/>
  <c r="A1647" i="275"/>
  <c r="C1647" i="275"/>
  <c r="D1647" i="275"/>
  <c r="E1647" i="275"/>
  <c r="I1647" i="275"/>
  <c r="A1648" i="275"/>
  <c r="C1648" i="275"/>
  <c r="B1648" i="275"/>
  <c r="D1648" i="275"/>
  <c r="E1648" i="275"/>
  <c r="I1648" i="275"/>
  <c r="A1649" i="275"/>
  <c r="C1649" i="275"/>
  <c r="B1649" i="275"/>
  <c r="D1649" i="275"/>
  <c r="E1649" i="275"/>
  <c r="I1649" i="275"/>
  <c r="A1650" i="275"/>
  <c r="C1650" i="275"/>
  <c r="D1650" i="275"/>
  <c r="E1650" i="275"/>
  <c r="I1650" i="275"/>
  <c r="A1651" i="275"/>
  <c r="C1651" i="275"/>
  <c r="D1651" i="275"/>
  <c r="E1651" i="275"/>
  <c r="I1651" i="275"/>
  <c r="A1652" i="275"/>
  <c r="C1652" i="275"/>
  <c r="B1652" i="275"/>
  <c r="D1652" i="275"/>
  <c r="E1652" i="275"/>
  <c r="I1652" i="275"/>
  <c r="A1653" i="275"/>
  <c r="C1653" i="275"/>
  <c r="B1653" i="275"/>
  <c r="D1653" i="275"/>
  <c r="E1653" i="275"/>
  <c r="I1653" i="275"/>
  <c r="A1654" i="275"/>
  <c r="C1654" i="275"/>
  <c r="D1654" i="275"/>
  <c r="E1654" i="275"/>
  <c r="I1654" i="275"/>
  <c r="A1655" i="275"/>
  <c r="C1655" i="275"/>
  <c r="D1655" i="275"/>
  <c r="E1655" i="275"/>
  <c r="I1655" i="275"/>
  <c r="A1656" i="275"/>
  <c r="C1656" i="275"/>
  <c r="B1656" i="275"/>
  <c r="D1656" i="275"/>
  <c r="E1656" i="275"/>
  <c r="I1656" i="275"/>
  <c r="A1657" i="275"/>
  <c r="C1657" i="275"/>
  <c r="B1657" i="275"/>
  <c r="D1657" i="275"/>
  <c r="E1657" i="275"/>
  <c r="I1657" i="275"/>
  <c r="A1658" i="275"/>
  <c r="C1658" i="275"/>
  <c r="D1658" i="275"/>
  <c r="E1658" i="275"/>
  <c r="I1658" i="275"/>
  <c r="A1659" i="275"/>
  <c r="C1659" i="275"/>
  <c r="D1659" i="275"/>
  <c r="E1659" i="275"/>
  <c r="I1659" i="275"/>
  <c r="A1660" i="275"/>
  <c r="C1660" i="275"/>
  <c r="B1660" i="275"/>
  <c r="D1660" i="275"/>
  <c r="E1660" i="275"/>
  <c r="I1660" i="275"/>
  <c r="A1661" i="275"/>
  <c r="C1661" i="275"/>
  <c r="B1661" i="275"/>
  <c r="D1661" i="275"/>
  <c r="E1661" i="275"/>
  <c r="I1661" i="275"/>
  <c r="A1662" i="275"/>
  <c r="C1662" i="275"/>
  <c r="D1662" i="275"/>
  <c r="E1662" i="275"/>
  <c r="I1662" i="275"/>
  <c r="A1663" i="275"/>
  <c r="C1663" i="275"/>
  <c r="D1663" i="275"/>
  <c r="E1663" i="275"/>
  <c r="I1663" i="275"/>
  <c r="A1664" i="275"/>
  <c r="C1664" i="275"/>
  <c r="B1664" i="275"/>
  <c r="D1664" i="275"/>
  <c r="E1664" i="275"/>
  <c r="I1664" i="275"/>
  <c r="A1665" i="275"/>
  <c r="C1665" i="275"/>
  <c r="B1665" i="275"/>
  <c r="D1665" i="275"/>
  <c r="E1665" i="275"/>
  <c r="I1665" i="275"/>
  <c r="A1666" i="275"/>
  <c r="C1666" i="275"/>
  <c r="D1666" i="275"/>
  <c r="E1666" i="275"/>
  <c r="I1666" i="275"/>
  <c r="A1667" i="275"/>
  <c r="C1667" i="275"/>
  <c r="D1667" i="275"/>
  <c r="E1667" i="275"/>
  <c r="I1667" i="275"/>
  <c r="A1668" i="275"/>
  <c r="C1668" i="275"/>
  <c r="B1668" i="275"/>
  <c r="D1668" i="275"/>
  <c r="E1668" i="275"/>
  <c r="I1668" i="275"/>
  <c r="A1669" i="275"/>
  <c r="C1669" i="275"/>
  <c r="B1669" i="275"/>
  <c r="D1669" i="275"/>
  <c r="E1669" i="275"/>
  <c r="I1669" i="275"/>
  <c r="A1670" i="275"/>
  <c r="C1670" i="275"/>
  <c r="D1670" i="275"/>
  <c r="E1670" i="275"/>
  <c r="I1670" i="275"/>
  <c r="A1671" i="275"/>
  <c r="C1671" i="275"/>
  <c r="B1671" i="275"/>
  <c r="D1671" i="275"/>
  <c r="E1671" i="275"/>
  <c r="I1671" i="275"/>
  <c r="A1672" i="275"/>
  <c r="C1672" i="275"/>
  <c r="B1672" i="275"/>
  <c r="D1672" i="275"/>
  <c r="E1672" i="275"/>
  <c r="I1672" i="275"/>
  <c r="A1673" i="275"/>
  <c r="C1673" i="275"/>
  <c r="B1673" i="275"/>
  <c r="D1673" i="275"/>
  <c r="E1673" i="275"/>
  <c r="I1673" i="275"/>
  <c r="A1674" i="275"/>
  <c r="C1674" i="275"/>
  <c r="D1674" i="275"/>
  <c r="E1674" i="275"/>
  <c r="I1674" i="275"/>
  <c r="A1675" i="275"/>
  <c r="C1675" i="275"/>
  <c r="D1675" i="275"/>
  <c r="E1675" i="275"/>
  <c r="I1675" i="275"/>
  <c r="A1676" i="275"/>
  <c r="C1676" i="275"/>
  <c r="B1676" i="275"/>
  <c r="D1676" i="275"/>
  <c r="E1676" i="275"/>
  <c r="I1676" i="275"/>
  <c r="A1677" i="275"/>
  <c r="C1677" i="275"/>
  <c r="B1677" i="275"/>
  <c r="D1677" i="275"/>
  <c r="E1677" i="275"/>
  <c r="I1677" i="275"/>
  <c r="A1678" i="275"/>
  <c r="C1678" i="275"/>
  <c r="D1678" i="275"/>
  <c r="E1678" i="275"/>
  <c r="I1678" i="275"/>
  <c r="A1679" i="275"/>
  <c r="C1679" i="275"/>
  <c r="D1679" i="275"/>
  <c r="E1679" i="275"/>
  <c r="I1679" i="275"/>
  <c r="A1680" i="275"/>
  <c r="C1680" i="275"/>
  <c r="B1680" i="275"/>
  <c r="D1680" i="275"/>
  <c r="E1680" i="275"/>
  <c r="I1680" i="275"/>
  <c r="A1681" i="275"/>
  <c r="C1681" i="275"/>
  <c r="B1681" i="275"/>
  <c r="D1681" i="275"/>
  <c r="E1681" i="275"/>
  <c r="I1681" i="275"/>
  <c r="A1122" i="275"/>
  <c r="C1122" i="275"/>
  <c r="B1122" i="275"/>
  <c r="D1122" i="275"/>
  <c r="I1122" i="275"/>
  <c r="A1123" i="275"/>
  <c r="C1123" i="275"/>
  <c r="B1123" i="275"/>
  <c r="D1123" i="275"/>
  <c r="I1123" i="275"/>
  <c r="A1124" i="275"/>
  <c r="C1124" i="275"/>
  <c r="D1124" i="275"/>
  <c r="I1124" i="275"/>
  <c r="A1125" i="275"/>
  <c r="C1125" i="275"/>
  <c r="B1125" i="275"/>
  <c r="D1125" i="275"/>
  <c r="I1125" i="275"/>
  <c r="A1126" i="275"/>
  <c r="C1126" i="275"/>
  <c r="B1126" i="275"/>
  <c r="D1126" i="275"/>
  <c r="I1126" i="275"/>
  <c r="A1127" i="275"/>
  <c r="C1127" i="275"/>
  <c r="B1127" i="275"/>
  <c r="D1127" i="275"/>
  <c r="I1127" i="275"/>
  <c r="A1128" i="275"/>
  <c r="C1128" i="275"/>
  <c r="B1128" i="275"/>
  <c r="D1128" i="275"/>
  <c r="I1128" i="275"/>
  <c r="A1129" i="275"/>
  <c r="C1129" i="275"/>
  <c r="B1129" i="275"/>
  <c r="D1129" i="275"/>
  <c r="I1129" i="275"/>
  <c r="A1130" i="275"/>
  <c r="C1130" i="275"/>
  <c r="B1130" i="275"/>
  <c r="D1130" i="275"/>
  <c r="I1130" i="275"/>
  <c r="A1131" i="275"/>
  <c r="C1131" i="275"/>
  <c r="B1131" i="275"/>
  <c r="D1131" i="275"/>
  <c r="I1131" i="275"/>
  <c r="A1132" i="275"/>
  <c r="C1132" i="275"/>
  <c r="B1132" i="275"/>
  <c r="D1132" i="275"/>
  <c r="I1132" i="275"/>
  <c r="A1133" i="275"/>
  <c r="C1133" i="275"/>
  <c r="D1133" i="275"/>
  <c r="I1133" i="275"/>
  <c r="A1134" i="275"/>
  <c r="C1134" i="275"/>
  <c r="D1134" i="275"/>
  <c r="I1134" i="275"/>
  <c r="A1135" i="275"/>
  <c r="C1135" i="275"/>
  <c r="B1135" i="275"/>
  <c r="D1135" i="275"/>
  <c r="I1135" i="275"/>
  <c r="A1136" i="275"/>
  <c r="C1136" i="275"/>
  <c r="B1136" i="275"/>
  <c r="D1136" i="275"/>
  <c r="I1136" i="275"/>
  <c r="A1137" i="275"/>
  <c r="C1137" i="275"/>
  <c r="D1137" i="275"/>
  <c r="I1137" i="275"/>
  <c r="A1138" i="275"/>
  <c r="C1138" i="275"/>
  <c r="D1138" i="275"/>
  <c r="I1138" i="275"/>
  <c r="A1139" i="275"/>
  <c r="C1139" i="275"/>
  <c r="D1139" i="275"/>
  <c r="I1139" i="275"/>
  <c r="A1140" i="275"/>
  <c r="C1140" i="275"/>
  <c r="D1140" i="275"/>
  <c r="I1140" i="275"/>
  <c r="A1141" i="275"/>
  <c r="C1141" i="275"/>
  <c r="D1141" i="275"/>
  <c r="I1141" i="275"/>
  <c r="A1142" i="275"/>
  <c r="C1142" i="275"/>
  <c r="D1142" i="275"/>
  <c r="I1142" i="275"/>
  <c r="A1143" i="275"/>
  <c r="C1143" i="275"/>
  <c r="D1143" i="275"/>
  <c r="I1143" i="275"/>
  <c r="A1144" i="275"/>
  <c r="C1144" i="275"/>
  <c r="B1144" i="275"/>
  <c r="D1144" i="275"/>
  <c r="I1144" i="275"/>
  <c r="A1145" i="275"/>
  <c r="C1145" i="275"/>
  <c r="D1145" i="275"/>
  <c r="I1145" i="275"/>
  <c r="A1146" i="275"/>
  <c r="C1146" i="275"/>
  <c r="B1146" i="275"/>
  <c r="D1146" i="275"/>
  <c r="I1146" i="275"/>
  <c r="A1147" i="275"/>
  <c r="C1147" i="275"/>
  <c r="D1147" i="275"/>
  <c r="I1147" i="275"/>
  <c r="A1148" i="275"/>
  <c r="C1148" i="275"/>
  <c r="D1148" i="275"/>
  <c r="I1148" i="275"/>
  <c r="A1149" i="275"/>
  <c r="C1149" i="275"/>
  <c r="D1149" i="275"/>
  <c r="I1149" i="275"/>
  <c r="A1150" i="275"/>
  <c r="C1150" i="275"/>
  <c r="D1150" i="275"/>
  <c r="I1150" i="275"/>
  <c r="A1151" i="275"/>
  <c r="C1151" i="275"/>
  <c r="D1151" i="275"/>
  <c r="I1151" i="275"/>
  <c r="A1152" i="275"/>
  <c r="C1152" i="275"/>
  <c r="D1152" i="275"/>
  <c r="I1152" i="275"/>
  <c r="A1153" i="275"/>
  <c r="C1153" i="275"/>
  <c r="D1153" i="275"/>
  <c r="I1153" i="275"/>
  <c r="A1154" i="275"/>
  <c r="C1154" i="275"/>
  <c r="D1154" i="275"/>
  <c r="I1154" i="275"/>
  <c r="A1155" i="275"/>
  <c r="C1155" i="275"/>
  <c r="D1155" i="275"/>
  <c r="I1155" i="275"/>
  <c r="A1156" i="275"/>
  <c r="C1156" i="275"/>
  <c r="D1156" i="275"/>
  <c r="I1156" i="275"/>
  <c r="A1157" i="275"/>
  <c r="C1157" i="275"/>
  <c r="B1157" i="275"/>
  <c r="D1157" i="275"/>
  <c r="I1157" i="275"/>
  <c r="A1158" i="275"/>
  <c r="C1158" i="275"/>
  <c r="B1158" i="275"/>
  <c r="D1158" i="275"/>
  <c r="I1158" i="275"/>
  <c r="A1159" i="275"/>
  <c r="C1159" i="275"/>
  <c r="B1159" i="275"/>
  <c r="D1159" i="275"/>
  <c r="I1159" i="275"/>
  <c r="A1160" i="275"/>
  <c r="C1160" i="275"/>
  <c r="B1160" i="275"/>
  <c r="D1160" i="275"/>
  <c r="I1160" i="275"/>
  <c r="A1161" i="275"/>
  <c r="C1161" i="275"/>
  <c r="D1161" i="275"/>
  <c r="I1161" i="275"/>
  <c r="A1162" i="275"/>
  <c r="C1162" i="275"/>
  <c r="B1162" i="275"/>
  <c r="D1162" i="275"/>
  <c r="I1162" i="275"/>
  <c r="A1163" i="275"/>
  <c r="C1163" i="275"/>
  <c r="D1163" i="275"/>
  <c r="I1163" i="275"/>
  <c r="A1164" i="275"/>
  <c r="C1164" i="275"/>
  <c r="B1164" i="275"/>
  <c r="D1164" i="275"/>
  <c r="I1164" i="275"/>
  <c r="A1165" i="275"/>
  <c r="C1165" i="275"/>
  <c r="B1165" i="275"/>
  <c r="D1165" i="275"/>
  <c r="I1165" i="275"/>
  <c r="A1166" i="275"/>
  <c r="C1166" i="275"/>
  <c r="B1166" i="275"/>
  <c r="D1166" i="275"/>
  <c r="I1166" i="275"/>
  <c r="A1167" i="275"/>
  <c r="C1167" i="275"/>
  <c r="D1167" i="275"/>
  <c r="I1167" i="275"/>
  <c r="A1168" i="275"/>
  <c r="C1168" i="275"/>
  <c r="B1168" i="275"/>
  <c r="D1168" i="275"/>
  <c r="I1168" i="275"/>
  <c r="A1169" i="275"/>
  <c r="C1169" i="275"/>
  <c r="B1169" i="275"/>
  <c r="D1169" i="275"/>
  <c r="I1169" i="275"/>
  <c r="A1170" i="275"/>
  <c r="C1170" i="275"/>
  <c r="B1170" i="275"/>
  <c r="D1170" i="275"/>
  <c r="I1170" i="275"/>
  <c r="A1171" i="275"/>
  <c r="C1171" i="275"/>
  <c r="D1171" i="275"/>
  <c r="I1171" i="275"/>
  <c r="A1172" i="275"/>
  <c r="C1172" i="275"/>
  <c r="B1172" i="275"/>
  <c r="D1172" i="275"/>
  <c r="I1172" i="275"/>
  <c r="A1173" i="275"/>
  <c r="C1173" i="275"/>
  <c r="B1173" i="275"/>
  <c r="D1173" i="275"/>
  <c r="I1173" i="275"/>
  <c r="A1174" i="275"/>
  <c r="C1174" i="275"/>
  <c r="D1174" i="275"/>
  <c r="I1174" i="275"/>
  <c r="A1175" i="275"/>
  <c r="C1175" i="275"/>
  <c r="D1175" i="275"/>
  <c r="I1175" i="275"/>
  <c r="A1176" i="275"/>
  <c r="C1176" i="275"/>
  <c r="D1176" i="275"/>
  <c r="I1176" i="275"/>
  <c r="A1177" i="275"/>
  <c r="C1177" i="275"/>
  <c r="D1177" i="275"/>
  <c r="I1177" i="275"/>
  <c r="A1178" i="275"/>
  <c r="C1178" i="275"/>
  <c r="D1178" i="275"/>
  <c r="I1178" i="275"/>
  <c r="A1179" i="275"/>
  <c r="C1179" i="275"/>
  <c r="D1179" i="275"/>
  <c r="I1179" i="275"/>
  <c r="A1180" i="275"/>
  <c r="C1180" i="275"/>
  <c r="D1180" i="275"/>
  <c r="I1180" i="275"/>
  <c r="A1181" i="275"/>
  <c r="C1181" i="275"/>
  <c r="D1181" i="275"/>
  <c r="I1181" i="275"/>
  <c r="A1182" i="275"/>
  <c r="C1182" i="275"/>
  <c r="D1182" i="275"/>
  <c r="I1182" i="275"/>
  <c r="A1183" i="275"/>
  <c r="C1183" i="275"/>
  <c r="D1183" i="275"/>
  <c r="I1183" i="275"/>
  <c r="A1184" i="275"/>
  <c r="C1184" i="275"/>
  <c r="D1184" i="275"/>
  <c r="I1184" i="275"/>
  <c r="A1185" i="275"/>
  <c r="C1185" i="275"/>
  <c r="D1185" i="275"/>
  <c r="I1185" i="275"/>
  <c r="A1186" i="275"/>
  <c r="C1186" i="275"/>
  <c r="D1186" i="275"/>
  <c r="I1186" i="275"/>
  <c r="A1187" i="275"/>
  <c r="C1187" i="275"/>
  <c r="D1187" i="275"/>
  <c r="I1187" i="275"/>
  <c r="A1188" i="275"/>
  <c r="C1188" i="275"/>
  <c r="D1188" i="275"/>
  <c r="I1188" i="275"/>
  <c r="A1189" i="275"/>
  <c r="C1189" i="275"/>
  <c r="D1189" i="275"/>
  <c r="I1189" i="275"/>
  <c r="A1190" i="275"/>
  <c r="C1190" i="275"/>
  <c r="D1190" i="275"/>
  <c r="I1190" i="275"/>
  <c r="A1191" i="275"/>
  <c r="C1191" i="275"/>
  <c r="B1191" i="275"/>
  <c r="D1191" i="275"/>
  <c r="I1191" i="275"/>
  <c r="A1192" i="275"/>
  <c r="C1192" i="275"/>
  <c r="D1192" i="275"/>
  <c r="I1192" i="275"/>
  <c r="A1193" i="275"/>
  <c r="C1193" i="275"/>
  <c r="B1193" i="275"/>
  <c r="D1193" i="275"/>
  <c r="I1193" i="275"/>
  <c r="A1194" i="275"/>
  <c r="C1194" i="275"/>
  <c r="B1194" i="275"/>
  <c r="D1194" i="275"/>
  <c r="I1194" i="275"/>
  <c r="A1195" i="275"/>
  <c r="C1195" i="275"/>
  <c r="D1195" i="275"/>
  <c r="I1195" i="275"/>
  <c r="A1196" i="275"/>
  <c r="C1196" i="275"/>
  <c r="B1196" i="275"/>
  <c r="D1196" i="275"/>
  <c r="I1196" i="275"/>
  <c r="A1197" i="275"/>
  <c r="C1197" i="275"/>
  <c r="B1197" i="275"/>
  <c r="I1197" i="275"/>
  <c r="A1198" i="275"/>
  <c r="C1198" i="275"/>
  <c r="B1198" i="275"/>
  <c r="I1198" i="275"/>
  <c r="A1199" i="275"/>
  <c r="C1199" i="275"/>
  <c r="B1199" i="275"/>
  <c r="I1199" i="275"/>
  <c r="A1200" i="275"/>
  <c r="C1200" i="275"/>
  <c r="B1200" i="275"/>
  <c r="I1200" i="275"/>
  <c r="A1201" i="275"/>
  <c r="C1201" i="275"/>
  <c r="I1201" i="275"/>
  <c r="A1202" i="275"/>
  <c r="C1202" i="275"/>
  <c r="B1202" i="275"/>
  <c r="I1202" i="275"/>
  <c r="A1203" i="275"/>
  <c r="C1203" i="275"/>
  <c r="B1203" i="275"/>
  <c r="I1203" i="275"/>
  <c r="A1204" i="275"/>
  <c r="C1204" i="275"/>
  <c r="I1204" i="275"/>
  <c r="A1205" i="275"/>
  <c r="C1205" i="275"/>
  <c r="B1205" i="275"/>
  <c r="I1205" i="275"/>
  <c r="A1206" i="275"/>
  <c r="C1206" i="275"/>
  <c r="B1206" i="275"/>
  <c r="I1206" i="275"/>
  <c r="A1207" i="275"/>
  <c r="C1207" i="275"/>
  <c r="B1207" i="275"/>
  <c r="I1207" i="275"/>
  <c r="A1208" i="275"/>
  <c r="C1208" i="275"/>
  <c r="B1208" i="275"/>
  <c r="I1208" i="275"/>
  <c r="A1209" i="275"/>
  <c r="C1209" i="275"/>
  <c r="B1209" i="275"/>
  <c r="I1209" i="275"/>
  <c r="A1210" i="275"/>
  <c r="C1210" i="275"/>
  <c r="B1210" i="275"/>
  <c r="I1210" i="275"/>
  <c r="A1211" i="275"/>
  <c r="C1211" i="275"/>
  <c r="B1211" i="275"/>
  <c r="I1211" i="275"/>
  <c r="A1212" i="275"/>
  <c r="C1212" i="275"/>
  <c r="B1212" i="275"/>
  <c r="I1212" i="275"/>
  <c r="A1213" i="275"/>
  <c r="C1213" i="275"/>
  <c r="B1213" i="275"/>
  <c r="I1213" i="275"/>
  <c r="A1214" i="275"/>
  <c r="C1214" i="275"/>
  <c r="B1214" i="275"/>
  <c r="I1214" i="275"/>
  <c r="A1215" i="275"/>
  <c r="C1215" i="275"/>
  <c r="I1215" i="275"/>
  <c r="A1216" i="275"/>
  <c r="C1216" i="275"/>
  <c r="B1216" i="275"/>
  <c r="I1216" i="275"/>
  <c r="A1217" i="275"/>
  <c r="C1217" i="275"/>
  <c r="B1217" i="275"/>
  <c r="I1217" i="275"/>
  <c r="A1218" i="275"/>
  <c r="C1218" i="275"/>
  <c r="B1218" i="275"/>
  <c r="I1218" i="275"/>
  <c r="A1219" i="275"/>
  <c r="C1219" i="275"/>
  <c r="B1219" i="275"/>
  <c r="I1219" i="275"/>
  <c r="A1220" i="275"/>
  <c r="C1220" i="275"/>
  <c r="B1220" i="275"/>
  <c r="I1220" i="275"/>
  <c r="A1221" i="275"/>
  <c r="C1221" i="275"/>
  <c r="B1221" i="275"/>
  <c r="I1221" i="275"/>
  <c r="A1222" i="275"/>
  <c r="C1222" i="275"/>
  <c r="B1222" i="275"/>
  <c r="I1222" i="275"/>
  <c r="A1223" i="275"/>
  <c r="C1223" i="275"/>
  <c r="B1223" i="275"/>
  <c r="I1223" i="275"/>
  <c r="A1224" i="275"/>
  <c r="C1224" i="275"/>
  <c r="B1224" i="275"/>
  <c r="I1224" i="275"/>
  <c r="A1225" i="275"/>
  <c r="C1225" i="275"/>
  <c r="B1225" i="275"/>
  <c r="I1225" i="275"/>
  <c r="A1226" i="275"/>
  <c r="C1226" i="275"/>
  <c r="B1226" i="275"/>
  <c r="I1226" i="275"/>
  <c r="A1227" i="275"/>
  <c r="C1227" i="275"/>
  <c r="B1227" i="275"/>
  <c r="I1227" i="275"/>
  <c r="A1228" i="275"/>
  <c r="C1228" i="275"/>
  <c r="I1228" i="275"/>
  <c r="A1229" i="275"/>
  <c r="C1229" i="275"/>
  <c r="B1229" i="275"/>
  <c r="I1229" i="275"/>
  <c r="A1230" i="275"/>
  <c r="C1230" i="275"/>
  <c r="I1230" i="275"/>
  <c r="A1231" i="275"/>
  <c r="C1231" i="275"/>
  <c r="B1231" i="275"/>
  <c r="I1231" i="275"/>
  <c r="A1232" i="275"/>
  <c r="C1232" i="275"/>
  <c r="B1232" i="275"/>
  <c r="I1232" i="275"/>
  <c r="A1233" i="275"/>
  <c r="C1233" i="275"/>
  <c r="B1233" i="275"/>
  <c r="I1233" i="275"/>
  <c r="A1234" i="275"/>
  <c r="C1234" i="275"/>
  <c r="B1234" i="275"/>
  <c r="I1234" i="275"/>
  <c r="A1235" i="275"/>
  <c r="C1235" i="275"/>
  <c r="B1235" i="275"/>
  <c r="I1235" i="275"/>
  <c r="A1236" i="275"/>
  <c r="C1236" i="275"/>
  <c r="B1236" i="275"/>
  <c r="I1236" i="275"/>
  <c r="A1237" i="275"/>
  <c r="C1237" i="275"/>
  <c r="B1237" i="275"/>
  <c r="I1237" i="275"/>
  <c r="A1238" i="275"/>
  <c r="C1238" i="275"/>
  <c r="B1238" i="275"/>
  <c r="I1238" i="275"/>
  <c r="A1239" i="275"/>
  <c r="C1239" i="275"/>
  <c r="B1239" i="275"/>
  <c r="I1239" i="275"/>
  <c r="A1240" i="275"/>
  <c r="C1240" i="275"/>
  <c r="B1240" i="275"/>
  <c r="I1240" i="275"/>
  <c r="A1241" i="275"/>
  <c r="C1241" i="275"/>
  <c r="B1241" i="275"/>
  <c r="I1241" i="275"/>
  <c r="A1242" i="275"/>
  <c r="C1242" i="275"/>
  <c r="B1242" i="275"/>
  <c r="I1242" i="275"/>
  <c r="A1243" i="275"/>
  <c r="C1243" i="275"/>
  <c r="B1243" i="275"/>
  <c r="I1243" i="275"/>
  <c r="A1244" i="275"/>
  <c r="C1244" i="275"/>
  <c r="B1244" i="275"/>
  <c r="I1244" i="275"/>
  <c r="A1245" i="275"/>
  <c r="C1245" i="275"/>
  <c r="B1245" i="275"/>
  <c r="I1245" i="275"/>
  <c r="A1246" i="275"/>
  <c r="C1246" i="275"/>
  <c r="B1246" i="275"/>
  <c r="I1246" i="275"/>
  <c r="A1247" i="275"/>
  <c r="C1247" i="275"/>
  <c r="I1247" i="275"/>
  <c r="A1248" i="275"/>
  <c r="C1248" i="275"/>
  <c r="B1248" i="275"/>
  <c r="D1248" i="275"/>
  <c r="I1248" i="275"/>
  <c r="A1249" i="275"/>
  <c r="C1249" i="275"/>
  <c r="I1249" i="275"/>
  <c r="A1250" i="275"/>
  <c r="C1250" i="275"/>
  <c r="B1250" i="275"/>
  <c r="I1250" i="275"/>
  <c r="A1251" i="275"/>
  <c r="C1251" i="275"/>
  <c r="B1251" i="275"/>
  <c r="I1251" i="275"/>
  <c r="A1252" i="275"/>
  <c r="C1252" i="275"/>
  <c r="I1252" i="275"/>
  <c r="A1253" i="275"/>
  <c r="C1253" i="275"/>
  <c r="I1253" i="275"/>
  <c r="A1254" i="275"/>
  <c r="C1254" i="275"/>
  <c r="B1254" i="275"/>
  <c r="I1254" i="275"/>
  <c r="A1255" i="275"/>
  <c r="C1255" i="275"/>
  <c r="I1255" i="275"/>
  <c r="A1256" i="275"/>
  <c r="C1256" i="275"/>
  <c r="B1256" i="275"/>
  <c r="I1256" i="275"/>
  <c r="A1257" i="275"/>
  <c r="C1257" i="275"/>
  <c r="I1257" i="275"/>
  <c r="A1258" i="275"/>
  <c r="C1258" i="275"/>
  <c r="B1258" i="275"/>
  <c r="I1258" i="275"/>
  <c r="A1259" i="275"/>
  <c r="C1259" i="275"/>
  <c r="B1259" i="275"/>
  <c r="I1259" i="275"/>
  <c r="A1260" i="275"/>
  <c r="C1260" i="275"/>
  <c r="I1260" i="275"/>
  <c r="A1261" i="275"/>
  <c r="C1261" i="275"/>
  <c r="I1261" i="275"/>
  <c r="A1262" i="275"/>
  <c r="C1262" i="275"/>
  <c r="I1262" i="275"/>
  <c r="A1263" i="275"/>
  <c r="C1263" i="275"/>
  <c r="B1263" i="275"/>
  <c r="I1263" i="275"/>
  <c r="A1264" i="275"/>
  <c r="C1264" i="275"/>
  <c r="I1264" i="275"/>
  <c r="A1265" i="275"/>
  <c r="C1265" i="275"/>
  <c r="I1265" i="275"/>
  <c r="A1266" i="275"/>
  <c r="C1266" i="275"/>
  <c r="I1266" i="275"/>
  <c r="A1267" i="275"/>
  <c r="C1267" i="275"/>
  <c r="I1267" i="275"/>
  <c r="A1268" i="275"/>
  <c r="C1268" i="275"/>
  <c r="I1268" i="275"/>
  <c r="A1269" i="275"/>
  <c r="C1269" i="275"/>
  <c r="I1269" i="275"/>
  <c r="A1270" i="275"/>
  <c r="C1270" i="275"/>
  <c r="I1270" i="275"/>
  <c r="A1271" i="275"/>
  <c r="C1271" i="275"/>
  <c r="B1271" i="275"/>
  <c r="I1271" i="275"/>
  <c r="A1272" i="275"/>
  <c r="C1272" i="275"/>
  <c r="I1272" i="275"/>
  <c r="A1273" i="275"/>
  <c r="C1273" i="275"/>
  <c r="I1273" i="275"/>
  <c r="A1274" i="275"/>
  <c r="C1274" i="275"/>
  <c r="B1274" i="275"/>
  <c r="I1274" i="275"/>
  <c r="A1275" i="275"/>
  <c r="C1275" i="275"/>
  <c r="I1275" i="275"/>
  <c r="A1276" i="275"/>
  <c r="C1276" i="275"/>
  <c r="I1276" i="275"/>
  <c r="A1277" i="275"/>
  <c r="C1277" i="275"/>
  <c r="I1277" i="275"/>
  <c r="A1278" i="275"/>
  <c r="C1278" i="275"/>
  <c r="B1278" i="275"/>
  <c r="I1278" i="275"/>
  <c r="A1279" i="275"/>
  <c r="C1279" i="275"/>
  <c r="B1279" i="275"/>
  <c r="I1279" i="275"/>
  <c r="A1280" i="275"/>
  <c r="C1280" i="275"/>
  <c r="B1280" i="275"/>
  <c r="I1280" i="275"/>
  <c r="A1281" i="275"/>
  <c r="C1281" i="275"/>
  <c r="I1281" i="275"/>
  <c r="A1282" i="275"/>
  <c r="C1282" i="275"/>
  <c r="B1282" i="275"/>
  <c r="I1282" i="275"/>
  <c r="A1283" i="275"/>
  <c r="C1283" i="275"/>
  <c r="B1283" i="275"/>
  <c r="I1283" i="275"/>
  <c r="A1284" i="275"/>
  <c r="C1284" i="275"/>
  <c r="B1284" i="275"/>
  <c r="I1284" i="275"/>
  <c r="A1285" i="275"/>
  <c r="C1285" i="275"/>
  <c r="B1285" i="275"/>
  <c r="I1285" i="275"/>
  <c r="A1286" i="275"/>
  <c r="C1286" i="275"/>
  <c r="B1286" i="275"/>
  <c r="I1286" i="275"/>
  <c r="A1287" i="275"/>
  <c r="C1287" i="275"/>
  <c r="B1287" i="275"/>
  <c r="I1287" i="275"/>
  <c r="A1288" i="275"/>
  <c r="C1288" i="275"/>
  <c r="I1288" i="275"/>
  <c r="A1289" i="275"/>
  <c r="C1289" i="275"/>
  <c r="I1289" i="275"/>
  <c r="A1290" i="275"/>
  <c r="C1290" i="275"/>
  <c r="I1290" i="275"/>
  <c r="A1291" i="275"/>
  <c r="C1291" i="275"/>
  <c r="B1291" i="275"/>
  <c r="I1291" i="275"/>
  <c r="A1292" i="275"/>
  <c r="C1292" i="275"/>
  <c r="I1292" i="275"/>
  <c r="A1293" i="275"/>
  <c r="C1293" i="275"/>
  <c r="B1293" i="275"/>
  <c r="I1293" i="275"/>
  <c r="A1294" i="275"/>
  <c r="C1294" i="275"/>
  <c r="I1294" i="275"/>
  <c r="A1295" i="275"/>
  <c r="C1295" i="275"/>
  <c r="B1295" i="275"/>
  <c r="I1295" i="275"/>
  <c r="A1296" i="275"/>
  <c r="C1296" i="275"/>
  <c r="B1296" i="275"/>
  <c r="I1296" i="275"/>
  <c r="A1297" i="275"/>
  <c r="C1297" i="275"/>
  <c r="I1297" i="275"/>
  <c r="A1298" i="275"/>
  <c r="C1298" i="275"/>
  <c r="B1298" i="275"/>
  <c r="I1298" i="275"/>
  <c r="A1299" i="275"/>
  <c r="C1299" i="275"/>
  <c r="I1299" i="275"/>
  <c r="A1300" i="275"/>
  <c r="C1300" i="275"/>
  <c r="I1300" i="275"/>
  <c r="A1301" i="275"/>
  <c r="C1301" i="275"/>
  <c r="B1301" i="275"/>
  <c r="I1301" i="275"/>
  <c r="A1302" i="275"/>
  <c r="C1302" i="275"/>
  <c r="B1302" i="275"/>
  <c r="D1302" i="275"/>
  <c r="I1302" i="275"/>
  <c r="A1303" i="275"/>
  <c r="C1303" i="275"/>
  <c r="B1303" i="275"/>
  <c r="D1303" i="275"/>
  <c r="I1303" i="275"/>
  <c r="A1304" i="275"/>
  <c r="C1304" i="275"/>
  <c r="B1304" i="275"/>
  <c r="D1304" i="275"/>
  <c r="I1304" i="275"/>
  <c r="A1305" i="275"/>
  <c r="C1305" i="275"/>
  <c r="B1305" i="275"/>
  <c r="D1305" i="275"/>
  <c r="I1305" i="275"/>
  <c r="A1306" i="275"/>
  <c r="C1306" i="275"/>
  <c r="D1306" i="275"/>
  <c r="I1306" i="275"/>
  <c r="A1307" i="275"/>
  <c r="C1307" i="275"/>
  <c r="B1307" i="275"/>
  <c r="D1307" i="275"/>
  <c r="I1307" i="275"/>
  <c r="A1308" i="275"/>
  <c r="C1308" i="275"/>
  <c r="B1308" i="275"/>
  <c r="D1308" i="275"/>
  <c r="I1308" i="275"/>
  <c r="A1309" i="275"/>
  <c r="C1309" i="275"/>
  <c r="B1309" i="275"/>
  <c r="D1309" i="275"/>
  <c r="I1309" i="275"/>
  <c r="A1310" i="275"/>
  <c r="C1310" i="275"/>
  <c r="B1310" i="275"/>
  <c r="D1310" i="275"/>
  <c r="I1310" i="275"/>
  <c r="A1311" i="275"/>
  <c r="C1311" i="275"/>
  <c r="B1311" i="275"/>
  <c r="D1311" i="275"/>
  <c r="I1311" i="275"/>
  <c r="A1312" i="275"/>
  <c r="C1312" i="275"/>
  <c r="D1312" i="275"/>
  <c r="I1312" i="275"/>
  <c r="A1313" i="275"/>
  <c r="C1313" i="275"/>
  <c r="D1313" i="275"/>
  <c r="I1313" i="275"/>
  <c r="A1314" i="275"/>
  <c r="C1314" i="275"/>
  <c r="B1314" i="275"/>
  <c r="D1314" i="275"/>
  <c r="I1314" i="275"/>
  <c r="A1315" i="275"/>
  <c r="C1315" i="275"/>
  <c r="B1315" i="275"/>
  <c r="D1315" i="275"/>
  <c r="I1315" i="275"/>
  <c r="A1316" i="275"/>
  <c r="C1316" i="275"/>
  <c r="D1316" i="275"/>
  <c r="I1316" i="275"/>
  <c r="A1317" i="275"/>
  <c r="C1317" i="275"/>
  <c r="B1317" i="275"/>
  <c r="D1317" i="275"/>
  <c r="I1317" i="275"/>
  <c r="A1318" i="275"/>
  <c r="C1318" i="275"/>
  <c r="B1318" i="275"/>
  <c r="D1318" i="275"/>
  <c r="I1318" i="275"/>
  <c r="A1319" i="275"/>
  <c r="C1319" i="275"/>
  <c r="D1319" i="275"/>
  <c r="I1319" i="275"/>
  <c r="A1320" i="275"/>
  <c r="C1320" i="275"/>
  <c r="B1320" i="275"/>
  <c r="D1320" i="275"/>
  <c r="I1320" i="275"/>
  <c r="A1321" i="275"/>
  <c r="C1321" i="275"/>
  <c r="D1321" i="275"/>
  <c r="I1321" i="275"/>
  <c r="A1322" i="275"/>
  <c r="C1322" i="275"/>
  <c r="B1322" i="275"/>
  <c r="D1322" i="275"/>
  <c r="I1322" i="275"/>
  <c r="A1323" i="275"/>
  <c r="C1323" i="275"/>
  <c r="B1323" i="275"/>
  <c r="D1323" i="275"/>
  <c r="I1323" i="275"/>
  <c r="A1324" i="275"/>
  <c r="C1324" i="275"/>
  <c r="B1324" i="275"/>
  <c r="D1324" i="275"/>
  <c r="I1324" i="275"/>
  <c r="A1325" i="275"/>
  <c r="C1325" i="275"/>
  <c r="B1325" i="275"/>
  <c r="D1325" i="275"/>
  <c r="I1325" i="275"/>
  <c r="A1326" i="275"/>
  <c r="C1326" i="275"/>
  <c r="D1326" i="275"/>
  <c r="I1326" i="275"/>
  <c r="A1327" i="275"/>
  <c r="C1327" i="275"/>
  <c r="B1327" i="275"/>
  <c r="D1327" i="275"/>
  <c r="I1327" i="275"/>
  <c r="A1328" i="275"/>
  <c r="C1328" i="275"/>
  <c r="B1328" i="275"/>
  <c r="D1328" i="275"/>
  <c r="I1328" i="275"/>
  <c r="A1329" i="275"/>
  <c r="C1329" i="275"/>
  <c r="D1329" i="275"/>
  <c r="I1329" i="275"/>
  <c r="A1330" i="275"/>
  <c r="C1330" i="275"/>
  <c r="D1330" i="275"/>
  <c r="I1330" i="275"/>
  <c r="A1331" i="275"/>
  <c r="C1331" i="275"/>
  <c r="B1331" i="275"/>
  <c r="D1331" i="275"/>
  <c r="I1331" i="275"/>
  <c r="A1332" i="275"/>
  <c r="C1332" i="275"/>
  <c r="B1332" i="275"/>
  <c r="D1332" i="275"/>
  <c r="I1332" i="275"/>
  <c r="A1333" i="275"/>
  <c r="C1333" i="275"/>
  <c r="B1333" i="275"/>
  <c r="D1333" i="275"/>
  <c r="I1333" i="275"/>
  <c r="A1334" i="275"/>
  <c r="C1334" i="275"/>
  <c r="B1334" i="275"/>
  <c r="D1334" i="275"/>
  <c r="I1334" i="275"/>
  <c r="A1335" i="275"/>
  <c r="C1335" i="275"/>
  <c r="B1335" i="275"/>
  <c r="D1335" i="275"/>
  <c r="I1335" i="275"/>
  <c r="A1336" i="275"/>
  <c r="C1336" i="275"/>
  <c r="B1336" i="275"/>
  <c r="D1336" i="275"/>
  <c r="I1336" i="275"/>
  <c r="A1337" i="275"/>
  <c r="C1337" i="275"/>
  <c r="D1337" i="275"/>
  <c r="I1337" i="275"/>
  <c r="A1338" i="275"/>
  <c r="C1338" i="275"/>
  <c r="B1338" i="275"/>
  <c r="D1338" i="275"/>
  <c r="I1338" i="275"/>
  <c r="A1339" i="275"/>
  <c r="C1339" i="275"/>
  <c r="B1339" i="275"/>
  <c r="D1339" i="275"/>
  <c r="I1339" i="275"/>
  <c r="A1340" i="275"/>
  <c r="C1340" i="275"/>
  <c r="B1340" i="275"/>
  <c r="D1340" i="275"/>
  <c r="I1340" i="275"/>
  <c r="A1341" i="275"/>
  <c r="C1341" i="275"/>
  <c r="B1341" i="275"/>
  <c r="D1341" i="275"/>
  <c r="I1341" i="275"/>
  <c r="A1342" i="275"/>
  <c r="C1342" i="275"/>
  <c r="B1342" i="275"/>
  <c r="D1342" i="275"/>
  <c r="I1342" i="275"/>
  <c r="A1343" i="275"/>
  <c r="C1343" i="275"/>
  <c r="B1343" i="275"/>
  <c r="D1343" i="275"/>
  <c r="I1343" i="275"/>
  <c r="A1344" i="275"/>
  <c r="C1344" i="275"/>
  <c r="B1344" i="275"/>
  <c r="D1344" i="275"/>
  <c r="I1344" i="275"/>
  <c r="A1345" i="275"/>
  <c r="C1345" i="275"/>
  <c r="B1345" i="275"/>
  <c r="D1345" i="275"/>
  <c r="I1345" i="275"/>
  <c r="A1346" i="275"/>
  <c r="C1346" i="275"/>
  <c r="D1346" i="275"/>
  <c r="I1346" i="275"/>
  <c r="A1347" i="275"/>
  <c r="C1347" i="275"/>
  <c r="D1347" i="275"/>
  <c r="I1347" i="275"/>
  <c r="A1348" i="275"/>
  <c r="C1348" i="275"/>
  <c r="B1348" i="275"/>
  <c r="D1348" i="275"/>
  <c r="I1348" i="275"/>
  <c r="A1349" i="275"/>
  <c r="C1349" i="275"/>
  <c r="D1349" i="275"/>
  <c r="I1349" i="275"/>
  <c r="A1350" i="275"/>
  <c r="C1350" i="275"/>
  <c r="D1350" i="275"/>
  <c r="I1350" i="275"/>
  <c r="A1351" i="275"/>
  <c r="C1351" i="275"/>
  <c r="B1351" i="275"/>
  <c r="D1351" i="275"/>
  <c r="I1351" i="275"/>
  <c r="A1352" i="275"/>
  <c r="C1352" i="275"/>
  <c r="D1352" i="275"/>
  <c r="E1352" i="275"/>
  <c r="I1352" i="275"/>
  <c r="A1353" i="275"/>
  <c r="C1353" i="275"/>
  <c r="B1353" i="275"/>
  <c r="D1353" i="275"/>
  <c r="E1353" i="275"/>
  <c r="I1353" i="275"/>
  <c r="A1354" i="275"/>
  <c r="C1354" i="275"/>
  <c r="B1354" i="275"/>
  <c r="D1354" i="275"/>
  <c r="E1354" i="275"/>
  <c r="I1354" i="275"/>
  <c r="A1355" i="275"/>
  <c r="C1355" i="275"/>
  <c r="B1355" i="275"/>
  <c r="D1355" i="275"/>
  <c r="E1355" i="275"/>
  <c r="I1355" i="275"/>
  <c r="A1356" i="275"/>
  <c r="C1356" i="275"/>
  <c r="D1356" i="275"/>
  <c r="E1356" i="275"/>
  <c r="I1356" i="275"/>
  <c r="A1357" i="275"/>
  <c r="C1357" i="275"/>
  <c r="B1357" i="275"/>
  <c r="D1357" i="275"/>
  <c r="E1357" i="275"/>
  <c r="I1357" i="275"/>
  <c r="A1358" i="275"/>
  <c r="C1358" i="275"/>
  <c r="B1358" i="275"/>
  <c r="D1358" i="275"/>
  <c r="E1358" i="275"/>
  <c r="I1358" i="275"/>
  <c r="A1359" i="275"/>
  <c r="C1359" i="275"/>
  <c r="B1359" i="275"/>
  <c r="D1359" i="275"/>
  <c r="E1359" i="275"/>
  <c r="I1359" i="275"/>
  <c r="A1360" i="275"/>
  <c r="C1360" i="275"/>
  <c r="B1360" i="275"/>
  <c r="D1360" i="275"/>
  <c r="E1360" i="275"/>
  <c r="I1360" i="275"/>
  <c r="A1361" i="275"/>
  <c r="C1361" i="275"/>
  <c r="D1361" i="275"/>
  <c r="E1361" i="275"/>
  <c r="I1361" i="275"/>
  <c r="A1362" i="275"/>
  <c r="C1362" i="275"/>
  <c r="B1362" i="275"/>
  <c r="D1362" i="275"/>
  <c r="E1362" i="275"/>
  <c r="I1362" i="275"/>
  <c r="A1363" i="275"/>
  <c r="C1363" i="275"/>
  <c r="B1363" i="275"/>
  <c r="D1363" i="275"/>
  <c r="E1363" i="275"/>
  <c r="I1363" i="275"/>
  <c r="A1364" i="275"/>
  <c r="C1364" i="275"/>
  <c r="B1364" i="275"/>
  <c r="D1364" i="275"/>
  <c r="E1364" i="275"/>
  <c r="I1364" i="275"/>
  <c r="A1365" i="275"/>
  <c r="C1365" i="275"/>
  <c r="B1365" i="275"/>
  <c r="D1365" i="275"/>
  <c r="E1365" i="275"/>
  <c r="I1365" i="275"/>
  <c r="A1366" i="275"/>
  <c r="C1366" i="275"/>
  <c r="B1366" i="275"/>
  <c r="D1366" i="275"/>
  <c r="E1366" i="275"/>
  <c r="I1366" i="275"/>
  <c r="A1367" i="275"/>
  <c r="C1367" i="275"/>
  <c r="B1367" i="275"/>
  <c r="D1367" i="275"/>
  <c r="E1367" i="275"/>
  <c r="I1367" i="275"/>
  <c r="A1368" i="275"/>
  <c r="C1368" i="275"/>
  <c r="D1368" i="275"/>
  <c r="E1368" i="275"/>
  <c r="I1368" i="275"/>
  <c r="A1369" i="275"/>
  <c r="C1369" i="275"/>
  <c r="D1369" i="275"/>
  <c r="E1369" i="275"/>
  <c r="I1369" i="275"/>
  <c r="A1370" i="275"/>
  <c r="C1370" i="275"/>
  <c r="B1370" i="275"/>
  <c r="D1370" i="275"/>
  <c r="E1370" i="275"/>
  <c r="I1370" i="275"/>
  <c r="A1371" i="275"/>
  <c r="C1371" i="275"/>
  <c r="B1371" i="275"/>
  <c r="D1371" i="275"/>
  <c r="E1371" i="275"/>
  <c r="I1371" i="275"/>
  <c r="A1372" i="275"/>
  <c r="C1372" i="275"/>
  <c r="D1372" i="275"/>
  <c r="E1372" i="275"/>
  <c r="I1372" i="275"/>
  <c r="A1373" i="275"/>
  <c r="C1373" i="275"/>
  <c r="B1373" i="275"/>
  <c r="D1373" i="275"/>
  <c r="E1373" i="275"/>
  <c r="I1373" i="275"/>
  <c r="A1374" i="275"/>
  <c r="C1374" i="275"/>
  <c r="B1374" i="275"/>
  <c r="D1374" i="275"/>
  <c r="E1374" i="275"/>
  <c r="I1374" i="275"/>
  <c r="A1375" i="275"/>
  <c r="C1375" i="275"/>
  <c r="B1375" i="275"/>
  <c r="D1375" i="275"/>
  <c r="E1375" i="275"/>
  <c r="I1375" i="275"/>
  <c r="A1376" i="275"/>
  <c r="C1376" i="275"/>
  <c r="D1376" i="275"/>
  <c r="E1376" i="275"/>
  <c r="I1376" i="275"/>
  <c r="A1377" i="275"/>
  <c r="C1377" i="275"/>
  <c r="D1377" i="275"/>
  <c r="E1377" i="275"/>
  <c r="I1377" i="275"/>
  <c r="A1378" i="275"/>
  <c r="C1378" i="275"/>
  <c r="B1378" i="275"/>
  <c r="D1378" i="275"/>
  <c r="E1378" i="275"/>
  <c r="I1378" i="275"/>
  <c r="A1379" i="275"/>
  <c r="C1379" i="275"/>
  <c r="B1379" i="275"/>
  <c r="D1379" i="275"/>
  <c r="E1379" i="275"/>
  <c r="I1379" i="275"/>
  <c r="A1380" i="275"/>
  <c r="C1380" i="275"/>
  <c r="B1380" i="275"/>
  <c r="D1380" i="275"/>
  <c r="E1380" i="275"/>
  <c r="I1380" i="275"/>
  <c r="A1381" i="275"/>
  <c r="C1381" i="275"/>
  <c r="B1381" i="275"/>
  <c r="D1381" i="275"/>
  <c r="E1381" i="275"/>
  <c r="I1381" i="275"/>
  <c r="A1382" i="275"/>
  <c r="C1382" i="275"/>
  <c r="B1382" i="275"/>
  <c r="D1382" i="275"/>
  <c r="E1382" i="275"/>
  <c r="I1382" i="275"/>
  <c r="A1383" i="275"/>
  <c r="C1383" i="275"/>
  <c r="B1383" i="275"/>
  <c r="D1383" i="275"/>
  <c r="E1383" i="275"/>
  <c r="I1383" i="275"/>
  <c r="A1384" i="275"/>
  <c r="C1384" i="275"/>
  <c r="D1384" i="275"/>
  <c r="E1384" i="275"/>
  <c r="I1384" i="275"/>
  <c r="A1385" i="275"/>
  <c r="C1385" i="275"/>
  <c r="B1385" i="275"/>
  <c r="D1385" i="275"/>
  <c r="E1385" i="275"/>
  <c r="I1385" i="275"/>
  <c r="A1386" i="275"/>
  <c r="C1386" i="275"/>
  <c r="B1386" i="275"/>
  <c r="D1386" i="275"/>
  <c r="E1386" i="275"/>
  <c r="I1386" i="275"/>
  <c r="A1387" i="275"/>
  <c r="C1387" i="275"/>
  <c r="B1387" i="275"/>
  <c r="D1387" i="275"/>
  <c r="E1387" i="275"/>
  <c r="I1387" i="275"/>
  <c r="A1388" i="275"/>
  <c r="C1388" i="275"/>
  <c r="B1388" i="275"/>
  <c r="D1388" i="275"/>
  <c r="E1388" i="275"/>
  <c r="I1388" i="275"/>
  <c r="A1389" i="275"/>
  <c r="C1389" i="275"/>
  <c r="D1389" i="275"/>
  <c r="E1389" i="275"/>
  <c r="I1389" i="275"/>
  <c r="A1390" i="275"/>
  <c r="C1390" i="275"/>
  <c r="B1390" i="275"/>
  <c r="D1390" i="275"/>
  <c r="E1390" i="275"/>
  <c r="I1390" i="275"/>
  <c r="A1391" i="275"/>
  <c r="C1391" i="275"/>
  <c r="B1391" i="275"/>
  <c r="D1391" i="275"/>
  <c r="E1391" i="275"/>
  <c r="I1391" i="275"/>
  <c r="A1392" i="275"/>
  <c r="C1392" i="275"/>
  <c r="D1392" i="275"/>
  <c r="E1392" i="275"/>
  <c r="I1392" i="275"/>
  <c r="A1393" i="275"/>
  <c r="C1393" i="275"/>
  <c r="B1393" i="275"/>
  <c r="D1393" i="275"/>
  <c r="E1393" i="275"/>
  <c r="I1393" i="275"/>
  <c r="A1394" i="275"/>
  <c r="C1394" i="275"/>
  <c r="B1394" i="275"/>
  <c r="D1394" i="275"/>
  <c r="E1394" i="275"/>
  <c r="I1394" i="275"/>
  <c r="A1395" i="275"/>
  <c r="C1395" i="275"/>
  <c r="B1395" i="275"/>
  <c r="D1395" i="275"/>
  <c r="E1395" i="275"/>
  <c r="I1395" i="275"/>
  <c r="A1396" i="275"/>
  <c r="C1396" i="275"/>
  <c r="B1396" i="275"/>
  <c r="D1396" i="275"/>
  <c r="E1396" i="275"/>
  <c r="I1396" i="275"/>
  <c r="A1397" i="275"/>
  <c r="C1397" i="275"/>
  <c r="D1397" i="275"/>
  <c r="E1397" i="275"/>
  <c r="I1397" i="275"/>
  <c r="A1398" i="275"/>
  <c r="C1398" i="275"/>
  <c r="B1398" i="275"/>
  <c r="D1398" i="275"/>
  <c r="E1398" i="275"/>
  <c r="I1398" i="275"/>
  <c r="A1399" i="275"/>
  <c r="C1399" i="275"/>
  <c r="B1399" i="275"/>
  <c r="D1399" i="275"/>
  <c r="E1399" i="275"/>
  <c r="I1399" i="275"/>
  <c r="A1400" i="275"/>
  <c r="C1400" i="275"/>
  <c r="B1400" i="275"/>
  <c r="D1400" i="275"/>
  <c r="E1400" i="275"/>
  <c r="I1400" i="275"/>
  <c r="A1401" i="275"/>
  <c r="C1401" i="275"/>
  <c r="B1401" i="275"/>
  <c r="D1401" i="275"/>
  <c r="E1401" i="275"/>
  <c r="I1401" i="275"/>
  <c r="A842" i="275"/>
  <c r="C842" i="275"/>
  <c r="B842" i="275"/>
  <c r="D842" i="275"/>
  <c r="I842" i="275"/>
  <c r="A843" i="275"/>
  <c r="C843" i="275"/>
  <c r="B843" i="275"/>
  <c r="D843" i="275"/>
  <c r="I843" i="275"/>
  <c r="A844" i="275"/>
  <c r="C844" i="275"/>
  <c r="B844" i="275"/>
  <c r="D844" i="275"/>
  <c r="I844" i="275"/>
  <c r="A845" i="275"/>
  <c r="C845" i="275"/>
  <c r="B845" i="275"/>
  <c r="D845" i="275"/>
  <c r="I845" i="275"/>
  <c r="A846" i="275"/>
  <c r="C846" i="275"/>
  <c r="B846" i="275"/>
  <c r="D846" i="275"/>
  <c r="I846" i="275"/>
  <c r="A847" i="275"/>
  <c r="C847" i="275"/>
  <c r="B847" i="275"/>
  <c r="D847" i="275"/>
  <c r="I847" i="275"/>
  <c r="A848" i="275"/>
  <c r="C848" i="275"/>
  <c r="B848" i="275"/>
  <c r="D848" i="275"/>
  <c r="I848" i="275"/>
  <c r="A849" i="275"/>
  <c r="C849" i="275"/>
  <c r="B849" i="275"/>
  <c r="D849" i="275"/>
  <c r="I849" i="275"/>
  <c r="A850" i="275"/>
  <c r="C850" i="275"/>
  <c r="B850" i="275"/>
  <c r="D850" i="275"/>
  <c r="I850" i="275"/>
  <c r="A851" i="275"/>
  <c r="C851" i="275"/>
  <c r="B851" i="275"/>
  <c r="D851" i="275"/>
  <c r="I851" i="275"/>
  <c r="A852" i="275"/>
  <c r="C852" i="275"/>
  <c r="B852" i="275"/>
  <c r="D852" i="275"/>
  <c r="I852" i="275"/>
  <c r="A853" i="275"/>
  <c r="C853" i="275"/>
  <c r="B853" i="275"/>
  <c r="D853" i="275"/>
  <c r="I853" i="275"/>
  <c r="A854" i="275"/>
  <c r="C854" i="275"/>
  <c r="B854" i="275"/>
  <c r="D854" i="275"/>
  <c r="I854" i="275"/>
  <c r="A855" i="275"/>
  <c r="C855" i="275"/>
  <c r="B855" i="275"/>
  <c r="D855" i="275"/>
  <c r="I855" i="275"/>
  <c r="A856" i="275"/>
  <c r="C856" i="275"/>
  <c r="B856" i="275"/>
  <c r="D856" i="275"/>
  <c r="I856" i="275"/>
  <c r="A857" i="275"/>
  <c r="C857" i="275"/>
  <c r="B857" i="275"/>
  <c r="D857" i="275"/>
  <c r="I857" i="275"/>
  <c r="A858" i="275"/>
  <c r="C858" i="275"/>
  <c r="B858" i="275"/>
  <c r="D858" i="275"/>
  <c r="I858" i="275"/>
  <c r="A859" i="275"/>
  <c r="C859" i="275"/>
  <c r="B859" i="275"/>
  <c r="D859" i="275"/>
  <c r="I859" i="275"/>
  <c r="A860" i="275"/>
  <c r="C860" i="275"/>
  <c r="B860" i="275"/>
  <c r="D860" i="275"/>
  <c r="I860" i="275"/>
  <c r="A861" i="275"/>
  <c r="C861" i="275"/>
  <c r="B861" i="275"/>
  <c r="D861" i="275"/>
  <c r="I861" i="275"/>
  <c r="A862" i="275"/>
  <c r="C862" i="275"/>
  <c r="B862" i="275"/>
  <c r="D862" i="275"/>
  <c r="I862" i="275"/>
  <c r="A863" i="275"/>
  <c r="C863" i="275"/>
  <c r="B863" i="275"/>
  <c r="D863" i="275"/>
  <c r="I863" i="275"/>
  <c r="A864" i="275"/>
  <c r="C864" i="275"/>
  <c r="B864" i="275"/>
  <c r="D864" i="275"/>
  <c r="I864" i="275"/>
  <c r="A865" i="275"/>
  <c r="C865" i="275"/>
  <c r="B865" i="275"/>
  <c r="D865" i="275"/>
  <c r="I865" i="275"/>
  <c r="A866" i="275"/>
  <c r="C866" i="275"/>
  <c r="B866" i="275"/>
  <c r="D866" i="275"/>
  <c r="I866" i="275"/>
  <c r="A867" i="275"/>
  <c r="C867" i="275"/>
  <c r="B867" i="275"/>
  <c r="D867" i="275"/>
  <c r="I867" i="275"/>
  <c r="A868" i="275"/>
  <c r="C868" i="275"/>
  <c r="B868" i="275"/>
  <c r="D868" i="275"/>
  <c r="I868" i="275"/>
  <c r="A869" i="275"/>
  <c r="C869" i="275"/>
  <c r="B869" i="275"/>
  <c r="D869" i="275"/>
  <c r="I869" i="275"/>
  <c r="A870" i="275"/>
  <c r="C870" i="275"/>
  <c r="B870" i="275"/>
  <c r="D870" i="275"/>
  <c r="I870" i="275"/>
  <c r="A871" i="275"/>
  <c r="C871" i="275"/>
  <c r="B871" i="275"/>
  <c r="D871" i="275"/>
  <c r="I871" i="275"/>
  <c r="A872" i="275"/>
  <c r="C872" i="275"/>
  <c r="B872" i="275"/>
  <c r="D872" i="275"/>
  <c r="I872" i="275"/>
  <c r="A873" i="275"/>
  <c r="C873" i="275"/>
  <c r="B873" i="275"/>
  <c r="D873" i="275"/>
  <c r="I873" i="275"/>
  <c r="A874" i="275"/>
  <c r="C874" i="275"/>
  <c r="B874" i="275"/>
  <c r="D874" i="275"/>
  <c r="I874" i="275"/>
  <c r="A875" i="275"/>
  <c r="C875" i="275"/>
  <c r="B875" i="275"/>
  <c r="D875" i="275"/>
  <c r="I875" i="275"/>
  <c r="A876" i="275"/>
  <c r="C876" i="275"/>
  <c r="B876" i="275"/>
  <c r="D876" i="275"/>
  <c r="I876" i="275"/>
  <c r="A877" i="275"/>
  <c r="C877" i="275"/>
  <c r="B877" i="275"/>
  <c r="D877" i="275"/>
  <c r="I877" i="275"/>
  <c r="A878" i="275"/>
  <c r="C878" i="275"/>
  <c r="B878" i="275"/>
  <c r="D878" i="275"/>
  <c r="I878" i="275"/>
  <c r="A879" i="275"/>
  <c r="C879" i="275"/>
  <c r="B879" i="275"/>
  <c r="D879" i="275"/>
  <c r="I879" i="275"/>
  <c r="A880" i="275"/>
  <c r="C880" i="275"/>
  <c r="B880" i="275"/>
  <c r="D880" i="275"/>
  <c r="I880" i="275"/>
  <c r="A881" i="275"/>
  <c r="C881" i="275"/>
  <c r="B881" i="275"/>
  <c r="D881" i="275"/>
  <c r="I881" i="275"/>
  <c r="A882" i="275"/>
  <c r="C882" i="275"/>
  <c r="B882" i="275"/>
  <c r="D882" i="275"/>
  <c r="I882" i="275"/>
  <c r="A883" i="275"/>
  <c r="C883" i="275"/>
  <c r="B883" i="275"/>
  <c r="D883" i="275"/>
  <c r="I883" i="275"/>
  <c r="A884" i="275"/>
  <c r="C884" i="275"/>
  <c r="B884" i="275"/>
  <c r="D884" i="275"/>
  <c r="I884" i="275"/>
  <c r="A885" i="275"/>
  <c r="C885" i="275"/>
  <c r="B885" i="275"/>
  <c r="D885" i="275"/>
  <c r="I885" i="275"/>
  <c r="A886" i="275"/>
  <c r="C886" i="275"/>
  <c r="B886" i="275"/>
  <c r="D886" i="275"/>
  <c r="I886" i="275"/>
  <c r="A887" i="275"/>
  <c r="C887" i="275"/>
  <c r="B887" i="275"/>
  <c r="D887" i="275"/>
  <c r="I887" i="275"/>
  <c r="A888" i="275"/>
  <c r="C888" i="275"/>
  <c r="B888" i="275"/>
  <c r="D888" i="275"/>
  <c r="I888" i="275"/>
  <c r="A889" i="275"/>
  <c r="C889" i="275"/>
  <c r="D889" i="275"/>
  <c r="I889" i="275"/>
  <c r="A890" i="275"/>
  <c r="C890" i="275"/>
  <c r="B890" i="275"/>
  <c r="D890" i="275"/>
  <c r="I890" i="275"/>
  <c r="A891" i="275"/>
  <c r="C891" i="275"/>
  <c r="B891" i="275"/>
  <c r="D891" i="275"/>
  <c r="I891" i="275"/>
  <c r="A892" i="275"/>
  <c r="C892" i="275"/>
  <c r="B892" i="275"/>
  <c r="D892" i="275"/>
  <c r="I892" i="275"/>
  <c r="A893" i="275"/>
  <c r="C893" i="275"/>
  <c r="B893" i="275"/>
  <c r="D893" i="275"/>
  <c r="I893" i="275"/>
  <c r="A894" i="275"/>
  <c r="C894" i="275"/>
  <c r="B894" i="275"/>
  <c r="D894" i="275"/>
  <c r="I894" i="275"/>
  <c r="A895" i="275"/>
  <c r="C895" i="275"/>
  <c r="B895" i="275"/>
  <c r="D895" i="275"/>
  <c r="I895" i="275"/>
  <c r="A896" i="275"/>
  <c r="C896" i="275"/>
  <c r="B896" i="275"/>
  <c r="D896" i="275"/>
  <c r="I896" i="275"/>
  <c r="A897" i="275"/>
  <c r="C897" i="275"/>
  <c r="B897" i="275"/>
  <c r="D897" i="275"/>
  <c r="I897" i="275"/>
  <c r="A898" i="275"/>
  <c r="C898" i="275"/>
  <c r="B898" i="275"/>
  <c r="D898" i="275"/>
  <c r="I898" i="275"/>
  <c r="A899" i="275"/>
  <c r="C899" i="275"/>
  <c r="B899" i="275"/>
  <c r="D899" i="275"/>
  <c r="I899" i="275"/>
  <c r="A900" i="275"/>
  <c r="C900" i="275"/>
  <c r="B900" i="275"/>
  <c r="D900" i="275"/>
  <c r="I900" i="275"/>
  <c r="A901" i="275"/>
  <c r="C901" i="275"/>
  <c r="B901" i="275"/>
  <c r="D901" i="275"/>
  <c r="I901" i="275"/>
  <c r="A902" i="275"/>
  <c r="C902" i="275"/>
  <c r="B902" i="275"/>
  <c r="D902" i="275"/>
  <c r="I902" i="275"/>
  <c r="A903" i="275"/>
  <c r="C903" i="275"/>
  <c r="B903" i="275"/>
  <c r="D903" i="275"/>
  <c r="I903" i="275"/>
  <c r="A904" i="275"/>
  <c r="C904" i="275"/>
  <c r="B904" i="275"/>
  <c r="D904" i="275"/>
  <c r="I904" i="275"/>
  <c r="A905" i="275"/>
  <c r="C905" i="275"/>
  <c r="B905" i="275"/>
  <c r="D905" i="275"/>
  <c r="I905" i="275"/>
  <c r="A906" i="275"/>
  <c r="C906" i="275"/>
  <c r="B906" i="275"/>
  <c r="D906" i="275"/>
  <c r="I906" i="275"/>
  <c r="A907" i="275"/>
  <c r="C907" i="275"/>
  <c r="B907" i="275"/>
  <c r="D907" i="275"/>
  <c r="I907" i="275"/>
  <c r="A908" i="275"/>
  <c r="C908" i="275"/>
  <c r="B908" i="275"/>
  <c r="D908" i="275"/>
  <c r="I908" i="275"/>
  <c r="A909" i="275"/>
  <c r="C909" i="275"/>
  <c r="B909" i="275"/>
  <c r="D909" i="275"/>
  <c r="I909" i="275"/>
  <c r="A910" i="275"/>
  <c r="C910" i="275"/>
  <c r="B910" i="275"/>
  <c r="D910" i="275"/>
  <c r="I910" i="275"/>
  <c r="A911" i="275"/>
  <c r="C911" i="275"/>
  <c r="B911" i="275"/>
  <c r="D911" i="275"/>
  <c r="I911" i="275"/>
  <c r="A912" i="275"/>
  <c r="C912" i="275"/>
  <c r="B912" i="275"/>
  <c r="D912" i="275"/>
  <c r="I912" i="275"/>
  <c r="A913" i="275"/>
  <c r="C913" i="275"/>
  <c r="B913" i="275"/>
  <c r="D913" i="275"/>
  <c r="I913" i="275"/>
  <c r="A914" i="275"/>
  <c r="C914" i="275"/>
  <c r="B914" i="275"/>
  <c r="D914" i="275"/>
  <c r="I914" i="275"/>
  <c r="A915" i="275"/>
  <c r="C915" i="275"/>
  <c r="B915" i="275"/>
  <c r="D915" i="275"/>
  <c r="I915" i="275"/>
  <c r="A916" i="275"/>
  <c r="C916" i="275"/>
  <c r="B916" i="275"/>
  <c r="D916" i="275"/>
  <c r="I916" i="275"/>
  <c r="A917" i="275"/>
  <c r="C917" i="275"/>
  <c r="B917" i="275"/>
  <c r="D917" i="275"/>
  <c r="I917" i="275"/>
  <c r="A918" i="275"/>
  <c r="C918" i="275"/>
  <c r="B918" i="275"/>
  <c r="I918" i="275"/>
  <c r="A919" i="275"/>
  <c r="C919" i="275"/>
  <c r="B919" i="275"/>
  <c r="D919" i="275"/>
  <c r="I919" i="275"/>
  <c r="A920" i="275"/>
  <c r="C920" i="275"/>
  <c r="B920" i="275"/>
  <c r="D920" i="275"/>
  <c r="I920" i="275"/>
  <c r="A921" i="275"/>
  <c r="C921" i="275"/>
  <c r="B921" i="275"/>
  <c r="D921" i="275"/>
  <c r="I921" i="275"/>
  <c r="A922" i="275"/>
  <c r="C922" i="275"/>
  <c r="B922" i="275"/>
  <c r="I922" i="275"/>
  <c r="A923" i="275"/>
  <c r="C923" i="275"/>
  <c r="B923" i="275"/>
  <c r="D923" i="275"/>
  <c r="I923" i="275"/>
  <c r="A924" i="275"/>
  <c r="C924" i="275"/>
  <c r="B924" i="275"/>
  <c r="D924" i="275"/>
  <c r="I924" i="275"/>
  <c r="A925" i="275"/>
  <c r="C925" i="275"/>
  <c r="B925" i="275"/>
  <c r="D925" i="275"/>
  <c r="I925" i="275"/>
  <c r="A926" i="275"/>
  <c r="C926" i="275"/>
  <c r="B926" i="275"/>
  <c r="I926" i="275"/>
  <c r="A927" i="275"/>
  <c r="C927" i="275"/>
  <c r="B927" i="275"/>
  <c r="D927" i="275"/>
  <c r="I927" i="275"/>
  <c r="A928" i="275"/>
  <c r="C928" i="275"/>
  <c r="B928" i="275"/>
  <c r="D928" i="275"/>
  <c r="I928" i="275"/>
  <c r="A929" i="275"/>
  <c r="C929" i="275"/>
  <c r="B929" i="275"/>
  <c r="D929" i="275"/>
  <c r="I929" i="275"/>
  <c r="A930" i="275"/>
  <c r="C930" i="275"/>
  <c r="B930" i="275"/>
  <c r="I930" i="275"/>
  <c r="A931" i="275"/>
  <c r="C931" i="275"/>
  <c r="B931" i="275"/>
  <c r="D931" i="275"/>
  <c r="I931" i="275"/>
  <c r="A932" i="275"/>
  <c r="C932" i="275"/>
  <c r="B932" i="275"/>
  <c r="D932" i="275"/>
  <c r="I932" i="275"/>
  <c r="A933" i="275"/>
  <c r="C933" i="275"/>
  <c r="B933" i="275"/>
  <c r="D933" i="275"/>
  <c r="I933" i="275"/>
  <c r="A934" i="275"/>
  <c r="C934" i="275"/>
  <c r="B934" i="275"/>
  <c r="I934" i="275"/>
  <c r="A935" i="275"/>
  <c r="C935" i="275"/>
  <c r="B935" i="275"/>
  <c r="D935" i="275"/>
  <c r="I935" i="275"/>
  <c r="A936" i="275"/>
  <c r="C936" i="275"/>
  <c r="B936" i="275"/>
  <c r="D936" i="275"/>
  <c r="I936" i="275"/>
  <c r="A937" i="275"/>
  <c r="C937" i="275"/>
  <c r="B937" i="275"/>
  <c r="D937" i="275"/>
  <c r="I937" i="275"/>
  <c r="A938" i="275"/>
  <c r="C938" i="275"/>
  <c r="B938" i="275"/>
  <c r="I938" i="275"/>
  <c r="A939" i="275"/>
  <c r="C939" i="275"/>
  <c r="B939" i="275"/>
  <c r="D939" i="275"/>
  <c r="I939" i="275"/>
  <c r="A940" i="275"/>
  <c r="C940" i="275"/>
  <c r="B940" i="275"/>
  <c r="D940" i="275"/>
  <c r="I940" i="275"/>
  <c r="A941" i="275"/>
  <c r="C941" i="275"/>
  <c r="B941" i="275"/>
  <c r="D941" i="275"/>
  <c r="I941" i="275"/>
  <c r="A942" i="275"/>
  <c r="C942" i="275"/>
  <c r="B942" i="275"/>
  <c r="I942" i="275"/>
  <c r="A943" i="275"/>
  <c r="C943" i="275"/>
  <c r="B943" i="275"/>
  <c r="D943" i="275"/>
  <c r="I943" i="275"/>
  <c r="A944" i="275"/>
  <c r="C944" i="275"/>
  <c r="B944" i="275"/>
  <c r="D944" i="275"/>
  <c r="I944" i="275"/>
  <c r="A945" i="275"/>
  <c r="C945" i="275"/>
  <c r="B945" i="275"/>
  <c r="D945" i="275"/>
  <c r="I945" i="275"/>
  <c r="A946" i="275"/>
  <c r="C946" i="275"/>
  <c r="B946" i="275"/>
  <c r="D946" i="275"/>
  <c r="I946" i="275"/>
  <c r="A947" i="275"/>
  <c r="C947" i="275"/>
  <c r="B947" i="275"/>
  <c r="D947" i="275"/>
  <c r="I947" i="275"/>
  <c r="A948" i="275"/>
  <c r="C948" i="275"/>
  <c r="B948" i="275"/>
  <c r="D948" i="275"/>
  <c r="I948" i="275"/>
  <c r="A949" i="275"/>
  <c r="C949" i="275"/>
  <c r="B949" i="275"/>
  <c r="D949" i="275"/>
  <c r="I949" i="275"/>
  <c r="A950" i="275"/>
  <c r="C950" i="275"/>
  <c r="B950" i="275"/>
  <c r="D950" i="275"/>
  <c r="I950" i="275"/>
  <c r="A951" i="275"/>
  <c r="C951" i="275"/>
  <c r="B951" i="275"/>
  <c r="D951" i="275"/>
  <c r="I951" i="275"/>
  <c r="A952" i="275"/>
  <c r="C952" i="275"/>
  <c r="B952" i="275"/>
  <c r="D952" i="275"/>
  <c r="I952" i="275"/>
  <c r="A953" i="275"/>
  <c r="C953" i="275"/>
  <c r="B953" i="275"/>
  <c r="D953" i="275"/>
  <c r="I953" i="275"/>
  <c r="A954" i="275"/>
  <c r="C954" i="275"/>
  <c r="B954" i="275"/>
  <c r="D954" i="275"/>
  <c r="I954" i="275"/>
  <c r="A955" i="275"/>
  <c r="C955" i="275"/>
  <c r="B955" i="275"/>
  <c r="D955" i="275"/>
  <c r="I955" i="275"/>
  <c r="A956" i="275"/>
  <c r="C956" i="275"/>
  <c r="B956" i="275"/>
  <c r="D956" i="275"/>
  <c r="I956" i="275"/>
  <c r="A957" i="275"/>
  <c r="C957" i="275"/>
  <c r="B957" i="275"/>
  <c r="D957" i="275"/>
  <c r="I957" i="275"/>
  <c r="A958" i="275"/>
  <c r="C958" i="275"/>
  <c r="B958" i="275"/>
  <c r="D958" i="275"/>
  <c r="I958" i="275"/>
  <c r="A959" i="275"/>
  <c r="C959" i="275"/>
  <c r="B959" i="275"/>
  <c r="D959" i="275"/>
  <c r="I959" i="275"/>
  <c r="A960" i="275"/>
  <c r="C960" i="275"/>
  <c r="B960" i="275"/>
  <c r="D960" i="275"/>
  <c r="I960" i="275"/>
  <c r="A961" i="275"/>
  <c r="C961" i="275"/>
  <c r="B961" i="275"/>
  <c r="D961" i="275"/>
  <c r="I961" i="275"/>
  <c r="A962" i="275"/>
  <c r="C962" i="275"/>
  <c r="B962" i="275"/>
  <c r="D962" i="275"/>
  <c r="I962" i="275"/>
  <c r="A963" i="275"/>
  <c r="C963" i="275"/>
  <c r="B963" i="275"/>
  <c r="D963" i="275"/>
  <c r="I963" i="275"/>
  <c r="A964" i="275"/>
  <c r="C964" i="275"/>
  <c r="B964" i="275"/>
  <c r="D964" i="275"/>
  <c r="I964" i="275"/>
  <c r="A965" i="275"/>
  <c r="C965" i="275"/>
  <c r="B965" i="275"/>
  <c r="D965" i="275"/>
  <c r="I965" i="275"/>
  <c r="A966" i="275"/>
  <c r="C966" i="275"/>
  <c r="B966" i="275"/>
  <c r="D966" i="275"/>
  <c r="I966" i="275"/>
  <c r="A967" i="275"/>
  <c r="C967" i="275"/>
  <c r="B967" i="275"/>
  <c r="D967" i="275"/>
  <c r="I967" i="275"/>
  <c r="A968" i="275"/>
  <c r="C968" i="275"/>
  <c r="B968" i="275"/>
  <c r="D968" i="275"/>
  <c r="I968" i="275"/>
  <c r="A969" i="275"/>
  <c r="C969" i="275"/>
  <c r="B969" i="275"/>
  <c r="D969" i="275"/>
  <c r="I969" i="275"/>
  <c r="A970" i="275"/>
  <c r="C970" i="275"/>
  <c r="B970" i="275"/>
  <c r="D970" i="275"/>
  <c r="I970" i="275"/>
  <c r="A971" i="275"/>
  <c r="C971" i="275"/>
  <c r="B971" i="275"/>
  <c r="D971" i="275"/>
  <c r="I971" i="275"/>
  <c r="A972" i="275"/>
  <c r="C972" i="275"/>
  <c r="B972" i="275"/>
  <c r="I972" i="275"/>
  <c r="A973" i="275"/>
  <c r="C973" i="275"/>
  <c r="B973" i="275"/>
  <c r="I973" i="275"/>
  <c r="A974" i="275"/>
  <c r="C974" i="275"/>
  <c r="B974" i="275"/>
  <c r="I974" i="275"/>
  <c r="A975" i="275"/>
  <c r="C975" i="275"/>
  <c r="B975" i="275"/>
  <c r="I975" i="275"/>
  <c r="A976" i="275"/>
  <c r="C976" i="275"/>
  <c r="B976" i="275"/>
  <c r="I976" i="275"/>
  <c r="A977" i="275"/>
  <c r="C977" i="275"/>
  <c r="B977" i="275"/>
  <c r="I977" i="275"/>
  <c r="A978" i="275"/>
  <c r="C978" i="275"/>
  <c r="B978" i="275"/>
  <c r="I978" i="275"/>
  <c r="A979" i="275"/>
  <c r="C979" i="275"/>
  <c r="B979" i="275"/>
  <c r="I979" i="275"/>
  <c r="A980" i="275"/>
  <c r="C980" i="275"/>
  <c r="B980" i="275"/>
  <c r="I980" i="275"/>
  <c r="A981" i="275"/>
  <c r="C981" i="275"/>
  <c r="B981" i="275"/>
  <c r="I981" i="275"/>
  <c r="A982" i="275"/>
  <c r="C982" i="275"/>
  <c r="B982" i="275"/>
  <c r="I982" i="275"/>
  <c r="A983" i="275"/>
  <c r="C983" i="275"/>
  <c r="B983" i="275"/>
  <c r="I983" i="275"/>
  <c r="A984" i="275"/>
  <c r="C984" i="275"/>
  <c r="B984" i="275"/>
  <c r="I984" i="275"/>
  <c r="A985" i="275"/>
  <c r="C985" i="275"/>
  <c r="B985" i="275"/>
  <c r="I985" i="275"/>
  <c r="A986" i="275"/>
  <c r="C986" i="275"/>
  <c r="B986" i="275"/>
  <c r="I986" i="275"/>
  <c r="A987" i="275"/>
  <c r="C987" i="275"/>
  <c r="B987" i="275"/>
  <c r="I987" i="275"/>
  <c r="A988" i="275"/>
  <c r="C988" i="275"/>
  <c r="B988" i="275"/>
  <c r="I988" i="275"/>
  <c r="A989" i="275"/>
  <c r="C989" i="275"/>
  <c r="B989" i="275"/>
  <c r="I989" i="275"/>
  <c r="A990" i="275"/>
  <c r="C990" i="275"/>
  <c r="B990" i="275"/>
  <c r="I990" i="275"/>
  <c r="A991" i="275"/>
  <c r="C991" i="275"/>
  <c r="B991" i="275"/>
  <c r="I991" i="275"/>
  <c r="A992" i="275"/>
  <c r="C992" i="275"/>
  <c r="B992" i="275"/>
  <c r="I992" i="275"/>
  <c r="A993" i="275"/>
  <c r="C993" i="275"/>
  <c r="B993" i="275"/>
  <c r="I993" i="275"/>
  <c r="A994" i="275"/>
  <c r="C994" i="275"/>
  <c r="B994" i="275"/>
  <c r="I994" i="275"/>
  <c r="A995" i="275"/>
  <c r="C995" i="275"/>
  <c r="B995" i="275"/>
  <c r="I995" i="275"/>
  <c r="A996" i="275"/>
  <c r="C996" i="275"/>
  <c r="B996" i="275"/>
  <c r="I996" i="275"/>
  <c r="A997" i="275"/>
  <c r="C997" i="275"/>
  <c r="B997" i="275"/>
  <c r="I997" i="275"/>
  <c r="A998" i="275"/>
  <c r="C998" i="275"/>
  <c r="B998" i="275"/>
  <c r="I998" i="275"/>
  <c r="A999" i="275"/>
  <c r="C999" i="275"/>
  <c r="B999" i="275"/>
  <c r="I999" i="275"/>
  <c r="A1000" i="275"/>
  <c r="C1000" i="275"/>
  <c r="B1000" i="275"/>
  <c r="I1000" i="275"/>
  <c r="A1001" i="275"/>
  <c r="C1001" i="275"/>
  <c r="B1001" i="275"/>
  <c r="I1001" i="275"/>
  <c r="A1002" i="275"/>
  <c r="C1002" i="275"/>
  <c r="B1002" i="275"/>
  <c r="I1002" i="275"/>
  <c r="A1003" i="275"/>
  <c r="C1003" i="275"/>
  <c r="B1003" i="275"/>
  <c r="I1003" i="275"/>
  <c r="A1004" i="275"/>
  <c r="C1004" i="275"/>
  <c r="B1004" i="275"/>
  <c r="I1004" i="275"/>
  <c r="A1005" i="275"/>
  <c r="C1005" i="275"/>
  <c r="B1005" i="275"/>
  <c r="I1005" i="275"/>
  <c r="A1006" i="275"/>
  <c r="C1006" i="275"/>
  <c r="B1006" i="275"/>
  <c r="I1006" i="275"/>
  <c r="A1007" i="275"/>
  <c r="C1007" i="275"/>
  <c r="B1007" i="275"/>
  <c r="I1007" i="275"/>
  <c r="A1008" i="275"/>
  <c r="C1008" i="275"/>
  <c r="B1008" i="275"/>
  <c r="I1008" i="275"/>
  <c r="A1009" i="275"/>
  <c r="C1009" i="275"/>
  <c r="B1009" i="275"/>
  <c r="I1009" i="275"/>
  <c r="A1010" i="275"/>
  <c r="C1010" i="275"/>
  <c r="B1010" i="275"/>
  <c r="I1010" i="275"/>
  <c r="A1011" i="275"/>
  <c r="C1011" i="275"/>
  <c r="B1011" i="275"/>
  <c r="I1011" i="275"/>
  <c r="A1012" i="275"/>
  <c r="C1012" i="275"/>
  <c r="B1012" i="275"/>
  <c r="I1012" i="275"/>
  <c r="A1013" i="275"/>
  <c r="C1013" i="275"/>
  <c r="B1013" i="275"/>
  <c r="I1013" i="275"/>
  <c r="A1014" i="275"/>
  <c r="C1014" i="275"/>
  <c r="B1014" i="275"/>
  <c r="I1014" i="275"/>
  <c r="A1015" i="275"/>
  <c r="C1015" i="275"/>
  <c r="B1015" i="275"/>
  <c r="I1015" i="275"/>
  <c r="A1016" i="275"/>
  <c r="C1016" i="275"/>
  <c r="B1016" i="275"/>
  <c r="I1016" i="275"/>
  <c r="A1017" i="275"/>
  <c r="C1017" i="275"/>
  <c r="B1017" i="275"/>
  <c r="I1017" i="275"/>
  <c r="A1018" i="275"/>
  <c r="C1018" i="275"/>
  <c r="B1018" i="275"/>
  <c r="I1018" i="275"/>
  <c r="A1019" i="275"/>
  <c r="C1019" i="275"/>
  <c r="B1019" i="275"/>
  <c r="I1019" i="275"/>
  <c r="A1020" i="275"/>
  <c r="C1020" i="275"/>
  <c r="B1020" i="275"/>
  <c r="I1020" i="275"/>
  <c r="A1021" i="275"/>
  <c r="C1021" i="275"/>
  <c r="B1021" i="275"/>
  <c r="I1021" i="275"/>
  <c r="A1022" i="275"/>
  <c r="C1022" i="275"/>
  <c r="B1022" i="275"/>
  <c r="D1022" i="275"/>
  <c r="I1022" i="275"/>
  <c r="A1023" i="275"/>
  <c r="C1023" i="275"/>
  <c r="B1023" i="275"/>
  <c r="D1023" i="275"/>
  <c r="I1023" i="275"/>
  <c r="A1024" i="275"/>
  <c r="C1024" i="275"/>
  <c r="B1024" i="275"/>
  <c r="D1024" i="275"/>
  <c r="I1024" i="275"/>
  <c r="A1025" i="275"/>
  <c r="C1025" i="275"/>
  <c r="B1025" i="275"/>
  <c r="D1025" i="275"/>
  <c r="I1025" i="275"/>
  <c r="A1026" i="275"/>
  <c r="C1026" i="275"/>
  <c r="B1026" i="275"/>
  <c r="D1026" i="275"/>
  <c r="I1026" i="275"/>
  <c r="A1027" i="275"/>
  <c r="C1027" i="275"/>
  <c r="B1027" i="275"/>
  <c r="D1027" i="275"/>
  <c r="I1027" i="275"/>
  <c r="A1028" i="275"/>
  <c r="C1028" i="275"/>
  <c r="B1028" i="275"/>
  <c r="D1028" i="275"/>
  <c r="I1028" i="275"/>
  <c r="A1029" i="275"/>
  <c r="C1029" i="275"/>
  <c r="B1029" i="275"/>
  <c r="D1029" i="275"/>
  <c r="I1029" i="275"/>
  <c r="A1030" i="275"/>
  <c r="C1030" i="275"/>
  <c r="B1030" i="275"/>
  <c r="D1030" i="275"/>
  <c r="I1030" i="275"/>
  <c r="A1031" i="275"/>
  <c r="C1031" i="275"/>
  <c r="B1031" i="275"/>
  <c r="D1031" i="275"/>
  <c r="I1031" i="275"/>
  <c r="A1032" i="275"/>
  <c r="C1032" i="275"/>
  <c r="B1032" i="275"/>
  <c r="D1032" i="275"/>
  <c r="I1032" i="275"/>
  <c r="A1033" i="275"/>
  <c r="C1033" i="275"/>
  <c r="B1033" i="275"/>
  <c r="D1033" i="275"/>
  <c r="I1033" i="275"/>
  <c r="A1034" i="275"/>
  <c r="C1034" i="275"/>
  <c r="B1034" i="275"/>
  <c r="D1034" i="275"/>
  <c r="I1034" i="275"/>
  <c r="A1035" i="275"/>
  <c r="C1035" i="275"/>
  <c r="B1035" i="275"/>
  <c r="D1035" i="275"/>
  <c r="I1035" i="275"/>
  <c r="A1036" i="275"/>
  <c r="C1036" i="275"/>
  <c r="B1036" i="275"/>
  <c r="D1036" i="275"/>
  <c r="I1036" i="275"/>
  <c r="A1037" i="275"/>
  <c r="C1037" i="275"/>
  <c r="B1037" i="275"/>
  <c r="D1037" i="275"/>
  <c r="I1037" i="275"/>
  <c r="A1038" i="275"/>
  <c r="C1038" i="275"/>
  <c r="B1038" i="275"/>
  <c r="D1038" i="275"/>
  <c r="I1038" i="275"/>
  <c r="A1039" i="275"/>
  <c r="C1039" i="275"/>
  <c r="B1039" i="275"/>
  <c r="D1039" i="275"/>
  <c r="I1039" i="275"/>
  <c r="A1040" i="275"/>
  <c r="C1040" i="275"/>
  <c r="B1040" i="275"/>
  <c r="D1040" i="275"/>
  <c r="I1040" i="275"/>
  <c r="A1041" i="275"/>
  <c r="C1041" i="275"/>
  <c r="B1041" i="275"/>
  <c r="D1041" i="275"/>
  <c r="I1041" i="275"/>
  <c r="A1042" i="275"/>
  <c r="C1042" i="275"/>
  <c r="B1042" i="275"/>
  <c r="D1042" i="275"/>
  <c r="I1042" i="275"/>
  <c r="A1043" i="275"/>
  <c r="C1043" i="275"/>
  <c r="B1043" i="275"/>
  <c r="D1043" i="275"/>
  <c r="I1043" i="275"/>
  <c r="A1044" i="275"/>
  <c r="C1044" i="275"/>
  <c r="B1044" i="275"/>
  <c r="D1044" i="275"/>
  <c r="I1044" i="275"/>
  <c r="A1045" i="275"/>
  <c r="C1045" i="275"/>
  <c r="B1045" i="275"/>
  <c r="D1045" i="275"/>
  <c r="I1045" i="275"/>
  <c r="A1046" i="275"/>
  <c r="C1046" i="275"/>
  <c r="B1046" i="275"/>
  <c r="D1046" i="275"/>
  <c r="I1046" i="275"/>
  <c r="A1047" i="275"/>
  <c r="C1047" i="275"/>
  <c r="B1047" i="275"/>
  <c r="D1047" i="275"/>
  <c r="I1047" i="275"/>
  <c r="A1048" i="275"/>
  <c r="C1048" i="275"/>
  <c r="B1048" i="275"/>
  <c r="D1048" i="275"/>
  <c r="I1048" i="275"/>
  <c r="A1049" i="275"/>
  <c r="C1049" i="275"/>
  <c r="B1049" i="275"/>
  <c r="D1049" i="275"/>
  <c r="I1049" i="275"/>
  <c r="A1050" i="275"/>
  <c r="C1050" i="275"/>
  <c r="B1050" i="275"/>
  <c r="D1050" i="275"/>
  <c r="I1050" i="275"/>
  <c r="A1051" i="275"/>
  <c r="C1051" i="275"/>
  <c r="B1051" i="275"/>
  <c r="D1051" i="275"/>
  <c r="I1051" i="275"/>
  <c r="A1052" i="275"/>
  <c r="C1052" i="275"/>
  <c r="B1052" i="275"/>
  <c r="D1052" i="275"/>
  <c r="I1052" i="275"/>
  <c r="A1053" i="275"/>
  <c r="C1053" i="275"/>
  <c r="B1053" i="275"/>
  <c r="D1053" i="275"/>
  <c r="I1053" i="275"/>
  <c r="A1054" i="275"/>
  <c r="C1054" i="275"/>
  <c r="B1054" i="275"/>
  <c r="D1054" i="275"/>
  <c r="I1054" i="275"/>
  <c r="A1055" i="275"/>
  <c r="C1055" i="275"/>
  <c r="B1055" i="275"/>
  <c r="D1055" i="275"/>
  <c r="I1055" i="275"/>
  <c r="A1056" i="275"/>
  <c r="C1056" i="275"/>
  <c r="B1056" i="275"/>
  <c r="D1056" i="275"/>
  <c r="I1056" i="275"/>
  <c r="A1057" i="275"/>
  <c r="C1057" i="275"/>
  <c r="B1057" i="275"/>
  <c r="D1057" i="275"/>
  <c r="I1057" i="275"/>
  <c r="A1058" i="275"/>
  <c r="C1058" i="275"/>
  <c r="B1058" i="275"/>
  <c r="D1058" i="275"/>
  <c r="I1058" i="275"/>
  <c r="A1059" i="275"/>
  <c r="C1059" i="275"/>
  <c r="B1059" i="275"/>
  <c r="D1059" i="275"/>
  <c r="I1059" i="275"/>
  <c r="A1060" i="275"/>
  <c r="C1060" i="275"/>
  <c r="B1060" i="275"/>
  <c r="D1060" i="275"/>
  <c r="I1060" i="275"/>
  <c r="A1061" i="275"/>
  <c r="C1061" i="275"/>
  <c r="B1061" i="275"/>
  <c r="D1061" i="275"/>
  <c r="I1061" i="275"/>
  <c r="A1062" i="275"/>
  <c r="C1062" i="275"/>
  <c r="B1062" i="275"/>
  <c r="D1062" i="275"/>
  <c r="I1062" i="275"/>
  <c r="A1063" i="275"/>
  <c r="C1063" i="275"/>
  <c r="B1063" i="275"/>
  <c r="D1063" i="275"/>
  <c r="I1063" i="275"/>
  <c r="A1064" i="275"/>
  <c r="C1064" i="275"/>
  <c r="B1064" i="275"/>
  <c r="D1064" i="275"/>
  <c r="I1064" i="275"/>
  <c r="A1065" i="275"/>
  <c r="C1065" i="275"/>
  <c r="B1065" i="275"/>
  <c r="D1065" i="275"/>
  <c r="I1065" i="275"/>
  <c r="A1066" i="275"/>
  <c r="C1066" i="275"/>
  <c r="B1066" i="275"/>
  <c r="D1066" i="275"/>
  <c r="I1066" i="275"/>
  <c r="A1067" i="275"/>
  <c r="C1067" i="275"/>
  <c r="B1067" i="275"/>
  <c r="D1067" i="275"/>
  <c r="I1067" i="275"/>
  <c r="A1068" i="275"/>
  <c r="C1068" i="275"/>
  <c r="B1068" i="275"/>
  <c r="D1068" i="275"/>
  <c r="I1068" i="275"/>
  <c r="A1069" i="275"/>
  <c r="C1069" i="275"/>
  <c r="B1069" i="275"/>
  <c r="D1069" i="275"/>
  <c r="I1069" i="275"/>
  <c r="A1070" i="275"/>
  <c r="C1070" i="275"/>
  <c r="B1070" i="275"/>
  <c r="D1070" i="275"/>
  <c r="I1070" i="275"/>
  <c r="A1071" i="275"/>
  <c r="C1071" i="275"/>
  <c r="B1071" i="275"/>
  <c r="D1071" i="275"/>
  <c r="I1071" i="275"/>
  <c r="A1072" i="275"/>
  <c r="C1072" i="275"/>
  <c r="B1072" i="275"/>
  <c r="D1072" i="275"/>
  <c r="E1072" i="275"/>
  <c r="I1072" i="275"/>
  <c r="A1073" i="275"/>
  <c r="C1073" i="275"/>
  <c r="B1073" i="275"/>
  <c r="D1073" i="275"/>
  <c r="E1073" i="275"/>
  <c r="I1073" i="275"/>
  <c r="A1074" i="275"/>
  <c r="C1074" i="275"/>
  <c r="D1074" i="275"/>
  <c r="E1074" i="275"/>
  <c r="I1074" i="275"/>
  <c r="A1075" i="275"/>
  <c r="C1075" i="275"/>
  <c r="D1075" i="275"/>
  <c r="E1075" i="275"/>
  <c r="I1075" i="275"/>
  <c r="A1076" i="275"/>
  <c r="C1076" i="275"/>
  <c r="B1076" i="275"/>
  <c r="D1076" i="275"/>
  <c r="E1076" i="275"/>
  <c r="I1076" i="275"/>
  <c r="A1077" i="275"/>
  <c r="C1077" i="275"/>
  <c r="B1077" i="275"/>
  <c r="D1077" i="275"/>
  <c r="E1077" i="275"/>
  <c r="I1077" i="275"/>
  <c r="A1078" i="275"/>
  <c r="C1078" i="275"/>
  <c r="B1078" i="275"/>
  <c r="D1078" i="275"/>
  <c r="E1078" i="275"/>
  <c r="I1078" i="275"/>
  <c r="A1079" i="275"/>
  <c r="C1079" i="275"/>
  <c r="D1079" i="275"/>
  <c r="E1079" i="275"/>
  <c r="I1079" i="275"/>
  <c r="A1080" i="275"/>
  <c r="C1080" i="275"/>
  <c r="B1080" i="275"/>
  <c r="D1080" i="275"/>
  <c r="E1080" i="275"/>
  <c r="I1080" i="275"/>
  <c r="A1081" i="275"/>
  <c r="C1081" i="275"/>
  <c r="B1081" i="275"/>
  <c r="D1081" i="275"/>
  <c r="E1081" i="275"/>
  <c r="I1081" i="275"/>
  <c r="A1082" i="275"/>
  <c r="C1082" i="275"/>
  <c r="B1082" i="275"/>
  <c r="D1082" i="275"/>
  <c r="E1082" i="275"/>
  <c r="I1082" i="275"/>
  <c r="A1083" i="275"/>
  <c r="C1083" i="275"/>
  <c r="D1083" i="275"/>
  <c r="E1083" i="275"/>
  <c r="I1083" i="275"/>
  <c r="A1084" i="275"/>
  <c r="C1084" i="275"/>
  <c r="D1084" i="275"/>
  <c r="E1084" i="275"/>
  <c r="I1084" i="275"/>
  <c r="A1085" i="275"/>
  <c r="C1085" i="275"/>
  <c r="B1085" i="275"/>
  <c r="D1085" i="275"/>
  <c r="E1085" i="275"/>
  <c r="I1085" i="275"/>
  <c r="A1086" i="275"/>
  <c r="C1086" i="275"/>
  <c r="B1086" i="275"/>
  <c r="D1086" i="275"/>
  <c r="E1086" i="275"/>
  <c r="I1086" i="275"/>
  <c r="A1087" i="275"/>
  <c r="C1087" i="275"/>
  <c r="D1087" i="275"/>
  <c r="E1087" i="275"/>
  <c r="I1087" i="275"/>
  <c r="A1088" i="275"/>
  <c r="C1088" i="275"/>
  <c r="B1088" i="275"/>
  <c r="D1088" i="275"/>
  <c r="E1088" i="275"/>
  <c r="I1088" i="275"/>
  <c r="A1089" i="275"/>
  <c r="C1089" i="275"/>
  <c r="B1089" i="275"/>
  <c r="D1089" i="275"/>
  <c r="E1089" i="275"/>
  <c r="I1089" i="275"/>
  <c r="A1090" i="275"/>
  <c r="C1090" i="275"/>
  <c r="B1090" i="275"/>
  <c r="D1090" i="275"/>
  <c r="E1090" i="275"/>
  <c r="I1090" i="275"/>
  <c r="A1091" i="275"/>
  <c r="C1091" i="275"/>
  <c r="D1091" i="275"/>
  <c r="E1091" i="275"/>
  <c r="I1091" i="275"/>
  <c r="A1092" i="275"/>
  <c r="C1092" i="275"/>
  <c r="B1092" i="275"/>
  <c r="D1092" i="275"/>
  <c r="E1092" i="275"/>
  <c r="I1092" i="275"/>
  <c r="A1093" i="275"/>
  <c r="C1093" i="275"/>
  <c r="B1093" i="275"/>
  <c r="D1093" i="275"/>
  <c r="E1093" i="275"/>
  <c r="I1093" i="275"/>
  <c r="A1094" i="275"/>
  <c r="C1094" i="275"/>
  <c r="B1094" i="275"/>
  <c r="D1094" i="275"/>
  <c r="E1094" i="275"/>
  <c r="I1094" i="275"/>
  <c r="A1095" i="275"/>
  <c r="C1095" i="275"/>
  <c r="D1095" i="275"/>
  <c r="E1095" i="275"/>
  <c r="I1095" i="275"/>
  <c r="A1096" i="275"/>
  <c r="C1096" i="275"/>
  <c r="B1096" i="275"/>
  <c r="D1096" i="275"/>
  <c r="E1096" i="275"/>
  <c r="I1096" i="275"/>
  <c r="A1097" i="275"/>
  <c r="C1097" i="275"/>
  <c r="B1097" i="275"/>
  <c r="D1097" i="275"/>
  <c r="E1097" i="275"/>
  <c r="I1097" i="275"/>
  <c r="A1098" i="275"/>
  <c r="C1098" i="275"/>
  <c r="B1098" i="275"/>
  <c r="D1098" i="275"/>
  <c r="E1098" i="275"/>
  <c r="I1098" i="275"/>
  <c r="A1099" i="275"/>
  <c r="C1099" i="275"/>
  <c r="B1099" i="275"/>
  <c r="D1099" i="275"/>
  <c r="E1099" i="275"/>
  <c r="I1099" i="275"/>
  <c r="A1100" i="275"/>
  <c r="C1100" i="275"/>
  <c r="B1100" i="275"/>
  <c r="D1100" i="275"/>
  <c r="E1100" i="275"/>
  <c r="I1100" i="275"/>
  <c r="A1101" i="275"/>
  <c r="C1101" i="275"/>
  <c r="B1101" i="275"/>
  <c r="D1101" i="275"/>
  <c r="E1101" i="275"/>
  <c r="I1101" i="275"/>
  <c r="A1102" i="275"/>
  <c r="C1102" i="275"/>
  <c r="D1102" i="275"/>
  <c r="E1102" i="275"/>
  <c r="I1102" i="275"/>
  <c r="A1103" i="275"/>
  <c r="C1103" i="275"/>
  <c r="D1103" i="275"/>
  <c r="E1103" i="275"/>
  <c r="I1103" i="275"/>
  <c r="A1104" i="275"/>
  <c r="C1104" i="275"/>
  <c r="B1104" i="275"/>
  <c r="D1104" i="275"/>
  <c r="E1104" i="275"/>
  <c r="I1104" i="275"/>
  <c r="A1105" i="275"/>
  <c r="C1105" i="275"/>
  <c r="B1105" i="275"/>
  <c r="D1105" i="275"/>
  <c r="E1105" i="275"/>
  <c r="I1105" i="275"/>
  <c r="A1106" i="275"/>
  <c r="C1106" i="275"/>
  <c r="B1106" i="275"/>
  <c r="D1106" i="275"/>
  <c r="E1106" i="275"/>
  <c r="I1106" i="275"/>
  <c r="A1107" i="275"/>
  <c r="C1107" i="275"/>
  <c r="D1107" i="275"/>
  <c r="E1107" i="275"/>
  <c r="I1107" i="275"/>
  <c r="A1108" i="275"/>
  <c r="C1108" i="275"/>
  <c r="B1108" i="275"/>
  <c r="D1108" i="275"/>
  <c r="E1108" i="275"/>
  <c r="I1108" i="275"/>
  <c r="A1109" i="275"/>
  <c r="C1109" i="275"/>
  <c r="B1109" i="275"/>
  <c r="D1109" i="275"/>
  <c r="E1109" i="275"/>
  <c r="I1109" i="275"/>
  <c r="A1110" i="275"/>
  <c r="C1110" i="275"/>
  <c r="B1110" i="275"/>
  <c r="D1110" i="275"/>
  <c r="E1110" i="275"/>
  <c r="I1110" i="275"/>
  <c r="A1111" i="275"/>
  <c r="C1111" i="275"/>
  <c r="D1111" i="275"/>
  <c r="E1111" i="275"/>
  <c r="I1111" i="275"/>
  <c r="A1112" i="275"/>
  <c r="C1112" i="275"/>
  <c r="B1112" i="275"/>
  <c r="D1112" i="275"/>
  <c r="E1112" i="275"/>
  <c r="I1112" i="275"/>
  <c r="A1113" i="275"/>
  <c r="C1113" i="275"/>
  <c r="B1113" i="275"/>
  <c r="D1113" i="275"/>
  <c r="E1113" i="275"/>
  <c r="I1113" i="275"/>
  <c r="A1114" i="275"/>
  <c r="C1114" i="275"/>
  <c r="B1114" i="275"/>
  <c r="D1114" i="275"/>
  <c r="E1114" i="275"/>
  <c r="I1114" i="275"/>
  <c r="A1115" i="275"/>
  <c r="C1115" i="275"/>
  <c r="B1115" i="275"/>
  <c r="D1115" i="275"/>
  <c r="E1115" i="275"/>
  <c r="I1115" i="275"/>
  <c r="A1116" i="275"/>
  <c r="C1116" i="275"/>
  <c r="B1116" i="275"/>
  <c r="D1116" i="275"/>
  <c r="E1116" i="275"/>
  <c r="I1116" i="275"/>
  <c r="A1117" i="275"/>
  <c r="C1117" i="275"/>
  <c r="B1117" i="275"/>
  <c r="D1117" i="275"/>
  <c r="E1117" i="275"/>
  <c r="I1117" i="275"/>
  <c r="A1118" i="275"/>
  <c r="C1118" i="275"/>
  <c r="D1118" i="275"/>
  <c r="E1118" i="275"/>
  <c r="I1118" i="275"/>
  <c r="A1119" i="275"/>
  <c r="C1119" i="275"/>
  <c r="D1119" i="275"/>
  <c r="E1119" i="275"/>
  <c r="I1119" i="275"/>
  <c r="A1120" i="275"/>
  <c r="C1120" i="275"/>
  <c r="B1120" i="275"/>
  <c r="D1120" i="275"/>
  <c r="E1120" i="275"/>
  <c r="I1120" i="275"/>
  <c r="A1121" i="275"/>
  <c r="C1121" i="275"/>
  <c r="B1121" i="275"/>
  <c r="D1121" i="275"/>
  <c r="E1121" i="275"/>
  <c r="I1121" i="275"/>
  <c r="A562" i="275"/>
  <c r="C562" i="275"/>
  <c r="D562" i="275"/>
  <c r="I562" i="275"/>
  <c r="A563" i="275"/>
  <c r="C563" i="275"/>
  <c r="B563" i="275"/>
  <c r="D563" i="275"/>
  <c r="I563" i="275"/>
  <c r="A564" i="275"/>
  <c r="C564" i="275"/>
  <c r="D564" i="275"/>
  <c r="I564" i="275"/>
  <c r="A565" i="275"/>
  <c r="C565" i="275"/>
  <c r="B565" i="275"/>
  <c r="D565" i="275"/>
  <c r="I565" i="275"/>
  <c r="A566" i="275"/>
  <c r="C566" i="275"/>
  <c r="D566" i="275"/>
  <c r="I566" i="275"/>
  <c r="A567" i="275"/>
  <c r="C567" i="275"/>
  <c r="D567" i="275"/>
  <c r="I567" i="275"/>
  <c r="A568" i="275"/>
  <c r="C568" i="275"/>
  <c r="D568" i="275"/>
  <c r="I568" i="275"/>
  <c r="A569" i="275"/>
  <c r="C569" i="275"/>
  <c r="B569" i="275"/>
  <c r="D569" i="275"/>
  <c r="I569" i="275"/>
  <c r="A570" i="275"/>
  <c r="C570" i="275"/>
  <c r="B570" i="275"/>
  <c r="D570" i="275"/>
  <c r="I570" i="275"/>
  <c r="A571" i="275"/>
  <c r="C571" i="275"/>
  <c r="D571" i="275"/>
  <c r="I571" i="275"/>
  <c r="A572" i="275"/>
  <c r="C572" i="275"/>
  <c r="D572" i="275"/>
  <c r="I572" i="275"/>
  <c r="A573" i="275"/>
  <c r="C573" i="275"/>
  <c r="B573" i="275"/>
  <c r="D573" i="275"/>
  <c r="I573" i="275"/>
  <c r="A574" i="275"/>
  <c r="C574" i="275"/>
  <c r="D574" i="275"/>
  <c r="I574" i="275"/>
  <c r="A575" i="275"/>
  <c r="C575" i="275"/>
  <c r="D575" i="275"/>
  <c r="I575" i="275"/>
  <c r="A576" i="275"/>
  <c r="C576" i="275"/>
  <c r="D576" i="275"/>
  <c r="I576" i="275"/>
  <c r="A577" i="275"/>
  <c r="C577" i="275"/>
  <c r="B577" i="275"/>
  <c r="D577" i="275"/>
  <c r="I577" i="275"/>
  <c r="A578" i="275"/>
  <c r="C578" i="275"/>
  <c r="D578" i="275"/>
  <c r="I578" i="275"/>
  <c r="A579" i="275"/>
  <c r="C579" i="275"/>
  <c r="B579" i="275"/>
  <c r="D579" i="275"/>
  <c r="I579" i="275"/>
  <c r="A580" i="275"/>
  <c r="C580" i="275"/>
  <c r="D580" i="275"/>
  <c r="I580" i="275"/>
  <c r="A581" i="275"/>
  <c r="C581" i="275"/>
  <c r="B581" i="275"/>
  <c r="D581" i="275"/>
  <c r="I581" i="275"/>
  <c r="A582" i="275"/>
  <c r="C582" i="275"/>
  <c r="D582" i="275"/>
  <c r="I582" i="275"/>
  <c r="A583" i="275"/>
  <c r="C583" i="275"/>
  <c r="B583" i="275"/>
  <c r="D583" i="275"/>
  <c r="I583" i="275"/>
  <c r="A584" i="275"/>
  <c r="C584" i="275"/>
  <c r="B584" i="275"/>
  <c r="D584" i="275"/>
  <c r="I584" i="275"/>
  <c r="A585" i="275"/>
  <c r="C585" i="275"/>
  <c r="D585" i="275"/>
  <c r="I585" i="275"/>
  <c r="A586" i="275"/>
  <c r="C586" i="275"/>
  <c r="D586" i="275"/>
  <c r="I586" i="275"/>
  <c r="A587" i="275"/>
  <c r="C587" i="275"/>
  <c r="B587" i="275"/>
  <c r="D587" i="275"/>
  <c r="I587" i="275"/>
  <c r="A588" i="275"/>
  <c r="C588" i="275"/>
  <c r="D588" i="275"/>
  <c r="I588" i="275"/>
  <c r="A589" i="275"/>
  <c r="C589" i="275"/>
  <c r="B589" i="275"/>
  <c r="D589" i="275"/>
  <c r="I589" i="275"/>
  <c r="A590" i="275"/>
  <c r="C590" i="275"/>
  <c r="D590" i="275"/>
  <c r="I590" i="275"/>
  <c r="A591" i="275"/>
  <c r="C591" i="275"/>
  <c r="B591" i="275"/>
  <c r="D591" i="275"/>
  <c r="I591" i="275"/>
  <c r="A592" i="275"/>
  <c r="C592" i="275"/>
  <c r="B592" i="275"/>
  <c r="D592" i="275"/>
  <c r="I592" i="275"/>
  <c r="A593" i="275"/>
  <c r="C593" i="275"/>
  <c r="D593" i="275"/>
  <c r="I593" i="275"/>
  <c r="A594" i="275"/>
  <c r="C594" i="275"/>
  <c r="D594" i="275"/>
  <c r="I594" i="275"/>
  <c r="A595" i="275"/>
  <c r="C595" i="275"/>
  <c r="D595" i="275"/>
  <c r="I595" i="275"/>
  <c r="A596" i="275"/>
  <c r="C596" i="275"/>
  <c r="D596" i="275"/>
  <c r="I596" i="275"/>
  <c r="A597" i="275"/>
  <c r="C597" i="275"/>
  <c r="B597" i="275"/>
  <c r="D597" i="275"/>
  <c r="I597" i="275"/>
  <c r="A598" i="275"/>
  <c r="C598" i="275"/>
  <c r="B598" i="275"/>
  <c r="D598" i="275"/>
  <c r="I598" i="275"/>
  <c r="A599" i="275"/>
  <c r="C599" i="275"/>
  <c r="B599" i="275"/>
  <c r="D599" i="275"/>
  <c r="I599" i="275"/>
  <c r="A600" i="275"/>
  <c r="C600" i="275"/>
  <c r="B600" i="275"/>
  <c r="D600" i="275"/>
  <c r="I600" i="275"/>
  <c r="A601" i="275"/>
  <c r="C601" i="275"/>
  <c r="D601" i="275"/>
  <c r="I601" i="275"/>
  <c r="A602" i="275"/>
  <c r="C602" i="275"/>
  <c r="D602" i="275"/>
  <c r="I602" i="275"/>
  <c r="A603" i="275"/>
  <c r="C603" i="275"/>
  <c r="D603" i="275"/>
  <c r="I603" i="275"/>
  <c r="A604" i="275"/>
  <c r="C604" i="275"/>
  <c r="D604" i="275"/>
  <c r="I604" i="275"/>
  <c r="A605" i="275"/>
  <c r="C605" i="275"/>
  <c r="B605" i="275"/>
  <c r="D605" i="275"/>
  <c r="I605" i="275"/>
  <c r="A606" i="275"/>
  <c r="C606" i="275"/>
  <c r="B606" i="275"/>
  <c r="D606" i="275"/>
  <c r="I606" i="275"/>
  <c r="A607" i="275"/>
  <c r="C607" i="275"/>
  <c r="B607" i="275"/>
  <c r="D607" i="275"/>
  <c r="I607" i="275"/>
  <c r="A608" i="275"/>
  <c r="C608" i="275"/>
  <c r="B608" i="275"/>
  <c r="D608" i="275"/>
  <c r="I608" i="275"/>
  <c r="A609" i="275"/>
  <c r="C609" i="275"/>
  <c r="B609" i="275"/>
  <c r="D609" i="275"/>
  <c r="I609" i="275"/>
  <c r="A610" i="275"/>
  <c r="C610" i="275"/>
  <c r="B610" i="275"/>
  <c r="D610" i="275"/>
  <c r="I610" i="275"/>
  <c r="A611" i="275"/>
  <c r="C611" i="275"/>
  <c r="B611" i="275"/>
  <c r="D611" i="275"/>
  <c r="I611" i="275"/>
  <c r="A612" i="275"/>
  <c r="C612" i="275"/>
  <c r="B612" i="275"/>
  <c r="D612" i="275"/>
  <c r="I612" i="275"/>
  <c r="A613" i="275"/>
  <c r="C613" i="275"/>
  <c r="B613" i="275"/>
  <c r="D613" i="275"/>
  <c r="I613" i="275"/>
  <c r="A614" i="275"/>
  <c r="C614" i="275"/>
  <c r="B614" i="275"/>
  <c r="D614" i="275"/>
  <c r="I614" i="275"/>
  <c r="A615" i="275"/>
  <c r="C615" i="275"/>
  <c r="D615" i="275"/>
  <c r="I615" i="275"/>
  <c r="A616" i="275"/>
  <c r="C616" i="275"/>
  <c r="D616" i="275"/>
  <c r="I616" i="275"/>
  <c r="A617" i="275"/>
  <c r="C617" i="275"/>
  <c r="D617" i="275"/>
  <c r="I617" i="275"/>
  <c r="A618" i="275"/>
  <c r="C618" i="275"/>
  <c r="B618" i="275"/>
  <c r="D618" i="275"/>
  <c r="I618" i="275"/>
  <c r="A619" i="275"/>
  <c r="C619" i="275"/>
  <c r="D619" i="275"/>
  <c r="I619" i="275"/>
  <c r="A620" i="275"/>
  <c r="C620" i="275"/>
  <c r="B620" i="275"/>
  <c r="D620" i="275"/>
  <c r="I620" i="275"/>
  <c r="A621" i="275"/>
  <c r="C621" i="275"/>
  <c r="B621" i="275"/>
  <c r="D621" i="275"/>
  <c r="I621" i="275"/>
  <c r="A622" i="275"/>
  <c r="C622" i="275"/>
  <c r="D622" i="275"/>
  <c r="I622" i="275"/>
  <c r="A623" i="275"/>
  <c r="C623" i="275"/>
  <c r="D623" i="275"/>
  <c r="I623" i="275"/>
  <c r="A624" i="275"/>
  <c r="C624" i="275"/>
  <c r="D624" i="275"/>
  <c r="I624" i="275"/>
  <c r="A625" i="275"/>
  <c r="C625" i="275"/>
  <c r="D625" i="275"/>
  <c r="I625" i="275"/>
  <c r="A626" i="275"/>
  <c r="C626" i="275"/>
  <c r="B626" i="275"/>
  <c r="D626" i="275"/>
  <c r="I626" i="275"/>
  <c r="A627" i="275"/>
  <c r="C627" i="275"/>
  <c r="D627" i="275"/>
  <c r="I627" i="275"/>
  <c r="A628" i="275"/>
  <c r="C628" i="275"/>
  <c r="B628" i="275"/>
  <c r="D628" i="275"/>
  <c r="I628" i="275"/>
  <c r="A629" i="275"/>
  <c r="C629" i="275"/>
  <c r="B629" i="275"/>
  <c r="D629" i="275"/>
  <c r="I629" i="275"/>
  <c r="A630" i="275"/>
  <c r="C630" i="275"/>
  <c r="D630" i="275"/>
  <c r="I630" i="275"/>
  <c r="A631" i="275"/>
  <c r="C631" i="275"/>
  <c r="D631" i="275"/>
  <c r="I631" i="275"/>
  <c r="A632" i="275"/>
  <c r="C632" i="275"/>
  <c r="D632" i="275"/>
  <c r="I632" i="275"/>
  <c r="A633" i="275"/>
  <c r="C633" i="275"/>
  <c r="D633" i="275"/>
  <c r="I633" i="275"/>
  <c r="A634" i="275"/>
  <c r="C634" i="275"/>
  <c r="B634" i="275"/>
  <c r="D634" i="275"/>
  <c r="I634" i="275"/>
  <c r="A635" i="275"/>
  <c r="C635" i="275"/>
  <c r="D635" i="275"/>
  <c r="I635" i="275"/>
  <c r="A636" i="275"/>
  <c r="C636" i="275"/>
  <c r="D636" i="275"/>
  <c r="I636" i="275"/>
  <c r="A637" i="275"/>
  <c r="C637" i="275"/>
  <c r="B637" i="275"/>
  <c r="I637" i="275"/>
  <c r="A638" i="275"/>
  <c r="C638" i="275"/>
  <c r="D638" i="275"/>
  <c r="I638" i="275"/>
  <c r="A639" i="275"/>
  <c r="C639" i="275"/>
  <c r="B639" i="275"/>
  <c r="I639" i="275"/>
  <c r="A640" i="275"/>
  <c r="C640" i="275"/>
  <c r="B640" i="275"/>
  <c r="D640" i="275"/>
  <c r="I640" i="275"/>
  <c r="A641" i="275"/>
  <c r="C641" i="275"/>
  <c r="B641" i="275"/>
  <c r="I641" i="275"/>
  <c r="A642" i="275"/>
  <c r="C642" i="275"/>
  <c r="B642" i="275"/>
  <c r="D642" i="275"/>
  <c r="I642" i="275"/>
  <c r="A643" i="275"/>
  <c r="C643" i="275"/>
  <c r="I643" i="275"/>
  <c r="A644" i="275"/>
  <c r="C644" i="275"/>
  <c r="B644" i="275"/>
  <c r="I644" i="275"/>
  <c r="A645" i="275"/>
  <c r="C645" i="275"/>
  <c r="B645" i="275"/>
  <c r="D645" i="275"/>
  <c r="I645" i="275"/>
  <c r="A646" i="275"/>
  <c r="C646" i="275"/>
  <c r="D646" i="275"/>
  <c r="I646" i="275"/>
  <c r="A647" i="275"/>
  <c r="C647" i="275"/>
  <c r="D647" i="275"/>
  <c r="I647" i="275"/>
  <c r="A648" i="275"/>
  <c r="C648" i="275"/>
  <c r="B648" i="275"/>
  <c r="D648" i="275"/>
  <c r="I648" i="275"/>
  <c r="A649" i="275"/>
  <c r="C649" i="275"/>
  <c r="B649" i="275"/>
  <c r="I649" i="275"/>
  <c r="A650" i="275"/>
  <c r="C650" i="275"/>
  <c r="B650" i="275"/>
  <c r="D650" i="275"/>
  <c r="I650" i="275"/>
  <c r="A651" i="275"/>
  <c r="C651" i="275"/>
  <c r="I651" i="275"/>
  <c r="A652" i="275"/>
  <c r="C652" i="275"/>
  <c r="B652" i="275"/>
  <c r="I652" i="275"/>
  <c r="A653" i="275"/>
  <c r="C653" i="275"/>
  <c r="B653" i="275"/>
  <c r="D653" i="275"/>
  <c r="I653" i="275"/>
  <c r="A654" i="275"/>
  <c r="C654" i="275"/>
  <c r="D654" i="275"/>
  <c r="I654" i="275"/>
  <c r="A655" i="275"/>
  <c r="C655" i="275"/>
  <c r="B655" i="275"/>
  <c r="I655" i="275"/>
  <c r="A656" i="275"/>
  <c r="C656" i="275"/>
  <c r="I656" i="275"/>
  <c r="A657" i="275"/>
  <c r="C657" i="275"/>
  <c r="B657" i="275"/>
  <c r="I657" i="275"/>
  <c r="A658" i="275"/>
  <c r="C658" i="275"/>
  <c r="D658" i="275"/>
  <c r="I658" i="275"/>
  <c r="A659" i="275"/>
  <c r="C659" i="275"/>
  <c r="I659" i="275"/>
  <c r="A660" i="275"/>
  <c r="C660" i="275"/>
  <c r="B660" i="275"/>
  <c r="I660" i="275"/>
  <c r="A661" i="275"/>
  <c r="C661" i="275"/>
  <c r="B661" i="275"/>
  <c r="I661" i="275"/>
  <c r="A662" i="275"/>
  <c r="C662" i="275"/>
  <c r="B662" i="275"/>
  <c r="D662" i="275"/>
  <c r="I662" i="275"/>
  <c r="A663" i="275"/>
  <c r="C663" i="275"/>
  <c r="I663" i="275"/>
  <c r="A664" i="275"/>
  <c r="C664" i="275"/>
  <c r="B664" i="275"/>
  <c r="I664" i="275"/>
  <c r="A665" i="275"/>
  <c r="C665" i="275"/>
  <c r="B665" i="275"/>
  <c r="I665" i="275"/>
  <c r="A666" i="275"/>
  <c r="C666" i="275"/>
  <c r="B666" i="275"/>
  <c r="D666" i="275"/>
  <c r="I666" i="275"/>
  <c r="A667" i="275"/>
  <c r="C667" i="275"/>
  <c r="I667" i="275"/>
  <c r="A668" i="275"/>
  <c r="C668" i="275"/>
  <c r="B668" i="275"/>
  <c r="I668" i="275"/>
  <c r="A669" i="275"/>
  <c r="C669" i="275"/>
  <c r="B669" i="275"/>
  <c r="I669" i="275"/>
  <c r="A670" i="275"/>
  <c r="C670" i="275"/>
  <c r="D670" i="275"/>
  <c r="I670" i="275"/>
  <c r="A671" i="275"/>
  <c r="C671" i="275"/>
  <c r="I671" i="275"/>
  <c r="A672" i="275"/>
  <c r="C672" i="275"/>
  <c r="D672" i="275"/>
  <c r="I672" i="275"/>
  <c r="A673" i="275"/>
  <c r="C673" i="275"/>
  <c r="B673" i="275"/>
  <c r="I673" i="275"/>
  <c r="A674" i="275"/>
  <c r="C674" i="275"/>
  <c r="B674" i="275"/>
  <c r="D674" i="275"/>
  <c r="I674" i="275"/>
  <c r="A675" i="275"/>
  <c r="C675" i="275"/>
  <c r="I675" i="275"/>
  <c r="A676" i="275"/>
  <c r="C676" i="275"/>
  <c r="B676" i="275"/>
  <c r="I676" i="275"/>
  <c r="A677" i="275"/>
  <c r="C677" i="275"/>
  <c r="B677" i="275"/>
  <c r="D677" i="275"/>
  <c r="I677" i="275"/>
  <c r="A678" i="275"/>
  <c r="C678" i="275"/>
  <c r="D678" i="275"/>
  <c r="I678" i="275"/>
  <c r="A679" i="275"/>
  <c r="C679" i="275"/>
  <c r="D679" i="275"/>
  <c r="I679" i="275"/>
  <c r="A680" i="275"/>
  <c r="C680" i="275"/>
  <c r="D680" i="275"/>
  <c r="I680" i="275"/>
  <c r="A681" i="275"/>
  <c r="C681" i="275"/>
  <c r="B681" i="275"/>
  <c r="D681" i="275"/>
  <c r="I681" i="275"/>
  <c r="A682" i="275"/>
  <c r="C682" i="275"/>
  <c r="B682" i="275"/>
  <c r="D682" i="275"/>
  <c r="I682" i="275"/>
  <c r="A683" i="275"/>
  <c r="C683" i="275"/>
  <c r="I683" i="275"/>
  <c r="A684" i="275"/>
  <c r="C684" i="275"/>
  <c r="B684" i="275"/>
  <c r="I684" i="275"/>
  <c r="A685" i="275"/>
  <c r="C685" i="275"/>
  <c r="D685" i="275"/>
  <c r="I685" i="275"/>
  <c r="A686" i="275"/>
  <c r="C686" i="275"/>
  <c r="B686" i="275"/>
  <c r="D686" i="275"/>
  <c r="I686" i="275"/>
  <c r="A687" i="275"/>
  <c r="C687" i="275"/>
  <c r="D687" i="275"/>
  <c r="I687" i="275"/>
  <c r="A688" i="275"/>
  <c r="C688" i="275"/>
  <c r="B688" i="275"/>
  <c r="I688" i="275"/>
  <c r="A689" i="275"/>
  <c r="C689" i="275"/>
  <c r="I689" i="275"/>
  <c r="A690" i="275"/>
  <c r="C690" i="275"/>
  <c r="B690" i="275"/>
  <c r="D690" i="275"/>
  <c r="I690" i="275"/>
  <c r="A691" i="275"/>
  <c r="C691" i="275"/>
  <c r="I691" i="275"/>
  <c r="A692" i="275"/>
  <c r="C692" i="275"/>
  <c r="B692" i="275"/>
  <c r="I692" i="275"/>
  <c r="A693" i="275"/>
  <c r="C693" i="275"/>
  <c r="B693" i="275"/>
  <c r="I693" i="275"/>
  <c r="A694" i="275"/>
  <c r="C694" i="275"/>
  <c r="B694" i="275"/>
  <c r="I694" i="275"/>
  <c r="A695" i="275"/>
  <c r="C695" i="275"/>
  <c r="I695" i="275"/>
  <c r="A696" i="275"/>
  <c r="C696" i="275"/>
  <c r="B696" i="275"/>
  <c r="I696" i="275"/>
  <c r="A697" i="275"/>
  <c r="C697" i="275"/>
  <c r="B697" i="275"/>
  <c r="I697" i="275"/>
  <c r="A698" i="275"/>
  <c r="C698" i="275"/>
  <c r="B698" i="275"/>
  <c r="I698" i="275"/>
  <c r="A699" i="275"/>
  <c r="C699" i="275"/>
  <c r="I699" i="275"/>
  <c r="A700" i="275"/>
  <c r="C700" i="275"/>
  <c r="B700" i="275"/>
  <c r="I700" i="275"/>
  <c r="A701" i="275"/>
  <c r="C701" i="275"/>
  <c r="B701" i="275"/>
  <c r="I701" i="275"/>
  <c r="A702" i="275"/>
  <c r="C702" i="275"/>
  <c r="I702" i="275"/>
  <c r="A703" i="275"/>
  <c r="C703" i="275"/>
  <c r="B703" i="275"/>
  <c r="I703" i="275"/>
  <c r="A704" i="275"/>
  <c r="C704" i="275"/>
  <c r="I704" i="275"/>
  <c r="A705" i="275"/>
  <c r="C705" i="275"/>
  <c r="B705" i="275"/>
  <c r="I705" i="275"/>
  <c r="A706" i="275"/>
  <c r="C706" i="275"/>
  <c r="I706" i="275"/>
  <c r="A707" i="275"/>
  <c r="C707" i="275"/>
  <c r="I707" i="275"/>
  <c r="A708" i="275"/>
  <c r="C708" i="275"/>
  <c r="I708" i="275"/>
  <c r="A709" i="275"/>
  <c r="C709" i="275"/>
  <c r="B709" i="275"/>
  <c r="I709" i="275"/>
  <c r="A710" i="275"/>
  <c r="C710" i="275"/>
  <c r="I710" i="275"/>
  <c r="A711" i="275"/>
  <c r="C711" i="275"/>
  <c r="I711" i="275"/>
  <c r="A712" i="275"/>
  <c r="C712" i="275"/>
  <c r="B712" i="275"/>
  <c r="I712" i="275"/>
  <c r="A713" i="275"/>
  <c r="C713" i="275"/>
  <c r="I713" i="275"/>
  <c r="A714" i="275"/>
  <c r="C714" i="275"/>
  <c r="I714" i="275"/>
  <c r="A715" i="275"/>
  <c r="C715" i="275"/>
  <c r="I715" i="275"/>
  <c r="A716" i="275"/>
  <c r="C716" i="275"/>
  <c r="B716" i="275"/>
  <c r="I716" i="275"/>
  <c r="A717" i="275"/>
  <c r="C717" i="275"/>
  <c r="I717" i="275"/>
  <c r="A718" i="275"/>
  <c r="C718" i="275"/>
  <c r="I718" i="275"/>
  <c r="A719" i="275"/>
  <c r="C719" i="275"/>
  <c r="B719" i="275"/>
  <c r="I719" i="275"/>
  <c r="A720" i="275"/>
  <c r="C720" i="275"/>
  <c r="B720" i="275"/>
  <c r="I720" i="275"/>
  <c r="A721" i="275"/>
  <c r="C721" i="275"/>
  <c r="I721" i="275"/>
  <c r="A722" i="275"/>
  <c r="C722" i="275"/>
  <c r="I722" i="275"/>
  <c r="A723" i="275"/>
  <c r="C723" i="275"/>
  <c r="B723" i="275"/>
  <c r="I723" i="275"/>
  <c r="A724" i="275"/>
  <c r="C724" i="275"/>
  <c r="I724" i="275"/>
  <c r="A725" i="275"/>
  <c r="C725" i="275"/>
  <c r="I725" i="275"/>
  <c r="A726" i="275"/>
  <c r="C726" i="275"/>
  <c r="I726" i="275"/>
  <c r="A727" i="275"/>
  <c r="C727" i="275"/>
  <c r="B727" i="275"/>
  <c r="I727" i="275"/>
  <c r="A728" i="275"/>
  <c r="C728" i="275"/>
  <c r="B728" i="275"/>
  <c r="I728" i="275"/>
  <c r="A729" i="275"/>
  <c r="C729" i="275"/>
  <c r="I729" i="275"/>
  <c r="A730" i="275"/>
  <c r="C730" i="275"/>
  <c r="I730" i="275"/>
  <c r="A731" i="275"/>
  <c r="C731" i="275"/>
  <c r="I731" i="275"/>
  <c r="A732" i="275"/>
  <c r="C732" i="275"/>
  <c r="B732" i="275"/>
  <c r="I732" i="275"/>
  <c r="A733" i="275"/>
  <c r="C733" i="275"/>
  <c r="B733" i="275"/>
  <c r="I733" i="275"/>
  <c r="A734" i="275"/>
  <c r="C734" i="275"/>
  <c r="I734" i="275"/>
  <c r="A735" i="275"/>
  <c r="C735" i="275"/>
  <c r="I735" i="275"/>
  <c r="A736" i="275"/>
  <c r="C736" i="275"/>
  <c r="I736" i="275"/>
  <c r="A737" i="275"/>
  <c r="C737" i="275"/>
  <c r="B737" i="275"/>
  <c r="I737" i="275"/>
  <c r="A738" i="275"/>
  <c r="C738" i="275"/>
  <c r="I738" i="275"/>
  <c r="A739" i="275"/>
  <c r="C739" i="275"/>
  <c r="B739" i="275"/>
  <c r="I739" i="275"/>
  <c r="A740" i="275"/>
  <c r="C740" i="275"/>
  <c r="I740" i="275"/>
  <c r="A741" i="275"/>
  <c r="C741" i="275"/>
  <c r="I741" i="275"/>
  <c r="A742" i="275"/>
  <c r="C742" i="275"/>
  <c r="D742" i="275"/>
  <c r="I742" i="275"/>
  <c r="A743" i="275"/>
  <c r="C743" i="275"/>
  <c r="B743" i="275"/>
  <c r="D743" i="275"/>
  <c r="I743" i="275"/>
  <c r="A744" i="275"/>
  <c r="C744" i="275"/>
  <c r="D744" i="275"/>
  <c r="I744" i="275"/>
  <c r="A745" i="275"/>
  <c r="C745" i="275"/>
  <c r="D745" i="275"/>
  <c r="I745" i="275"/>
  <c r="A746" i="275"/>
  <c r="C746" i="275"/>
  <c r="B746" i="275"/>
  <c r="D746" i="275"/>
  <c r="I746" i="275"/>
  <c r="A747" i="275"/>
  <c r="C747" i="275"/>
  <c r="B747" i="275"/>
  <c r="D747" i="275"/>
  <c r="I747" i="275"/>
  <c r="A748" i="275"/>
  <c r="C748" i="275"/>
  <c r="D748" i="275"/>
  <c r="I748" i="275"/>
  <c r="A749" i="275"/>
  <c r="C749" i="275"/>
  <c r="D749" i="275"/>
  <c r="I749" i="275"/>
  <c r="A750" i="275"/>
  <c r="C750" i="275"/>
  <c r="D750" i="275"/>
  <c r="I750" i="275"/>
  <c r="A751" i="275"/>
  <c r="C751" i="275"/>
  <c r="B751" i="275"/>
  <c r="D751" i="275"/>
  <c r="I751" i="275"/>
  <c r="A752" i="275"/>
  <c r="C752" i="275"/>
  <c r="B752" i="275"/>
  <c r="D752" i="275"/>
  <c r="I752" i="275"/>
  <c r="A753" i="275"/>
  <c r="C753" i="275"/>
  <c r="D753" i="275"/>
  <c r="I753" i="275"/>
  <c r="A754" i="275"/>
  <c r="C754" i="275"/>
  <c r="D754" i="275"/>
  <c r="I754" i="275"/>
  <c r="A755" i="275"/>
  <c r="C755" i="275"/>
  <c r="D755" i="275"/>
  <c r="I755" i="275"/>
  <c r="A756" i="275"/>
  <c r="C756" i="275"/>
  <c r="B756" i="275"/>
  <c r="D756" i="275"/>
  <c r="I756" i="275"/>
  <c r="A757" i="275"/>
  <c r="C757" i="275"/>
  <c r="B757" i="275"/>
  <c r="D757" i="275"/>
  <c r="I757" i="275"/>
  <c r="A758" i="275"/>
  <c r="C758" i="275"/>
  <c r="B758" i="275"/>
  <c r="D758" i="275"/>
  <c r="I758" i="275"/>
  <c r="A759" i="275"/>
  <c r="C759" i="275"/>
  <c r="B759" i="275"/>
  <c r="D759" i="275"/>
  <c r="I759" i="275"/>
  <c r="A760" i="275"/>
  <c r="C760" i="275"/>
  <c r="B760" i="275"/>
  <c r="D760" i="275"/>
  <c r="I760" i="275"/>
  <c r="A761" i="275"/>
  <c r="C761" i="275"/>
  <c r="D761" i="275"/>
  <c r="I761" i="275"/>
  <c r="A762" i="275"/>
  <c r="C762" i="275"/>
  <c r="B762" i="275"/>
  <c r="D762" i="275"/>
  <c r="I762" i="275"/>
  <c r="A763" i="275"/>
  <c r="C763" i="275"/>
  <c r="D763" i="275"/>
  <c r="I763" i="275"/>
  <c r="A764" i="275"/>
  <c r="C764" i="275"/>
  <c r="B764" i="275"/>
  <c r="D764" i="275"/>
  <c r="I764" i="275"/>
  <c r="A765" i="275"/>
  <c r="C765" i="275"/>
  <c r="B765" i="275"/>
  <c r="D765" i="275"/>
  <c r="I765" i="275"/>
  <c r="A766" i="275"/>
  <c r="C766" i="275"/>
  <c r="D766" i="275"/>
  <c r="I766" i="275"/>
  <c r="A767" i="275"/>
  <c r="C767" i="275"/>
  <c r="B767" i="275"/>
  <c r="D767" i="275"/>
  <c r="I767" i="275"/>
  <c r="A768" i="275"/>
  <c r="C768" i="275"/>
  <c r="B768" i="275"/>
  <c r="D768" i="275"/>
  <c r="I768" i="275"/>
  <c r="A769" i="275"/>
  <c r="C769" i="275"/>
  <c r="B769" i="275"/>
  <c r="D769" i="275"/>
  <c r="I769" i="275"/>
  <c r="A770" i="275"/>
  <c r="C770" i="275"/>
  <c r="B770" i="275"/>
  <c r="D770" i="275"/>
  <c r="I770" i="275"/>
  <c r="A771" i="275"/>
  <c r="C771" i="275"/>
  <c r="D771" i="275"/>
  <c r="I771" i="275"/>
  <c r="A772" i="275"/>
  <c r="C772" i="275"/>
  <c r="D772" i="275"/>
  <c r="I772" i="275"/>
  <c r="A773" i="275"/>
  <c r="C773" i="275"/>
  <c r="D773" i="275"/>
  <c r="I773" i="275"/>
  <c r="A774" i="275"/>
  <c r="C774" i="275"/>
  <c r="D774" i="275"/>
  <c r="I774" i="275"/>
  <c r="A775" i="275"/>
  <c r="C775" i="275"/>
  <c r="B775" i="275"/>
  <c r="D775" i="275"/>
  <c r="I775" i="275"/>
  <c r="A776" i="275"/>
  <c r="C776" i="275"/>
  <c r="B776" i="275"/>
  <c r="D776" i="275"/>
  <c r="I776" i="275"/>
  <c r="A777" i="275"/>
  <c r="C777" i="275"/>
  <c r="D777" i="275"/>
  <c r="I777" i="275"/>
  <c r="A778" i="275"/>
  <c r="C778" i="275"/>
  <c r="B778" i="275"/>
  <c r="D778" i="275"/>
  <c r="I778" i="275"/>
  <c r="A779" i="275"/>
  <c r="C779" i="275"/>
  <c r="D779" i="275"/>
  <c r="I779" i="275"/>
  <c r="A780" i="275"/>
  <c r="C780" i="275"/>
  <c r="D780" i="275"/>
  <c r="I780" i="275"/>
  <c r="A781" i="275"/>
  <c r="C781" i="275"/>
  <c r="D781" i="275"/>
  <c r="I781" i="275"/>
  <c r="A782" i="275"/>
  <c r="C782" i="275"/>
  <c r="D782" i="275"/>
  <c r="I782" i="275"/>
  <c r="A783" i="275"/>
  <c r="C783" i="275"/>
  <c r="D783" i="275"/>
  <c r="I783" i="275"/>
  <c r="A784" i="275"/>
  <c r="C784" i="275"/>
  <c r="B784" i="275"/>
  <c r="D784" i="275"/>
  <c r="I784" i="275"/>
  <c r="A785" i="275"/>
  <c r="C785" i="275"/>
  <c r="B785" i="275"/>
  <c r="D785" i="275"/>
  <c r="I785" i="275"/>
  <c r="A786" i="275"/>
  <c r="C786" i="275"/>
  <c r="B786" i="275"/>
  <c r="D786" i="275"/>
  <c r="I786" i="275"/>
  <c r="A787" i="275"/>
  <c r="C787" i="275"/>
  <c r="D787" i="275"/>
  <c r="I787" i="275"/>
  <c r="A788" i="275"/>
  <c r="C788" i="275"/>
  <c r="D788" i="275"/>
  <c r="I788" i="275"/>
  <c r="A789" i="275"/>
  <c r="C789" i="275"/>
  <c r="D789" i="275"/>
  <c r="I789" i="275"/>
  <c r="A790" i="275"/>
  <c r="C790" i="275"/>
  <c r="D790" i="275"/>
  <c r="I790" i="275"/>
  <c r="A791" i="275"/>
  <c r="C791" i="275"/>
  <c r="B791" i="275"/>
  <c r="D791" i="275"/>
  <c r="I791" i="275"/>
  <c r="A792" i="275"/>
  <c r="C792" i="275"/>
  <c r="D792" i="275"/>
  <c r="E792" i="275"/>
  <c r="I792" i="275"/>
  <c r="A793" i="275"/>
  <c r="C793" i="275"/>
  <c r="B793" i="275"/>
  <c r="D793" i="275"/>
  <c r="E793" i="275"/>
  <c r="I793" i="275"/>
  <c r="A794" i="275"/>
  <c r="C794" i="275"/>
  <c r="D794" i="275"/>
  <c r="E794" i="275"/>
  <c r="I794" i="275"/>
  <c r="A795" i="275"/>
  <c r="C795" i="275"/>
  <c r="B795" i="275"/>
  <c r="D795" i="275"/>
  <c r="E795" i="275"/>
  <c r="I795" i="275"/>
  <c r="A796" i="275"/>
  <c r="C796" i="275"/>
  <c r="D796" i="275"/>
  <c r="E796" i="275"/>
  <c r="I796" i="275"/>
  <c r="A797" i="275"/>
  <c r="C797" i="275"/>
  <c r="D797" i="275"/>
  <c r="E797" i="275"/>
  <c r="I797" i="275"/>
  <c r="A798" i="275"/>
  <c r="C798" i="275"/>
  <c r="B798" i="275"/>
  <c r="D798" i="275"/>
  <c r="E798" i="275"/>
  <c r="I798" i="275"/>
  <c r="A799" i="275"/>
  <c r="C799" i="275"/>
  <c r="B799" i="275"/>
  <c r="D799" i="275"/>
  <c r="E799" i="275"/>
  <c r="I799" i="275"/>
  <c r="A800" i="275"/>
  <c r="C800" i="275"/>
  <c r="D800" i="275"/>
  <c r="E800" i="275"/>
  <c r="I800" i="275"/>
  <c r="A801" i="275"/>
  <c r="C801" i="275"/>
  <c r="D801" i="275"/>
  <c r="E801" i="275"/>
  <c r="I801" i="275"/>
  <c r="A802" i="275"/>
  <c r="C802" i="275"/>
  <c r="B802" i="275"/>
  <c r="D802" i="275"/>
  <c r="E802" i="275"/>
  <c r="I802" i="275"/>
  <c r="A803" i="275"/>
  <c r="C803" i="275"/>
  <c r="B803" i="275"/>
  <c r="D803" i="275"/>
  <c r="E803" i="275"/>
  <c r="I803" i="275"/>
  <c r="A804" i="275"/>
  <c r="C804" i="275"/>
  <c r="D804" i="275"/>
  <c r="E804" i="275"/>
  <c r="I804" i="275"/>
  <c r="A805" i="275"/>
  <c r="C805" i="275"/>
  <c r="D805" i="275"/>
  <c r="E805" i="275"/>
  <c r="I805" i="275"/>
  <c r="A806" i="275"/>
  <c r="C806" i="275"/>
  <c r="B806" i="275"/>
  <c r="D806" i="275"/>
  <c r="E806" i="275"/>
  <c r="I806" i="275"/>
  <c r="A807" i="275"/>
  <c r="C807" i="275"/>
  <c r="B807" i="275"/>
  <c r="D807" i="275"/>
  <c r="E807" i="275"/>
  <c r="I807" i="275"/>
  <c r="A808" i="275"/>
  <c r="C808" i="275"/>
  <c r="D808" i="275"/>
  <c r="E808" i="275"/>
  <c r="I808" i="275"/>
  <c r="A809" i="275"/>
  <c r="C809" i="275"/>
  <c r="D809" i="275"/>
  <c r="E809" i="275"/>
  <c r="I809" i="275"/>
  <c r="A810" i="275"/>
  <c r="C810" i="275"/>
  <c r="D810" i="275"/>
  <c r="E810" i="275"/>
  <c r="I810" i="275"/>
  <c r="A811" i="275"/>
  <c r="C811" i="275"/>
  <c r="B811" i="275"/>
  <c r="D811" i="275"/>
  <c r="E811" i="275"/>
  <c r="I811" i="275"/>
  <c r="A812" i="275"/>
  <c r="C812" i="275"/>
  <c r="D812" i="275"/>
  <c r="E812" i="275"/>
  <c r="I812" i="275"/>
  <c r="A813" i="275"/>
  <c r="C813" i="275"/>
  <c r="D813" i="275"/>
  <c r="E813" i="275"/>
  <c r="I813" i="275"/>
  <c r="A814" i="275"/>
  <c r="C814" i="275"/>
  <c r="B814" i="275"/>
  <c r="D814" i="275"/>
  <c r="E814" i="275"/>
  <c r="I814" i="275"/>
  <c r="A815" i="275"/>
  <c r="C815" i="275"/>
  <c r="B815" i="275"/>
  <c r="D815" i="275"/>
  <c r="E815" i="275"/>
  <c r="I815" i="275"/>
  <c r="A816" i="275"/>
  <c r="C816" i="275"/>
  <c r="D816" i="275"/>
  <c r="E816" i="275"/>
  <c r="I816" i="275"/>
  <c r="A817" i="275"/>
  <c r="C817" i="275"/>
  <c r="D817" i="275"/>
  <c r="E817" i="275"/>
  <c r="I817" i="275"/>
  <c r="A818" i="275"/>
  <c r="C818" i="275"/>
  <c r="D818" i="275"/>
  <c r="E818" i="275"/>
  <c r="I818" i="275"/>
  <c r="A819" i="275"/>
  <c r="C819" i="275"/>
  <c r="B819" i="275"/>
  <c r="D819" i="275"/>
  <c r="E819" i="275"/>
  <c r="I819" i="275"/>
  <c r="A820" i="275"/>
  <c r="C820" i="275"/>
  <c r="D820" i="275"/>
  <c r="E820" i="275"/>
  <c r="I820" i="275"/>
  <c r="A821" i="275"/>
  <c r="C821" i="275"/>
  <c r="D821" i="275"/>
  <c r="E821" i="275"/>
  <c r="I821" i="275"/>
  <c r="A822" i="275"/>
  <c r="C822" i="275"/>
  <c r="B822" i="275"/>
  <c r="D822" i="275"/>
  <c r="E822" i="275"/>
  <c r="I822" i="275"/>
  <c r="A823" i="275"/>
  <c r="C823" i="275"/>
  <c r="B823" i="275"/>
  <c r="D823" i="275"/>
  <c r="E823" i="275"/>
  <c r="I823" i="275"/>
  <c r="A824" i="275"/>
  <c r="C824" i="275"/>
  <c r="D824" i="275"/>
  <c r="E824" i="275"/>
  <c r="I824" i="275"/>
  <c r="A825" i="275"/>
  <c r="C825" i="275"/>
  <c r="D825" i="275"/>
  <c r="E825" i="275"/>
  <c r="I825" i="275"/>
  <c r="A826" i="275"/>
  <c r="C826" i="275"/>
  <c r="B826" i="275"/>
  <c r="D826" i="275"/>
  <c r="E826" i="275"/>
  <c r="I826" i="275"/>
  <c r="A827" i="275"/>
  <c r="C827" i="275"/>
  <c r="B827" i="275"/>
  <c r="D827" i="275"/>
  <c r="E827" i="275"/>
  <c r="I827" i="275"/>
  <c r="A828" i="275"/>
  <c r="C828" i="275"/>
  <c r="D828" i="275"/>
  <c r="E828" i="275"/>
  <c r="I828" i="275"/>
  <c r="A829" i="275"/>
  <c r="C829" i="275"/>
  <c r="D829" i="275"/>
  <c r="E829" i="275"/>
  <c r="I829" i="275"/>
  <c r="A830" i="275"/>
  <c r="C830" i="275"/>
  <c r="B830" i="275"/>
  <c r="D830" i="275"/>
  <c r="E830" i="275"/>
  <c r="I830" i="275"/>
  <c r="A831" i="275"/>
  <c r="C831" i="275"/>
  <c r="D831" i="275"/>
  <c r="E831" i="275"/>
  <c r="I831" i="275"/>
  <c r="A832" i="275"/>
  <c r="C832" i="275"/>
  <c r="D832" i="275"/>
  <c r="E832" i="275"/>
  <c r="I832" i="275"/>
  <c r="A833" i="275"/>
  <c r="C833" i="275"/>
  <c r="D833" i="275"/>
  <c r="E833" i="275"/>
  <c r="I833" i="275"/>
  <c r="A834" i="275"/>
  <c r="C834" i="275"/>
  <c r="B834" i="275"/>
  <c r="D834" i="275"/>
  <c r="E834" i="275"/>
  <c r="I834" i="275"/>
  <c r="A835" i="275"/>
  <c r="C835" i="275"/>
  <c r="D835" i="275"/>
  <c r="E835" i="275"/>
  <c r="I835" i="275"/>
  <c r="A836" i="275"/>
  <c r="C836" i="275"/>
  <c r="D836" i="275"/>
  <c r="E836" i="275"/>
  <c r="I836" i="275"/>
  <c r="A837" i="275"/>
  <c r="C837" i="275"/>
  <c r="B837" i="275"/>
  <c r="D837" i="275"/>
  <c r="E837" i="275"/>
  <c r="I837" i="275"/>
  <c r="A838" i="275"/>
  <c r="C838" i="275"/>
  <c r="B838" i="275"/>
  <c r="D838" i="275"/>
  <c r="E838" i="275"/>
  <c r="I838" i="275"/>
  <c r="A839" i="275"/>
  <c r="C839" i="275"/>
  <c r="D839" i="275"/>
  <c r="E839" i="275"/>
  <c r="I839" i="275"/>
  <c r="A840" i="275"/>
  <c r="C840" i="275"/>
  <c r="D840" i="275"/>
  <c r="E840" i="275"/>
  <c r="I840" i="275"/>
  <c r="A841" i="275"/>
  <c r="C841" i="275"/>
  <c r="D841" i="275"/>
  <c r="E841" i="275"/>
  <c r="I841" i="275"/>
  <c r="M38" i="275"/>
  <c r="M39" i="275"/>
  <c r="M40" i="275"/>
  <c r="M41" i="275"/>
  <c r="M42" i="275"/>
  <c r="M43" i="275"/>
  <c r="M44" i="275"/>
  <c r="M45" i="275"/>
  <c r="M46" i="275"/>
  <c r="M47" i="275"/>
  <c r="M48" i="275"/>
  <c r="M49" i="275"/>
  <c r="M50" i="275"/>
  <c r="M51" i="275"/>
  <c r="M52" i="275"/>
  <c r="M3" i="275"/>
  <c r="M4" i="275"/>
  <c r="M5" i="275"/>
  <c r="M6" i="275"/>
  <c r="M7" i="275"/>
  <c r="M8" i="275"/>
  <c r="M9" i="275"/>
  <c r="M10" i="275"/>
  <c r="M11" i="275"/>
  <c r="M12" i="275"/>
  <c r="M13" i="275"/>
  <c r="M14" i="275"/>
  <c r="M15" i="275"/>
  <c r="M16" i="275"/>
  <c r="M17" i="275"/>
  <c r="M18" i="275"/>
  <c r="M19" i="275"/>
  <c r="M20" i="275"/>
  <c r="M21" i="275"/>
  <c r="M22" i="275"/>
  <c r="M23" i="275"/>
  <c r="M24" i="275"/>
  <c r="M25" i="275"/>
  <c r="M26" i="275"/>
  <c r="M27" i="275"/>
  <c r="M28" i="275"/>
  <c r="M29" i="275"/>
  <c r="M30" i="275"/>
  <c r="M31" i="275"/>
  <c r="M32" i="275"/>
  <c r="M33" i="275"/>
  <c r="M34" i="275"/>
  <c r="M35" i="275"/>
  <c r="M36" i="275"/>
  <c r="M37" i="275"/>
  <c r="M2" i="275"/>
  <c r="A282" i="275"/>
  <c r="C282" i="275"/>
  <c r="D282" i="275"/>
  <c r="I282" i="275"/>
  <c r="A283" i="275"/>
  <c r="C283" i="275"/>
  <c r="B283" i="275"/>
  <c r="D283" i="275"/>
  <c r="I283" i="275"/>
  <c r="A284" i="275"/>
  <c r="C284" i="275"/>
  <c r="B284" i="275"/>
  <c r="D284" i="275"/>
  <c r="I284" i="275"/>
  <c r="A285" i="275"/>
  <c r="C285" i="275"/>
  <c r="B285" i="275"/>
  <c r="D285" i="275"/>
  <c r="I285" i="275"/>
  <c r="A286" i="275"/>
  <c r="C286" i="275"/>
  <c r="B286" i="275"/>
  <c r="D286" i="275"/>
  <c r="I286" i="275"/>
  <c r="A287" i="275"/>
  <c r="C287" i="275"/>
  <c r="B287" i="275"/>
  <c r="D287" i="275"/>
  <c r="I287" i="275"/>
  <c r="A288" i="275"/>
  <c r="C288" i="275"/>
  <c r="B288" i="275"/>
  <c r="D288" i="275"/>
  <c r="I288" i="275"/>
  <c r="A289" i="275"/>
  <c r="C289" i="275"/>
  <c r="B289" i="275"/>
  <c r="D289" i="275"/>
  <c r="I289" i="275"/>
  <c r="A290" i="275"/>
  <c r="C290" i="275"/>
  <c r="B290" i="275"/>
  <c r="D290" i="275"/>
  <c r="I290" i="275"/>
  <c r="A291" i="275"/>
  <c r="C291" i="275"/>
  <c r="B291" i="275"/>
  <c r="D291" i="275"/>
  <c r="I291" i="275"/>
  <c r="A292" i="275"/>
  <c r="C292" i="275"/>
  <c r="B292" i="275"/>
  <c r="D292" i="275"/>
  <c r="I292" i="275"/>
  <c r="A293" i="275"/>
  <c r="C293" i="275"/>
  <c r="B293" i="275"/>
  <c r="D293" i="275"/>
  <c r="I293" i="275"/>
  <c r="A294" i="275"/>
  <c r="C294" i="275"/>
  <c r="B294" i="275"/>
  <c r="D294" i="275"/>
  <c r="I294" i="275"/>
  <c r="A295" i="275"/>
  <c r="C295" i="275"/>
  <c r="B295" i="275"/>
  <c r="D295" i="275"/>
  <c r="I295" i="275"/>
  <c r="A296" i="275"/>
  <c r="C296" i="275"/>
  <c r="B296" i="275"/>
  <c r="D296" i="275"/>
  <c r="I296" i="275"/>
  <c r="A297" i="275"/>
  <c r="C297" i="275"/>
  <c r="B297" i="275"/>
  <c r="D297" i="275"/>
  <c r="I297" i="275"/>
  <c r="A298" i="275"/>
  <c r="C298" i="275"/>
  <c r="B298" i="275"/>
  <c r="D298" i="275"/>
  <c r="I298" i="275"/>
  <c r="A299" i="275"/>
  <c r="C299" i="275"/>
  <c r="B299" i="275"/>
  <c r="D299" i="275"/>
  <c r="I299" i="275"/>
  <c r="A300" i="275"/>
  <c r="C300" i="275"/>
  <c r="B300" i="275"/>
  <c r="D300" i="275"/>
  <c r="I300" i="275"/>
  <c r="A301" i="275"/>
  <c r="C301" i="275"/>
  <c r="B301" i="275"/>
  <c r="D301" i="275"/>
  <c r="I301" i="275"/>
  <c r="A302" i="275"/>
  <c r="C302" i="275"/>
  <c r="B302" i="275"/>
  <c r="D302" i="275"/>
  <c r="I302" i="275"/>
  <c r="A303" i="275"/>
  <c r="C303" i="275"/>
  <c r="B303" i="275"/>
  <c r="D303" i="275"/>
  <c r="I303" i="275"/>
  <c r="A304" i="275"/>
  <c r="C304" i="275"/>
  <c r="B304" i="275"/>
  <c r="D304" i="275"/>
  <c r="I304" i="275"/>
  <c r="A305" i="275"/>
  <c r="C305" i="275"/>
  <c r="B305" i="275"/>
  <c r="D305" i="275"/>
  <c r="I305" i="275"/>
  <c r="A306" i="275"/>
  <c r="C306" i="275"/>
  <c r="D306" i="275"/>
  <c r="I306" i="275"/>
  <c r="A307" i="275"/>
  <c r="C307" i="275"/>
  <c r="B307" i="275"/>
  <c r="D307" i="275"/>
  <c r="I307" i="275"/>
  <c r="A308" i="275"/>
  <c r="C308" i="275"/>
  <c r="B308" i="275"/>
  <c r="D308" i="275"/>
  <c r="I308" i="275"/>
  <c r="A309" i="275"/>
  <c r="C309" i="275"/>
  <c r="B309" i="275"/>
  <c r="D309" i="275"/>
  <c r="I309" i="275"/>
  <c r="A310" i="275"/>
  <c r="C310" i="275"/>
  <c r="B310" i="275"/>
  <c r="D310" i="275"/>
  <c r="I310" i="275"/>
  <c r="A311" i="275"/>
  <c r="C311" i="275"/>
  <c r="B311" i="275"/>
  <c r="D311" i="275"/>
  <c r="I311" i="275"/>
  <c r="A312" i="275"/>
  <c r="C312" i="275"/>
  <c r="B312" i="275"/>
  <c r="D312" i="275"/>
  <c r="I312" i="275"/>
  <c r="A313" i="275"/>
  <c r="C313" i="275"/>
  <c r="B313" i="275"/>
  <c r="D313" i="275"/>
  <c r="I313" i="275"/>
  <c r="A314" i="275"/>
  <c r="C314" i="275"/>
  <c r="B314" i="275"/>
  <c r="D314" i="275"/>
  <c r="I314" i="275"/>
  <c r="A315" i="275"/>
  <c r="C315" i="275"/>
  <c r="B315" i="275"/>
  <c r="D315" i="275"/>
  <c r="I315" i="275"/>
  <c r="A316" i="275"/>
  <c r="C316" i="275"/>
  <c r="B316" i="275"/>
  <c r="D316" i="275"/>
  <c r="I316" i="275"/>
  <c r="A317" i="275"/>
  <c r="C317" i="275"/>
  <c r="B317" i="275"/>
  <c r="D317" i="275"/>
  <c r="I317" i="275"/>
  <c r="A318" i="275"/>
  <c r="C318" i="275"/>
  <c r="B318" i="275"/>
  <c r="D318" i="275"/>
  <c r="I318" i="275"/>
  <c r="A319" i="275"/>
  <c r="C319" i="275"/>
  <c r="B319" i="275"/>
  <c r="D319" i="275"/>
  <c r="I319" i="275"/>
  <c r="A320" i="275"/>
  <c r="C320" i="275"/>
  <c r="B320" i="275"/>
  <c r="D320" i="275"/>
  <c r="I320" i="275"/>
  <c r="A321" i="275"/>
  <c r="C321" i="275"/>
  <c r="D321" i="275"/>
  <c r="I321" i="275"/>
  <c r="A322" i="275"/>
  <c r="C322" i="275"/>
  <c r="B322" i="275"/>
  <c r="D322" i="275"/>
  <c r="I322" i="275"/>
  <c r="A323" i="275"/>
  <c r="C323" i="275"/>
  <c r="B323" i="275"/>
  <c r="D323" i="275"/>
  <c r="I323" i="275"/>
  <c r="A324" i="275"/>
  <c r="C324" i="275"/>
  <c r="B324" i="275"/>
  <c r="D324" i="275"/>
  <c r="I324" i="275"/>
  <c r="A325" i="275"/>
  <c r="C325" i="275"/>
  <c r="B325" i="275"/>
  <c r="D325" i="275"/>
  <c r="I325" i="275"/>
  <c r="A326" i="275"/>
  <c r="C326" i="275"/>
  <c r="B326" i="275"/>
  <c r="D326" i="275"/>
  <c r="I326" i="275"/>
  <c r="A327" i="275"/>
  <c r="C327" i="275"/>
  <c r="B327" i="275"/>
  <c r="D327" i="275"/>
  <c r="I327" i="275"/>
  <c r="A328" i="275"/>
  <c r="C328" i="275"/>
  <c r="B328" i="275"/>
  <c r="D328" i="275"/>
  <c r="I328" i="275"/>
  <c r="A329" i="275"/>
  <c r="C329" i="275"/>
  <c r="B329" i="275"/>
  <c r="D329" i="275"/>
  <c r="I329" i="275"/>
  <c r="A330" i="275"/>
  <c r="C330" i="275"/>
  <c r="B330" i="275"/>
  <c r="D330" i="275"/>
  <c r="I330" i="275"/>
  <c r="A331" i="275"/>
  <c r="C331" i="275"/>
  <c r="B331" i="275"/>
  <c r="D331" i="275"/>
  <c r="I331" i="275"/>
  <c r="A332" i="275"/>
  <c r="C332" i="275"/>
  <c r="B332" i="275"/>
  <c r="D332" i="275"/>
  <c r="I332" i="275"/>
  <c r="A333" i="275"/>
  <c r="C333" i="275"/>
  <c r="B333" i="275"/>
  <c r="D333" i="275"/>
  <c r="I333" i="275"/>
  <c r="A334" i="275"/>
  <c r="C334" i="275"/>
  <c r="B334" i="275"/>
  <c r="D334" i="275"/>
  <c r="I334" i="275"/>
  <c r="A335" i="275"/>
  <c r="C335" i="275"/>
  <c r="B335" i="275"/>
  <c r="D335" i="275"/>
  <c r="I335" i="275"/>
  <c r="A336" i="275"/>
  <c r="C336" i="275"/>
  <c r="B336" i="275"/>
  <c r="D336" i="275"/>
  <c r="I336" i="275"/>
  <c r="A337" i="275"/>
  <c r="C337" i="275"/>
  <c r="B337" i="275"/>
  <c r="D337" i="275"/>
  <c r="I337" i="275"/>
  <c r="A338" i="275"/>
  <c r="C338" i="275"/>
  <c r="B338" i="275"/>
  <c r="D338" i="275"/>
  <c r="I338" i="275"/>
  <c r="A339" i="275"/>
  <c r="C339" i="275"/>
  <c r="B339" i="275"/>
  <c r="D339" i="275"/>
  <c r="I339" i="275"/>
  <c r="A340" i="275"/>
  <c r="C340" i="275"/>
  <c r="B340" i="275"/>
  <c r="D340" i="275"/>
  <c r="I340" i="275"/>
  <c r="A341" i="275"/>
  <c r="C341" i="275"/>
  <c r="B341" i="275"/>
  <c r="D341" i="275"/>
  <c r="I341" i="275"/>
  <c r="A342" i="275"/>
  <c r="C342" i="275"/>
  <c r="B342" i="275"/>
  <c r="D342" i="275"/>
  <c r="I342" i="275"/>
  <c r="A343" i="275"/>
  <c r="C343" i="275"/>
  <c r="B343" i="275"/>
  <c r="D343" i="275"/>
  <c r="I343" i="275"/>
  <c r="A344" i="275"/>
  <c r="C344" i="275"/>
  <c r="D344" i="275"/>
  <c r="I344" i="275"/>
  <c r="A345" i="275"/>
  <c r="C345" i="275"/>
  <c r="B345" i="275"/>
  <c r="D345" i="275"/>
  <c r="I345" i="275"/>
  <c r="A346" i="275"/>
  <c r="C346" i="275"/>
  <c r="B346" i="275"/>
  <c r="D346" i="275"/>
  <c r="I346" i="275"/>
  <c r="A347" i="275"/>
  <c r="C347" i="275"/>
  <c r="B347" i="275"/>
  <c r="D347" i="275"/>
  <c r="I347" i="275"/>
  <c r="A348" i="275"/>
  <c r="C348" i="275"/>
  <c r="B348" i="275"/>
  <c r="D348" i="275"/>
  <c r="I348" i="275"/>
  <c r="A349" i="275"/>
  <c r="C349" i="275"/>
  <c r="B349" i="275"/>
  <c r="D349" i="275"/>
  <c r="I349" i="275"/>
  <c r="A350" i="275"/>
  <c r="C350" i="275"/>
  <c r="B350" i="275"/>
  <c r="D350" i="275"/>
  <c r="I350" i="275"/>
  <c r="A351" i="275"/>
  <c r="C351" i="275"/>
  <c r="B351" i="275"/>
  <c r="D351" i="275"/>
  <c r="I351" i="275"/>
  <c r="A352" i="275"/>
  <c r="C352" i="275"/>
  <c r="B352" i="275"/>
  <c r="D352" i="275"/>
  <c r="I352" i="275"/>
  <c r="A353" i="275"/>
  <c r="C353" i="275"/>
  <c r="B353" i="275"/>
  <c r="D353" i="275"/>
  <c r="I353" i="275"/>
  <c r="A354" i="275"/>
  <c r="C354" i="275"/>
  <c r="B354" i="275"/>
  <c r="D354" i="275"/>
  <c r="I354" i="275"/>
  <c r="A355" i="275"/>
  <c r="C355" i="275"/>
  <c r="B355" i="275"/>
  <c r="D355" i="275"/>
  <c r="I355" i="275"/>
  <c r="A356" i="275"/>
  <c r="C356" i="275"/>
  <c r="B356" i="275"/>
  <c r="D356" i="275"/>
  <c r="I356" i="275"/>
  <c r="A357" i="275"/>
  <c r="C357" i="275"/>
  <c r="B357" i="275"/>
  <c r="I357" i="275"/>
  <c r="A358" i="275"/>
  <c r="C358" i="275"/>
  <c r="B358" i="275"/>
  <c r="D358" i="275"/>
  <c r="I358" i="275"/>
  <c r="A359" i="275"/>
  <c r="C359" i="275"/>
  <c r="B359" i="275"/>
  <c r="I359" i="275"/>
  <c r="A360" i="275"/>
  <c r="C360" i="275"/>
  <c r="B360" i="275"/>
  <c r="D360" i="275"/>
  <c r="I360" i="275"/>
  <c r="A361" i="275"/>
  <c r="C361" i="275"/>
  <c r="B361" i="275"/>
  <c r="I361" i="275"/>
  <c r="A362" i="275"/>
  <c r="C362" i="275"/>
  <c r="B362" i="275"/>
  <c r="D362" i="275"/>
  <c r="I362" i="275"/>
  <c r="A363" i="275"/>
  <c r="C363" i="275"/>
  <c r="B363" i="275"/>
  <c r="I363" i="275"/>
  <c r="A364" i="275"/>
  <c r="C364" i="275"/>
  <c r="B364" i="275"/>
  <c r="D364" i="275"/>
  <c r="I364" i="275"/>
  <c r="A365" i="275"/>
  <c r="C365" i="275"/>
  <c r="B365" i="275"/>
  <c r="I365" i="275"/>
  <c r="A366" i="275"/>
  <c r="C366" i="275"/>
  <c r="B366" i="275"/>
  <c r="D366" i="275"/>
  <c r="I366" i="275"/>
  <c r="A367" i="275"/>
  <c r="C367" i="275"/>
  <c r="B367" i="275"/>
  <c r="I367" i="275"/>
  <c r="A368" i="275"/>
  <c r="C368" i="275"/>
  <c r="B368" i="275"/>
  <c r="D368" i="275"/>
  <c r="I368" i="275"/>
  <c r="A369" i="275"/>
  <c r="C369" i="275"/>
  <c r="B369" i="275"/>
  <c r="D369" i="275"/>
  <c r="I369" i="275"/>
  <c r="A370" i="275"/>
  <c r="C370" i="275"/>
  <c r="B370" i="275"/>
  <c r="D370" i="275"/>
  <c r="I370" i="275"/>
  <c r="A371" i="275"/>
  <c r="C371" i="275"/>
  <c r="B371" i="275"/>
  <c r="I371" i="275"/>
  <c r="A372" i="275"/>
  <c r="C372" i="275"/>
  <c r="B372" i="275"/>
  <c r="D372" i="275"/>
  <c r="I372" i="275"/>
  <c r="A373" i="275"/>
  <c r="C373" i="275"/>
  <c r="B373" i="275"/>
  <c r="I373" i="275"/>
  <c r="A374" i="275"/>
  <c r="C374" i="275"/>
  <c r="B374" i="275"/>
  <c r="D374" i="275"/>
  <c r="I374" i="275"/>
  <c r="A375" i="275"/>
  <c r="C375" i="275"/>
  <c r="B375" i="275"/>
  <c r="I375" i="275"/>
  <c r="A376" i="275"/>
  <c r="C376" i="275"/>
  <c r="B376" i="275"/>
  <c r="D376" i="275"/>
  <c r="I376" i="275"/>
  <c r="A377" i="275"/>
  <c r="C377" i="275"/>
  <c r="B377" i="275"/>
  <c r="D377" i="275"/>
  <c r="I377" i="275"/>
  <c r="A378" i="275"/>
  <c r="C378" i="275"/>
  <c r="B378" i="275"/>
  <c r="D378" i="275"/>
  <c r="I378" i="275"/>
  <c r="A379" i="275"/>
  <c r="C379" i="275"/>
  <c r="B379" i="275"/>
  <c r="I379" i="275"/>
  <c r="A380" i="275"/>
  <c r="C380" i="275"/>
  <c r="B380" i="275"/>
  <c r="D380" i="275"/>
  <c r="I380" i="275"/>
  <c r="A381" i="275"/>
  <c r="C381" i="275"/>
  <c r="I381" i="275"/>
  <c r="A382" i="275"/>
  <c r="C382" i="275"/>
  <c r="B382" i="275"/>
  <c r="D382" i="275"/>
  <c r="I382" i="275"/>
  <c r="A383" i="275"/>
  <c r="C383" i="275"/>
  <c r="B383" i="275"/>
  <c r="D383" i="275"/>
  <c r="I383" i="275"/>
  <c r="A384" i="275"/>
  <c r="C384" i="275"/>
  <c r="B384" i="275"/>
  <c r="D384" i="275"/>
  <c r="I384" i="275"/>
  <c r="A385" i="275"/>
  <c r="C385" i="275"/>
  <c r="B385" i="275"/>
  <c r="I385" i="275"/>
  <c r="A386" i="275"/>
  <c r="C386" i="275"/>
  <c r="B386" i="275"/>
  <c r="D386" i="275"/>
  <c r="I386" i="275"/>
  <c r="A387" i="275"/>
  <c r="C387" i="275"/>
  <c r="B387" i="275"/>
  <c r="D387" i="275"/>
  <c r="I387" i="275"/>
  <c r="A388" i="275"/>
  <c r="C388" i="275"/>
  <c r="B388" i="275"/>
  <c r="D388" i="275"/>
  <c r="I388" i="275"/>
  <c r="A389" i="275"/>
  <c r="C389" i="275"/>
  <c r="B389" i="275"/>
  <c r="I389" i="275"/>
  <c r="A390" i="275"/>
  <c r="C390" i="275"/>
  <c r="B390" i="275"/>
  <c r="D390" i="275"/>
  <c r="I390" i="275"/>
  <c r="A391" i="275"/>
  <c r="C391" i="275"/>
  <c r="B391" i="275"/>
  <c r="D391" i="275"/>
  <c r="I391" i="275"/>
  <c r="A392" i="275"/>
  <c r="C392" i="275"/>
  <c r="B392" i="275"/>
  <c r="D392" i="275"/>
  <c r="I392" i="275"/>
  <c r="A393" i="275"/>
  <c r="C393" i="275"/>
  <c r="I393" i="275"/>
  <c r="A394" i="275"/>
  <c r="C394" i="275"/>
  <c r="B394" i="275"/>
  <c r="D394" i="275"/>
  <c r="I394" i="275"/>
  <c r="A395" i="275"/>
  <c r="C395" i="275"/>
  <c r="B395" i="275"/>
  <c r="D395" i="275"/>
  <c r="I395" i="275"/>
  <c r="A396" i="275"/>
  <c r="C396" i="275"/>
  <c r="B396" i="275"/>
  <c r="D396" i="275"/>
  <c r="I396" i="275"/>
  <c r="A397" i="275"/>
  <c r="C397" i="275"/>
  <c r="I397" i="275"/>
  <c r="A398" i="275"/>
  <c r="C398" i="275"/>
  <c r="B398" i="275"/>
  <c r="D398" i="275"/>
  <c r="I398" i="275"/>
  <c r="A399" i="275"/>
  <c r="C399" i="275"/>
  <c r="B399" i="275"/>
  <c r="I399" i="275"/>
  <c r="A400" i="275"/>
  <c r="C400" i="275"/>
  <c r="B400" i="275"/>
  <c r="D400" i="275"/>
  <c r="H400" i="275"/>
  <c r="I400" i="275"/>
  <c r="A401" i="275"/>
  <c r="C401" i="275"/>
  <c r="D401" i="275"/>
  <c r="H401" i="275" s="1"/>
  <c r="I401" i="275"/>
  <c r="A402" i="275"/>
  <c r="C402" i="275"/>
  <c r="B402" i="275"/>
  <c r="D402" i="275"/>
  <c r="I402" i="275"/>
  <c r="A403" i="275"/>
  <c r="C403" i="275"/>
  <c r="B403" i="275"/>
  <c r="I403" i="275"/>
  <c r="A404" i="275"/>
  <c r="C404" i="275"/>
  <c r="D404" i="275"/>
  <c r="I404" i="275"/>
  <c r="A405" i="275"/>
  <c r="C405" i="275"/>
  <c r="B405" i="275"/>
  <c r="I405" i="275"/>
  <c r="A406" i="275"/>
  <c r="C406" i="275"/>
  <c r="B406" i="275"/>
  <c r="D406" i="275"/>
  <c r="I406" i="275"/>
  <c r="A407" i="275"/>
  <c r="C407" i="275"/>
  <c r="B407" i="275"/>
  <c r="D407" i="275"/>
  <c r="I407" i="275"/>
  <c r="A408" i="275"/>
  <c r="C408" i="275"/>
  <c r="B408" i="275"/>
  <c r="D408" i="275"/>
  <c r="I408" i="275"/>
  <c r="A409" i="275"/>
  <c r="C409" i="275"/>
  <c r="B409" i="275"/>
  <c r="I409" i="275"/>
  <c r="A410" i="275"/>
  <c r="C410" i="275"/>
  <c r="B410" i="275"/>
  <c r="D410" i="275"/>
  <c r="I410" i="275"/>
  <c r="A411" i="275"/>
  <c r="C411" i="275"/>
  <c r="B411" i="275"/>
  <c r="D411" i="275"/>
  <c r="I411" i="275"/>
  <c r="A412" i="275"/>
  <c r="C412" i="275"/>
  <c r="B412" i="275"/>
  <c r="I412" i="275"/>
  <c r="A413" i="275"/>
  <c r="C413" i="275"/>
  <c r="B413" i="275"/>
  <c r="I413" i="275"/>
  <c r="A414" i="275"/>
  <c r="C414" i="275"/>
  <c r="B414" i="275"/>
  <c r="I414" i="275"/>
  <c r="A415" i="275"/>
  <c r="C415" i="275"/>
  <c r="B415" i="275"/>
  <c r="I415" i="275"/>
  <c r="A416" i="275"/>
  <c r="C416" i="275"/>
  <c r="B416" i="275"/>
  <c r="I416" i="275"/>
  <c r="A417" i="275"/>
  <c r="C417" i="275"/>
  <c r="B417" i="275"/>
  <c r="I417" i="275"/>
  <c r="A418" i="275"/>
  <c r="C418" i="275"/>
  <c r="B418" i="275"/>
  <c r="I418" i="275"/>
  <c r="A419" i="275"/>
  <c r="C419" i="275"/>
  <c r="B419" i="275"/>
  <c r="I419" i="275"/>
  <c r="A420" i="275"/>
  <c r="C420" i="275"/>
  <c r="B420" i="275"/>
  <c r="I420" i="275"/>
  <c r="A421" i="275"/>
  <c r="C421" i="275"/>
  <c r="B421" i="275"/>
  <c r="I421" i="275"/>
  <c r="A422" i="275"/>
  <c r="C422" i="275"/>
  <c r="B422" i="275"/>
  <c r="I422" i="275"/>
  <c r="A423" i="275"/>
  <c r="C423" i="275"/>
  <c r="B423" i="275"/>
  <c r="I423" i="275"/>
  <c r="A424" i="275"/>
  <c r="C424" i="275"/>
  <c r="B424" i="275"/>
  <c r="I424" i="275"/>
  <c r="A425" i="275"/>
  <c r="C425" i="275"/>
  <c r="I425" i="275"/>
  <c r="A426" i="275"/>
  <c r="C426" i="275"/>
  <c r="B426" i="275"/>
  <c r="I426" i="275"/>
  <c r="A427" i="275"/>
  <c r="C427" i="275"/>
  <c r="B427" i="275"/>
  <c r="I427" i="275"/>
  <c r="A428" i="275"/>
  <c r="C428" i="275"/>
  <c r="B428" i="275"/>
  <c r="I428" i="275"/>
  <c r="A429" i="275"/>
  <c r="C429" i="275"/>
  <c r="B429" i="275"/>
  <c r="I429" i="275"/>
  <c r="A430" i="275"/>
  <c r="C430" i="275"/>
  <c r="B430" i="275"/>
  <c r="I430" i="275"/>
  <c r="A431" i="275"/>
  <c r="C431" i="275"/>
  <c r="B431" i="275"/>
  <c r="I431" i="275"/>
  <c r="A432" i="275"/>
  <c r="C432" i="275"/>
  <c r="B432" i="275"/>
  <c r="I432" i="275"/>
  <c r="A433" i="275"/>
  <c r="C433" i="275"/>
  <c r="B433" i="275"/>
  <c r="I433" i="275"/>
  <c r="A434" i="275"/>
  <c r="C434" i="275"/>
  <c r="B434" i="275"/>
  <c r="I434" i="275"/>
  <c r="A435" i="275"/>
  <c r="C435" i="275"/>
  <c r="B435" i="275"/>
  <c r="I435" i="275"/>
  <c r="A436" i="275"/>
  <c r="C436" i="275"/>
  <c r="B436" i="275"/>
  <c r="I436" i="275"/>
  <c r="A437" i="275"/>
  <c r="C437" i="275"/>
  <c r="B437" i="275"/>
  <c r="I437" i="275"/>
  <c r="A438" i="275"/>
  <c r="C438" i="275"/>
  <c r="B438" i="275"/>
  <c r="I438" i="275"/>
  <c r="A439" i="275"/>
  <c r="C439" i="275"/>
  <c r="B439" i="275"/>
  <c r="I439" i="275"/>
  <c r="A440" i="275"/>
  <c r="C440" i="275"/>
  <c r="B440" i="275"/>
  <c r="I440" i="275"/>
  <c r="A441" i="275"/>
  <c r="C441" i="275"/>
  <c r="B441" i="275"/>
  <c r="I441" i="275"/>
  <c r="A442" i="275"/>
  <c r="C442" i="275"/>
  <c r="B442" i="275"/>
  <c r="I442" i="275"/>
  <c r="A443" i="275"/>
  <c r="C443" i="275"/>
  <c r="B443" i="275"/>
  <c r="I443" i="275"/>
  <c r="A444" i="275"/>
  <c r="C444" i="275"/>
  <c r="B444" i="275"/>
  <c r="I444" i="275"/>
  <c r="A445" i="275"/>
  <c r="C445" i="275"/>
  <c r="B445" i="275"/>
  <c r="I445" i="275"/>
  <c r="A446" i="275"/>
  <c r="C446" i="275"/>
  <c r="B446" i="275"/>
  <c r="I446" i="275"/>
  <c r="A447" i="275"/>
  <c r="C447" i="275"/>
  <c r="B447" i="275"/>
  <c r="I447" i="275"/>
  <c r="A448" i="275"/>
  <c r="C448" i="275"/>
  <c r="B448" i="275"/>
  <c r="I448" i="275"/>
  <c r="A449" i="275"/>
  <c r="C449" i="275"/>
  <c r="B449" i="275"/>
  <c r="I449" i="275"/>
  <c r="A450" i="275"/>
  <c r="C450" i="275"/>
  <c r="B450" i="275"/>
  <c r="I450" i="275"/>
  <c r="A451" i="275"/>
  <c r="C451" i="275"/>
  <c r="B451" i="275"/>
  <c r="I451" i="275"/>
  <c r="A452" i="275"/>
  <c r="C452" i="275"/>
  <c r="B452" i="275"/>
  <c r="I452" i="275"/>
  <c r="A453" i="275"/>
  <c r="C453" i="275"/>
  <c r="B453" i="275"/>
  <c r="I453" i="275"/>
  <c r="A454" i="275"/>
  <c r="C454" i="275"/>
  <c r="B454" i="275"/>
  <c r="I454" i="275"/>
  <c r="A455" i="275"/>
  <c r="C455" i="275"/>
  <c r="B455" i="275"/>
  <c r="I455" i="275"/>
  <c r="A456" i="275"/>
  <c r="C456" i="275"/>
  <c r="B456" i="275"/>
  <c r="I456" i="275"/>
  <c r="A457" i="275"/>
  <c r="C457" i="275"/>
  <c r="B457" i="275"/>
  <c r="I457" i="275"/>
  <c r="A458" i="275"/>
  <c r="C458" i="275"/>
  <c r="B458" i="275"/>
  <c r="I458" i="275"/>
  <c r="A459" i="275"/>
  <c r="C459" i="275"/>
  <c r="B459" i="275"/>
  <c r="I459" i="275"/>
  <c r="A460" i="275"/>
  <c r="C460" i="275"/>
  <c r="B460" i="275"/>
  <c r="I460" i="275"/>
  <c r="A461" i="275"/>
  <c r="C461" i="275"/>
  <c r="B461" i="275"/>
  <c r="I461" i="275"/>
  <c r="A462" i="275"/>
  <c r="C462" i="275"/>
  <c r="B462" i="275"/>
  <c r="D462" i="275"/>
  <c r="I462" i="275"/>
  <c r="A463" i="275"/>
  <c r="C463" i="275"/>
  <c r="B463" i="275"/>
  <c r="D463" i="275"/>
  <c r="I463" i="275"/>
  <c r="A464" i="275"/>
  <c r="C464" i="275"/>
  <c r="B464" i="275"/>
  <c r="D464" i="275"/>
  <c r="I464" i="275"/>
  <c r="A465" i="275"/>
  <c r="C465" i="275"/>
  <c r="B465" i="275"/>
  <c r="D465" i="275"/>
  <c r="I465" i="275"/>
  <c r="A466" i="275"/>
  <c r="C466" i="275"/>
  <c r="B466" i="275"/>
  <c r="D466" i="275"/>
  <c r="I466" i="275"/>
  <c r="A467" i="275"/>
  <c r="C467" i="275"/>
  <c r="B467" i="275"/>
  <c r="D467" i="275"/>
  <c r="I467" i="275"/>
  <c r="A468" i="275"/>
  <c r="C468" i="275"/>
  <c r="B468" i="275"/>
  <c r="D468" i="275"/>
  <c r="I468" i="275"/>
  <c r="A469" i="275"/>
  <c r="C469" i="275"/>
  <c r="B469" i="275"/>
  <c r="D469" i="275"/>
  <c r="I469" i="275"/>
  <c r="A470" i="275"/>
  <c r="C470" i="275"/>
  <c r="B470" i="275"/>
  <c r="D470" i="275"/>
  <c r="I470" i="275"/>
  <c r="A471" i="275"/>
  <c r="C471" i="275"/>
  <c r="B471" i="275"/>
  <c r="D471" i="275"/>
  <c r="I471" i="275"/>
  <c r="A472" i="275"/>
  <c r="C472" i="275"/>
  <c r="B472" i="275"/>
  <c r="D472" i="275"/>
  <c r="I472" i="275"/>
  <c r="A473" i="275"/>
  <c r="C473" i="275"/>
  <c r="B473" i="275"/>
  <c r="D473" i="275"/>
  <c r="I473" i="275"/>
  <c r="A474" i="275"/>
  <c r="C474" i="275"/>
  <c r="B474" i="275"/>
  <c r="D474" i="275"/>
  <c r="I474" i="275"/>
  <c r="A475" i="275"/>
  <c r="C475" i="275"/>
  <c r="B475" i="275"/>
  <c r="D475" i="275"/>
  <c r="I475" i="275"/>
  <c r="A476" i="275"/>
  <c r="C476" i="275"/>
  <c r="B476" i="275"/>
  <c r="D476" i="275"/>
  <c r="I476" i="275"/>
  <c r="A477" i="275"/>
  <c r="C477" i="275"/>
  <c r="B477" i="275"/>
  <c r="D477" i="275"/>
  <c r="I477" i="275"/>
  <c r="A478" i="275"/>
  <c r="C478" i="275"/>
  <c r="B478" i="275"/>
  <c r="D478" i="275"/>
  <c r="I478" i="275"/>
  <c r="A479" i="275"/>
  <c r="C479" i="275"/>
  <c r="B479" i="275"/>
  <c r="D479" i="275"/>
  <c r="I479" i="275"/>
  <c r="A480" i="275"/>
  <c r="C480" i="275"/>
  <c r="B480" i="275"/>
  <c r="D480" i="275"/>
  <c r="I480" i="275"/>
  <c r="A481" i="275"/>
  <c r="C481" i="275"/>
  <c r="B481" i="275"/>
  <c r="D481" i="275"/>
  <c r="I481" i="275"/>
  <c r="A482" i="275"/>
  <c r="C482" i="275"/>
  <c r="B482" i="275"/>
  <c r="D482" i="275"/>
  <c r="I482" i="275"/>
  <c r="A483" i="275"/>
  <c r="C483" i="275"/>
  <c r="B483" i="275"/>
  <c r="D483" i="275"/>
  <c r="I483" i="275"/>
  <c r="A484" i="275"/>
  <c r="C484" i="275"/>
  <c r="B484" i="275"/>
  <c r="D484" i="275"/>
  <c r="I484" i="275"/>
  <c r="A485" i="275"/>
  <c r="C485" i="275"/>
  <c r="B485" i="275"/>
  <c r="D485" i="275"/>
  <c r="I485" i="275"/>
  <c r="A486" i="275"/>
  <c r="C486" i="275"/>
  <c r="B486" i="275"/>
  <c r="D486" i="275"/>
  <c r="I486" i="275"/>
  <c r="A487" i="275"/>
  <c r="C487" i="275"/>
  <c r="B487" i="275"/>
  <c r="D487" i="275"/>
  <c r="I487" i="275"/>
  <c r="A488" i="275"/>
  <c r="C488" i="275"/>
  <c r="B488" i="275"/>
  <c r="D488" i="275"/>
  <c r="I488" i="275"/>
  <c r="A489" i="275"/>
  <c r="C489" i="275"/>
  <c r="B489" i="275"/>
  <c r="D489" i="275"/>
  <c r="I489" i="275"/>
  <c r="A490" i="275"/>
  <c r="C490" i="275"/>
  <c r="B490" i="275"/>
  <c r="D490" i="275"/>
  <c r="I490" i="275"/>
  <c r="A491" i="275"/>
  <c r="C491" i="275"/>
  <c r="B491" i="275"/>
  <c r="D491" i="275"/>
  <c r="I491" i="275"/>
  <c r="A492" i="275"/>
  <c r="C492" i="275"/>
  <c r="B492" i="275"/>
  <c r="D492" i="275"/>
  <c r="I492" i="275"/>
  <c r="A493" i="275"/>
  <c r="C493" i="275"/>
  <c r="D493" i="275"/>
  <c r="I493" i="275"/>
  <c r="A494" i="275"/>
  <c r="C494" i="275"/>
  <c r="B494" i="275"/>
  <c r="D494" i="275"/>
  <c r="I494" i="275"/>
  <c r="A495" i="275"/>
  <c r="C495" i="275"/>
  <c r="B495" i="275"/>
  <c r="D495" i="275"/>
  <c r="I495" i="275"/>
  <c r="A496" i="275"/>
  <c r="C496" i="275"/>
  <c r="B496" i="275"/>
  <c r="D496" i="275"/>
  <c r="I496" i="275"/>
  <c r="A497" i="275"/>
  <c r="C497" i="275"/>
  <c r="B497" i="275"/>
  <c r="D497" i="275"/>
  <c r="I497" i="275"/>
  <c r="A498" i="275"/>
  <c r="C498" i="275"/>
  <c r="B498" i="275"/>
  <c r="D498" i="275"/>
  <c r="I498" i="275"/>
  <c r="A499" i="275"/>
  <c r="C499" i="275"/>
  <c r="B499" i="275"/>
  <c r="D499" i="275"/>
  <c r="I499" i="275"/>
  <c r="A500" i="275"/>
  <c r="C500" i="275"/>
  <c r="B500" i="275"/>
  <c r="D500" i="275"/>
  <c r="I500" i="275"/>
  <c r="A501" i="275"/>
  <c r="C501" i="275"/>
  <c r="B501" i="275"/>
  <c r="D501" i="275"/>
  <c r="I501" i="275"/>
  <c r="A502" i="275"/>
  <c r="C502" i="275"/>
  <c r="B502" i="275"/>
  <c r="D502" i="275"/>
  <c r="I502" i="275"/>
  <c r="A503" i="275"/>
  <c r="C503" i="275"/>
  <c r="B503" i="275"/>
  <c r="D503" i="275"/>
  <c r="I503" i="275"/>
  <c r="A504" i="275"/>
  <c r="C504" i="275"/>
  <c r="B504" i="275"/>
  <c r="D504" i="275"/>
  <c r="I504" i="275"/>
  <c r="A505" i="275"/>
  <c r="C505" i="275"/>
  <c r="B505" i="275"/>
  <c r="D505" i="275"/>
  <c r="I505" i="275"/>
  <c r="A506" i="275"/>
  <c r="C506" i="275"/>
  <c r="B506" i="275"/>
  <c r="D506" i="275"/>
  <c r="I506" i="275"/>
  <c r="A507" i="275"/>
  <c r="C507" i="275"/>
  <c r="D507" i="275"/>
  <c r="I507" i="275"/>
  <c r="A508" i="275"/>
  <c r="C508" i="275"/>
  <c r="B508" i="275"/>
  <c r="D508" i="275"/>
  <c r="I508" i="275"/>
  <c r="A509" i="275"/>
  <c r="C509" i="275"/>
  <c r="B509" i="275"/>
  <c r="D509" i="275"/>
  <c r="I509" i="275"/>
  <c r="A510" i="275"/>
  <c r="C510" i="275"/>
  <c r="B510" i="275"/>
  <c r="D510" i="275"/>
  <c r="I510" i="275"/>
  <c r="A511" i="275"/>
  <c r="C511" i="275"/>
  <c r="B511" i="275"/>
  <c r="D511" i="275"/>
  <c r="I511" i="275"/>
  <c r="A512" i="275"/>
  <c r="C512" i="275"/>
  <c r="B512" i="275"/>
  <c r="D512" i="275"/>
  <c r="E512" i="275"/>
  <c r="I512" i="275"/>
  <c r="A513" i="275"/>
  <c r="C513" i="275"/>
  <c r="B513" i="275"/>
  <c r="D513" i="275"/>
  <c r="E513" i="275"/>
  <c r="I513" i="275"/>
  <c r="A514" i="275"/>
  <c r="C514" i="275"/>
  <c r="B514" i="275"/>
  <c r="D514" i="275"/>
  <c r="E514" i="275"/>
  <c r="I514" i="275"/>
  <c r="A515" i="275"/>
  <c r="C515" i="275"/>
  <c r="D515" i="275"/>
  <c r="E515" i="275"/>
  <c r="I515" i="275"/>
  <c r="A516" i="275"/>
  <c r="C516" i="275"/>
  <c r="D516" i="275"/>
  <c r="E516" i="275"/>
  <c r="I516" i="275"/>
  <c r="A517" i="275"/>
  <c r="C517" i="275"/>
  <c r="B517" i="275"/>
  <c r="D517" i="275"/>
  <c r="E517" i="275"/>
  <c r="I517" i="275"/>
  <c r="A518" i="275"/>
  <c r="C518" i="275"/>
  <c r="B518" i="275"/>
  <c r="D518" i="275"/>
  <c r="E518" i="275"/>
  <c r="I518" i="275"/>
  <c r="A519" i="275"/>
  <c r="C519" i="275"/>
  <c r="D519" i="275"/>
  <c r="E519" i="275"/>
  <c r="I519" i="275"/>
  <c r="A520" i="275"/>
  <c r="C520" i="275"/>
  <c r="B520" i="275"/>
  <c r="D520" i="275"/>
  <c r="E520" i="275"/>
  <c r="I520" i="275"/>
  <c r="A521" i="275"/>
  <c r="C521" i="275"/>
  <c r="D521" i="275"/>
  <c r="E521" i="275"/>
  <c r="I521" i="275"/>
  <c r="A522" i="275"/>
  <c r="C522" i="275"/>
  <c r="B522" i="275"/>
  <c r="D522" i="275"/>
  <c r="E522" i="275"/>
  <c r="I522" i="275"/>
  <c r="A523" i="275"/>
  <c r="C523" i="275"/>
  <c r="D523" i="275"/>
  <c r="E523" i="275"/>
  <c r="I523" i="275"/>
  <c r="A524" i="275"/>
  <c r="C524" i="275"/>
  <c r="D524" i="275"/>
  <c r="E524" i="275"/>
  <c r="I524" i="275"/>
  <c r="A525" i="275"/>
  <c r="C525" i="275"/>
  <c r="B525" i="275"/>
  <c r="D525" i="275"/>
  <c r="E525" i="275"/>
  <c r="I525" i="275"/>
  <c r="A526" i="275"/>
  <c r="C526" i="275"/>
  <c r="B526" i="275"/>
  <c r="D526" i="275"/>
  <c r="E526" i="275"/>
  <c r="I526" i="275"/>
  <c r="A527" i="275"/>
  <c r="C527" i="275"/>
  <c r="D527" i="275"/>
  <c r="E527" i="275"/>
  <c r="I527" i="275"/>
  <c r="A528" i="275"/>
  <c r="C528" i="275"/>
  <c r="B528" i="275"/>
  <c r="D528" i="275"/>
  <c r="E528" i="275"/>
  <c r="I528" i="275"/>
  <c r="A529" i="275"/>
  <c r="C529" i="275"/>
  <c r="B529" i="275"/>
  <c r="D529" i="275"/>
  <c r="E529" i="275"/>
  <c r="I529" i="275"/>
  <c r="A530" i="275"/>
  <c r="C530" i="275"/>
  <c r="B530" i="275"/>
  <c r="D530" i="275"/>
  <c r="E530" i="275"/>
  <c r="I530" i="275"/>
  <c r="A531" i="275"/>
  <c r="C531" i="275"/>
  <c r="B531" i="275"/>
  <c r="D531" i="275"/>
  <c r="E531" i="275"/>
  <c r="I531" i="275"/>
  <c r="A532" i="275"/>
  <c r="C532" i="275"/>
  <c r="D532" i="275"/>
  <c r="E532" i="275"/>
  <c r="I532" i="275"/>
  <c r="A533" i="275"/>
  <c r="C533" i="275"/>
  <c r="B533" i="275"/>
  <c r="D533" i="275"/>
  <c r="E533" i="275"/>
  <c r="I533" i="275"/>
  <c r="A534" i="275"/>
  <c r="C534" i="275"/>
  <c r="B534" i="275"/>
  <c r="D534" i="275"/>
  <c r="E534" i="275"/>
  <c r="I534" i="275"/>
  <c r="A535" i="275"/>
  <c r="C535" i="275"/>
  <c r="B535" i="275"/>
  <c r="D535" i="275"/>
  <c r="E535" i="275"/>
  <c r="I535" i="275"/>
  <c r="A536" i="275"/>
  <c r="C536" i="275"/>
  <c r="D536" i="275"/>
  <c r="E536" i="275"/>
  <c r="I536" i="275"/>
  <c r="A537" i="275"/>
  <c r="C537" i="275"/>
  <c r="B537" i="275"/>
  <c r="D537" i="275"/>
  <c r="E537" i="275"/>
  <c r="I537" i="275"/>
  <c r="A538" i="275"/>
  <c r="C538" i="275"/>
  <c r="B538" i="275"/>
  <c r="D538" i="275"/>
  <c r="E538" i="275"/>
  <c r="I538" i="275"/>
  <c r="A539" i="275"/>
  <c r="C539" i="275"/>
  <c r="B539" i="275"/>
  <c r="D539" i="275"/>
  <c r="E539" i="275"/>
  <c r="I539" i="275"/>
  <c r="A540" i="275"/>
  <c r="C540" i="275"/>
  <c r="D540" i="275"/>
  <c r="E540" i="275"/>
  <c r="I540" i="275"/>
  <c r="A541" i="275"/>
  <c r="C541" i="275"/>
  <c r="B541" i="275"/>
  <c r="D541" i="275"/>
  <c r="E541" i="275"/>
  <c r="I541" i="275"/>
  <c r="A542" i="275"/>
  <c r="C542" i="275"/>
  <c r="B542" i="275"/>
  <c r="D542" i="275"/>
  <c r="E542" i="275"/>
  <c r="I542" i="275"/>
  <c r="A543" i="275"/>
  <c r="C543" i="275"/>
  <c r="D543" i="275"/>
  <c r="E543" i="275"/>
  <c r="I543" i="275"/>
  <c r="A544" i="275"/>
  <c r="C544" i="275"/>
  <c r="B544" i="275"/>
  <c r="D544" i="275"/>
  <c r="E544" i="275"/>
  <c r="I544" i="275"/>
  <c r="A545" i="275"/>
  <c r="C545" i="275"/>
  <c r="B545" i="275"/>
  <c r="D545" i="275"/>
  <c r="E545" i="275"/>
  <c r="I545" i="275"/>
  <c r="A546" i="275"/>
  <c r="C546" i="275"/>
  <c r="D546" i="275"/>
  <c r="E546" i="275"/>
  <c r="I546" i="275"/>
  <c r="A547" i="275"/>
  <c r="C547" i="275"/>
  <c r="B547" i="275"/>
  <c r="D547" i="275"/>
  <c r="E547" i="275"/>
  <c r="I547" i="275"/>
  <c r="A548" i="275"/>
  <c r="C548" i="275"/>
  <c r="B548" i="275"/>
  <c r="D548" i="275"/>
  <c r="E548" i="275"/>
  <c r="I548" i="275"/>
  <c r="A549" i="275"/>
  <c r="C549" i="275"/>
  <c r="B549" i="275"/>
  <c r="D549" i="275"/>
  <c r="E549" i="275"/>
  <c r="I549" i="275"/>
  <c r="A550" i="275"/>
  <c r="C550" i="275"/>
  <c r="D550" i="275"/>
  <c r="E550" i="275"/>
  <c r="I550" i="275"/>
  <c r="A551" i="275"/>
  <c r="C551" i="275"/>
  <c r="D551" i="275"/>
  <c r="E551" i="275"/>
  <c r="I551" i="275"/>
  <c r="A552" i="275"/>
  <c r="C552" i="275"/>
  <c r="B552" i="275"/>
  <c r="D552" i="275"/>
  <c r="E552" i="275"/>
  <c r="I552" i="275"/>
  <c r="A553" i="275"/>
  <c r="C553" i="275"/>
  <c r="B553" i="275"/>
  <c r="D553" i="275"/>
  <c r="E553" i="275"/>
  <c r="I553" i="275"/>
  <c r="A554" i="275"/>
  <c r="C554" i="275"/>
  <c r="B554" i="275"/>
  <c r="D554" i="275"/>
  <c r="E554" i="275"/>
  <c r="I554" i="275"/>
  <c r="A555" i="275"/>
  <c r="C555" i="275"/>
  <c r="B555" i="275"/>
  <c r="D555" i="275"/>
  <c r="E555" i="275"/>
  <c r="I555" i="275"/>
  <c r="A556" i="275"/>
  <c r="C556" i="275"/>
  <c r="B556" i="275"/>
  <c r="D556" i="275"/>
  <c r="E556" i="275"/>
  <c r="I556" i="275"/>
  <c r="A557" i="275"/>
  <c r="C557" i="275"/>
  <c r="B557" i="275"/>
  <c r="D557" i="275"/>
  <c r="E557" i="275"/>
  <c r="I557" i="275"/>
  <c r="A558" i="275"/>
  <c r="C558" i="275"/>
  <c r="D558" i="275"/>
  <c r="E558" i="275"/>
  <c r="I558" i="275"/>
  <c r="A559" i="275"/>
  <c r="C559" i="275"/>
  <c r="D559" i="275"/>
  <c r="E559" i="275"/>
  <c r="I559" i="275"/>
  <c r="A560" i="275"/>
  <c r="C560" i="275"/>
  <c r="B560" i="275"/>
  <c r="D560" i="275"/>
  <c r="E560" i="275"/>
  <c r="I560" i="275"/>
  <c r="A561" i="275"/>
  <c r="C561" i="275"/>
  <c r="B561" i="275"/>
  <c r="D561" i="275"/>
  <c r="E561" i="275"/>
  <c r="I561" i="275"/>
  <c r="I281" i="275"/>
  <c r="E281" i="275"/>
  <c r="D281" i="275"/>
  <c r="C281" i="275"/>
  <c r="B281" i="275"/>
  <c r="A281" i="275"/>
  <c r="I280" i="275"/>
  <c r="E280" i="275"/>
  <c r="D280" i="275"/>
  <c r="C280" i="275"/>
  <c r="B280" i="275"/>
  <c r="A280" i="275"/>
  <c r="I279" i="275"/>
  <c r="E279" i="275"/>
  <c r="D279" i="275"/>
  <c r="C279" i="275"/>
  <c r="B279" i="275"/>
  <c r="A279" i="275"/>
  <c r="I278" i="275"/>
  <c r="E278" i="275"/>
  <c r="D278" i="275"/>
  <c r="C278" i="275"/>
  <c r="B278" i="275"/>
  <c r="A278" i="275"/>
  <c r="I277" i="275"/>
  <c r="E277" i="275"/>
  <c r="D277" i="275"/>
  <c r="C277" i="275"/>
  <c r="B277" i="275"/>
  <c r="A277" i="275"/>
  <c r="I276" i="275"/>
  <c r="E276" i="275"/>
  <c r="D276" i="275"/>
  <c r="C276" i="275"/>
  <c r="B276" i="275"/>
  <c r="A276" i="275"/>
  <c r="I275" i="275"/>
  <c r="E275" i="275"/>
  <c r="D275" i="275"/>
  <c r="C275" i="275"/>
  <c r="B275" i="275"/>
  <c r="A275" i="275"/>
  <c r="I274" i="275"/>
  <c r="E274" i="275"/>
  <c r="D274" i="275"/>
  <c r="C274" i="275"/>
  <c r="B274" i="275"/>
  <c r="A274" i="275"/>
  <c r="I273" i="275"/>
  <c r="E273" i="275"/>
  <c r="D273" i="275"/>
  <c r="C273" i="275"/>
  <c r="B273" i="275"/>
  <c r="A273" i="275"/>
  <c r="I272" i="275"/>
  <c r="E272" i="275"/>
  <c r="D272" i="275"/>
  <c r="C272" i="275"/>
  <c r="B272" i="275"/>
  <c r="A272" i="275"/>
  <c r="I271" i="275"/>
  <c r="E271" i="275"/>
  <c r="D271" i="275"/>
  <c r="C271" i="275"/>
  <c r="B271" i="275"/>
  <c r="A271" i="275"/>
  <c r="I270" i="275"/>
  <c r="E270" i="275"/>
  <c r="D270" i="275"/>
  <c r="C270" i="275"/>
  <c r="B270" i="275"/>
  <c r="A270" i="275"/>
  <c r="I269" i="275"/>
  <c r="E269" i="275"/>
  <c r="D269" i="275"/>
  <c r="C269" i="275"/>
  <c r="B269" i="275"/>
  <c r="A269" i="275"/>
  <c r="I268" i="275"/>
  <c r="E268" i="275"/>
  <c r="D268" i="275"/>
  <c r="C268" i="275"/>
  <c r="B268" i="275"/>
  <c r="A268" i="275"/>
  <c r="I267" i="275"/>
  <c r="E267" i="275"/>
  <c r="D267" i="275"/>
  <c r="C267" i="275"/>
  <c r="B267" i="275"/>
  <c r="A267" i="275"/>
  <c r="I266" i="275"/>
  <c r="E266" i="275"/>
  <c r="D266" i="275"/>
  <c r="C266" i="275"/>
  <c r="B266" i="275"/>
  <c r="A266" i="275"/>
  <c r="I265" i="275"/>
  <c r="E265" i="275"/>
  <c r="D265" i="275"/>
  <c r="C265" i="275"/>
  <c r="B265" i="275"/>
  <c r="A265" i="275"/>
  <c r="I264" i="275"/>
  <c r="E264" i="275"/>
  <c r="D264" i="275"/>
  <c r="C264" i="275"/>
  <c r="B264" i="275"/>
  <c r="A264" i="275"/>
  <c r="I263" i="275"/>
  <c r="E263" i="275"/>
  <c r="D263" i="275"/>
  <c r="C263" i="275"/>
  <c r="B263" i="275"/>
  <c r="A263" i="275"/>
  <c r="I262" i="275"/>
  <c r="E262" i="275"/>
  <c r="D262" i="275"/>
  <c r="C262" i="275"/>
  <c r="B262" i="275"/>
  <c r="A262" i="275"/>
  <c r="I261" i="275"/>
  <c r="E261" i="275"/>
  <c r="D261" i="275"/>
  <c r="C261" i="275"/>
  <c r="B261" i="275"/>
  <c r="A261" i="275"/>
  <c r="I260" i="275"/>
  <c r="E260" i="275"/>
  <c r="D260" i="275"/>
  <c r="C260" i="275"/>
  <c r="B260" i="275"/>
  <c r="A260" i="275"/>
  <c r="I259" i="275"/>
  <c r="E259" i="275"/>
  <c r="D259" i="275"/>
  <c r="C259" i="275"/>
  <c r="B259" i="275"/>
  <c r="A259" i="275"/>
  <c r="I258" i="275"/>
  <c r="E258" i="275"/>
  <c r="D258" i="275"/>
  <c r="C258" i="275"/>
  <c r="B258" i="275"/>
  <c r="A258" i="275"/>
  <c r="I257" i="275"/>
  <c r="E257" i="275"/>
  <c r="D257" i="275"/>
  <c r="C257" i="275"/>
  <c r="B257" i="275"/>
  <c r="A257" i="275"/>
  <c r="I256" i="275"/>
  <c r="E256" i="275"/>
  <c r="D256" i="275"/>
  <c r="C256" i="275"/>
  <c r="B256" i="275"/>
  <c r="A256" i="275"/>
  <c r="I255" i="275"/>
  <c r="E255" i="275"/>
  <c r="D255" i="275"/>
  <c r="C255" i="275"/>
  <c r="B255" i="275"/>
  <c r="A255" i="275"/>
  <c r="I254" i="275"/>
  <c r="E254" i="275"/>
  <c r="D254" i="275"/>
  <c r="C254" i="275"/>
  <c r="B254" i="275"/>
  <c r="A254" i="275"/>
  <c r="I253" i="275"/>
  <c r="E253" i="275"/>
  <c r="D253" i="275"/>
  <c r="C253" i="275"/>
  <c r="B253" i="275"/>
  <c r="A253" i="275"/>
  <c r="I252" i="275"/>
  <c r="E252" i="275"/>
  <c r="D252" i="275"/>
  <c r="C252" i="275"/>
  <c r="B252" i="275"/>
  <c r="A252" i="275"/>
  <c r="I251" i="275"/>
  <c r="E251" i="275"/>
  <c r="D251" i="275"/>
  <c r="C251" i="275"/>
  <c r="A251" i="275"/>
  <c r="I250" i="275"/>
  <c r="E250" i="275"/>
  <c r="D250" i="275"/>
  <c r="C250" i="275"/>
  <c r="B250" i="275"/>
  <c r="A250" i="275"/>
  <c r="I249" i="275"/>
  <c r="E249" i="275"/>
  <c r="D249" i="275"/>
  <c r="C249" i="275"/>
  <c r="B249" i="275"/>
  <c r="A249" i="275"/>
  <c r="I248" i="275"/>
  <c r="E248" i="275"/>
  <c r="D248" i="275"/>
  <c r="C248" i="275"/>
  <c r="B248" i="275"/>
  <c r="A248" i="275"/>
  <c r="I247" i="275"/>
  <c r="E247" i="275"/>
  <c r="D247" i="275"/>
  <c r="C247" i="275"/>
  <c r="A247" i="275"/>
  <c r="I246" i="275"/>
  <c r="E246" i="275"/>
  <c r="D246" i="275"/>
  <c r="C246" i="275"/>
  <c r="B246" i="275"/>
  <c r="A246" i="275"/>
  <c r="I245" i="275"/>
  <c r="E245" i="275"/>
  <c r="D245" i="275"/>
  <c r="C245" i="275"/>
  <c r="B245" i="275"/>
  <c r="A245" i="275"/>
  <c r="I244" i="275"/>
  <c r="E244" i="275"/>
  <c r="D244" i="275"/>
  <c r="C244" i="275"/>
  <c r="B244" i="275"/>
  <c r="A244" i="275"/>
  <c r="I243" i="275"/>
  <c r="E243" i="275"/>
  <c r="D243" i="275"/>
  <c r="C243" i="275"/>
  <c r="A243" i="275"/>
  <c r="I242" i="275"/>
  <c r="E242" i="275"/>
  <c r="D242" i="275"/>
  <c r="C242" i="275"/>
  <c r="B242" i="275"/>
  <c r="A242" i="275"/>
  <c r="I241" i="275"/>
  <c r="E241" i="275"/>
  <c r="D241" i="275"/>
  <c r="C241" i="275"/>
  <c r="B241" i="275"/>
  <c r="A241" i="275"/>
  <c r="I240" i="275"/>
  <c r="E240" i="275"/>
  <c r="D240" i="275"/>
  <c r="C240" i="275"/>
  <c r="B240" i="275"/>
  <c r="A240" i="275"/>
  <c r="I239" i="275"/>
  <c r="E239" i="275"/>
  <c r="D239" i="275"/>
  <c r="C239" i="275"/>
  <c r="B239" i="275"/>
  <c r="A239" i="275"/>
  <c r="I238" i="275"/>
  <c r="E238" i="275"/>
  <c r="D238" i="275"/>
  <c r="C238" i="275"/>
  <c r="B238" i="275"/>
  <c r="A238" i="275"/>
  <c r="I237" i="275"/>
  <c r="E237" i="275"/>
  <c r="D237" i="275"/>
  <c r="C237" i="275"/>
  <c r="A237" i="275"/>
  <c r="I236" i="275"/>
  <c r="E236" i="275"/>
  <c r="D236" i="275"/>
  <c r="C236" i="275"/>
  <c r="B236" i="275"/>
  <c r="A236" i="275"/>
  <c r="I235" i="275"/>
  <c r="E235" i="275"/>
  <c r="D235" i="275"/>
  <c r="C235" i="275"/>
  <c r="B235" i="275"/>
  <c r="A235" i="275"/>
  <c r="I234" i="275"/>
  <c r="E234" i="275"/>
  <c r="D234" i="275"/>
  <c r="C234" i="275"/>
  <c r="B234" i="275"/>
  <c r="A234" i="275"/>
  <c r="I233" i="275"/>
  <c r="E233" i="275"/>
  <c r="D233" i="275"/>
  <c r="C233" i="275"/>
  <c r="A233" i="275"/>
  <c r="I232" i="275"/>
  <c r="E232" i="275"/>
  <c r="D232" i="275"/>
  <c r="C232" i="275"/>
  <c r="B232" i="275"/>
  <c r="A232" i="275"/>
  <c r="I231" i="275"/>
  <c r="D231" i="275"/>
  <c r="C231" i="275"/>
  <c r="B231" i="275"/>
  <c r="A231" i="275"/>
  <c r="I230" i="275"/>
  <c r="D230" i="275"/>
  <c r="C230" i="275"/>
  <c r="B230" i="275"/>
  <c r="A230" i="275"/>
  <c r="I229" i="275"/>
  <c r="D229" i="275"/>
  <c r="C229" i="275"/>
  <c r="B229" i="275"/>
  <c r="A229" i="275"/>
  <c r="I228" i="275"/>
  <c r="D228" i="275"/>
  <c r="C228" i="275"/>
  <c r="B228" i="275"/>
  <c r="A228" i="275"/>
  <c r="I227" i="275"/>
  <c r="D227" i="275"/>
  <c r="C227" i="275"/>
  <c r="B227" i="275"/>
  <c r="A227" i="275"/>
  <c r="I226" i="275"/>
  <c r="D226" i="275"/>
  <c r="C226" i="275"/>
  <c r="B226" i="275"/>
  <c r="A226" i="275"/>
  <c r="I225" i="275"/>
  <c r="D225" i="275"/>
  <c r="C225" i="275"/>
  <c r="B225" i="275"/>
  <c r="A225" i="275"/>
  <c r="I224" i="275"/>
  <c r="D224" i="275"/>
  <c r="C224" i="275"/>
  <c r="B224" i="275"/>
  <c r="A224" i="275"/>
  <c r="I223" i="275"/>
  <c r="D223" i="275"/>
  <c r="C223" i="275"/>
  <c r="B223" i="275"/>
  <c r="A223" i="275"/>
  <c r="I222" i="275"/>
  <c r="D222" i="275"/>
  <c r="C222" i="275"/>
  <c r="B222" i="275"/>
  <c r="A222" i="275"/>
  <c r="I221" i="275"/>
  <c r="D221" i="275"/>
  <c r="C221" i="275"/>
  <c r="B221" i="275"/>
  <c r="A221" i="275"/>
  <c r="I220" i="275"/>
  <c r="D220" i="275"/>
  <c r="C220" i="275"/>
  <c r="B220" i="275"/>
  <c r="A220" i="275"/>
  <c r="I219" i="275"/>
  <c r="D219" i="275"/>
  <c r="C219" i="275"/>
  <c r="B219" i="275"/>
  <c r="A219" i="275"/>
  <c r="I218" i="275"/>
  <c r="D218" i="275"/>
  <c r="C218" i="275"/>
  <c r="B218" i="275"/>
  <c r="A218" i="275"/>
  <c r="I217" i="275"/>
  <c r="D217" i="275"/>
  <c r="C217" i="275"/>
  <c r="B217" i="275"/>
  <c r="A217" i="275"/>
  <c r="I216" i="275"/>
  <c r="D216" i="275"/>
  <c r="C216" i="275"/>
  <c r="B216" i="275"/>
  <c r="A216" i="275"/>
  <c r="I215" i="275"/>
  <c r="D215" i="275"/>
  <c r="C215" i="275"/>
  <c r="B215" i="275"/>
  <c r="A215" i="275"/>
  <c r="I214" i="275"/>
  <c r="D214" i="275"/>
  <c r="C214" i="275"/>
  <c r="B214" i="275"/>
  <c r="A214" i="275"/>
  <c r="I213" i="275"/>
  <c r="D213" i="275"/>
  <c r="C213" i="275"/>
  <c r="B213" i="275"/>
  <c r="A213" i="275"/>
  <c r="I212" i="275"/>
  <c r="D212" i="275"/>
  <c r="C212" i="275"/>
  <c r="B212" i="275"/>
  <c r="A212" i="275"/>
  <c r="I211" i="275"/>
  <c r="D211" i="275"/>
  <c r="C211" i="275"/>
  <c r="B211" i="275"/>
  <c r="A211" i="275"/>
  <c r="I210" i="275"/>
  <c r="D210" i="275"/>
  <c r="C210" i="275"/>
  <c r="B210" i="275"/>
  <c r="A210" i="275"/>
  <c r="I209" i="275"/>
  <c r="D209" i="275"/>
  <c r="C209" i="275"/>
  <c r="B209" i="275"/>
  <c r="A209" i="275"/>
  <c r="I208" i="275"/>
  <c r="D208" i="275"/>
  <c r="C208" i="275"/>
  <c r="B208" i="275"/>
  <c r="A208" i="275"/>
  <c r="I207" i="275"/>
  <c r="D207" i="275"/>
  <c r="C207" i="275"/>
  <c r="A207" i="275"/>
  <c r="I206" i="275"/>
  <c r="D206" i="275"/>
  <c r="C206" i="275"/>
  <c r="B206" i="275"/>
  <c r="A206" i="275"/>
  <c r="I205" i="275"/>
  <c r="D205" i="275"/>
  <c r="C205" i="275"/>
  <c r="A205" i="275"/>
  <c r="I204" i="275"/>
  <c r="D204" i="275"/>
  <c r="C204" i="275"/>
  <c r="B204" i="275"/>
  <c r="A204" i="275"/>
  <c r="I203" i="275"/>
  <c r="D203" i="275"/>
  <c r="C203" i="275"/>
  <c r="B203" i="275"/>
  <c r="A203" i="275"/>
  <c r="I202" i="275"/>
  <c r="D202" i="275"/>
  <c r="C202" i="275"/>
  <c r="B202" i="275"/>
  <c r="A202" i="275"/>
  <c r="I201" i="275"/>
  <c r="D201" i="275"/>
  <c r="C201" i="275"/>
  <c r="A201" i="275"/>
  <c r="I200" i="275"/>
  <c r="D200" i="275"/>
  <c r="C200" i="275"/>
  <c r="B200" i="275"/>
  <c r="A200" i="275"/>
  <c r="I199" i="275"/>
  <c r="D199" i="275"/>
  <c r="C199" i="275"/>
  <c r="B199" i="275"/>
  <c r="A199" i="275"/>
  <c r="I198" i="275"/>
  <c r="D198" i="275"/>
  <c r="C198" i="275"/>
  <c r="B198" i="275"/>
  <c r="A198" i="275"/>
  <c r="I197" i="275"/>
  <c r="D197" i="275"/>
  <c r="C197" i="275"/>
  <c r="A197" i="275"/>
  <c r="I196" i="275"/>
  <c r="D196" i="275"/>
  <c r="C196" i="275"/>
  <c r="B196" i="275"/>
  <c r="A196" i="275"/>
  <c r="I195" i="275"/>
  <c r="D195" i="275"/>
  <c r="C195" i="275"/>
  <c r="B195" i="275"/>
  <c r="A195" i="275"/>
  <c r="I194" i="275"/>
  <c r="D194" i="275"/>
  <c r="C194" i="275"/>
  <c r="B194" i="275"/>
  <c r="A194" i="275"/>
  <c r="I193" i="275"/>
  <c r="D193" i="275"/>
  <c r="C193" i="275"/>
  <c r="B193" i="275"/>
  <c r="A193" i="275"/>
  <c r="I192" i="275"/>
  <c r="D192" i="275"/>
  <c r="C192" i="275"/>
  <c r="A192" i="275"/>
  <c r="I191" i="275"/>
  <c r="D191" i="275"/>
  <c r="C191" i="275"/>
  <c r="B191" i="275"/>
  <c r="A191" i="275"/>
  <c r="I190" i="275"/>
  <c r="D190" i="275"/>
  <c r="C190" i="275"/>
  <c r="B190" i="275"/>
  <c r="A190" i="275"/>
  <c r="I189" i="275"/>
  <c r="D189" i="275"/>
  <c r="C189" i="275"/>
  <c r="B189" i="275"/>
  <c r="A189" i="275"/>
  <c r="I188" i="275"/>
  <c r="D188" i="275"/>
  <c r="C188" i="275"/>
  <c r="B188" i="275"/>
  <c r="A188" i="275"/>
  <c r="I187" i="275"/>
  <c r="D187" i="275"/>
  <c r="C187" i="275"/>
  <c r="B187" i="275"/>
  <c r="A187" i="275"/>
  <c r="I186" i="275"/>
  <c r="D186" i="275"/>
  <c r="C186" i="275"/>
  <c r="B186" i="275"/>
  <c r="A186" i="275"/>
  <c r="I185" i="275"/>
  <c r="D185" i="275"/>
  <c r="C185" i="275"/>
  <c r="B185" i="275"/>
  <c r="A185" i="275"/>
  <c r="I184" i="275"/>
  <c r="D184" i="275"/>
  <c r="C184" i="275"/>
  <c r="B184" i="275"/>
  <c r="A184" i="275"/>
  <c r="I183" i="275"/>
  <c r="D183" i="275"/>
  <c r="C183" i="275"/>
  <c r="B183" i="275"/>
  <c r="A183" i="275"/>
  <c r="I182" i="275"/>
  <c r="D182" i="275"/>
  <c r="C182" i="275"/>
  <c r="B182" i="275"/>
  <c r="A182" i="275"/>
  <c r="I181" i="275"/>
  <c r="D181" i="275"/>
  <c r="C181" i="275"/>
  <c r="B181" i="275"/>
  <c r="A181" i="275"/>
  <c r="I180" i="275"/>
  <c r="D180" i="275"/>
  <c r="C180" i="275"/>
  <c r="B180" i="275"/>
  <c r="A180" i="275"/>
  <c r="I179" i="275"/>
  <c r="D179" i="275"/>
  <c r="C179" i="275"/>
  <c r="B179" i="275"/>
  <c r="A179" i="275"/>
  <c r="I178" i="275"/>
  <c r="D178" i="275"/>
  <c r="C178" i="275"/>
  <c r="B178" i="275"/>
  <c r="A178" i="275"/>
  <c r="I177" i="275"/>
  <c r="D177" i="275"/>
  <c r="C177" i="275"/>
  <c r="B177" i="275"/>
  <c r="A177" i="275"/>
  <c r="I176" i="275"/>
  <c r="D176" i="275"/>
  <c r="C176" i="275"/>
  <c r="B176" i="275"/>
  <c r="A176" i="275"/>
  <c r="I175" i="275"/>
  <c r="D175" i="275"/>
  <c r="C175" i="275"/>
  <c r="B175" i="275"/>
  <c r="A175" i="275"/>
  <c r="I174" i="275"/>
  <c r="D174" i="275"/>
  <c r="C174" i="275"/>
  <c r="B174" i="275"/>
  <c r="A174" i="275"/>
  <c r="I173" i="275"/>
  <c r="D173" i="275"/>
  <c r="C173" i="275"/>
  <c r="B173" i="275"/>
  <c r="A173" i="275"/>
  <c r="I172" i="275"/>
  <c r="D172" i="275"/>
  <c r="C172" i="275"/>
  <c r="B172" i="275"/>
  <c r="A172" i="275"/>
  <c r="I171" i="275"/>
  <c r="D171" i="275"/>
  <c r="C171" i="275"/>
  <c r="B171" i="275"/>
  <c r="A171" i="275"/>
  <c r="I170" i="275"/>
  <c r="D170" i="275"/>
  <c r="C170" i="275"/>
  <c r="B170" i="275"/>
  <c r="A170" i="275"/>
  <c r="I169" i="275"/>
  <c r="D169" i="275"/>
  <c r="C169" i="275"/>
  <c r="B169" i="275"/>
  <c r="A169" i="275"/>
  <c r="I168" i="275"/>
  <c r="D168" i="275"/>
  <c r="C168" i="275"/>
  <c r="B168" i="275"/>
  <c r="A168" i="275"/>
  <c r="I167" i="275"/>
  <c r="D167" i="275"/>
  <c r="C167" i="275"/>
  <c r="B167" i="275"/>
  <c r="A167" i="275"/>
  <c r="I166" i="275"/>
  <c r="D166" i="275"/>
  <c r="C166" i="275"/>
  <c r="B166" i="275"/>
  <c r="A166" i="275"/>
  <c r="I165" i="275"/>
  <c r="D165" i="275"/>
  <c r="C165" i="275"/>
  <c r="B165" i="275"/>
  <c r="A165" i="275"/>
  <c r="I164" i="275"/>
  <c r="D164" i="275"/>
  <c r="C164" i="275"/>
  <c r="A164" i="275"/>
  <c r="I163" i="275"/>
  <c r="D163" i="275"/>
  <c r="C163" i="275"/>
  <c r="B163" i="275"/>
  <c r="A163" i="275"/>
  <c r="I162" i="275"/>
  <c r="D162" i="275"/>
  <c r="C162" i="275"/>
  <c r="B162" i="275"/>
  <c r="A162" i="275"/>
  <c r="I161" i="275"/>
  <c r="D161" i="275"/>
  <c r="C161" i="275"/>
  <c r="B161" i="275"/>
  <c r="A161" i="275"/>
  <c r="I160" i="275"/>
  <c r="D160" i="275"/>
  <c r="C160" i="275"/>
  <c r="B160" i="275"/>
  <c r="A160" i="275"/>
  <c r="I159" i="275"/>
  <c r="D159" i="275"/>
  <c r="C159" i="275"/>
  <c r="B159" i="275"/>
  <c r="A159" i="275"/>
  <c r="I158" i="275"/>
  <c r="D158" i="275"/>
  <c r="C158" i="275"/>
  <c r="B158" i="275"/>
  <c r="A158" i="275"/>
  <c r="I157" i="275"/>
  <c r="D157" i="275"/>
  <c r="C157" i="275"/>
  <c r="B157" i="275"/>
  <c r="A157" i="275"/>
  <c r="I156" i="275"/>
  <c r="D156" i="275"/>
  <c r="C156" i="275"/>
  <c r="B156" i="275"/>
  <c r="A156" i="275"/>
  <c r="I155" i="275"/>
  <c r="D155" i="275"/>
  <c r="C155" i="275"/>
  <c r="B155" i="275"/>
  <c r="A155" i="275"/>
  <c r="I154" i="275"/>
  <c r="D154" i="275"/>
  <c r="C154" i="275"/>
  <c r="B154" i="275"/>
  <c r="A154" i="275"/>
  <c r="I153" i="275"/>
  <c r="D153" i="275"/>
  <c r="C153" i="275"/>
  <c r="B153" i="275"/>
  <c r="A153" i="275"/>
  <c r="I152" i="275"/>
  <c r="D152" i="275"/>
  <c r="C152" i="275"/>
  <c r="B152" i="275"/>
  <c r="A152" i="275"/>
  <c r="I151" i="275"/>
  <c r="D151" i="275"/>
  <c r="C151" i="275"/>
  <c r="B151" i="275"/>
  <c r="A151" i="275"/>
  <c r="I150" i="275"/>
  <c r="D150" i="275"/>
  <c r="C150" i="275"/>
  <c r="B150" i="275"/>
  <c r="A150" i="275"/>
  <c r="I149" i="275"/>
  <c r="D149" i="275"/>
  <c r="C149" i="275"/>
  <c r="B149" i="275"/>
  <c r="A149" i="275"/>
  <c r="I148" i="275"/>
  <c r="D148" i="275"/>
  <c r="C148" i="275"/>
  <c r="B148" i="275"/>
  <c r="A148" i="275"/>
  <c r="I147" i="275"/>
  <c r="D147" i="275"/>
  <c r="C147" i="275"/>
  <c r="B147" i="275"/>
  <c r="A147" i="275"/>
  <c r="I146" i="275"/>
  <c r="D146" i="275"/>
  <c r="C146" i="275"/>
  <c r="B146" i="275"/>
  <c r="A146" i="275"/>
  <c r="I145" i="275"/>
  <c r="D145" i="275"/>
  <c r="C145" i="275"/>
  <c r="B145" i="275"/>
  <c r="A145" i="275"/>
  <c r="I144" i="275"/>
  <c r="D144" i="275"/>
  <c r="C144" i="275"/>
  <c r="B144" i="275"/>
  <c r="A144" i="275"/>
  <c r="I143" i="275"/>
  <c r="D143" i="275"/>
  <c r="C143" i="275"/>
  <c r="B143" i="275"/>
  <c r="A143" i="275"/>
  <c r="I142" i="275"/>
  <c r="D142" i="275"/>
  <c r="C142" i="275"/>
  <c r="A142" i="275"/>
  <c r="I141" i="275"/>
  <c r="D141" i="275"/>
  <c r="C141" i="275"/>
  <c r="B141" i="275"/>
  <c r="A141" i="275"/>
  <c r="I140" i="275"/>
  <c r="D140" i="275"/>
  <c r="C140" i="275"/>
  <c r="B140" i="275"/>
  <c r="A140" i="275"/>
  <c r="I139" i="275"/>
  <c r="D139" i="275"/>
  <c r="C139" i="275"/>
  <c r="B139" i="275"/>
  <c r="A139" i="275"/>
  <c r="I138" i="275"/>
  <c r="D138" i="275"/>
  <c r="C138" i="275"/>
  <c r="B138" i="275"/>
  <c r="A138" i="275"/>
  <c r="I137" i="275"/>
  <c r="D137" i="275"/>
  <c r="C137" i="275"/>
  <c r="B137" i="275"/>
  <c r="A137" i="275"/>
  <c r="I136" i="275"/>
  <c r="D136" i="275"/>
  <c r="C136" i="275"/>
  <c r="B136" i="275"/>
  <c r="A136" i="275"/>
  <c r="I135" i="275"/>
  <c r="D135" i="275"/>
  <c r="C135" i="275"/>
  <c r="B135" i="275"/>
  <c r="A135" i="275"/>
  <c r="I134" i="275"/>
  <c r="D134" i="275"/>
  <c r="C134" i="275"/>
  <c r="B134" i="275"/>
  <c r="A134" i="275"/>
  <c r="I133" i="275"/>
  <c r="D133" i="275"/>
  <c r="C133" i="275"/>
  <c r="B133" i="275"/>
  <c r="A133" i="275"/>
  <c r="I132" i="275"/>
  <c r="D132" i="275"/>
  <c r="C132" i="275"/>
  <c r="B132" i="275"/>
  <c r="A132" i="275"/>
  <c r="I131" i="275"/>
  <c r="D131" i="275"/>
  <c r="C131" i="275"/>
  <c r="B131" i="275"/>
  <c r="A131" i="275"/>
  <c r="I130" i="275"/>
  <c r="D130" i="275"/>
  <c r="C130" i="275"/>
  <c r="B130" i="275"/>
  <c r="A130" i="275"/>
  <c r="I129" i="275"/>
  <c r="D129" i="275"/>
  <c r="C129" i="275"/>
  <c r="A129" i="275"/>
  <c r="I128" i="275"/>
  <c r="D128" i="275"/>
  <c r="C128" i="275"/>
  <c r="A128" i="275"/>
  <c r="I127" i="275"/>
  <c r="D127" i="275"/>
  <c r="C127" i="275"/>
  <c r="A127" i="275"/>
  <c r="I126" i="275"/>
  <c r="D126" i="275"/>
  <c r="C126" i="275"/>
  <c r="B126" i="275"/>
  <c r="A126" i="275"/>
  <c r="I125" i="275"/>
  <c r="D125" i="275"/>
  <c r="C125" i="275"/>
  <c r="A125" i="275"/>
  <c r="I124" i="275"/>
  <c r="D124" i="275"/>
  <c r="C124" i="275"/>
  <c r="A124" i="275"/>
  <c r="I123" i="275"/>
  <c r="D123" i="275"/>
  <c r="C123" i="275"/>
  <c r="B123" i="275"/>
  <c r="A123" i="275"/>
  <c r="I122" i="275"/>
  <c r="D122" i="275"/>
  <c r="C122" i="275"/>
  <c r="B122" i="275"/>
  <c r="A122" i="275"/>
  <c r="I121" i="275"/>
  <c r="D121" i="275"/>
  <c r="C121" i="275"/>
  <c r="B121" i="275"/>
  <c r="A121" i="275"/>
  <c r="I120" i="275"/>
  <c r="D120" i="275"/>
  <c r="C120" i="275"/>
  <c r="B120" i="275"/>
  <c r="A120" i="275"/>
  <c r="I119" i="275"/>
  <c r="D119" i="275"/>
  <c r="C119" i="275"/>
  <c r="B119" i="275"/>
  <c r="A119" i="275"/>
  <c r="I118" i="275"/>
  <c r="D118" i="275"/>
  <c r="C118" i="275"/>
  <c r="B118" i="275"/>
  <c r="A118" i="275"/>
  <c r="I117" i="275"/>
  <c r="D117" i="275"/>
  <c r="C117" i="275"/>
  <c r="B117" i="275"/>
  <c r="A117" i="275"/>
  <c r="I116" i="275"/>
  <c r="D116" i="275"/>
  <c r="C116" i="275"/>
  <c r="H116" i="275" s="1"/>
  <c r="B116" i="275"/>
  <c r="A116" i="275"/>
  <c r="I115" i="275"/>
  <c r="D115" i="275"/>
  <c r="C115" i="275"/>
  <c r="B115" i="275"/>
  <c r="A115" i="275"/>
  <c r="I114" i="275"/>
  <c r="D114" i="275"/>
  <c r="C114" i="275"/>
  <c r="B114" i="275"/>
  <c r="A114" i="275"/>
  <c r="I113" i="275"/>
  <c r="D113" i="275"/>
  <c r="C113" i="275"/>
  <c r="B113" i="275"/>
  <c r="A113" i="275"/>
  <c r="I112" i="275"/>
  <c r="D112" i="275"/>
  <c r="C112" i="275"/>
  <c r="A112" i="275"/>
  <c r="I111" i="275"/>
  <c r="D111" i="275"/>
  <c r="C111" i="275"/>
  <c r="B111" i="275"/>
  <c r="A111" i="275"/>
  <c r="I110" i="275"/>
  <c r="D110" i="275"/>
  <c r="C110" i="275"/>
  <c r="B110" i="275"/>
  <c r="A110" i="275"/>
  <c r="I109" i="275"/>
  <c r="D109" i="275"/>
  <c r="C109" i="275"/>
  <c r="B109" i="275"/>
  <c r="A109" i="275"/>
  <c r="I108" i="275"/>
  <c r="D108" i="275"/>
  <c r="C108" i="275"/>
  <c r="A108" i="275"/>
  <c r="I107" i="275"/>
  <c r="D107" i="275"/>
  <c r="C107" i="275"/>
  <c r="A107" i="275"/>
  <c r="I106" i="275"/>
  <c r="D106" i="275"/>
  <c r="C106" i="275"/>
  <c r="B106" i="275"/>
  <c r="A106" i="275"/>
  <c r="I105" i="275"/>
  <c r="D105" i="275"/>
  <c r="C105" i="275"/>
  <c r="B105" i="275"/>
  <c r="A105" i="275"/>
  <c r="I104" i="275"/>
  <c r="D104" i="275"/>
  <c r="C104" i="275"/>
  <c r="B104" i="275"/>
  <c r="A104" i="275"/>
  <c r="I103" i="275"/>
  <c r="D103" i="275"/>
  <c r="C103" i="275"/>
  <c r="B103" i="275"/>
  <c r="A103" i="275"/>
  <c r="I102" i="275"/>
  <c r="D102" i="275"/>
  <c r="C102" i="275"/>
  <c r="B102" i="275"/>
  <c r="A102" i="275"/>
  <c r="I101" i="275"/>
  <c r="D101" i="275"/>
  <c r="C101" i="275"/>
  <c r="B101" i="275"/>
  <c r="A101" i="275"/>
  <c r="I100" i="275"/>
  <c r="D100" i="275"/>
  <c r="C100" i="275"/>
  <c r="B100" i="275"/>
  <c r="A100" i="275"/>
  <c r="I99" i="275"/>
  <c r="D99" i="275"/>
  <c r="C99" i="275"/>
  <c r="B99" i="275"/>
  <c r="A99" i="275"/>
  <c r="I98" i="275"/>
  <c r="D98" i="275"/>
  <c r="C98" i="275"/>
  <c r="B98" i="275"/>
  <c r="A98" i="275"/>
  <c r="I97" i="275"/>
  <c r="D97" i="275"/>
  <c r="C97" i="275"/>
  <c r="B97" i="275"/>
  <c r="A97" i="275"/>
  <c r="I96" i="275"/>
  <c r="D96" i="275"/>
  <c r="C96" i="275"/>
  <c r="A96" i="275"/>
  <c r="I95" i="275"/>
  <c r="D95" i="275"/>
  <c r="C95" i="275"/>
  <c r="B95" i="275"/>
  <c r="A95" i="275"/>
  <c r="I94" i="275"/>
  <c r="D94" i="275"/>
  <c r="C94" i="275"/>
  <c r="B94" i="275"/>
  <c r="A94" i="275"/>
  <c r="I93" i="275"/>
  <c r="D93" i="275"/>
  <c r="C93" i="275"/>
  <c r="A93" i="275"/>
  <c r="I92" i="275"/>
  <c r="D92" i="275"/>
  <c r="C92" i="275"/>
  <c r="B92" i="275"/>
  <c r="A92" i="275"/>
  <c r="I91" i="275"/>
  <c r="D91" i="275"/>
  <c r="C91" i="275"/>
  <c r="A91" i="275"/>
  <c r="I90" i="275"/>
  <c r="D90" i="275"/>
  <c r="C90" i="275"/>
  <c r="B90" i="275"/>
  <c r="A90" i="275"/>
  <c r="I89" i="275"/>
  <c r="D89" i="275"/>
  <c r="C89" i="275"/>
  <c r="B89" i="275"/>
  <c r="A89" i="275"/>
  <c r="I88" i="275"/>
  <c r="D88" i="275"/>
  <c r="C88" i="275"/>
  <c r="B88" i="275"/>
  <c r="A88" i="275"/>
  <c r="I87" i="275"/>
  <c r="D87" i="275"/>
  <c r="C87" i="275"/>
  <c r="B87" i="275"/>
  <c r="A87" i="275"/>
  <c r="I86" i="275"/>
  <c r="D86" i="275"/>
  <c r="C86" i="275"/>
  <c r="B86" i="275"/>
  <c r="A86" i="275"/>
  <c r="I85" i="275"/>
  <c r="D85" i="275"/>
  <c r="C85" i="275"/>
  <c r="B85" i="275"/>
  <c r="A85" i="275"/>
  <c r="I84" i="275"/>
  <c r="D84" i="275"/>
  <c r="C84" i="275"/>
  <c r="B84" i="275"/>
  <c r="A84" i="275"/>
  <c r="I83" i="275"/>
  <c r="D83" i="275"/>
  <c r="C83" i="275"/>
  <c r="B83" i="275"/>
  <c r="A83" i="275"/>
  <c r="I82" i="275"/>
  <c r="D82" i="275"/>
  <c r="C82" i="275"/>
  <c r="B82" i="275"/>
  <c r="A82" i="275"/>
  <c r="I81" i="275"/>
  <c r="D81" i="275"/>
  <c r="C81" i="275"/>
  <c r="B81" i="275"/>
  <c r="A81" i="275"/>
  <c r="I80" i="275"/>
  <c r="D80" i="275"/>
  <c r="C80" i="275"/>
  <c r="A80" i="275"/>
  <c r="I79" i="275"/>
  <c r="D79" i="275"/>
  <c r="C79" i="275"/>
  <c r="B79" i="275"/>
  <c r="A79" i="275"/>
  <c r="I78" i="275"/>
  <c r="D78" i="275"/>
  <c r="C78" i="275"/>
  <c r="B78" i="275"/>
  <c r="A78" i="275"/>
  <c r="I77" i="275"/>
  <c r="D77" i="275"/>
  <c r="C77" i="275"/>
  <c r="B77" i="275"/>
  <c r="A77" i="275"/>
  <c r="I76" i="275"/>
  <c r="D76" i="275"/>
  <c r="C76" i="275"/>
  <c r="B76" i="275"/>
  <c r="A76" i="275"/>
  <c r="I75" i="275"/>
  <c r="D75" i="275"/>
  <c r="C75" i="275"/>
  <c r="B75" i="275"/>
  <c r="A75" i="275"/>
  <c r="I74" i="275"/>
  <c r="D74" i="275"/>
  <c r="C74" i="275"/>
  <c r="B74" i="275"/>
  <c r="A74" i="275"/>
  <c r="I73" i="275"/>
  <c r="D73" i="275"/>
  <c r="C73" i="275"/>
  <c r="B73" i="275"/>
  <c r="A73" i="275"/>
  <c r="I72" i="275"/>
  <c r="D72" i="275"/>
  <c r="C72" i="275"/>
  <c r="B72" i="275"/>
  <c r="A72" i="275"/>
  <c r="I71" i="275"/>
  <c r="D71" i="275"/>
  <c r="C71" i="275"/>
  <c r="B71" i="275"/>
  <c r="A71" i="275"/>
  <c r="I70" i="275"/>
  <c r="D70" i="275"/>
  <c r="C70" i="275"/>
  <c r="A70" i="275"/>
  <c r="I69" i="275"/>
  <c r="D69" i="275"/>
  <c r="C69" i="275"/>
  <c r="B69" i="275"/>
  <c r="A69" i="275"/>
  <c r="I68" i="275"/>
  <c r="D68" i="275"/>
  <c r="C68" i="275"/>
  <c r="B68" i="275"/>
  <c r="A68" i="275"/>
  <c r="I67" i="275"/>
  <c r="D67" i="275"/>
  <c r="C67" i="275"/>
  <c r="B67" i="275"/>
  <c r="A67" i="275"/>
  <c r="I66" i="275"/>
  <c r="D66" i="275"/>
  <c r="C66" i="275"/>
  <c r="B66" i="275"/>
  <c r="A66" i="275"/>
  <c r="I65" i="275"/>
  <c r="D65" i="275"/>
  <c r="C65" i="275"/>
  <c r="B65" i="275"/>
  <c r="A65" i="275"/>
  <c r="I64" i="275"/>
  <c r="D64" i="275"/>
  <c r="C64" i="275"/>
  <c r="B64" i="275"/>
  <c r="A64" i="275"/>
  <c r="I63" i="275"/>
  <c r="D63" i="275"/>
  <c r="C63" i="275"/>
  <c r="A63" i="275"/>
  <c r="I62" i="275"/>
  <c r="D62" i="275"/>
  <c r="C62" i="275"/>
  <c r="B62" i="275"/>
  <c r="A62" i="275"/>
  <c r="I61" i="275"/>
  <c r="D61" i="275"/>
  <c r="C61" i="275"/>
  <c r="B61" i="275"/>
  <c r="A61" i="275"/>
  <c r="I60" i="275"/>
  <c r="D60" i="275"/>
  <c r="C60" i="275"/>
  <c r="B60" i="275"/>
  <c r="A60" i="275"/>
  <c r="I59" i="275"/>
  <c r="D59" i="275"/>
  <c r="C59" i="275"/>
  <c r="B59" i="275"/>
  <c r="A59" i="275"/>
  <c r="I58" i="275"/>
  <c r="D58" i="275"/>
  <c r="C58" i="275"/>
  <c r="B58" i="275"/>
  <c r="A58" i="275"/>
  <c r="I57" i="275"/>
  <c r="D57" i="275"/>
  <c r="C57" i="275"/>
  <c r="B57" i="275"/>
  <c r="A57" i="275"/>
  <c r="I56" i="275"/>
  <c r="D56" i="275"/>
  <c r="C56" i="275"/>
  <c r="B56" i="275"/>
  <c r="A56" i="275"/>
  <c r="I55" i="275"/>
  <c r="D55" i="275"/>
  <c r="C55" i="275"/>
  <c r="B55" i="275"/>
  <c r="A55" i="275"/>
  <c r="I54" i="275"/>
  <c r="D54" i="275"/>
  <c r="C54" i="275"/>
  <c r="A54" i="275"/>
  <c r="I53" i="275"/>
  <c r="D53" i="275"/>
  <c r="C53" i="275"/>
  <c r="B53" i="275"/>
  <c r="A53" i="275"/>
  <c r="I52" i="275"/>
  <c r="D52" i="275"/>
  <c r="C52" i="275"/>
  <c r="B52" i="275"/>
  <c r="A52" i="275"/>
  <c r="I51" i="275"/>
  <c r="D51" i="275"/>
  <c r="C51" i="275"/>
  <c r="B51" i="275"/>
  <c r="A51" i="275"/>
  <c r="I50" i="275"/>
  <c r="D50" i="275"/>
  <c r="C50" i="275"/>
  <c r="B50" i="275"/>
  <c r="A50" i="275"/>
  <c r="I49" i="275"/>
  <c r="D49" i="275"/>
  <c r="C49" i="275"/>
  <c r="B49" i="275"/>
  <c r="A49" i="275"/>
  <c r="I48" i="275"/>
  <c r="D48" i="275"/>
  <c r="C48" i="275"/>
  <c r="B48" i="275"/>
  <c r="A48" i="275"/>
  <c r="I47" i="275"/>
  <c r="D47" i="275"/>
  <c r="C47" i="275"/>
  <c r="B47" i="275"/>
  <c r="A47" i="275"/>
  <c r="I46" i="275"/>
  <c r="D46" i="275"/>
  <c r="C46" i="275"/>
  <c r="B46" i="275"/>
  <c r="A46" i="275"/>
  <c r="I45" i="275"/>
  <c r="D45" i="275"/>
  <c r="C45" i="275"/>
  <c r="A45" i="275"/>
  <c r="I44" i="275"/>
  <c r="D44" i="275"/>
  <c r="C44" i="275"/>
  <c r="B44" i="275"/>
  <c r="A44" i="275"/>
  <c r="I43" i="275"/>
  <c r="D43" i="275"/>
  <c r="C43" i="275"/>
  <c r="A43" i="275"/>
  <c r="I42" i="275"/>
  <c r="D42" i="275"/>
  <c r="C42" i="275"/>
  <c r="B42" i="275"/>
  <c r="A42" i="275"/>
  <c r="I41" i="275"/>
  <c r="D41" i="275"/>
  <c r="C41" i="275"/>
  <c r="B41" i="275"/>
  <c r="A41" i="275"/>
  <c r="I40" i="275"/>
  <c r="D40" i="275"/>
  <c r="C40" i="275"/>
  <c r="B40" i="275"/>
  <c r="A40" i="275"/>
  <c r="I39" i="275"/>
  <c r="D39" i="275"/>
  <c r="C39" i="275"/>
  <c r="B39" i="275"/>
  <c r="A39" i="275"/>
  <c r="I38" i="275"/>
  <c r="D38" i="275"/>
  <c r="C38" i="275"/>
  <c r="B38" i="275"/>
  <c r="A38" i="275"/>
  <c r="I37" i="275"/>
  <c r="D37" i="275"/>
  <c r="C37" i="275"/>
  <c r="B37" i="275"/>
  <c r="A37" i="275"/>
  <c r="I36" i="275"/>
  <c r="D36" i="275"/>
  <c r="C36" i="275"/>
  <c r="B36" i="275"/>
  <c r="A36" i="275"/>
  <c r="I35" i="275"/>
  <c r="D35" i="275"/>
  <c r="C35" i="275"/>
  <c r="B35" i="275"/>
  <c r="A35" i="275"/>
  <c r="I34" i="275"/>
  <c r="D34" i="275"/>
  <c r="C34" i="275"/>
  <c r="B34" i="275"/>
  <c r="A34" i="275"/>
  <c r="I33" i="275"/>
  <c r="D33" i="275"/>
  <c r="C33" i="275"/>
  <c r="B33" i="275"/>
  <c r="A33" i="275"/>
  <c r="I32" i="275"/>
  <c r="D32" i="275"/>
  <c r="C32" i="275"/>
  <c r="B32" i="275"/>
  <c r="A32" i="275"/>
  <c r="I31" i="275"/>
  <c r="D31" i="275"/>
  <c r="C31" i="275"/>
  <c r="B31" i="275"/>
  <c r="A31" i="275"/>
  <c r="I30" i="275"/>
  <c r="D30" i="275"/>
  <c r="C30" i="275"/>
  <c r="B30" i="275"/>
  <c r="A30" i="275"/>
  <c r="I29" i="275"/>
  <c r="D29" i="275"/>
  <c r="C29" i="275"/>
  <c r="B29" i="275"/>
  <c r="A29" i="275"/>
  <c r="I28" i="275"/>
  <c r="D28" i="275"/>
  <c r="C28" i="275"/>
  <c r="B28" i="275"/>
  <c r="A28" i="275"/>
  <c r="I27" i="275"/>
  <c r="D27" i="275"/>
  <c r="C27" i="275"/>
  <c r="B27" i="275"/>
  <c r="A27" i="275"/>
  <c r="I26" i="275"/>
  <c r="D26" i="275"/>
  <c r="C26" i="275"/>
  <c r="B26" i="275"/>
  <c r="A26" i="275"/>
  <c r="I25" i="275"/>
  <c r="D25" i="275"/>
  <c r="C25" i="275"/>
  <c r="B25" i="275"/>
  <c r="A25" i="275"/>
  <c r="I24" i="275"/>
  <c r="D24" i="275"/>
  <c r="C24" i="275"/>
  <c r="A24" i="275"/>
  <c r="I23" i="275"/>
  <c r="D23" i="275"/>
  <c r="C23" i="275"/>
  <c r="B23" i="275"/>
  <c r="A23" i="275"/>
  <c r="I22" i="275"/>
  <c r="D22" i="275"/>
  <c r="C22" i="275"/>
  <c r="B22" i="275"/>
  <c r="A22" i="275"/>
  <c r="I21" i="275"/>
  <c r="D21" i="275"/>
  <c r="C21" i="275"/>
  <c r="B21" i="275"/>
  <c r="A21" i="275"/>
  <c r="I20" i="275"/>
  <c r="D20" i="275"/>
  <c r="C20" i="275"/>
  <c r="A20" i="275"/>
  <c r="I19" i="275"/>
  <c r="D19" i="275"/>
  <c r="C19" i="275"/>
  <c r="B19" i="275"/>
  <c r="A19" i="275"/>
  <c r="I18" i="275"/>
  <c r="D18" i="275"/>
  <c r="C18" i="275"/>
  <c r="B18" i="275"/>
  <c r="A18" i="275"/>
  <c r="I17" i="275"/>
  <c r="D17" i="275"/>
  <c r="C17" i="275"/>
  <c r="A17" i="275"/>
  <c r="I16" i="275"/>
  <c r="D16" i="275"/>
  <c r="C16" i="275"/>
  <c r="B16" i="275"/>
  <c r="A16" i="275"/>
  <c r="I15" i="275"/>
  <c r="D15" i="275"/>
  <c r="C15" i="275"/>
  <c r="B15" i="275"/>
  <c r="A15" i="275"/>
  <c r="I14" i="275"/>
  <c r="D14" i="275"/>
  <c r="C14" i="275"/>
  <c r="B14" i="275"/>
  <c r="A14" i="275"/>
  <c r="I13" i="275"/>
  <c r="D13" i="275"/>
  <c r="C13" i="275"/>
  <c r="B13" i="275"/>
  <c r="A13" i="275"/>
  <c r="I12" i="275"/>
  <c r="D12" i="275"/>
  <c r="C12" i="275"/>
  <c r="B12" i="275"/>
  <c r="A12" i="275"/>
  <c r="I11" i="275"/>
  <c r="D11" i="275"/>
  <c r="C11" i="275"/>
  <c r="A11" i="275"/>
  <c r="I10" i="275"/>
  <c r="D10" i="275"/>
  <c r="C10" i="275"/>
  <c r="B10" i="275"/>
  <c r="A10" i="275"/>
  <c r="I9" i="275"/>
  <c r="D9" i="275"/>
  <c r="C9" i="275"/>
  <c r="B9" i="275"/>
  <c r="A9" i="275"/>
  <c r="I8" i="275"/>
  <c r="D8" i="275"/>
  <c r="C8" i="275"/>
  <c r="B8" i="275"/>
  <c r="A8" i="275"/>
  <c r="I7" i="275"/>
  <c r="D7" i="275"/>
  <c r="C7" i="275"/>
  <c r="B7" i="275"/>
  <c r="A7" i="275"/>
  <c r="I6" i="275"/>
  <c r="D6" i="275"/>
  <c r="C6" i="275"/>
  <c r="B6" i="275"/>
  <c r="A6" i="275"/>
  <c r="I5" i="275"/>
  <c r="D5" i="275"/>
  <c r="C5" i="275"/>
  <c r="B5" i="275"/>
  <c r="A5" i="275"/>
  <c r="I4" i="275"/>
  <c r="D4" i="275"/>
  <c r="C4" i="275"/>
  <c r="B4" i="275"/>
  <c r="A4" i="275"/>
  <c r="I3" i="275"/>
  <c r="D3" i="275"/>
  <c r="C3" i="275"/>
  <c r="B3" i="275"/>
  <c r="A3" i="275"/>
  <c r="I2" i="275"/>
  <c r="D2" i="275"/>
  <c r="C2" i="275"/>
  <c r="B2" i="275"/>
  <c r="A2" i="275"/>
  <c r="M319" i="245"/>
  <c r="X58" i="93"/>
  <c r="R58" i="93"/>
  <c r="L58" i="93"/>
  <c r="F58" i="93"/>
  <c r="D1" i="93"/>
  <c r="B767" i="265"/>
  <c r="A767" i="265"/>
  <c r="B752" i="265"/>
  <c r="A752" i="265"/>
  <c r="B737" i="265"/>
  <c r="A737" i="265"/>
  <c r="B722" i="265"/>
  <c r="A722" i="265"/>
  <c r="B707" i="265"/>
  <c r="A707" i="265"/>
  <c r="B692" i="265"/>
  <c r="A692" i="265"/>
  <c r="B677" i="265"/>
  <c r="A677" i="265"/>
  <c r="B662" i="265"/>
  <c r="A662" i="265"/>
  <c r="B647" i="265"/>
  <c r="A647" i="265"/>
  <c r="B287" i="265"/>
  <c r="B47" i="265"/>
  <c r="B32" i="265"/>
  <c r="B17" i="265"/>
  <c r="B632" i="265"/>
  <c r="A632" i="265"/>
  <c r="B617" i="265"/>
  <c r="A617" i="265"/>
  <c r="B602" i="265"/>
  <c r="A602" i="265"/>
  <c r="B587" i="265"/>
  <c r="A587" i="265"/>
  <c r="B572" i="265"/>
  <c r="A572" i="265"/>
  <c r="B557" i="265"/>
  <c r="A557" i="265"/>
  <c r="B542" i="265"/>
  <c r="A542" i="265"/>
  <c r="B527" i="265"/>
  <c r="A527" i="265"/>
  <c r="B512" i="265"/>
  <c r="A512" i="265"/>
  <c r="B497" i="265"/>
  <c r="A497" i="265"/>
  <c r="B482" i="265"/>
  <c r="A482" i="265"/>
  <c r="B467" i="265"/>
  <c r="A467" i="265"/>
  <c r="B452" i="265"/>
  <c r="A452" i="265"/>
  <c r="B437" i="265"/>
  <c r="A437" i="265"/>
  <c r="B422" i="265"/>
  <c r="A422" i="265"/>
  <c r="B407" i="265"/>
  <c r="A407" i="265"/>
  <c r="B392" i="265"/>
  <c r="A392" i="265"/>
  <c r="B377" i="265"/>
  <c r="A377" i="265"/>
  <c r="B362" i="265"/>
  <c r="A362" i="265"/>
  <c r="B347" i="265"/>
  <c r="A347" i="265"/>
  <c r="B332" i="265"/>
  <c r="A332" i="265"/>
  <c r="B317" i="265"/>
  <c r="A317" i="265"/>
  <c r="B302" i="265"/>
  <c r="A302" i="265"/>
  <c r="A287" i="265"/>
  <c r="B272" i="265"/>
  <c r="B257" i="265"/>
  <c r="B242" i="265"/>
  <c r="B227" i="265"/>
  <c r="B212" i="265"/>
  <c r="B197" i="265"/>
  <c r="B182" i="265"/>
  <c r="A272" i="265"/>
  <c r="A257" i="265"/>
  <c r="A242" i="265"/>
  <c r="A227" i="265"/>
  <c r="A212" i="265"/>
  <c r="A197" i="265"/>
  <c r="A182" i="265"/>
  <c r="B62" i="265"/>
  <c r="B167" i="265"/>
  <c r="B152" i="265"/>
  <c r="B137" i="265"/>
  <c r="B122" i="265"/>
  <c r="B107" i="265"/>
  <c r="B77" i="265"/>
  <c r="A167" i="265"/>
  <c r="A152" i="265"/>
  <c r="A137" i="265"/>
  <c r="A122" i="265"/>
  <c r="A107" i="265"/>
  <c r="A92" i="265"/>
  <c r="A77" i="265"/>
  <c r="A62" i="265"/>
  <c r="A47" i="265"/>
  <c r="A32" i="265"/>
  <c r="B92" i="265"/>
  <c r="D1" i="34"/>
  <c r="C4" i="34" s="1"/>
  <c r="A266" i="245"/>
  <c r="A267" i="245"/>
  <c r="A268" i="245"/>
  <c r="A269" i="245"/>
  <c r="A270" i="245"/>
  <c r="A271" i="245"/>
  <c r="A272" i="245"/>
  <c r="A273" i="245"/>
  <c r="A274" i="245"/>
  <c r="A275" i="245"/>
  <c r="A276" i="245"/>
  <c r="A277" i="245"/>
  <c r="A278" i="245"/>
  <c r="A279" i="245"/>
  <c r="A280" i="245"/>
  <c r="A281" i="245"/>
  <c r="A282" i="245"/>
  <c r="A283" i="245"/>
  <c r="A284" i="245"/>
  <c r="A285" i="245"/>
  <c r="A286" i="245"/>
  <c r="A287" i="245"/>
  <c r="A288" i="245"/>
  <c r="A289" i="245"/>
  <c r="A290" i="245"/>
  <c r="A291" i="245"/>
  <c r="A292" i="245"/>
  <c r="A293" i="245"/>
  <c r="A294" i="245"/>
  <c r="A295" i="245"/>
  <c r="A296" i="245"/>
  <c r="A297" i="245"/>
  <c r="A298" i="245"/>
  <c r="A299" i="245"/>
  <c r="A300" i="245"/>
  <c r="A301" i="245"/>
  <c r="A302" i="245"/>
  <c r="A303" i="245"/>
  <c r="A304" i="245"/>
  <c r="A305" i="245"/>
  <c r="A306" i="245"/>
  <c r="A307" i="245"/>
  <c r="A308" i="245"/>
  <c r="A309" i="245"/>
  <c r="A310" i="245"/>
  <c r="A311" i="245"/>
  <c r="A312" i="245"/>
  <c r="A313" i="245"/>
  <c r="A314" i="245"/>
  <c r="A265" i="245"/>
  <c r="A212" i="245"/>
  <c r="A213" i="245"/>
  <c r="A214" i="245"/>
  <c r="A215" i="245"/>
  <c r="A216" i="245"/>
  <c r="A217" i="245"/>
  <c r="A218" i="245"/>
  <c r="A219" i="245"/>
  <c r="A220" i="245"/>
  <c r="A221" i="245"/>
  <c r="A222" i="245"/>
  <c r="A223" i="245"/>
  <c r="A224" i="245"/>
  <c r="A225" i="245"/>
  <c r="A226" i="245"/>
  <c r="A227" i="245"/>
  <c r="A228" i="245"/>
  <c r="A229" i="245"/>
  <c r="A230" i="245"/>
  <c r="A231" i="245"/>
  <c r="A232" i="245"/>
  <c r="A233" i="245"/>
  <c r="A234" i="245"/>
  <c r="A235" i="245"/>
  <c r="A236" i="245"/>
  <c r="A237" i="245"/>
  <c r="A238" i="245"/>
  <c r="A239" i="245"/>
  <c r="A240" i="245"/>
  <c r="A241" i="245"/>
  <c r="A242" i="245"/>
  <c r="A243" i="245"/>
  <c r="A244" i="245"/>
  <c r="A245" i="245"/>
  <c r="A246" i="245"/>
  <c r="A247" i="245"/>
  <c r="A248" i="245"/>
  <c r="A249" i="245"/>
  <c r="A250" i="245"/>
  <c r="A251" i="245"/>
  <c r="A252" i="245"/>
  <c r="A253" i="245"/>
  <c r="A254" i="245"/>
  <c r="A255" i="245"/>
  <c r="A256" i="245"/>
  <c r="A257" i="245"/>
  <c r="A258" i="245"/>
  <c r="A259" i="245"/>
  <c r="A260" i="245"/>
  <c r="A211" i="245"/>
  <c r="A158" i="245"/>
  <c r="A159" i="245"/>
  <c r="A160" i="245"/>
  <c r="A161" i="245"/>
  <c r="A162" i="245"/>
  <c r="A163" i="245"/>
  <c r="A164" i="245"/>
  <c r="A165" i="245"/>
  <c r="A166" i="245"/>
  <c r="A167" i="245"/>
  <c r="A168" i="245"/>
  <c r="A169" i="245"/>
  <c r="A170" i="245"/>
  <c r="A171" i="245"/>
  <c r="A172" i="245"/>
  <c r="A173" i="245"/>
  <c r="A174" i="245"/>
  <c r="A175" i="245"/>
  <c r="A176" i="245"/>
  <c r="A177" i="245"/>
  <c r="A178" i="245"/>
  <c r="A179" i="245"/>
  <c r="A180" i="245"/>
  <c r="A181" i="245"/>
  <c r="A182" i="245"/>
  <c r="A183" i="245"/>
  <c r="A184" i="245"/>
  <c r="A185" i="245"/>
  <c r="A186" i="245"/>
  <c r="A187" i="245"/>
  <c r="A188" i="245"/>
  <c r="A189" i="245"/>
  <c r="A190" i="245"/>
  <c r="A191" i="245"/>
  <c r="A192" i="245"/>
  <c r="A193" i="245"/>
  <c r="A194" i="245"/>
  <c r="A195" i="245"/>
  <c r="A196" i="245"/>
  <c r="A197" i="245"/>
  <c r="A198" i="245"/>
  <c r="A199" i="245"/>
  <c r="A200" i="245"/>
  <c r="A201" i="245"/>
  <c r="A202" i="245"/>
  <c r="A203" i="245"/>
  <c r="A204" i="245"/>
  <c r="A205" i="245"/>
  <c r="A206" i="245"/>
  <c r="A157" i="245"/>
  <c r="A125" i="245"/>
  <c r="A126" i="245"/>
  <c r="A127" i="245"/>
  <c r="A128" i="245"/>
  <c r="A129" i="245"/>
  <c r="A130" i="245"/>
  <c r="A131" i="245"/>
  <c r="A132" i="245"/>
  <c r="A133" i="245"/>
  <c r="A134" i="245"/>
  <c r="A135" i="245"/>
  <c r="A136" i="245"/>
  <c r="A137" i="245"/>
  <c r="A138" i="245"/>
  <c r="A139" i="245"/>
  <c r="A140" i="245"/>
  <c r="A141" i="245"/>
  <c r="A142" i="245"/>
  <c r="A143" i="245"/>
  <c r="A144" i="245"/>
  <c r="A145" i="245"/>
  <c r="A146" i="245"/>
  <c r="A147" i="245"/>
  <c r="A148" i="245"/>
  <c r="A149" i="245"/>
  <c r="A150" i="245"/>
  <c r="A97" i="245"/>
  <c r="A98" i="245"/>
  <c r="A99" i="245"/>
  <c r="A100" i="245"/>
  <c r="A101" i="245"/>
  <c r="A102" i="245"/>
  <c r="A103" i="245"/>
  <c r="A104" i="245"/>
  <c r="A105" i="245"/>
  <c r="A106" i="245"/>
  <c r="A107" i="245"/>
  <c r="A108" i="245"/>
  <c r="A109" i="245"/>
  <c r="A110" i="245"/>
  <c r="A111" i="245"/>
  <c r="A112" i="245"/>
  <c r="A113" i="245"/>
  <c r="A114" i="245"/>
  <c r="A115" i="245"/>
  <c r="A116" i="245"/>
  <c r="A117" i="245"/>
  <c r="A118" i="245"/>
  <c r="A119" i="245"/>
  <c r="A120" i="245"/>
  <c r="A121" i="245"/>
  <c r="A122" i="245"/>
  <c r="A123" i="245"/>
  <c r="A124" i="245"/>
  <c r="A96" i="245"/>
  <c r="A16" i="245"/>
  <c r="A17" i="245"/>
  <c r="A18" i="245"/>
  <c r="A19" i="245"/>
  <c r="A20" i="245"/>
  <c r="A21" i="245"/>
  <c r="A22" i="245"/>
  <c r="A23" i="245"/>
  <c r="A24" i="245"/>
  <c r="A25" i="245"/>
  <c r="A26" i="245"/>
  <c r="A27" i="245"/>
  <c r="A28" i="245"/>
  <c r="A29" i="245"/>
  <c r="A30" i="245"/>
  <c r="A31" i="245"/>
  <c r="A32" i="245"/>
  <c r="A33" i="245"/>
  <c r="A34" i="245"/>
  <c r="A35" i="245"/>
  <c r="A36" i="245"/>
  <c r="A37" i="245"/>
  <c r="A38" i="245"/>
  <c r="A39" i="245"/>
  <c r="A40" i="245"/>
  <c r="A41" i="245"/>
  <c r="A42" i="245"/>
  <c r="A43" i="245"/>
  <c r="A44" i="245"/>
  <c r="A45" i="245"/>
  <c r="A46" i="245"/>
  <c r="A47" i="245"/>
  <c r="A48" i="245"/>
  <c r="A49" i="245"/>
  <c r="A50" i="245"/>
  <c r="A51" i="245"/>
  <c r="A52" i="245"/>
  <c r="A53" i="245"/>
  <c r="A54" i="245"/>
  <c r="A55" i="245"/>
  <c r="A56" i="245"/>
  <c r="A57" i="245"/>
  <c r="A58" i="245"/>
  <c r="A59" i="245"/>
  <c r="A60" i="245"/>
  <c r="A61" i="245"/>
  <c r="A62" i="245"/>
  <c r="A63" i="245"/>
  <c r="A64" i="245"/>
  <c r="A65" i="245"/>
  <c r="A66" i="245"/>
  <c r="A67" i="245"/>
  <c r="A68" i="245"/>
  <c r="A69" i="245"/>
  <c r="A70" i="245"/>
  <c r="A71" i="245"/>
  <c r="A72" i="245"/>
  <c r="A73" i="245"/>
  <c r="A74" i="245"/>
  <c r="A75" i="245"/>
  <c r="A76" i="245"/>
  <c r="A77" i="245"/>
  <c r="A78" i="245"/>
  <c r="A79" i="245"/>
  <c r="A80" i="245"/>
  <c r="A81" i="245"/>
  <c r="A82" i="245"/>
  <c r="A83" i="245"/>
  <c r="A84" i="245"/>
  <c r="A85" i="245"/>
  <c r="A86" i="245"/>
  <c r="A87" i="245"/>
  <c r="A88" i="245"/>
  <c r="A89" i="245"/>
  <c r="A15" i="245"/>
  <c r="O15" i="245"/>
  <c r="E2751" i="275"/>
  <c r="E2750" i="275"/>
  <c r="E2749" i="275"/>
  <c r="E2748" i="275"/>
  <c r="E2747" i="275"/>
  <c r="E2746" i="275"/>
  <c r="E2745" i="275"/>
  <c r="E2744" i="275"/>
  <c r="E2743" i="275"/>
  <c r="E2742" i="275"/>
  <c r="E2741" i="275"/>
  <c r="E2740" i="275"/>
  <c r="E2739" i="275"/>
  <c r="E2738" i="275"/>
  <c r="E2737" i="275"/>
  <c r="E2736" i="275"/>
  <c r="E2735" i="275"/>
  <c r="E2734" i="275"/>
  <c r="E2733" i="275"/>
  <c r="E2732" i="275"/>
  <c r="E2731" i="275"/>
  <c r="E2730" i="275"/>
  <c r="E2729" i="275"/>
  <c r="E2728" i="275"/>
  <c r="E2727" i="275"/>
  <c r="E2726" i="275"/>
  <c r="E2725" i="275"/>
  <c r="E2724" i="275"/>
  <c r="E2723" i="275"/>
  <c r="E2722" i="275"/>
  <c r="E2721" i="275"/>
  <c r="E2720" i="275"/>
  <c r="E2719" i="275"/>
  <c r="E2718" i="275"/>
  <c r="E2717" i="275"/>
  <c r="E2716" i="275"/>
  <c r="E2715" i="275"/>
  <c r="E2714" i="275"/>
  <c r="E2713" i="275"/>
  <c r="E2712" i="275"/>
  <c r="E2711" i="275"/>
  <c r="E2710" i="275"/>
  <c r="E2709" i="275"/>
  <c r="E2708" i="275"/>
  <c r="E2707" i="275"/>
  <c r="E2706" i="275"/>
  <c r="E2705" i="275"/>
  <c r="E2704" i="275"/>
  <c r="E2703" i="275"/>
  <c r="E2701" i="275"/>
  <c r="E2700" i="275"/>
  <c r="E2699" i="275"/>
  <c r="E2698" i="275"/>
  <c r="E2697" i="275"/>
  <c r="E2696" i="275"/>
  <c r="E2695" i="275"/>
  <c r="E2694" i="275"/>
  <c r="E2693" i="275"/>
  <c r="E2692" i="275"/>
  <c r="E2691" i="275"/>
  <c r="E2690" i="275"/>
  <c r="E2689" i="275"/>
  <c r="E2688" i="275"/>
  <c r="E2687" i="275"/>
  <c r="E2686" i="275"/>
  <c r="E2685" i="275"/>
  <c r="E2684" i="275"/>
  <c r="E2683" i="275"/>
  <c r="E2682" i="275"/>
  <c r="E2681" i="275"/>
  <c r="E2680" i="275"/>
  <c r="E2679" i="275"/>
  <c r="E2678" i="275"/>
  <c r="E2677" i="275"/>
  <c r="E2676" i="275"/>
  <c r="E2675" i="275"/>
  <c r="E2674" i="275"/>
  <c r="E2673" i="275"/>
  <c r="E2672" i="275"/>
  <c r="E2671" i="275"/>
  <c r="E2670" i="275"/>
  <c r="E2669" i="275"/>
  <c r="E2668" i="275"/>
  <c r="E2667" i="275"/>
  <c r="E2666" i="275"/>
  <c r="E2665" i="275"/>
  <c r="E2664" i="275"/>
  <c r="E2663" i="275"/>
  <c r="E2662" i="275"/>
  <c r="E2661" i="275"/>
  <c r="E2660" i="275"/>
  <c r="E2659" i="275"/>
  <c r="E2658" i="275"/>
  <c r="E2657" i="275"/>
  <c r="E2656" i="275"/>
  <c r="E2655" i="275"/>
  <c r="E2654" i="275"/>
  <c r="E2653" i="275"/>
  <c r="E2652" i="275"/>
  <c r="E2596" i="275"/>
  <c r="E2595" i="275"/>
  <c r="E2594" i="275"/>
  <c r="E2593" i="275"/>
  <c r="E2592" i="275"/>
  <c r="E2591" i="275"/>
  <c r="H2591" i="275"/>
  <c r="E2590" i="275"/>
  <c r="H2590" i="275"/>
  <c r="E2589" i="275"/>
  <c r="E2588" i="275"/>
  <c r="E2587" i="275"/>
  <c r="E2586" i="275"/>
  <c r="H2586" i="275"/>
  <c r="E2585" i="275"/>
  <c r="E2584" i="275"/>
  <c r="H2584" i="275"/>
  <c r="E2583" i="275"/>
  <c r="E2582" i="275"/>
  <c r="E2581" i="275"/>
  <c r="H2581" i="275"/>
  <c r="E2580" i="275"/>
  <c r="E2579" i="275"/>
  <c r="H2579" i="275"/>
  <c r="E2578" i="275"/>
  <c r="E2577" i="275"/>
  <c r="E2576" i="275"/>
  <c r="E2575" i="275"/>
  <c r="E2574" i="275"/>
  <c r="E2573" i="275"/>
  <c r="E2572" i="275"/>
  <c r="E2571" i="275"/>
  <c r="E2570" i="275"/>
  <c r="E2569" i="275"/>
  <c r="H2569" i="275"/>
  <c r="E2568" i="275"/>
  <c r="E2567" i="275"/>
  <c r="E2566" i="275"/>
  <c r="E2565" i="275"/>
  <c r="H2565" i="275"/>
  <c r="E2564" i="275"/>
  <c r="E2563" i="275"/>
  <c r="H2563" i="275"/>
  <c r="E2562" i="275"/>
  <c r="E2561" i="275"/>
  <c r="E2560" i="275"/>
  <c r="E2559" i="275"/>
  <c r="H2559" i="275"/>
  <c r="E2558" i="275"/>
  <c r="E2557" i="275"/>
  <c r="E2556" i="275"/>
  <c r="E2555" i="275"/>
  <c r="E2554" i="275"/>
  <c r="E2553" i="275"/>
  <c r="E2552" i="275"/>
  <c r="H2552" i="275"/>
  <c r="E2551" i="275"/>
  <c r="E2550" i="275"/>
  <c r="H2550" i="275"/>
  <c r="E2549" i="275"/>
  <c r="E2548" i="275"/>
  <c r="H2548" i="275"/>
  <c r="E2547" i="275"/>
  <c r="E2546" i="275"/>
  <c r="E2545" i="275"/>
  <c r="E2544" i="275"/>
  <c r="E2543" i="275"/>
  <c r="E2542" i="275"/>
  <c r="H2542" i="275"/>
  <c r="E2541" i="275"/>
  <c r="E2540" i="275"/>
  <c r="H2540" i="275"/>
  <c r="E2539" i="275"/>
  <c r="E2538" i="275"/>
  <c r="H2538" i="275"/>
  <c r="E2537" i="275"/>
  <c r="E2536" i="275"/>
  <c r="H2536" i="275"/>
  <c r="E2535" i="275"/>
  <c r="E2534" i="275"/>
  <c r="H2534" i="275"/>
  <c r="E2533" i="275"/>
  <c r="E2532" i="275"/>
  <c r="E2531" i="275"/>
  <c r="E2530" i="275"/>
  <c r="E2529" i="275"/>
  <c r="E2528" i="275"/>
  <c r="H2528" i="275"/>
  <c r="E2527" i="275"/>
  <c r="E2526" i="275"/>
  <c r="E2525" i="275"/>
  <c r="E2523" i="275"/>
  <c r="E2522" i="275"/>
  <c r="H2522" i="275"/>
  <c r="G598" i="265"/>
  <c r="E2471" i="275"/>
  <c r="E2470" i="275"/>
  <c r="E2469" i="275"/>
  <c r="E2468" i="275"/>
  <c r="E2467" i="275"/>
  <c r="E2466" i="275"/>
  <c r="E2465" i="275"/>
  <c r="E2464" i="275"/>
  <c r="E2463" i="275"/>
  <c r="E2462" i="275"/>
  <c r="E2461" i="275"/>
  <c r="E2460" i="275"/>
  <c r="E2459" i="275"/>
  <c r="E2458" i="275"/>
  <c r="E2457" i="275"/>
  <c r="E2456" i="275"/>
  <c r="E2455" i="275"/>
  <c r="E2454" i="275"/>
  <c r="E2453" i="275"/>
  <c r="E2452" i="275"/>
  <c r="E2451" i="275"/>
  <c r="E2450" i="275"/>
  <c r="E2449" i="275"/>
  <c r="E2448" i="275"/>
  <c r="E2447" i="275"/>
  <c r="E2446" i="275"/>
  <c r="E2445" i="275"/>
  <c r="E2444" i="275"/>
  <c r="E2443" i="275"/>
  <c r="E2442" i="275"/>
  <c r="E2440" i="275"/>
  <c r="E2439" i="275"/>
  <c r="E2438" i="275"/>
  <c r="E2437" i="275"/>
  <c r="E2436" i="275"/>
  <c r="E2435" i="275"/>
  <c r="E2434" i="275"/>
  <c r="E2433" i="275"/>
  <c r="E2432" i="275"/>
  <c r="E2431" i="275"/>
  <c r="E2430" i="275"/>
  <c r="E2429" i="275"/>
  <c r="E2428" i="275"/>
  <c r="E2427" i="275"/>
  <c r="E2426" i="275"/>
  <c r="E2425" i="275"/>
  <c r="E2424" i="275"/>
  <c r="E2423" i="275"/>
  <c r="E2422" i="275"/>
  <c r="E2421" i="275"/>
  <c r="E2420" i="275"/>
  <c r="E2419" i="275"/>
  <c r="E2418" i="275"/>
  <c r="E2417" i="275"/>
  <c r="E2416" i="275"/>
  <c r="E2415" i="275"/>
  <c r="E2414" i="275"/>
  <c r="E2413" i="275"/>
  <c r="E2412" i="275"/>
  <c r="E2411" i="275"/>
  <c r="E2410" i="275"/>
  <c r="E2409" i="275"/>
  <c r="E2408" i="275"/>
  <c r="E2407" i="275"/>
  <c r="E2406" i="275"/>
  <c r="E2405" i="275"/>
  <c r="E2404" i="275"/>
  <c r="E2403" i="275"/>
  <c r="E2402" i="275"/>
  <c r="E2401" i="275"/>
  <c r="E2400" i="275"/>
  <c r="E2399" i="275"/>
  <c r="E2398" i="275"/>
  <c r="E2397" i="275"/>
  <c r="E2396" i="275"/>
  <c r="E2395" i="275"/>
  <c r="E2394" i="275"/>
  <c r="E2393" i="275"/>
  <c r="E2392" i="275"/>
  <c r="E2391" i="275"/>
  <c r="E2390" i="275"/>
  <c r="E2389" i="275"/>
  <c r="E2388" i="275"/>
  <c r="E2387" i="275"/>
  <c r="E2386" i="275"/>
  <c r="E2385" i="275"/>
  <c r="E2384" i="275"/>
  <c r="E2383" i="275"/>
  <c r="E2382" i="275"/>
  <c r="E2381" i="275"/>
  <c r="E2380" i="275"/>
  <c r="E2379" i="275"/>
  <c r="E2378" i="275"/>
  <c r="E2377" i="275"/>
  <c r="E2376" i="275"/>
  <c r="E2375" i="275"/>
  <c r="E2374" i="275"/>
  <c r="E2372" i="275"/>
  <c r="E2316" i="275"/>
  <c r="E2315" i="275"/>
  <c r="E2314" i="275"/>
  <c r="E2313" i="275"/>
  <c r="E2312" i="275"/>
  <c r="E2311" i="275"/>
  <c r="E2310" i="275"/>
  <c r="E2309" i="275"/>
  <c r="E2308" i="275"/>
  <c r="E2307" i="275"/>
  <c r="E2306" i="275"/>
  <c r="E2305" i="275"/>
  <c r="E2304" i="275"/>
  <c r="E2303" i="275"/>
  <c r="E2302" i="275"/>
  <c r="E2301" i="275"/>
  <c r="E2300" i="275"/>
  <c r="E2299" i="275"/>
  <c r="E2298" i="275"/>
  <c r="E2297" i="275"/>
  <c r="E2296" i="275"/>
  <c r="E2295" i="275"/>
  <c r="E2294" i="275"/>
  <c r="E2293" i="275"/>
  <c r="E2292" i="275"/>
  <c r="E2291" i="275"/>
  <c r="E2290" i="275"/>
  <c r="E2289" i="275"/>
  <c r="E2288" i="275"/>
  <c r="E2287" i="275"/>
  <c r="E2286" i="275"/>
  <c r="E2285" i="275"/>
  <c r="E2284" i="275"/>
  <c r="E2283" i="275"/>
  <c r="E2282" i="275"/>
  <c r="E2281" i="275"/>
  <c r="E2280" i="275"/>
  <c r="E2279" i="275"/>
  <c r="E2278" i="275"/>
  <c r="E2277" i="275"/>
  <c r="E2276" i="275"/>
  <c r="E2275" i="275"/>
  <c r="E2274" i="275"/>
  <c r="E2273" i="275"/>
  <c r="E2272" i="275"/>
  <c r="E2271" i="275"/>
  <c r="E2270" i="275"/>
  <c r="E2269" i="275"/>
  <c r="E2268" i="275"/>
  <c r="E2267" i="275"/>
  <c r="E2266" i="275"/>
  <c r="E2265" i="275"/>
  <c r="E2264" i="275"/>
  <c r="E2263" i="275"/>
  <c r="E2262" i="275"/>
  <c r="E2261" i="275"/>
  <c r="E2260" i="275"/>
  <c r="E2259" i="275"/>
  <c r="E2258" i="275"/>
  <c r="E2257" i="275"/>
  <c r="E2256" i="275"/>
  <c r="E2254" i="275"/>
  <c r="E2253" i="275"/>
  <c r="E2252" i="275"/>
  <c r="E2251" i="275"/>
  <c r="E2250" i="275"/>
  <c r="E2249" i="275"/>
  <c r="E2248" i="275"/>
  <c r="E2247" i="275"/>
  <c r="E2246" i="275"/>
  <c r="E2245" i="275"/>
  <c r="E2244" i="275"/>
  <c r="E2243" i="275"/>
  <c r="E2242" i="275"/>
  <c r="E2191" i="275"/>
  <c r="E2190" i="275"/>
  <c r="E2189" i="275"/>
  <c r="E2188" i="275"/>
  <c r="E2187" i="275"/>
  <c r="E2186" i="275"/>
  <c r="E2185" i="275"/>
  <c r="E2184" i="275"/>
  <c r="E2183" i="275"/>
  <c r="E2182" i="275"/>
  <c r="E2181" i="275"/>
  <c r="E2180" i="275"/>
  <c r="E2179" i="275"/>
  <c r="E2178" i="275"/>
  <c r="E2177" i="275"/>
  <c r="E2176" i="275"/>
  <c r="E2175" i="275"/>
  <c r="E2174" i="275"/>
  <c r="E2173" i="275"/>
  <c r="E2172" i="275"/>
  <c r="E2171" i="275"/>
  <c r="E2170" i="275"/>
  <c r="E2169" i="275"/>
  <c r="E2168" i="275"/>
  <c r="E2167" i="275"/>
  <c r="E2166" i="275"/>
  <c r="E2165" i="275"/>
  <c r="E2164" i="275"/>
  <c r="E2163" i="275"/>
  <c r="E2162" i="275"/>
  <c r="H2162" i="275"/>
  <c r="E2161" i="275"/>
  <c r="E2160" i="275"/>
  <c r="E2159" i="275"/>
  <c r="E2158" i="275"/>
  <c r="E2157" i="275"/>
  <c r="E2156" i="275"/>
  <c r="E2155" i="275"/>
  <c r="E2154" i="275"/>
  <c r="E2153" i="275"/>
  <c r="E2152" i="275"/>
  <c r="E2151" i="275"/>
  <c r="E2150" i="275"/>
  <c r="E2149" i="275"/>
  <c r="E2148" i="275"/>
  <c r="E2147" i="275"/>
  <c r="E2146" i="275"/>
  <c r="E2145" i="275"/>
  <c r="E2144" i="275"/>
  <c r="E2142" i="275"/>
  <c r="E2141" i="275"/>
  <c r="E2140" i="275"/>
  <c r="E2139" i="275"/>
  <c r="E2138" i="275"/>
  <c r="E2137" i="275"/>
  <c r="E2136" i="275"/>
  <c r="E2135" i="275"/>
  <c r="E2134" i="275"/>
  <c r="E2133" i="275"/>
  <c r="E2132" i="275"/>
  <c r="E2131" i="275"/>
  <c r="E2130" i="275"/>
  <c r="E2129" i="275"/>
  <c r="E2128" i="275"/>
  <c r="E2127" i="275"/>
  <c r="E2126" i="275"/>
  <c r="E2125" i="275"/>
  <c r="E2124" i="275"/>
  <c r="E2123" i="275"/>
  <c r="E2122" i="275"/>
  <c r="E2121" i="275"/>
  <c r="E2120" i="275"/>
  <c r="E2119" i="275"/>
  <c r="E2118" i="275"/>
  <c r="E2117" i="275"/>
  <c r="E2116" i="275"/>
  <c r="E2115" i="275"/>
  <c r="E2114" i="275"/>
  <c r="E2113" i="275"/>
  <c r="E2112" i="275"/>
  <c r="E2111" i="275"/>
  <c r="E2110" i="275"/>
  <c r="E2109" i="275"/>
  <c r="E2108" i="275"/>
  <c r="E2107" i="275"/>
  <c r="E2106" i="275"/>
  <c r="E2105" i="275"/>
  <c r="E2104" i="275"/>
  <c r="E2103" i="275"/>
  <c r="E2102" i="275"/>
  <c r="E2101" i="275"/>
  <c r="E2100" i="275"/>
  <c r="E2099" i="275"/>
  <c r="E2098" i="275"/>
  <c r="E2097" i="275"/>
  <c r="E2095" i="275"/>
  <c r="E2094" i="275"/>
  <c r="E2093" i="275"/>
  <c r="E2092" i="275"/>
  <c r="E2036" i="275"/>
  <c r="E2035" i="275"/>
  <c r="E2034" i="275"/>
  <c r="E2033" i="275"/>
  <c r="E2032" i="275"/>
  <c r="E2031" i="275"/>
  <c r="E2030" i="275"/>
  <c r="E2029" i="275"/>
  <c r="H2029" i="275"/>
  <c r="E2028" i="275"/>
  <c r="E2027" i="275"/>
  <c r="E2026" i="275"/>
  <c r="E2025" i="275"/>
  <c r="E2024" i="275"/>
  <c r="E2023" i="275"/>
  <c r="E2022" i="275"/>
  <c r="H2022" i="275"/>
  <c r="E2021" i="275"/>
  <c r="E2020" i="275"/>
  <c r="E2019" i="275"/>
  <c r="E2018" i="275"/>
  <c r="E2017" i="275"/>
  <c r="E2016" i="275"/>
  <c r="E2015" i="275"/>
  <c r="E2014" i="275"/>
  <c r="E2013" i="275"/>
  <c r="E2012" i="275"/>
  <c r="H2012" i="275"/>
  <c r="E2011" i="275"/>
  <c r="E2010" i="275"/>
  <c r="E2009" i="275"/>
  <c r="E2008" i="275"/>
  <c r="E2007" i="275"/>
  <c r="E2006" i="275"/>
  <c r="E2005" i="275"/>
  <c r="E2004" i="275"/>
  <c r="H2004" i="275"/>
  <c r="E2003" i="275"/>
  <c r="E2002" i="275"/>
  <c r="E2001" i="275"/>
  <c r="H2001" i="275"/>
  <c r="E2000" i="275"/>
  <c r="E1999" i="275"/>
  <c r="E1998" i="275"/>
  <c r="E1997" i="275"/>
  <c r="E1996" i="275"/>
  <c r="E1995" i="275"/>
  <c r="E1994" i="275"/>
  <c r="E1993" i="275"/>
  <c r="E1992" i="275"/>
  <c r="E1991" i="275"/>
  <c r="E1990" i="275"/>
  <c r="E1989" i="275"/>
  <c r="E1988" i="275"/>
  <c r="H1988" i="275"/>
  <c r="E1987" i="275"/>
  <c r="E1986" i="275"/>
  <c r="E1985" i="275"/>
  <c r="H1985" i="275"/>
  <c r="E1984" i="275"/>
  <c r="E1983" i="275"/>
  <c r="E1982" i="275"/>
  <c r="H1982" i="275"/>
  <c r="E1981" i="275"/>
  <c r="E1980" i="275"/>
  <c r="E1979" i="275"/>
  <c r="E1978" i="275"/>
  <c r="E1977" i="275"/>
  <c r="E1976" i="275"/>
  <c r="E1975" i="275"/>
  <c r="E1974" i="275"/>
  <c r="E1973" i="275"/>
  <c r="E1972" i="275"/>
  <c r="E1971" i="275"/>
  <c r="E1970" i="275"/>
  <c r="E1969" i="275"/>
  <c r="E1968" i="275"/>
  <c r="E1967" i="275"/>
  <c r="E1966" i="275"/>
  <c r="H1966" i="275"/>
  <c r="E1965" i="275"/>
  <c r="E1964" i="275"/>
  <c r="E1963" i="275"/>
  <c r="E1962" i="275"/>
  <c r="E1911" i="275"/>
  <c r="E1910" i="275"/>
  <c r="E1909" i="275"/>
  <c r="E1908" i="275"/>
  <c r="E1907" i="275"/>
  <c r="E1906" i="275"/>
  <c r="E1905" i="275"/>
  <c r="E1904" i="275"/>
  <c r="E1903" i="275"/>
  <c r="E1902" i="275"/>
  <c r="E1901" i="275"/>
  <c r="E1900" i="275"/>
  <c r="E1899" i="275"/>
  <c r="E1898" i="275"/>
  <c r="E1897" i="275"/>
  <c r="E1896" i="275"/>
  <c r="E1895" i="275"/>
  <c r="E1894" i="275"/>
  <c r="E1893" i="275"/>
  <c r="E1892" i="275"/>
  <c r="E1891" i="275"/>
  <c r="E1890" i="275"/>
  <c r="E1889" i="275"/>
  <c r="E1888" i="275"/>
  <c r="E1887" i="275"/>
  <c r="E1886" i="275"/>
  <c r="E1885" i="275"/>
  <c r="E1884" i="275"/>
  <c r="E1883" i="275"/>
  <c r="E1882" i="275"/>
  <c r="E1881" i="275"/>
  <c r="E1880" i="275"/>
  <c r="E1879" i="275"/>
  <c r="E1878" i="275"/>
  <c r="E1877" i="275"/>
  <c r="E1876" i="275"/>
  <c r="E1875" i="275"/>
  <c r="E1874" i="275"/>
  <c r="E1873" i="275"/>
  <c r="E1872" i="275"/>
  <c r="E1871" i="275"/>
  <c r="E1870" i="275"/>
  <c r="E1869" i="275"/>
  <c r="E1867" i="275"/>
  <c r="E1866" i="275"/>
  <c r="E1865" i="275"/>
  <c r="E1864" i="275"/>
  <c r="E1863" i="275"/>
  <c r="E1862" i="275"/>
  <c r="E1861" i="275"/>
  <c r="E1860" i="275"/>
  <c r="E1859" i="275"/>
  <c r="E1858" i="275"/>
  <c r="E1857" i="275"/>
  <c r="E1856" i="275"/>
  <c r="E1855" i="275"/>
  <c r="E1854" i="275"/>
  <c r="E1853" i="275"/>
  <c r="E1852" i="275"/>
  <c r="E1851" i="275"/>
  <c r="E1850" i="275"/>
  <c r="E1849" i="275"/>
  <c r="E1848" i="275"/>
  <c r="E1847" i="275"/>
  <c r="E1846" i="275"/>
  <c r="E1845" i="275"/>
  <c r="E1844" i="275"/>
  <c r="E1843" i="275"/>
  <c r="E1842" i="275"/>
  <c r="E1841" i="275"/>
  <c r="E1840" i="275"/>
  <c r="E1839" i="275"/>
  <c r="E1838" i="275"/>
  <c r="E1837" i="275"/>
  <c r="E1836" i="275"/>
  <c r="E1835" i="275"/>
  <c r="E1834" i="275"/>
  <c r="E1833" i="275"/>
  <c r="E1832" i="275"/>
  <c r="E1831" i="275"/>
  <c r="E1830" i="275"/>
  <c r="E1829" i="275"/>
  <c r="E1828" i="275"/>
  <c r="E1827" i="275"/>
  <c r="E1826" i="275"/>
  <c r="E1825" i="275"/>
  <c r="E1824" i="275"/>
  <c r="E1823" i="275"/>
  <c r="E1822" i="275"/>
  <c r="E1821" i="275"/>
  <c r="E1820" i="275"/>
  <c r="E1819" i="275"/>
  <c r="E1818" i="275"/>
  <c r="E1817" i="275"/>
  <c r="E1816" i="275"/>
  <c r="E1815" i="275"/>
  <c r="E1813" i="275"/>
  <c r="E1812" i="275"/>
  <c r="E1756" i="275"/>
  <c r="E1755" i="275"/>
  <c r="E1754" i="275"/>
  <c r="E1753" i="275"/>
  <c r="E1752" i="275"/>
  <c r="E1751" i="275"/>
  <c r="E1750" i="275"/>
  <c r="E1749" i="275"/>
  <c r="E1748" i="275"/>
  <c r="E1747" i="275"/>
  <c r="E1746" i="275"/>
  <c r="E1745" i="275"/>
  <c r="E1744" i="275"/>
  <c r="E1743" i="275"/>
  <c r="E1742" i="275"/>
  <c r="E1741" i="275"/>
  <c r="E1740" i="275"/>
  <c r="E1739" i="275"/>
  <c r="E1738" i="275"/>
  <c r="E1737" i="275"/>
  <c r="E1736" i="275"/>
  <c r="E1735" i="275"/>
  <c r="E1734" i="275"/>
  <c r="E1733" i="275"/>
  <c r="E1732" i="275"/>
  <c r="E1731" i="275"/>
  <c r="E1730" i="275"/>
  <c r="E1729" i="275"/>
  <c r="E1728" i="275"/>
  <c r="E1727" i="275"/>
  <c r="E1726" i="275"/>
  <c r="E1725" i="275"/>
  <c r="E1724" i="275"/>
  <c r="E1723" i="275"/>
  <c r="E1722" i="275"/>
  <c r="E1721" i="275"/>
  <c r="E1720" i="275"/>
  <c r="E1719" i="275"/>
  <c r="E1717" i="275"/>
  <c r="E1716" i="275"/>
  <c r="E1715" i="275"/>
  <c r="E1714" i="275"/>
  <c r="E1713" i="275"/>
  <c r="E1712" i="275"/>
  <c r="E1711" i="275"/>
  <c r="E1710" i="275"/>
  <c r="E1709" i="275"/>
  <c r="E1708" i="275"/>
  <c r="E1707" i="275"/>
  <c r="E1706" i="275"/>
  <c r="E1705" i="275"/>
  <c r="E1704" i="275"/>
  <c r="E1703" i="275"/>
  <c r="E1702" i="275"/>
  <c r="E1701" i="275"/>
  <c r="E1700" i="275"/>
  <c r="E1699" i="275"/>
  <c r="E1698" i="275"/>
  <c r="E1697" i="275"/>
  <c r="E1696" i="275"/>
  <c r="E1695" i="275"/>
  <c r="E1694" i="275"/>
  <c r="E1693" i="275"/>
  <c r="E1692" i="275"/>
  <c r="E1691" i="275"/>
  <c r="E1690" i="275"/>
  <c r="E1689" i="275"/>
  <c r="E1688" i="275"/>
  <c r="E1687" i="275"/>
  <c r="E1686" i="275"/>
  <c r="E1685" i="275"/>
  <c r="E1684" i="275"/>
  <c r="E1683" i="275"/>
  <c r="E1682" i="275"/>
  <c r="G535" i="265"/>
  <c r="E1631" i="275"/>
  <c r="E1630" i="275"/>
  <c r="E1629" i="275"/>
  <c r="E1628" i="275"/>
  <c r="E1627" i="275"/>
  <c r="E1626" i="275"/>
  <c r="E1625" i="275"/>
  <c r="E1624" i="275"/>
  <c r="E1623" i="275"/>
  <c r="E1622" i="275"/>
  <c r="E1621" i="275"/>
  <c r="E1620" i="275"/>
  <c r="E1619" i="275"/>
  <c r="E1618" i="275"/>
  <c r="E1617" i="275"/>
  <c r="E1616" i="275"/>
  <c r="E1615" i="275"/>
  <c r="E1614" i="275"/>
  <c r="E1613" i="275"/>
  <c r="E1612" i="275"/>
  <c r="E1611" i="275"/>
  <c r="E1610" i="275"/>
  <c r="E1609" i="275"/>
  <c r="E1608" i="275"/>
  <c r="E1607" i="275"/>
  <c r="E1606" i="275"/>
  <c r="E1605" i="275"/>
  <c r="E1604" i="275"/>
  <c r="E1603" i="275"/>
  <c r="E1602" i="275"/>
  <c r="E1601" i="275"/>
  <c r="E1600" i="275"/>
  <c r="E1599" i="275"/>
  <c r="E1598" i="275"/>
  <c r="E1597" i="275"/>
  <c r="E1596" i="275"/>
  <c r="E1595" i="275"/>
  <c r="E1594" i="275"/>
  <c r="E1593" i="275"/>
  <c r="E1592" i="275"/>
  <c r="E1591" i="275"/>
  <c r="E1590" i="275"/>
  <c r="E1589" i="275"/>
  <c r="E1588" i="275"/>
  <c r="E1587" i="275"/>
  <c r="E1586" i="275"/>
  <c r="E1585" i="275"/>
  <c r="E1583" i="275"/>
  <c r="E1582" i="275"/>
  <c r="E1581" i="275"/>
  <c r="E1580" i="275"/>
  <c r="E1579" i="275"/>
  <c r="E1578" i="275"/>
  <c r="E1577" i="275"/>
  <c r="E1576" i="275"/>
  <c r="E1575" i="275"/>
  <c r="E1574" i="275"/>
  <c r="E1573" i="275"/>
  <c r="E1572" i="275"/>
  <c r="E1571" i="275"/>
  <c r="E1570" i="275"/>
  <c r="E1569" i="275"/>
  <c r="E1568" i="275"/>
  <c r="E1567" i="275"/>
  <c r="E1566" i="275"/>
  <c r="E1565" i="275"/>
  <c r="E1564" i="275"/>
  <c r="E1562" i="275"/>
  <c r="E1561" i="275"/>
  <c r="E1560" i="275"/>
  <c r="E1559" i="275"/>
  <c r="E1558" i="275"/>
  <c r="E1557" i="275"/>
  <c r="E1556" i="275"/>
  <c r="E1555" i="275"/>
  <c r="E1554" i="275"/>
  <c r="E1553" i="275"/>
  <c r="E1552" i="275"/>
  <c r="E1551" i="275"/>
  <c r="E1550" i="275"/>
  <c r="E1549" i="275"/>
  <c r="E1548" i="275"/>
  <c r="E1547" i="275"/>
  <c r="E1546" i="275"/>
  <c r="E1545" i="275"/>
  <c r="E1544" i="275"/>
  <c r="E1543" i="275"/>
  <c r="E1542" i="275"/>
  <c r="E1541" i="275"/>
  <c r="E1540" i="275"/>
  <c r="E1539" i="275"/>
  <c r="E1538" i="275"/>
  <c r="E1537" i="275"/>
  <c r="E1536" i="275"/>
  <c r="E1535" i="275"/>
  <c r="E1534" i="275"/>
  <c r="E1533" i="275"/>
  <c r="E1532" i="275"/>
  <c r="E1476" i="275"/>
  <c r="E1475" i="275"/>
  <c r="E1474" i="275"/>
  <c r="E1473" i="275"/>
  <c r="E1472" i="275"/>
  <c r="E1471" i="275"/>
  <c r="E1470" i="275"/>
  <c r="E1469" i="275"/>
  <c r="E1468" i="275"/>
  <c r="E1467" i="275"/>
  <c r="E1466" i="275"/>
  <c r="E1465" i="275"/>
  <c r="E1464" i="275"/>
  <c r="E1463" i="275"/>
  <c r="E1462" i="275"/>
  <c r="E1461" i="275"/>
  <c r="E1460" i="275"/>
  <c r="E1459" i="275"/>
  <c r="E1458" i="275"/>
  <c r="E1457" i="275"/>
  <c r="E1456" i="275"/>
  <c r="E1455" i="275"/>
  <c r="E1454" i="275"/>
  <c r="E1453" i="275"/>
  <c r="E1452" i="275"/>
  <c r="E1451" i="275"/>
  <c r="E1450" i="275"/>
  <c r="E1449" i="275"/>
  <c r="E1448" i="275"/>
  <c r="E1447" i="275"/>
  <c r="E1446" i="275"/>
  <c r="E1445" i="275"/>
  <c r="E1444" i="275"/>
  <c r="E1443" i="275"/>
  <c r="E1442" i="275"/>
  <c r="E1441" i="275"/>
  <c r="E1440" i="275"/>
  <c r="E1439" i="275"/>
  <c r="E1438" i="275"/>
  <c r="E1437" i="275"/>
  <c r="E1436" i="275"/>
  <c r="E1435" i="275"/>
  <c r="E1434" i="275"/>
  <c r="E1433" i="275"/>
  <c r="E1432" i="275"/>
  <c r="E1431" i="275"/>
  <c r="E1430" i="275"/>
  <c r="E1429" i="275"/>
  <c r="E1428" i="275"/>
  <c r="E1427" i="275"/>
  <c r="E1426" i="275"/>
  <c r="E1425" i="275"/>
  <c r="E1424" i="275"/>
  <c r="E1423" i="275"/>
  <c r="E1422" i="275"/>
  <c r="E1421" i="275"/>
  <c r="E1420" i="275"/>
  <c r="E1419" i="275"/>
  <c r="E1418" i="275"/>
  <c r="E1417" i="275"/>
  <c r="E1416" i="275"/>
  <c r="E1415" i="275"/>
  <c r="E1414" i="275"/>
  <c r="E1413" i="275"/>
  <c r="E1412" i="275"/>
  <c r="E1411" i="275"/>
  <c r="E1410" i="275"/>
  <c r="E1409" i="275"/>
  <c r="E1408" i="275"/>
  <c r="E1407" i="275"/>
  <c r="E1406" i="275"/>
  <c r="E1405" i="275"/>
  <c r="E1404" i="275"/>
  <c r="E1403" i="275"/>
  <c r="G699" i="265"/>
  <c r="E1351" i="275"/>
  <c r="E1350" i="275"/>
  <c r="H1350" i="275"/>
  <c r="E1349" i="275"/>
  <c r="E1348" i="275"/>
  <c r="E1347" i="275"/>
  <c r="E1346" i="275"/>
  <c r="E1345" i="275"/>
  <c r="E1343" i="275"/>
  <c r="E1342" i="275"/>
  <c r="E1341" i="275"/>
  <c r="E1340" i="275"/>
  <c r="E1339" i="275"/>
  <c r="H1339" i="275"/>
  <c r="E1338" i="275"/>
  <c r="E1337" i="275"/>
  <c r="E1336" i="275"/>
  <c r="E1335" i="275"/>
  <c r="E1334" i="275"/>
  <c r="E1333" i="275"/>
  <c r="E1332" i="275"/>
  <c r="E1331" i="275"/>
  <c r="E1330" i="275"/>
  <c r="E1329" i="275"/>
  <c r="E1328" i="275"/>
  <c r="E1327" i="275"/>
  <c r="H1327" i="275"/>
  <c r="E1326" i="275"/>
  <c r="E1325" i="275"/>
  <c r="H1325" i="275"/>
  <c r="E1324" i="275"/>
  <c r="E1323" i="275"/>
  <c r="E1322" i="275"/>
  <c r="E1321" i="275"/>
  <c r="E1320" i="275"/>
  <c r="E1319" i="275"/>
  <c r="E1318" i="275"/>
  <c r="E1317" i="275"/>
  <c r="E1316" i="275"/>
  <c r="E1315" i="275"/>
  <c r="E1314" i="275"/>
  <c r="E1313" i="275"/>
  <c r="E1312" i="275"/>
  <c r="E1311" i="275"/>
  <c r="H1311" i="275"/>
  <c r="E1310" i="275"/>
  <c r="E1309" i="275"/>
  <c r="E1308" i="275"/>
  <c r="E1307" i="275"/>
  <c r="E1306" i="275"/>
  <c r="E1305" i="275"/>
  <c r="E1304" i="275"/>
  <c r="E1303" i="275"/>
  <c r="E1302" i="275"/>
  <c r="E1301" i="275"/>
  <c r="E1300" i="275"/>
  <c r="E1299" i="275"/>
  <c r="E1298" i="275"/>
  <c r="E1297" i="275"/>
  <c r="E1296" i="275"/>
  <c r="E1295" i="275"/>
  <c r="E1294" i="275"/>
  <c r="E1293" i="275"/>
  <c r="E1292" i="275"/>
  <c r="E1291" i="275"/>
  <c r="E1290" i="275"/>
  <c r="E1289" i="275"/>
  <c r="E1288" i="275"/>
  <c r="E1287" i="275"/>
  <c r="E1286" i="275"/>
  <c r="E1285" i="275"/>
  <c r="E1284" i="275"/>
  <c r="E1283" i="275"/>
  <c r="E1282" i="275"/>
  <c r="E1281" i="275"/>
  <c r="E1280" i="275"/>
  <c r="E1279" i="275"/>
  <c r="E1278" i="275"/>
  <c r="E1277" i="275"/>
  <c r="E1276" i="275"/>
  <c r="E1275" i="275"/>
  <c r="E1274" i="275"/>
  <c r="E1273" i="275"/>
  <c r="E1272" i="275"/>
  <c r="E1271" i="275"/>
  <c r="E1270" i="275"/>
  <c r="E1269" i="275"/>
  <c r="E1268" i="275"/>
  <c r="E1267" i="275"/>
  <c r="E1266" i="275"/>
  <c r="E1265" i="275"/>
  <c r="E1264" i="275"/>
  <c r="E1263" i="275"/>
  <c r="E1262" i="275"/>
  <c r="E1261" i="275"/>
  <c r="E1260" i="275"/>
  <c r="E1259" i="275"/>
  <c r="E1258" i="275"/>
  <c r="E1257" i="275"/>
  <c r="E1256" i="275"/>
  <c r="E1255" i="275"/>
  <c r="E1253" i="275"/>
  <c r="E1252" i="275"/>
  <c r="E1196" i="275"/>
  <c r="E1195" i="275"/>
  <c r="E1194" i="275"/>
  <c r="E1193" i="275"/>
  <c r="H1193" i="275"/>
  <c r="E1192" i="275"/>
  <c r="E1191" i="275"/>
  <c r="E1190" i="275"/>
  <c r="E1189" i="275"/>
  <c r="H1189" i="275"/>
  <c r="E1188" i="275"/>
  <c r="E1187" i="275"/>
  <c r="H1187" i="275"/>
  <c r="E1186" i="275"/>
  <c r="E1185" i="275"/>
  <c r="E1184" i="275"/>
  <c r="E1183" i="275"/>
  <c r="H1183" i="275"/>
  <c r="E1182" i="275"/>
  <c r="E1181" i="275"/>
  <c r="E1180" i="275"/>
  <c r="E1179" i="275"/>
  <c r="E1178" i="275"/>
  <c r="E1177" i="275"/>
  <c r="E1176" i="275"/>
  <c r="E1175" i="275"/>
  <c r="H1175" i="275"/>
  <c r="E1174" i="275"/>
  <c r="E1173" i="275"/>
  <c r="E1172" i="275"/>
  <c r="E1171" i="275"/>
  <c r="E1170" i="275"/>
  <c r="E1169" i="275"/>
  <c r="E1168" i="275"/>
  <c r="E1167" i="275"/>
  <c r="H1167" i="275"/>
  <c r="E1166" i="275"/>
  <c r="E1165" i="275"/>
  <c r="E1164" i="275"/>
  <c r="E1163" i="275"/>
  <c r="H1163" i="275"/>
  <c r="E1162" i="275"/>
  <c r="E1161" i="275"/>
  <c r="H1161" i="275"/>
  <c r="E1160" i="275"/>
  <c r="E1159" i="275"/>
  <c r="E1158" i="275"/>
  <c r="E1157" i="275"/>
  <c r="E1156" i="275"/>
  <c r="E1155" i="275"/>
  <c r="H1155" i="275"/>
  <c r="E1154" i="275"/>
  <c r="E1153" i="275"/>
  <c r="H1153" i="275"/>
  <c r="E1152" i="275"/>
  <c r="E1151" i="275"/>
  <c r="E1150" i="275"/>
  <c r="E1149" i="275"/>
  <c r="E1148" i="275"/>
  <c r="E1147" i="275"/>
  <c r="E1146" i="275"/>
  <c r="E1145" i="275"/>
  <c r="E1144" i="275"/>
  <c r="E1143" i="275"/>
  <c r="H1143" i="275"/>
  <c r="E1142" i="275"/>
  <c r="E1141" i="275"/>
  <c r="H1141" i="275"/>
  <c r="E1140" i="275"/>
  <c r="E1139" i="275"/>
  <c r="E1138" i="275"/>
  <c r="E1137" i="275"/>
  <c r="E1136" i="275"/>
  <c r="E1135" i="275"/>
  <c r="E1134" i="275"/>
  <c r="E1133" i="275"/>
  <c r="E1131" i="275"/>
  <c r="E1130" i="275"/>
  <c r="E1129" i="275"/>
  <c r="E1128" i="275"/>
  <c r="H1128" i="275"/>
  <c r="E1127" i="275"/>
  <c r="E1126" i="275"/>
  <c r="H1126" i="275"/>
  <c r="E1125" i="275"/>
  <c r="E1124" i="275"/>
  <c r="E1123" i="275"/>
  <c r="E1122" i="275"/>
  <c r="E1071" i="275"/>
  <c r="E1070" i="275"/>
  <c r="E1069" i="275"/>
  <c r="E1068" i="275"/>
  <c r="E1067" i="275"/>
  <c r="H1067" i="275"/>
  <c r="E1066" i="275"/>
  <c r="E1065" i="275"/>
  <c r="E1064" i="275"/>
  <c r="E1063" i="275"/>
  <c r="H1063" i="275"/>
  <c r="E1062" i="275"/>
  <c r="E1061" i="275"/>
  <c r="E1060" i="275"/>
  <c r="E1059" i="275"/>
  <c r="E1058" i="275"/>
  <c r="E1057" i="275"/>
  <c r="E1056" i="275"/>
  <c r="E1055" i="275"/>
  <c r="E1054" i="275"/>
  <c r="E1053" i="275"/>
  <c r="E1052" i="275"/>
  <c r="E1051" i="275"/>
  <c r="E1050" i="275"/>
  <c r="E1049" i="275"/>
  <c r="E1048" i="275"/>
  <c r="E1047" i="275"/>
  <c r="E1046" i="275"/>
  <c r="E1045" i="275"/>
  <c r="E1044" i="275"/>
  <c r="E1043" i="275"/>
  <c r="E1042" i="275"/>
  <c r="E1041" i="275"/>
  <c r="E1040" i="275"/>
  <c r="E1039" i="275"/>
  <c r="E1038" i="275"/>
  <c r="E1037" i="275"/>
  <c r="E1036" i="275"/>
  <c r="E1035" i="275"/>
  <c r="E1034" i="275"/>
  <c r="E1033" i="275"/>
  <c r="E1032" i="275"/>
  <c r="E1031" i="275"/>
  <c r="E1030" i="275"/>
  <c r="E1029" i="275"/>
  <c r="E1028" i="275"/>
  <c r="E1027" i="275"/>
  <c r="E1026" i="275"/>
  <c r="E1025" i="275"/>
  <c r="E1024" i="275"/>
  <c r="E1023" i="275"/>
  <c r="E1021" i="275"/>
  <c r="E1020" i="275"/>
  <c r="E1019" i="275"/>
  <c r="E1018" i="275"/>
  <c r="E1017" i="275"/>
  <c r="E1016" i="275"/>
  <c r="E1015" i="275"/>
  <c r="E1014" i="275"/>
  <c r="E1013" i="275"/>
  <c r="E1012" i="275"/>
  <c r="E1011" i="275"/>
  <c r="E1010" i="275"/>
  <c r="E1009" i="275"/>
  <c r="E1008" i="275"/>
  <c r="E1007" i="275"/>
  <c r="E1006" i="275"/>
  <c r="E1005" i="275"/>
  <c r="E1004" i="275"/>
  <c r="E1003" i="275"/>
  <c r="E1002" i="275"/>
  <c r="E1001" i="275"/>
  <c r="E1000" i="275"/>
  <c r="E999" i="275"/>
  <c r="E998" i="275"/>
  <c r="E997" i="275"/>
  <c r="E996" i="275"/>
  <c r="E995" i="275"/>
  <c r="E994" i="275"/>
  <c r="E993" i="275"/>
  <c r="E992" i="275"/>
  <c r="E991" i="275"/>
  <c r="E990" i="275"/>
  <c r="E989" i="275"/>
  <c r="E988" i="275"/>
  <c r="E987" i="275"/>
  <c r="E986" i="275"/>
  <c r="E985" i="275"/>
  <c r="E984" i="275"/>
  <c r="E983" i="275"/>
  <c r="E982" i="275"/>
  <c r="E981" i="275"/>
  <c r="E980" i="275"/>
  <c r="E979" i="275"/>
  <c r="E978" i="275"/>
  <c r="E977" i="275"/>
  <c r="E976" i="275"/>
  <c r="E975" i="275"/>
  <c r="E974" i="275"/>
  <c r="E973" i="275"/>
  <c r="E916" i="275"/>
  <c r="E915" i="275"/>
  <c r="E914" i="275"/>
  <c r="E913" i="275"/>
  <c r="E912" i="275"/>
  <c r="E911" i="275"/>
  <c r="E910" i="275"/>
  <c r="E909" i="275"/>
  <c r="E908" i="275"/>
  <c r="E907" i="275"/>
  <c r="E906" i="275"/>
  <c r="E905" i="275"/>
  <c r="E904" i="275"/>
  <c r="E903" i="275"/>
  <c r="E902" i="275"/>
  <c r="E901" i="275"/>
  <c r="E900" i="275"/>
  <c r="E899" i="275"/>
  <c r="E898" i="275"/>
  <c r="E897" i="275"/>
  <c r="E896" i="275"/>
  <c r="E895" i="275"/>
  <c r="E894" i="275"/>
  <c r="E893" i="275"/>
  <c r="E892" i="275"/>
  <c r="E891" i="275"/>
  <c r="E890" i="275"/>
  <c r="E889" i="275"/>
  <c r="E888" i="275"/>
  <c r="E887" i="275"/>
  <c r="E886" i="275"/>
  <c r="E885" i="275"/>
  <c r="E884" i="275"/>
  <c r="E883" i="275"/>
  <c r="E882" i="275"/>
  <c r="E881" i="275"/>
  <c r="E880" i="275"/>
  <c r="E879" i="275"/>
  <c r="E878" i="275"/>
  <c r="E877" i="275"/>
  <c r="E876" i="275"/>
  <c r="E875" i="275"/>
  <c r="E874" i="275"/>
  <c r="E873" i="275"/>
  <c r="E872" i="275"/>
  <c r="E871" i="275"/>
  <c r="E870" i="275"/>
  <c r="E869" i="275"/>
  <c r="E868" i="275"/>
  <c r="E867" i="275"/>
  <c r="E866" i="275"/>
  <c r="E865" i="275"/>
  <c r="E864" i="275"/>
  <c r="E863" i="275"/>
  <c r="H863" i="275"/>
  <c r="E862" i="275"/>
  <c r="E861" i="275"/>
  <c r="E860" i="275"/>
  <c r="E859" i="275"/>
  <c r="E858" i="275"/>
  <c r="E857" i="275"/>
  <c r="E856" i="275"/>
  <c r="E855" i="275"/>
  <c r="H855" i="275"/>
  <c r="E854" i="275"/>
  <c r="E853" i="275"/>
  <c r="E852" i="275"/>
  <c r="E851" i="275"/>
  <c r="E850" i="275"/>
  <c r="E849" i="275"/>
  <c r="E848" i="275"/>
  <c r="E847" i="275"/>
  <c r="E846" i="275"/>
  <c r="E845" i="275"/>
  <c r="E844" i="275"/>
  <c r="E842" i="275"/>
  <c r="E791" i="275"/>
  <c r="E790" i="275"/>
  <c r="E789" i="275"/>
  <c r="E788" i="275"/>
  <c r="E787" i="275"/>
  <c r="E786" i="275"/>
  <c r="E785" i="275"/>
  <c r="E784" i="275"/>
  <c r="E783" i="275"/>
  <c r="H783" i="275"/>
  <c r="E782" i="275"/>
  <c r="E781" i="275"/>
  <c r="E780" i="275"/>
  <c r="E779" i="275"/>
  <c r="E778" i="275"/>
  <c r="E777" i="275"/>
  <c r="E776" i="275"/>
  <c r="E775" i="275"/>
  <c r="E774" i="275"/>
  <c r="E773" i="275"/>
  <c r="H773" i="275"/>
  <c r="E772" i="275"/>
  <c r="E771" i="275"/>
  <c r="E770" i="275"/>
  <c r="E769" i="275"/>
  <c r="E768" i="275"/>
  <c r="E767" i="275"/>
  <c r="E766" i="275"/>
  <c r="E765" i="275"/>
  <c r="H765" i="275"/>
  <c r="E764" i="275"/>
  <c r="E763" i="275"/>
  <c r="H763" i="275"/>
  <c r="E762" i="275"/>
  <c r="E761" i="275"/>
  <c r="E760" i="275"/>
  <c r="E759" i="275"/>
  <c r="E758" i="275"/>
  <c r="E757" i="275"/>
  <c r="E756" i="275"/>
  <c r="E755" i="275"/>
  <c r="E754" i="275"/>
  <c r="E753" i="275"/>
  <c r="H753" i="275"/>
  <c r="E752" i="275"/>
  <c r="E751" i="275"/>
  <c r="E750" i="275"/>
  <c r="E749" i="275"/>
  <c r="E748" i="275"/>
  <c r="E746" i="275"/>
  <c r="E745" i="275"/>
  <c r="E744" i="275"/>
  <c r="E743" i="275"/>
  <c r="E742" i="275"/>
  <c r="H742" i="275"/>
  <c r="E741" i="275"/>
  <c r="E740" i="275"/>
  <c r="E739" i="275"/>
  <c r="E738" i="275"/>
  <c r="E737" i="275"/>
  <c r="E736" i="275"/>
  <c r="E735" i="275"/>
  <c r="E734" i="275"/>
  <c r="E733" i="275"/>
  <c r="E732" i="275"/>
  <c r="E731" i="275"/>
  <c r="E730" i="275"/>
  <c r="E729" i="275"/>
  <c r="E728" i="275"/>
  <c r="E727" i="275"/>
  <c r="E726" i="275"/>
  <c r="E725" i="275"/>
  <c r="E724" i="275"/>
  <c r="E723" i="275"/>
  <c r="E722" i="275"/>
  <c r="E721" i="275"/>
  <c r="E720" i="275"/>
  <c r="E719" i="275"/>
  <c r="E718" i="275"/>
  <c r="E717" i="275"/>
  <c r="E716" i="275"/>
  <c r="E715" i="275"/>
  <c r="E714" i="275"/>
  <c r="E713" i="275"/>
  <c r="E712" i="275"/>
  <c r="E711" i="275"/>
  <c r="E710" i="275"/>
  <c r="E709" i="275"/>
  <c r="E708" i="275"/>
  <c r="E707" i="275"/>
  <c r="E706" i="275"/>
  <c r="E705" i="275"/>
  <c r="E704" i="275"/>
  <c r="E703" i="275"/>
  <c r="E702" i="275"/>
  <c r="E701" i="275"/>
  <c r="E700" i="275"/>
  <c r="E699" i="275"/>
  <c r="E698" i="275"/>
  <c r="E697" i="275"/>
  <c r="E696" i="275"/>
  <c r="E695" i="275"/>
  <c r="E694" i="275"/>
  <c r="E692" i="275"/>
  <c r="E636" i="275"/>
  <c r="E635" i="275"/>
  <c r="E634" i="275"/>
  <c r="E633" i="275"/>
  <c r="E632" i="275"/>
  <c r="E631" i="275"/>
  <c r="E630" i="275"/>
  <c r="E629" i="275"/>
  <c r="E628" i="275"/>
  <c r="H628" i="275"/>
  <c r="E627" i="275"/>
  <c r="E626" i="275"/>
  <c r="H626" i="275"/>
  <c r="E625" i="275"/>
  <c r="E624" i="275"/>
  <c r="E623" i="275"/>
  <c r="E622" i="275"/>
  <c r="H622" i="275"/>
  <c r="E621" i="275"/>
  <c r="E620" i="275"/>
  <c r="E619" i="275"/>
  <c r="E618" i="275"/>
  <c r="E617" i="275"/>
  <c r="E616" i="275"/>
  <c r="E615" i="275"/>
  <c r="E614" i="275"/>
  <c r="E613" i="275"/>
  <c r="E612" i="275"/>
  <c r="E611" i="275"/>
  <c r="E610" i="275"/>
  <c r="E609" i="275"/>
  <c r="E608" i="275"/>
  <c r="E607" i="275"/>
  <c r="E606" i="275"/>
  <c r="E605" i="275"/>
  <c r="E604" i="275"/>
  <c r="E603" i="275"/>
  <c r="E602" i="275"/>
  <c r="E601" i="275"/>
  <c r="E600" i="275"/>
  <c r="E599" i="275"/>
  <c r="E598" i="275"/>
  <c r="E597" i="275"/>
  <c r="E596" i="275"/>
  <c r="H596" i="275"/>
  <c r="E595" i="275"/>
  <c r="E594" i="275"/>
  <c r="E593" i="275"/>
  <c r="E592" i="275"/>
  <c r="E591" i="275"/>
  <c r="E590" i="275"/>
  <c r="E589" i="275"/>
  <c r="E588" i="275"/>
  <c r="E587" i="275"/>
  <c r="E586" i="275"/>
  <c r="E585" i="275"/>
  <c r="E584" i="275"/>
  <c r="E583" i="275"/>
  <c r="E582" i="275"/>
  <c r="H582" i="275"/>
  <c r="E581" i="275"/>
  <c r="E580" i="275"/>
  <c r="E579" i="275"/>
  <c r="E578" i="275"/>
  <c r="E577" i="275"/>
  <c r="E576" i="275"/>
  <c r="E575" i="275"/>
  <c r="E574" i="275"/>
  <c r="E573" i="275"/>
  <c r="E572" i="275"/>
  <c r="E571" i="275"/>
  <c r="E570" i="275"/>
  <c r="E569" i="275"/>
  <c r="E568" i="275"/>
  <c r="H568" i="275"/>
  <c r="E567" i="275"/>
  <c r="E566" i="275"/>
  <c r="E565" i="275"/>
  <c r="E564" i="275"/>
  <c r="E562" i="275"/>
  <c r="E511" i="275"/>
  <c r="E510" i="275"/>
  <c r="E509" i="275"/>
  <c r="E508" i="275"/>
  <c r="E507" i="275"/>
  <c r="E506" i="275"/>
  <c r="E504" i="275"/>
  <c r="E503" i="275"/>
  <c r="E502" i="275"/>
  <c r="E501" i="275"/>
  <c r="E500" i="275"/>
  <c r="E499" i="275"/>
  <c r="E498" i="275"/>
  <c r="E497" i="275"/>
  <c r="E496" i="275"/>
  <c r="E495" i="275"/>
  <c r="E494" i="275"/>
  <c r="E493" i="275"/>
  <c r="E492" i="275"/>
  <c r="E491" i="275"/>
  <c r="E490" i="275"/>
  <c r="E489" i="275"/>
  <c r="E488" i="275"/>
  <c r="E487" i="275"/>
  <c r="E486" i="275"/>
  <c r="E485" i="275"/>
  <c r="E484" i="275"/>
  <c r="E483" i="275"/>
  <c r="E482" i="275"/>
  <c r="E481" i="275"/>
  <c r="E480" i="275"/>
  <c r="E479" i="275"/>
  <c r="E478" i="275"/>
  <c r="E477" i="275"/>
  <c r="E476" i="275"/>
  <c r="E475" i="275"/>
  <c r="E474" i="275"/>
  <c r="E473" i="275"/>
  <c r="E472" i="275"/>
  <c r="E471" i="275"/>
  <c r="E470" i="275"/>
  <c r="E469" i="275"/>
  <c r="E468" i="275"/>
  <c r="E467" i="275"/>
  <c r="E466" i="275"/>
  <c r="E465" i="275"/>
  <c r="E464" i="275"/>
  <c r="E463" i="275"/>
  <c r="E462" i="275"/>
  <c r="E461" i="275"/>
  <c r="E460" i="275"/>
  <c r="E459" i="275"/>
  <c r="E458" i="275"/>
  <c r="E457" i="275"/>
  <c r="E456" i="275"/>
  <c r="E455" i="275"/>
  <c r="E454" i="275"/>
  <c r="E453" i="275"/>
  <c r="E452" i="275"/>
  <c r="E451" i="275"/>
  <c r="E450" i="275"/>
  <c r="E449" i="275"/>
  <c r="E448" i="275"/>
  <c r="E447" i="275"/>
  <c r="E446" i="275"/>
  <c r="E445" i="275"/>
  <c r="E444" i="275"/>
  <c r="E443" i="275"/>
  <c r="E442" i="275"/>
  <c r="E441" i="275"/>
  <c r="E440" i="275"/>
  <c r="E439" i="275"/>
  <c r="E438" i="275"/>
  <c r="E437" i="275"/>
  <c r="E436" i="275"/>
  <c r="E435" i="275"/>
  <c r="E434" i="275"/>
  <c r="E433" i="275"/>
  <c r="E432" i="275"/>
  <c r="E431" i="275"/>
  <c r="E430" i="275"/>
  <c r="E429" i="275"/>
  <c r="E428" i="275"/>
  <c r="E427" i="275"/>
  <c r="E426" i="275"/>
  <c r="E425" i="275"/>
  <c r="E424" i="275"/>
  <c r="E423" i="275"/>
  <c r="E422" i="275"/>
  <c r="E421" i="275"/>
  <c r="E420" i="275"/>
  <c r="E419" i="275"/>
  <c r="E418" i="275"/>
  <c r="E417" i="275"/>
  <c r="E416" i="275"/>
  <c r="E415" i="275"/>
  <c r="E414" i="275"/>
  <c r="E413" i="275"/>
  <c r="E356" i="275"/>
  <c r="E355" i="275"/>
  <c r="E354" i="275"/>
  <c r="E353" i="275"/>
  <c r="E352" i="275"/>
  <c r="E351" i="275"/>
  <c r="H351" i="275"/>
  <c r="E350" i="275"/>
  <c r="E349" i="275"/>
  <c r="E348" i="275"/>
  <c r="E347" i="275"/>
  <c r="E346" i="275"/>
  <c r="E345" i="275"/>
  <c r="E344" i="275"/>
  <c r="E343" i="275"/>
  <c r="E342" i="275"/>
  <c r="E341" i="275"/>
  <c r="E340" i="275"/>
  <c r="E339" i="275"/>
  <c r="E338" i="275"/>
  <c r="E337" i="275"/>
  <c r="E336" i="275"/>
  <c r="E335" i="275"/>
  <c r="H335" i="275"/>
  <c r="E334" i="275"/>
  <c r="E333" i="275"/>
  <c r="E332" i="275"/>
  <c r="E331" i="275"/>
  <c r="H331" i="275"/>
  <c r="E330" i="275"/>
  <c r="E329" i="275"/>
  <c r="E328" i="275"/>
  <c r="E327" i="275"/>
  <c r="E326" i="275"/>
  <c r="E325" i="275"/>
  <c r="E324" i="275"/>
  <c r="E323" i="275"/>
  <c r="E322" i="275"/>
  <c r="E321" i="275"/>
  <c r="E320" i="275"/>
  <c r="E319" i="275"/>
  <c r="E318" i="275"/>
  <c r="E317" i="275"/>
  <c r="E316" i="275"/>
  <c r="E315" i="275"/>
  <c r="H315" i="275"/>
  <c r="E314" i="275"/>
  <c r="E313" i="275"/>
  <c r="E312" i="275"/>
  <c r="E311" i="275"/>
  <c r="E310" i="275"/>
  <c r="E309" i="275"/>
  <c r="H309" i="275"/>
  <c r="E308" i="275"/>
  <c r="E307" i="275"/>
  <c r="E306" i="275"/>
  <c r="E305" i="275"/>
  <c r="E304" i="275"/>
  <c r="E303" i="275"/>
  <c r="E302" i="275"/>
  <c r="E301" i="275"/>
  <c r="E300" i="275"/>
  <c r="E299" i="275"/>
  <c r="H299" i="275"/>
  <c r="E298" i="275"/>
  <c r="E297" i="275"/>
  <c r="H297" i="275"/>
  <c r="E296" i="275"/>
  <c r="E295" i="275"/>
  <c r="E294" i="275"/>
  <c r="E293" i="275"/>
  <c r="E292" i="275"/>
  <c r="E291" i="275"/>
  <c r="E290" i="275"/>
  <c r="E289" i="275"/>
  <c r="E288" i="275"/>
  <c r="E287" i="275"/>
  <c r="H287" i="275"/>
  <c r="E286" i="275"/>
  <c r="E285" i="275"/>
  <c r="E284" i="275"/>
  <c r="E282" i="275"/>
  <c r="N219" i="245"/>
  <c r="E190" i="275"/>
  <c r="H190" i="275"/>
  <c r="N220" i="245"/>
  <c r="E191" i="275"/>
  <c r="H191" i="275"/>
  <c r="N221" i="245"/>
  <c r="E192" i="275"/>
  <c r="H192" i="275"/>
  <c r="N222" i="245"/>
  <c r="E193" i="275"/>
  <c r="H193" i="275"/>
  <c r="N223" i="245"/>
  <c r="E194" i="275"/>
  <c r="H194" i="275"/>
  <c r="N224" i="245"/>
  <c r="E195" i="275"/>
  <c r="H195" i="275"/>
  <c r="N225" i="245"/>
  <c r="E196" i="275"/>
  <c r="H196" i="275"/>
  <c r="N226" i="245"/>
  <c r="E197" i="275"/>
  <c r="N227" i="245"/>
  <c r="E198" i="275"/>
  <c r="H198" i="275"/>
  <c r="N228" i="245"/>
  <c r="E199" i="275"/>
  <c r="H199" i="275"/>
  <c r="N229" i="245"/>
  <c r="E200" i="275"/>
  <c r="H200" i="275"/>
  <c r="N230" i="245"/>
  <c r="E201" i="275"/>
  <c r="H201" i="275"/>
  <c r="N231" i="245"/>
  <c r="E202" i="275"/>
  <c r="H202" i="275"/>
  <c r="N232" i="245"/>
  <c r="E203" i="275"/>
  <c r="H203" i="275"/>
  <c r="N233" i="245"/>
  <c r="E204" i="275"/>
  <c r="H204" i="275"/>
  <c r="N234" i="245"/>
  <c r="E205" i="275"/>
  <c r="H205" i="275"/>
  <c r="N235" i="245"/>
  <c r="E206" i="275"/>
  <c r="N236" i="245"/>
  <c r="E207" i="275"/>
  <c r="N237" i="245"/>
  <c r="E208" i="275"/>
  <c r="H208" i="275"/>
  <c r="N238" i="245"/>
  <c r="E209" i="275"/>
  <c r="N239" i="245"/>
  <c r="N240" i="245"/>
  <c r="E211" i="275"/>
  <c r="H211" i="275"/>
  <c r="N241" i="245"/>
  <c r="E212" i="275"/>
  <c r="N242" i="245"/>
  <c r="E213" i="275"/>
  <c r="H213" i="275"/>
  <c r="N243" i="245"/>
  <c r="E214" i="275"/>
  <c r="N244" i="245"/>
  <c r="E215" i="275"/>
  <c r="N245" i="245"/>
  <c r="E216" i="275"/>
  <c r="N246" i="245"/>
  <c r="E217" i="275"/>
  <c r="H217" i="275"/>
  <c r="N247" i="245"/>
  <c r="E218" i="275"/>
  <c r="N248" i="245"/>
  <c r="E219" i="275"/>
  <c r="H219" i="275"/>
  <c r="N249" i="245"/>
  <c r="E220" i="275"/>
  <c r="N250" i="245"/>
  <c r="E221" i="275"/>
  <c r="H221" i="275"/>
  <c r="N251" i="245"/>
  <c r="E222" i="275"/>
  <c r="N252" i="245"/>
  <c r="E223" i="275"/>
  <c r="H223" i="275"/>
  <c r="N253" i="245"/>
  <c r="E224" i="275"/>
  <c r="N254" i="245"/>
  <c r="E225" i="275"/>
  <c r="H225" i="275"/>
  <c r="N255" i="245"/>
  <c r="E226" i="275"/>
  <c r="N256" i="245"/>
  <c r="E227" i="275"/>
  <c r="H227" i="275"/>
  <c r="N257" i="245"/>
  <c r="E228" i="275"/>
  <c r="N258" i="245"/>
  <c r="E229" i="275"/>
  <c r="H229" i="275"/>
  <c r="N259" i="245"/>
  <c r="E230" i="275"/>
  <c r="N260" i="245"/>
  <c r="E231" i="275"/>
  <c r="N89" i="245"/>
  <c r="E76" i="275"/>
  <c r="N23" i="245"/>
  <c r="E10" i="275"/>
  <c r="N24" i="245"/>
  <c r="E11" i="275"/>
  <c r="N25" i="245"/>
  <c r="E12" i="275"/>
  <c r="N26" i="245"/>
  <c r="E13" i="275"/>
  <c r="N27" i="245"/>
  <c r="E14" i="275"/>
  <c r="N28" i="245"/>
  <c r="E15" i="275"/>
  <c r="N29" i="245"/>
  <c r="E16" i="275"/>
  <c r="N30" i="245"/>
  <c r="E17" i="275"/>
  <c r="N31" i="245"/>
  <c r="E18" i="275"/>
  <c r="N32" i="245"/>
  <c r="E19" i="275"/>
  <c r="N33" i="245"/>
  <c r="E20" i="275"/>
  <c r="N34" i="245"/>
  <c r="E21" i="275"/>
  <c r="N35" i="245"/>
  <c r="E22" i="275"/>
  <c r="N36" i="245"/>
  <c r="E23" i="275"/>
  <c r="N37" i="245"/>
  <c r="E24" i="275"/>
  <c r="N38" i="245"/>
  <c r="E25" i="275"/>
  <c r="N39" i="245"/>
  <c r="E26" i="275"/>
  <c r="N40" i="245"/>
  <c r="E27" i="275"/>
  <c r="N41" i="245"/>
  <c r="E28" i="275"/>
  <c r="N42" i="245"/>
  <c r="E29" i="275"/>
  <c r="N43" i="245"/>
  <c r="E30" i="275"/>
  <c r="N44" i="245"/>
  <c r="E31" i="275"/>
  <c r="N45" i="245"/>
  <c r="E32" i="275"/>
  <c r="N46" i="245"/>
  <c r="E33" i="275"/>
  <c r="N47" i="245"/>
  <c r="E34" i="275"/>
  <c r="N48" i="245"/>
  <c r="E35" i="275"/>
  <c r="N49" i="245"/>
  <c r="E36" i="275"/>
  <c r="N50" i="245"/>
  <c r="E37" i="275"/>
  <c r="N51" i="245"/>
  <c r="E38" i="275"/>
  <c r="N52" i="245"/>
  <c r="E39" i="275"/>
  <c r="N53" i="245"/>
  <c r="E40" i="275"/>
  <c r="N54" i="245"/>
  <c r="E41" i="275"/>
  <c r="N55" i="245"/>
  <c r="E42" i="275"/>
  <c r="N56" i="245"/>
  <c r="E43" i="275"/>
  <c r="N57" i="245"/>
  <c r="E44" i="275"/>
  <c r="N58" i="245"/>
  <c r="E45" i="275"/>
  <c r="N59" i="245"/>
  <c r="E46" i="275"/>
  <c r="H46" i="275"/>
  <c r="N60" i="245"/>
  <c r="E47" i="275"/>
  <c r="N61" i="245"/>
  <c r="E48" i="275"/>
  <c r="H48" i="275"/>
  <c r="N62" i="245"/>
  <c r="E49" i="275"/>
  <c r="N63" i="245"/>
  <c r="E50" i="275"/>
  <c r="N64" i="245"/>
  <c r="E51" i="275"/>
  <c r="N65" i="245"/>
  <c r="E52" i="275"/>
  <c r="H52" i="275"/>
  <c r="N66" i="245"/>
  <c r="E53" i="275"/>
  <c r="N67" i="245"/>
  <c r="E54" i="275"/>
  <c r="N68" i="245"/>
  <c r="E55" i="275"/>
  <c r="N69" i="245"/>
  <c r="E56" i="275"/>
  <c r="H56" i="275"/>
  <c r="N70" i="245"/>
  <c r="E57" i="275"/>
  <c r="N71" i="245"/>
  <c r="E58" i="275"/>
  <c r="H58" i="275"/>
  <c r="N72" i="245"/>
  <c r="E59" i="275"/>
  <c r="N73" i="245"/>
  <c r="E60" i="275"/>
  <c r="H60" i="275"/>
  <c r="N74" i="245"/>
  <c r="E61" i="275"/>
  <c r="N75" i="245"/>
  <c r="E62" i="275"/>
  <c r="H62" i="275"/>
  <c r="N76" i="245"/>
  <c r="E63" i="275"/>
  <c r="N77" i="245"/>
  <c r="E64" i="275"/>
  <c r="H64" i="275"/>
  <c r="N78" i="245"/>
  <c r="E65" i="275"/>
  <c r="N79" i="245"/>
  <c r="E66" i="275"/>
  <c r="H66" i="275"/>
  <c r="N80" i="245"/>
  <c r="E67" i="275"/>
  <c r="N81" i="245"/>
  <c r="E68" i="275"/>
  <c r="H68" i="275"/>
  <c r="N82" i="245"/>
  <c r="E69" i="275"/>
  <c r="N83" i="245"/>
  <c r="E70" i="275"/>
  <c r="H70" i="275"/>
  <c r="N84" i="245"/>
  <c r="E71" i="275"/>
  <c r="N85" i="245"/>
  <c r="E72" i="275"/>
  <c r="H72" i="275"/>
  <c r="N86" i="245"/>
  <c r="E73" i="275"/>
  <c r="N87" i="245"/>
  <c r="E74" i="275"/>
  <c r="H74" i="275"/>
  <c r="N88" i="245"/>
  <c r="E75" i="275"/>
  <c r="J350" i="245"/>
  <c r="J364" i="245"/>
  <c r="K364" i="245" s="1"/>
  <c r="H350" i="245"/>
  <c r="H374" i="245"/>
  <c r="I374" i="245" s="1"/>
  <c r="F350" i="245"/>
  <c r="F374" i="245"/>
  <c r="G374" i="245" s="1"/>
  <c r="D350" i="245"/>
  <c r="D394" i="245"/>
  <c r="E6" i="245"/>
  <c r="N16" i="245"/>
  <c r="E3" i="275"/>
  <c r="N17" i="245"/>
  <c r="E4" i="275"/>
  <c r="N18" i="245"/>
  <c r="E5" i="275"/>
  <c r="H5" i="275"/>
  <c r="N19" i="245"/>
  <c r="E6" i="275"/>
  <c r="N20" i="245"/>
  <c r="E7" i="275"/>
  <c r="H7" i="275"/>
  <c r="N21" i="245"/>
  <c r="E8" i="275"/>
  <c r="N22" i="245"/>
  <c r="E9" i="275"/>
  <c r="H9" i="275"/>
  <c r="N15" i="245"/>
  <c r="AB8" i="93"/>
  <c r="AF8" i="93" s="1"/>
  <c r="D46" i="277"/>
  <c r="AB9" i="93"/>
  <c r="AF9" i="93" s="1"/>
  <c r="E46" i="277"/>
  <c r="AB10" i="93"/>
  <c r="AF10" i="93" s="1"/>
  <c r="AB11" i="93"/>
  <c r="AF11" i="93" s="1"/>
  <c r="F14" i="277"/>
  <c r="AB12" i="93"/>
  <c r="AF12" i="93" s="1"/>
  <c r="H46" i="277"/>
  <c r="AB13" i="93"/>
  <c r="AF13" i="93" s="1"/>
  <c r="AB14" i="93"/>
  <c r="AF14" i="93" s="1"/>
  <c r="J46" i="277"/>
  <c r="AB15" i="93"/>
  <c r="AF15" i="93" s="1"/>
  <c r="K46" i="277"/>
  <c r="AB16" i="93"/>
  <c r="AF16" i="93" s="1"/>
  <c r="AB17" i="93"/>
  <c r="AF17" i="93" s="1"/>
  <c r="M46" i="277"/>
  <c r="M47" i="277"/>
  <c r="AB18" i="93"/>
  <c r="AF18" i="93" s="1"/>
  <c r="M14" i="277"/>
  <c r="AB19" i="93"/>
  <c r="AF19" i="93" s="1"/>
  <c r="AB20" i="93"/>
  <c r="AF20" i="93" s="1"/>
  <c r="P46" i="277"/>
  <c r="AB21" i="93"/>
  <c r="AF21" i="93" s="1"/>
  <c r="P14" i="277"/>
  <c r="P15" i="277"/>
  <c r="P13" i="277"/>
  <c r="AB22" i="93"/>
  <c r="AF22" i="93" s="1"/>
  <c r="AB23" i="93"/>
  <c r="AF23" i="93" s="1"/>
  <c r="AB24" i="93"/>
  <c r="AF24" i="93" s="1"/>
  <c r="S14" i="277"/>
  <c r="AB25" i="93"/>
  <c r="AF25" i="93" s="1"/>
  <c r="T14" i="277"/>
  <c r="T15" i="277"/>
  <c r="T13" i="277"/>
  <c r="AB26" i="93"/>
  <c r="AF26" i="93" s="1"/>
  <c r="U14" i="277"/>
  <c r="U15" i="277"/>
  <c r="U13" i="277"/>
  <c r="AB27" i="93"/>
  <c r="AF27" i="93" s="1"/>
  <c r="AB28" i="93"/>
  <c r="AF28" i="93" s="1"/>
  <c r="W14" i="277"/>
  <c r="AB29" i="93"/>
  <c r="AF29" i="93" s="1"/>
  <c r="X14" i="277"/>
  <c r="X15" i="277"/>
  <c r="X13" i="277"/>
  <c r="AB30" i="93"/>
  <c r="AF30" i="93" s="1"/>
  <c r="Y14" i="277"/>
  <c r="AB31" i="93"/>
  <c r="AF31" i="93" s="1"/>
  <c r="AB32" i="93"/>
  <c r="AF32" i="93" s="1"/>
  <c r="AA14" i="277"/>
  <c r="AA15" i="277"/>
  <c r="AA13" i="277"/>
  <c r="AB33" i="93"/>
  <c r="AF33" i="93" s="1"/>
  <c r="AB14" i="277"/>
  <c r="AB15" i="277"/>
  <c r="AB13" i="277"/>
  <c r="AB34" i="93"/>
  <c r="AF34" i="93" s="1"/>
  <c r="AC14" i="277"/>
  <c r="AC15" i="277"/>
  <c r="AC13" i="277"/>
  <c r="AB35" i="93"/>
  <c r="AF35" i="93" s="1"/>
  <c r="AB36" i="93"/>
  <c r="AF36" i="93" s="1"/>
  <c r="AE14" i="277"/>
  <c r="AE15" i="277"/>
  <c r="AE13" i="277"/>
  <c r="AB37" i="93"/>
  <c r="AF37" i="93" s="1"/>
  <c r="AB38" i="93"/>
  <c r="AF38" i="93" s="1"/>
  <c r="AB39" i="93"/>
  <c r="AF39" i="93" s="1"/>
  <c r="AH14" i="277"/>
  <c r="AH15" i="277"/>
  <c r="AH13" i="277"/>
  <c r="AB40" i="93"/>
  <c r="AF40" i="93" s="1"/>
  <c r="AJ46" i="277"/>
  <c r="AB41" i="93"/>
  <c r="AF41" i="93" s="1"/>
  <c r="AB42" i="93"/>
  <c r="AF42" i="93" s="1"/>
  <c r="AB43" i="93"/>
  <c r="AF43" i="93" s="1"/>
  <c r="AB44" i="93"/>
  <c r="AF44" i="93" s="1"/>
  <c r="AB45" i="93"/>
  <c r="AF45" i="93" s="1"/>
  <c r="AB46" i="93"/>
  <c r="AF46" i="93" s="1"/>
  <c r="AP46" i="277"/>
  <c r="AB47" i="93"/>
  <c r="AF47" i="93" s="1"/>
  <c r="AP14" i="277"/>
  <c r="AP15" i="277"/>
  <c r="AP13" i="277"/>
  <c r="AB48" i="93"/>
  <c r="AF48" i="93" s="1"/>
  <c r="AQ14" i="277"/>
  <c r="AQ15" i="277"/>
  <c r="AQ13" i="277"/>
  <c r="AB49" i="93"/>
  <c r="AF49" i="93" s="1"/>
  <c r="AS46" i="277"/>
  <c r="AB50" i="93"/>
  <c r="AF50" i="93" s="1"/>
  <c r="AS14" i="277"/>
  <c r="AS15" i="277"/>
  <c r="AS13" i="277"/>
  <c r="AB51" i="93"/>
  <c r="AF51" i="93" s="1"/>
  <c r="AT14" i="277"/>
  <c r="AT15" i="277"/>
  <c r="AT13" i="277"/>
  <c r="AB52" i="93"/>
  <c r="AF52" i="93" s="1"/>
  <c r="AU14" i="277"/>
  <c r="AU15" i="277"/>
  <c r="AU13" i="277"/>
  <c r="AB53" i="93"/>
  <c r="AF53" i="93" s="1"/>
  <c r="AB54" i="93"/>
  <c r="AF54" i="93" s="1"/>
  <c r="AB55" i="93"/>
  <c r="AF55" i="93" s="1"/>
  <c r="AX14" i="277"/>
  <c r="AX15" i="277"/>
  <c r="AX13" i="277"/>
  <c r="AB56" i="93"/>
  <c r="AF56" i="93" s="1"/>
  <c r="AY14" i="277"/>
  <c r="AY15" i="277"/>
  <c r="AY13" i="277"/>
  <c r="AB57" i="93"/>
  <c r="AF57" i="93" s="1"/>
  <c r="AF7" i="93"/>
  <c r="C46" i="277"/>
  <c r="M1" i="245"/>
  <c r="N315" i="245"/>
  <c r="N218" i="245"/>
  <c r="E189" i="275"/>
  <c r="H189" i="275"/>
  <c r="N217" i="245"/>
  <c r="E188" i="275"/>
  <c r="N216" i="245"/>
  <c r="E187" i="275"/>
  <c r="H187" i="275"/>
  <c r="N215" i="245"/>
  <c r="E186" i="275"/>
  <c r="N214" i="245"/>
  <c r="E185" i="275"/>
  <c r="H185" i="275"/>
  <c r="N213" i="245"/>
  <c r="E184" i="275"/>
  <c r="N212" i="245"/>
  <c r="E182" i="275"/>
  <c r="B32" i="93"/>
  <c r="AM32" i="93" s="1"/>
  <c r="AH32" i="93"/>
  <c r="AI32" i="93"/>
  <c r="B33" i="93"/>
  <c r="AM33" i="93" s="1"/>
  <c r="B34" i="93"/>
  <c r="AM34" i="93" s="1"/>
  <c r="B35" i="93"/>
  <c r="AM35" i="93" s="1"/>
  <c r="B36" i="93"/>
  <c r="AM36" i="93" s="1"/>
  <c r="AO36" i="93"/>
  <c r="B37" i="93"/>
  <c r="AM37" i="93" s="1"/>
  <c r="B38" i="93"/>
  <c r="AM38" i="93" s="1"/>
  <c r="B39" i="93"/>
  <c r="AM39" i="93" s="1"/>
  <c r="B40" i="93"/>
  <c r="AM40" i="93" s="1"/>
  <c r="AH40" i="93"/>
  <c r="AI40" i="93"/>
  <c r="B41" i="93"/>
  <c r="AM41" i="93" s="1"/>
  <c r="AH41" i="93"/>
  <c r="AI41" i="93"/>
  <c r="B42" i="93"/>
  <c r="AM42" i="93" s="1"/>
  <c r="B43" i="93"/>
  <c r="AM43" i="93" s="1"/>
  <c r="B44" i="93"/>
  <c r="AM44" i="93" s="1"/>
  <c r="B45" i="93"/>
  <c r="AM45" i="93" s="1"/>
  <c r="AH45" i="93"/>
  <c r="AI45" i="93"/>
  <c r="B46" i="93"/>
  <c r="AM46" i="93" s="1"/>
  <c r="B47" i="93"/>
  <c r="AM47" i="93" s="1"/>
  <c r="B48" i="93"/>
  <c r="AM48" i="93" s="1"/>
  <c r="B49" i="93"/>
  <c r="AM49" i="93" s="1"/>
  <c r="AH49" i="93"/>
  <c r="AI49" i="93"/>
  <c r="B50" i="93"/>
  <c r="AM50" i="93" s="1"/>
  <c r="B51" i="93"/>
  <c r="AM51" i="93" s="1"/>
  <c r="B52" i="93"/>
  <c r="AM52" i="93" s="1"/>
  <c r="B53" i="93"/>
  <c r="AM53" i="93" s="1"/>
  <c r="AH53" i="93"/>
  <c r="AI53" i="93"/>
  <c r="B54" i="93"/>
  <c r="AM54" i="93" s="1"/>
  <c r="B55" i="93"/>
  <c r="AM55" i="93" s="1"/>
  <c r="B56" i="93"/>
  <c r="AM56" i="93" s="1"/>
  <c r="B57" i="93"/>
  <c r="AM57" i="93" s="1"/>
  <c r="B28" i="93"/>
  <c r="AM28" i="93" s="1"/>
  <c r="B29" i="93"/>
  <c r="AM29" i="93" s="1"/>
  <c r="B30" i="93"/>
  <c r="AM30" i="93" s="1"/>
  <c r="AO30" i="93"/>
  <c r="B31" i="93"/>
  <c r="AM31" i="93" s="1"/>
  <c r="AH31" i="93"/>
  <c r="AI31" i="93"/>
  <c r="B26" i="93"/>
  <c r="AM26" i="93" s="1"/>
  <c r="B27" i="93"/>
  <c r="AM27" i="93" s="1"/>
  <c r="B25" i="93"/>
  <c r="AM25" i="93" s="1"/>
  <c r="D2" i="93"/>
  <c r="B24" i="93"/>
  <c r="AM24" i="93" s="1"/>
  <c r="B23" i="93"/>
  <c r="AM23" i="93" s="1"/>
  <c r="B22" i="93"/>
  <c r="AM22" i="93" s="1"/>
  <c r="B21" i="93"/>
  <c r="AM21" i="93" s="1"/>
  <c r="AH21" i="93"/>
  <c r="AI21" i="93"/>
  <c r="B20" i="93"/>
  <c r="AM20" i="93" s="1"/>
  <c r="B19" i="93"/>
  <c r="AM19" i="93" s="1"/>
  <c r="B18" i="93"/>
  <c r="AM18" i="93" s="1"/>
  <c r="B17" i="93"/>
  <c r="AM17" i="93" s="1"/>
  <c r="B16" i="93"/>
  <c r="AM16" i="93" s="1"/>
  <c r="B15" i="93"/>
  <c r="AM15" i="93" s="1"/>
  <c r="B14" i="93"/>
  <c r="AM14" i="93" s="1"/>
  <c r="B8" i="93"/>
  <c r="AM8" i="93" s="1"/>
  <c r="AO8" i="93"/>
  <c r="B9" i="93"/>
  <c r="AM9" i="93" s="1"/>
  <c r="AO9" i="93"/>
  <c r="B10" i="93"/>
  <c r="AM10" i="93" s="1"/>
  <c r="B11" i="93"/>
  <c r="AM11" i="93" s="1"/>
  <c r="B12" i="93"/>
  <c r="AM12" i="93" s="1"/>
  <c r="B13" i="93"/>
  <c r="AM13" i="93" s="1"/>
  <c r="N57" i="93"/>
  <c r="P52" i="275"/>
  <c r="C7" i="277"/>
  <c r="T12" i="93"/>
  <c r="Q7" i="275"/>
  <c r="H12" i="93"/>
  <c r="O7" i="275"/>
  <c r="H8" i="93"/>
  <c r="O3" i="275"/>
  <c r="T10" i="93"/>
  <c r="Q5" i="275"/>
  <c r="H11" i="93"/>
  <c r="O6" i="275"/>
  <c r="F141" i="277"/>
  <c r="F108" i="277"/>
  <c r="C41" i="277"/>
  <c r="V46" i="277"/>
  <c r="V47" i="277"/>
  <c r="C40" i="277"/>
  <c r="B2633" i="275"/>
  <c r="B2597" i="275"/>
  <c r="B1529" i="275"/>
  <c r="B401" i="275"/>
  <c r="G640" i="265"/>
  <c r="G479" i="265"/>
  <c r="B381" i="275"/>
  <c r="G674" i="265"/>
  <c r="G666" i="265"/>
  <c r="G475" i="265"/>
  <c r="B516" i="275"/>
  <c r="B397" i="275"/>
  <c r="B393" i="275"/>
  <c r="B344" i="275"/>
  <c r="B306" i="275"/>
  <c r="B841" i="275"/>
  <c r="B821" i="275"/>
  <c r="B1075" i="275"/>
  <c r="B2481" i="275"/>
  <c r="B524" i="275"/>
  <c r="B507" i="275"/>
  <c r="B282" i="275"/>
  <c r="B801" i="275"/>
  <c r="B797" i="275"/>
  <c r="B1119" i="275"/>
  <c r="B1111" i="275"/>
  <c r="B1107" i="275"/>
  <c r="B1095" i="275"/>
  <c r="B1091" i="275"/>
  <c r="B1087" i="275"/>
  <c r="B1083" i="275"/>
  <c r="B1679" i="275"/>
  <c r="B1675" i="275"/>
  <c r="B1667" i="275"/>
  <c r="B1659" i="275"/>
  <c r="B1639" i="275"/>
  <c r="B2235" i="275"/>
  <c r="H391" i="245"/>
  <c r="I391" i="245" s="1"/>
  <c r="B540" i="275"/>
  <c r="B536" i="275"/>
  <c r="B532" i="275"/>
  <c r="B493" i="275"/>
  <c r="B425" i="275"/>
  <c r="B404" i="275"/>
  <c r="B829" i="275"/>
  <c r="B817" i="275"/>
  <c r="B813" i="275"/>
  <c r="B809" i="275"/>
  <c r="B1079" i="275"/>
  <c r="B1397" i="275"/>
  <c r="B1389" i="275"/>
  <c r="B1377" i="275"/>
  <c r="B1369" i="275"/>
  <c r="B1361" i="275"/>
  <c r="B1663" i="275"/>
  <c r="B1655" i="275"/>
  <c r="B1651" i="275"/>
  <c r="B1647" i="275"/>
  <c r="B1643" i="275"/>
  <c r="B1635" i="275"/>
  <c r="B1937" i="275"/>
  <c r="B2203" i="275"/>
  <c r="B2517" i="275"/>
  <c r="B2513" i="275"/>
  <c r="J383" i="245"/>
  <c r="H485" i="265"/>
  <c r="B559" i="275"/>
  <c r="B551" i="275"/>
  <c r="B543" i="275"/>
  <c r="B523" i="275"/>
  <c r="B515" i="275"/>
  <c r="B824" i="275"/>
  <c r="B816" i="275"/>
  <c r="B808" i="275"/>
  <c r="B792" i="275"/>
  <c r="B790" i="275"/>
  <c r="B777" i="275"/>
  <c r="B763" i="275"/>
  <c r="B726" i="275"/>
  <c r="B725" i="275"/>
  <c r="B724" i="275"/>
  <c r="B722" i="275"/>
  <c r="B715" i="275"/>
  <c r="B713" i="275"/>
  <c r="B699" i="275"/>
  <c r="B695" i="275"/>
  <c r="B691" i="275"/>
  <c r="B689" i="275"/>
  <c r="B680" i="275"/>
  <c r="B679" i="275"/>
  <c r="B678" i="275"/>
  <c r="B656" i="275"/>
  <c r="B651" i="275"/>
  <c r="B647" i="275"/>
  <c r="B646" i="275"/>
  <c r="B638" i="275"/>
  <c r="B635" i="275"/>
  <c r="B632" i="275"/>
  <c r="B630" i="275"/>
  <c r="B625" i="275"/>
  <c r="B623" i="275"/>
  <c r="B622" i="275"/>
  <c r="B616" i="275"/>
  <c r="B603" i="275"/>
  <c r="B601" i="275"/>
  <c r="B582" i="275"/>
  <c r="B562" i="275"/>
  <c r="B1074" i="275"/>
  <c r="B1376" i="275"/>
  <c r="B1349" i="275"/>
  <c r="B1347" i="275"/>
  <c r="B1326" i="275"/>
  <c r="B1289" i="275"/>
  <c r="B1281" i="275"/>
  <c r="B1272" i="275"/>
  <c r="B1270" i="275"/>
  <c r="B1268" i="275"/>
  <c r="B1267" i="275"/>
  <c r="B1266" i="275"/>
  <c r="B1265" i="275"/>
  <c r="B1264" i="275"/>
  <c r="B1262" i="275"/>
  <c r="B1257" i="275"/>
  <c r="B1255" i="275"/>
  <c r="B1249" i="275"/>
  <c r="B1228" i="275"/>
  <c r="B1195" i="275"/>
  <c r="B1190" i="275"/>
  <c r="B1188" i="275"/>
  <c r="B1186" i="275"/>
  <c r="B1184" i="275"/>
  <c r="B1183" i="275"/>
  <c r="B1181" i="275"/>
  <c r="B1180" i="275"/>
  <c r="B1179" i="275"/>
  <c r="B1178" i="275"/>
  <c r="B1177" i="275"/>
  <c r="B1176" i="275"/>
  <c r="B1175" i="275"/>
  <c r="B1174" i="275"/>
  <c r="B1167" i="275"/>
  <c r="B1161" i="275"/>
  <c r="B1141" i="275"/>
  <c r="B1139" i="275"/>
  <c r="B1137" i="275"/>
  <c r="B1674" i="275"/>
  <c r="B1658" i="275"/>
  <c r="B1650" i="275"/>
  <c r="B1634" i="275"/>
  <c r="B1891" i="275"/>
  <c r="B1866" i="275"/>
  <c r="B1850" i="275"/>
  <c r="B1787" i="275"/>
  <c r="B1776" i="275"/>
  <c r="B1766" i="275"/>
  <c r="B2206" i="275"/>
  <c r="B2520" i="275"/>
  <c r="B2512" i="275"/>
  <c r="B2500" i="275"/>
  <c r="B2467" i="275"/>
  <c r="B2456" i="275"/>
  <c r="B2419" i="275"/>
  <c r="B2406" i="275"/>
  <c r="B2379" i="275"/>
  <c r="B2374" i="275"/>
  <c r="B2370" i="275"/>
  <c r="B2355" i="275"/>
  <c r="B2354" i="275"/>
  <c r="B2349" i="275"/>
  <c r="B2339" i="275"/>
  <c r="B2334" i="275"/>
  <c r="B2296" i="275"/>
  <c r="B2287" i="275"/>
  <c r="B2281" i="275"/>
  <c r="B2267" i="275"/>
  <c r="B2253" i="275"/>
  <c r="B2246" i="275"/>
  <c r="B2245" i="275"/>
  <c r="G763" i="265"/>
  <c r="B2272" i="275"/>
  <c r="AO43" i="93"/>
  <c r="AH35" i="93"/>
  <c r="AI35" i="93"/>
  <c r="G685" i="265"/>
  <c r="B247" i="275"/>
  <c r="B546" i="275"/>
  <c r="B527" i="275"/>
  <c r="B519" i="275"/>
  <c r="B836" i="275"/>
  <c r="B828" i="275"/>
  <c r="B812" i="275"/>
  <c r="B782" i="275"/>
  <c r="B779" i="275"/>
  <c r="B774" i="275"/>
  <c r="B773" i="275"/>
  <c r="B755" i="275"/>
  <c r="B754" i="275"/>
  <c r="B753" i="275"/>
  <c r="B745" i="275"/>
  <c r="B744" i="275"/>
  <c r="B734" i="275"/>
  <c r="B717" i="275"/>
  <c r="B714" i="275"/>
  <c r="B707" i="275"/>
  <c r="B706" i="275"/>
  <c r="B704" i="275"/>
  <c r="B702" i="275"/>
  <c r="B675" i="275"/>
  <c r="B671" i="275"/>
  <c r="B670" i="275"/>
  <c r="B667" i="275"/>
  <c r="B663" i="275"/>
  <c r="B643" i="275"/>
  <c r="B627" i="275"/>
  <c r="B619" i="275"/>
  <c r="B604" i="275"/>
  <c r="B602" i="275"/>
  <c r="B588" i="275"/>
  <c r="B586" i="275"/>
  <c r="B585" i="275"/>
  <c r="B580" i="275"/>
  <c r="B574" i="275"/>
  <c r="B568" i="275"/>
  <c r="B567" i="275"/>
  <c r="B566" i="275"/>
  <c r="B564" i="275"/>
  <c r="B1118" i="275"/>
  <c r="B1102" i="275"/>
  <c r="B1392" i="275"/>
  <c r="B1384" i="275"/>
  <c r="B1372" i="275"/>
  <c r="B1346" i="275"/>
  <c r="B1330" i="275"/>
  <c r="B1321" i="275"/>
  <c r="B1319" i="275"/>
  <c r="B1313" i="275"/>
  <c r="B1312" i="275"/>
  <c r="B1300" i="275"/>
  <c r="B1299" i="275"/>
  <c r="B1294" i="275"/>
  <c r="B1277" i="275"/>
  <c r="B1276" i="275"/>
  <c r="B1275" i="275"/>
  <c r="B1273" i="275"/>
  <c r="B1269" i="275"/>
  <c r="B1253" i="275"/>
  <c r="B1252" i="275"/>
  <c r="B1247" i="275"/>
  <c r="B1230" i="275"/>
  <c r="B1215" i="275"/>
  <c r="B1201" i="275"/>
  <c r="B1192" i="275"/>
  <c r="B1187" i="275"/>
  <c r="B1182" i="275"/>
  <c r="B1155" i="275"/>
  <c r="B1153" i="275"/>
  <c r="B1151" i="275"/>
  <c r="B1149" i="275"/>
  <c r="B1147" i="275"/>
  <c r="B1143" i="275"/>
  <c r="B1134" i="275"/>
  <c r="B1678" i="275"/>
  <c r="B1666" i="275"/>
  <c r="B1654" i="275"/>
  <c r="B1646" i="275"/>
  <c r="B1642" i="275"/>
  <c r="B1960" i="275"/>
  <c r="B1901" i="275"/>
  <c r="B1832" i="275"/>
  <c r="B1827" i="275"/>
  <c r="B1816" i="275"/>
  <c r="B1803" i="275"/>
  <c r="B1799" i="275"/>
  <c r="B1770" i="275"/>
  <c r="B1739" i="275"/>
  <c r="B1707" i="275"/>
  <c r="B1697" i="275"/>
  <c r="B2222" i="275"/>
  <c r="B2504" i="275"/>
  <c r="B2480" i="275"/>
  <c r="B2476" i="275"/>
  <c r="B2464" i="275"/>
  <c r="B2463" i="275"/>
  <c r="B2462" i="275"/>
  <c r="B2423" i="275"/>
  <c r="B2421" i="275"/>
  <c r="B2412" i="275"/>
  <c r="B2407" i="275"/>
  <c r="B2403" i="275"/>
  <c r="B2402" i="275"/>
  <c r="B2400" i="275"/>
  <c r="B2392" i="275"/>
  <c r="B2391" i="275"/>
  <c r="B2367" i="275"/>
  <c r="B2361" i="275"/>
  <c r="B2338" i="275"/>
  <c r="B2336" i="275"/>
  <c r="B2331" i="275"/>
  <c r="B2319" i="275"/>
  <c r="B2312" i="275"/>
  <c r="B2304" i="275"/>
  <c r="B2288" i="275"/>
  <c r="B2286" i="275"/>
  <c r="B2278" i="275"/>
  <c r="B2265" i="275"/>
  <c r="B2256" i="275"/>
  <c r="G446" i="265"/>
  <c r="B1869" i="275"/>
  <c r="H381" i="245"/>
  <c r="I381" i="245" s="1"/>
  <c r="G455" i="265"/>
  <c r="B251" i="275"/>
  <c r="B558" i="275"/>
  <c r="B550" i="275"/>
  <c r="B840" i="275"/>
  <c r="B832" i="275"/>
  <c r="B820" i="275"/>
  <c r="B804" i="275"/>
  <c r="B789" i="275"/>
  <c r="B783" i="275"/>
  <c r="B781" i="275"/>
  <c r="B780" i="275"/>
  <c r="B761" i="275"/>
  <c r="B742" i="275"/>
  <c r="B741" i="275"/>
  <c r="B740" i="275"/>
  <c r="B738" i="275"/>
  <c r="B735" i="275"/>
  <c r="B730" i="275"/>
  <c r="B729" i="275"/>
  <c r="B718" i="275"/>
  <c r="B711" i="275"/>
  <c r="B710" i="275"/>
  <c r="B708" i="275"/>
  <c r="B687" i="275"/>
  <c r="B683" i="275"/>
  <c r="B659" i="275"/>
  <c r="B654" i="275"/>
  <c r="B636" i="275"/>
  <c r="B633" i="275"/>
  <c r="B631" i="275"/>
  <c r="B624" i="275"/>
  <c r="B596" i="275"/>
  <c r="B595" i="275"/>
  <c r="B594" i="275"/>
  <c r="B593" i="275"/>
  <c r="B572" i="275"/>
  <c r="B571" i="275"/>
  <c r="B1368" i="275"/>
  <c r="B1356" i="275"/>
  <c r="B1352" i="275"/>
  <c r="B1350" i="275"/>
  <c r="B1337" i="275"/>
  <c r="B1316" i="275"/>
  <c r="B1306" i="275"/>
  <c r="B1297" i="275"/>
  <c r="B1292" i="275"/>
  <c r="B1290" i="275"/>
  <c r="B1288" i="275"/>
  <c r="B1261" i="275"/>
  <c r="B1260" i="275"/>
  <c r="B1204" i="275"/>
  <c r="B1189" i="275"/>
  <c r="B1185" i="275"/>
  <c r="B1171" i="275"/>
  <c r="B1163" i="275"/>
  <c r="B1156" i="275"/>
  <c r="B1154" i="275"/>
  <c r="B1152" i="275"/>
  <c r="B1150" i="275"/>
  <c r="B1148" i="275"/>
  <c r="B1145" i="275"/>
  <c r="B1142" i="275"/>
  <c r="B1140" i="275"/>
  <c r="B1138" i="275"/>
  <c r="B1133" i="275"/>
  <c r="B1124" i="275"/>
  <c r="B1670" i="275"/>
  <c r="B1662" i="275"/>
  <c r="B1638" i="275"/>
  <c r="B1902" i="275"/>
  <c r="B1896" i="275"/>
  <c r="B1793" i="275"/>
  <c r="B1775" i="275"/>
  <c r="B1749" i="275"/>
  <c r="B1745" i="275"/>
  <c r="B2516" i="275"/>
  <c r="B2508" i="275"/>
  <c r="B2496" i="275"/>
  <c r="B2492" i="275"/>
  <c r="B2470" i="275"/>
  <c r="B2454" i="275"/>
  <c r="B2444" i="275"/>
  <c r="B2443" i="275"/>
  <c r="B2435" i="275"/>
  <c r="B2424" i="275"/>
  <c r="B2422" i="275"/>
  <c r="B2416" i="275"/>
  <c r="B2390" i="275"/>
  <c r="B2384" i="275"/>
  <c r="B2358" i="275"/>
  <c r="B2352" i="275"/>
  <c r="B2324" i="275"/>
  <c r="B2320" i="275"/>
  <c r="B2302" i="275"/>
  <c r="B2294" i="275"/>
  <c r="B2280" i="275"/>
  <c r="H2280" i="275"/>
  <c r="B2786" i="275"/>
  <c r="B2758" i="275"/>
  <c r="B731" i="275"/>
  <c r="B2488" i="275"/>
  <c r="G622" i="265"/>
  <c r="B1961" i="275"/>
  <c r="B1957" i="275"/>
  <c r="B1949" i="275"/>
  <c r="B1945" i="275"/>
  <c r="B1941" i="275"/>
  <c r="B1933" i="275"/>
  <c r="B1929" i="275"/>
  <c r="B1925" i="275"/>
  <c r="B1913" i="275"/>
  <c r="B2227" i="275"/>
  <c r="B2215" i="275"/>
  <c r="B2211" i="275"/>
  <c r="B2207" i="275"/>
  <c r="B2195" i="275"/>
  <c r="B2521" i="275"/>
  <c r="B2509" i="275"/>
  <c r="B2505" i="275"/>
  <c r="B2501" i="275"/>
  <c r="B2497" i="275"/>
  <c r="B2493" i="275"/>
  <c r="B2489" i="275"/>
  <c r="B2485" i="275"/>
  <c r="B2477" i="275"/>
  <c r="B2473" i="275"/>
  <c r="H2429" i="275"/>
  <c r="E1480" i="275"/>
  <c r="G486" i="265"/>
  <c r="G613" i="265"/>
  <c r="G478" i="265"/>
  <c r="H776" i="275"/>
  <c r="B1482" i="275"/>
  <c r="H1620" i="275"/>
  <c r="H1720" i="275"/>
  <c r="H2261" i="275"/>
  <c r="H1703" i="275"/>
  <c r="H1750" i="275"/>
  <c r="G713" i="265"/>
  <c r="E1584" i="275"/>
  <c r="E1814" i="275"/>
  <c r="G761" i="265"/>
  <c r="G596" i="265"/>
  <c r="E2702" i="275"/>
  <c r="G562" i="265"/>
  <c r="H1789" i="275"/>
  <c r="F339" i="277"/>
  <c r="A346" i="277"/>
  <c r="H1800" i="275"/>
  <c r="G758" i="265"/>
  <c r="H2081" i="275"/>
  <c r="H2268" i="275"/>
  <c r="H2180" i="275"/>
  <c r="H2580" i="275"/>
  <c r="B272" i="277"/>
  <c r="D392" i="245"/>
  <c r="B620" i="265"/>
  <c r="E412" i="275"/>
  <c r="E1718" i="275"/>
  <c r="E1763" i="275"/>
  <c r="G503" i="265"/>
  <c r="E283" i="275"/>
  <c r="G686" i="265"/>
  <c r="G700" i="265"/>
  <c r="H238" i="275"/>
  <c r="H300" i="275"/>
  <c r="H312" i="275"/>
  <c r="H356" i="275"/>
  <c r="H479" i="275"/>
  <c r="E505" i="275"/>
  <c r="H581" i="275"/>
  <c r="H597" i="275"/>
  <c r="E637" i="275"/>
  <c r="H682" i="275"/>
  <c r="E1022" i="275"/>
  <c r="E2096" i="275"/>
  <c r="E2255" i="275"/>
  <c r="H2264" i="275"/>
  <c r="E2441" i="275"/>
  <c r="F367" i="245"/>
  <c r="G367" i="245" s="1"/>
  <c r="E210" i="275"/>
  <c r="H285" i="275"/>
  <c r="H303" i="275"/>
  <c r="H327" i="275"/>
  <c r="H345" i="275"/>
  <c r="E360" i="275"/>
  <c r="H376" i="275"/>
  <c r="H407" i="275"/>
  <c r="H410" i="275"/>
  <c r="H464" i="275"/>
  <c r="H498" i="275"/>
  <c r="G501" i="265"/>
  <c r="G561" i="265"/>
  <c r="H620" i="275"/>
  <c r="E693" i="275"/>
  <c r="E972" i="275"/>
  <c r="E1132" i="275"/>
  <c r="E2080" i="275"/>
  <c r="E2143" i="275"/>
  <c r="H2178" i="275"/>
  <c r="G432" i="265"/>
  <c r="G582" i="265"/>
  <c r="G642" i="265"/>
  <c r="H2244" i="275"/>
  <c r="E2329" i="275"/>
  <c r="H2329" i="275"/>
  <c r="E2373" i="275"/>
  <c r="H2451" i="275"/>
  <c r="E2524" i="275"/>
  <c r="H2524" i="275"/>
  <c r="H2556" i="275"/>
  <c r="E2599" i="275"/>
  <c r="H2599" i="275"/>
  <c r="B108" i="275"/>
  <c r="E1254" i="275"/>
  <c r="E1344" i="275"/>
  <c r="G429" i="265"/>
  <c r="E1563" i="275"/>
  <c r="G760" i="265"/>
  <c r="E747" i="275"/>
  <c r="E843" i="275"/>
  <c r="E922" i="275"/>
  <c r="G564" i="265"/>
  <c r="D374" i="245"/>
  <c r="E374" i="245" s="1"/>
  <c r="E563" i="275"/>
  <c r="H563" i="275"/>
  <c r="G668" i="265"/>
  <c r="G727" i="265"/>
  <c r="G623" i="265"/>
  <c r="E1868" i="275"/>
  <c r="E1402" i="275"/>
  <c r="H264" i="275"/>
  <c r="G748" i="265"/>
  <c r="G718" i="265"/>
  <c r="G599" i="265"/>
  <c r="G538" i="265"/>
  <c r="G772" i="265"/>
  <c r="G712" i="265"/>
  <c r="G658" i="265"/>
  <c r="G744" i="265"/>
  <c r="G494" i="265"/>
  <c r="G549" i="265"/>
  <c r="G518" i="265"/>
  <c r="G625" i="265"/>
  <c r="G626" i="265"/>
  <c r="G519" i="265"/>
  <c r="G704" i="265"/>
  <c r="G698" i="265"/>
  <c r="G578" i="265"/>
  <c r="G607" i="265"/>
  <c r="G584" i="265"/>
  <c r="G639" i="265"/>
  <c r="G580" i="265"/>
  <c r="G776" i="265"/>
  <c r="G688" i="265"/>
  <c r="G566" i="265"/>
  <c r="G764" i="265"/>
  <c r="G505" i="265"/>
  <c r="G536" i="265"/>
  <c r="G476" i="265"/>
  <c r="G641" i="265"/>
  <c r="G554" i="265"/>
  <c r="G539" i="265"/>
  <c r="G715" i="265"/>
  <c r="F614" i="265"/>
  <c r="G731" i="265"/>
  <c r="G595" i="265"/>
  <c r="G532" i="265"/>
  <c r="G644" i="265"/>
  <c r="G427" i="265"/>
  <c r="G506" i="265"/>
  <c r="G524" i="265"/>
  <c r="G745" i="265"/>
  <c r="G523" i="265"/>
  <c r="G716" i="265"/>
  <c r="G703" i="265"/>
  <c r="G568" i="265"/>
  <c r="G448" i="265"/>
  <c r="G445" i="265"/>
  <c r="G583" i="265"/>
  <c r="G565" i="265"/>
  <c r="G643" i="265"/>
  <c r="G546" i="265"/>
  <c r="G502" i="265"/>
  <c r="G611" i="265"/>
  <c r="G581" i="265"/>
  <c r="G610" i="265"/>
  <c r="G488" i="265"/>
  <c r="G431" i="265"/>
  <c r="G670" i="265"/>
  <c r="G472" i="265"/>
  <c r="G487" i="265"/>
  <c r="G551" i="265"/>
  <c r="G563" i="265"/>
  <c r="G463" i="265"/>
  <c r="G683" i="265"/>
  <c r="G702" i="265"/>
  <c r="G462" i="265"/>
  <c r="G567" i="265"/>
  <c r="G672" i="265"/>
  <c r="H2080" i="275"/>
  <c r="G608" i="265"/>
  <c r="G474" i="265"/>
  <c r="G741" i="265"/>
  <c r="G579" i="265"/>
  <c r="G441" i="265"/>
  <c r="G534" i="265"/>
  <c r="G522" i="265"/>
  <c r="G552" i="265"/>
  <c r="G747" i="265"/>
  <c r="G687" i="265"/>
  <c r="AT46" i="277"/>
  <c r="AZ46" i="277"/>
  <c r="AZ47" i="277"/>
  <c r="AH33" i="93"/>
  <c r="AI33" i="93"/>
  <c r="AO21" i="93"/>
  <c r="AP21" i="93"/>
  <c r="AH37" i="93"/>
  <c r="AI37" i="93"/>
  <c r="N14" i="277"/>
  <c r="N15" i="277"/>
  <c r="N13" i="277"/>
  <c r="Q46" i="277"/>
  <c r="Q47" i="277"/>
  <c r="AH57" i="93"/>
  <c r="AI57" i="93"/>
  <c r="AO37" i="93"/>
  <c r="AP37" i="93"/>
  <c r="AO57" i="93"/>
  <c r="AH11" i="93"/>
  <c r="AI11" i="93"/>
  <c r="C14" i="277"/>
  <c r="C15" i="277"/>
  <c r="C13" i="277"/>
  <c r="AO18" i="93"/>
  <c r="AQ18" i="93"/>
  <c r="O14" i="277"/>
  <c r="O15" i="277"/>
  <c r="AO47" i="93"/>
  <c r="AO23" i="93"/>
  <c r="AQ23" i="93"/>
  <c r="AO35" i="93"/>
  <c r="AO51" i="93"/>
  <c r="AP51" i="93"/>
  <c r="AO55" i="93"/>
  <c r="AQ55" i="93"/>
  <c r="AH23" i="93"/>
  <c r="AI23" i="93"/>
  <c r="AO39" i="93"/>
  <c r="AP39" i="93"/>
  <c r="AI46" i="277"/>
  <c r="AH55" i="93"/>
  <c r="AI55" i="93"/>
  <c r="AO15" i="93"/>
  <c r="AP15" i="93"/>
  <c r="AH43" i="93"/>
  <c r="AI43" i="93"/>
  <c r="AH50" i="93"/>
  <c r="AI50" i="93"/>
  <c r="AJ50" i="93"/>
  <c r="AK50" i="93"/>
  <c r="AO42" i="93"/>
  <c r="AQ42" i="93"/>
  <c r="AO26" i="93"/>
  <c r="AQ26" i="93"/>
  <c r="AO28" i="93"/>
  <c r="AP28" i="93"/>
  <c r="AH24" i="93"/>
  <c r="AI24" i="93"/>
  <c r="AH38" i="93"/>
  <c r="AI38" i="93"/>
  <c r="AJ38" i="93"/>
  <c r="AK38" i="93"/>
  <c r="T46" i="277"/>
  <c r="AQ46" i="277"/>
  <c r="D14" i="277"/>
  <c r="D15" i="277"/>
  <c r="AH28" i="93"/>
  <c r="AI28" i="93"/>
  <c r="AO46" i="93"/>
  <c r="AP46" i="93"/>
  <c r="AO34" i="93"/>
  <c r="AP34" i="93"/>
  <c r="AH20" i="93"/>
  <c r="AI20" i="93"/>
  <c r="AO38" i="93"/>
  <c r="AR46" i="277"/>
  <c r="K14" i="277"/>
  <c r="K15" i="277"/>
  <c r="L14" i="277"/>
  <c r="AH42" i="93"/>
  <c r="AI42" i="93"/>
  <c r="Z46" i="277"/>
  <c r="AV46" i="277"/>
  <c r="O46" i="277"/>
  <c r="AM58" i="93"/>
  <c r="E119" i="93"/>
  <c r="AD46" i="277"/>
  <c r="AD47" i="277"/>
  <c r="G46" i="277"/>
  <c r="AH47" i="93"/>
  <c r="AI47" i="93"/>
  <c r="AO27" i="93"/>
  <c r="AQ27" i="93"/>
  <c r="AH39" i="93"/>
  <c r="AI39" i="93"/>
  <c r="AH51" i="93"/>
  <c r="AI51" i="93"/>
  <c r="AO33" i="93"/>
  <c r="AP33" i="93"/>
  <c r="AH54" i="93"/>
  <c r="AI54" i="93"/>
  <c r="AL54" i="93"/>
  <c r="AH34" i="93"/>
  <c r="AI34" i="93"/>
  <c r="AO50" i="93"/>
  <c r="AY46" i="277"/>
  <c r="AY47" i="277"/>
  <c r="AB46" i="277"/>
  <c r="J14" i="277"/>
  <c r="J15" i="277"/>
  <c r="J13" i="277"/>
  <c r="AO54" i="93"/>
  <c r="AP54" i="93"/>
  <c r="AO10" i="93"/>
  <c r="Y46" i="277"/>
  <c r="AH46" i="277"/>
  <c r="AH47" i="277"/>
  <c r="G14" i="277"/>
  <c r="G15" i="277"/>
  <c r="AH26" i="93"/>
  <c r="AI26" i="93"/>
  <c r="AH13" i="93"/>
  <c r="AI13" i="93"/>
  <c r="AH48" i="93"/>
  <c r="AI48" i="93"/>
  <c r="B14" i="277"/>
  <c r="AO13" i="93"/>
  <c r="AO14" i="277"/>
  <c r="AI14" i="277"/>
  <c r="AH52" i="93"/>
  <c r="AI52" i="93"/>
  <c r="AH9" i="93"/>
  <c r="AI9" i="93"/>
  <c r="AH17" i="93"/>
  <c r="AI17" i="93"/>
  <c r="U46" i="277"/>
  <c r="AO17" i="93"/>
  <c r="AQ17" i="93"/>
  <c r="AO20" i="93"/>
  <c r="AP20" i="93"/>
  <c r="AO12" i="93"/>
  <c r="AQ12" i="93"/>
  <c r="AF46" i="277"/>
  <c r="N46" i="277"/>
  <c r="N47" i="277"/>
  <c r="AH12" i="93"/>
  <c r="AI12" i="93"/>
  <c r="X46" i="277"/>
  <c r="AU46" i="277"/>
  <c r="AH46" i="93"/>
  <c r="AI46" i="93"/>
  <c r="AL46" i="93"/>
  <c r="R46" i="277"/>
  <c r="Q14" i="277"/>
  <c r="I14" i="277"/>
  <c r="AO31" i="93"/>
  <c r="AQ31" i="93"/>
  <c r="AO53" i="93"/>
  <c r="AQ53" i="93"/>
  <c r="AO49" i="93"/>
  <c r="AO45" i="93"/>
  <c r="AP45" i="93"/>
  <c r="AO41" i="93"/>
  <c r="AP41" i="93"/>
  <c r="AH16" i="93"/>
  <c r="AI16" i="93"/>
  <c r="AO11" i="93"/>
  <c r="AP11" i="93"/>
  <c r="B107" i="277"/>
  <c r="A313" i="277"/>
  <c r="P313" i="277"/>
  <c r="B42" i="277"/>
  <c r="C346" i="277"/>
  <c r="B371" i="277"/>
  <c r="F306" i="277"/>
  <c r="A181" i="277"/>
  <c r="AS181" i="277"/>
  <c r="A82" i="277"/>
  <c r="AL82" i="277"/>
  <c r="U181" i="277"/>
  <c r="G749" i="265"/>
  <c r="G627" i="265"/>
  <c r="G612" i="265"/>
  <c r="G717" i="265"/>
  <c r="G657" i="265"/>
  <c r="G732" i="265"/>
  <c r="G757" i="265"/>
  <c r="G592" i="265"/>
  <c r="B766" i="275"/>
  <c r="B818" i="275"/>
  <c r="H818" i="275"/>
  <c r="B805" i="275"/>
  <c r="B721" i="275"/>
  <c r="G577" i="265"/>
  <c r="G637" i="265"/>
  <c r="H810" i="275"/>
  <c r="B810" i="275"/>
  <c r="B736" i="275"/>
  <c r="B521" i="275"/>
  <c r="B321" i="275"/>
  <c r="F389" i="245"/>
  <c r="G389" i="245" s="1"/>
  <c r="E575" i="265"/>
  <c r="H394" i="245"/>
  <c r="I394" i="245" s="1"/>
  <c r="G650" i="265"/>
  <c r="H388" i="245"/>
  <c r="I388" i="245" s="1"/>
  <c r="F560" i="265"/>
  <c r="H395" i="245"/>
  <c r="I395" i="245" s="1"/>
  <c r="H354" i="245"/>
  <c r="I354" i="245" s="1"/>
  <c r="H362" i="245"/>
  <c r="I362" i="245" s="1"/>
  <c r="H376" i="245"/>
  <c r="I376" i="245" s="1"/>
  <c r="H384" i="245"/>
  <c r="I384" i="245" s="1"/>
  <c r="F500" i="265"/>
  <c r="F373" i="245"/>
  <c r="G373" i="245" s="1"/>
  <c r="D362" i="245"/>
  <c r="E362" i="245" s="1"/>
  <c r="D370" i="245"/>
  <c r="E370" i="245" s="1"/>
  <c r="AE346" i="277"/>
  <c r="AP346" i="277"/>
  <c r="F372" i="277"/>
  <c r="J346" i="277"/>
  <c r="AB346" i="277"/>
  <c r="AC346" i="277"/>
  <c r="AQ346" i="277"/>
  <c r="AU346" i="277"/>
  <c r="AF346" i="277"/>
  <c r="AG346" i="277"/>
  <c r="AI346" i="277"/>
  <c r="AM346" i="277"/>
  <c r="AJ346" i="277"/>
  <c r="W181" i="277"/>
  <c r="AT181" i="277"/>
  <c r="F181" i="277"/>
  <c r="AP148" i="277"/>
  <c r="AY148" i="277"/>
  <c r="L148" i="277"/>
  <c r="AE148" i="277"/>
  <c r="AH148" i="277"/>
  <c r="S148" i="277"/>
  <c r="AN148" i="277"/>
  <c r="AZ148" i="277"/>
  <c r="AD148" i="277"/>
  <c r="AI148" i="277"/>
  <c r="AB148" i="277"/>
  <c r="V148" i="277"/>
  <c r="BA148" i="277"/>
  <c r="H148" i="277"/>
  <c r="AM148" i="277"/>
  <c r="Y148" i="277"/>
  <c r="T148" i="277"/>
  <c r="AX148" i="277"/>
  <c r="J148" i="277"/>
  <c r="X148" i="277"/>
  <c r="AU148" i="277"/>
  <c r="I148" i="277"/>
  <c r="AS148" i="277"/>
  <c r="R148" i="277"/>
  <c r="F148" i="277"/>
  <c r="AR148" i="277"/>
  <c r="P148" i="277"/>
  <c r="Q148" i="277"/>
  <c r="AO148" i="277"/>
  <c r="E148" i="277"/>
  <c r="AL148" i="277"/>
  <c r="AG148" i="277"/>
  <c r="U148" i="277"/>
  <c r="D148" i="277"/>
  <c r="Z148" i="277"/>
  <c r="AJ148" i="277"/>
  <c r="O148" i="277"/>
  <c r="AW148" i="277"/>
  <c r="M148" i="277"/>
  <c r="W148" i="277"/>
  <c r="AK148" i="277"/>
  <c r="AC148" i="277"/>
  <c r="G148" i="277"/>
  <c r="AV148" i="277"/>
  <c r="C148" i="277"/>
  <c r="AF148" i="277"/>
  <c r="K148" i="277"/>
  <c r="AA148" i="277"/>
  <c r="AT148" i="277"/>
  <c r="AQ148" i="277"/>
  <c r="N148" i="277"/>
  <c r="AP26" i="93"/>
  <c r="AQ20" i="93"/>
  <c r="L82" i="277"/>
  <c r="AK181" i="277"/>
  <c r="AG82" i="277"/>
  <c r="M82" i="277"/>
  <c r="T82" i="277"/>
  <c r="AQ82" i="277"/>
  <c r="G517" i="265"/>
  <c r="H2744" i="275"/>
  <c r="H2715" i="275"/>
  <c r="H2712" i="275"/>
  <c r="H2175" i="275"/>
  <c r="H2020" i="275"/>
  <c r="H1127" i="275"/>
  <c r="H876" i="275"/>
  <c r="H591" i="275"/>
  <c r="H1595" i="275"/>
  <c r="H1631" i="275"/>
  <c r="H2541" i="275"/>
  <c r="H888" i="275"/>
  <c r="H1458" i="275"/>
  <c r="H1531" i="275"/>
  <c r="H1591" i="275"/>
  <c r="H1998" i="275"/>
  <c r="H2597" i="275"/>
  <c r="H924" i="275"/>
  <c r="H1494" i="275"/>
  <c r="H1405" i="275"/>
  <c r="H1421" i="275"/>
  <c r="H2718" i="275"/>
  <c r="H2703" i="275"/>
  <c r="H2144" i="275"/>
  <c r="H2009" i="275"/>
  <c r="H1994" i="275"/>
  <c r="H1124" i="275"/>
  <c r="H1414" i="275"/>
  <c r="H1587" i="275"/>
  <c r="H2048" i="275"/>
  <c r="H1426" i="275"/>
  <c r="H1498" i="275"/>
  <c r="H1599" i="275"/>
  <c r="H2030" i="275"/>
  <c r="H865" i="275"/>
  <c r="H1423" i="275"/>
  <c r="H887" i="275"/>
  <c r="H1425" i="275"/>
  <c r="H1510" i="275"/>
  <c r="H1597" i="275"/>
  <c r="H1613" i="275"/>
  <c r="H2041" i="275"/>
  <c r="H2000" i="275"/>
  <c r="H2595" i="275"/>
  <c r="H2013" i="275"/>
  <c r="H914" i="275"/>
  <c r="H1024" i="275"/>
  <c r="H1412" i="275"/>
  <c r="H1428" i="275"/>
  <c r="H1444" i="275"/>
  <c r="H1476" i="275"/>
  <c r="H2526" i="275"/>
  <c r="H2558" i="275"/>
  <c r="H873" i="275"/>
  <c r="H905" i="275"/>
  <c r="H1043" i="275"/>
  <c r="H1598" i="275"/>
  <c r="H1614" i="275"/>
  <c r="H1630" i="275"/>
  <c r="H838" i="275"/>
  <c r="H806" i="275"/>
  <c r="H1366" i="275"/>
  <c r="H1680" i="275"/>
  <c r="H1664" i="275"/>
  <c r="H1632" i="275"/>
  <c r="H1946" i="275"/>
  <c r="H1930" i="275"/>
  <c r="H907" i="275"/>
  <c r="H1407" i="275"/>
  <c r="H1431" i="275"/>
  <c r="H1467" i="275"/>
  <c r="H1506" i="275"/>
  <c r="H1671" i="275"/>
  <c r="H552" i="275"/>
  <c r="H256" i="275"/>
  <c r="H305" i="275"/>
  <c r="H289" i="275"/>
  <c r="H2604" i="275"/>
  <c r="H2078" i="275"/>
  <c r="H1517" i="275"/>
  <c r="H1463" i="275"/>
  <c r="H1411" i="275"/>
  <c r="H903" i="275"/>
  <c r="H1922" i="275"/>
  <c r="H1942" i="275"/>
  <c r="H1656" i="275"/>
  <c r="H1676" i="275"/>
  <c r="H1370" i="275"/>
  <c r="H1080" i="275"/>
  <c r="H798" i="275"/>
  <c r="H541" i="275"/>
  <c r="H1618" i="275"/>
  <c r="H1039" i="275"/>
  <c r="H913" i="275"/>
  <c r="H869" i="275"/>
  <c r="H845" i="275"/>
  <c r="H1509" i="275"/>
  <c r="H2651" i="275"/>
  <c r="H2562" i="275"/>
  <c r="H1514" i="275"/>
  <c r="H1448" i="275"/>
  <c r="H1424" i="275"/>
  <c r="H1404" i="275"/>
  <c r="H920" i="275"/>
  <c r="H886" i="275"/>
  <c r="H842" i="275"/>
  <c r="H2603" i="275"/>
  <c r="H2076" i="275"/>
  <c r="H2575" i="275"/>
  <c r="H2535" i="275"/>
  <c r="H1992" i="275"/>
  <c r="H2049" i="275"/>
  <c r="H1609" i="275"/>
  <c r="H1589" i="275"/>
  <c r="H1473" i="275"/>
  <c r="H1433" i="275"/>
  <c r="H1519" i="275"/>
  <c r="H1062" i="275"/>
  <c r="H2006" i="275"/>
  <c r="H1474" i="275"/>
  <c r="H967" i="275"/>
  <c r="H2061" i="275"/>
  <c r="H1623" i="275"/>
  <c r="H1422" i="275"/>
  <c r="H751" i="275"/>
  <c r="H851" i="275"/>
  <c r="H904" i="275"/>
  <c r="H1130" i="275"/>
  <c r="H1964" i="275"/>
  <c r="H2727" i="275"/>
  <c r="H2733" i="275"/>
  <c r="H1129" i="275"/>
  <c r="H1349" i="275"/>
  <c r="H2153" i="275"/>
  <c r="H2704" i="275"/>
  <c r="H2724" i="275"/>
  <c r="H537" i="275"/>
  <c r="H352" i="245"/>
  <c r="I352" i="245" s="1"/>
  <c r="H816" i="275"/>
  <c r="H803" i="275"/>
  <c r="H766" i="275"/>
  <c r="H841" i="275"/>
  <c r="H814" i="275"/>
  <c r="H2614" i="275"/>
  <c r="H670" i="275"/>
  <c r="H817" i="275"/>
  <c r="H762" i="275"/>
  <c r="O47" i="277"/>
  <c r="AT47" i="277"/>
  <c r="R47" i="277"/>
  <c r="AO15" i="277"/>
  <c r="AO13" i="277"/>
  <c r="B15" i="277"/>
  <c r="B13" i="277"/>
  <c r="Y47" i="277"/>
  <c r="AQ21" i="93"/>
  <c r="Q15" i="277"/>
  <c r="Q13" i="277"/>
  <c r="AI15" i="277"/>
  <c r="AP13" i="93"/>
  <c r="AQ13" i="93"/>
  <c r="AU47" i="277"/>
  <c r="AU248" i="277"/>
  <c r="U47" i="277"/>
  <c r="AR47" i="277"/>
  <c r="AQ46" i="93"/>
  <c r="AC46" i="277"/>
  <c r="AQ11" i="93"/>
  <c r="AQ45" i="93"/>
  <c r="I15" i="277"/>
  <c r="I13" i="277"/>
  <c r="AP43" i="93"/>
  <c r="AQ43" i="93"/>
  <c r="AH14" i="93"/>
  <c r="AI14" i="93"/>
  <c r="AO14" i="93"/>
  <c r="AP14" i="93"/>
  <c r="AH18" i="93"/>
  <c r="AI18" i="93"/>
  <c r="AQ30" i="93"/>
  <c r="AP30" i="93"/>
  <c r="AO48" i="93"/>
  <c r="AQ48" i="93"/>
  <c r="AZ14" i="277"/>
  <c r="BA46" i="277"/>
  <c r="BA47" i="277"/>
  <c r="BA248" i="277"/>
  <c r="AV14" i="277"/>
  <c r="AV15" i="277"/>
  <c r="AV13" i="277"/>
  <c r="AW46" i="277"/>
  <c r="AW47" i="277"/>
  <c r="AR14" i="277"/>
  <c r="AN14" i="277"/>
  <c r="AO46" i="277"/>
  <c r="AJ14" i="277"/>
  <c r="AJ15" i="277"/>
  <c r="AJ13" i="277"/>
  <c r="AK46" i="277"/>
  <c r="Z14" i="277"/>
  <c r="AA46" i="277"/>
  <c r="AA47" i="277"/>
  <c r="V14" i="277"/>
  <c r="V15" i="277"/>
  <c r="V13" i="277"/>
  <c r="W46" i="277"/>
  <c r="W47" i="277"/>
  <c r="R14" i="277"/>
  <c r="S46" i="277"/>
  <c r="L46" i="277"/>
  <c r="H14" i="277"/>
  <c r="I46" i="277"/>
  <c r="I47" i="277"/>
  <c r="X47" i="277"/>
  <c r="AP18" i="93"/>
  <c r="AQ47" i="93"/>
  <c r="AP47" i="93"/>
  <c r="F46" i="277"/>
  <c r="F47" i="277"/>
  <c r="E14" i="277"/>
  <c r="AO7" i="93"/>
  <c r="AQ7" i="93"/>
  <c r="AH7" i="93"/>
  <c r="AI7" i="93"/>
  <c r="AQ15" i="93"/>
  <c r="AQ50" i="93"/>
  <c r="AP50" i="93"/>
  <c r="AH10" i="93"/>
  <c r="AI10" i="93"/>
  <c r="AH15" i="93"/>
  <c r="AI15" i="93"/>
  <c r="AO19" i="93"/>
  <c r="AP19" i="93"/>
  <c r="AH19" i="93"/>
  <c r="AI19" i="93"/>
  <c r="AQ51" i="93"/>
  <c r="AP12" i="93"/>
  <c r="AO22" i="93"/>
  <c r="AQ22" i="93"/>
  <c r="AH22" i="93"/>
  <c r="AI22" i="93"/>
  <c r="AO25" i="93"/>
  <c r="AQ25" i="93"/>
  <c r="AH30" i="93"/>
  <c r="AI30" i="93"/>
  <c r="AH56" i="93"/>
  <c r="AI56" i="93"/>
  <c r="AO56" i="93"/>
  <c r="AQ56" i="93"/>
  <c r="AO52" i="93"/>
  <c r="AO44" i="93"/>
  <c r="AP44" i="93"/>
  <c r="AH44" i="93"/>
  <c r="AI44" i="93"/>
  <c r="AO40" i="93"/>
  <c r="AQ40" i="93"/>
  <c r="AH36" i="93"/>
  <c r="AI36" i="93"/>
  <c r="AO32" i="93"/>
  <c r="AP32" i="93"/>
  <c r="W15" i="277"/>
  <c r="K47" i="277"/>
  <c r="H47" i="277"/>
  <c r="Y15" i="277"/>
  <c r="AO82" i="93"/>
  <c r="L15" i="277"/>
  <c r="G659" i="265"/>
  <c r="S15" i="277"/>
  <c r="M15" i="277"/>
  <c r="F15" i="277"/>
  <c r="F13" i="277"/>
  <c r="E47" i="277"/>
  <c r="AQ47" i="277"/>
  <c r="AB47" i="277"/>
  <c r="G47" i="277"/>
  <c r="AO16" i="93"/>
  <c r="AP16" i="93"/>
  <c r="P47" i="277"/>
  <c r="J47" i="277"/>
  <c r="AG14" i="277"/>
  <c r="AO24" i="93"/>
  <c r="AQ24" i="93"/>
  <c r="AQ28" i="93"/>
  <c r="AI13" i="277"/>
  <c r="G13" i="277"/>
  <c r="AV47" i="277"/>
  <c r="D47" i="277"/>
  <c r="D13" i="277"/>
  <c r="AF47" i="277"/>
  <c r="AQ10" i="93"/>
  <c r="AP10" i="93"/>
  <c r="AQ54" i="93"/>
  <c r="T47" i="277"/>
  <c r="AP55" i="93"/>
  <c r="AQ57" i="93"/>
  <c r="AP57" i="93"/>
  <c r="AI47" i="277"/>
  <c r="AQ37" i="93"/>
  <c r="AC47" i="277"/>
  <c r="AH27" i="93"/>
  <c r="AI27" i="93"/>
  <c r="O13" i="277"/>
  <c r="K13" i="277"/>
  <c r="Z15" i="277"/>
  <c r="E15" i="277"/>
  <c r="E13" i="277"/>
  <c r="L47" i="277"/>
  <c r="AO47" i="277"/>
  <c r="H15" i="277"/>
  <c r="H13" i="277"/>
  <c r="R15" i="277"/>
  <c r="R13" i="277"/>
  <c r="S47" i="277"/>
  <c r="W13" i="277"/>
  <c r="Y13" i="277"/>
  <c r="L13" i="277"/>
  <c r="M13" i="277"/>
  <c r="S13" i="277"/>
  <c r="AP24" i="93"/>
  <c r="AG15" i="277"/>
  <c r="AG13" i="277"/>
  <c r="Z13" i="277"/>
  <c r="F207" i="277"/>
  <c r="B206" i="277"/>
  <c r="A214" i="277"/>
  <c r="C313" i="277"/>
  <c r="A215" i="277"/>
  <c r="A280" i="277"/>
  <c r="AV280" i="277"/>
  <c r="F273" i="277"/>
  <c r="AR82" i="277"/>
  <c r="O82" i="277"/>
  <c r="V82" i="277"/>
  <c r="AV82" i="277"/>
  <c r="N313" i="277"/>
  <c r="AZ313" i="277"/>
  <c r="AH313" i="277"/>
  <c r="AU313" i="277"/>
  <c r="AB313" i="277"/>
  <c r="AE313" i="277"/>
  <c r="AK313" i="277"/>
  <c r="AP313" i="277"/>
  <c r="W313" i="277"/>
  <c r="AF313" i="277"/>
  <c r="H313" i="277"/>
  <c r="F75" i="277"/>
  <c r="B74" i="277"/>
  <c r="K82" i="277"/>
  <c r="AJ82" i="277"/>
  <c r="J82" i="277"/>
  <c r="AW82" i="277"/>
  <c r="AK82" i="277"/>
  <c r="AN313" i="277"/>
  <c r="G313" i="277"/>
  <c r="K181" i="277"/>
  <c r="G181" i="277"/>
  <c r="AP181" i="277"/>
  <c r="P181" i="277"/>
  <c r="AJ181" i="277"/>
  <c r="S181" i="277"/>
  <c r="AT313" i="277"/>
  <c r="A314" i="277"/>
  <c r="W280" i="277"/>
  <c r="AE280" i="277"/>
  <c r="K280" i="277"/>
  <c r="R280" i="277"/>
  <c r="Y248" i="277"/>
  <c r="G461" i="265"/>
  <c r="AP49" i="93"/>
  <c r="AQ49" i="93"/>
  <c r="AQ39" i="93"/>
  <c r="G743" i="265"/>
  <c r="G667" i="265"/>
  <c r="G547" i="265"/>
  <c r="G492" i="265"/>
  <c r="AP22" i="93"/>
  <c r="AQ34" i="93"/>
  <c r="AQ14" i="93"/>
  <c r="AH29" i="93"/>
  <c r="AI29" i="93"/>
  <c r="AO29" i="93"/>
  <c r="AP29" i="93"/>
  <c r="H373" i="245"/>
  <c r="I373" i="245" s="1"/>
  <c r="H369" i="245"/>
  <c r="I369" i="245" s="1"/>
  <c r="H366" i="245"/>
  <c r="I366" i="245" s="1"/>
  <c r="H358" i="245"/>
  <c r="I358" i="245" s="1"/>
  <c r="F358" i="245"/>
  <c r="G358" i="245" s="1"/>
  <c r="H353" i="245"/>
  <c r="I353" i="245" s="1"/>
  <c r="G414" i="265"/>
  <c r="H777" i="275"/>
  <c r="H519" i="275"/>
  <c r="H1138" i="275"/>
  <c r="H1670" i="275"/>
  <c r="H1638" i="275"/>
  <c r="H2470" i="275"/>
  <c r="H2444" i="275"/>
  <c r="H2435" i="275"/>
  <c r="H2422" i="275"/>
  <c r="H686" i="275"/>
  <c r="H1323" i="275"/>
  <c r="H1920" i="275"/>
  <c r="H1890" i="275"/>
  <c r="H1863" i="275"/>
  <c r="H1730" i="275"/>
  <c r="H1690" i="275"/>
  <c r="H2210" i="275"/>
  <c r="H2458" i="275"/>
  <c r="H2299" i="275"/>
  <c r="H2263" i="275"/>
  <c r="H2058" i="275"/>
  <c r="H1929" i="275"/>
  <c r="H1900" i="275"/>
  <c r="H1716" i="275"/>
  <c r="H2493" i="275"/>
  <c r="H2346" i="275"/>
  <c r="H542" i="275"/>
  <c r="H2467" i="275"/>
  <c r="H755" i="275"/>
  <c r="H1312" i="275"/>
  <c r="H1646" i="275"/>
  <c r="H1869" i="275"/>
  <c r="H2367" i="275"/>
  <c r="H2310" i="275"/>
  <c r="H1732" i="275"/>
  <c r="H612" i="275"/>
  <c r="H1947" i="275"/>
  <c r="H1910" i="275"/>
  <c r="H1886" i="275"/>
  <c r="H1781" i="275"/>
  <c r="H1714" i="275"/>
  <c r="H2241" i="275"/>
  <c r="H2434" i="275"/>
  <c r="H2315" i="275"/>
  <c r="H2295" i="275"/>
  <c r="H2251" i="275"/>
  <c r="H653" i="275"/>
  <c r="H1941" i="275"/>
  <c r="H1704" i="275"/>
  <c r="H2433" i="275"/>
  <c r="H2308" i="275"/>
  <c r="H406" i="275"/>
  <c r="H2354" i="275"/>
  <c r="H2296" i="275"/>
  <c r="H2281" i="275"/>
  <c r="H2256" i="275"/>
  <c r="H2438" i="275"/>
  <c r="H1662" i="275"/>
  <c r="H1902" i="275"/>
  <c r="H2492" i="275"/>
  <c r="H2454" i="275"/>
  <c r="H2443" i="275"/>
  <c r="H2424" i="275"/>
  <c r="H778" i="275"/>
  <c r="H1943" i="275"/>
  <c r="H1909" i="275"/>
  <c r="H1876" i="275"/>
  <c r="H1809" i="275"/>
  <c r="H1755" i="275"/>
  <c r="H1709" i="275"/>
  <c r="H2472" i="275"/>
  <c r="H2426" i="275"/>
  <c r="H2314" i="275"/>
  <c r="H2283" i="275"/>
  <c r="H2798" i="275"/>
  <c r="H2363" i="275"/>
  <c r="H1524" i="275"/>
  <c r="H2357" i="275"/>
  <c r="H1738" i="275"/>
  <c r="H1695" i="275"/>
  <c r="H1445" i="275"/>
  <c r="H2317" i="275"/>
  <c r="H2242" i="275"/>
  <c r="H2042" i="275"/>
  <c r="H1771" i="275"/>
  <c r="H1700" i="275"/>
  <c r="H1608" i="275"/>
  <c r="H1478" i="275"/>
  <c r="H959" i="275"/>
  <c r="H1482" i="275"/>
  <c r="H1810" i="275"/>
  <c r="H1070" i="275"/>
  <c r="H896" i="275"/>
  <c r="H919" i="275"/>
  <c r="H322" i="275"/>
  <c r="H2356" i="275"/>
  <c r="H1338" i="275"/>
  <c r="H332" i="275"/>
  <c r="H477" i="275"/>
  <c r="H338" i="275"/>
  <c r="H2440" i="275"/>
  <c r="H2325" i="275"/>
  <c r="H1761" i="275"/>
  <c r="H2207" i="275"/>
  <c r="H1913" i="275"/>
  <c r="H2271" i="275"/>
  <c r="H606" i="275"/>
  <c r="H801" i="275"/>
  <c r="H2351" i="275"/>
  <c r="H1504" i="275"/>
  <c r="H2606" i="275"/>
  <c r="H1734" i="275"/>
  <c r="H1687" i="275"/>
  <c r="H2301" i="275"/>
  <c r="H2038" i="275"/>
  <c r="H1684" i="275"/>
  <c r="H1604" i="275"/>
  <c r="H951" i="275"/>
  <c r="H1758" i="275"/>
  <c r="H969" i="275"/>
  <c r="H895" i="275"/>
  <c r="H756" i="275"/>
  <c r="H310" i="275"/>
  <c r="H2069" i="275"/>
  <c r="H1725" i="275"/>
  <c r="H1621" i="275"/>
  <c r="H1334" i="275"/>
  <c r="H499" i="275"/>
  <c r="H304" i="275"/>
  <c r="H482" i="275"/>
  <c r="H387" i="275"/>
  <c r="H473" i="275"/>
  <c r="H274" i="275"/>
  <c r="H500" i="275"/>
  <c r="H1877" i="275"/>
  <c r="H1953" i="275"/>
  <c r="H2307" i="275"/>
  <c r="H1705" i="275"/>
  <c r="H1874" i="275"/>
  <c r="H1864" i="275"/>
  <c r="AP36" i="93"/>
  <c r="AQ36" i="93"/>
  <c r="G458" i="265"/>
  <c r="G459" i="265"/>
  <c r="G464" i="265"/>
  <c r="G417" i="265"/>
  <c r="AQ19" i="93"/>
  <c r="G653" i="265"/>
  <c r="G533" i="265"/>
  <c r="G594" i="265"/>
  <c r="G759" i="265"/>
  <c r="G507" i="265"/>
  <c r="G537" i="265"/>
  <c r="G621" i="265"/>
  <c r="G508" i="265"/>
  <c r="B614" i="265"/>
  <c r="G671" i="265"/>
  <c r="H360" i="245"/>
  <c r="I360" i="245" s="1"/>
  <c r="J360" i="245"/>
  <c r="K360" i="245" s="1"/>
  <c r="H607" i="275"/>
  <c r="H1501" i="275"/>
  <c r="H2090" i="275"/>
  <c r="H1413" i="275"/>
  <c r="H1672" i="275"/>
  <c r="H370" i="275"/>
  <c r="H2495" i="275"/>
  <c r="G491" i="265"/>
  <c r="AQ33" i="93"/>
  <c r="G654" i="265"/>
  <c r="G762" i="265"/>
  <c r="H396" i="245"/>
  <c r="I396" i="245" s="1"/>
  <c r="F680" i="265"/>
  <c r="G628" i="265"/>
  <c r="AP31" i="93"/>
  <c r="AQ41" i="93"/>
  <c r="G742" i="265"/>
  <c r="G701" i="265"/>
  <c r="H1042" i="275"/>
  <c r="H2183" i="275"/>
  <c r="H1434" i="275"/>
  <c r="H1461" i="275"/>
  <c r="H2142" i="275"/>
  <c r="H952" i="275"/>
  <c r="H861" i="275"/>
  <c r="H1958" i="275"/>
  <c r="H282" i="275"/>
  <c r="H1111" i="275"/>
  <c r="H1937" i="275"/>
  <c r="H396" i="275"/>
  <c r="H506" i="275"/>
  <c r="H1236" i="275"/>
  <c r="H270" i="275"/>
  <c r="H1121" i="275"/>
  <c r="H1367" i="275"/>
  <c r="H1633" i="275"/>
  <c r="H2487" i="275"/>
  <c r="H790" i="275"/>
  <c r="H1650" i="275"/>
  <c r="H2512" i="275"/>
  <c r="H2456" i="275"/>
  <c r="H2370" i="275"/>
  <c r="H539" i="275"/>
  <c r="H774" i="275"/>
  <c r="H566" i="275"/>
  <c r="H1118" i="275"/>
  <c r="H1102" i="275"/>
  <c r="H1086" i="275"/>
  <c r="H1331" i="275"/>
  <c r="H1147" i="275"/>
  <c r="H2480" i="275"/>
  <c r="H2463" i="275"/>
  <c r="H2278" i="275"/>
  <c r="H1152" i="275"/>
  <c r="H1793" i="275"/>
  <c r="H1749" i="275"/>
  <c r="H2358" i="275"/>
  <c r="H1240" i="275"/>
  <c r="H1351" i="275"/>
  <c r="H1752" i="275"/>
  <c r="H2449" i="275"/>
  <c r="H2026" i="275"/>
  <c r="H877" i="275"/>
  <c r="H1622" i="275"/>
  <c r="H891" i="275"/>
  <c r="H260" i="275"/>
  <c r="H1377" i="275"/>
  <c r="H1643" i="275"/>
  <c r="H2513" i="275"/>
  <c r="H618" i="275"/>
  <c r="H1324" i="275"/>
  <c r="H514" i="275"/>
  <c r="H1085" i="275"/>
  <c r="H1363" i="275"/>
  <c r="H1923" i="275"/>
  <c r="H2511" i="275"/>
  <c r="H2479" i="275"/>
  <c r="H1174" i="275"/>
  <c r="H1144" i="275"/>
  <c r="H271" i="275"/>
  <c r="H782" i="275"/>
  <c r="H745" i="275"/>
  <c r="H1360" i="275"/>
  <c r="H2222" i="275"/>
  <c r="H2288" i="275"/>
  <c r="H1090" i="275"/>
  <c r="H1185" i="275"/>
  <c r="H948" i="275"/>
  <c r="H2641" i="275"/>
  <c r="H1055" i="275"/>
  <c r="H1072" i="275"/>
  <c r="H1447" i="275"/>
  <c r="H358" i="275"/>
  <c r="H1675" i="275"/>
  <c r="H540" i="275"/>
  <c r="H809" i="275"/>
  <c r="H1361" i="275"/>
  <c r="H823" i="275"/>
  <c r="H1081" i="275"/>
  <c r="H1669" i="275"/>
  <c r="H2507" i="275"/>
  <c r="H2328" i="275"/>
  <c r="H680" i="275"/>
  <c r="H635" i="275"/>
  <c r="H1184" i="275"/>
  <c r="H1180" i="275"/>
  <c r="H1166" i="275"/>
  <c r="H2253" i="275"/>
  <c r="H2430" i="275"/>
  <c r="H828" i="275"/>
  <c r="H627" i="275"/>
  <c r="H564" i="275"/>
  <c r="H1114" i="275"/>
  <c r="H1094" i="275"/>
  <c r="H1078" i="275"/>
  <c r="H1707" i="275"/>
  <c r="H2336" i="275"/>
  <c r="H2270" i="275"/>
  <c r="H2468" i="275"/>
  <c r="H840" i="275"/>
  <c r="H571" i="275"/>
  <c r="H2508" i="275"/>
  <c r="H589" i="275"/>
  <c r="H2292" i="275"/>
  <c r="H640" i="275"/>
  <c r="H786" i="275"/>
  <c r="H1952" i="275"/>
  <c r="H1927" i="275"/>
  <c r="H1904" i="275"/>
  <c r="H1882" i="275"/>
  <c r="H1777" i="275"/>
  <c r="H1729" i="275"/>
  <c r="H1691" i="275"/>
  <c r="H2226" i="275"/>
  <c r="H2592" i="275"/>
  <c r="H2560" i="275"/>
  <c r="H2250" i="275"/>
  <c r="H2168" i="275"/>
  <c r="H947" i="275"/>
  <c r="H645" i="275"/>
  <c r="H605" i="275"/>
  <c r="H472" i="275"/>
  <c r="H390" i="275"/>
  <c r="H343" i="275"/>
  <c r="H313" i="275"/>
  <c r="H1049" i="275"/>
  <c r="H650" i="275"/>
  <c r="H611" i="275"/>
  <c r="H487" i="275"/>
  <c r="H368" i="275"/>
  <c r="H336" i="275"/>
  <c r="H318" i="275"/>
  <c r="H296" i="275"/>
  <c r="H284" i="275"/>
  <c r="H97" i="275"/>
  <c r="H246" i="275"/>
  <c r="H283" i="275"/>
  <c r="H2544" i="275"/>
  <c r="H2350" i="275"/>
  <c r="H2705" i="275"/>
  <c r="H2293" i="275"/>
  <c r="H2073" i="275"/>
  <c r="H1584" i="275"/>
  <c r="H2359" i="275"/>
  <c r="H2050" i="275"/>
  <c r="H2743" i="275"/>
  <c r="H1973" i="275"/>
  <c r="H1742" i="275"/>
  <c r="H1711" i="275"/>
  <c r="H1523" i="275"/>
  <c r="H1429" i="275"/>
  <c r="H2461" i="275"/>
  <c r="H2353" i="275"/>
  <c r="H2273" i="275"/>
  <c r="H2057" i="275"/>
  <c r="H1978" i="275"/>
  <c r="H1743" i="275"/>
  <c r="H1692" i="275"/>
  <c r="H1612" i="275"/>
  <c r="H1588" i="275"/>
  <c r="H1443" i="275"/>
  <c r="H963" i="275"/>
  <c r="H2364" i="275"/>
  <c r="H1030" i="275"/>
  <c r="H311" i="275"/>
  <c r="H929" i="275"/>
  <c r="H883" i="275"/>
  <c r="H286" i="275"/>
  <c r="H1963" i="275"/>
  <c r="H1907" i="275"/>
  <c r="H1733" i="275"/>
  <c r="H1505" i="275"/>
  <c r="H1446" i="275"/>
  <c r="H1322" i="275"/>
  <c r="H491" i="275"/>
  <c r="H352" i="275"/>
  <c r="H937" i="275"/>
  <c r="H462" i="275"/>
  <c r="H501" i="275"/>
  <c r="H326" i="275"/>
  <c r="H395" i="275"/>
  <c r="H364" i="275"/>
  <c r="H2345" i="275"/>
  <c r="H1726" i="275"/>
  <c r="H488" i="275"/>
  <c r="H2763" i="275"/>
  <c r="H1917" i="275"/>
  <c r="H2473" i="275"/>
  <c r="H2501" i="275"/>
  <c r="H2227" i="275"/>
  <c r="H1736" i="275"/>
  <c r="H1925" i="275"/>
  <c r="H1933" i="275"/>
  <c r="H1945" i="275"/>
  <c r="H1957" i="275"/>
  <c r="H2770" i="275"/>
  <c r="H2282" i="275"/>
  <c r="H2305" i="275"/>
  <c r="H2335" i="275"/>
  <c r="H2431" i="275"/>
  <c r="H2455" i="275"/>
  <c r="H2499" i="275"/>
  <c r="H2214" i="275"/>
  <c r="H1698" i="275"/>
  <c r="H1723" i="275"/>
  <c r="H1753" i="275"/>
  <c r="H1782" i="275"/>
  <c r="H1808" i="275"/>
  <c r="H1871" i="275"/>
  <c r="H1885" i="275"/>
  <c r="H1897" i="275"/>
  <c r="H1919" i="275"/>
  <c r="H1936" i="275"/>
  <c r="H1955" i="275"/>
  <c r="H674" i="275"/>
  <c r="H1309" i="275"/>
  <c r="H1772" i="275"/>
  <c r="H1708" i="275"/>
  <c r="H775" i="275"/>
  <c r="H2321" i="275"/>
  <c r="H2302" i="275"/>
  <c r="H2496" i="275"/>
  <c r="H2516" i="275"/>
  <c r="H1745" i="275"/>
  <c r="H1896" i="275"/>
  <c r="H1148" i="275"/>
  <c r="H593" i="275"/>
  <c r="H654" i="275"/>
  <c r="H2265" i="275"/>
  <c r="H2286" i="275"/>
  <c r="H2304" i="275"/>
  <c r="H2331" i="275"/>
  <c r="H2338" i="275"/>
  <c r="H2423" i="275"/>
  <c r="H1770" i="275"/>
  <c r="H1666" i="275"/>
  <c r="H1192" i="275"/>
  <c r="H1384" i="275"/>
  <c r="H744" i="275"/>
  <c r="H754" i="275"/>
  <c r="H779" i="275"/>
  <c r="H812" i="275"/>
  <c r="H836" i="275"/>
  <c r="H527" i="275"/>
  <c r="H546" i="275"/>
  <c r="H2245" i="275"/>
  <c r="H2339" i="275"/>
  <c r="H1160" i="275"/>
  <c r="H1178" i="275"/>
  <c r="H1340" i="275"/>
  <c r="H562" i="275"/>
  <c r="H2800" i="275"/>
  <c r="H2490" i="275"/>
  <c r="H2514" i="275"/>
  <c r="H2232" i="275"/>
  <c r="H1661" i="275"/>
  <c r="H1383" i="275"/>
  <c r="H1109" i="275"/>
  <c r="H827" i="275"/>
  <c r="H545" i="275"/>
  <c r="H1651" i="275"/>
  <c r="H1369" i="275"/>
  <c r="H2070" i="275"/>
  <c r="H915" i="275"/>
  <c r="H1108" i="275"/>
  <c r="H1059" i="275"/>
  <c r="H1615" i="275"/>
  <c r="H1993" i="275"/>
  <c r="H2716" i="275"/>
  <c r="H1969" i="275"/>
  <c r="H1125" i="275"/>
  <c r="H892" i="275"/>
  <c r="H859" i="275"/>
  <c r="H884" i="275"/>
  <c r="H1462" i="275"/>
  <c r="H1611" i="275"/>
  <c r="H1418" i="275"/>
  <c r="H1974" i="275"/>
  <c r="H2529" i="275"/>
  <c r="H2598" i="275"/>
  <c r="H1415" i="275"/>
  <c r="H1417" i="275"/>
  <c r="H1497" i="275"/>
  <c r="H1585" i="275"/>
  <c r="H1617" i="275"/>
  <c r="H1971" i="275"/>
  <c r="H2032" i="275"/>
  <c r="H2527" i="275"/>
  <c r="H2587" i="275"/>
  <c r="H2639" i="275"/>
  <c r="H1965" i="275"/>
  <c r="H2021" i="275"/>
  <c r="H846" i="275"/>
  <c r="H874" i="275"/>
  <c r="H902" i="275"/>
  <c r="H940" i="275"/>
  <c r="H1048" i="275"/>
  <c r="H1420" i="275"/>
  <c r="H1452" i="275"/>
  <c r="H1502" i="275"/>
  <c r="H2578" i="275"/>
  <c r="H1493" i="275"/>
  <c r="H2613" i="275"/>
  <c r="H857" i="275"/>
  <c r="H885" i="275"/>
  <c r="H917" i="275"/>
  <c r="H1047" i="275"/>
  <c r="H1590" i="275"/>
  <c r="H2710" i="275"/>
  <c r="H2174" i="275"/>
  <c r="H2015" i="275"/>
  <c r="H875" i="275"/>
  <c r="H567" i="275"/>
  <c r="H1486" i="275"/>
  <c r="H2010" i="275"/>
  <c r="H872" i="275"/>
  <c r="H1466" i="275"/>
  <c r="H1627" i="275"/>
  <c r="H1058" i="275"/>
  <c r="H1441" i="275"/>
  <c r="H1600" i="275"/>
  <c r="H2023" i="275"/>
  <c r="H1980" i="275"/>
  <c r="H2166" i="275"/>
  <c r="H2551" i="275"/>
  <c r="H2037" i="275"/>
  <c r="H2596" i="275"/>
  <c r="H854" i="275"/>
  <c r="H890" i="275"/>
  <c r="H964" i="275"/>
  <c r="H1032" i="275"/>
  <c r="H1068" i="275"/>
  <c r="H1416" i="275"/>
  <c r="H1456" i="275"/>
  <c r="H2554" i="275"/>
  <c r="H2594" i="275"/>
  <c r="H881" i="275"/>
  <c r="H965" i="275"/>
  <c r="H1035" i="275"/>
  <c r="H1602" i="275"/>
  <c r="H1626" i="275"/>
  <c r="H513" i="275"/>
  <c r="H1120" i="275"/>
  <c r="H1092" i="275"/>
  <c r="H1362" i="275"/>
  <c r="H1668" i="275"/>
  <c r="H1640" i="275"/>
  <c r="H1938" i="275"/>
  <c r="H879" i="275"/>
  <c r="H941" i="275"/>
  <c r="H1069" i="275"/>
  <c r="H1435" i="275"/>
  <c r="H1471" i="275"/>
  <c r="H248" i="275"/>
  <c r="H1196" i="275"/>
  <c r="H946" i="275"/>
  <c r="H1520" i="275"/>
  <c r="H2082" i="275"/>
  <c r="H2612" i="275"/>
  <c r="H528" i="275"/>
  <c r="H560" i="275"/>
  <c r="H2481" i="275"/>
  <c r="H524" i="275"/>
  <c r="H507" i="275"/>
  <c r="H797" i="275"/>
  <c r="H1115" i="275"/>
  <c r="H1107" i="275"/>
  <c r="H1095" i="275"/>
  <c r="H1087" i="275"/>
  <c r="H1679" i="275"/>
  <c r="H1667" i="275"/>
  <c r="H1639" i="275"/>
  <c r="H2219" i="275"/>
  <c r="H1099" i="275"/>
  <c r="H536" i="275"/>
  <c r="H512" i="275"/>
  <c r="H837" i="275"/>
  <c r="H362" i="275"/>
  <c r="H402" i="275"/>
  <c r="H614" i="275"/>
  <c r="H1328" i="275"/>
  <c r="H253" i="275"/>
  <c r="H266" i="275"/>
  <c r="H281" i="275"/>
  <c r="H549" i="275"/>
  <c r="H538" i="275"/>
  <c r="H522" i="275"/>
  <c r="H815" i="275"/>
  <c r="H1113" i="275"/>
  <c r="H1093" i="275"/>
  <c r="H1077" i="275"/>
  <c r="H1391" i="275"/>
  <c r="H1375" i="275"/>
  <c r="H1359" i="275"/>
  <c r="H1673" i="275"/>
  <c r="H1657" i="275"/>
  <c r="H1641" i="275"/>
  <c r="H1915" i="275"/>
  <c r="H2228" i="275"/>
  <c r="H2200" i="275"/>
  <c r="H2518" i="275"/>
  <c r="H2510" i="275"/>
  <c r="H2502" i="275"/>
  <c r="H2491" i="275"/>
  <c r="H2486" i="275"/>
  <c r="H2478" i="275"/>
  <c r="H2272" i="275"/>
  <c r="H2792" i="275"/>
  <c r="H2772" i="275"/>
  <c r="H792" i="275"/>
  <c r="H2745" i="275"/>
  <c r="H2740" i="275"/>
  <c r="H1996" i="275"/>
  <c r="H847" i="275"/>
  <c r="H908" i="275"/>
  <c r="H1603" i="275"/>
  <c r="H2549" i="275"/>
  <c r="H880" i="275"/>
  <c r="H1513" i="275"/>
  <c r="H1409" i="275"/>
  <c r="H1593" i="275"/>
  <c r="H2065" i="275"/>
  <c r="H2539" i="275"/>
  <c r="H2583" i="275"/>
  <c r="H2005" i="275"/>
  <c r="H2167" i="275"/>
  <c r="H870" i="275"/>
  <c r="H932" i="275"/>
  <c r="H1052" i="275"/>
  <c r="H1408" i="275"/>
  <c r="H1464" i="275"/>
  <c r="H2161" i="275"/>
  <c r="H2546" i="275"/>
  <c r="H2643" i="275"/>
  <c r="H897" i="275"/>
  <c r="H1031" i="275"/>
  <c r="H1606" i="275"/>
  <c r="H517" i="275"/>
  <c r="H1112" i="275"/>
  <c r="H1076" i="275"/>
  <c r="H1374" i="275"/>
  <c r="H1660" i="275"/>
  <c r="H1954" i="275"/>
  <c r="H1918" i="275"/>
  <c r="H1037" i="275"/>
  <c r="H1427" i="275"/>
  <c r="H1475" i="275"/>
  <c r="H2152" i="275"/>
  <c r="H1762" i="275"/>
  <c r="H970" i="275"/>
  <c r="H2074" i="275"/>
  <c r="H2644" i="275"/>
  <c r="H1353" i="275"/>
  <c r="H325" i="275"/>
  <c r="H329" i="275"/>
  <c r="H548" i="275"/>
  <c r="H511" i="275"/>
  <c r="H1119" i="275"/>
  <c r="H1083" i="275"/>
  <c r="H369" i="275"/>
  <c r="H793" i="275"/>
  <c r="H1381" i="275"/>
  <c r="H493" i="275"/>
  <c r="H1385" i="275"/>
  <c r="H386" i="275"/>
  <c r="H634" i="275"/>
  <c r="H1170" i="275"/>
  <c r="H1336" i="275"/>
  <c r="H265" i="275"/>
  <c r="H561" i="275"/>
  <c r="H544" i="275"/>
  <c r="H526" i="275"/>
  <c r="H807" i="275"/>
  <c r="H1117" i="275"/>
  <c r="H1089" i="275"/>
  <c r="H1399" i="275"/>
  <c r="H1379" i="275"/>
  <c r="H1355" i="275"/>
  <c r="H1665" i="275"/>
  <c r="H1645" i="275"/>
  <c r="H2240" i="275"/>
  <c r="H2204" i="275"/>
  <c r="H2515" i="275"/>
  <c r="H2506" i="275"/>
  <c r="H2494" i="275"/>
  <c r="H2483" i="275"/>
  <c r="H2474" i="275"/>
  <c r="H2793" i="275"/>
  <c r="H2765" i="275"/>
  <c r="H279" i="275"/>
  <c r="H543" i="275"/>
  <c r="H523" i="275"/>
  <c r="H616" i="275"/>
  <c r="H1082" i="275"/>
  <c r="H1396" i="275"/>
  <c r="H1380" i="275"/>
  <c r="H1364" i="275"/>
  <c r="H1190" i="275"/>
  <c r="H1186" i="275"/>
  <c r="H1177" i="275"/>
  <c r="H1172" i="275"/>
  <c r="H1164" i="275"/>
  <c r="H1159" i="275"/>
  <c r="H1137" i="275"/>
  <c r="H1658" i="275"/>
  <c r="H1634" i="275"/>
  <c r="H1866" i="275"/>
  <c r="H1787" i="275"/>
  <c r="H2520" i="275"/>
  <c r="H2500" i="275"/>
  <c r="H2355" i="275"/>
  <c r="H2349" i="275"/>
  <c r="H2334" i="275"/>
  <c r="H2287" i="275"/>
  <c r="H2267" i="275"/>
  <c r="H2246" i="275"/>
  <c r="H602" i="275"/>
  <c r="H580" i="275"/>
  <c r="H1165" i="275"/>
  <c r="H1149" i="275"/>
  <c r="H1678" i="275"/>
  <c r="H1654" i="275"/>
  <c r="H1642" i="275"/>
  <c r="H1901" i="275"/>
  <c r="H2312" i="275"/>
  <c r="H12" i="275"/>
  <c r="H251" i="275"/>
  <c r="H558" i="275"/>
  <c r="H535" i="275"/>
  <c r="H804" i="275"/>
  <c r="H780" i="275"/>
  <c r="H624" i="275"/>
  <c r="H594" i="275"/>
  <c r="H1098" i="275"/>
  <c r="H1368" i="275"/>
  <c r="H1352" i="275"/>
  <c r="H1337" i="275"/>
  <c r="H1306" i="275"/>
  <c r="H1171" i="275"/>
  <c r="H1154" i="275"/>
  <c r="H1150" i="275"/>
  <c r="H1145" i="275"/>
  <c r="H1140" i="275"/>
  <c r="H1133" i="275"/>
  <c r="H1135" i="275"/>
  <c r="H569" i="275"/>
  <c r="H759" i="275"/>
  <c r="H1307" i="275"/>
  <c r="H1740" i="275"/>
  <c r="H1756" i="275"/>
  <c r="H1872" i="275"/>
  <c r="H2284" i="275"/>
  <c r="H587" i="275"/>
  <c r="H1232" i="275"/>
  <c r="H1317" i="275"/>
  <c r="H1136" i="275"/>
  <c r="H1956" i="275"/>
  <c r="H1948" i="275"/>
  <c r="H1940" i="275"/>
  <c r="H1932" i="275"/>
  <c r="H1924" i="275"/>
  <c r="H1912" i="275"/>
  <c r="H1906" i="275"/>
  <c r="H1898" i="275"/>
  <c r="H1893" i="275"/>
  <c r="H1887" i="275"/>
  <c r="H1881" i="275"/>
  <c r="H1875" i="275"/>
  <c r="H1867" i="275"/>
  <c r="H1806" i="275"/>
  <c r="H1798" i="275"/>
  <c r="H1751" i="275"/>
  <c r="H1731" i="275"/>
  <c r="H1722" i="275"/>
  <c r="H1710" i="275"/>
  <c r="H1702" i="275"/>
  <c r="H1693" i="275"/>
  <c r="H1685" i="275"/>
  <c r="H2229" i="275"/>
  <c r="H2209" i="275"/>
  <c r="H2484" i="275"/>
  <c r="H2460" i="275"/>
  <c r="H2446" i="275"/>
  <c r="H2427" i="275"/>
  <c r="H2313" i="275"/>
  <c r="H2306" i="275"/>
  <c r="H2298" i="275"/>
  <c r="H2289" i="275"/>
  <c r="H2277" i="275"/>
  <c r="H2258" i="275"/>
  <c r="H2243" i="275"/>
  <c r="H2794" i="275"/>
  <c r="H2766" i="275"/>
  <c r="H384" i="275"/>
  <c r="H1484" i="275"/>
  <c r="H1528" i="275"/>
  <c r="H1892" i="275"/>
  <c r="H1728" i="275"/>
  <c r="H1696" i="275"/>
  <c r="H2211" i="275"/>
  <c r="H2521" i="275"/>
  <c r="H2505" i="275"/>
  <c r="H2497" i="275"/>
  <c r="H2489" i="275"/>
  <c r="H2477" i="275"/>
  <c r="H2457" i="275"/>
  <c r="H2425" i="275"/>
  <c r="H2316" i="275"/>
  <c r="H1757" i="275"/>
  <c r="H2787" i="275"/>
  <c r="H484" i="275"/>
  <c r="H504" i="275"/>
  <c r="H1686" i="275"/>
  <c r="H2447" i="275"/>
  <c r="H867" i="275"/>
  <c r="H2333" i="275"/>
  <c r="H2737" i="275"/>
  <c r="H2728" i="275"/>
  <c r="H2523" i="275"/>
  <c r="H1122" i="275"/>
  <c r="H900" i="275"/>
  <c r="H349" i="275"/>
  <c r="H2593" i="275"/>
  <c r="H1442" i="275"/>
  <c r="H1469" i="275"/>
  <c r="H1601" i="275"/>
  <c r="H1995" i="275"/>
  <c r="H2170" i="275"/>
  <c r="H2615" i="275"/>
  <c r="H2053" i="275"/>
  <c r="H910" i="275"/>
  <c r="H1440" i="275"/>
  <c r="H2570" i="275"/>
  <c r="H901" i="275"/>
  <c r="H1071" i="275"/>
  <c r="H1586" i="275"/>
  <c r="H826" i="275"/>
  <c r="H1096" i="275"/>
  <c r="H1378" i="275"/>
  <c r="H1652" i="275"/>
  <c r="H1934" i="275"/>
  <c r="H936" i="275"/>
  <c r="H1061" i="275"/>
  <c r="H1455" i="275"/>
  <c r="H1508" i="275"/>
  <c r="H2640" i="275"/>
  <c r="H130" i="275"/>
  <c r="H520" i="275"/>
  <c r="H508" i="275"/>
  <c r="H2235" i="275"/>
  <c r="H813" i="275"/>
  <c r="H1079" i="275"/>
  <c r="H1397" i="275"/>
  <c r="H1389" i="275"/>
  <c r="H1373" i="275"/>
  <c r="H1365" i="275"/>
  <c r="H1357" i="275"/>
  <c r="H1655" i="275"/>
  <c r="H1647" i="275"/>
  <c r="H1635" i="275"/>
  <c r="H2239" i="275"/>
  <c r="H2517" i="275"/>
  <c r="H551" i="275"/>
  <c r="H378" i="275"/>
  <c r="H598" i="275"/>
  <c r="H1146" i="275"/>
  <c r="H257" i="275"/>
  <c r="H1972" i="275"/>
  <c r="H1583" i="275"/>
  <c r="H1191" i="275"/>
  <c r="H2553" i="275"/>
  <c r="H1605" i="275"/>
  <c r="H2016" i="275"/>
  <c r="H2543" i="275"/>
  <c r="H1989" i="275"/>
  <c r="H2618" i="275"/>
  <c r="H858" i="275"/>
  <c r="H945" i="275"/>
  <c r="H1028" i="275"/>
  <c r="H1472" i="275"/>
  <c r="H2530" i="275"/>
  <c r="H1025" i="275"/>
  <c r="H849" i="275"/>
  <c r="H909" i="275"/>
  <c r="H1023" i="275"/>
  <c r="H1610" i="275"/>
  <c r="H822" i="275"/>
  <c r="H1088" i="275"/>
  <c r="H1358" i="275"/>
  <c r="H1644" i="275"/>
  <c r="H1926" i="275"/>
  <c r="H1403" i="275"/>
  <c r="H1459" i="275"/>
  <c r="H2066" i="275"/>
  <c r="H120" i="275"/>
  <c r="H1091" i="275"/>
  <c r="H1659" i="275"/>
  <c r="H377" i="275"/>
  <c r="H532" i="275"/>
  <c r="H829" i="275"/>
  <c r="H478" i="275"/>
  <c r="H610" i="275"/>
  <c r="H764" i="275"/>
  <c r="H1158" i="275"/>
  <c r="H1308" i="275"/>
  <c r="H261" i="275"/>
  <c r="H557" i="275"/>
  <c r="H534" i="275"/>
  <c r="H799" i="275"/>
  <c r="H1101" i="275"/>
  <c r="H1073" i="275"/>
  <c r="H1371" i="275"/>
  <c r="H1677" i="275"/>
  <c r="H1649" i="275"/>
  <c r="H2236" i="275"/>
  <c r="H2519" i="275"/>
  <c r="H2503" i="275"/>
  <c r="H2488" i="275"/>
  <c r="H2475" i="275"/>
  <c r="H2773" i="275"/>
  <c r="H531" i="275"/>
  <c r="H638" i="275"/>
  <c r="H625" i="275"/>
  <c r="H603" i="275"/>
  <c r="H1376" i="275"/>
  <c r="H1347" i="275"/>
  <c r="H1326" i="275"/>
  <c r="H1181" i="275"/>
  <c r="H1176" i="275"/>
  <c r="H1162" i="275"/>
  <c r="H1674" i="275"/>
  <c r="H2343" i="275"/>
  <c r="H604" i="275"/>
  <c r="H1392" i="275"/>
  <c r="H1182" i="275"/>
  <c r="H1134" i="275"/>
  <c r="H2504" i="275"/>
  <c r="H2476" i="275"/>
  <c r="H2361" i="275"/>
  <c r="H2319" i="275"/>
  <c r="H1110" i="275"/>
  <c r="H550" i="275"/>
  <c r="H781" i="275"/>
  <c r="H595" i="275"/>
  <c r="H1356" i="275"/>
  <c r="H1168" i="275"/>
  <c r="H1142" i="275"/>
  <c r="H2352" i="275"/>
  <c r="H2320" i="275"/>
  <c r="H2294" i="275"/>
  <c r="H2786" i="275"/>
  <c r="H1348" i="275"/>
  <c r="H1106" i="275"/>
  <c r="H573" i="275"/>
  <c r="H743" i="275"/>
  <c r="H1303" i="275"/>
  <c r="H1335" i="275"/>
  <c r="H1748" i="275"/>
  <c r="H1786" i="275"/>
  <c r="H1884" i="275"/>
  <c r="H2360" i="275"/>
  <c r="H579" i="275"/>
  <c r="H1248" i="275"/>
  <c r="H1333" i="275"/>
  <c r="H770" i="275"/>
  <c r="H1951" i="275"/>
  <c r="H1939" i="275"/>
  <c r="H1928" i="275"/>
  <c r="H1916" i="275"/>
  <c r="H1905" i="275"/>
  <c r="H1895" i="275"/>
  <c r="H1888" i="275"/>
  <c r="H1880" i="275"/>
  <c r="H1873" i="275"/>
  <c r="H1862" i="275"/>
  <c r="H1802" i="275"/>
  <c r="H1778" i="275"/>
  <c r="H1754" i="275"/>
  <c r="H1737" i="275"/>
  <c r="H1717" i="275"/>
  <c r="H1706" i="275"/>
  <c r="H1694" i="275"/>
  <c r="H1683" i="275"/>
  <c r="H2218" i="275"/>
  <c r="H2193" i="275"/>
  <c r="H2466" i="275"/>
  <c r="H2442" i="275"/>
  <c r="H2311" i="275"/>
  <c r="H2303" i="275"/>
  <c r="H2291" i="275"/>
  <c r="H2274" i="275"/>
  <c r="H2249" i="275"/>
  <c r="H2778" i="275"/>
  <c r="H131" i="275"/>
  <c r="H962" i="275"/>
  <c r="H1496" i="275"/>
  <c r="H2062" i="275"/>
  <c r="H1908" i="275"/>
  <c r="H1712" i="275"/>
  <c r="H2485" i="275"/>
  <c r="H2465" i="275"/>
  <c r="H1921" i="275"/>
  <c r="H1765" i="275"/>
  <c r="H2799" i="275"/>
  <c r="H496" i="275"/>
  <c r="H1682" i="275"/>
  <c r="H2275" i="275"/>
  <c r="H2365" i="275"/>
  <c r="H2436" i="275"/>
  <c r="H388" i="275"/>
  <c r="H346" i="275"/>
  <c r="H391" i="275"/>
  <c r="H465" i="275"/>
  <c r="H481" i="275"/>
  <c r="H366" i="275"/>
  <c r="H466" i="275"/>
  <c r="H490" i="275"/>
  <c r="H328" i="275"/>
  <c r="H383" i="275"/>
  <c r="H475" i="275"/>
  <c r="H666" i="275"/>
  <c r="H1173" i="275"/>
  <c r="H1314" i="275"/>
  <c r="H1430" i="275"/>
  <c r="H1490" i="275"/>
  <c r="H1518" i="275"/>
  <c r="H1629" i="275"/>
  <c r="H1721" i="275"/>
  <c r="H1879" i="275"/>
  <c r="H1967" i="275"/>
  <c r="H314" i="275"/>
  <c r="H760" i="275"/>
  <c r="H911" i="275"/>
  <c r="H933" i="275"/>
  <c r="H1342" i="275"/>
  <c r="H291" i="275"/>
  <c r="H923" i="275"/>
  <c r="H1054" i="275"/>
  <c r="H1527" i="275"/>
  <c r="H1794" i="275"/>
  <c r="H2601" i="275"/>
  <c r="H931" i="275"/>
  <c r="H955" i="275"/>
  <c r="H1449" i="275"/>
  <c r="H1596" i="275"/>
  <c r="H1616" i="275"/>
  <c r="H1688" i="275"/>
  <c r="H1724" i="275"/>
  <c r="H1990" i="275"/>
  <c r="H2257" i="275"/>
  <c r="H2285" i="275"/>
  <c r="H2342" i="275"/>
  <c r="H1437" i="275"/>
  <c r="H1699" i="275"/>
  <c r="H1727" i="275"/>
  <c r="H1746" i="275"/>
  <c r="H1804" i="275"/>
  <c r="H2341" i="275"/>
  <c r="H2437" i="275"/>
  <c r="H2648" i="275"/>
  <c r="H2735" i="275"/>
  <c r="H408" i="275"/>
  <c r="H1488" i="275"/>
  <c r="H2046" i="275"/>
  <c r="H2347" i="275"/>
  <c r="H2371" i="275"/>
  <c r="H2085" i="275"/>
  <c r="H1194" i="275"/>
  <c r="H2088" i="275"/>
  <c r="H2150" i="275"/>
  <c r="H2300" i="275"/>
  <c r="H2344" i="275"/>
  <c r="H2445" i="275"/>
  <c r="H1302" i="275"/>
  <c r="H2145" i="275"/>
  <c r="H2254" i="275"/>
  <c r="H2362" i="275"/>
  <c r="H2564" i="275"/>
  <c r="H259" i="275"/>
  <c r="H239" i="275"/>
  <c r="H241" i="275"/>
  <c r="H255" i="275"/>
  <c r="H113" i="275"/>
  <c r="H87" i="275"/>
  <c r="H290" i="275"/>
  <c r="H298" i="275"/>
  <c r="H316" i="275"/>
  <c r="H330" i="275"/>
  <c r="H348" i="275"/>
  <c r="H372" i="275"/>
  <c r="H467" i="275"/>
  <c r="H489" i="275"/>
  <c r="H609" i="275"/>
  <c r="H961" i="275"/>
  <c r="H1065" i="275"/>
  <c r="H2366" i="275"/>
  <c r="H2450" i="275"/>
  <c r="H295" i="275"/>
  <c r="H307" i="275"/>
  <c r="H319" i="275"/>
  <c r="H333" i="275"/>
  <c r="H341" i="275"/>
  <c r="H353" i="275"/>
  <c r="H374" i="275"/>
  <c r="H392" i="275"/>
  <c r="H470" i="275"/>
  <c r="H494" i="275"/>
  <c r="H608" i="275"/>
  <c r="H642" i="275"/>
  <c r="H677" i="275"/>
  <c r="H960" i="275"/>
  <c r="H2158" i="275"/>
  <c r="H2182" i="275"/>
  <c r="H2252" i="275"/>
  <c r="H2368" i="275"/>
  <c r="H2532" i="275"/>
  <c r="H2568" i="275"/>
  <c r="H2588" i="275"/>
  <c r="H2602" i="275"/>
  <c r="H15" i="275"/>
  <c r="H108" i="275"/>
  <c r="H245" i="275"/>
  <c r="H232" i="275"/>
  <c r="H272" i="275"/>
  <c r="H280" i="275"/>
  <c r="H1132" i="275"/>
  <c r="H210" i="275"/>
  <c r="H2441" i="275"/>
  <c r="H805" i="275"/>
  <c r="H321" i="275"/>
  <c r="H2722" i="275"/>
  <c r="H2708" i="275"/>
  <c r="H2154" i="275"/>
  <c r="H2036" i="275"/>
  <c r="H1195" i="275"/>
  <c r="H1123" i="275"/>
  <c r="H860" i="275"/>
  <c r="H631" i="275"/>
  <c r="H1454" i="275"/>
  <c r="H1406" i="275"/>
  <c r="H1619" i="275"/>
  <c r="H2545" i="275"/>
  <c r="H2633" i="275"/>
  <c r="H1066" i="275"/>
  <c r="H2748" i="275"/>
  <c r="H1999" i="275"/>
  <c r="H1977" i="275"/>
  <c r="H1470" i="275"/>
  <c r="H2533" i="275"/>
  <c r="H921" i="275"/>
  <c r="H1034" i="275"/>
  <c r="H1465" i="275"/>
  <c r="H2547" i="275"/>
  <c r="H1981" i="275"/>
  <c r="H898" i="275"/>
  <c r="H1056" i="275"/>
  <c r="H1460" i="275"/>
  <c r="H2574" i="275"/>
  <c r="H853" i="275"/>
  <c r="H949" i="275"/>
  <c r="H1027" i="275"/>
  <c r="H1582" i="275"/>
  <c r="H1051" i="275"/>
  <c r="H1116" i="275"/>
  <c r="H1382" i="275"/>
  <c r="H1648" i="275"/>
  <c r="H1914" i="275"/>
  <c r="H1451" i="275"/>
  <c r="H344" i="275"/>
  <c r="H2636" i="275"/>
  <c r="H2054" i="275"/>
  <c r="H252" i="275"/>
  <c r="H1439" i="275"/>
  <c r="H1636" i="275"/>
  <c r="H1390" i="275"/>
  <c r="H1594" i="275"/>
  <c r="H893" i="275"/>
  <c r="H2649" i="275"/>
  <c r="H1468" i="275"/>
  <c r="H1064" i="275"/>
  <c r="H862" i="275"/>
  <c r="H2647" i="275"/>
  <c r="H1997" i="275"/>
  <c r="H2609" i="275"/>
  <c r="H2146" i="275"/>
  <c r="H1625" i="275"/>
  <c r="H871" i="275"/>
  <c r="H1607" i="275"/>
  <c r="H623" i="275"/>
  <c r="H864" i="275"/>
  <c r="H2720" i="275"/>
  <c r="H2736" i="275"/>
  <c r="H547" i="275"/>
  <c r="H662" i="275"/>
  <c r="H2622" i="275"/>
  <c r="H2525" i="275"/>
  <c r="H2014" i="275"/>
  <c r="H2567" i="275"/>
  <c r="H2017" i="275"/>
  <c r="H878" i="275"/>
  <c r="H1036" i="275"/>
  <c r="H1432" i="275"/>
  <c r="H971" i="275"/>
  <c r="H525" i="275"/>
  <c r="H1386" i="275"/>
  <c r="H1950" i="275"/>
  <c r="H1029" i="275"/>
  <c r="H1522" i="275"/>
  <c r="H404" i="275"/>
  <c r="H1393" i="275"/>
  <c r="H1663" i="275"/>
  <c r="H1332" i="275"/>
  <c r="H249" i="275"/>
  <c r="H553" i="275"/>
  <c r="H518" i="275"/>
  <c r="H811" i="275"/>
  <c r="H1097" i="275"/>
  <c r="H1387" i="275"/>
  <c r="H1681" i="275"/>
  <c r="H1637" i="275"/>
  <c r="H2192" i="275"/>
  <c r="H2498" i="275"/>
  <c r="H2482" i="275"/>
  <c r="H2796" i="275"/>
  <c r="H515" i="275"/>
  <c r="H808" i="275"/>
  <c r="H1074" i="275"/>
  <c r="H1188" i="275"/>
  <c r="H1139" i="275"/>
  <c r="H1891" i="275"/>
  <c r="H1372" i="275"/>
  <c r="H1346" i="275"/>
  <c r="H1330" i="275"/>
  <c r="H1321" i="275"/>
  <c r="H1319" i="275"/>
  <c r="H1313" i="275"/>
  <c r="H1960" i="275"/>
  <c r="H1799" i="275"/>
  <c r="H1739" i="275"/>
  <c r="H1697" i="275"/>
  <c r="H2464" i="275"/>
  <c r="H2462" i="275"/>
  <c r="H267" i="275"/>
  <c r="H761" i="275"/>
  <c r="H687" i="275"/>
  <c r="H1156" i="275"/>
  <c r="H2324" i="275"/>
  <c r="H2322" i="275"/>
  <c r="H577" i="275"/>
  <c r="H1315" i="275"/>
  <c r="H1744" i="275"/>
  <c r="H592" i="275"/>
  <c r="H1244" i="275"/>
  <c r="H1959" i="275"/>
  <c r="H1944" i="275"/>
  <c r="H1931" i="275"/>
  <c r="H1911" i="275"/>
  <c r="H1899" i="275"/>
  <c r="H1889" i="275"/>
  <c r="H1878" i="275"/>
  <c r="H1865" i="275"/>
  <c r="H1805" i="275"/>
  <c r="H1785" i="275"/>
  <c r="H1774" i="275"/>
  <c r="H1741" i="275"/>
  <c r="H1715" i="275"/>
  <c r="H1701" i="275"/>
  <c r="H1689" i="275"/>
  <c r="H2230" i="275"/>
  <c r="H2197" i="275"/>
  <c r="H2459" i="275"/>
  <c r="H2432" i="275"/>
  <c r="H2428" i="275"/>
  <c r="H2309" i="275"/>
  <c r="H2297" i="275"/>
  <c r="H2279" i="275"/>
  <c r="H2247" i="275"/>
  <c r="H2762" i="275"/>
  <c r="H1512" i="275"/>
  <c r="H2509" i="275"/>
  <c r="H2453" i="275"/>
  <c r="H2276" i="275"/>
  <c r="H2439" i="275"/>
  <c r="H2448" i="275"/>
  <c r="H354" i="275"/>
  <c r="H485" i="275"/>
  <c r="H382" i="275"/>
  <c r="H474" i="275"/>
  <c r="H510" i="275"/>
  <c r="H308" i="275"/>
  <c r="H394" i="275"/>
  <c r="H471" i="275"/>
  <c r="H935" i="275"/>
  <c r="H1962" i="275"/>
  <c r="H953" i="275"/>
  <c r="H2589" i="275"/>
  <c r="H2571" i="275"/>
  <c r="H2045" i="275"/>
  <c r="H894" i="275"/>
  <c r="H1060" i="275"/>
  <c r="H1436" i="275"/>
  <c r="H2566" i="275"/>
  <c r="H802" i="275"/>
  <c r="H1354" i="275"/>
  <c r="H899" i="275"/>
  <c r="H1419" i="275"/>
  <c r="H1628" i="275"/>
  <c r="H119" i="275"/>
  <c r="H950" i="275"/>
  <c r="H2628" i="275"/>
  <c r="H556" i="275"/>
  <c r="H306" i="275"/>
  <c r="H1075" i="275"/>
  <c r="J352" i="245"/>
  <c r="K352" i="245" s="1"/>
  <c r="AN15" i="277"/>
  <c r="AR15" i="277"/>
  <c r="AZ15" i="277"/>
  <c r="G443" i="265"/>
  <c r="G447" i="265"/>
  <c r="AQ29" i="93"/>
  <c r="G434" i="265"/>
  <c r="G430" i="265"/>
  <c r="G412" i="265"/>
  <c r="G416" i="265"/>
  <c r="G426" i="265"/>
  <c r="G624" i="265"/>
  <c r="G771" i="265"/>
  <c r="G490" i="265"/>
  <c r="G473" i="265"/>
  <c r="G433" i="265"/>
  <c r="G682" i="265"/>
  <c r="G442" i="265"/>
  <c r="G489" i="265"/>
  <c r="G656" i="265"/>
  <c r="G569" i="265"/>
  <c r="G729" i="265"/>
  <c r="G636" i="265"/>
  <c r="G774" i="265"/>
  <c r="G449" i="265"/>
  <c r="G669" i="265"/>
  <c r="G673" i="265"/>
  <c r="G493" i="265"/>
  <c r="G516" i="265"/>
  <c r="G609" i="265"/>
  <c r="G696" i="265"/>
  <c r="G689" i="265"/>
  <c r="G591" i="265"/>
  <c r="G629" i="265"/>
  <c r="G733" i="265"/>
  <c r="G756" i="265"/>
  <c r="G576" i="265"/>
  <c r="G509" i="265"/>
  <c r="AR13" i="277"/>
  <c r="AZ13" i="277"/>
  <c r="AN13" i="277"/>
  <c r="O215" i="277"/>
  <c r="R215" i="277"/>
  <c r="T215" i="277"/>
  <c r="AB215" i="277"/>
  <c r="V215" i="277"/>
  <c r="E215" i="277"/>
  <c r="AA215" i="277"/>
  <c r="K215" i="277"/>
  <c r="L215" i="277"/>
  <c r="S248" i="277"/>
  <c r="I248" i="277"/>
  <c r="AV248" i="277"/>
  <c r="AC248" i="277"/>
  <c r="T248" i="277"/>
  <c r="G248" i="277"/>
  <c r="E248" i="277"/>
  <c r="AR248" i="277"/>
  <c r="O248" i="277"/>
  <c r="N248" i="277"/>
  <c r="AV215" i="277"/>
  <c r="Q215" i="277"/>
  <c r="AB314" i="277"/>
  <c r="W314" i="277"/>
  <c r="A315" i="277"/>
  <c r="V314" i="277"/>
  <c r="F314" i="277"/>
  <c r="T314" i="277"/>
  <c r="K314" i="277"/>
  <c r="J314" i="277"/>
  <c r="AC314" i="277"/>
  <c r="A83" i="277"/>
  <c r="AO315" i="277"/>
  <c r="G315" i="277"/>
  <c r="Z47" i="277"/>
  <c r="A116" i="277"/>
  <c r="V248" i="277"/>
  <c r="H248" i="277"/>
  <c r="W248" i="277"/>
  <c r="Z248" i="277"/>
  <c r="U248" i="277"/>
  <c r="J248" i="277"/>
  <c r="F248" i="277"/>
  <c r="AQ248" i="277"/>
  <c r="D248" i="277"/>
  <c r="I313" i="277"/>
  <c r="AD313" i="277"/>
  <c r="B141" i="277"/>
  <c r="B140" i="277"/>
  <c r="AH82" i="277"/>
  <c r="S82" i="277"/>
  <c r="E82" i="277"/>
  <c r="G82" i="277"/>
  <c r="AZ82" i="277"/>
  <c r="AD82" i="277"/>
  <c r="H82" i="277"/>
  <c r="C82" i="277"/>
  <c r="R82" i="277"/>
  <c r="AC82" i="277"/>
  <c r="BA82" i="277"/>
  <c r="AY82" i="277"/>
  <c r="I82" i="277"/>
  <c r="AM82" i="277"/>
  <c r="Q82" i="277"/>
  <c r="AT82" i="277"/>
  <c r="AN82" i="277"/>
  <c r="AX82" i="277"/>
  <c r="AB82" i="277"/>
  <c r="F82" i="277"/>
  <c r="P82" i="277"/>
  <c r="Z82" i="277"/>
  <c r="D82" i="277"/>
  <c r="U82" i="277"/>
  <c r="AA82" i="277"/>
  <c r="B173" i="277"/>
  <c r="A247" i="277"/>
  <c r="F240" i="277"/>
  <c r="B239" i="277"/>
  <c r="F174" i="277"/>
  <c r="G775" i="265"/>
  <c r="G778" i="265"/>
  <c r="H2337" i="275"/>
  <c r="H912" i="275"/>
  <c r="H2790" i="275"/>
  <c r="H1961" i="275"/>
  <c r="H2755" i="275"/>
  <c r="H469" i="275"/>
  <c r="H411" i="275"/>
  <c r="H1310" i="275"/>
  <c r="H1530" i="275"/>
  <c r="H1713" i="275"/>
  <c r="H22" i="275"/>
  <c r="H752" i="275"/>
  <c r="H943" i="275"/>
  <c r="H29" i="275"/>
  <c r="H2348" i="275"/>
  <c r="H968" i="275"/>
  <c r="H1489" i="275"/>
  <c r="H1624" i="275"/>
  <c r="H2034" i="275"/>
  <c r="H2269" i="275"/>
  <c r="H2725" i="275"/>
  <c r="H1719" i="275"/>
  <c r="H1870" i="275"/>
  <c r="H2732" i="275"/>
  <c r="H2327" i="275"/>
  <c r="H1457" i="275"/>
  <c r="H2318" i="275"/>
  <c r="H2262" i="275"/>
  <c r="H105" i="275"/>
  <c r="H85" i="275"/>
  <c r="H294" i="275"/>
  <c r="H320" i="275"/>
  <c r="H350" i="275"/>
  <c r="H497" i="275"/>
  <c r="H1653" i="275"/>
  <c r="H565" i="275"/>
  <c r="H1935" i="275"/>
  <c r="H2471" i="275"/>
  <c r="H1516" i="275"/>
  <c r="H1480" i="275"/>
  <c r="H2340" i="275"/>
  <c r="H16" i="275"/>
  <c r="H463" i="275"/>
  <c r="H1450" i="275"/>
  <c r="H1903" i="275"/>
  <c r="H2031" i="275"/>
  <c r="H791" i="275"/>
  <c r="H1500" i="275"/>
  <c r="H928" i="275"/>
  <c r="H1592" i="275"/>
  <c r="H1735" i="275"/>
  <c r="H2089" i="275"/>
  <c r="H2369" i="275"/>
  <c r="H1492" i="275"/>
  <c r="H2702" i="275"/>
  <c r="H2077" i="275"/>
  <c r="H2186" i="275"/>
  <c r="H2260" i="275"/>
  <c r="H2330" i="275"/>
  <c r="H240" i="275"/>
  <c r="H244" i="275"/>
  <c r="H242" i="275"/>
  <c r="H263" i="275"/>
  <c r="H47" i="275"/>
  <c r="H99" i="275"/>
  <c r="H288" i="275"/>
  <c r="H302" i="275"/>
  <c r="H334" i="275"/>
  <c r="H483" i="275"/>
  <c r="H1894" i="275"/>
  <c r="H1949" i="275"/>
  <c r="H2290" i="275"/>
  <c r="H939" i="275"/>
  <c r="H1526" i="275"/>
  <c r="H1747" i="275"/>
  <c r="H2767" i="275"/>
  <c r="H342" i="275"/>
  <c r="H1983" i="275"/>
  <c r="H42" i="275"/>
  <c r="H925" i="275"/>
  <c r="H84" i="275"/>
  <c r="H2645" i="275"/>
  <c r="H1485" i="275"/>
  <c r="H2469" i="275"/>
  <c r="H966" i="275"/>
  <c r="H2190" i="275"/>
  <c r="H2326" i="275"/>
  <c r="H1791" i="275"/>
  <c r="H2332" i="275"/>
  <c r="H1718" i="275"/>
  <c r="H28" i="275"/>
  <c r="H324" i="275"/>
  <c r="H600" i="275"/>
  <c r="H1033" i="275"/>
  <c r="H2086" i="275"/>
  <c r="H44" i="275"/>
  <c r="H293" i="275"/>
  <c r="H317" i="275"/>
  <c r="H337" i="275"/>
  <c r="H355" i="275"/>
  <c r="H380" i="275"/>
  <c r="H468" i="275"/>
  <c r="H690" i="275"/>
  <c r="H2149" i="275"/>
  <c r="H2248" i="275"/>
  <c r="H2572" i="275"/>
  <c r="H23" i="275"/>
  <c r="H262" i="275"/>
  <c r="H269" i="275"/>
  <c r="H843" i="275"/>
  <c r="H1344" i="275"/>
  <c r="H2255" i="275"/>
  <c r="H747" i="275"/>
  <c r="H360" i="275"/>
  <c r="H767" i="275"/>
  <c r="H51" i="275"/>
  <c r="H40" i="275"/>
  <c r="H95" i="275"/>
  <c r="H480" i="275"/>
  <c r="H347" i="275"/>
  <c r="H1438" i="275"/>
  <c r="H1883" i="275"/>
  <c r="H1343" i="275"/>
  <c r="H944" i="275"/>
  <c r="H2068" i="275"/>
  <c r="H1453" i="275"/>
  <c r="H2323" i="275"/>
  <c r="H1304" i="275"/>
  <c r="H2605" i="275"/>
  <c r="H2452" i="275"/>
  <c r="H276" i="275"/>
  <c r="H236" i="275"/>
  <c r="H275" i="275"/>
  <c r="H268" i="275"/>
  <c r="H103" i="275"/>
  <c r="H292" i="275"/>
  <c r="H340" i="275"/>
  <c r="H621" i="275"/>
  <c r="H1046" i="275"/>
  <c r="H2259" i="275"/>
  <c r="H301" i="275"/>
  <c r="H323" i="275"/>
  <c r="H339" i="275"/>
  <c r="H398" i="275"/>
  <c r="H476" i="275"/>
  <c r="H583" i="275"/>
  <c r="H629" i="275"/>
  <c r="H958" i="275"/>
  <c r="H1038" i="275"/>
  <c r="H2165" i="275"/>
  <c r="H2266" i="275"/>
  <c r="H2576" i="275"/>
  <c r="H1868" i="275"/>
  <c r="H1402" i="275"/>
  <c r="H505" i="275"/>
  <c r="H521" i="275"/>
  <c r="H32" i="275"/>
  <c r="H35" i="275"/>
  <c r="H2630" i="275"/>
  <c r="H2738" i="275"/>
  <c r="H2011" i="275"/>
  <c r="H1179" i="275"/>
  <c r="H916" i="275"/>
  <c r="H1410" i="275"/>
  <c r="AT314" i="277"/>
  <c r="P314" i="277"/>
  <c r="X314" i="277"/>
  <c r="T315" i="277"/>
  <c r="AF214" i="277"/>
  <c r="BA214" i="277"/>
  <c r="AJ214" i="277"/>
  <c r="AH214" i="277"/>
  <c r="A216" i="277"/>
  <c r="Y216" i="277"/>
  <c r="W214" i="277"/>
  <c r="Z214" i="277"/>
  <c r="AP214" i="277"/>
  <c r="AZ214" i="277"/>
  <c r="R214" i="277"/>
  <c r="AL214" i="277"/>
  <c r="AY214" i="277"/>
  <c r="F214" i="277"/>
  <c r="AN214" i="277"/>
  <c r="AW214" i="277"/>
  <c r="AA214" i="277"/>
  <c r="AT214" i="277"/>
  <c r="AB214" i="277"/>
  <c r="AV214" i="277"/>
  <c r="AQ214" i="277"/>
  <c r="X214" i="277"/>
  <c r="AR214" i="277"/>
  <c r="O214" i="277"/>
  <c r="A281" i="277"/>
  <c r="AA281" i="277"/>
  <c r="F315" i="277"/>
  <c r="K248" i="277"/>
  <c r="AY280" i="277"/>
  <c r="O280" i="277"/>
  <c r="AK280" i="277"/>
  <c r="AH248" i="277"/>
  <c r="AD248" i="277"/>
  <c r="R248" i="277"/>
  <c r="AT248" i="277"/>
  <c r="X248" i="277"/>
  <c r="AI248" i="277"/>
  <c r="AO248" i="277"/>
  <c r="Q248" i="277"/>
  <c r="AY248" i="277"/>
  <c r="P248" i="277"/>
  <c r="AF248" i="277"/>
  <c r="AA248" i="277"/>
  <c r="AB248" i="277"/>
  <c r="L248" i="277"/>
  <c r="J280" i="277"/>
  <c r="AH280" i="277"/>
  <c r="AA280" i="277"/>
  <c r="AB280" i="277"/>
  <c r="AS280" i="277"/>
  <c r="T280" i="277"/>
  <c r="AQ280" i="277"/>
  <c r="H280" i="277"/>
  <c r="AN280" i="277"/>
  <c r="Y280" i="277"/>
  <c r="AT280" i="277"/>
  <c r="BA280" i="277"/>
  <c r="U280" i="277"/>
  <c r="AM280" i="277"/>
  <c r="M280" i="277"/>
  <c r="Z280" i="277"/>
  <c r="C280" i="277"/>
  <c r="AO280" i="277"/>
  <c r="AW280" i="277"/>
  <c r="AI280" i="277"/>
  <c r="AC280" i="277"/>
  <c r="AX280" i="277"/>
  <c r="AZ280" i="277"/>
  <c r="AU280" i="277"/>
  <c r="V280" i="277"/>
  <c r="AF280" i="277"/>
  <c r="AL280" i="277"/>
  <c r="F280" i="277"/>
  <c r="X280" i="277"/>
  <c r="AP280" i="277"/>
  <c r="S280" i="277"/>
  <c r="AD280" i="277"/>
  <c r="E280" i="277"/>
  <c r="AW346" i="277"/>
  <c r="Y346" i="277"/>
  <c r="AA346" i="277"/>
  <c r="L346" i="277"/>
  <c r="AN346" i="277"/>
  <c r="AO346" i="277"/>
  <c r="S346" i="277"/>
  <c r="W346" i="277"/>
  <c r="AR346" i="277"/>
  <c r="AS346" i="277"/>
  <c r="AT346" i="277"/>
  <c r="O346" i="277"/>
  <c r="AV346" i="277"/>
  <c r="AK346" i="277"/>
  <c r="G346" i="277"/>
  <c r="M346" i="277"/>
  <c r="BA346" i="277"/>
  <c r="AY346" i="277"/>
  <c r="D346" i="277"/>
  <c r="E346" i="277"/>
  <c r="AL346" i="277"/>
  <c r="AX346" i="277"/>
  <c r="H346" i="277"/>
  <c r="I346" i="277"/>
  <c r="AD346" i="277"/>
  <c r="X346" i="277"/>
  <c r="K346" i="277"/>
  <c r="AZ346" i="277"/>
  <c r="V346" i="277"/>
  <c r="AH346" i="277"/>
  <c r="P346" i="277"/>
  <c r="Q346" i="277"/>
  <c r="N346" i="277"/>
  <c r="Z346" i="277"/>
  <c r="T346" i="277"/>
  <c r="U346" i="277"/>
  <c r="F346" i="277"/>
  <c r="R346" i="277"/>
  <c r="D313" i="277"/>
  <c r="M313" i="277"/>
  <c r="AS313" i="277"/>
  <c r="T313" i="277"/>
  <c r="AC313" i="277"/>
  <c r="AG313" i="277"/>
  <c r="O313" i="277"/>
  <c r="S313" i="277"/>
  <c r="AA313" i="277"/>
  <c r="E313" i="277"/>
  <c r="J313" i="277"/>
  <c r="AR313" i="277"/>
  <c r="AY313" i="277"/>
  <c r="X313" i="277"/>
  <c r="AL313" i="277"/>
  <c r="U313" i="277"/>
  <c r="Z313" i="277"/>
  <c r="Y313" i="277"/>
  <c r="L313" i="277"/>
  <c r="AD182" i="277"/>
  <c r="Y182" i="277"/>
  <c r="R182" i="277"/>
  <c r="H182" i="277"/>
  <c r="AR182" i="277"/>
  <c r="U182" i="277"/>
  <c r="J182" i="277"/>
  <c r="P182" i="277"/>
  <c r="T182" i="277"/>
  <c r="AI182" i="277"/>
  <c r="L182" i="277"/>
  <c r="AH182" i="277"/>
  <c r="N182" i="277"/>
  <c r="AY182" i="277"/>
  <c r="AT182" i="277"/>
  <c r="AV182" i="277"/>
  <c r="AC182" i="277"/>
  <c r="AF182" i="277"/>
  <c r="AO182" i="277"/>
  <c r="W182" i="277"/>
  <c r="A183" i="277"/>
  <c r="Z182" i="277"/>
  <c r="X182" i="277"/>
  <c r="Q182" i="277"/>
  <c r="AQ182" i="277"/>
  <c r="AB182" i="277"/>
  <c r="S182" i="277"/>
  <c r="BA182" i="277"/>
  <c r="O182" i="277"/>
  <c r="V182" i="277"/>
  <c r="AU182" i="277"/>
  <c r="K182" i="277"/>
  <c r="F182" i="277"/>
  <c r="E182" i="277"/>
  <c r="G182" i="277"/>
  <c r="AA182" i="277"/>
  <c r="D182" i="277"/>
  <c r="I182" i="277"/>
  <c r="A149" i="277"/>
  <c r="AQ116" i="277"/>
  <c r="AC116" i="277"/>
  <c r="AT116" i="277"/>
  <c r="AA247" i="277"/>
  <c r="AH247" i="277"/>
  <c r="M247" i="277"/>
  <c r="X247" i="277"/>
  <c r="Z247" i="277"/>
  <c r="AY247" i="277"/>
  <c r="F247" i="277"/>
  <c r="C247" i="277"/>
  <c r="AV247" i="277"/>
  <c r="U247" i="277"/>
  <c r="AB247" i="277"/>
  <c r="Q247" i="277"/>
  <c r="V247" i="277"/>
  <c r="Y247" i="277"/>
  <c r="D247" i="277"/>
  <c r="AQ247" i="277"/>
  <c r="AU247" i="277"/>
  <c r="R247" i="277"/>
  <c r="AT247" i="277"/>
  <c r="AN247" i="277"/>
  <c r="AZ247" i="277"/>
  <c r="K247" i="277"/>
  <c r="H247" i="277"/>
  <c r="AX247" i="277"/>
  <c r="AI247" i="277"/>
  <c r="E247" i="277"/>
  <c r="AO247" i="277"/>
  <c r="BA247" i="277"/>
  <c r="S247" i="277"/>
  <c r="AP247" i="277"/>
  <c r="W247" i="277"/>
  <c r="AC247" i="277"/>
  <c r="L247" i="277"/>
  <c r="AW247" i="277"/>
  <c r="AE247" i="277"/>
  <c r="G247" i="277"/>
  <c r="T247" i="277"/>
  <c r="AS247" i="277"/>
  <c r="AM247" i="277"/>
  <c r="AD247" i="277"/>
  <c r="P247" i="277"/>
  <c r="J247" i="277"/>
  <c r="AR247" i="277"/>
  <c r="N247" i="277"/>
  <c r="AF247" i="277"/>
  <c r="AG247" i="277"/>
  <c r="AJ247" i="277"/>
  <c r="AL247" i="277"/>
  <c r="AK247" i="277"/>
  <c r="I247" i="277"/>
  <c r="O247" i="277"/>
  <c r="A249" i="277"/>
  <c r="Z215" i="277"/>
  <c r="Z315" i="277"/>
  <c r="J216" i="277"/>
  <c r="AR216" i="277"/>
  <c r="H216" i="277"/>
  <c r="AQ216" i="277"/>
  <c r="E216" i="277"/>
  <c r="P281" i="277"/>
  <c r="AR183" i="277"/>
  <c r="AC149" i="277"/>
  <c r="AY149" i="277"/>
  <c r="AF149" i="277"/>
  <c r="Y149" i="277"/>
  <c r="M69" i="278"/>
  <c r="B9" i="277"/>
  <c r="F377" i="245"/>
  <c r="G377" i="245" s="1"/>
  <c r="D377" i="245"/>
  <c r="E377" i="245" s="1"/>
  <c r="G726" i="265"/>
  <c r="AN46" i="277"/>
  <c r="AM14" i="277"/>
  <c r="AM15" i="277"/>
  <c r="AM13" i="277"/>
  <c r="AM46" i="277"/>
  <c r="AL14" i="277"/>
  <c r="AG46" i="277"/>
  <c r="AF14" i="277"/>
  <c r="AK47" i="277"/>
  <c r="AL46" i="277"/>
  <c r="AK14" i="277"/>
  <c r="AK15" i="277"/>
  <c r="AK13" i="277"/>
  <c r="AX46" i="277"/>
  <c r="AW14" i="277"/>
  <c r="AE46" i="277"/>
  <c r="AD14" i="277"/>
  <c r="AP48" i="93"/>
  <c r="AE47" i="277"/>
  <c r="AE183" i="277"/>
  <c r="AL47" i="277"/>
  <c r="AK314" i="277"/>
  <c r="AK182" i="277"/>
  <c r="AG47" i="277"/>
  <c r="AG182" i="277"/>
  <c r="AW15" i="277"/>
  <c r="AW13" i="277"/>
  <c r="AL15" i="277"/>
  <c r="AL13" i="277"/>
  <c r="AK215" i="277"/>
  <c r="AD15" i="277"/>
  <c r="AD13" i="277"/>
  <c r="AF15" i="277"/>
  <c r="AM47" i="277"/>
  <c r="AM248" i="277"/>
  <c r="AN47" i="277"/>
  <c r="AN314" i="277"/>
  <c r="AN315" i="277"/>
  <c r="AN215" i="277"/>
  <c r="AN183" i="277"/>
  <c r="G520" i="265"/>
  <c r="G684" i="265"/>
  <c r="AF13" i="277"/>
  <c r="AG248" i="277"/>
  <c r="H1401" i="275"/>
  <c r="H1395" i="275"/>
  <c r="H1320" i="275"/>
  <c r="H1318" i="275"/>
  <c r="H1316" i="275"/>
  <c r="H1305" i="275"/>
  <c r="H1157" i="275"/>
  <c r="H1151" i="275"/>
  <c r="H2791" i="275"/>
  <c r="H2739" i="275"/>
  <c r="H2719" i="275"/>
  <c r="H2555" i="275"/>
  <c r="H2531" i="275"/>
  <c r="H353" i="259"/>
  <c r="I353" i="259" s="1"/>
  <c r="D352" i="264"/>
  <c r="E352" i="264" s="1"/>
  <c r="D354" i="264"/>
  <c r="E354" i="264" s="1"/>
  <c r="H2782" i="275"/>
  <c r="H2757" i="275"/>
  <c r="H2717" i="275"/>
  <c r="H2637" i="275"/>
  <c r="H2626" i="275"/>
  <c r="H2620" i="275"/>
  <c r="H2611" i="275"/>
  <c r="H2607" i="275"/>
  <c r="H2582" i="275"/>
  <c r="AV183" i="277"/>
  <c r="E249" i="277"/>
  <c r="J183" i="277"/>
  <c r="P183" i="277"/>
  <c r="S183" i="277"/>
  <c r="AT281" i="277"/>
  <c r="AH281" i="277"/>
  <c r="V281" i="277"/>
  <c r="R116" i="277"/>
  <c r="E116" i="277"/>
  <c r="AU116" i="277"/>
  <c r="T83" i="277"/>
  <c r="AE83" i="277"/>
  <c r="N157" i="257"/>
  <c r="N158" i="257"/>
  <c r="K158" i="257"/>
  <c r="D693" i="275"/>
  <c r="H693" i="275"/>
  <c r="N159" i="257"/>
  <c r="K159" i="257"/>
  <c r="D694" i="275"/>
  <c r="H694" i="275"/>
  <c r="N160" i="257"/>
  <c r="K160" i="257"/>
  <c r="D695" i="275"/>
  <c r="H695" i="275"/>
  <c r="N161" i="257"/>
  <c r="K161" i="257"/>
  <c r="D696" i="275"/>
  <c r="H696" i="275"/>
  <c r="N162" i="257"/>
  <c r="K162" i="257"/>
  <c r="D697" i="275"/>
  <c r="H697" i="275"/>
  <c r="N163" i="257"/>
  <c r="K163" i="257"/>
  <c r="D698" i="275"/>
  <c r="H698" i="275"/>
  <c r="N164" i="257"/>
  <c r="K164" i="257"/>
  <c r="D699" i="275"/>
  <c r="H699" i="275"/>
  <c r="N165" i="257"/>
  <c r="K165" i="257"/>
  <c r="D700" i="275"/>
  <c r="H700" i="275"/>
  <c r="N158" i="245"/>
  <c r="N205" i="264"/>
  <c r="K205" i="264"/>
  <c r="D2700" i="275"/>
  <c r="H2700" i="275"/>
  <c r="N203" i="264"/>
  <c r="K203" i="264"/>
  <c r="D2698" i="275"/>
  <c r="H2698" i="275"/>
  <c r="N201" i="264"/>
  <c r="K201" i="264"/>
  <c r="D2696" i="275"/>
  <c r="H2696" i="275"/>
  <c r="N199" i="264"/>
  <c r="K199" i="264"/>
  <c r="D2694" i="275"/>
  <c r="H2694" i="275"/>
  <c r="N197" i="264"/>
  <c r="K197" i="264"/>
  <c r="D2692" i="275"/>
  <c r="H2692" i="275"/>
  <c r="N195" i="264"/>
  <c r="K195" i="264"/>
  <c r="D2690" i="275"/>
  <c r="H2690" i="275"/>
  <c r="N193" i="264"/>
  <c r="K193" i="264"/>
  <c r="D2688" i="275"/>
  <c r="H2688" i="275"/>
  <c r="N191" i="264"/>
  <c r="K191" i="264"/>
  <c r="D2686" i="275"/>
  <c r="H2686" i="275"/>
  <c r="N189" i="264"/>
  <c r="K189" i="264"/>
  <c r="D2684" i="275"/>
  <c r="H2684" i="275"/>
  <c r="N187" i="264"/>
  <c r="K187" i="264"/>
  <c r="D2682" i="275"/>
  <c r="H2682" i="275"/>
  <c r="N185" i="264"/>
  <c r="K185" i="264"/>
  <c r="D2680" i="275"/>
  <c r="H2680" i="275"/>
  <c r="N183" i="264"/>
  <c r="K183" i="264"/>
  <c r="D2678" i="275"/>
  <c r="H2678" i="275"/>
  <c r="N181" i="264"/>
  <c r="K181" i="264"/>
  <c r="D2676" i="275"/>
  <c r="H2676" i="275"/>
  <c r="N179" i="264"/>
  <c r="K179" i="264"/>
  <c r="D2674" i="275"/>
  <c r="H2674" i="275"/>
  <c r="N177" i="264"/>
  <c r="K177" i="264"/>
  <c r="D2672" i="275"/>
  <c r="H2672" i="275"/>
  <c r="N175" i="264"/>
  <c r="K175" i="264"/>
  <c r="D2670" i="275"/>
  <c r="H2670" i="275"/>
  <c r="N173" i="264"/>
  <c r="K173" i="264"/>
  <c r="D2668" i="275"/>
  <c r="H2668" i="275"/>
  <c r="N171" i="264"/>
  <c r="K171" i="264"/>
  <c r="D2666" i="275"/>
  <c r="H2666" i="275"/>
  <c r="N169" i="264"/>
  <c r="K169" i="264"/>
  <c r="D2664" i="275"/>
  <c r="H2664" i="275"/>
  <c r="N167" i="264"/>
  <c r="K167" i="264"/>
  <c r="D2662" i="275"/>
  <c r="H2662" i="275"/>
  <c r="N165" i="264"/>
  <c r="K165" i="264"/>
  <c r="D2660" i="275"/>
  <c r="H2660" i="275"/>
  <c r="N163" i="264"/>
  <c r="K163" i="264"/>
  <c r="D2658" i="275"/>
  <c r="H2658" i="275"/>
  <c r="N161" i="264"/>
  <c r="K161" i="264"/>
  <c r="D2656" i="275"/>
  <c r="H2656" i="275"/>
  <c r="N159" i="264"/>
  <c r="K159" i="264"/>
  <c r="D2654" i="275"/>
  <c r="H2654" i="275"/>
  <c r="N157" i="264"/>
  <c r="K157" i="264"/>
  <c r="D2652" i="275"/>
  <c r="H2652" i="275"/>
  <c r="N205" i="263"/>
  <c r="K205" i="263"/>
  <c r="D2420" i="275"/>
  <c r="H2420" i="275"/>
  <c r="N203" i="263"/>
  <c r="K203" i="263"/>
  <c r="D2418" i="275"/>
  <c r="H2418" i="275"/>
  <c r="N201" i="263"/>
  <c r="K201" i="263"/>
  <c r="D2416" i="275"/>
  <c r="H2416" i="275"/>
  <c r="N199" i="263"/>
  <c r="K199" i="263"/>
  <c r="D2414" i="275"/>
  <c r="H2414" i="275"/>
  <c r="N197" i="263"/>
  <c r="K197" i="263"/>
  <c r="D2412" i="275"/>
  <c r="H2412" i="275"/>
  <c r="N195" i="263"/>
  <c r="K195" i="263"/>
  <c r="D2410" i="275"/>
  <c r="H2410" i="275"/>
  <c r="N193" i="263"/>
  <c r="K193" i="263"/>
  <c r="D2408" i="275"/>
  <c r="H2408" i="275"/>
  <c r="N191" i="263"/>
  <c r="K191" i="263"/>
  <c r="D2406" i="275"/>
  <c r="H2406" i="275"/>
  <c r="N189" i="263"/>
  <c r="K189" i="263"/>
  <c r="D2404" i="275"/>
  <c r="H2404" i="275"/>
  <c r="N187" i="263"/>
  <c r="K187" i="263"/>
  <c r="D2402" i="275"/>
  <c r="H2402" i="275"/>
  <c r="N185" i="263"/>
  <c r="K185" i="263"/>
  <c r="D2400" i="275"/>
  <c r="H2400" i="275"/>
  <c r="N183" i="263"/>
  <c r="K183" i="263"/>
  <c r="D2398" i="275"/>
  <c r="H2398" i="275"/>
  <c r="N181" i="263"/>
  <c r="K181" i="263"/>
  <c r="D2396" i="275"/>
  <c r="H2396" i="275"/>
  <c r="N179" i="263"/>
  <c r="K179" i="263"/>
  <c r="D2394" i="275"/>
  <c r="H2394" i="275"/>
  <c r="N177" i="263"/>
  <c r="K177" i="263"/>
  <c r="D2392" i="275"/>
  <c r="H2392" i="275"/>
  <c r="N175" i="263"/>
  <c r="K175" i="263"/>
  <c r="D2390" i="275"/>
  <c r="H2390" i="275"/>
  <c r="N173" i="263"/>
  <c r="K173" i="263"/>
  <c r="D2388" i="275"/>
  <c r="H2388" i="275"/>
  <c r="N171" i="263"/>
  <c r="K171" i="263"/>
  <c r="D2386" i="275"/>
  <c r="H2386" i="275"/>
  <c r="N169" i="263"/>
  <c r="K169" i="263"/>
  <c r="D2384" i="275"/>
  <c r="H2384" i="275"/>
  <c r="N167" i="263"/>
  <c r="K167" i="263"/>
  <c r="D2382" i="275"/>
  <c r="H2382" i="275"/>
  <c r="N165" i="263"/>
  <c r="K165" i="263"/>
  <c r="D2380" i="275"/>
  <c r="H2380" i="275"/>
  <c r="N163" i="263"/>
  <c r="K163" i="263"/>
  <c r="D2378" i="275"/>
  <c r="H2378" i="275"/>
  <c r="N161" i="263"/>
  <c r="K161" i="263"/>
  <c r="D2376" i="275"/>
  <c r="H2376" i="275"/>
  <c r="N159" i="263"/>
  <c r="K159" i="263"/>
  <c r="D2374" i="275"/>
  <c r="H2374" i="275"/>
  <c r="N157" i="263"/>
  <c r="N206" i="264"/>
  <c r="K206" i="264"/>
  <c r="D2701" i="275"/>
  <c r="N204" i="264"/>
  <c r="K204" i="264"/>
  <c r="D2699" i="275"/>
  <c r="H2699" i="275"/>
  <c r="N202" i="264"/>
  <c r="K202" i="264"/>
  <c r="D2697" i="275"/>
  <c r="H2697" i="275"/>
  <c r="N200" i="264"/>
  <c r="K200" i="264"/>
  <c r="D2695" i="275"/>
  <c r="H2695" i="275"/>
  <c r="N198" i="264"/>
  <c r="K198" i="264"/>
  <c r="D2693" i="275"/>
  <c r="H2693" i="275"/>
  <c r="N196" i="264"/>
  <c r="K196" i="264"/>
  <c r="D2691" i="275"/>
  <c r="H2691" i="275"/>
  <c r="N194" i="264"/>
  <c r="K194" i="264"/>
  <c r="D2689" i="275"/>
  <c r="H2689" i="275"/>
  <c r="N192" i="264"/>
  <c r="K192" i="264"/>
  <c r="D2687" i="275"/>
  <c r="H2687" i="275"/>
  <c r="N190" i="264"/>
  <c r="K190" i="264"/>
  <c r="D2685" i="275"/>
  <c r="H2685" i="275"/>
  <c r="N188" i="264"/>
  <c r="K188" i="264"/>
  <c r="D2683" i="275"/>
  <c r="H2683" i="275"/>
  <c r="N186" i="264"/>
  <c r="K186" i="264"/>
  <c r="D2681" i="275"/>
  <c r="H2681" i="275"/>
  <c r="N184" i="264"/>
  <c r="K184" i="264"/>
  <c r="D2679" i="275"/>
  <c r="H2679" i="275"/>
  <c r="N182" i="264"/>
  <c r="K182" i="264"/>
  <c r="D2677" i="275"/>
  <c r="H2677" i="275"/>
  <c r="N180" i="264"/>
  <c r="K180" i="264"/>
  <c r="D2675" i="275"/>
  <c r="H2675" i="275"/>
  <c r="N178" i="264"/>
  <c r="K178" i="264"/>
  <c r="D2673" i="275"/>
  <c r="H2673" i="275"/>
  <c r="N176" i="264"/>
  <c r="K176" i="264"/>
  <c r="D2671" i="275"/>
  <c r="H2671" i="275"/>
  <c r="N174" i="264"/>
  <c r="K174" i="264"/>
  <c r="D2669" i="275"/>
  <c r="H2669" i="275"/>
  <c r="N172" i="264"/>
  <c r="K172" i="264"/>
  <c r="D2667" i="275"/>
  <c r="H2667" i="275"/>
  <c r="N170" i="264"/>
  <c r="K170" i="264"/>
  <c r="D2665" i="275"/>
  <c r="H2665" i="275"/>
  <c r="N168" i="264"/>
  <c r="K168" i="264"/>
  <c r="D2663" i="275"/>
  <c r="H2663" i="275"/>
  <c r="N166" i="264"/>
  <c r="K166" i="264"/>
  <c r="D2661" i="275"/>
  <c r="H2661" i="275"/>
  <c r="N164" i="264"/>
  <c r="K164" i="264"/>
  <c r="D2659" i="275"/>
  <c r="H2659" i="275"/>
  <c r="N162" i="264"/>
  <c r="K162" i="264"/>
  <c r="D2657" i="275"/>
  <c r="H2657" i="275"/>
  <c r="N160" i="264"/>
  <c r="K160" i="264"/>
  <c r="D2655" i="275"/>
  <c r="H2655" i="275"/>
  <c r="N158" i="264"/>
  <c r="K158" i="264"/>
  <c r="D2653" i="275"/>
  <c r="H2653" i="275"/>
  <c r="N204" i="263"/>
  <c r="K204" i="263"/>
  <c r="D2419" i="275"/>
  <c r="H2419" i="275"/>
  <c r="N200" i="263"/>
  <c r="K200" i="263"/>
  <c r="D2415" i="275"/>
  <c r="H2415" i="275"/>
  <c r="N196" i="263"/>
  <c r="K196" i="263"/>
  <c r="D2411" i="275"/>
  <c r="H2411" i="275"/>
  <c r="N192" i="263"/>
  <c r="K192" i="263"/>
  <c r="D2407" i="275"/>
  <c r="H2407" i="275"/>
  <c r="N188" i="263"/>
  <c r="K188" i="263"/>
  <c r="D2403" i="275"/>
  <c r="H2403" i="275"/>
  <c r="N184" i="263"/>
  <c r="K184" i="263"/>
  <c r="D2399" i="275"/>
  <c r="H2399" i="275"/>
  <c r="N180" i="263"/>
  <c r="K180" i="263"/>
  <c r="D2395" i="275"/>
  <c r="H2395" i="275"/>
  <c r="N176" i="263"/>
  <c r="K176" i="263"/>
  <c r="D2391" i="275"/>
  <c r="H2391" i="275"/>
  <c r="N172" i="263"/>
  <c r="K172" i="263"/>
  <c r="D2387" i="275"/>
  <c r="H2387" i="275"/>
  <c r="N168" i="263"/>
  <c r="K168" i="263"/>
  <c r="D2383" i="275"/>
  <c r="H2383" i="275"/>
  <c r="N164" i="263"/>
  <c r="K164" i="263"/>
  <c r="D2379" i="275"/>
  <c r="H2379" i="275"/>
  <c r="N160" i="263"/>
  <c r="K160" i="263"/>
  <c r="D2375" i="275"/>
  <c r="H2375" i="275"/>
  <c r="N206" i="262"/>
  <c r="K206" i="262"/>
  <c r="D2141" i="275"/>
  <c r="H2141" i="275"/>
  <c r="N204" i="262"/>
  <c r="K204" i="262"/>
  <c r="D2139" i="275"/>
  <c r="H2139" i="275"/>
  <c r="N202" i="262"/>
  <c r="K202" i="262"/>
  <c r="D2137" i="275"/>
  <c r="H2137" i="275"/>
  <c r="N200" i="262"/>
  <c r="K200" i="262"/>
  <c r="D2135" i="275"/>
  <c r="H2135" i="275"/>
  <c r="N198" i="262"/>
  <c r="K198" i="262"/>
  <c r="D2133" i="275"/>
  <c r="H2133" i="275"/>
  <c r="N196" i="262"/>
  <c r="K196" i="262"/>
  <c r="D2131" i="275"/>
  <c r="H2131" i="275"/>
  <c r="N194" i="262"/>
  <c r="K194" i="262"/>
  <c r="D2129" i="275"/>
  <c r="H2129" i="275"/>
  <c r="N192" i="262"/>
  <c r="K192" i="262"/>
  <c r="D2127" i="275"/>
  <c r="H2127" i="275"/>
  <c r="N190" i="262"/>
  <c r="K190" i="262"/>
  <c r="D2125" i="275"/>
  <c r="H2125" i="275"/>
  <c r="N188" i="262"/>
  <c r="K188" i="262"/>
  <c r="D2123" i="275"/>
  <c r="H2123" i="275"/>
  <c r="N186" i="262"/>
  <c r="K186" i="262"/>
  <c r="D2121" i="275"/>
  <c r="H2121" i="275"/>
  <c r="N184" i="262"/>
  <c r="K184" i="262"/>
  <c r="D2119" i="275"/>
  <c r="H2119" i="275"/>
  <c r="N182" i="262"/>
  <c r="K182" i="262"/>
  <c r="D2117" i="275"/>
  <c r="H2117" i="275"/>
  <c r="N180" i="262"/>
  <c r="K180" i="262"/>
  <c r="D2115" i="275"/>
  <c r="H2115" i="275"/>
  <c r="N178" i="262"/>
  <c r="K178" i="262"/>
  <c r="D2113" i="275"/>
  <c r="H2113" i="275"/>
  <c r="N176" i="262"/>
  <c r="K176" i="262"/>
  <c r="D2111" i="275"/>
  <c r="H2111" i="275"/>
  <c r="N174" i="262"/>
  <c r="K174" i="262"/>
  <c r="D2109" i="275"/>
  <c r="H2109" i="275"/>
  <c r="N172" i="262"/>
  <c r="K172" i="262"/>
  <c r="D2107" i="275"/>
  <c r="H2107" i="275"/>
  <c r="N206" i="263"/>
  <c r="K206" i="263"/>
  <c r="D2421" i="275"/>
  <c r="H2421" i="275"/>
  <c r="N202" i="263"/>
  <c r="K202" i="263"/>
  <c r="D2417" i="275"/>
  <c r="H2417" i="275"/>
  <c r="N198" i="263"/>
  <c r="K198" i="263"/>
  <c r="D2413" i="275"/>
  <c r="H2413" i="275"/>
  <c r="N194" i="263"/>
  <c r="K194" i="263"/>
  <c r="D2409" i="275"/>
  <c r="H2409" i="275"/>
  <c r="N190" i="263"/>
  <c r="K190" i="263"/>
  <c r="D2405" i="275"/>
  <c r="H2405" i="275"/>
  <c r="N186" i="263"/>
  <c r="K186" i="263"/>
  <c r="D2401" i="275"/>
  <c r="H2401" i="275"/>
  <c r="N182" i="263"/>
  <c r="K182" i="263"/>
  <c r="D2397" i="275"/>
  <c r="H2397" i="275"/>
  <c r="N178" i="263"/>
  <c r="K178" i="263"/>
  <c r="D2393" i="275"/>
  <c r="H2393" i="275"/>
  <c r="N174" i="263"/>
  <c r="K174" i="263"/>
  <c r="D2389" i="275"/>
  <c r="H2389" i="275"/>
  <c r="N170" i="263"/>
  <c r="K170" i="263"/>
  <c r="D2385" i="275"/>
  <c r="H2385" i="275"/>
  <c r="N166" i="263"/>
  <c r="K166" i="263"/>
  <c r="D2381" i="275"/>
  <c r="H2381" i="275"/>
  <c r="N162" i="263"/>
  <c r="K162" i="263"/>
  <c r="D2377" i="275"/>
  <c r="H2377" i="275"/>
  <c r="N158" i="263"/>
  <c r="K158" i="263"/>
  <c r="D2373" i="275"/>
  <c r="H2373" i="275"/>
  <c r="N205" i="262"/>
  <c r="K205" i="262"/>
  <c r="D2140" i="275"/>
  <c r="H2140" i="275"/>
  <c r="N203" i="262"/>
  <c r="K203" i="262"/>
  <c r="D2138" i="275"/>
  <c r="N201" i="262"/>
  <c r="K201" i="262"/>
  <c r="D2136" i="275"/>
  <c r="H2136" i="275"/>
  <c r="N199" i="262"/>
  <c r="K199" i="262"/>
  <c r="D2134" i="275"/>
  <c r="N197" i="262"/>
  <c r="K197" i="262"/>
  <c r="D2132" i="275"/>
  <c r="H2132" i="275"/>
  <c r="N195" i="262"/>
  <c r="K195" i="262"/>
  <c r="D2130" i="275"/>
  <c r="N193" i="262"/>
  <c r="K193" i="262"/>
  <c r="D2128" i="275"/>
  <c r="H2128" i="275"/>
  <c r="N191" i="262"/>
  <c r="K191" i="262"/>
  <c r="D2126" i="275"/>
  <c r="N189" i="262"/>
  <c r="K189" i="262"/>
  <c r="D2124" i="275"/>
  <c r="H2124" i="275"/>
  <c r="N187" i="262"/>
  <c r="K187" i="262"/>
  <c r="D2122" i="275"/>
  <c r="N185" i="262"/>
  <c r="K185" i="262"/>
  <c r="D2120" i="275"/>
  <c r="H2120" i="275"/>
  <c r="N183" i="262"/>
  <c r="K183" i="262"/>
  <c r="D2118" i="275"/>
  <c r="N181" i="262"/>
  <c r="K181" i="262"/>
  <c r="D2116" i="275"/>
  <c r="H2116" i="275"/>
  <c r="N179" i="262"/>
  <c r="K179" i="262"/>
  <c r="D2114" i="275"/>
  <c r="N177" i="262"/>
  <c r="K177" i="262"/>
  <c r="D2112" i="275"/>
  <c r="H2112" i="275"/>
  <c r="N175" i="262"/>
  <c r="K175" i="262"/>
  <c r="D2110" i="275"/>
  <c r="N173" i="262"/>
  <c r="K173" i="262"/>
  <c r="D2108" i="275"/>
  <c r="H2108" i="275"/>
  <c r="N171" i="262"/>
  <c r="K171" i="262"/>
  <c r="D2106" i="275"/>
  <c r="N170" i="262"/>
  <c r="K170" i="262"/>
  <c r="D2105" i="275"/>
  <c r="H2105" i="275"/>
  <c r="N169" i="262"/>
  <c r="K169" i="262"/>
  <c r="D2104" i="275"/>
  <c r="N168" i="262"/>
  <c r="K168" i="262"/>
  <c r="D2103" i="275"/>
  <c r="H2103" i="275"/>
  <c r="N167" i="262"/>
  <c r="K167" i="262"/>
  <c r="D2102" i="275"/>
  <c r="N166" i="262"/>
  <c r="K166" i="262"/>
  <c r="D2101" i="275"/>
  <c r="H2101" i="275"/>
  <c r="N165" i="262"/>
  <c r="K165" i="262"/>
  <c r="D2100" i="275"/>
  <c r="H2100" i="275"/>
  <c r="N164" i="262"/>
  <c r="K164" i="262"/>
  <c r="D2099" i="275"/>
  <c r="H2099" i="275"/>
  <c r="N163" i="262"/>
  <c r="K163" i="262"/>
  <c r="D2098" i="275"/>
  <c r="H2098" i="275"/>
  <c r="N162" i="262"/>
  <c r="K162" i="262"/>
  <c r="D2097" i="275"/>
  <c r="H2097" i="275"/>
  <c r="N161" i="262"/>
  <c r="K161" i="262"/>
  <c r="D2096" i="275"/>
  <c r="H2096" i="275"/>
  <c r="N160" i="262"/>
  <c r="K160" i="262"/>
  <c r="D2095" i="275"/>
  <c r="H2095" i="275"/>
  <c r="N159" i="262"/>
  <c r="K159" i="262"/>
  <c r="D2094" i="275"/>
  <c r="H2094" i="275"/>
  <c r="N158" i="262"/>
  <c r="K158" i="262"/>
  <c r="D2093" i="275"/>
  <c r="H2093" i="275"/>
  <c r="N157" i="262"/>
  <c r="N206" i="261"/>
  <c r="K206" i="261"/>
  <c r="D1861" i="275"/>
  <c r="H1861" i="275"/>
  <c r="N205" i="261"/>
  <c r="K205" i="261"/>
  <c r="D1860" i="275"/>
  <c r="H1860" i="275"/>
  <c r="N204" i="261"/>
  <c r="K204" i="261"/>
  <c r="D1859" i="275"/>
  <c r="H1859" i="275"/>
  <c r="N203" i="261"/>
  <c r="K203" i="261"/>
  <c r="D1858" i="275"/>
  <c r="H1858" i="275"/>
  <c r="N202" i="261"/>
  <c r="K202" i="261"/>
  <c r="D1857" i="275"/>
  <c r="H1857" i="275"/>
  <c r="N201" i="261"/>
  <c r="K201" i="261"/>
  <c r="D1856" i="275"/>
  <c r="H1856" i="275"/>
  <c r="N200" i="261"/>
  <c r="K200" i="261"/>
  <c r="D1855" i="275"/>
  <c r="H1855" i="275"/>
  <c r="N199" i="261"/>
  <c r="K199" i="261"/>
  <c r="D1854" i="275"/>
  <c r="H1854" i="275"/>
  <c r="N198" i="261"/>
  <c r="K198" i="261"/>
  <c r="D1853" i="275"/>
  <c r="H1853" i="275"/>
  <c r="N197" i="261"/>
  <c r="K197" i="261"/>
  <c r="D1852" i="275"/>
  <c r="H1852" i="275"/>
  <c r="N196" i="261"/>
  <c r="K196" i="261"/>
  <c r="D1851" i="275"/>
  <c r="H1851" i="275"/>
  <c r="N195" i="261"/>
  <c r="K195" i="261"/>
  <c r="D1850" i="275"/>
  <c r="H1850" i="275"/>
  <c r="N194" i="261"/>
  <c r="K194" i="261"/>
  <c r="D1849" i="275"/>
  <c r="H1849" i="275"/>
  <c r="N193" i="261"/>
  <c r="K193" i="261"/>
  <c r="D1848" i="275"/>
  <c r="H1848" i="275"/>
  <c r="N192" i="261"/>
  <c r="K192" i="261"/>
  <c r="D1847" i="275"/>
  <c r="H1847" i="275"/>
  <c r="N191" i="261"/>
  <c r="K191" i="261"/>
  <c r="D1846" i="275"/>
  <c r="H1846" i="275"/>
  <c r="N190" i="261"/>
  <c r="K190" i="261"/>
  <c r="D1845" i="275"/>
  <c r="H1845" i="275"/>
  <c r="N189" i="261"/>
  <c r="K189" i="261"/>
  <c r="D1844" i="275"/>
  <c r="H1844" i="275"/>
  <c r="N188" i="261"/>
  <c r="K188" i="261"/>
  <c r="D1843" i="275"/>
  <c r="H1843" i="275"/>
  <c r="N187" i="261"/>
  <c r="K187" i="261"/>
  <c r="D1842" i="275"/>
  <c r="H1842" i="275"/>
  <c r="N186" i="261"/>
  <c r="K186" i="261"/>
  <c r="D1841" i="275"/>
  <c r="H1841" i="275"/>
  <c r="N185" i="261"/>
  <c r="K185" i="261"/>
  <c r="D1840" i="275"/>
  <c r="H1840" i="275"/>
  <c r="N184" i="261"/>
  <c r="K184" i="261"/>
  <c r="D1839" i="275"/>
  <c r="H1839" i="275"/>
  <c r="N183" i="261"/>
  <c r="K183" i="261"/>
  <c r="D1838" i="275"/>
  <c r="H1838" i="275"/>
  <c r="N182" i="261"/>
  <c r="K182" i="261"/>
  <c r="D1837" i="275"/>
  <c r="H1837" i="275"/>
  <c r="N181" i="261"/>
  <c r="K181" i="261"/>
  <c r="D1836" i="275"/>
  <c r="H1836" i="275"/>
  <c r="N180" i="261"/>
  <c r="K180" i="261"/>
  <c r="D1835" i="275"/>
  <c r="H1835" i="275"/>
  <c r="N179" i="261"/>
  <c r="K179" i="261"/>
  <c r="D1834" i="275"/>
  <c r="H1834" i="275"/>
  <c r="N178" i="261"/>
  <c r="K178" i="261"/>
  <c r="D1833" i="275"/>
  <c r="H1833" i="275"/>
  <c r="N177" i="261"/>
  <c r="K177" i="261"/>
  <c r="D1832" i="275"/>
  <c r="H1832" i="275"/>
  <c r="N176" i="261"/>
  <c r="K176" i="261"/>
  <c r="D1831" i="275"/>
  <c r="H1831" i="275"/>
  <c r="N175" i="261"/>
  <c r="K175" i="261"/>
  <c r="D1830" i="275"/>
  <c r="H1830" i="275"/>
  <c r="N174" i="261"/>
  <c r="K174" i="261"/>
  <c r="D1829" i="275"/>
  <c r="H1829" i="275"/>
  <c r="N173" i="261"/>
  <c r="K173" i="261"/>
  <c r="D1828" i="275"/>
  <c r="H1828" i="275"/>
  <c r="N172" i="261"/>
  <c r="K172" i="261"/>
  <c r="D1827" i="275"/>
  <c r="H1827" i="275"/>
  <c r="N171" i="261"/>
  <c r="K171" i="261"/>
  <c r="D1826" i="275"/>
  <c r="H1826" i="275"/>
  <c r="N170" i="261"/>
  <c r="K170" i="261"/>
  <c r="D1825" i="275"/>
  <c r="H1825" i="275"/>
  <c r="N169" i="261"/>
  <c r="K169" i="261"/>
  <c r="D1824" i="275"/>
  <c r="H1824" i="275"/>
  <c r="N168" i="261"/>
  <c r="K168" i="261"/>
  <c r="D1823" i="275"/>
  <c r="H1823" i="275"/>
  <c r="N167" i="261"/>
  <c r="K167" i="261"/>
  <c r="D1822" i="275"/>
  <c r="H1822" i="275"/>
  <c r="N165" i="261"/>
  <c r="K165" i="261"/>
  <c r="D1820" i="275"/>
  <c r="H1820" i="275"/>
  <c r="N163" i="261"/>
  <c r="K163" i="261"/>
  <c r="D1818" i="275"/>
  <c r="H1818" i="275"/>
  <c r="N161" i="261"/>
  <c r="K161" i="261"/>
  <c r="D1816" i="275"/>
  <c r="H1816" i="275"/>
  <c r="N159" i="261"/>
  <c r="K159" i="261"/>
  <c r="D1814" i="275"/>
  <c r="H1814" i="275"/>
  <c r="N157" i="261"/>
  <c r="N206" i="259"/>
  <c r="K206" i="259"/>
  <c r="D1301" i="275"/>
  <c r="H1301" i="275"/>
  <c r="N204" i="259"/>
  <c r="K204" i="259"/>
  <c r="D1299" i="275"/>
  <c r="H1299" i="275"/>
  <c r="N202" i="259"/>
  <c r="K202" i="259"/>
  <c r="D1297" i="275"/>
  <c r="H1297" i="275"/>
  <c r="N200" i="259"/>
  <c r="K200" i="259"/>
  <c r="D1295" i="275"/>
  <c r="H1295" i="275"/>
  <c r="N198" i="259"/>
  <c r="K198" i="259"/>
  <c r="D1293" i="275"/>
  <c r="H1293" i="275"/>
  <c r="N196" i="259"/>
  <c r="K196" i="259"/>
  <c r="D1291" i="275"/>
  <c r="H1291" i="275"/>
  <c r="N194" i="259"/>
  <c r="K194" i="259"/>
  <c r="D1289" i="275"/>
  <c r="H1289" i="275"/>
  <c r="N192" i="259"/>
  <c r="K192" i="259"/>
  <c r="D1287" i="275"/>
  <c r="H1287" i="275"/>
  <c r="N190" i="259"/>
  <c r="K190" i="259"/>
  <c r="D1285" i="275"/>
  <c r="H1285" i="275"/>
  <c r="N188" i="259"/>
  <c r="K188" i="259"/>
  <c r="D1283" i="275"/>
  <c r="H1283" i="275"/>
  <c r="N186" i="259"/>
  <c r="K186" i="259"/>
  <c r="D1281" i="275"/>
  <c r="H1281" i="275"/>
  <c r="N184" i="259"/>
  <c r="K184" i="259"/>
  <c r="D1279" i="275"/>
  <c r="H1279" i="275"/>
  <c r="N182" i="259"/>
  <c r="K182" i="259"/>
  <c r="D1277" i="275"/>
  <c r="H1277" i="275"/>
  <c r="N180" i="259"/>
  <c r="K180" i="259"/>
  <c r="D1275" i="275"/>
  <c r="H1275" i="275"/>
  <c r="N178" i="259"/>
  <c r="K178" i="259"/>
  <c r="D1273" i="275"/>
  <c r="H1273" i="275"/>
  <c r="N176" i="259"/>
  <c r="K176" i="259"/>
  <c r="D1271" i="275"/>
  <c r="H1271" i="275"/>
  <c r="N174" i="259"/>
  <c r="K174" i="259"/>
  <c r="D1269" i="275"/>
  <c r="H1269" i="275"/>
  <c r="N172" i="259"/>
  <c r="K172" i="259"/>
  <c r="D1267" i="275"/>
  <c r="H1267" i="275"/>
  <c r="N170" i="259"/>
  <c r="K170" i="259"/>
  <c r="D1265" i="275"/>
  <c r="H1265" i="275"/>
  <c r="N168" i="259"/>
  <c r="K168" i="259"/>
  <c r="D1263" i="275"/>
  <c r="H1263" i="275"/>
  <c r="N166" i="259"/>
  <c r="K166" i="259"/>
  <c r="D1261" i="275"/>
  <c r="H1261" i="275"/>
  <c r="N164" i="259"/>
  <c r="K164" i="259"/>
  <c r="D1259" i="275"/>
  <c r="H1259" i="275"/>
  <c r="N162" i="259"/>
  <c r="K162" i="259"/>
  <c r="D1257" i="275"/>
  <c r="H1257" i="275"/>
  <c r="N160" i="259"/>
  <c r="K160" i="259"/>
  <c r="D1255" i="275"/>
  <c r="H1255" i="275"/>
  <c r="N158" i="259"/>
  <c r="K158" i="259"/>
  <c r="D1253" i="275"/>
  <c r="H1253" i="275"/>
  <c r="N206" i="258"/>
  <c r="K206" i="258"/>
  <c r="D1021" i="275"/>
  <c r="H1021" i="275"/>
  <c r="N205" i="258"/>
  <c r="K205" i="258"/>
  <c r="D1020" i="275"/>
  <c r="H1020" i="275"/>
  <c r="N204" i="258"/>
  <c r="K204" i="258"/>
  <c r="D1019" i="275"/>
  <c r="H1019" i="275"/>
  <c r="N203" i="258"/>
  <c r="K203" i="258"/>
  <c r="D1018" i="275"/>
  <c r="H1018" i="275"/>
  <c r="N202" i="258"/>
  <c r="K202" i="258"/>
  <c r="D1017" i="275"/>
  <c r="H1017" i="275"/>
  <c r="N201" i="258"/>
  <c r="K201" i="258"/>
  <c r="D1016" i="275"/>
  <c r="H1016" i="275"/>
  <c r="N200" i="258"/>
  <c r="K200" i="258"/>
  <c r="D1015" i="275"/>
  <c r="H1015" i="275"/>
  <c r="N199" i="258"/>
  <c r="K199" i="258"/>
  <c r="D1014" i="275"/>
  <c r="H1014" i="275"/>
  <c r="N198" i="258"/>
  <c r="K198" i="258"/>
  <c r="D1013" i="275"/>
  <c r="H1013" i="275"/>
  <c r="N197" i="258"/>
  <c r="K197" i="258"/>
  <c r="D1012" i="275"/>
  <c r="H1012" i="275"/>
  <c r="N196" i="258"/>
  <c r="K196" i="258"/>
  <c r="D1011" i="275"/>
  <c r="H1011" i="275"/>
  <c r="N195" i="258"/>
  <c r="K195" i="258"/>
  <c r="D1010" i="275"/>
  <c r="H1010" i="275"/>
  <c r="N194" i="258"/>
  <c r="K194" i="258"/>
  <c r="D1009" i="275"/>
  <c r="H1009" i="275"/>
  <c r="N193" i="258"/>
  <c r="K193" i="258"/>
  <c r="D1008" i="275"/>
  <c r="H1008" i="275"/>
  <c r="N192" i="258"/>
  <c r="K192" i="258"/>
  <c r="D1007" i="275"/>
  <c r="H1007" i="275"/>
  <c r="N191" i="258"/>
  <c r="K191" i="258"/>
  <c r="D1006" i="275"/>
  <c r="H1006" i="275"/>
  <c r="N190" i="258"/>
  <c r="K190" i="258"/>
  <c r="D1005" i="275"/>
  <c r="H1005" i="275"/>
  <c r="N189" i="258"/>
  <c r="K189" i="258"/>
  <c r="D1004" i="275"/>
  <c r="H1004" i="275"/>
  <c r="N188" i="258"/>
  <c r="K188" i="258"/>
  <c r="D1003" i="275"/>
  <c r="H1003" i="275"/>
  <c r="N187" i="258"/>
  <c r="K187" i="258"/>
  <c r="D1002" i="275"/>
  <c r="H1002" i="275"/>
  <c r="N186" i="258"/>
  <c r="K186" i="258"/>
  <c r="D1001" i="275"/>
  <c r="H1001" i="275"/>
  <c r="N185" i="258"/>
  <c r="K185" i="258"/>
  <c r="D1000" i="275"/>
  <c r="H1000" i="275"/>
  <c r="N184" i="258"/>
  <c r="K184" i="258"/>
  <c r="D999" i="275"/>
  <c r="H999" i="275"/>
  <c r="N183" i="258"/>
  <c r="K183" i="258"/>
  <c r="D998" i="275"/>
  <c r="H998" i="275"/>
  <c r="N182" i="258"/>
  <c r="K182" i="258"/>
  <c r="D997" i="275"/>
  <c r="H997" i="275"/>
  <c r="N181" i="258"/>
  <c r="K181" i="258"/>
  <c r="D996" i="275"/>
  <c r="H996" i="275"/>
  <c r="N180" i="258"/>
  <c r="K180" i="258"/>
  <c r="D995" i="275"/>
  <c r="H995" i="275"/>
  <c r="N179" i="258"/>
  <c r="K179" i="258"/>
  <c r="D994" i="275"/>
  <c r="H994" i="275"/>
  <c r="N178" i="258"/>
  <c r="K178" i="258"/>
  <c r="D993" i="275"/>
  <c r="H993" i="275"/>
  <c r="N177" i="258"/>
  <c r="K177" i="258"/>
  <c r="D992" i="275"/>
  <c r="H992" i="275"/>
  <c r="N176" i="258"/>
  <c r="K176" i="258"/>
  <c r="D991" i="275"/>
  <c r="H991" i="275"/>
  <c r="N175" i="258"/>
  <c r="K175" i="258"/>
  <c r="D990" i="275"/>
  <c r="H990" i="275"/>
  <c r="N174" i="258"/>
  <c r="K174" i="258"/>
  <c r="D989" i="275"/>
  <c r="H989" i="275"/>
  <c r="N173" i="258"/>
  <c r="K173" i="258"/>
  <c r="D988" i="275"/>
  <c r="H988" i="275"/>
  <c r="N172" i="258"/>
  <c r="K172" i="258"/>
  <c r="D987" i="275"/>
  <c r="H987" i="275"/>
  <c r="N171" i="258"/>
  <c r="K171" i="258"/>
  <c r="D986" i="275"/>
  <c r="H986" i="275"/>
  <c r="N170" i="258"/>
  <c r="K170" i="258"/>
  <c r="D985" i="275"/>
  <c r="H985" i="275"/>
  <c r="N169" i="258"/>
  <c r="K169" i="258"/>
  <c r="D984" i="275"/>
  <c r="H984" i="275"/>
  <c r="N168" i="258"/>
  <c r="K168" i="258"/>
  <c r="D983" i="275"/>
  <c r="H983" i="275"/>
  <c r="N167" i="258"/>
  <c r="K167" i="258"/>
  <c r="D982" i="275"/>
  <c r="H982" i="275"/>
  <c r="N166" i="258"/>
  <c r="K166" i="258"/>
  <c r="D981" i="275"/>
  <c r="H981" i="275"/>
  <c r="N165" i="258"/>
  <c r="K165" i="258"/>
  <c r="D980" i="275"/>
  <c r="H980" i="275"/>
  <c r="N164" i="258"/>
  <c r="K164" i="258"/>
  <c r="D979" i="275"/>
  <c r="H979" i="275"/>
  <c r="N163" i="258"/>
  <c r="K163" i="258"/>
  <c r="D978" i="275"/>
  <c r="H978" i="275"/>
  <c r="N162" i="258"/>
  <c r="K162" i="258"/>
  <c r="D977" i="275"/>
  <c r="H977" i="275"/>
  <c r="N161" i="258"/>
  <c r="K161" i="258"/>
  <c r="D976" i="275"/>
  <c r="H976" i="275"/>
  <c r="N160" i="258"/>
  <c r="K160" i="258"/>
  <c r="D975" i="275"/>
  <c r="H975" i="275"/>
  <c r="N159" i="258"/>
  <c r="K159" i="258"/>
  <c r="D974" i="275"/>
  <c r="H974" i="275"/>
  <c r="N158" i="258"/>
  <c r="K158" i="258"/>
  <c r="D973" i="275"/>
  <c r="H973" i="275"/>
  <c r="N157" i="258"/>
  <c r="N206" i="257"/>
  <c r="K206" i="257"/>
  <c r="D741" i="275"/>
  <c r="H741" i="275"/>
  <c r="N205" i="257"/>
  <c r="K205" i="257"/>
  <c r="D740" i="275"/>
  <c r="H740" i="275"/>
  <c r="N204" i="257"/>
  <c r="K204" i="257"/>
  <c r="D739" i="275"/>
  <c r="N203" i="257"/>
  <c r="K203" i="257"/>
  <c r="D738" i="275"/>
  <c r="H738" i="275"/>
  <c r="N202" i="257"/>
  <c r="K202" i="257"/>
  <c r="D737" i="275"/>
  <c r="N201" i="257"/>
  <c r="K201" i="257"/>
  <c r="D736" i="275"/>
  <c r="H736" i="275"/>
  <c r="N200" i="257"/>
  <c r="K200" i="257"/>
  <c r="D735" i="275"/>
  <c r="N199" i="257"/>
  <c r="K199" i="257"/>
  <c r="D734" i="275"/>
  <c r="H734" i="275"/>
  <c r="N198" i="257"/>
  <c r="K198" i="257"/>
  <c r="D733" i="275"/>
  <c r="N197" i="257"/>
  <c r="K197" i="257"/>
  <c r="D732" i="275"/>
  <c r="H732" i="275"/>
  <c r="N196" i="257"/>
  <c r="K196" i="257"/>
  <c r="D731" i="275"/>
  <c r="H731" i="275"/>
  <c r="N195" i="257"/>
  <c r="K195" i="257"/>
  <c r="D730" i="275"/>
  <c r="H730" i="275"/>
  <c r="N194" i="257"/>
  <c r="K194" i="257"/>
  <c r="D729" i="275"/>
  <c r="H729" i="275"/>
  <c r="N193" i="257"/>
  <c r="K193" i="257"/>
  <c r="D728" i="275"/>
  <c r="H728" i="275"/>
  <c r="N192" i="257"/>
  <c r="K192" i="257"/>
  <c r="D727" i="275"/>
  <c r="H727" i="275"/>
  <c r="N191" i="257"/>
  <c r="K191" i="257"/>
  <c r="D726" i="275"/>
  <c r="H726" i="275"/>
  <c r="N190" i="257"/>
  <c r="K190" i="257"/>
  <c r="D725" i="275"/>
  <c r="H725" i="275"/>
  <c r="N189" i="257"/>
  <c r="K189" i="257"/>
  <c r="D724" i="275"/>
  <c r="H724" i="275"/>
  <c r="N188" i="257"/>
  <c r="K188" i="257"/>
  <c r="D723" i="275"/>
  <c r="N187" i="257"/>
  <c r="K187" i="257"/>
  <c r="D722" i="275"/>
  <c r="H722" i="275"/>
  <c r="N186" i="257"/>
  <c r="K186" i="257"/>
  <c r="D721" i="275"/>
  <c r="N185" i="257"/>
  <c r="K185" i="257"/>
  <c r="D720" i="275"/>
  <c r="H720" i="275"/>
  <c r="N184" i="257"/>
  <c r="K184" i="257"/>
  <c r="D719" i="275"/>
  <c r="N183" i="257"/>
  <c r="K183" i="257"/>
  <c r="D718" i="275"/>
  <c r="H718" i="275"/>
  <c r="N182" i="257"/>
  <c r="K182" i="257"/>
  <c r="D717" i="275"/>
  <c r="N181" i="257"/>
  <c r="K181" i="257"/>
  <c r="D716" i="275"/>
  <c r="H716" i="275"/>
  <c r="N180" i="257"/>
  <c r="K180" i="257"/>
  <c r="D715" i="275"/>
  <c r="H715" i="275"/>
  <c r="N179" i="257"/>
  <c r="K179" i="257"/>
  <c r="D714" i="275"/>
  <c r="H714" i="275"/>
  <c r="N178" i="257"/>
  <c r="K178" i="257"/>
  <c r="D713" i="275"/>
  <c r="H713" i="275"/>
  <c r="N177" i="257"/>
  <c r="K177" i="257"/>
  <c r="D712" i="275"/>
  <c r="H712" i="275"/>
  <c r="N176" i="257"/>
  <c r="K176" i="257"/>
  <c r="D711" i="275"/>
  <c r="H711" i="275"/>
  <c r="N175" i="257"/>
  <c r="K175" i="257"/>
  <c r="D710" i="275"/>
  <c r="H710" i="275"/>
  <c r="N174" i="257"/>
  <c r="K174" i="257"/>
  <c r="D709" i="275"/>
  <c r="H709" i="275"/>
  <c r="N173" i="257"/>
  <c r="K173" i="257"/>
  <c r="D708" i="275"/>
  <c r="H708" i="275"/>
  <c r="N172" i="257"/>
  <c r="K172" i="257"/>
  <c r="D707" i="275"/>
  <c r="H707" i="275"/>
  <c r="N171" i="257"/>
  <c r="K171" i="257"/>
  <c r="D706" i="275"/>
  <c r="H706" i="275"/>
  <c r="N170" i="257"/>
  <c r="K170" i="257"/>
  <c r="D705" i="275"/>
  <c r="H705" i="275"/>
  <c r="N169" i="257"/>
  <c r="K169" i="257"/>
  <c r="D704" i="275"/>
  <c r="H704" i="275"/>
  <c r="N168" i="257"/>
  <c r="K168" i="257"/>
  <c r="D703" i="275"/>
  <c r="H703" i="275"/>
  <c r="N167" i="257"/>
  <c r="K167" i="257"/>
  <c r="D702" i="275"/>
  <c r="H702" i="275"/>
  <c r="N166" i="261"/>
  <c r="K166" i="261"/>
  <c r="D1821" i="275"/>
  <c r="H1821" i="275"/>
  <c r="N164" i="261"/>
  <c r="K164" i="261"/>
  <c r="D1819" i="275"/>
  <c r="H1819" i="275"/>
  <c r="N162" i="261"/>
  <c r="K162" i="261"/>
  <c r="D1817" i="275"/>
  <c r="H1817" i="275"/>
  <c r="N160" i="261"/>
  <c r="K160" i="261"/>
  <c r="D1815" i="275"/>
  <c r="H1815" i="275"/>
  <c r="N158" i="261"/>
  <c r="K158" i="261"/>
  <c r="D1813" i="275"/>
  <c r="H1813" i="275"/>
  <c r="N206" i="260"/>
  <c r="K206" i="260"/>
  <c r="D1581" i="275"/>
  <c r="H1581" i="275"/>
  <c r="N205" i="260"/>
  <c r="K205" i="260"/>
  <c r="D1580" i="275"/>
  <c r="H1580" i="275"/>
  <c r="N204" i="260"/>
  <c r="K204" i="260"/>
  <c r="D1579" i="275"/>
  <c r="H1579" i="275"/>
  <c r="N203" i="260"/>
  <c r="K203" i="260"/>
  <c r="D1578" i="275"/>
  <c r="H1578" i="275"/>
  <c r="N202" i="260"/>
  <c r="K202" i="260"/>
  <c r="D1577" i="275"/>
  <c r="H1577" i="275"/>
  <c r="N201" i="260"/>
  <c r="K201" i="260"/>
  <c r="D1576" i="275"/>
  <c r="H1576" i="275"/>
  <c r="N200" i="260"/>
  <c r="K200" i="260"/>
  <c r="D1575" i="275"/>
  <c r="H1575" i="275"/>
  <c r="N199" i="260"/>
  <c r="K199" i="260"/>
  <c r="D1574" i="275"/>
  <c r="H1574" i="275"/>
  <c r="N198" i="260"/>
  <c r="K198" i="260"/>
  <c r="D1573" i="275"/>
  <c r="H1573" i="275"/>
  <c r="N197" i="260"/>
  <c r="K197" i="260"/>
  <c r="D1572" i="275"/>
  <c r="H1572" i="275"/>
  <c r="N196" i="260"/>
  <c r="K196" i="260"/>
  <c r="D1571" i="275"/>
  <c r="H1571" i="275"/>
  <c r="N195" i="260"/>
  <c r="K195" i="260"/>
  <c r="D1570" i="275"/>
  <c r="H1570" i="275"/>
  <c r="N194" i="260"/>
  <c r="K194" i="260"/>
  <c r="D1569" i="275"/>
  <c r="H1569" i="275"/>
  <c r="N193" i="260"/>
  <c r="K193" i="260"/>
  <c r="D1568" i="275"/>
  <c r="H1568" i="275"/>
  <c r="N192" i="260"/>
  <c r="K192" i="260"/>
  <c r="D1567" i="275"/>
  <c r="H1567" i="275"/>
  <c r="N191" i="260"/>
  <c r="K191" i="260"/>
  <c r="D1566" i="275"/>
  <c r="H1566" i="275"/>
  <c r="N190" i="260"/>
  <c r="K190" i="260"/>
  <c r="D1565" i="275"/>
  <c r="H1565" i="275"/>
  <c r="N189" i="260"/>
  <c r="K189" i="260"/>
  <c r="D1564" i="275"/>
  <c r="H1564" i="275"/>
  <c r="N188" i="260"/>
  <c r="K188" i="260"/>
  <c r="D1563" i="275"/>
  <c r="H1563" i="275"/>
  <c r="N187" i="260"/>
  <c r="K187" i="260"/>
  <c r="D1562" i="275"/>
  <c r="H1562" i="275"/>
  <c r="N186" i="260"/>
  <c r="K186" i="260"/>
  <c r="D1561" i="275"/>
  <c r="H1561" i="275"/>
  <c r="N185" i="260"/>
  <c r="K185" i="260"/>
  <c r="D1560" i="275"/>
  <c r="H1560" i="275"/>
  <c r="N184" i="260"/>
  <c r="K184" i="260"/>
  <c r="D1559" i="275"/>
  <c r="H1559" i="275"/>
  <c r="N183" i="260"/>
  <c r="K183" i="260"/>
  <c r="D1558" i="275"/>
  <c r="H1558" i="275"/>
  <c r="N182" i="260"/>
  <c r="K182" i="260"/>
  <c r="D1557" i="275"/>
  <c r="H1557" i="275"/>
  <c r="N181" i="260"/>
  <c r="K181" i="260"/>
  <c r="D1556" i="275"/>
  <c r="H1556" i="275"/>
  <c r="N180" i="260"/>
  <c r="K180" i="260"/>
  <c r="D1555" i="275"/>
  <c r="H1555" i="275"/>
  <c r="N179" i="260"/>
  <c r="K179" i="260"/>
  <c r="D1554" i="275"/>
  <c r="H1554" i="275"/>
  <c r="N178" i="260"/>
  <c r="K178" i="260"/>
  <c r="D1553" i="275"/>
  <c r="H1553" i="275"/>
  <c r="N177" i="260"/>
  <c r="K177" i="260"/>
  <c r="D1552" i="275"/>
  <c r="H1552" i="275"/>
  <c r="N176" i="260"/>
  <c r="K176" i="260"/>
  <c r="D1551" i="275"/>
  <c r="H1551" i="275"/>
  <c r="N175" i="260"/>
  <c r="K175" i="260"/>
  <c r="D1550" i="275"/>
  <c r="H1550" i="275"/>
  <c r="N174" i="260"/>
  <c r="K174" i="260"/>
  <c r="D1549" i="275"/>
  <c r="H1549" i="275"/>
  <c r="N173" i="260"/>
  <c r="K173" i="260"/>
  <c r="D1548" i="275"/>
  <c r="H1548" i="275"/>
  <c r="N172" i="260"/>
  <c r="K172" i="260"/>
  <c r="D1547" i="275"/>
  <c r="H1547" i="275"/>
  <c r="N171" i="260"/>
  <c r="K171" i="260"/>
  <c r="D1546" i="275"/>
  <c r="H1546" i="275"/>
  <c r="N170" i="260"/>
  <c r="K170" i="260"/>
  <c r="D1545" i="275"/>
  <c r="H1545" i="275"/>
  <c r="N169" i="260"/>
  <c r="K169" i="260"/>
  <c r="D1544" i="275"/>
  <c r="H1544" i="275"/>
  <c r="N168" i="260"/>
  <c r="K168" i="260"/>
  <c r="D1543" i="275"/>
  <c r="H1543" i="275"/>
  <c r="N167" i="260"/>
  <c r="K167" i="260"/>
  <c r="D1542" i="275"/>
  <c r="H1542" i="275"/>
  <c r="N166" i="260"/>
  <c r="K166" i="260"/>
  <c r="D1541" i="275"/>
  <c r="H1541" i="275"/>
  <c r="N165" i="260"/>
  <c r="K165" i="260"/>
  <c r="D1540" i="275"/>
  <c r="H1540" i="275"/>
  <c r="N164" i="260"/>
  <c r="K164" i="260"/>
  <c r="D1539" i="275"/>
  <c r="H1539" i="275"/>
  <c r="N163" i="260"/>
  <c r="K163" i="260"/>
  <c r="D1538" i="275"/>
  <c r="H1538" i="275"/>
  <c r="N162" i="260"/>
  <c r="K162" i="260"/>
  <c r="D1537" i="275"/>
  <c r="H1537" i="275"/>
  <c r="N161" i="260"/>
  <c r="K161" i="260"/>
  <c r="D1536" i="275"/>
  <c r="H1536" i="275"/>
  <c r="N160" i="260"/>
  <c r="K160" i="260"/>
  <c r="D1535" i="275"/>
  <c r="H1535" i="275"/>
  <c r="N159" i="260"/>
  <c r="K159" i="260"/>
  <c r="D1534" i="275"/>
  <c r="H1534" i="275"/>
  <c r="N158" i="260"/>
  <c r="K158" i="260"/>
  <c r="D1533" i="275"/>
  <c r="H1533" i="275"/>
  <c r="N157" i="260"/>
  <c r="N205" i="259"/>
  <c r="K205" i="259"/>
  <c r="D1300" i="275"/>
  <c r="H1300" i="275"/>
  <c r="N203" i="259"/>
  <c r="K203" i="259"/>
  <c r="D1298" i="275"/>
  <c r="H1298" i="275"/>
  <c r="N201" i="259"/>
  <c r="K201" i="259"/>
  <c r="D1296" i="275"/>
  <c r="H1296" i="275"/>
  <c r="N199" i="259"/>
  <c r="K199" i="259"/>
  <c r="D1294" i="275"/>
  <c r="H1294" i="275"/>
  <c r="N197" i="259"/>
  <c r="K197" i="259"/>
  <c r="D1292" i="275"/>
  <c r="H1292" i="275"/>
  <c r="N195" i="259"/>
  <c r="K195" i="259"/>
  <c r="D1290" i="275"/>
  <c r="H1290" i="275"/>
  <c r="N193" i="259"/>
  <c r="K193" i="259"/>
  <c r="D1288" i="275"/>
  <c r="H1288" i="275"/>
  <c r="N191" i="259"/>
  <c r="K191" i="259"/>
  <c r="D1286" i="275"/>
  <c r="H1286" i="275"/>
  <c r="N189" i="259"/>
  <c r="K189" i="259"/>
  <c r="D1284" i="275"/>
  <c r="H1284" i="275"/>
  <c r="N187" i="259"/>
  <c r="K187" i="259"/>
  <c r="D1282" i="275"/>
  <c r="H1282" i="275"/>
  <c r="N185" i="259"/>
  <c r="K185" i="259"/>
  <c r="D1280" i="275"/>
  <c r="H1280" i="275"/>
  <c r="N183" i="259"/>
  <c r="K183" i="259"/>
  <c r="D1278" i="275"/>
  <c r="H1278" i="275"/>
  <c r="N181" i="259"/>
  <c r="K181" i="259"/>
  <c r="D1276" i="275"/>
  <c r="H1276" i="275"/>
  <c r="N179" i="259"/>
  <c r="K179" i="259"/>
  <c r="D1274" i="275"/>
  <c r="H1274" i="275"/>
  <c r="N177" i="259"/>
  <c r="K177" i="259"/>
  <c r="D1272" i="275"/>
  <c r="H1272" i="275"/>
  <c r="N175" i="259"/>
  <c r="K175" i="259"/>
  <c r="D1270" i="275"/>
  <c r="H1270" i="275"/>
  <c r="N173" i="259"/>
  <c r="K173" i="259"/>
  <c r="D1268" i="275"/>
  <c r="H1268" i="275"/>
  <c r="N171" i="259"/>
  <c r="K171" i="259"/>
  <c r="D1266" i="275"/>
  <c r="H1266" i="275"/>
  <c r="N169" i="259"/>
  <c r="K169" i="259"/>
  <c r="D1264" i="275"/>
  <c r="H1264" i="275"/>
  <c r="N167" i="259"/>
  <c r="K167" i="259"/>
  <c r="D1262" i="275"/>
  <c r="H1262" i="275"/>
  <c r="N165" i="259"/>
  <c r="K165" i="259"/>
  <c r="D1260" i="275"/>
  <c r="H1260" i="275"/>
  <c r="N163" i="259"/>
  <c r="K163" i="259"/>
  <c r="D1258" i="275"/>
  <c r="H1258" i="275"/>
  <c r="N161" i="259"/>
  <c r="K161" i="259"/>
  <c r="D1256" i="275"/>
  <c r="H1256" i="275"/>
  <c r="N159" i="259"/>
  <c r="K159" i="259"/>
  <c r="D1254" i="275"/>
  <c r="H1254" i="275"/>
  <c r="N157" i="259"/>
  <c r="K157" i="259"/>
  <c r="D1252" i="275"/>
  <c r="H1252" i="275"/>
  <c r="N157" i="256"/>
  <c r="N158" i="256"/>
  <c r="K158" i="256"/>
  <c r="D413" i="275"/>
  <c r="H413" i="275"/>
  <c r="N159" i="256"/>
  <c r="K159" i="256"/>
  <c r="D414" i="275"/>
  <c r="H414" i="275"/>
  <c r="N160" i="256"/>
  <c r="K160" i="256"/>
  <c r="D415" i="275"/>
  <c r="H415" i="275"/>
  <c r="N161" i="256"/>
  <c r="K161" i="256"/>
  <c r="D416" i="275"/>
  <c r="H416" i="275"/>
  <c r="N162" i="256"/>
  <c r="K162" i="256"/>
  <c r="D417" i="275"/>
  <c r="H417" i="275"/>
  <c r="N163" i="256"/>
  <c r="K163" i="256"/>
  <c r="D418" i="275"/>
  <c r="H418" i="275"/>
  <c r="N164" i="256"/>
  <c r="K164" i="256"/>
  <c r="D419" i="275"/>
  <c r="H419" i="275"/>
  <c r="N165" i="256"/>
  <c r="K165" i="256"/>
  <c r="D420" i="275"/>
  <c r="H420" i="275"/>
  <c r="N166" i="256"/>
  <c r="K166" i="256"/>
  <c r="D421" i="275"/>
  <c r="H421" i="275"/>
  <c r="N167" i="256"/>
  <c r="K167" i="256"/>
  <c r="D422" i="275"/>
  <c r="H422" i="275"/>
  <c r="N168" i="256"/>
  <c r="K168" i="256"/>
  <c r="D423" i="275"/>
  <c r="H423" i="275"/>
  <c r="N169" i="256"/>
  <c r="K169" i="256"/>
  <c r="D424" i="275"/>
  <c r="H424" i="275"/>
  <c r="N170" i="256"/>
  <c r="K170" i="256"/>
  <c r="D425" i="275"/>
  <c r="H425" i="275"/>
  <c r="N171" i="256"/>
  <c r="K171" i="256"/>
  <c r="D426" i="275"/>
  <c r="H426" i="275"/>
  <c r="N172" i="256"/>
  <c r="K172" i="256"/>
  <c r="D427" i="275"/>
  <c r="H427" i="275"/>
  <c r="N173" i="256"/>
  <c r="K173" i="256"/>
  <c r="D428" i="275"/>
  <c r="H428" i="275"/>
  <c r="N174" i="256"/>
  <c r="K174" i="256"/>
  <c r="D429" i="275"/>
  <c r="H429" i="275"/>
  <c r="N175" i="256"/>
  <c r="K175" i="256"/>
  <c r="D430" i="275"/>
  <c r="H430" i="275"/>
  <c r="N176" i="256"/>
  <c r="K176" i="256"/>
  <c r="D431" i="275"/>
  <c r="H431" i="275"/>
  <c r="N177" i="256"/>
  <c r="K177" i="256"/>
  <c r="D432" i="275"/>
  <c r="H432" i="275"/>
  <c r="N178" i="256"/>
  <c r="K178" i="256"/>
  <c r="D433" i="275"/>
  <c r="H433" i="275"/>
  <c r="N179" i="256"/>
  <c r="K179" i="256"/>
  <c r="D434" i="275"/>
  <c r="H434" i="275"/>
  <c r="N180" i="256"/>
  <c r="K180" i="256"/>
  <c r="D435" i="275"/>
  <c r="H435" i="275"/>
  <c r="N181" i="256"/>
  <c r="K181" i="256"/>
  <c r="D436" i="275"/>
  <c r="H436" i="275"/>
  <c r="N182" i="256"/>
  <c r="K182" i="256"/>
  <c r="D437" i="275"/>
  <c r="H437" i="275"/>
  <c r="N183" i="256"/>
  <c r="K183" i="256"/>
  <c r="D438" i="275"/>
  <c r="H438" i="275"/>
  <c r="N184" i="256"/>
  <c r="K184" i="256"/>
  <c r="D439" i="275"/>
  <c r="H439" i="275"/>
  <c r="N185" i="256"/>
  <c r="K185" i="256"/>
  <c r="D440" i="275"/>
  <c r="H440" i="275"/>
  <c r="N186" i="256"/>
  <c r="K186" i="256"/>
  <c r="D441" i="275"/>
  <c r="H441" i="275"/>
  <c r="N187" i="256"/>
  <c r="K187" i="256"/>
  <c r="D442" i="275"/>
  <c r="H442" i="275"/>
  <c r="N188" i="256"/>
  <c r="K188" i="256"/>
  <c r="D443" i="275"/>
  <c r="H443" i="275"/>
  <c r="N189" i="256"/>
  <c r="K189" i="256"/>
  <c r="D444" i="275"/>
  <c r="H444" i="275"/>
  <c r="N190" i="256"/>
  <c r="K190" i="256"/>
  <c r="D445" i="275"/>
  <c r="H445" i="275"/>
  <c r="N191" i="256"/>
  <c r="K191" i="256"/>
  <c r="D446" i="275"/>
  <c r="H446" i="275"/>
  <c r="N192" i="256"/>
  <c r="K192" i="256"/>
  <c r="D447" i="275"/>
  <c r="H447" i="275"/>
  <c r="N193" i="256"/>
  <c r="K193" i="256"/>
  <c r="D448" i="275"/>
  <c r="H448" i="275"/>
  <c r="N194" i="256"/>
  <c r="K194" i="256"/>
  <c r="D449" i="275"/>
  <c r="H449" i="275"/>
  <c r="N195" i="256"/>
  <c r="K195" i="256"/>
  <c r="D450" i="275"/>
  <c r="H450" i="275"/>
  <c r="N196" i="256"/>
  <c r="K196" i="256"/>
  <c r="D451" i="275"/>
  <c r="H451" i="275"/>
  <c r="N197" i="256"/>
  <c r="K197" i="256"/>
  <c r="D452" i="275"/>
  <c r="H452" i="275"/>
  <c r="N198" i="256"/>
  <c r="K198" i="256"/>
  <c r="D453" i="275"/>
  <c r="H453" i="275"/>
  <c r="N199" i="256"/>
  <c r="K199" i="256"/>
  <c r="D454" i="275"/>
  <c r="H454" i="275"/>
  <c r="N200" i="256"/>
  <c r="K200" i="256"/>
  <c r="D455" i="275"/>
  <c r="H455" i="275"/>
  <c r="N201" i="256"/>
  <c r="K201" i="256"/>
  <c r="D456" i="275"/>
  <c r="H456" i="275"/>
  <c r="N202" i="256"/>
  <c r="K202" i="256"/>
  <c r="D457" i="275"/>
  <c r="H457" i="275"/>
  <c r="N203" i="256"/>
  <c r="K203" i="256"/>
  <c r="D458" i="275"/>
  <c r="H458" i="275"/>
  <c r="N204" i="256"/>
  <c r="K204" i="256"/>
  <c r="D459" i="275"/>
  <c r="H459" i="275"/>
  <c r="N205" i="256"/>
  <c r="K205" i="256"/>
  <c r="D460" i="275"/>
  <c r="H460" i="275"/>
  <c r="N206" i="256"/>
  <c r="K206" i="256"/>
  <c r="D461" i="275"/>
  <c r="H461" i="275"/>
  <c r="H2749" i="275"/>
  <c r="H2557" i="275"/>
  <c r="H2561" i="275"/>
  <c r="D2631" i="275"/>
  <c r="H2631" i="275"/>
  <c r="D2629" i="275"/>
  <c r="H2629" i="275"/>
  <c r="D2627" i="275"/>
  <c r="H2627" i="275"/>
  <c r="D2625" i="275"/>
  <c r="H2625" i="275"/>
  <c r="D2623" i="275"/>
  <c r="H2623" i="275"/>
  <c r="D2621" i="275"/>
  <c r="H2621" i="275"/>
  <c r="D2619" i="275"/>
  <c r="H2619" i="275"/>
  <c r="D2617" i="275"/>
  <c r="H2617" i="275"/>
  <c r="F352" i="264"/>
  <c r="G352" i="264" s="1"/>
  <c r="J352" i="264"/>
  <c r="K352" i="264" s="1"/>
  <c r="F353" i="264"/>
  <c r="G353" i="264" s="1"/>
  <c r="J353" i="264"/>
  <c r="K353" i="264" s="1"/>
  <c r="F354" i="264"/>
  <c r="G354" i="264" s="1"/>
  <c r="J354" i="264"/>
  <c r="K354" i="264" s="1"/>
  <c r="F355" i="264"/>
  <c r="G355" i="264" s="1"/>
  <c r="J355" i="264"/>
  <c r="K355" i="264" s="1"/>
  <c r="F356" i="264"/>
  <c r="G356" i="264" s="1"/>
  <c r="J356" i="264"/>
  <c r="K356" i="264" s="1"/>
  <c r="F357" i="264"/>
  <c r="G357" i="264" s="1"/>
  <c r="J357" i="264"/>
  <c r="K357" i="264" s="1"/>
  <c r="F358" i="264"/>
  <c r="G358" i="264" s="1"/>
  <c r="J358" i="264"/>
  <c r="K358" i="264" s="1"/>
  <c r="F359" i="264"/>
  <c r="G359" i="264" s="1"/>
  <c r="J359" i="264"/>
  <c r="K359" i="264" s="1"/>
  <c r="F360" i="264"/>
  <c r="G360" i="264" s="1"/>
  <c r="J360" i="264"/>
  <c r="K360" i="264" s="1"/>
  <c r="F361" i="264"/>
  <c r="G361" i="264" s="1"/>
  <c r="J361" i="264"/>
  <c r="K361" i="264" s="1"/>
  <c r="F362" i="264"/>
  <c r="G362" i="264" s="1"/>
  <c r="J362" i="264"/>
  <c r="K362" i="264" s="1"/>
  <c r="F363" i="264"/>
  <c r="G363" i="264" s="1"/>
  <c r="J363" i="264"/>
  <c r="K363" i="264" s="1"/>
  <c r="F364" i="264"/>
  <c r="G364" i="264" s="1"/>
  <c r="J364" i="264"/>
  <c r="K364" i="264" s="1"/>
  <c r="F365" i="264"/>
  <c r="G365" i="264" s="1"/>
  <c r="J365" i="264"/>
  <c r="K365" i="264" s="1"/>
  <c r="F366" i="264"/>
  <c r="G366" i="264" s="1"/>
  <c r="J366" i="264"/>
  <c r="K366" i="264" s="1"/>
  <c r="F367" i="264"/>
  <c r="G367" i="264" s="1"/>
  <c r="J367" i="264"/>
  <c r="K367" i="264" s="1"/>
  <c r="F368" i="264"/>
  <c r="G368" i="264" s="1"/>
  <c r="J368" i="264"/>
  <c r="K368" i="264" s="1"/>
  <c r="F369" i="264"/>
  <c r="G369" i="264" s="1"/>
  <c r="F370" i="264"/>
  <c r="G370" i="264" s="1"/>
  <c r="F371" i="264"/>
  <c r="G371" i="264" s="1"/>
  <c r="F372" i="264"/>
  <c r="G372" i="264" s="1"/>
  <c r="F373" i="264"/>
  <c r="G373" i="264" s="1"/>
  <c r="F374" i="264"/>
  <c r="G374" i="264" s="1"/>
  <c r="F375" i="264"/>
  <c r="G375" i="264" s="1"/>
  <c r="F376" i="264"/>
  <c r="G376" i="264" s="1"/>
  <c r="F377" i="264"/>
  <c r="G377" i="264" s="1"/>
  <c r="F378" i="264"/>
  <c r="F379" i="264"/>
  <c r="F380" i="264"/>
  <c r="F381" i="264"/>
  <c r="F382" i="264"/>
  <c r="F383" i="264"/>
  <c r="F384" i="264"/>
  <c r="F385" i="264"/>
  <c r="F386" i="264"/>
  <c r="F387" i="264"/>
  <c r="F388" i="264"/>
  <c r="F389" i="264"/>
  <c r="F390" i="264"/>
  <c r="N207" i="264"/>
  <c r="N317" i="264"/>
  <c r="E391" i="264"/>
  <c r="D351" i="264"/>
  <c r="D370" i="264"/>
  <c r="E370" i="264" s="1"/>
  <c r="H370" i="264"/>
  <c r="I370" i="264" s="1"/>
  <c r="D371" i="264"/>
  <c r="E371" i="264" s="1"/>
  <c r="H371" i="264"/>
  <c r="I371" i="264" s="1"/>
  <c r="D372" i="264"/>
  <c r="E372" i="264" s="1"/>
  <c r="H372" i="264"/>
  <c r="I372" i="264" s="1"/>
  <c r="D373" i="264"/>
  <c r="E373" i="264" s="1"/>
  <c r="H373" i="264"/>
  <c r="I373" i="264" s="1"/>
  <c r="D374" i="264"/>
  <c r="E374" i="264" s="1"/>
  <c r="H374" i="264"/>
  <c r="I374" i="264" s="1"/>
  <c r="D375" i="264"/>
  <c r="E375" i="264" s="1"/>
  <c r="H375" i="264"/>
  <c r="I375" i="264" s="1"/>
  <c r="D376" i="264"/>
  <c r="E376" i="264" s="1"/>
  <c r="H376" i="264"/>
  <c r="I376" i="264" s="1"/>
  <c r="D377" i="264"/>
  <c r="E377" i="264" s="1"/>
  <c r="H377" i="264"/>
  <c r="I377" i="264" s="1"/>
  <c r="D378" i="264"/>
  <c r="H378" i="264"/>
  <c r="I378" i="264"/>
  <c r="H419" i="265"/>
  <c r="D379" i="264"/>
  <c r="H379" i="264"/>
  <c r="D380" i="264"/>
  <c r="H380" i="264"/>
  <c r="D381" i="264"/>
  <c r="H381" i="264"/>
  <c r="I381" i="264"/>
  <c r="H464" i="265"/>
  <c r="D382" i="264"/>
  <c r="H382" i="264"/>
  <c r="D383" i="264"/>
  <c r="H383" i="264"/>
  <c r="D384" i="264"/>
  <c r="H384" i="264"/>
  <c r="D385" i="264"/>
  <c r="H385" i="264"/>
  <c r="D386" i="264"/>
  <c r="H386" i="264"/>
  <c r="D387" i="264"/>
  <c r="H387" i="264"/>
  <c r="D388" i="264"/>
  <c r="H388" i="264"/>
  <c r="D389" i="264"/>
  <c r="H389" i="264"/>
  <c r="D390" i="264"/>
  <c r="H390" i="264"/>
  <c r="J393" i="264"/>
  <c r="H393" i="264"/>
  <c r="F393" i="264"/>
  <c r="D393" i="264"/>
  <c r="J395" i="264"/>
  <c r="H395" i="264"/>
  <c r="F395" i="264"/>
  <c r="D395" i="264"/>
  <c r="J397" i="264"/>
  <c r="H397" i="264"/>
  <c r="F397" i="264"/>
  <c r="D397" i="264"/>
  <c r="J399" i="264"/>
  <c r="K399" i="264"/>
  <c r="H399" i="264"/>
  <c r="I399" i="264"/>
  <c r="F399" i="264"/>
  <c r="D399" i="264"/>
  <c r="J401" i="264"/>
  <c r="H401" i="264"/>
  <c r="F401" i="264"/>
  <c r="D401" i="264"/>
  <c r="J392" i="264"/>
  <c r="K392" i="264"/>
  <c r="H392" i="264"/>
  <c r="F392" i="264"/>
  <c r="D392" i="264"/>
  <c r="J394" i="264"/>
  <c r="H394" i="264"/>
  <c r="F394" i="264"/>
  <c r="D394" i="264"/>
  <c r="J396" i="264"/>
  <c r="H396" i="264"/>
  <c r="F396" i="264"/>
  <c r="D396" i="264"/>
  <c r="J398" i="264"/>
  <c r="H398" i="264"/>
  <c r="I398" i="264"/>
  <c r="H719" i="265"/>
  <c r="F398" i="264"/>
  <c r="D398" i="264"/>
  <c r="J400" i="264"/>
  <c r="K400" i="264"/>
  <c r="H400" i="264"/>
  <c r="F400" i="264"/>
  <c r="D400" i="264"/>
  <c r="J402" i="264"/>
  <c r="H402" i="264"/>
  <c r="I402" i="264"/>
  <c r="H779" i="265"/>
  <c r="F402" i="264"/>
  <c r="D402" i="264"/>
  <c r="K157" i="263"/>
  <c r="D2372" i="275"/>
  <c r="H2372" i="275"/>
  <c r="D385" i="263"/>
  <c r="D384" i="263"/>
  <c r="D383" i="263"/>
  <c r="D382" i="263"/>
  <c r="D381" i="263"/>
  <c r="D380" i="263"/>
  <c r="D379" i="263"/>
  <c r="D378" i="263"/>
  <c r="D377" i="263"/>
  <c r="E377" i="263" s="1"/>
  <c r="D376" i="263"/>
  <c r="E376" i="263" s="1"/>
  <c r="D375" i="263"/>
  <c r="E375" i="263" s="1"/>
  <c r="D374" i="263"/>
  <c r="E374" i="263" s="1"/>
  <c r="D373" i="263"/>
  <c r="E373" i="263" s="1"/>
  <c r="D372" i="263"/>
  <c r="E372" i="263" s="1"/>
  <c r="D371" i="263"/>
  <c r="E371" i="263" s="1"/>
  <c r="H384" i="263"/>
  <c r="H383" i="263"/>
  <c r="H382" i="263"/>
  <c r="H381" i="263"/>
  <c r="H380" i="263"/>
  <c r="H379" i="263"/>
  <c r="H378" i="263"/>
  <c r="I378" i="263"/>
  <c r="H418" i="265"/>
  <c r="H377" i="263"/>
  <c r="I377" i="263" s="1"/>
  <c r="H376" i="263"/>
  <c r="I376" i="263" s="1"/>
  <c r="H375" i="263"/>
  <c r="I375" i="263" s="1"/>
  <c r="H374" i="263"/>
  <c r="I374" i="263" s="1"/>
  <c r="H373" i="263"/>
  <c r="I373" i="263" s="1"/>
  <c r="H372" i="263"/>
  <c r="I372" i="263" s="1"/>
  <c r="H371" i="263"/>
  <c r="I371" i="263" s="1"/>
  <c r="D351" i="263"/>
  <c r="J367" i="263"/>
  <c r="K367" i="263" s="1"/>
  <c r="H367" i="263"/>
  <c r="I367" i="263" s="1"/>
  <c r="J369" i="263"/>
  <c r="K369" i="263" s="1"/>
  <c r="F385" i="263"/>
  <c r="F384" i="263"/>
  <c r="F383" i="263"/>
  <c r="F382" i="263"/>
  <c r="F381" i="263"/>
  <c r="G381" i="263"/>
  <c r="E463" i="265"/>
  <c r="F380" i="263"/>
  <c r="F379" i="263"/>
  <c r="F378" i="263"/>
  <c r="F377" i="263"/>
  <c r="G377" i="263" s="1"/>
  <c r="F376" i="263"/>
  <c r="G376" i="263" s="1"/>
  <c r="F375" i="263"/>
  <c r="G375" i="263" s="1"/>
  <c r="F374" i="263"/>
  <c r="G374" i="263" s="1"/>
  <c r="F373" i="263"/>
  <c r="G373" i="263" s="1"/>
  <c r="F372" i="263"/>
  <c r="G372" i="263" s="1"/>
  <c r="F371" i="263"/>
  <c r="G371" i="263" s="1"/>
  <c r="J384" i="263"/>
  <c r="K384" i="263"/>
  <c r="J383" i="263"/>
  <c r="K383" i="263"/>
  <c r="J382" i="263"/>
  <c r="J381" i="263"/>
  <c r="J380" i="263"/>
  <c r="J379" i="263"/>
  <c r="K379" i="263"/>
  <c r="J378" i="263"/>
  <c r="J377" i="263"/>
  <c r="K377" i="263" s="1"/>
  <c r="J376" i="263"/>
  <c r="K376" i="263" s="1"/>
  <c r="J375" i="263"/>
  <c r="K375" i="263" s="1"/>
  <c r="J374" i="263"/>
  <c r="K374" i="263" s="1"/>
  <c r="J373" i="263"/>
  <c r="K373" i="263" s="1"/>
  <c r="J372" i="263"/>
  <c r="K372" i="263" s="1"/>
  <c r="J371" i="263"/>
  <c r="K371" i="263" s="1"/>
  <c r="F351" i="263"/>
  <c r="D352" i="263"/>
  <c r="E352" i="263" s="1"/>
  <c r="F352" i="263"/>
  <c r="G352" i="263" s="1"/>
  <c r="H352" i="263"/>
  <c r="I352" i="263" s="1"/>
  <c r="D353" i="263"/>
  <c r="E353" i="263" s="1"/>
  <c r="F353" i="263"/>
  <c r="G353" i="263" s="1"/>
  <c r="H353" i="263"/>
  <c r="I353" i="263" s="1"/>
  <c r="D354" i="263"/>
  <c r="E354" i="263" s="1"/>
  <c r="F354" i="263"/>
  <c r="G354" i="263" s="1"/>
  <c r="H354" i="263"/>
  <c r="I354" i="263" s="1"/>
  <c r="D355" i="263"/>
  <c r="E355" i="263" s="1"/>
  <c r="F355" i="263"/>
  <c r="G355" i="263" s="1"/>
  <c r="H355" i="263"/>
  <c r="I355" i="263" s="1"/>
  <c r="D356" i="263"/>
  <c r="E356" i="263" s="1"/>
  <c r="F356" i="263"/>
  <c r="G356" i="263" s="1"/>
  <c r="H356" i="263"/>
  <c r="I356" i="263" s="1"/>
  <c r="D357" i="263"/>
  <c r="E357" i="263" s="1"/>
  <c r="F357" i="263"/>
  <c r="G357" i="263" s="1"/>
  <c r="H357" i="263"/>
  <c r="I357" i="263" s="1"/>
  <c r="D358" i="263"/>
  <c r="E358" i="263" s="1"/>
  <c r="F358" i="263"/>
  <c r="G358" i="263" s="1"/>
  <c r="H358" i="263"/>
  <c r="I358" i="263" s="1"/>
  <c r="D359" i="263"/>
  <c r="E359" i="263" s="1"/>
  <c r="F359" i="263"/>
  <c r="G359" i="263" s="1"/>
  <c r="H359" i="263"/>
  <c r="I359" i="263" s="1"/>
  <c r="D360" i="263"/>
  <c r="E360" i="263" s="1"/>
  <c r="F360" i="263"/>
  <c r="G360" i="263" s="1"/>
  <c r="H360" i="263"/>
  <c r="I360" i="263" s="1"/>
  <c r="D361" i="263"/>
  <c r="E361" i="263" s="1"/>
  <c r="F361" i="263"/>
  <c r="G361" i="263" s="1"/>
  <c r="H361" i="263"/>
  <c r="I361" i="263" s="1"/>
  <c r="D362" i="263"/>
  <c r="E362" i="263" s="1"/>
  <c r="F362" i="263"/>
  <c r="G362" i="263" s="1"/>
  <c r="H362" i="263"/>
  <c r="I362" i="263" s="1"/>
  <c r="D363" i="263"/>
  <c r="E363" i="263" s="1"/>
  <c r="F363" i="263"/>
  <c r="G363" i="263" s="1"/>
  <c r="H363" i="263"/>
  <c r="I363" i="263" s="1"/>
  <c r="D364" i="263"/>
  <c r="E364" i="263" s="1"/>
  <c r="F364" i="263"/>
  <c r="G364" i="263" s="1"/>
  <c r="H364" i="263"/>
  <c r="I364" i="263" s="1"/>
  <c r="D365" i="263"/>
  <c r="E365" i="263" s="1"/>
  <c r="F365" i="263"/>
  <c r="G365" i="263" s="1"/>
  <c r="H365" i="263"/>
  <c r="I365" i="263" s="1"/>
  <c r="D366" i="263"/>
  <c r="E366" i="263" s="1"/>
  <c r="F366" i="263"/>
  <c r="G366" i="263" s="1"/>
  <c r="H366" i="263"/>
  <c r="I366" i="263" s="1"/>
  <c r="D367" i="263"/>
  <c r="E367" i="263" s="1"/>
  <c r="F367" i="263"/>
  <c r="G367" i="263" s="1"/>
  <c r="J368" i="263"/>
  <c r="K368" i="263" s="1"/>
  <c r="J370" i="263"/>
  <c r="K370" i="263" s="1"/>
  <c r="D368" i="263"/>
  <c r="E368" i="263" s="1"/>
  <c r="F368" i="263"/>
  <c r="G368" i="263" s="1"/>
  <c r="H368" i="263"/>
  <c r="I368" i="263" s="1"/>
  <c r="D369" i="263"/>
  <c r="E369" i="263" s="1"/>
  <c r="F369" i="263"/>
  <c r="G369" i="263" s="1"/>
  <c r="H369" i="263"/>
  <c r="I369" i="263" s="1"/>
  <c r="D370" i="263"/>
  <c r="E370" i="263" s="1"/>
  <c r="F370" i="263"/>
  <c r="G370" i="263" s="1"/>
  <c r="H370" i="263"/>
  <c r="I370" i="263" s="1"/>
  <c r="J386" i="263"/>
  <c r="H386" i="263"/>
  <c r="F386" i="263"/>
  <c r="D386" i="263"/>
  <c r="J388" i="263"/>
  <c r="H388" i="263"/>
  <c r="F388" i="263"/>
  <c r="D388" i="263"/>
  <c r="J390" i="263"/>
  <c r="H390" i="263"/>
  <c r="F390" i="263"/>
  <c r="D390" i="263"/>
  <c r="J385" i="263"/>
  <c r="H385" i="263"/>
  <c r="J387" i="263"/>
  <c r="H387" i="263"/>
  <c r="I387" i="263"/>
  <c r="H553" i="265"/>
  <c r="F387" i="263"/>
  <c r="D387" i="263"/>
  <c r="J389" i="263"/>
  <c r="H389" i="263"/>
  <c r="F389" i="263"/>
  <c r="D389" i="263"/>
  <c r="J391" i="263"/>
  <c r="H391" i="263"/>
  <c r="F391" i="263"/>
  <c r="D391" i="263"/>
  <c r="J392" i="263"/>
  <c r="H392" i="263"/>
  <c r="I392" i="263"/>
  <c r="H628" i="265"/>
  <c r="F392" i="263"/>
  <c r="D392" i="263"/>
  <c r="J394" i="263"/>
  <c r="H394" i="263"/>
  <c r="F394" i="263"/>
  <c r="G394" i="263"/>
  <c r="E658" i="265"/>
  <c r="D394" i="263"/>
  <c r="J396" i="263"/>
  <c r="H396" i="263"/>
  <c r="F396" i="263"/>
  <c r="D396" i="263"/>
  <c r="J398" i="263"/>
  <c r="H398" i="263"/>
  <c r="F398" i="263"/>
  <c r="G398" i="263"/>
  <c r="E718" i="265"/>
  <c r="D398" i="263"/>
  <c r="J400" i="263"/>
  <c r="H400" i="263"/>
  <c r="F400" i="263"/>
  <c r="D400" i="263"/>
  <c r="J402" i="263"/>
  <c r="H402" i="263"/>
  <c r="F402" i="263"/>
  <c r="G402" i="263"/>
  <c r="D402" i="263"/>
  <c r="J393" i="263"/>
  <c r="H393" i="263"/>
  <c r="F393" i="263"/>
  <c r="D393" i="263"/>
  <c r="J395" i="263"/>
  <c r="K395" i="263"/>
  <c r="H395" i="263"/>
  <c r="F395" i="263"/>
  <c r="D395" i="263"/>
  <c r="J397" i="263"/>
  <c r="H397" i="263"/>
  <c r="F397" i="263"/>
  <c r="D397" i="263"/>
  <c r="J399" i="263"/>
  <c r="K399" i="263"/>
  <c r="H399" i="263"/>
  <c r="F399" i="263"/>
  <c r="D399" i="263"/>
  <c r="J401" i="263"/>
  <c r="H401" i="263"/>
  <c r="F401" i="263"/>
  <c r="D401" i="263"/>
  <c r="F383" i="262"/>
  <c r="F382" i="262"/>
  <c r="G382" i="262"/>
  <c r="F381" i="262"/>
  <c r="F380" i="262"/>
  <c r="F379" i="262"/>
  <c r="F378" i="262"/>
  <c r="F377" i="262"/>
  <c r="G377" i="262" s="1"/>
  <c r="F376" i="262"/>
  <c r="G376" i="262" s="1"/>
  <c r="F375" i="262"/>
  <c r="G375" i="262" s="1"/>
  <c r="F374" i="262"/>
  <c r="G374" i="262" s="1"/>
  <c r="F373" i="262"/>
  <c r="G373" i="262" s="1"/>
  <c r="F372" i="262"/>
  <c r="G372" i="262" s="1"/>
  <c r="F371" i="262"/>
  <c r="G371" i="262" s="1"/>
  <c r="F370" i="262"/>
  <c r="G370" i="262" s="1"/>
  <c r="F369" i="262"/>
  <c r="G369" i="262" s="1"/>
  <c r="F368" i="262"/>
  <c r="G368" i="262" s="1"/>
  <c r="F367" i="262"/>
  <c r="G367" i="262" s="1"/>
  <c r="J383" i="262"/>
  <c r="I492" i="265"/>
  <c r="J382" i="262"/>
  <c r="J381" i="262"/>
  <c r="I462" i="265"/>
  <c r="J380" i="262"/>
  <c r="K380" i="262"/>
  <c r="J379" i="262"/>
  <c r="J378" i="262"/>
  <c r="I417" i="265"/>
  <c r="J377" i="262"/>
  <c r="K377" i="262" s="1"/>
  <c r="J376" i="262"/>
  <c r="K376" i="262" s="1"/>
  <c r="J375" i="262"/>
  <c r="K375" i="262" s="1"/>
  <c r="J374" i="262"/>
  <c r="K374" i="262" s="1"/>
  <c r="J373" i="262"/>
  <c r="K373" i="262" s="1"/>
  <c r="J372" i="262"/>
  <c r="K372" i="262" s="1"/>
  <c r="J371" i="262"/>
  <c r="K371" i="262" s="1"/>
  <c r="J370" i="262"/>
  <c r="K370" i="262" s="1"/>
  <c r="J369" i="262"/>
  <c r="K369" i="262" s="1"/>
  <c r="J368" i="262"/>
  <c r="K368" i="262" s="1"/>
  <c r="J367" i="262"/>
  <c r="K367" i="262" s="1"/>
  <c r="J366" i="262"/>
  <c r="K366" i="262" s="1"/>
  <c r="F351" i="262"/>
  <c r="D352" i="262"/>
  <c r="E352" i="262" s="1"/>
  <c r="F352" i="262"/>
  <c r="G352" i="262" s="1"/>
  <c r="H352" i="262"/>
  <c r="I352" i="262" s="1"/>
  <c r="J352" i="262"/>
  <c r="K352" i="262" s="1"/>
  <c r="D353" i="262"/>
  <c r="E353" i="262" s="1"/>
  <c r="F353" i="262"/>
  <c r="G353" i="262" s="1"/>
  <c r="H353" i="262"/>
  <c r="I353" i="262" s="1"/>
  <c r="J353" i="262"/>
  <c r="K353" i="262" s="1"/>
  <c r="D354" i="262"/>
  <c r="E354" i="262" s="1"/>
  <c r="F354" i="262"/>
  <c r="G354" i="262" s="1"/>
  <c r="H354" i="262"/>
  <c r="I354" i="262" s="1"/>
  <c r="J354" i="262"/>
  <c r="K354" i="262" s="1"/>
  <c r="D355" i="262"/>
  <c r="E355" i="262" s="1"/>
  <c r="F355" i="262"/>
  <c r="G355" i="262" s="1"/>
  <c r="H355" i="262"/>
  <c r="I355" i="262" s="1"/>
  <c r="J355" i="262"/>
  <c r="K355" i="262" s="1"/>
  <c r="D356" i="262"/>
  <c r="E356" i="262" s="1"/>
  <c r="F356" i="262"/>
  <c r="G356" i="262" s="1"/>
  <c r="H356" i="262"/>
  <c r="I356" i="262" s="1"/>
  <c r="J356" i="262"/>
  <c r="K356" i="262" s="1"/>
  <c r="D357" i="262"/>
  <c r="E357" i="262" s="1"/>
  <c r="F357" i="262"/>
  <c r="G357" i="262" s="1"/>
  <c r="H357" i="262"/>
  <c r="I357" i="262" s="1"/>
  <c r="J357" i="262"/>
  <c r="K357" i="262" s="1"/>
  <c r="D358" i="262"/>
  <c r="E358" i="262" s="1"/>
  <c r="F358" i="262"/>
  <c r="G358" i="262" s="1"/>
  <c r="H358" i="262"/>
  <c r="I358" i="262" s="1"/>
  <c r="J358" i="262"/>
  <c r="K358" i="262" s="1"/>
  <c r="D359" i="262"/>
  <c r="E359" i="262" s="1"/>
  <c r="F359" i="262"/>
  <c r="G359" i="262" s="1"/>
  <c r="H359" i="262"/>
  <c r="I359" i="262" s="1"/>
  <c r="J359" i="262"/>
  <c r="K359" i="262" s="1"/>
  <c r="D360" i="262"/>
  <c r="E360" i="262" s="1"/>
  <c r="F360" i="262"/>
  <c r="G360" i="262" s="1"/>
  <c r="H360" i="262"/>
  <c r="I360" i="262" s="1"/>
  <c r="J360" i="262"/>
  <c r="K360" i="262" s="1"/>
  <c r="F361" i="262"/>
  <c r="G361" i="262" s="1"/>
  <c r="J361" i="262"/>
  <c r="K361" i="262" s="1"/>
  <c r="F362" i="262"/>
  <c r="G362" i="262" s="1"/>
  <c r="J362" i="262"/>
  <c r="K362" i="262" s="1"/>
  <c r="F363" i="262"/>
  <c r="G363" i="262" s="1"/>
  <c r="J363" i="262"/>
  <c r="K363" i="262" s="1"/>
  <c r="F364" i="262"/>
  <c r="G364" i="262" s="1"/>
  <c r="J364" i="262"/>
  <c r="K364" i="262" s="1"/>
  <c r="F365" i="262"/>
  <c r="G365" i="262" s="1"/>
  <c r="J365" i="262"/>
  <c r="K365" i="262" s="1"/>
  <c r="F366" i="262"/>
  <c r="G366" i="262" s="1"/>
  <c r="D383" i="262"/>
  <c r="D382" i="262"/>
  <c r="D381" i="262"/>
  <c r="D380" i="262"/>
  <c r="E380" i="262"/>
  <c r="C447" i="265"/>
  <c r="D379" i="262"/>
  <c r="D378" i="262"/>
  <c r="E378" i="262"/>
  <c r="D377" i="262"/>
  <c r="E377" i="262" s="1"/>
  <c r="D376" i="262"/>
  <c r="E376" i="262" s="1"/>
  <c r="D375" i="262"/>
  <c r="E375" i="262" s="1"/>
  <c r="D374" i="262"/>
  <c r="E374" i="262" s="1"/>
  <c r="D373" i="262"/>
  <c r="E373" i="262" s="1"/>
  <c r="D372" i="262"/>
  <c r="E372" i="262" s="1"/>
  <c r="D371" i="262"/>
  <c r="E371" i="262" s="1"/>
  <c r="D370" i="262"/>
  <c r="E370" i="262" s="1"/>
  <c r="D369" i="262"/>
  <c r="E369" i="262" s="1"/>
  <c r="D368" i="262"/>
  <c r="E368" i="262" s="1"/>
  <c r="D367" i="262"/>
  <c r="E367" i="262" s="1"/>
  <c r="H383" i="262"/>
  <c r="F492" i="265"/>
  <c r="H382" i="262"/>
  <c r="L382" i="262"/>
  <c r="H381" i="262"/>
  <c r="F462" i="265"/>
  <c r="H380" i="262"/>
  <c r="H379" i="262"/>
  <c r="F432" i="265"/>
  <c r="H378" i="262"/>
  <c r="H377" i="262"/>
  <c r="I377" i="262" s="1"/>
  <c r="H376" i="262"/>
  <c r="I376" i="262" s="1"/>
  <c r="L376" i="262"/>
  <c r="H375" i="262"/>
  <c r="I375" i="262" s="1"/>
  <c r="H374" i="262"/>
  <c r="I374" i="262" s="1"/>
  <c r="H373" i="262"/>
  <c r="I373" i="262" s="1"/>
  <c r="H372" i="262"/>
  <c r="I372" i="262" s="1"/>
  <c r="H371" i="262"/>
  <c r="I371" i="262" s="1"/>
  <c r="H370" i="262"/>
  <c r="I370" i="262" s="1"/>
  <c r="H369" i="262"/>
  <c r="I369" i="262" s="1"/>
  <c r="H368" i="262"/>
  <c r="I368" i="262" s="1"/>
  <c r="L368" i="262"/>
  <c r="H367" i="262"/>
  <c r="I367" i="262" s="1"/>
  <c r="D351" i="262"/>
  <c r="D362" i="262"/>
  <c r="E362" i="262" s="1"/>
  <c r="H362" i="262"/>
  <c r="I362" i="262" s="1"/>
  <c r="D363" i="262"/>
  <c r="E363" i="262" s="1"/>
  <c r="H363" i="262"/>
  <c r="I363" i="262" s="1"/>
  <c r="D364" i="262"/>
  <c r="E364" i="262" s="1"/>
  <c r="H364" i="262"/>
  <c r="I364" i="262" s="1"/>
  <c r="D365" i="262"/>
  <c r="E365" i="262" s="1"/>
  <c r="H365" i="262"/>
  <c r="I365" i="262" s="1"/>
  <c r="D366" i="262"/>
  <c r="E366" i="262" s="1"/>
  <c r="H366" i="262"/>
  <c r="I366" i="262" s="1"/>
  <c r="J384" i="262"/>
  <c r="K384" i="262"/>
  <c r="H384" i="262"/>
  <c r="F384" i="262"/>
  <c r="G384" i="262"/>
  <c r="E507" i="265"/>
  <c r="D384" i="262"/>
  <c r="J386" i="262"/>
  <c r="K386" i="262"/>
  <c r="H386" i="262"/>
  <c r="F386" i="262"/>
  <c r="G386" i="262"/>
  <c r="E537" i="265"/>
  <c r="D386" i="262"/>
  <c r="J388" i="262"/>
  <c r="K388" i="262"/>
  <c r="H388" i="262"/>
  <c r="F388" i="262"/>
  <c r="G388" i="262"/>
  <c r="E567" i="265"/>
  <c r="D388" i="262"/>
  <c r="J390" i="262"/>
  <c r="K390" i="262"/>
  <c r="H390" i="262"/>
  <c r="I390" i="262"/>
  <c r="H597" i="265"/>
  <c r="F390" i="262"/>
  <c r="G390" i="262"/>
  <c r="E597" i="265"/>
  <c r="D390" i="262"/>
  <c r="J385" i="262"/>
  <c r="K385" i="262"/>
  <c r="H385" i="262"/>
  <c r="F385" i="262"/>
  <c r="D385" i="262"/>
  <c r="J387" i="262"/>
  <c r="K387" i="262"/>
  <c r="H387" i="262"/>
  <c r="F387" i="262"/>
  <c r="G387" i="262"/>
  <c r="E552" i="265"/>
  <c r="D387" i="262"/>
  <c r="J389" i="262"/>
  <c r="H389" i="262"/>
  <c r="F389" i="262"/>
  <c r="D389" i="262"/>
  <c r="J391" i="262"/>
  <c r="H391" i="262"/>
  <c r="F391" i="262"/>
  <c r="D391" i="262"/>
  <c r="J392" i="262"/>
  <c r="H392" i="262"/>
  <c r="F392" i="262"/>
  <c r="D392" i="262"/>
  <c r="J394" i="262"/>
  <c r="H394" i="262"/>
  <c r="F394" i="262"/>
  <c r="D394" i="262"/>
  <c r="J396" i="262"/>
  <c r="H396" i="262"/>
  <c r="F396" i="262"/>
  <c r="D396" i="262"/>
  <c r="J398" i="262"/>
  <c r="H398" i="262"/>
  <c r="F398" i="262"/>
  <c r="G398" i="262"/>
  <c r="E717" i="265"/>
  <c r="D398" i="262"/>
  <c r="J400" i="262"/>
  <c r="H400" i="262"/>
  <c r="F400" i="262"/>
  <c r="G400" i="262"/>
  <c r="D400" i="262"/>
  <c r="J401" i="262"/>
  <c r="K401" i="262"/>
  <c r="J393" i="262"/>
  <c r="H393" i="262"/>
  <c r="F393" i="262"/>
  <c r="D393" i="262"/>
  <c r="E393" i="262"/>
  <c r="J395" i="262"/>
  <c r="H395" i="262"/>
  <c r="F672" i="265"/>
  <c r="F395" i="262"/>
  <c r="D395" i="262"/>
  <c r="J397" i="262"/>
  <c r="H397" i="262"/>
  <c r="I397" i="262"/>
  <c r="H702" i="265"/>
  <c r="F397" i="262"/>
  <c r="D397" i="262"/>
  <c r="J399" i="262"/>
  <c r="H399" i="262"/>
  <c r="I399" i="262"/>
  <c r="H732" i="265"/>
  <c r="F399" i="262"/>
  <c r="G399" i="262"/>
  <c r="E732" i="265"/>
  <c r="D399" i="262"/>
  <c r="E399" i="262"/>
  <c r="C732" i="265"/>
  <c r="J402" i="262"/>
  <c r="K402" i="262"/>
  <c r="D401" i="262"/>
  <c r="F401" i="262"/>
  <c r="H401" i="262"/>
  <c r="I401" i="262"/>
  <c r="H762" i="265"/>
  <c r="D402" i="262"/>
  <c r="F402" i="262"/>
  <c r="H402" i="262"/>
  <c r="I402" i="262"/>
  <c r="F402" i="261"/>
  <c r="F401" i="261"/>
  <c r="F400" i="261"/>
  <c r="G400" i="261"/>
  <c r="F399" i="261"/>
  <c r="G399" i="261"/>
  <c r="F391" i="261"/>
  <c r="G391" i="261"/>
  <c r="F390" i="261"/>
  <c r="G390" i="261"/>
  <c r="F389" i="261"/>
  <c r="F388" i="261"/>
  <c r="F387" i="261"/>
  <c r="G387" i="261"/>
  <c r="F386" i="261"/>
  <c r="F385" i="261"/>
  <c r="F384" i="261"/>
  <c r="F383" i="261"/>
  <c r="G383" i="261"/>
  <c r="E491" i="265"/>
  <c r="F382" i="261"/>
  <c r="F381" i="261"/>
  <c r="G381" i="261"/>
  <c r="E461" i="265"/>
  <c r="F380" i="261"/>
  <c r="G380" i="261"/>
  <c r="E446" i="265"/>
  <c r="J402" i="261"/>
  <c r="K402" i="261"/>
  <c r="J401" i="261"/>
  <c r="J400" i="261"/>
  <c r="K400" i="261"/>
  <c r="J391" i="261"/>
  <c r="J390" i="261"/>
  <c r="K390" i="261"/>
  <c r="J389" i="261"/>
  <c r="J388" i="261"/>
  <c r="J387" i="261"/>
  <c r="J386" i="261"/>
  <c r="J385" i="261"/>
  <c r="J384" i="261"/>
  <c r="K384" i="261"/>
  <c r="J383" i="261"/>
  <c r="J382" i="261"/>
  <c r="K382" i="261"/>
  <c r="J381" i="261"/>
  <c r="J380" i="261"/>
  <c r="F351" i="261"/>
  <c r="D352" i="261"/>
  <c r="E352" i="261" s="1"/>
  <c r="F352" i="261"/>
  <c r="G352" i="261" s="1"/>
  <c r="H352" i="261"/>
  <c r="I352" i="261" s="1"/>
  <c r="D353" i="261"/>
  <c r="E353" i="261" s="1"/>
  <c r="F353" i="261"/>
  <c r="G353" i="261" s="1"/>
  <c r="H353" i="261"/>
  <c r="I353" i="261" s="1"/>
  <c r="D354" i="261"/>
  <c r="E354" i="261" s="1"/>
  <c r="F354" i="261"/>
  <c r="G354" i="261" s="1"/>
  <c r="H354" i="261"/>
  <c r="I354" i="261" s="1"/>
  <c r="F355" i="261"/>
  <c r="G355" i="261" s="1"/>
  <c r="J355" i="261"/>
  <c r="K355" i="261" s="1"/>
  <c r="J357" i="261"/>
  <c r="K357" i="261" s="1"/>
  <c r="H357" i="261"/>
  <c r="I357" i="261" s="1"/>
  <c r="F357" i="261"/>
  <c r="G357" i="261" s="1"/>
  <c r="D357" i="261"/>
  <c r="E357" i="261" s="1"/>
  <c r="J359" i="261"/>
  <c r="K359" i="261" s="1"/>
  <c r="H359" i="261"/>
  <c r="I359" i="261" s="1"/>
  <c r="F359" i="261"/>
  <c r="G359" i="261" s="1"/>
  <c r="D359" i="261"/>
  <c r="E359" i="261" s="1"/>
  <c r="J361" i="261"/>
  <c r="K361" i="261" s="1"/>
  <c r="H361" i="261"/>
  <c r="I361" i="261" s="1"/>
  <c r="F361" i="261"/>
  <c r="G361" i="261" s="1"/>
  <c r="D361" i="261"/>
  <c r="E361" i="261" s="1"/>
  <c r="J363" i="261"/>
  <c r="K363" i="261" s="1"/>
  <c r="H363" i="261"/>
  <c r="I363" i="261" s="1"/>
  <c r="F363" i="261"/>
  <c r="G363" i="261" s="1"/>
  <c r="D363" i="261"/>
  <c r="E363" i="261" s="1"/>
  <c r="J365" i="261"/>
  <c r="K365" i="261" s="1"/>
  <c r="H365" i="261"/>
  <c r="I365" i="261" s="1"/>
  <c r="F365" i="261"/>
  <c r="G365" i="261" s="1"/>
  <c r="D365" i="261"/>
  <c r="E365" i="261" s="1"/>
  <c r="J367" i="261"/>
  <c r="K367" i="261" s="1"/>
  <c r="H367" i="261"/>
  <c r="I367" i="261" s="1"/>
  <c r="F367" i="261"/>
  <c r="G367" i="261" s="1"/>
  <c r="D367" i="261"/>
  <c r="E367" i="261" s="1"/>
  <c r="J369" i="261"/>
  <c r="K369" i="261" s="1"/>
  <c r="H369" i="261"/>
  <c r="I369" i="261" s="1"/>
  <c r="F369" i="261"/>
  <c r="G369" i="261" s="1"/>
  <c r="D369" i="261"/>
  <c r="E369" i="261" s="1"/>
  <c r="J371" i="261"/>
  <c r="K371" i="261" s="1"/>
  <c r="J373" i="261"/>
  <c r="K373" i="261" s="1"/>
  <c r="J375" i="261"/>
  <c r="K375" i="261" s="1"/>
  <c r="J377" i="261"/>
  <c r="K377" i="261" s="1"/>
  <c r="J379" i="261"/>
  <c r="D402" i="261"/>
  <c r="D401" i="261"/>
  <c r="D400" i="261"/>
  <c r="D399" i="261"/>
  <c r="D398" i="261"/>
  <c r="D391" i="261"/>
  <c r="D390" i="261"/>
  <c r="D389" i="261"/>
  <c r="D388" i="261"/>
  <c r="D387" i="261"/>
  <c r="D386" i="261"/>
  <c r="D385" i="261"/>
  <c r="D384" i="261"/>
  <c r="D383" i="261"/>
  <c r="D382" i="261"/>
  <c r="D381" i="261"/>
  <c r="D380" i="261"/>
  <c r="H402" i="261"/>
  <c r="H401" i="261"/>
  <c r="H400" i="261"/>
  <c r="I400" i="261"/>
  <c r="H746" i="265"/>
  <c r="H399" i="261"/>
  <c r="H391" i="261"/>
  <c r="H390" i="261"/>
  <c r="H389" i="261"/>
  <c r="H388" i="261"/>
  <c r="H387" i="261"/>
  <c r="H386" i="261"/>
  <c r="H385" i="261"/>
  <c r="I385" i="261"/>
  <c r="H521" i="265"/>
  <c r="H384" i="261"/>
  <c r="H383" i="261"/>
  <c r="H382" i="261"/>
  <c r="H381" i="261"/>
  <c r="H380" i="261"/>
  <c r="D351" i="261"/>
  <c r="J356" i="261"/>
  <c r="K356" i="261" s="1"/>
  <c r="H356" i="261"/>
  <c r="I356" i="261" s="1"/>
  <c r="F356" i="261"/>
  <c r="G356" i="261" s="1"/>
  <c r="D356" i="261"/>
  <c r="E356" i="261" s="1"/>
  <c r="J358" i="261"/>
  <c r="K358" i="261" s="1"/>
  <c r="H358" i="261"/>
  <c r="I358" i="261" s="1"/>
  <c r="F358" i="261"/>
  <c r="G358" i="261" s="1"/>
  <c r="D358" i="261"/>
  <c r="E358" i="261" s="1"/>
  <c r="J360" i="261"/>
  <c r="K360" i="261" s="1"/>
  <c r="H360" i="261"/>
  <c r="I360" i="261" s="1"/>
  <c r="F360" i="261"/>
  <c r="G360" i="261" s="1"/>
  <c r="D360" i="261"/>
  <c r="E360" i="261" s="1"/>
  <c r="J362" i="261"/>
  <c r="K362" i="261" s="1"/>
  <c r="H362" i="261"/>
  <c r="I362" i="261" s="1"/>
  <c r="F362" i="261"/>
  <c r="G362" i="261" s="1"/>
  <c r="D362" i="261"/>
  <c r="E362" i="261" s="1"/>
  <c r="J364" i="261"/>
  <c r="K364" i="261" s="1"/>
  <c r="H364" i="261"/>
  <c r="I364" i="261" s="1"/>
  <c r="F364" i="261"/>
  <c r="G364" i="261" s="1"/>
  <c r="D364" i="261"/>
  <c r="E364" i="261" s="1"/>
  <c r="J366" i="261"/>
  <c r="K366" i="261" s="1"/>
  <c r="H366" i="261"/>
  <c r="I366" i="261" s="1"/>
  <c r="F366" i="261"/>
  <c r="G366" i="261" s="1"/>
  <c r="D366" i="261"/>
  <c r="E366" i="261" s="1"/>
  <c r="J368" i="261"/>
  <c r="K368" i="261" s="1"/>
  <c r="H368" i="261"/>
  <c r="I368" i="261" s="1"/>
  <c r="F368" i="261"/>
  <c r="G368" i="261" s="1"/>
  <c r="D368" i="261"/>
  <c r="E368" i="261" s="1"/>
  <c r="J370" i="261"/>
  <c r="K370" i="261" s="1"/>
  <c r="H370" i="261"/>
  <c r="I370" i="261" s="1"/>
  <c r="F370" i="261"/>
  <c r="G370" i="261" s="1"/>
  <c r="D370" i="261"/>
  <c r="E370" i="261" s="1"/>
  <c r="J372" i="261"/>
  <c r="K372" i="261" s="1"/>
  <c r="J374" i="261"/>
  <c r="K374" i="261" s="1"/>
  <c r="J376" i="261"/>
  <c r="K376" i="261" s="1"/>
  <c r="J378" i="261"/>
  <c r="H379" i="261"/>
  <c r="D371" i="261"/>
  <c r="E371" i="261" s="1"/>
  <c r="F371" i="261"/>
  <c r="G371" i="261" s="1"/>
  <c r="H371" i="261"/>
  <c r="I371" i="261" s="1"/>
  <c r="D372" i="261"/>
  <c r="E372" i="261" s="1"/>
  <c r="F372" i="261"/>
  <c r="G372" i="261" s="1"/>
  <c r="H372" i="261"/>
  <c r="I372" i="261" s="1"/>
  <c r="D373" i="261"/>
  <c r="E373" i="261" s="1"/>
  <c r="F373" i="261"/>
  <c r="G373" i="261" s="1"/>
  <c r="H373" i="261"/>
  <c r="I373" i="261" s="1"/>
  <c r="D374" i="261"/>
  <c r="E374" i="261" s="1"/>
  <c r="F374" i="261"/>
  <c r="G374" i="261" s="1"/>
  <c r="H374" i="261"/>
  <c r="I374" i="261" s="1"/>
  <c r="D375" i="261"/>
  <c r="E375" i="261" s="1"/>
  <c r="F375" i="261"/>
  <c r="G375" i="261" s="1"/>
  <c r="H375" i="261"/>
  <c r="I375" i="261" s="1"/>
  <c r="D376" i="261"/>
  <c r="E376" i="261" s="1"/>
  <c r="F376" i="261"/>
  <c r="G376" i="261" s="1"/>
  <c r="H376" i="261"/>
  <c r="I376" i="261" s="1"/>
  <c r="D377" i="261"/>
  <c r="E377" i="261" s="1"/>
  <c r="F377" i="261"/>
  <c r="G377" i="261" s="1"/>
  <c r="H377" i="261"/>
  <c r="I377" i="261" s="1"/>
  <c r="D378" i="261"/>
  <c r="F378" i="261"/>
  <c r="H378" i="261"/>
  <c r="D379" i="261"/>
  <c r="F379" i="261"/>
  <c r="G379" i="261"/>
  <c r="E431" i="265"/>
  <c r="J393" i="261"/>
  <c r="K393" i="261"/>
  <c r="H393" i="261"/>
  <c r="F393" i="261"/>
  <c r="D393" i="261"/>
  <c r="J395" i="261"/>
  <c r="J397" i="261"/>
  <c r="J399" i="261"/>
  <c r="K399" i="261"/>
  <c r="J392" i="261"/>
  <c r="H392" i="261"/>
  <c r="F392" i="261"/>
  <c r="D392" i="261"/>
  <c r="J394" i="261"/>
  <c r="J396" i="261"/>
  <c r="J398" i="261"/>
  <c r="K398" i="261"/>
  <c r="D394" i="261"/>
  <c r="F394" i="261"/>
  <c r="G394" i="261"/>
  <c r="E656" i="265"/>
  <c r="H394" i="261"/>
  <c r="D395" i="261"/>
  <c r="F395" i="261"/>
  <c r="H395" i="261"/>
  <c r="D396" i="261"/>
  <c r="F396" i="261"/>
  <c r="H396" i="261"/>
  <c r="D397" i="261"/>
  <c r="F397" i="261"/>
  <c r="G397" i="261"/>
  <c r="E701" i="265"/>
  <c r="H397" i="261"/>
  <c r="F398" i="261"/>
  <c r="H398" i="261"/>
  <c r="N98" i="260"/>
  <c r="D1479" i="275"/>
  <c r="H1479" i="275"/>
  <c r="N96" i="260"/>
  <c r="D1477" i="275"/>
  <c r="H1477" i="275"/>
  <c r="N100" i="260"/>
  <c r="D1481" i="275"/>
  <c r="H1481" i="275"/>
  <c r="D391" i="260"/>
  <c r="D390" i="260"/>
  <c r="D389" i="260"/>
  <c r="D388" i="260"/>
  <c r="D387" i="260"/>
  <c r="D386" i="260"/>
  <c r="D385" i="260"/>
  <c r="D384" i="260"/>
  <c r="H391" i="260"/>
  <c r="H390" i="260"/>
  <c r="H389" i="260"/>
  <c r="H388" i="260"/>
  <c r="H387" i="260"/>
  <c r="I387" i="260"/>
  <c r="H550" i="265"/>
  <c r="H386" i="260"/>
  <c r="H385" i="260"/>
  <c r="H384" i="260"/>
  <c r="D351" i="260"/>
  <c r="J365" i="260"/>
  <c r="K365" i="260" s="1"/>
  <c r="H365" i="260"/>
  <c r="I365" i="260" s="1"/>
  <c r="F365" i="260"/>
  <c r="G365" i="260" s="1"/>
  <c r="D365" i="260"/>
  <c r="E365" i="260" s="1"/>
  <c r="J367" i="260"/>
  <c r="K367" i="260" s="1"/>
  <c r="H367" i="260"/>
  <c r="I367" i="260" s="1"/>
  <c r="F367" i="260"/>
  <c r="G367" i="260" s="1"/>
  <c r="D367" i="260"/>
  <c r="E367" i="260" s="1"/>
  <c r="J369" i="260"/>
  <c r="K369" i="260" s="1"/>
  <c r="H369" i="260"/>
  <c r="I369" i="260" s="1"/>
  <c r="F369" i="260"/>
  <c r="G369" i="260" s="1"/>
  <c r="D369" i="260"/>
  <c r="E369" i="260" s="1"/>
  <c r="J371" i="260"/>
  <c r="K371" i="260" s="1"/>
  <c r="H371" i="260"/>
  <c r="I371" i="260" s="1"/>
  <c r="F371" i="260"/>
  <c r="G371" i="260" s="1"/>
  <c r="D371" i="260"/>
  <c r="E371" i="260" s="1"/>
  <c r="M371" i="260" s="1"/>
  <c r="J373" i="260"/>
  <c r="K373" i="260" s="1"/>
  <c r="H373" i="260"/>
  <c r="I373" i="260" s="1"/>
  <c r="F373" i="260"/>
  <c r="G373" i="260" s="1"/>
  <c r="D373" i="260"/>
  <c r="E373" i="260" s="1"/>
  <c r="J375" i="260"/>
  <c r="K375" i="260" s="1"/>
  <c r="J377" i="260"/>
  <c r="K377" i="260" s="1"/>
  <c r="J379" i="260"/>
  <c r="J381" i="260"/>
  <c r="K381" i="260"/>
  <c r="H383" i="260"/>
  <c r="F391" i="260"/>
  <c r="F390" i="260"/>
  <c r="F389" i="260"/>
  <c r="G389" i="260"/>
  <c r="E580" i="265"/>
  <c r="F388" i="260"/>
  <c r="F387" i="260"/>
  <c r="F386" i="260"/>
  <c r="G386" i="260"/>
  <c r="E535" i="265"/>
  <c r="F385" i="260"/>
  <c r="G385" i="260"/>
  <c r="E520" i="265"/>
  <c r="F384" i="260"/>
  <c r="J391" i="260"/>
  <c r="J390" i="260"/>
  <c r="J389" i="260"/>
  <c r="J388" i="260"/>
  <c r="J387" i="260"/>
  <c r="J386" i="260"/>
  <c r="J385" i="260"/>
  <c r="J384" i="260"/>
  <c r="F351" i="260"/>
  <c r="D352" i="260"/>
  <c r="E352" i="260" s="1"/>
  <c r="F352" i="260"/>
  <c r="G352" i="260" s="1"/>
  <c r="H352" i="260"/>
  <c r="I352" i="260" s="1"/>
  <c r="D353" i="260"/>
  <c r="E353" i="260" s="1"/>
  <c r="F353" i="260"/>
  <c r="G353" i="260" s="1"/>
  <c r="H353" i="260"/>
  <c r="I353" i="260" s="1"/>
  <c r="D354" i="260"/>
  <c r="E354" i="260" s="1"/>
  <c r="F354" i="260"/>
  <c r="G354" i="260" s="1"/>
  <c r="H354" i="260"/>
  <c r="I354" i="260" s="1"/>
  <c r="D355" i="260"/>
  <c r="E355" i="260" s="1"/>
  <c r="F355" i="260"/>
  <c r="G355" i="260" s="1"/>
  <c r="H355" i="260"/>
  <c r="I355" i="260" s="1"/>
  <c r="D356" i="260"/>
  <c r="E356" i="260" s="1"/>
  <c r="F356" i="260"/>
  <c r="G356" i="260" s="1"/>
  <c r="H356" i="260"/>
  <c r="I356" i="260" s="1"/>
  <c r="D357" i="260"/>
  <c r="E357" i="260" s="1"/>
  <c r="F357" i="260"/>
  <c r="G357" i="260" s="1"/>
  <c r="H357" i="260"/>
  <c r="I357" i="260" s="1"/>
  <c r="D358" i="260"/>
  <c r="E358" i="260" s="1"/>
  <c r="F358" i="260"/>
  <c r="G358" i="260" s="1"/>
  <c r="H358" i="260"/>
  <c r="I358" i="260" s="1"/>
  <c r="D359" i="260"/>
  <c r="E359" i="260" s="1"/>
  <c r="F359" i="260"/>
  <c r="G359" i="260" s="1"/>
  <c r="H359" i="260"/>
  <c r="I359" i="260" s="1"/>
  <c r="D360" i="260"/>
  <c r="E360" i="260" s="1"/>
  <c r="F360" i="260"/>
  <c r="G360" i="260" s="1"/>
  <c r="H360" i="260"/>
  <c r="I360" i="260" s="1"/>
  <c r="D361" i="260"/>
  <c r="E361" i="260" s="1"/>
  <c r="F361" i="260"/>
  <c r="G361" i="260" s="1"/>
  <c r="H361" i="260"/>
  <c r="I361" i="260" s="1"/>
  <c r="D362" i="260"/>
  <c r="E362" i="260" s="1"/>
  <c r="F362" i="260"/>
  <c r="G362" i="260" s="1"/>
  <c r="H362" i="260"/>
  <c r="I362" i="260" s="1"/>
  <c r="D363" i="260"/>
  <c r="E363" i="260" s="1"/>
  <c r="F363" i="260"/>
  <c r="G363" i="260" s="1"/>
  <c r="H363" i="260"/>
  <c r="I363" i="260" s="1"/>
  <c r="J364" i="260"/>
  <c r="K364" i="260" s="1"/>
  <c r="H364" i="260"/>
  <c r="I364" i="260" s="1"/>
  <c r="F364" i="260"/>
  <c r="G364" i="260" s="1"/>
  <c r="D364" i="260"/>
  <c r="E364" i="260" s="1"/>
  <c r="J366" i="260"/>
  <c r="K366" i="260" s="1"/>
  <c r="H366" i="260"/>
  <c r="I366" i="260" s="1"/>
  <c r="F366" i="260"/>
  <c r="G366" i="260" s="1"/>
  <c r="D366" i="260"/>
  <c r="E366" i="260" s="1"/>
  <c r="J368" i="260"/>
  <c r="K368" i="260" s="1"/>
  <c r="H368" i="260"/>
  <c r="I368" i="260" s="1"/>
  <c r="F368" i="260"/>
  <c r="G368" i="260" s="1"/>
  <c r="D368" i="260"/>
  <c r="E368" i="260" s="1"/>
  <c r="J370" i="260"/>
  <c r="K370" i="260" s="1"/>
  <c r="H370" i="260"/>
  <c r="I370" i="260" s="1"/>
  <c r="F370" i="260"/>
  <c r="G370" i="260" s="1"/>
  <c r="D370" i="260"/>
  <c r="E370" i="260" s="1"/>
  <c r="J372" i="260"/>
  <c r="K372" i="260" s="1"/>
  <c r="H372" i="260"/>
  <c r="I372" i="260" s="1"/>
  <c r="F372" i="260"/>
  <c r="G372" i="260" s="1"/>
  <c r="D372" i="260"/>
  <c r="E372" i="260" s="1"/>
  <c r="J374" i="260"/>
  <c r="K374" i="260" s="1"/>
  <c r="J376" i="260"/>
  <c r="K376" i="260" s="1"/>
  <c r="J378" i="260"/>
  <c r="J380" i="260"/>
  <c r="J382" i="260"/>
  <c r="D374" i="260"/>
  <c r="E374" i="260" s="1"/>
  <c r="F374" i="260"/>
  <c r="G374" i="260" s="1"/>
  <c r="H374" i="260"/>
  <c r="I374" i="260" s="1"/>
  <c r="D375" i="260"/>
  <c r="E375" i="260" s="1"/>
  <c r="F375" i="260"/>
  <c r="G375" i="260" s="1"/>
  <c r="H375" i="260"/>
  <c r="I375" i="260" s="1"/>
  <c r="D376" i="260"/>
  <c r="E376" i="260" s="1"/>
  <c r="F376" i="260"/>
  <c r="G376" i="260" s="1"/>
  <c r="H376" i="260"/>
  <c r="I376" i="260" s="1"/>
  <c r="D377" i="260"/>
  <c r="E377" i="260" s="1"/>
  <c r="F377" i="260"/>
  <c r="G377" i="260" s="1"/>
  <c r="H377" i="260"/>
  <c r="I377" i="260" s="1"/>
  <c r="D378" i="260"/>
  <c r="F378" i="260"/>
  <c r="H378" i="260"/>
  <c r="I378" i="260"/>
  <c r="H415" i="265"/>
  <c r="D379" i="260"/>
  <c r="F379" i="260"/>
  <c r="H379" i="260"/>
  <c r="D380" i="260"/>
  <c r="F380" i="260"/>
  <c r="H380" i="260"/>
  <c r="D381" i="260"/>
  <c r="F381" i="260"/>
  <c r="H381" i="260"/>
  <c r="I381" i="260"/>
  <c r="D382" i="260"/>
  <c r="F382" i="260"/>
  <c r="H382" i="260"/>
  <c r="D383" i="260"/>
  <c r="F383" i="260"/>
  <c r="J383" i="260"/>
  <c r="J393" i="260"/>
  <c r="K393" i="260"/>
  <c r="H393" i="260"/>
  <c r="F393" i="260"/>
  <c r="G393" i="260"/>
  <c r="E640" i="265"/>
  <c r="D393" i="260"/>
  <c r="J395" i="260"/>
  <c r="H395" i="260"/>
  <c r="F395" i="260"/>
  <c r="G395" i="260"/>
  <c r="E670" i="265"/>
  <c r="D395" i="260"/>
  <c r="J397" i="260"/>
  <c r="K397" i="260"/>
  <c r="H397" i="260"/>
  <c r="F397" i="260"/>
  <c r="D397" i="260"/>
  <c r="J399" i="260"/>
  <c r="H399" i="260"/>
  <c r="I399" i="260"/>
  <c r="H730" i="265"/>
  <c r="F399" i="260"/>
  <c r="D399" i="260"/>
  <c r="J401" i="260"/>
  <c r="H401" i="260"/>
  <c r="F401" i="260"/>
  <c r="G401" i="260"/>
  <c r="D401" i="260"/>
  <c r="J392" i="260"/>
  <c r="H392" i="260"/>
  <c r="F392" i="260"/>
  <c r="D392" i="260"/>
  <c r="J394" i="260"/>
  <c r="H394" i="260"/>
  <c r="F394" i="260"/>
  <c r="D394" i="260"/>
  <c r="J396" i="260"/>
  <c r="H396" i="260"/>
  <c r="F396" i="260"/>
  <c r="D396" i="260"/>
  <c r="J398" i="260"/>
  <c r="H398" i="260"/>
  <c r="F398" i="260"/>
  <c r="G398" i="260"/>
  <c r="D398" i="260"/>
  <c r="J400" i="260"/>
  <c r="H400" i="260"/>
  <c r="F400" i="260"/>
  <c r="D400" i="260"/>
  <c r="J402" i="260"/>
  <c r="D402" i="260"/>
  <c r="F402" i="260"/>
  <c r="H402" i="260"/>
  <c r="H378" i="259"/>
  <c r="I378" i="259"/>
  <c r="H380" i="259"/>
  <c r="I380" i="259"/>
  <c r="H444" i="265"/>
  <c r="H382" i="259"/>
  <c r="I382" i="259"/>
  <c r="F391" i="259"/>
  <c r="G391" i="259"/>
  <c r="E609" i="265"/>
  <c r="F390" i="259"/>
  <c r="G390" i="259"/>
  <c r="F389" i="259"/>
  <c r="G389" i="259"/>
  <c r="F388" i="259"/>
  <c r="G388" i="259"/>
  <c r="F387" i="259"/>
  <c r="G387" i="259"/>
  <c r="F386" i="259"/>
  <c r="G386" i="259"/>
  <c r="F385" i="259"/>
  <c r="G385" i="259"/>
  <c r="F384" i="259"/>
  <c r="G384" i="259"/>
  <c r="F383" i="259"/>
  <c r="G383" i="259"/>
  <c r="F382" i="259"/>
  <c r="G382" i="259"/>
  <c r="F381" i="259"/>
  <c r="G381" i="259"/>
  <c r="F380" i="259"/>
  <c r="G380" i="259"/>
  <c r="F379" i="259"/>
  <c r="G379" i="259"/>
  <c r="F378" i="259"/>
  <c r="G378" i="259"/>
  <c r="F377" i="259"/>
  <c r="G377" i="259" s="1"/>
  <c r="F376" i="259"/>
  <c r="G376" i="259" s="1"/>
  <c r="F375" i="259"/>
  <c r="G375" i="259" s="1"/>
  <c r="F374" i="259"/>
  <c r="G374" i="259" s="1"/>
  <c r="F373" i="259"/>
  <c r="G373" i="259" s="1"/>
  <c r="F372" i="259"/>
  <c r="G372" i="259" s="1"/>
  <c r="F371" i="259"/>
  <c r="G371" i="259" s="1"/>
  <c r="F370" i="259"/>
  <c r="G370" i="259" s="1"/>
  <c r="F369" i="259"/>
  <c r="G369" i="259" s="1"/>
  <c r="F368" i="259"/>
  <c r="G368" i="259" s="1"/>
  <c r="F367" i="259"/>
  <c r="G367" i="259" s="1"/>
  <c r="F366" i="259"/>
  <c r="G366" i="259" s="1"/>
  <c r="F365" i="259"/>
  <c r="G365" i="259" s="1"/>
  <c r="F364" i="259"/>
  <c r="G364" i="259" s="1"/>
  <c r="F363" i="259"/>
  <c r="G363" i="259" s="1"/>
  <c r="J391" i="259"/>
  <c r="K391" i="259"/>
  <c r="J390" i="259"/>
  <c r="K390" i="259"/>
  <c r="J389" i="259"/>
  <c r="K389" i="259"/>
  <c r="J388" i="259"/>
  <c r="K388" i="259"/>
  <c r="J387" i="259"/>
  <c r="K387" i="259"/>
  <c r="J386" i="259"/>
  <c r="K386" i="259"/>
  <c r="J385" i="259"/>
  <c r="K385" i="259"/>
  <c r="J384" i="259"/>
  <c r="K384" i="259"/>
  <c r="J383" i="259"/>
  <c r="K383" i="259"/>
  <c r="J382" i="259"/>
  <c r="K382" i="259"/>
  <c r="J381" i="259"/>
  <c r="K381" i="259"/>
  <c r="J380" i="259"/>
  <c r="K380" i="259"/>
  <c r="J379" i="259"/>
  <c r="K379" i="259"/>
  <c r="J378" i="259"/>
  <c r="K378" i="259"/>
  <c r="J377" i="259"/>
  <c r="K377" i="259" s="1"/>
  <c r="J376" i="259"/>
  <c r="K376" i="259" s="1"/>
  <c r="J375" i="259"/>
  <c r="K375" i="259" s="1"/>
  <c r="J374" i="259"/>
  <c r="K374" i="259" s="1"/>
  <c r="J373" i="259"/>
  <c r="K373" i="259" s="1"/>
  <c r="J372" i="259"/>
  <c r="K372" i="259" s="1"/>
  <c r="J371" i="259"/>
  <c r="K371" i="259" s="1"/>
  <c r="J370" i="259"/>
  <c r="K370" i="259" s="1"/>
  <c r="J369" i="259"/>
  <c r="K369" i="259" s="1"/>
  <c r="J368" i="259"/>
  <c r="K368" i="259" s="1"/>
  <c r="J367" i="259"/>
  <c r="K367" i="259" s="1"/>
  <c r="J366" i="259"/>
  <c r="K366" i="259" s="1"/>
  <c r="J365" i="259"/>
  <c r="K365" i="259" s="1"/>
  <c r="J364" i="259"/>
  <c r="K364" i="259" s="1"/>
  <c r="J363" i="259"/>
  <c r="K363" i="259" s="1"/>
  <c r="F352" i="259"/>
  <c r="G352" i="259" s="1"/>
  <c r="J352" i="259"/>
  <c r="K352" i="259" s="1"/>
  <c r="F353" i="259"/>
  <c r="G353" i="259" s="1"/>
  <c r="J353" i="259"/>
  <c r="K353" i="259" s="1"/>
  <c r="F354" i="259"/>
  <c r="G354" i="259" s="1"/>
  <c r="J354" i="259"/>
  <c r="K354" i="259" s="1"/>
  <c r="F355" i="259"/>
  <c r="G355" i="259" s="1"/>
  <c r="J355" i="259"/>
  <c r="K355" i="259" s="1"/>
  <c r="F356" i="259"/>
  <c r="G356" i="259" s="1"/>
  <c r="J356" i="259"/>
  <c r="K356" i="259" s="1"/>
  <c r="F357" i="259"/>
  <c r="G357" i="259" s="1"/>
  <c r="J357" i="259"/>
  <c r="K357" i="259" s="1"/>
  <c r="F358" i="259"/>
  <c r="G358" i="259" s="1"/>
  <c r="J358" i="259"/>
  <c r="K358" i="259" s="1"/>
  <c r="F359" i="259"/>
  <c r="G359" i="259" s="1"/>
  <c r="J359" i="259"/>
  <c r="K359" i="259" s="1"/>
  <c r="F360" i="259"/>
  <c r="G360" i="259" s="1"/>
  <c r="J360" i="259"/>
  <c r="K360" i="259" s="1"/>
  <c r="F361" i="259"/>
  <c r="G361" i="259" s="1"/>
  <c r="J361" i="259"/>
  <c r="K361" i="259" s="1"/>
  <c r="J362" i="259"/>
  <c r="K362" i="259" s="1"/>
  <c r="H1394" i="275"/>
  <c r="H1169" i="275"/>
  <c r="H1400" i="275"/>
  <c r="H1388" i="275"/>
  <c r="H1345" i="275"/>
  <c r="H1398" i="275"/>
  <c r="H1131" i="275"/>
  <c r="D1250" i="275"/>
  <c r="H1250" i="275"/>
  <c r="D1226" i="275"/>
  <c r="H1226" i="275"/>
  <c r="D1222" i="275"/>
  <c r="H1222" i="275"/>
  <c r="D1218" i="275"/>
  <c r="H1218" i="275"/>
  <c r="D1214" i="275"/>
  <c r="H1214" i="275"/>
  <c r="D1212" i="275"/>
  <c r="H1212" i="275"/>
  <c r="D1210" i="275"/>
  <c r="H1210" i="275"/>
  <c r="D1208" i="275"/>
  <c r="H1208" i="275"/>
  <c r="D1206" i="275"/>
  <c r="H1206" i="275"/>
  <c r="D1204" i="275"/>
  <c r="H1204" i="275"/>
  <c r="D1198" i="275"/>
  <c r="H1198" i="275"/>
  <c r="N101" i="259"/>
  <c r="N127" i="259"/>
  <c r="N129" i="259"/>
  <c r="N131" i="259"/>
  <c r="N133" i="259"/>
  <c r="N135" i="259"/>
  <c r="N137" i="259"/>
  <c r="N139" i="259"/>
  <c r="N141" i="259"/>
  <c r="N143" i="259"/>
  <c r="N145" i="259"/>
  <c r="N207" i="259"/>
  <c r="N317" i="259"/>
  <c r="E391" i="259"/>
  <c r="F351" i="259"/>
  <c r="J393" i="259"/>
  <c r="K393" i="259"/>
  <c r="H393" i="259"/>
  <c r="I393" i="259"/>
  <c r="H639" i="265"/>
  <c r="F393" i="259"/>
  <c r="G393" i="259"/>
  <c r="E639" i="265"/>
  <c r="D393" i="259"/>
  <c r="J395" i="259"/>
  <c r="K395" i="259"/>
  <c r="H395" i="259"/>
  <c r="I395" i="259"/>
  <c r="H669" i="265"/>
  <c r="F395" i="259"/>
  <c r="G395" i="259"/>
  <c r="D395" i="259"/>
  <c r="J397" i="259"/>
  <c r="K397" i="259"/>
  <c r="H397" i="259"/>
  <c r="I397" i="259"/>
  <c r="H699" i="265"/>
  <c r="F397" i="259"/>
  <c r="G397" i="259"/>
  <c r="E699" i="265"/>
  <c r="D397" i="259"/>
  <c r="J399" i="259"/>
  <c r="K399" i="259"/>
  <c r="H399" i="259"/>
  <c r="I399" i="259"/>
  <c r="H729" i="265"/>
  <c r="F399" i="259"/>
  <c r="G399" i="259"/>
  <c r="E729" i="265"/>
  <c r="D399" i="259"/>
  <c r="J401" i="259"/>
  <c r="K401" i="259"/>
  <c r="D351" i="259"/>
  <c r="F362" i="259"/>
  <c r="G362" i="259" s="1"/>
  <c r="D383" i="259"/>
  <c r="H384" i="259"/>
  <c r="I384" i="259"/>
  <c r="H504" i="265"/>
  <c r="D385" i="259"/>
  <c r="H386" i="259"/>
  <c r="I386" i="259"/>
  <c r="D387" i="259"/>
  <c r="H388" i="259"/>
  <c r="I388" i="259"/>
  <c r="D389" i="259"/>
  <c r="J392" i="259"/>
  <c r="K392" i="259"/>
  <c r="H392" i="259"/>
  <c r="I392" i="259"/>
  <c r="H624" i="265"/>
  <c r="F392" i="259"/>
  <c r="G392" i="259"/>
  <c r="E624" i="265"/>
  <c r="D392" i="259"/>
  <c r="J394" i="259"/>
  <c r="K394" i="259"/>
  <c r="H394" i="259"/>
  <c r="I394" i="259"/>
  <c r="H654" i="265"/>
  <c r="F394" i="259"/>
  <c r="G394" i="259"/>
  <c r="E654" i="265"/>
  <c r="D394" i="259"/>
  <c r="J396" i="259"/>
  <c r="K396" i="259"/>
  <c r="H396" i="259"/>
  <c r="I396" i="259"/>
  <c r="H684" i="265"/>
  <c r="F396" i="259"/>
  <c r="G396" i="259"/>
  <c r="E684" i="265"/>
  <c r="D396" i="259"/>
  <c r="J398" i="259"/>
  <c r="K398" i="259"/>
  <c r="H398" i="259"/>
  <c r="I398" i="259"/>
  <c r="H714" i="265"/>
  <c r="F398" i="259"/>
  <c r="G398" i="259"/>
  <c r="E714" i="265"/>
  <c r="D398" i="259"/>
  <c r="J400" i="259"/>
  <c r="K400" i="259"/>
  <c r="H400" i="259"/>
  <c r="I400" i="259"/>
  <c r="H744" i="265"/>
  <c r="F400" i="259"/>
  <c r="G400" i="259"/>
  <c r="E744" i="265"/>
  <c r="D400" i="259"/>
  <c r="J402" i="259"/>
  <c r="K402" i="259"/>
  <c r="D401" i="259"/>
  <c r="F401" i="259"/>
  <c r="G401" i="259"/>
  <c r="E759" i="265"/>
  <c r="H401" i="259"/>
  <c r="I401" i="259"/>
  <c r="H759" i="265"/>
  <c r="D402" i="259"/>
  <c r="E402" i="259"/>
  <c r="C774" i="265"/>
  <c r="F402" i="259"/>
  <c r="G402" i="259"/>
  <c r="E774" i="265"/>
  <c r="H402" i="259"/>
  <c r="I402" i="259"/>
  <c r="H774" i="265"/>
  <c r="D1197" i="275"/>
  <c r="H1197" i="275"/>
  <c r="D1201" i="275"/>
  <c r="H1201" i="275"/>
  <c r="D1205" i="275"/>
  <c r="H1205" i="275"/>
  <c r="D1209" i="275"/>
  <c r="H1209" i="275"/>
  <c r="D1213" i="275"/>
  <c r="H1213" i="275"/>
  <c r="D1217" i="275"/>
  <c r="H1217" i="275"/>
  <c r="D1221" i="275"/>
  <c r="H1221" i="275"/>
  <c r="D1225" i="275"/>
  <c r="H1225" i="275"/>
  <c r="D1229" i="275"/>
  <c r="H1229" i="275"/>
  <c r="D1233" i="275"/>
  <c r="H1233" i="275"/>
  <c r="D1237" i="275"/>
  <c r="H1237" i="275"/>
  <c r="D1241" i="275"/>
  <c r="H1241" i="275"/>
  <c r="D1245" i="275"/>
  <c r="H1245" i="275"/>
  <c r="D1249" i="275"/>
  <c r="H1249" i="275"/>
  <c r="D1199" i="275"/>
  <c r="H1199" i="275"/>
  <c r="D1203" i="275"/>
  <c r="H1203" i="275"/>
  <c r="D1207" i="275"/>
  <c r="H1207" i="275"/>
  <c r="D1211" i="275"/>
  <c r="H1211" i="275"/>
  <c r="D1215" i="275"/>
  <c r="H1215" i="275"/>
  <c r="D1219" i="275"/>
  <c r="H1219" i="275"/>
  <c r="D1223" i="275"/>
  <c r="H1223" i="275"/>
  <c r="D1227" i="275"/>
  <c r="H1227" i="275"/>
  <c r="D1231" i="275"/>
  <c r="H1231" i="275"/>
  <c r="D1235" i="275"/>
  <c r="H1235" i="275"/>
  <c r="D1239" i="275"/>
  <c r="H1239" i="275"/>
  <c r="D1243" i="275"/>
  <c r="H1243" i="275"/>
  <c r="D1247" i="275"/>
  <c r="H1247" i="275"/>
  <c r="D1251" i="275"/>
  <c r="H1251" i="275"/>
  <c r="N151" i="258"/>
  <c r="F391" i="258"/>
  <c r="F390" i="258"/>
  <c r="F389" i="258"/>
  <c r="F388" i="258"/>
  <c r="F387" i="258"/>
  <c r="F386" i="258"/>
  <c r="F385" i="258"/>
  <c r="F384" i="258"/>
  <c r="F383" i="258"/>
  <c r="J391" i="258"/>
  <c r="J390" i="258"/>
  <c r="J389" i="258"/>
  <c r="J388" i="258"/>
  <c r="J387" i="258"/>
  <c r="J386" i="258"/>
  <c r="J385" i="258"/>
  <c r="J384" i="258"/>
  <c r="J383" i="258"/>
  <c r="F351" i="258"/>
  <c r="D352" i="258"/>
  <c r="E352" i="258" s="1"/>
  <c r="F352" i="258"/>
  <c r="G352" i="258" s="1"/>
  <c r="H352" i="258"/>
  <c r="I352" i="258" s="1"/>
  <c r="D353" i="258"/>
  <c r="E353" i="258" s="1"/>
  <c r="F353" i="258"/>
  <c r="G353" i="258" s="1"/>
  <c r="H353" i="258"/>
  <c r="I353" i="258" s="1"/>
  <c r="D354" i="258"/>
  <c r="E354" i="258" s="1"/>
  <c r="F354" i="258"/>
  <c r="G354" i="258" s="1"/>
  <c r="H354" i="258"/>
  <c r="I354" i="258" s="1"/>
  <c r="D355" i="258"/>
  <c r="E355" i="258" s="1"/>
  <c r="F355" i="258"/>
  <c r="G355" i="258" s="1"/>
  <c r="H355" i="258"/>
  <c r="I355" i="258" s="1"/>
  <c r="D356" i="258"/>
  <c r="E356" i="258" s="1"/>
  <c r="F356" i="258"/>
  <c r="G356" i="258" s="1"/>
  <c r="H356" i="258"/>
  <c r="I356" i="258" s="1"/>
  <c r="D357" i="258"/>
  <c r="E357" i="258" s="1"/>
  <c r="F357" i="258"/>
  <c r="G357" i="258" s="1"/>
  <c r="H357" i="258"/>
  <c r="I357" i="258" s="1"/>
  <c r="D358" i="258"/>
  <c r="E358" i="258" s="1"/>
  <c r="F358" i="258"/>
  <c r="G358" i="258" s="1"/>
  <c r="H358" i="258"/>
  <c r="I358" i="258" s="1"/>
  <c r="J361" i="258"/>
  <c r="K361" i="258" s="1"/>
  <c r="H361" i="258"/>
  <c r="I361" i="258" s="1"/>
  <c r="F361" i="258"/>
  <c r="G361" i="258" s="1"/>
  <c r="D361" i="258"/>
  <c r="E361" i="258" s="1"/>
  <c r="J363" i="258"/>
  <c r="K363" i="258" s="1"/>
  <c r="H363" i="258"/>
  <c r="I363" i="258" s="1"/>
  <c r="F363" i="258"/>
  <c r="G363" i="258" s="1"/>
  <c r="D363" i="258"/>
  <c r="E363" i="258" s="1"/>
  <c r="J365" i="258"/>
  <c r="K365" i="258" s="1"/>
  <c r="H365" i="258"/>
  <c r="I365" i="258" s="1"/>
  <c r="F365" i="258"/>
  <c r="G365" i="258" s="1"/>
  <c r="D365" i="258"/>
  <c r="E365" i="258" s="1"/>
  <c r="J367" i="258"/>
  <c r="K367" i="258" s="1"/>
  <c r="H367" i="258"/>
  <c r="I367" i="258" s="1"/>
  <c r="F367" i="258"/>
  <c r="G367" i="258" s="1"/>
  <c r="D367" i="258"/>
  <c r="E367" i="258" s="1"/>
  <c r="J369" i="258"/>
  <c r="K369" i="258" s="1"/>
  <c r="H369" i="258"/>
  <c r="I369" i="258" s="1"/>
  <c r="F369" i="258"/>
  <c r="G369" i="258" s="1"/>
  <c r="D369" i="258"/>
  <c r="E369" i="258" s="1"/>
  <c r="J371" i="258"/>
  <c r="K371" i="258" s="1"/>
  <c r="J373" i="258"/>
  <c r="K373" i="258" s="1"/>
  <c r="J375" i="258"/>
  <c r="K375" i="258" s="1"/>
  <c r="J377" i="258"/>
  <c r="K377" i="258" s="1"/>
  <c r="J379" i="258"/>
  <c r="J381" i="258"/>
  <c r="D391" i="258"/>
  <c r="D390" i="258"/>
  <c r="D389" i="258"/>
  <c r="D388" i="258"/>
  <c r="D387" i="258"/>
  <c r="D386" i="258"/>
  <c r="D385" i="258"/>
  <c r="D384" i="258"/>
  <c r="D383" i="258"/>
  <c r="H391" i="258"/>
  <c r="H390" i="258"/>
  <c r="I390" i="258"/>
  <c r="H593" i="265"/>
  <c r="H389" i="258"/>
  <c r="H388" i="258"/>
  <c r="H387" i="258"/>
  <c r="I387" i="258"/>
  <c r="H548" i="265"/>
  <c r="H386" i="258"/>
  <c r="H385" i="258"/>
  <c r="H384" i="258"/>
  <c r="H383" i="258"/>
  <c r="D351" i="258"/>
  <c r="J359" i="258"/>
  <c r="K359" i="258" s="1"/>
  <c r="H359" i="258"/>
  <c r="I359" i="258" s="1"/>
  <c r="F359" i="258"/>
  <c r="G359" i="258" s="1"/>
  <c r="J360" i="258"/>
  <c r="K360" i="258" s="1"/>
  <c r="H360" i="258"/>
  <c r="I360" i="258" s="1"/>
  <c r="F360" i="258"/>
  <c r="G360" i="258" s="1"/>
  <c r="D360" i="258"/>
  <c r="E360" i="258" s="1"/>
  <c r="J362" i="258"/>
  <c r="K362" i="258" s="1"/>
  <c r="H362" i="258"/>
  <c r="I362" i="258" s="1"/>
  <c r="F362" i="258"/>
  <c r="G362" i="258" s="1"/>
  <c r="D362" i="258"/>
  <c r="E362" i="258" s="1"/>
  <c r="J364" i="258"/>
  <c r="K364" i="258" s="1"/>
  <c r="H364" i="258"/>
  <c r="I364" i="258" s="1"/>
  <c r="F364" i="258"/>
  <c r="G364" i="258" s="1"/>
  <c r="D364" i="258"/>
  <c r="E364" i="258" s="1"/>
  <c r="J366" i="258"/>
  <c r="K366" i="258" s="1"/>
  <c r="H366" i="258"/>
  <c r="I366" i="258" s="1"/>
  <c r="F366" i="258"/>
  <c r="G366" i="258" s="1"/>
  <c r="D366" i="258"/>
  <c r="E366" i="258" s="1"/>
  <c r="J368" i="258"/>
  <c r="K368" i="258" s="1"/>
  <c r="H368" i="258"/>
  <c r="I368" i="258" s="1"/>
  <c r="F368" i="258"/>
  <c r="G368" i="258" s="1"/>
  <c r="D368" i="258"/>
  <c r="E368" i="258" s="1"/>
  <c r="J370" i="258"/>
  <c r="K370" i="258" s="1"/>
  <c r="H370" i="258"/>
  <c r="I370" i="258" s="1"/>
  <c r="F370" i="258"/>
  <c r="G370" i="258" s="1"/>
  <c r="D370" i="258"/>
  <c r="E370" i="258" s="1"/>
  <c r="J372" i="258"/>
  <c r="K372" i="258" s="1"/>
  <c r="J374" i="258"/>
  <c r="K374" i="258" s="1"/>
  <c r="J376" i="258"/>
  <c r="K376" i="258" s="1"/>
  <c r="J378" i="258"/>
  <c r="J380" i="258"/>
  <c r="K380" i="258"/>
  <c r="J382" i="258"/>
  <c r="K382" i="258"/>
  <c r="H382" i="258"/>
  <c r="D371" i="258"/>
  <c r="E371" i="258" s="1"/>
  <c r="F371" i="258"/>
  <c r="G371" i="258" s="1"/>
  <c r="H371" i="258"/>
  <c r="I371" i="258" s="1"/>
  <c r="D372" i="258"/>
  <c r="E372" i="258" s="1"/>
  <c r="F372" i="258"/>
  <c r="G372" i="258" s="1"/>
  <c r="H372" i="258"/>
  <c r="I372" i="258" s="1"/>
  <c r="D373" i="258"/>
  <c r="E373" i="258" s="1"/>
  <c r="F373" i="258"/>
  <c r="G373" i="258" s="1"/>
  <c r="H373" i="258"/>
  <c r="I373" i="258" s="1"/>
  <c r="D374" i="258"/>
  <c r="E374" i="258" s="1"/>
  <c r="F374" i="258"/>
  <c r="G374" i="258" s="1"/>
  <c r="H374" i="258"/>
  <c r="I374" i="258" s="1"/>
  <c r="D375" i="258"/>
  <c r="E375" i="258" s="1"/>
  <c r="F375" i="258"/>
  <c r="G375" i="258" s="1"/>
  <c r="H375" i="258"/>
  <c r="I375" i="258" s="1"/>
  <c r="D376" i="258"/>
  <c r="E376" i="258" s="1"/>
  <c r="F376" i="258"/>
  <c r="G376" i="258" s="1"/>
  <c r="H376" i="258"/>
  <c r="I376" i="258" s="1"/>
  <c r="D377" i="258"/>
  <c r="E377" i="258" s="1"/>
  <c r="F377" i="258"/>
  <c r="G377" i="258" s="1"/>
  <c r="H377" i="258"/>
  <c r="I377" i="258" s="1"/>
  <c r="D378" i="258"/>
  <c r="F378" i="258"/>
  <c r="H378" i="258"/>
  <c r="I378" i="258"/>
  <c r="H413" i="265"/>
  <c r="D379" i="258"/>
  <c r="F379" i="258"/>
  <c r="H379" i="258"/>
  <c r="I379" i="258"/>
  <c r="H428" i="265"/>
  <c r="D380" i="258"/>
  <c r="F380" i="258"/>
  <c r="H380" i="258"/>
  <c r="D381" i="258"/>
  <c r="F381" i="258"/>
  <c r="H381" i="258"/>
  <c r="D382" i="258"/>
  <c r="F382" i="258"/>
  <c r="J393" i="258"/>
  <c r="H393" i="258"/>
  <c r="I393" i="258"/>
  <c r="H638" i="265"/>
  <c r="F393" i="258"/>
  <c r="D393" i="258"/>
  <c r="J395" i="258"/>
  <c r="H395" i="258"/>
  <c r="I395" i="258"/>
  <c r="H668" i="265"/>
  <c r="F395" i="258"/>
  <c r="D395" i="258"/>
  <c r="J397" i="258"/>
  <c r="H397" i="258"/>
  <c r="F397" i="258"/>
  <c r="D397" i="258"/>
  <c r="J399" i="258"/>
  <c r="H399" i="258"/>
  <c r="F399" i="258"/>
  <c r="D399" i="258"/>
  <c r="J401" i="258"/>
  <c r="K401" i="258"/>
  <c r="J392" i="258"/>
  <c r="H392" i="258"/>
  <c r="F392" i="258"/>
  <c r="D392" i="258"/>
  <c r="J394" i="258"/>
  <c r="K394" i="258"/>
  <c r="H394" i="258"/>
  <c r="F394" i="258"/>
  <c r="D394" i="258"/>
  <c r="J396" i="258"/>
  <c r="H396" i="258"/>
  <c r="F396" i="258"/>
  <c r="D396" i="258"/>
  <c r="J398" i="258"/>
  <c r="H398" i="258"/>
  <c r="F398" i="258"/>
  <c r="D398" i="258"/>
  <c r="J400" i="258"/>
  <c r="K400" i="258"/>
  <c r="J402" i="258"/>
  <c r="D400" i="258"/>
  <c r="F400" i="258"/>
  <c r="H400" i="258"/>
  <c r="D401" i="258"/>
  <c r="F401" i="258"/>
  <c r="H401" i="258"/>
  <c r="D402" i="258"/>
  <c r="F402" i="258"/>
  <c r="H402" i="258"/>
  <c r="I402" i="258"/>
  <c r="H773" i="265"/>
  <c r="D383" i="257"/>
  <c r="D381" i="257"/>
  <c r="D379" i="257"/>
  <c r="H383" i="257"/>
  <c r="H381" i="257"/>
  <c r="I381" i="257"/>
  <c r="H457" i="265"/>
  <c r="H380" i="257"/>
  <c r="H378" i="257"/>
  <c r="J364" i="257"/>
  <c r="K364" i="257" s="1"/>
  <c r="F364" i="257"/>
  <c r="G364" i="257" s="1"/>
  <c r="H365" i="257"/>
  <c r="I365" i="257" s="1"/>
  <c r="D365" i="257"/>
  <c r="E365" i="257" s="1"/>
  <c r="H367" i="257"/>
  <c r="I367" i="257" s="1"/>
  <c r="D367" i="257"/>
  <c r="E367" i="257" s="1"/>
  <c r="H369" i="257"/>
  <c r="I369" i="257" s="1"/>
  <c r="D369" i="257"/>
  <c r="E369" i="257" s="1"/>
  <c r="J373" i="257"/>
  <c r="K373" i="257" s="1"/>
  <c r="J377" i="257"/>
  <c r="K377" i="257" s="1"/>
  <c r="F382" i="257"/>
  <c r="F380" i="257"/>
  <c r="F378" i="257"/>
  <c r="J382" i="257"/>
  <c r="J380" i="257"/>
  <c r="F351" i="257"/>
  <c r="F352" i="257"/>
  <c r="G352" i="257" s="1"/>
  <c r="D353" i="257"/>
  <c r="E353" i="257" s="1"/>
  <c r="F353" i="257"/>
  <c r="G353" i="257" s="1"/>
  <c r="H353" i="257"/>
  <c r="I353" i="257" s="1"/>
  <c r="F354" i="257"/>
  <c r="G354" i="257" s="1"/>
  <c r="D355" i="257"/>
  <c r="E355" i="257" s="1"/>
  <c r="F355" i="257"/>
  <c r="G355" i="257" s="1"/>
  <c r="H355" i="257"/>
  <c r="I355" i="257" s="1"/>
  <c r="D356" i="257"/>
  <c r="E356" i="257" s="1"/>
  <c r="F356" i="257"/>
  <c r="G356" i="257" s="1"/>
  <c r="H356" i="257"/>
  <c r="I356" i="257" s="1"/>
  <c r="D357" i="257"/>
  <c r="E357" i="257" s="1"/>
  <c r="F357" i="257"/>
  <c r="G357" i="257" s="1"/>
  <c r="H357" i="257"/>
  <c r="I357" i="257" s="1"/>
  <c r="D358" i="257"/>
  <c r="E358" i="257" s="1"/>
  <c r="F358" i="257"/>
  <c r="G358" i="257" s="1"/>
  <c r="H358" i="257"/>
  <c r="I358" i="257" s="1"/>
  <c r="D359" i="257"/>
  <c r="E359" i="257" s="1"/>
  <c r="F359" i="257"/>
  <c r="G359" i="257" s="1"/>
  <c r="H359" i="257"/>
  <c r="I359" i="257" s="1"/>
  <c r="D360" i="257"/>
  <c r="E360" i="257" s="1"/>
  <c r="F360" i="257"/>
  <c r="G360" i="257" s="1"/>
  <c r="H360" i="257"/>
  <c r="I360" i="257" s="1"/>
  <c r="D361" i="257"/>
  <c r="E361" i="257" s="1"/>
  <c r="F361" i="257"/>
  <c r="G361" i="257" s="1"/>
  <c r="H361" i="257"/>
  <c r="I361" i="257" s="1"/>
  <c r="D362" i="257"/>
  <c r="E362" i="257" s="1"/>
  <c r="F362" i="257"/>
  <c r="G362" i="257" s="1"/>
  <c r="H362" i="257"/>
  <c r="I362" i="257" s="1"/>
  <c r="D363" i="257"/>
  <c r="E363" i="257" s="1"/>
  <c r="F363" i="257"/>
  <c r="G363" i="257" s="1"/>
  <c r="H363" i="257"/>
  <c r="I363" i="257" s="1"/>
  <c r="D364" i="257"/>
  <c r="E364" i="257" s="1"/>
  <c r="J366" i="257"/>
  <c r="K366" i="257" s="1"/>
  <c r="H366" i="257"/>
  <c r="I366" i="257" s="1"/>
  <c r="F366" i="257"/>
  <c r="G366" i="257" s="1"/>
  <c r="D366" i="257"/>
  <c r="E366" i="257" s="1"/>
  <c r="J368" i="257"/>
  <c r="K368" i="257" s="1"/>
  <c r="H368" i="257"/>
  <c r="I368" i="257" s="1"/>
  <c r="F368" i="257"/>
  <c r="G368" i="257" s="1"/>
  <c r="D368" i="257"/>
  <c r="E368" i="257" s="1"/>
  <c r="J370" i="257"/>
  <c r="K370" i="257" s="1"/>
  <c r="J372" i="257"/>
  <c r="K372" i="257" s="1"/>
  <c r="J374" i="257"/>
  <c r="K374" i="257" s="1"/>
  <c r="J376" i="257"/>
  <c r="K376" i="257" s="1"/>
  <c r="J378" i="257"/>
  <c r="D370" i="257"/>
  <c r="E370" i="257" s="1"/>
  <c r="F370" i="257"/>
  <c r="G370" i="257" s="1"/>
  <c r="H370" i="257"/>
  <c r="I370" i="257" s="1"/>
  <c r="D371" i="257"/>
  <c r="E371" i="257" s="1"/>
  <c r="F371" i="257"/>
  <c r="G371" i="257" s="1"/>
  <c r="H371" i="257"/>
  <c r="I371" i="257" s="1"/>
  <c r="D372" i="257"/>
  <c r="E372" i="257" s="1"/>
  <c r="F372" i="257"/>
  <c r="G372" i="257" s="1"/>
  <c r="H372" i="257"/>
  <c r="I372" i="257" s="1"/>
  <c r="D373" i="257"/>
  <c r="E373" i="257" s="1"/>
  <c r="F373" i="257"/>
  <c r="G373" i="257" s="1"/>
  <c r="H373" i="257"/>
  <c r="I373" i="257" s="1"/>
  <c r="D374" i="257"/>
  <c r="E374" i="257" s="1"/>
  <c r="F374" i="257"/>
  <c r="G374" i="257" s="1"/>
  <c r="H374" i="257"/>
  <c r="I374" i="257" s="1"/>
  <c r="D375" i="257"/>
  <c r="E375" i="257" s="1"/>
  <c r="F375" i="257"/>
  <c r="G375" i="257" s="1"/>
  <c r="H375" i="257"/>
  <c r="I375" i="257" s="1"/>
  <c r="D376" i="257"/>
  <c r="E376" i="257" s="1"/>
  <c r="F376" i="257"/>
  <c r="G376" i="257" s="1"/>
  <c r="H376" i="257"/>
  <c r="I376" i="257" s="1"/>
  <c r="D377" i="257"/>
  <c r="E377" i="257" s="1"/>
  <c r="F377" i="257"/>
  <c r="G377" i="257" s="1"/>
  <c r="H377" i="257"/>
  <c r="I377" i="257" s="1"/>
  <c r="J384" i="257"/>
  <c r="H384" i="257"/>
  <c r="F384" i="257"/>
  <c r="D384" i="257"/>
  <c r="J386" i="257"/>
  <c r="H386" i="257"/>
  <c r="F386" i="257"/>
  <c r="D386" i="257"/>
  <c r="J388" i="257"/>
  <c r="H388" i="257"/>
  <c r="F388" i="257"/>
  <c r="D388" i="257"/>
  <c r="J390" i="257"/>
  <c r="H390" i="257"/>
  <c r="F390" i="257"/>
  <c r="D390" i="257"/>
  <c r="J385" i="257"/>
  <c r="H385" i="257"/>
  <c r="F385" i="257"/>
  <c r="D385" i="257"/>
  <c r="J387" i="257"/>
  <c r="K387" i="257"/>
  <c r="H387" i="257"/>
  <c r="F387" i="257"/>
  <c r="D387" i="257"/>
  <c r="J389" i="257"/>
  <c r="H389" i="257"/>
  <c r="F389" i="257"/>
  <c r="D389" i="257"/>
  <c r="J391" i="257"/>
  <c r="H391" i="257"/>
  <c r="F391" i="257"/>
  <c r="D391" i="257"/>
  <c r="J392" i="257"/>
  <c r="K392" i="257"/>
  <c r="H392" i="257"/>
  <c r="F392" i="257"/>
  <c r="D392" i="257"/>
  <c r="J394" i="257"/>
  <c r="H394" i="257"/>
  <c r="I394" i="257"/>
  <c r="H652" i="265"/>
  <c r="F394" i="257"/>
  <c r="D394" i="257"/>
  <c r="J396" i="257"/>
  <c r="H396" i="257"/>
  <c r="F396" i="257"/>
  <c r="D396" i="257"/>
  <c r="J398" i="257"/>
  <c r="H398" i="257"/>
  <c r="F398" i="257"/>
  <c r="G398" i="257"/>
  <c r="D398" i="257"/>
  <c r="J400" i="257"/>
  <c r="K400" i="257"/>
  <c r="H400" i="257"/>
  <c r="F400" i="257"/>
  <c r="D400" i="257"/>
  <c r="J401" i="257"/>
  <c r="J393" i="257"/>
  <c r="H393" i="257"/>
  <c r="F393" i="257"/>
  <c r="D393" i="257"/>
  <c r="J395" i="257"/>
  <c r="H395" i="257"/>
  <c r="F395" i="257"/>
  <c r="D395" i="257"/>
  <c r="J397" i="257"/>
  <c r="H397" i="257"/>
  <c r="I397" i="257"/>
  <c r="H697" i="265"/>
  <c r="F397" i="257"/>
  <c r="D397" i="257"/>
  <c r="J399" i="257"/>
  <c r="K399" i="257"/>
  <c r="H399" i="257"/>
  <c r="F399" i="257"/>
  <c r="D399" i="257"/>
  <c r="J402" i="257"/>
  <c r="D401" i="257"/>
  <c r="F401" i="257"/>
  <c r="H401" i="257"/>
  <c r="D402" i="257"/>
  <c r="F402" i="257"/>
  <c r="H402" i="257"/>
  <c r="N106" i="256"/>
  <c r="D367" i="275"/>
  <c r="H367" i="275"/>
  <c r="N110" i="256"/>
  <c r="D371" i="275"/>
  <c r="H371" i="275"/>
  <c r="N114" i="256"/>
  <c r="D375" i="275"/>
  <c r="H375" i="275"/>
  <c r="N118" i="256"/>
  <c r="D379" i="275"/>
  <c r="H379" i="275"/>
  <c r="N138" i="256"/>
  <c r="D399" i="275"/>
  <c r="H399" i="275"/>
  <c r="N142" i="256"/>
  <c r="D403" i="275"/>
  <c r="H403" i="275"/>
  <c r="N120" i="256"/>
  <c r="D381" i="275"/>
  <c r="H381" i="275"/>
  <c r="N124" i="256"/>
  <c r="D385" i="275"/>
  <c r="H385" i="275"/>
  <c r="N128" i="256"/>
  <c r="D389" i="275"/>
  <c r="H389" i="275"/>
  <c r="N132" i="256"/>
  <c r="D393" i="275"/>
  <c r="H393" i="275"/>
  <c r="N144" i="256"/>
  <c r="D405" i="275"/>
  <c r="H405" i="275"/>
  <c r="N148" i="256"/>
  <c r="D409" i="275"/>
  <c r="H409" i="275"/>
  <c r="F391" i="256"/>
  <c r="G391" i="256"/>
  <c r="E606" i="265"/>
  <c r="F390" i="256"/>
  <c r="G390" i="256"/>
  <c r="E591" i="265"/>
  <c r="F389" i="256"/>
  <c r="G389" i="256"/>
  <c r="E576" i="265"/>
  <c r="F388" i="256"/>
  <c r="G388" i="256"/>
  <c r="E561" i="265"/>
  <c r="F387" i="256"/>
  <c r="G387" i="256"/>
  <c r="E546" i="265"/>
  <c r="F386" i="256"/>
  <c r="G386" i="256"/>
  <c r="E531" i="265"/>
  <c r="F385" i="256"/>
  <c r="G385" i="256"/>
  <c r="E516" i="265"/>
  <c r="F384" i="256"/>
  <c r="G384" i="256"/>
  <c r="E501" i="265"/>
  <c r="F383" i="256"/>
  <c r="G383" i="256"/>
  <c r="E486" i="265"/>
  <c r="F382" i="256"/>
  <c r="G382" i="256"/>
  <c r="E471" i="265"/>
  <c r="F381" i="256"/>
  <c r="G381" i="256"/>
  <c r="E456" i="265"/>
  <c r="F380" i="256"/>
  <c r="G380" i="256"/>
  <c r="E441" i="265"/>
  <c r="F379" i="256"/>
  <c r="G379" i="256"/>
  <c r="E426" i="265"/>
  <c r="F378" i="256"/>
  <c r="G378" i="256"/>
  <c r="E411" i="265"/>
  <c r="F377" i="256"/>
  <c r="G377" i="256" s="1"/>
  <c r="F376" i="256"/>
  <c r="G376" i="256" s="1"/>
  <c r="F375" i="256"/>
  <c r="G375" i="256" s="1"/>
  <c r="F374" i="256"/>
  <c r="G374" i="256" s="1"/>
  <c r="F373" i="256"/>
  <c r="G373" i="256" s="1"/>
  <c r="F372" i="256"/>
  <c r="G372" i="256" s="1"/>
  <c r="F371" i="256"/>
  <c r="G371" i="256" s="1"/>
  <c r="F370" i="256"/>
  <c r="G370" i="256" s="1"/>
  <c r="F369" i="256"/>
  <c r="G369" i="256" s="1"/>
  <c r="F368" i="256"/>
  <c r="G368" i="256" s="1"/>
  <c r="F367" i="256"/>
  <c r="G367" i="256" s="1"/>
  <c r="F366" i="256"/>
  <c r="G366" i="256" s="1"/>
  <c r="F365" i="256"/>
  <c r="G365" i="256" s="1"/>
  <c r="F364" i="256"/>
  <c r="G364" i="256" s="1"/>
  <c r="F363" i="256"/>
  <c r="G363" i="256" s="1"/>
  <c r="F362" i="256"/>
  <c r="G362" i="256" s="1"/>
  <c r="J391" i="256"/>
  <c r="K391" i="256"/>
  <c r="J390" i="256"/>
  <c r="K390" i="256"/>
  <c r="J389" i="256"/>
  <c r="K389" i="256"/>
  <c r="J388" i="256"/>
  <c r="K388" i="256"/>
  <c r="J387" i="256"/>
  <c r="K387" i="256"/>
  <c r="J386" i="256"/>
  <c r="K386" i="256"/>
  <c r="J385" i="256"/>
  <c r="K385" i="256"/>
  <c r="J384" i="256"/>
  <c r="K384" i="256"/>
  <c r="J383" i="256"/>
  <c r="K383" i="256"/>
  <c r="J382" i="256"/>
  <c r="K382" i="256"/>
  <c r="J381" i="256"/>
  <c r="K381" i="256"/>
  <c r="J380" i="256"/>
  <c r="K380" i="256"/>
  <c r="J379" i="256"/>
  <c r="K379" i="256"/>
  <c r="J378" i="256"/>
  <c r="K378" i="256"/>
  <c r="J377" i="256"/>
  <c r="K377" i="256" s="1"/>
  <c r="J376" i="256"/>
  <c r="K376" i="256" s="1"/>
  <c r="J375" i="256"/>
  <c r="K375" i="256" s="1"/>
  <c r="J374" i="256"/>
  <c r="K374" i="256" s="1"/>
  <c r="J373" i="256"/>
  <c r="K373" i="256" s="1"/>
  <c r="J372" i="256"/>
  <c r="K372" i="256" s="1"/>
  <c r="J371" i="256"/>
  <c r="K371" i="256" s="1"/>
  <c r="J370" i="256"/>
  <c r="K370" i="256" s="1"/>
  <c r="J369" i="256"/>
  <c r="K369" i="256" s="1"/>
  <c r="J368" i="256"/>
  <c r="K368" i="256" s="1"/>
  <c r="J367" i="256"/>
  <c r="K367" i="256" s="1"/>
  <c r="J366" i="256"/>
  <c r="K366" i="256" s="1"/>
  <c r="J365" i="256"/>
  <c r="K365" i="256" s="1"/>
  <c r="J364" i="256"/>
  <c r="K364" i="256" s="1"/>
  <c r="J363" i="256"/>
  <c r="K363" i="256" s="1"/>
  <c r="J362" i="256"/>
  <c r="K362" i="256" s="1"/>
  <c r="F351" i="256"/>
  <c r="D352" i="256"/>
  <c r="E352" i="256" s="1"/>
  <c r="F352" i="256"/>
  <c r="G352" i="256" s="1"/>
  <c r="H352" i="256"/>
  <c r="I352" i="256" s="1"/>
  <c r="D353" i="256"/>
  <c r="E353" i="256" s="1"/>
  <c r="F353" i="256"/>
  <c r="G353" i="256" s="1"/>
  <c r="H353" i="256"/>
  <c r="I353" i="256" s="1"/>
  <c r="D354" i="256"/>
  <c r="E354" i="256" s="1"/>
  <c r="F354" i="256"/>
  <c r="G354" i="256" s="1"/>
  <c r="H354" i="256"/>
  <c r="I354" i="256" s="1"/>
  <c r="D355" i="256"/>
  <c r="E355" i="256" s="1"/>
  <c r="F355" i="256"/>
  <c r="G355" i="256" s="1"/>
  <c r="H355" i="256"/>
  <c r="I355" i="256" s="1"/>
  <c r="D356" i="256"/>
  <c r="E356" i="256" s="1"/>
  <c r="F356" i="256"/>
  <c r="G356" i="256" s="1"/>
  <c r="H356" i="256"/>
  <c r="I356" i="256" s="1"/>
  <c r="D357" i="256"/>
  <c r="E357" i="256" s="1"/>
  <c r="F357" i="256"/>
  <c r="G357" i="256" s="1"/>
  <c r="H357" i="256"/>
  <c r="I357" i="256" s="1"/>
  <c r="D358" i="256"/>
  <c r="E358" i="256" s="1"/>
  <c r="F358" i="256"/>
  <c r="G358" i="256" s="1"/>
  <c r="H358" i="256"/>
  <c r="I358" i="256" s="1"/>
  <c r="D359" i="256"/>
  <c r="E359" i="256" s="1"/>
  <c r="F359" i="256"/>
  <c r="G359" i="256" s="1"/>
  <c r="H359" i="256"/>
  <c r="I359" i="256" s="1"/>
  <c r="J361" i="256"/>
  <c r="K361" i="256" s="1"/>
  <c r="H383" i="256"/>
  <c r="I383" i="256"/>
  <c r="H486" i="265"/>
  <c r="D391" i="256"/>
  <c r="D390" i="256"/>
  <c r="D389" i="256"/>
  <c r="D388" i="256"/>
  <c r="D387" i="256"/>
  <c r="D386" i="256"/>
  <c r="D385" i="256"/>
  <c r="D383" i="256"/>
  <c r="D382" i="256"/>
  <c r="D381" i="256"/>
  <c r="D380" i="256"/>
  <c r="D379" i="256"/>
  <c r="D378" i="256"/>
  <c r="D377" i="256"/>
  <c r="E377" i="256" s="1"/>
  <c r="D376" i="256"/>
  <c r="E376" i="256" s="1"/>
  <c r="D375" i="256"/>
  <c r="E375" i="256" s="1"/>
  <c r="D374" i="256"/>
  <c r="E374" i="256" s="1"/>
  <c r="D373" i="256"/>
  <c r="E373" i="256" s="1"/>
  <c r="D372" i="256"/>
  <c r="E372" i="256" s="1"/>
  <c r="D371" i="256"/>
  <c r="E371" i="256" s="1"/>
  <c r="D370" i="256"/>
  <c r="E370" i="256" s="1"/>
  <c r="D369" i="256"/>
  <c r="E369" i="256" s="1"/>
  <c r="D368" i="256"/>
  <c r="E368" i="256" s="1"/>
  <c r="D367" i="256"/>
  <c r="E367" i="256" s="1"/>
  <c r="D366" i="256"/>
  <c r="E366" i="256" s="1"/>
  <c r="D365" i="256"/>
  <c r="E365" i="256" s="1"/>
  <c r="D364" i="256"/>
  <c r="E364" i="256" s="1"/>
  <c r="D363" i="256"/>
  <c r="E363" i="256" s="1"/>
  <c r="D362" i="256"/>
  <c r="E362" i="256" s="1"/>
  <c r="D384" i="256"/>
  <c r="H391" i="256"/>
  <c r="I391" i="256"/>
  <c r="H606" i="265"/>
  <c r="H390" i="256"/>
  <c r="I390" i="256"/>
  <c r="H591" i="265"/>
  <c r="H389" i="256"/>
  <c r="I389" i="256"/>
  <c r="H576" i="265"/>
  <c r="H388" i="256"/>
  <c r="I388" i="256"/>
  <c r="H561" i="265"/>
  <c r="H387" i="256"/>
  <c r="I387" i="256"/>
  <c r="H546" i="265"/>
  <c r="H386" i="256"/>
  <c r="I386" i="256"/>
  <c r="H531" i="265"/>
  <c r="H385" i="256"/>
  <c r="I385" i="256"/>
  <c r="H384" i="256"/>
  <c r="I384" i="256"/>
  <c r="H501" i="265"/>
  <c r="H382" i="256"/>
  <c r="I382" i="256"/>
  <c r="H471" i="265"/>
  <c r="H381" i="256"/>
  <c r="I381" i="256"/>
  <c r="H456" i="265"/>
  <c r="H380" i="256"/>
  <c r="I380" i="256"/>
  <c r="H441" i="265"/>
  <c r="H379" i="256"/>
  <c r="I379" i="256"/>
  <c r="H426" i="265"/>
  <c r="H378" i="256"/>
  <c r="I378" i="256"/>
  <c r="H411" i="265"/>
  <c r="H377" i="256"/>
  <c r="I377" i="256" s="1"/>
  <c r="H376" i="256"/>
  <c r="I376" i="256" s="1"/>
  <c r="H375" i="256"/>
  <c r="I375" i="256" s="1"/>
  <c r="H374" i="256"/>
  <c r="I374" i="256" s="1"/>
  <c r="H373" i="256"/>
  <c r="I373" i="256" s="1"/>
  <c r="H372" i="256"/>
  <c r="I372" i="256" s="1"/>
  <c r="H371" i="256"/>
  <c r="I371" i="256" s="1"/>
  <c r="H370" i="256"/>
  <c r="I370" i="256" s="1"/>
  <c r="H369" i="256"/>
  <c r="I369" i="256" s="1"/>
  <c r="H368" i="256"/>
  <c r="I368" i="256" s="1"/>
  <c r="H367" i="256"/>
  <c r="I367" i="256" s="1"/>
  <c r="H366" i="256"/>
  <c r="I366" i="256" s="1"/>
  <c r="H365" i="256"/>
  <c r="I365" i="256" s="1"/>
  <c r="H364" i="256"/>
  <c r="I364" i="256" s="1"/>
  <c r="H363" i="256"/>
  <c r="I363" i="256" s="1"/>
  <c r="H362" i="256"/>
  <c r="I362" i="256" s="1"/>
  <c r="D351" i="256"/>
  <c r="D360" i="256"/>
  <c r="E360" i="256" s="1"/>
  <c r="F360" i="256"/>
  <c r="G360" i="256" s="1"/>
  <c r="H360" i="256"/>
  <c r="I360" i="256" s="1"/>
  <c r="D361" i="256"/>
  <c r="E361" i="256" s="1"/>
  <c r="F361" i="256"/>
  <c r="G361" i="256" s="1"/>
  <c r="H361" i="256"/>
  <c r="I361" i="256" s="1"/>
  <c r="J393" i="256"/>
  <c r="K393" i="256"/>
  <c r="H393" i="256"/>
  <c r="I393" i="256"/>
  <c r="H636" i="265"/>
  <c r="F393" i="256"/>
  <c r="G393" i="256"/>
  <c r="E636" i="265"/>
  <c r="D393" i="256"/>
  <c r="J395" i="256"/>
  <c r="K395" i="256"/>
  <c r="H395" i="256"/>
  <c r="I395" i="256"/>
  <c r="H666" i="265"/>
  <c r="F395" i="256"/>
  <c r="G395" i="256"/>
  <c r="E666" i="265"/>
  <c r="D395" i="256"/>
  <c r="J397" i="256"/>
  <c r="K397" i="256"/>
  <c r="H397" i="256"/>
  <c r="I397" i="256"/>
  <c r="H696" i="265"/>
  <c r="F397" i="256"/>
  <c r="G397" i="256"/>
  <c r="E696" i="265"/>
  <c r="D397" i="256"/>
  <c r="J399" i="256"/>
  <c r="K399" i="256"/>
  <c r="H399" i="256"/>
  <c r="I399" i="256"/>
  <c r="H726" i="265"/>
  <c r="F399" i="256"/>
  <c r="G399" i="256"/>
  <c r="E726" i="265"/>
  <c r="D399" i="256"/>
  <c r="J401" i="256"/>
  <c r="K401" i="256"/>
  <c r="H401" i="256"/>
  <c r="I401" i="256"/>
  <c r="H756" i="265"/>
  <c r="F401" i="256"/>
  <c r="G401" i="256"/>
  <c r="E756" i="265"/>
  <c r="D401" i="256"/>
  <c r="J392" i="256"/>
  <c r="K392" i="256"/>
  <c r="H392" i="256"/>
  <c r="I392" i="256"/>
  <c r="H621" i="265"/>
  <c r="F392" i="256"/>
  <c r="G392" i="256"/>
  <c r="E621" i="265"/>
  <c r="D392" i="256"/>
  <c r="J394" i="256"/>
  <c r="K394" i="256"/>
  <c r="H394" i="256"/>
  <c r="I394" i="256"/>
  <c r="H651" i="265"/>
  <c r="F394" i="256"/>
  <c r="G394" i="256"/>
  <c r="E651" i="265"/>
  <c r="D394" i="256"/>
  <c r="J396" i="256"/>
  <c r="K396" i="256"/>
  <c r="H396" i="256"/>
  <c r="I396" i="256"/>
  <c r="H681" i="265"/>
  <c r="F396" i="256"/>
  <c r="G396" i="256"/>
  <c r="E681" i="265"/>
  <c r="D396" i="256"/>
  <c r="J398" i="256"/>
  <c r="K398" i="256"/>
  <c r="H398" i="256"/>
  <c r="I398" i="256"/>
  <c r="H711" i="265"/>
  <c r="F398" i="256"/>
  <c r="G398" i="256"/>
  <c r="E711" i="265"/>
  <c r="D398" i="256"/>
  <c r="J400" i="256"/>
  <c r="K400" i="256"/>
  <c r="H400" i="256"/>
  <c r="I400" i="256"/>
  <c r="H741" i="265"/>
  <c r="F400" i="256"/>
  <c r="G400" i="256"/>
  <c r="E741" i="265"/>
  <c r="D400" i="256"/>
  <c r="J402" i="256"/>
  <c r="K402" i="256"/>
  <c r="D402" i="256"/>
  <c r="F402" i="256"/>
  <c r="G402" i="256"/>
  <c r="E771" i="265"/>
  <c r="H402" i="256"/>
  <c r="I402" i="256"/>
  <c r="H771" i="265"/>
  <c r="H121" i="275"/>
  <c r="H117" i="275"/>
  <c r="H109" i="275"/>
  <c r="E2" i="275"/>
  <c r="J357" i="245"/>
  <c r="K357" i="245" s="1"/>
  <c r="F385" i="245"/>
  <c r="G385" i="245" s="1"/>
  <c r="D515" i="265"/>
  <c r="F359" i="245"/>
  <c r="G359" i="245" s="1"/>
  <c r="J367" i="245"/>
  <c r="K367" i="245" s="1"/>
  <c r="J365" i="245"/>
  <c r="K365" i="245" s="1"/>
  <c r="J354" i="245"/>
  <c r="K354" i="245" s="1"/>
  <c r="J372" i="245"/>
  <c r="K372" i="245" s="1"/>
  <c r="F395" i="245"/>
  <c r="G395" i="245" s="1"/>
  <c r="D665" i="265"/>
  <c r="F393" i="245"/>
  <c r="G393" i="245" s="1"/>
  <c r="E635" i="265"/>
  <c r="J396" i="245"/>
  <c r="H680" i="265"/>
  <c r="J388" i="245"/>
  <c r="F365" i="245"/>
  <c r="G365" i="245" s="1"/>
  <c r="H104" i="275"/>
  <c r="H90" i="275"/>
  <c r="H88" i="275"/>
  <c r="AN181" i="277"/>
  <c r="AV249" i="277"/>
  <c r="O249" i="277"/>
  <c r="W249" i="277"/>
  <c r="AI249" i="277"/>
  <c r="AG280" i="277"/>
  <c r="AR280" i="277"/>
  <c r="I280" i="277"/>
  <c r="Y314" i="277"/>
  <c r="N314" i="277"/>
  <c r="H314" i="277"/>
  <c r="AV314" i="277"/>
  <c r="A316" i="277"/>
  <c r="D314" i="277"/>
  <c r="E314" i="277"/>
  <c r="S314" i="277"/>
  <c r="AQ314" i="277"/>
  <c r="BA314" i="277"/>
  <c r="AO314" i="277"/>
  <c r="O314" i="277"/>
  <c r="AF314" i="277"/>
  <c r="Z314" i="277"/>
  <c r="G215" i="277"/>
  <c r="Y215" i="277"/>
  <c r="J215" i="277"/>
  <c r="BA215" i="277"/>
  <c r="W215" i="277"/>
  <c r="AF215" i="277"/>
  <c r="AI215" i="277"/>
  <c r="X215" i="277"/>
  <c r="AO215" i="277"/>
  <c r="AU215" i="277"/>
  <c r="U215" i="277"/>
  <c r="AY215" i="277"/>
  <c r="AD215" i="277"/>
  <c r="S215" i="277"/>
  <c r="Q214" i="277"/>
  <c r="T214" i="277"/>
  <c r="L214" i="277"/>
  <c r="AS214" i="277"/>
  <c r="S214" i="277"/>
  <c r="E214" i="277"/>
  <c r="H214" i="277"/>
  <c r="I214" i="277"/>
  <c r="U214" i="277"/>
  <c r="AD214" i="277"/>
  <c r="C214" i="277"/>
  <c r="AC214" i="277"/>
  <c r="Y214" i="277"/>
  <c r="AG214" i="277"/>
  <c r="P214" i="277"/>
  <c r="N214" i="277"/>
  <c r="G214" i="277"/>
  <c r="AM214" i="277"/>
  <c r="V214" i="277"/>
  <c r="D214" i="277"/>
  <c r="AI214" i="277"/>
  <c r="AK214" i="277"/>
  <c r="AX214" i="277"/>
  <c r="AE214" i="277"/>
  <c r="AO214" i="277"/>
  <c r="K214" i="277"/>
  <c r="AX181" i="277"/>
  <c r="N181" i="277"/>
  <c r="AQ181" i="277"/>
  <c r="I181" i="277"/>
  <c r="H181" i="277"/>
  <c r="AH181" i="277"/>
  <c r="AI181" i="277"/>
  <c r="AC181" i="277"/>
  <c r="M181" i="277"/>
  <c r="AV181" i="277"/>
  <c r="E181" i="277"/>
  <c r="AE181" i="277"/>
  <c r="AG181" i="277"/>
  <c r="V116" i="277"/>
  <c r="L116" i="277"/>
  <c r="AH116" i="277"/>
  <c r="T116" i="277"/>
  <c r="O116" i="277"/>
  <c r="H116" i="277"/>
  <c r="J116" i="277"/>
  <c r="P116" i="277"/>
  <c r="AO116" i="277"/>
  <c r="K116" i="277"/>
  <c r="AI116" i="277"/>
  <c r="AB116" i="277"/>
  <c r="AT315" i="277"/>
  <c r="I315" i="277"/>
  <c r="AF315" i="277"/>
  <c r="D315" i="277"/>
  <c r="R315" i="277"/>
  <c r="L314" i="277"/>
  <c r="D357" i="275"/>
  <c r="H357" i="275"/>
  <c r="D359" i="275"/>
  <c r="H359" i="275"/>
  <c r="D361" i="275"/>
  <c r="H361" i="275"/>
  <c r="D363" i="275"/>
  <c r="H363" i="275"/>
  <c r="AY116" i="277"/>
  <c r="I116" i="277"/>
  <c r="S116" i="277"/>
  <c r="N116" i="277"/>
  <c r="AR116" i="277"/>
  <c r="AA116" i="277"/>
  <c r="AV116" i="277"/>
  <c r="Y116" i="277"/>
  <c r="U116" i="277"/>
  <c r="Q116" i="277"/>
  <c r="F116" i="277"/>
  <c r="G116" i="277"/>
  <c r="AF116" i="277"/>
  <c r="N83" i="277"/>
  <c r="R83" i="277"/>
  <c r="U315" i="277"/>
  <c r="AD315" i="277"/>
  <c r="J315" i="277"/>
  <c r="H315" i="277"/>
  <c r="L315" i="277"/>
  <c r="AR315" i="277"/>
  <c r="AI315" i="277"/>
  <c r="Q315" i="277"/>
  <c r="AY315" i="277"/>
  <c r="AC315" i="277"/>
  <c r="AV315" i="277"/>
  <c r="E315" i="277"/>
  <c r="N315" i="277"/>
  <c r="AA314" i="277"/>
  <c r="I314" i="277"/>
  <c r="AR314" i="277"/>
  <c r="AI314" i="277"/>
  <c r="AY314" i="277"/>
  <c r="AH314" i="277"/>
  <c r="R314" i="277"/>
  <c r="AU314" i="277"/>
  <c r="Q314" i="277"/>
  <c r="AD314" i="277"/>
  <c r="G314" i="277"/>
  <c r="AJ280" i="277"/>
  <c r="G280" i="277"/>
  <c r="N280" i="277"/>
  <c r="P280" i="277"/>
  <c r="Q280" i="277"/>
  <c r="D280" i="277"/>
  <c r="L280" i="277"/>
  <c r="U314" i="277"/>
  <c r="R313" i="277"/>
  <c r="AV313" i="277"/>
  <c r="K313" i="277"/>
  <c r="AW313" i="277"/>
  <c r="AO82" i="277"/>
  <c r="AF82" i="277"/>
  <c r="W82" i="277"/>
  <c r="Y82" i="277"/>
  <c r="X82" i="277"/>
  <c r="F313" i="277"/>
  <c r="AX313" i="277"/>
  <c r="AJ313" i="277"/>
  <c r="AM313" i="277"/>
  <c r="BA313" i="277"/>
  <c r="V313" i="277"/>
  <c r="AI313" i="277"/>
  <c r="Q313" i="277"/>
  <c r="AQ313" i="277"/>
  <c r="AO313" i="277"/>
  <c r="AI82" i="277"/>
  <c r="AU82" i="277"/>
  <c r="AE82" i="277"/>
  <c r="AS82" i="277"/>
  <c r="N82" i="277"/>
  <c r="AP82" i="277"/>
  <c r="H115" i="277"/>
  <c r="AG115" i="277"/>
  <c r="AM115" i="277"/>
  <c r="AY115" i="277"/>
  <c r="C115" i="277"/>
  <c r="AQ115" i="277"/>
  <c r="AP115" i="277"/>
  <c r="AI115" i="277"/>
  <c r="O115" i="277"/>
  <c r="E115" i="277"/>
  <c r="AK115" i="277"/>
  <c r="AV115" i="277"/>
  <c r="AJ115" i="277"/>
  <c r="L115" i="277"/>
  <c r="AX115" i="277"/>
  <c r="BA115" i="277"/>
  <c r="I115" i="277"/>
  <c r="AT115" i="277"/>
  <c r="AN115" i="277"/>
  <c r="M115" i="277"/>
  <c r="AC115" i="277"/>
  <c r="AA115" i="277"/>
  <c r="J115" i="277"/>
  <c r="AF115" i="277"/>
  <c r="F115" i="277"/>
  <c r="A117" i="277"/>
  <c r="AH115" i="277"/>
  <c r="Q115" i="277"/>
  <c r="K115" i="277"/>
  <c r="AW115" i="277"/>
  <c r="AZ115" i="277"/>
  <c r="T115" i="277"/>
  <c r="D115" i="277"/>
  <c r="AE115" i="277"/>
  <c r="Y115" i="277"/>
  <c r="N115" i="277"/>
  <c r="AL115" i="277"/>
  <c r="AB115" i="277"/>
  <c r="AU115" i="277"/>
  <c r="W115" i="277"/>
  <c r="AO115" i="277"/>
  <c r="AD115" i="277"/>
  <c r="U115" i="277"/>
  <c r="V115" i="277"/>
  <c r="P115" i="277"/>
  <c r="AS115" i="277"/>
  <c r="S115" i="277"/>
  <c r="Z115" i="277"/>
  <c r="G115" i="277"/>
  <c r="R115" i="277"/>
  <c r="AR115" i="277"/>
  <c r="X115" i="277"/>
  <c r="G379" i="277"/>
  <c r="AE379" i="277"/>
  <c r="K379" i="277"/>
  <c r="AW379" i="277"/>
  <c r="AX379" i="277"/>
  <c r="R379" i="277"/>
  <c r="X379" i="277"/>
  <c r="AM379" i="277"/>
  <c r="L379" i="277"/>
  <c r="E379" i="277"/>
  <c r="AA379" i="277"/>
  <c r="AC379" i="277"/>
  <c r="AP379" i="277"/>
  <c r="I379" i="277"/>
  <c r="AR379" i="277"/>
  <c r="AT379" i="277"/>
  <c r="AB379" i="277"/>
  <c r="T379" i="277"/>
  <c r="C379" i="277"/>
  <c r="J379" i="277"/>
  <c r="AG379" i="277"/>
  <c r="AI379" i="277"/>
  <c r="W379" i="277"/>
  <c r="Y379" i="277"/>
  <c r="AY379" i="277"/>
  <c r="AS379" i="277"/>
  <c r="M379" i="277"/>
  <c r="S379" i="277"/>
  <c r="AU379" i="277"/>
  <c r="A381" i="277"/>
  <c r="U379" i="277"/>
  <c r="N379" i="277"/>
  <c r="AH379" i="277"/>
  <c r="AV379" i="277"/>
  <c r="AL379" i="277"/>
  <c r="Q379" i="277"/>
  <c r="F379" i="277"/>
  <c r="V379" i="277"/>
  <c r="AD379" i="277"/>
  <c r="H379" i="277"/>
  <c r="AJ379" i="277"/>
  <c r="BA379" i="277"/>
  <c r="AQ379" i="277"/>
  <c r="Z379" i="277"/>
  <c r="AF379" i="277"/>
  <c r="AZ379" i="277"/>
  <c r="AO379" i="277"/>
  <c r="P379" i="277"/>
  <c r="AN379" i="277"/>
  <c r="O379" i="277"/>
  <c r="AK379" i="277"/>
  <c r="D379" i="277"/>
  <c r="AF249" i="277"/>
  <c r="J249" i="277"/>
  <c r="A250" i="277"/>
  <c r="AQ250" i="277"/>
  <c r="AQ249" i="277"/>
  <c r="AR249" i="277"/>
  <c r="D249" i="277"/>
  <c r="AH249" i="277"/>
  <c r="AA249" i="277"/>
  <c r="D352" i="245"/>
  <c r="G504" i="265"/>
  <c r="AG83" i="277"/>
  <c r="AL216" i="277"/>
  <c r="AC250" i="277"/>
  <c r="T281" i="277"/>
  <c r="S281" i="277"/>
  <c r="F281" i="277"/>
  <c r="AV281" i="277"/>
  <c r="AB216" i="277"/>
  <c r="D216" i="277"/>
  <c r="AC216" i="277"/>
  <c r="BA216" i="277"/>
  <c r="AB381" i="277"/>
  <c r="J83" i="277"/>
  <c r="H83" i="277"/>
  <c r="F628" i="265"/>
  <c r="AP25" i="93"/>
  <c r="AP23" i="93"/>
  <c r="R181" i="277"/>
  <c r="AU181" i="277"/>
  <c r="X181" i="277"/>
  <c r="Z181" i="277"/>
  <c r="AW181" i="277"/>
  <c r="T181" i="277"/>
  <c r="AB181" i="277"/>
  <c r="AL181" i="277"/>
  <c r="C181" i="277"/>
  <c r="L181" i="277"/>
  <c r="D181" i="277"/>
  <c r="AZ181" i="277"/>
  <c r="AQ16" i="93"/>
  <c r="AQ44" i="93"/>
  <c r="AP42" i="93"/>
  <c r="AP53" i="93"/>
  <c r="AP17" i="93"/>
  <c r="J181" i="277"/>
  <c r="AA181" i="277"/>
  <c r="AP27" i="93"/>
  <c r="AM181" i="277"/>
  <c r="AR181" i="277"/>
  <c r="O181" i="277"/>
  <c r="Y181" i="277"/>
  <c r="AD181" i="277"/>
  <c r="V181" i="277"/>
  <c r="AF181" i="277"/>
  <c r="BA181" i="277"/>
  <c r="Q181" i="277"/>
  <c r="I564" i="265"/>
  <c r="O381" i="277"/>
  <c r="AD381" i="277"/>
  <c r="A282" i="277"/>
  <c r="AD281" i="277"/>
  <c r="U281" i="277"/>
  <c r="O281" i="277"/>
  <c r="Y281" i="277"/>
  <c r="H281" i="277"/>
  <c r="K281" i="277"/>
  <c r="AQ281" i="277"/>
  <c r="I281" i="277"/>
  <c r="AB281" i="277"/>
  <c r="D281" i="277"/>
  <c r="W281" i="277"/>
  <c r="E281" i="277"/>
  <c r="AO281" i="277"/>
  <c r="N281" i="277"/>
  <c r="AI281" i="277"/>
  <c r="AU281" i="277"/>
  <c r="L281" i="277"/>
  <c r="R281" i="277"/>
  <c r="A217" i="277"/>
  <c r="AM217" i="277"/>
  <c r="O216" i="277"/>
  <c r="X216" i="277"/>
  <c r="K216" i="277"/>
  <c r="F216" i="277"/>
  <c r="AF216" i="277"/>
  <c r="AD216" i="277"/>
  <c r="R216" i="277"/>
  <c r="G216" i="277"/>
  <c r="T216" i="277"/>
  <c r="N216" i="277"/>
  <c r="AI216" i="277"/>
  <c r="AA216" i="277"/>
  <c r="AT216" i="277"/>
  <c r="L216" i="277"/>
  <c r="U216" i="277"/>
  <c r="AH216" i="277"/>
  <c r="S216" i="277"/>
  <c r="Q216" i="277"/>
  <c r="AT83" i="277"/>
  <c r="W83" i="277"/>
  <c r="D83" i="277"/>
  <c r="S83" i="277"/>
  <c r="I83" i="277"/>
  <c r="AQ83" i="277"/>
  <c r="AV83" i="277"/>
  <c r="AA83" i="277"/>
  <c r="BA83" i="277"/>
  <c r="O83" i="277"/>
  <c r="Z83" i="277"/>
  <c r="F83" i="277"/>
  <c r="A84" i="277"/>
  <c r="AN281" i="277"/>
  <c r="AN83" i="277"/>
  <c r="AM83" i="277"/>
  <c r="AK281" i="277"/>
  <c r="AL281" i="277"/>
  <c r="AL83" i="277"/>
  <c r="BA281" i="277"/>
  <c r="AC281" i="277"/>
  <c r="AF281" i="277"/>
  <c r="X281" i="277"/>
  <c r="J281" i="277"/>
  <c r="G281" i="277"/>
  <c r="AR281" i="277"/>
  <c r="Z281" i="277"/>
  <c r="Q281" i="277"/>
  <c r="AY281" i="277"/>
  <c r="P216" i="277"/>
  <c r="AO216" i="277"/>
  <c r="AU216" i="277"/>
  <c r="W216" i="277"/>
  <c r="V216" i="277"/>
  <c r="I216" i="277"/>
  <c r="Z216" i="277"/>
  <c r="AV216" i="277"/>
  <c r="AY216" i="277"/>
  <c r="X381" i="277"/>
  <c r="AD83" i="277"/>
  <c r="E83" i="277"/>
  <c r="AF83" i="277"/>
  <c r="AI83" i="277"/>
  <c r="AC83" i="277"/>
  <c r="Q83" i="277"/>
  <c r="B592" i="265"/>
  <c r="AF117" i="277"/>
  <c r="Z117" i="277"/>
  <c r="A150" i="277"/>
  <c r="Q149" i="277"/>
  <c r="AB149" i="277"/>
  <c r="AV149" i="277"/>
  <c r="AT149" i="277"/>
  <c r="P149" i="277"/>
  <c r="AA149" i="277"/>
  <c r="AD149" i="277"/>
  <c r="J149" i="277"/>
  <c r="R149" i="277"/>
  <c r="E149" i="277"/>
  <c r="K149" i="277"/>
  <c r="AO149" i="277"/>
  <c r="G149" i="277"/>
  <c r="T149" i="277"/>
  <c r="F149" i="277"/>
  <c r="L149" i="277"/>
  <c r="H149" i="277"/>
  <c r="AU149" i="277"/>
  <c r="AA183" i="277"/>
  <c r="AH183" i="277"/>
  <c r="U183" i="277"/>
  <c r="F183" i="277"/>
  <c r="Y183" i="277"/>
  <c r="R183" i="277"/>
  <c r="X183" i="277"/>
  <c r="AD183" i="277"/>
  <c r="AC183" i="277"/>
  <c r="W183" i="277"/>
  <c r="T183" i="277"/>
  <c r="AF183" i="277"/>
  <c r="L183" i="277"/>
  <c r="AY183" i="277"/>
  <c r="Q183" i="277"/>
  <c r="BA183" i="277"/>
  <c r="AT183" i="277"/>
  <c r="G183" i="277"/>
  <c r="Y84" i="277"/>
  <c r="I117" i="277"/>
  <c r="BA149" i="277"/>
  <c r="U149" i="277"/>
  <c r="S149" i="277"/>
  <c r="AQ149" i="277"/>
  <c r="Z149" i="277"/>
  <c r="AI149" i="277"/>
  <c r="D149" i="277"/>
  <c r="I149" i="277"/>
  <c r="V149" i="277"/>
  <c r="X149" i="277"/>
  <c r="N183" i="277"/>
  <c r="V183" i="277"/>
  <c r="D183" i="277"/>
  <c r="AO183" i="277"/>
  <c r="A184" i="277"/>
  <c r="AQ183" i="277"/>
  <c r="AB183" i="277"/>
  <c r="I183" i="277"/>
  <c r="K183" i="277"/>
  <c r="E183" i="277"/>
  <c r="AU84" i="277"/>
  <c r="AQ215" i="277"/>
  <c r="AR215" i="277"/>
  <c r="AT316" i="277"/>
  <c r="AB315" i="277"/>
  <c r="X315" i="277"/>
  <c r="Y315" i="277"/>
  <c r="S315" i="277"/>
  <c r="V315" i="277"/>
  <c r="AQ315" i="277"/>
  <c r="AH315" i="277"/>
  <c r="BA315" i="277"/>
  <c r="AA315" i="277"/>
  <c r="AU315" i="277"/>
  <c r="W315" i="277"/>
  <c r="P315" i="277"/>
  <c r="AC215" i="277"/>
  <c r="AU214" i="277"/>
  <c r="B517" i="265"/>
  <c r="AG314" i="277"/>
  <c r="AG116" i="277"/>
  <c r="AG380" i="277"/>
  <c r="AG183" i="277"/>
  <c r="AG150" i="277"/>
  <c r="AG281" i="277"/>
  <c r="AG149" i="277"/>
  <c r="AG216" i="277"/>
  <c r="AG315" i="277"/>
  <c r="AG249" i="277"/>
  <c r="AM182" i="277"/>
  <c r="AM315" i="277"/>
  <c r="AM216" i="277"/>
  <c r="AG347" i="277"/>
  <c r="AG215" i="277"/>
  <c r="AE347" i="277"/>
  <c r="AE315" i="277"/>
  <c r="AE380" i="277"/>
  <c r="AE182" i="277"/>
  <c r="AE281" i="277"/>
  <c r="AE249" i="277"/>
  <c r="AE250" i="277"/>
  <c r="AE150" i="277"/>
  <c r="AE314" i="277"/>
  <c r="AE215" i="277"/>
  <c r="AE248" i="277"/>
  <c r="AE216" i="277"/>
  <c r="AE149" i="277"/>
  <c r="AX47" i="277"/>
  <c r="AX281" i="277"/>
  <c r="AK83" i="277"/>
  <c r="AK248" i="277"/>
  <c r="AK347" i="277"/>
  <c r="AK116" i="277"/>
  <c r="AK380" i="277"/>
  <c r="AK149" i="277"/>
  <c r="AK183" i="277"/>
  <c r="AK216" i="277"/>
  <c r="AM380" i="277"/>
  <c r="AM215" i="277"/>
  <c r="AM314" i="277"/>
  <c r="AM347" i="277"/>
  <c r="AM249" i="277"/>
  <c r="AM281" i="277"/>
  <c r="AM183" i="277"/>
  <c r="AM116" i="277"/>
  <c r="AS47" i="277"/>
  <c r="AL314" i="277"/>
  <c r="AL182" i="277"/>
  <c r="AL248" i="277"/>
  <c r="AL249" i="277"/>
  <c r="AL250" i="277"/>
  <c r="AL183" i="277"/>
  <c r="AJ47" i="277"/>
  <c r="AJ215" i="277"/>
  <c r="AJ314" i="277"/>
  <c r="AJ380" i="277"/>
  <c r="AJ315" i="277"/>
  <c r="AJ182" i="277"/>
  <c r="AJ116" i="277"/>
  <c r="AJ249" i="277"/>
  <c r="AJ216" i="277"/>
  <c r="AJ248" i="277"/>
  <c r="AJ83" i="277"/>
  <c r="AJ281" i="277"/>
  <c r="AJ183" i="277"/>
  <c r="AJ149" i="277"/>
  <c r="AN149" i="277"/>
  <c r="AN216" i="277"/>
  <c r="AN347" i="277"/>
  <c r="AN116" i="277"/>
  <c r="AN182" i="277"/>
  <c r="AN380" i="277"/>
  <c r="AN248" i="277"/>
  <c r="AX84" i="277"/>
  <c r="AX249" i="277"/>
  <c r="AX347" i="277"/>
  <c r="AX380" i="277"/>
  <c r="AX381" i="277"/>
  <c r="AL149" i="277"/>
  <c r="AL282" i="277"/>
  <c r="AL315" i="277"/>
  <c r="AL380" i="277"/>
  <c r="AL215" i="277"/>
  <c r="AL347" i="277"/>
  <c r="AL116" i="277"/>
  <c r="AW215" i="277"/>
  <c r="AW248" i="277"/>
  <c r="AW182" i="277"/>
  <c r="AW116" i="277"/>
  <c r="AW249" i="277"/>
  <c r="AW150" i="277"/>
  <c r="AW149" i="277"/>
  <c r="AW117" i="277"/>
  <c r="AW314" i="277"/>
  <c r="AW380" i="277"/>
  <c r="AW83" i="277"/>
  <c r="AW315" i="277"/>
  <c r="AW216" i="277"/>
  <c r="AW281" i="277"/>
  <c r="AW183" i="277"/>
  <c r="AZ314" i="277"/>
  <c r="AZ315" i="277"/>
  <c r="AZ182" i="277"/>
  <c r="AZ116" i="277"/>
  <c r="AZ183" i="277"/>
  <c r="AZ150" i="277"/>
  <c r="AZ149" i="277"/>
  <c r="AZ117" i="277"/>
  <c r="AZ215" i="277"/>
  <c r="AZ380" i="277"/>
  <c r="AZ83" i="277"/>
  <c r="AZ248" i="277"/>
  <c r="AZ282" i="277"/>
  <c r="AZ216" i="277"/>
  <c r="AZ281" i="277"/>
  <c r="AS380" i="277"/>
  <c r="AS315" i="277"/>
  <c r="AS248" i="277"/>
  <c r="AS116" i="277"/>
  <c r="AS216" i="277"/>
  <c r="AS149" i="277"/>
  <c r="AS314" i="277"/>
  <c r="AS83" i="277"/>
  <c r="AS381" i="277"/>
  <c r="AS182" i="277"/>
  <c r="AS282" i="277"/>
  <c r="AS281" i="277"/>
  <c r="AS183" i="277"/>
  <c r="AP47" i="277"/>
  <c r="AP248" i="277"/>
  <c r="AP216" i="277"/>
  <c r="AP183" i="277"/>
  <c r="AP149" i="277"/>
  <c r="AZ249" i="277"/>
  <c r="AP40" i="93"/>
  <c r="AQ32" i="93"/>
  <c r="AB58" i="93"/>
  <c r="B46" i="277"/>
  <c r="E392" i="245"/>
  <c r="C620" i="265"/>
  <c r="G680" i="265"/>
  <c r="G500" i="265"/>
  <c r="G510" i="265"/>
  <c r="I508" i="265"/>
  <c r="AH25" i="93"/>
  <c r="AI25" i="93"/>
  <c r="N205" i="245"/>
  <c r="N203" i="245"/>
  <c r="N201" i="245"/>
  <c r="N199" i="245"/>
  <c r="N197" i="245"/>
  <c r="N195" i="245"/>
  <c r="N193" i="245"/>
  <c r="N191" i="245"/>
  <c r="N189" i="245"/>
  <c r="N187" i="245"/>
  <c r="N185" i="245"/>
  <c r="N183" i="245"/>
  <c r="N181" i="245"/>
  <c r="N179" i="245"/>
  <c r="N177" i="245"/>
  <c r="N175" i="245"/>
  <c r="N173" i="245"/>
  <c r="N171" i="245"/>
  <c r="N169" i="245"/>
  <c r="N167" i="245"/>
  <c r="N165" i="245"/>
  <c r="N163" i="245"/>
  <c r="N161" i="245"/>
  <c r="N159" i="245"/>
  <c r="I215" i="277"/>
  <c r="AS215" i="277"/>
  <c r="AT215" i="277"/>
  <c r="M214" i="277"/>
  <c r="H401" i="245"/>
  <c r="I401" i="245" s="1"/>
  <c r="H502" i="275"/>
  <c r="N206" i="245"/>
  <c r="N204" i="245"/>
  <c r="N202" i="245"/>
  <c r="N200" i="245"/>
  <c r="N198" i="245"/>
  <c r="N196" i="245"/>
  <c r="N194" i="245"/>
  <c r="N192" i="245"/>
  <c r="N190" i="245"/>
  <c r="N188" i="245"/>
  <c r="N186" i="245"/>
  <c r="N184" i="245"/>
  <c r="N182" i="245"/>
  <c r="N180" i="245"/>
  <c r="N178" i="245"/>
  <c r="N176" i="245"/>
  <c r="N174" i="245"/>
  <c r="N172" i="245"/>
  <c r="N170" i="245"/>
  <c r="N168" i="245"/>
  <c r="N166" i="245"/>
  <c r="N164" i="245"/>
  <c r="N162" i="245"/>
  <c r="N160" i="245"/>
  <c r="H81" i="275"/>
  <c r="F650" i="265"/>
  <c r="H79" i="275"/>
  <c r="H83" i="275"/>
  <c r="I641" i="265"/>
  <c r="I758" i="265"/>
  <c r="D575" i="265"/>
  <c r="K383" i="245"/>
  <c r="I485" i="265"/>
  <c r="H100" i="275"/>
  <c r="H273" i="275"/>
  <c r="H372" i="245"/>
  <c r="I372" i="245" s="1"/>
  <c r="H386" i="245"/>
  <c r="I386" i="245" s="1"/>
  <c r="G530" i="265"/>
  <c r="F372" i="245"/>
  <c r="G372" i="245" s="1"/>
  <c r="D368" i="245"/>
  <c r="E368" i="245" s="1"/>
  <c r="F402" i="245"/>
  <c r="G402" i="245" s="1"/>
  <c r="J400" i="245"/>
  <c r="K400" i="245"/>
  <c r="J402" i="245"/>
  <c r="E183" i="275"/>
  <c r="N261" i="245"/>
  <c r="H398" i="245"/>
  <c r="I398" i="245" s="1"/>
  <c r="F710" i="265"/>
  <c r="J398" i="245"/>
  <c r="F398" i="245"/>
  <c r="G398" i="245" s="1"/>
  <c r="D710" i="265"/>
  <c r="F394" i="245"/>
  <c r="G394" i="245" s="1"/>
  <c r="J394" i="245"/>
  <c r="H650" i="265"/>
  <c r="D386" i="245"/>
  <c r="J386" i="245"/>
  <c r="H530" i="265"/>
  <c r="J382" i="245"/>
  <c r="K382" i="245"/>
  <c r="F382" i="245"/>
  <c r="G382" i="245" s="1"/>
  <c r="E470" i="265"/>
  <c r="H378" i="245"/>
  <c r="I378" i="245" s="1"/>
  <c r="F410" i="265"/>
  <c r="F378" i="245"/>
  <c r="G378" i="245" s="1"/>
  <c r="D410" i="265"/>
  <c r="J378" i="245"/>
  <c r="H410" i="265"/>
  <c r="F370" i="245"/>
  <c r="G370" i="245" s="1"/>
  <c r="J370" i="245"/>
  <c r="K370" i="245" s="1"/>
  <c r="H370" i="245"/>
  <c r="I370" i="245" s="1"/>
  <c r="F364" i="245"/>
  <c r="G364" i="245" s="1"/>
  <c r="D364" i="245"/>
  <c r="E364" i="245" s="1"/>
  <c r="F356" i="245"/>
  <c r="G356" i="245" s="1"/>
  <c r="H356" i="245"/>
  <c r="I356" i="245" s="1"/>
  <c r="D381" i="245"/>
  <c r="D357" i="245"/>
  <c r="E357" i="245" s="1"/>
  <c r="D387" i="245"/>
  <c r="D399" i="245"/>
  <c r="E399" i="245"/>
  <c r="C725" i="265"/>
  <c r="D365" i="245"/>
  <c r="E365" i="245" s="1"/>
  <c r="D361" i="245"/>
  <c r="E361" i="245" s="1"/>
  <c r="D363" i="245"/>
  <c r="E363" i="245" s="1"/>
  <c r="D359" i="245"/>
  <c r="E359" i="245" s="1"/>
  <c r="D389" i="245"/>
  <c r="D385" i="245"/>
  <c r="E385" i="245"/>
  <c r="C515" i="265"/>
  <c r="D375" i="245"/>
  <c r="E375" i="245" s="1"/>
  <c r="D397" i="245"/>
  <c r="E397" i="245"/>
  <c r="C695" i="265"/>
  <c r="D401" i="245"/>
  <c r="H393" i="245"/>
  <c r="I393" i="245" s="1"/>
  <c r="F635" i="265"/>
  <c r="H397" i="245"/>
  <c r="I397" i="245" s="1"/>
  <c r="F695" i="265"/>
  <c r="H371" i="245"/>
  <c r="I371" i="245" s="1"/>
  <c r="H363" i="245"/>
  <c r="I363" i="245" s="1"/>
  <c r="H359" i="245"/>
  <c r="I359" i="245" s="1"/>
  <c r="H385" i="245"/>
  <c r="I385" i="245" s="1"/>
  <c r="H355" i="245"/>
  <c r="I355" i="245" s="1"/>
  <c r="F355" i="245"/>
  <c r="G355" i="245" s="1"/>
  <c r="H377" i="245"/>
  <c r="I377" i="245" s="1"/>
  <c r="H375" i="245"/>
  <c r="I375" i="245" s="1"/>
  <c r="F605" i="265"/>
  <c r="G605" i="265"/>
  <c r="B17" i="275"/>
  <c r="H17" i="275"/>
  <c r="B43" i="275"/>
  <c r="H43" i="275"/>
  <c r="B45" i="275"/>
  <c r="H45" i="275"/>
  <c r="B63" i="275"/>
  <c r="B70" i="275"/>
  <c r="B80" i="275"/>
  <c r="H80" i="275"/>
  <c r="B93" i="275"/>
  <c r="H93" i="275"/>
  <c r="B124" i="275"/>
  <c r="H124" i="275"/>
  <c r="B127" i="275"/>
  <c r="H127" i="275"/>
  <c r="B128" i="275"/>
  <c r="H128" i="275"/>
  <c r="B142" i="275"/>
  <c r="B164" i="275"/>
  <c r="B192" i="275"/>
  <c r="B201" i="275"/>
  <c r="B205" i="275"/>
  <c r="F455" i="265"/>
  <c r="H254" i="275"/>
  <c r="H182" i="275"/>
  <c r="H230" i="275"/>
  <c r="H228" i="275"/>
  <c r="H226" i="275"/>
  <c r="H222" i="275"/>
  <c r="H218" i="275"/>
  <c r="H216" i="275"/>
  <c r="H214" i="275"/>
  <c r="H212" i="275"/>
  <c r="H39" i="275"/>
  <c r="H25" i="275"/>
  <c r="H98" i="275"/>
  <c r="H86" i="275"/>
  <c r="H102" i="275"/>
  <c r="H118" i="275"/>
  <c r="H122" i="275"/>
  <c r="H126" i="275"/>
  <c r="H94" i="275"/>
  <c r="H110" i="275"/>
  <c r="E78" i="275"/>
  <c r="H78" i="275"/>
  <c r="N151" i="245"/>
  <c r="I493" i="265"/>
  <c r="H368" i="245"/>
  <c r="I368" i="245" s="1"/>
  <c r="J374" i="245"/>
  <c r="K374" i="245" s="1"/>
  <c r="B577" i="265"/>
  <c r="F457" i="265"/>
  <c r="I596" i="265"/>
  <c r="I742" i="265"/>
  <c r="AQ52" i="93"/>
  <c r="AP52" i="93"/>
  <c r="G655" i="265"/>
  <c r="I727" i="265"/>
  <c r="I746" i="265"/>
  <c r="F746" i="265"/>
  <c r="G746" i="265"/>
  <c r="I506" i="265"/>
  <c r="F593" i="265"/>
  <c r="G593" i="265"/>
  <c r="I473" i="265"/>
  <c r="F413" i="265"/>
  <c r="G413" i="265"/>
  <c r="B760" i="265"/>
  <c r="AP38" i="93"/>
  <c r="AQ38" i="93"/>
  <c r="AP35" i="93"/>
  <c r="AQ35" i="93"/>
  <c r="B462" i="265"/>
  <c r="F561" i="265"/>
  <c r="I629" i="265"/>
  <c r="B582" i="265"/>
  <c r="G777" i="265"/>
  <c r="F777" i="265"/>
  <c r="F477" i="265"/>
  <c r="G477" i="265"/>
  <c r="D441" i="265"/>
  <c r="D411" i="265"/>
  <c r="D463" i="265"/>
  <c r="F652" i="265"/>
  <c r="G652" i="265"/>
  <c r="B712" i="265"/>
  <c r="B742" i="265"/>
  <c r="F697" i="265"/>
  <c r="B727" i="265"/>
  <c r="I443" i="265"/>
  <c r="D396" i="245"/>
  <c r="B680" i="265"/>
  <c r="AP56" i="93"/>
  <c r="B716" i="265"/>
  <c r="G460" i="265"/>
  <c r="F460" i="265"/>
  <c r="H399" i="245"/>
  <c r="I399" i="245" s="1"/>
  <c r="G725" i="265"/>
  <c r="G735" i="265"/>
  <c r="G560" i="265"/>
  <c r="G570" i="265"/>
  <c r="F362" i="245"/>
  <c r="G362" i="245" s="1"/>
  <c r="D520" i="265"/>
  <c r="F734" i="265"/>
  <c r="G734" i="265"/>
  <c r="B734" i="265"/>
  <c r="I414" i="265"/>
  <c r="F464" i="265"/>
  <c r="I743" i="265"/>
  <c r="G614" i="265"/>
  <c r="H364" i="245"/>
  <c r="I364" i="245" s="1"/>
  <c r="H379" i="245"/>
  <c r="I379" i="245" s="1"/>
  <c r="F425" i="265"/>
  <c r="H380" i="245"/>
  <c r="I380" i="245" s="1"/>
  <c r="G440" i="265"/>
  <c r="G450" i="265"/>
  <c r="H390" i="245"/>
  <c r="I390" i="245" s="1"/>
  <c r="F590" i="265"/>
  <c r="H383" i="245"/>
  <c r="I383" i="245" s="1"/>
  <c r="G485" i="265"/>
  <c r="G495" i="265"/>
  <c r="H387" i="245"/>
  <c r="I387" i="245" s="1"/>
  <c r="H402" i="245"/>
  <c r="I402" i="245" s="1"/>
  <c r="D400" i="245"/>
  <c r="H392" i="245"/>
  <c r="I392" i="245" s="1"/>
  <c r="D382" i="245"/>
  <c r="E382" i="245"/>
  <c r="C470" i="265"/>
  <c r="H357" i="245"/>
  <c r="I357" i="245" s="1"/>
  <c r="AC249" i="277"/>
  <c r="Q249" i="277"/>
  <c r="S249" i="277"/>
  <c r="BA249" i="277"/>
  <c r="T249" i="277"/>
  <c r="AT249" i="277"/>
  <c r="Z249" i="277"/>
  <c r="K249" i="277"/>
  <c r="Y249" i="277"/>
  <c r="G249" i="277"/>
  <c r="AY249" i="277"/>
  <c r="H249" i="277"/>
  <c r="AS249" i="277"/>
  <c r="I249" i="277"/>
  <c r="V249" i="277"/>
  <c r="U249" i="277"/>
  <c r="F249" i="277"/>
  <c r="N249" i="277"/>
  <c r="AD249" i="277"/>
  <c r="X249" i="277"/>
  <c r="AO249" i="277"/>
  <c r="AB282" i="277"/>
  <c r="AW282" i="277"/>
  <c r="AQ282" i="277"/>
  <c r="AJ282" i="277"/>
  <c r="AV282" i="277"/>
  <c r="AC282" i="277"/>
  <c r="E282" i="277"/>
  <c r="R282" i="277"/>
  <c r="BA282" i="277"/>
  <c r="T282" i="277"/>
  <c r="U282" i="277"/>
  <c r="A348" i="277"/>
  <c r="X348" i="277"/>
  <c r="V347" i="277"/>
  <c r="AT347" i="277"/>
  <c r="D347" i="277"/>
  <c r="AO347" i="277"/>
  <c r="AZ347" i="277"/>
  <c r="U347" i="277"/>
  <c r="T347" i="277"/>
  <c r="BA347" i="277"/>
  <c r="AH347" i="277"/>
  <c r="AP347" i="277"/>
  <c r="AF347" i="277"/>
  <c r="P347" i="277"/>
  <c r="AV347" i="277"/>
  <c r="Z347" i="277"/>
  <c r="AA347" i="277"/>
  <c r="AQ347" i="277"/>
  <c r="AJ347" i="277"/>
  <c r="W347" i="277"/>
  <c r="AC347" i="277"/>
  <c r="Q347" i="277"/>
  <c r="AD347" i="277"/>
  <c r="AI347" i="277"/>
  <c r="N347" i="277"/>
  <c r="O347" i="277"/>
  <c r="J347" i="277"/>
  <c r="I347" i="277"/>
  <c r="AR347" i="277"/>
  <c r="F347" i="277"/>
  <c r="AU347" i="277"/>
  <c r="R347" i="277"/>
  <c r="E347" i="277"/>
  <c r="X347" i="277"/>
  <c r="L347" i="277"/>
  <c r="Y347" i="277"/>
  <c r="AY347" i="277"/>
  <c r="AS347" i="277"/>
  <c r="H347" i="277"/>
  <c r="S347" i="277"/>
  <c r="AW347" i="277"/>
  <c r="AB347" i="277"/>
  <c r="G347" i="277"/>
  <c r="K347" i="277"/>
  <c r="AH83" i="277"/>
  <c r="AU83" i="277"/>
  <c r="AR83" i="277"/>
  <c r="K217" i="277"/>
  <c r="Y217" i="277"/>
  <c r="O217" i="277"/>
  <c r="AO217" i="277"/>
  <c r="AI217" i="277"/>
  <c r="AB217" i="277"/>
  <c r="R217" i="277"/>
  <c r="Z217" i="277"/>
  <c r="AY217" i="277"/>
  <c r="J217" i="277"/>
  <c r="Q217" i="277"/>
  <c r="S217" i="277"/>
  <c r="AU217" i="277"/>
  <c r="AJ217" i="277"/>
  <c r="N217" i="277"/>
  <c r="AR217" i="277"/>
  <c r="I217" i="277"/>
  <c r="X217" i="277"/>
  <c r="AA217" i="277"/>
  <c r="G217" i="277"/>
  <c r="A218" i="277"/>
  <c r="V217" i="277"/>
  <c r="D217" i="277"/>
  <c r="AC217" i="277"/>
  <c r="AF217" i="277"/>
  <c r="AD217" i="277"/>
  <c r="BA217" i="277"/>
  <c r="L217" i="277"/>
  <c r="AV217" i="277"/>
  <c r="AW217" i="277"/>
  <c r="E217" i="277"/>
  <c r="H217" i="277"/>
  <c r="AH217" i="277"/>
  <c r="AS217" i="277"/>
  <c r="AQ217" i="277"/>
  <c r="F217" i="277"/>
  <c r="U217" i="277"/>
  <c r="T217" i="277"/>
  <c r="AT217" i="277"/>
  <c r="P217" i="277"/>
  <c r="W217" i="277"/>
  <c r="AP217" i="277"/>
  <c r="AZ217" i="277"/>
  <c r="P83" i="277"/>
  <c r="AI381" i="277"/>
  <c r="X83" i="277"/>
  <c r="V83" i="277"/>
  <c r="L83" i="277"/>
  <c r="AO83" i="277"/>
  <c r="K83" i="277"/>
  <c r="U83" i="277"/>
  <c r="AY83" i="277"/>
  <c r="G83" i="277"/>
  <c r="Y83" i="277"/>
  <c r="AB83" i="277"/>
  <c r="H215" i="277"/>
  <c r="D215" i="277"/>
  <c r="P215" i="277"/>
  <c r="F215" i="277"/>
  <c r="AH215" i="277"/>
  <c r="N215" i="277"/>
  <c r="J214" i="277"/>
  <c r="AY181" i="277"/>
  <c r="AO181" i="277"/>
  <c r="AW84" i="277"/>
  <c r="AN250" i="277"/>
  <c r="AN217" i="277"/>
  <c r="AL217" i="277"/>
  <c r="AS250" i="277"/>
  <c r="AK282" i="277"/>
  <c r="AE282" i="277"/>
  <c r="AE217" i="277"/>
  <c r="AM282" i="277"/>
  <c r="AH84" i="277"/>
  <c r="K84" i="277"/>
  <c r="E84" i="277"/>
  <c r="AT84" i="277"/>
  <c r="H250" i="277"/>
  <c r="P250" i="277"/>
  <c r="AR316" i="277"/>
  <c r="N207" i="258"/>
  <c r="N317" i="258"/>
  <c r="N319" i="258"/>
  <c r="K157" i="258"/>
  <c r="D972" i="275"/>
  <c r="H972" i="275"/>
  <c r="N207" i="262"/>
  <c r="N317" i="262"/>
  <c r="K157" i="262"/>
  <c r="D2092" i="275"/>
  <c r="H2092" i="275"/>
  <c r="N207" i="263"/>
  <c r="N317" i="263"/>
  <c r="N319" i="263"/>
  <c r="N207" i="256"/>
  <c r="N317" i="256"/>
  <c r="K157" i="256"/>
  <c r="D412" i="275"/>
  <c r="H412" i="275"/>
  <c r="N207" i="260"/>
  <c r="N317" i="260"/>
  <c r="K157" i="260"/>
  <c r="D1532" i="275"/>
  <c r="H1532" i="275"/>
  <c r="N207" i="261"/>
  <c r="N317" i="261"/>
  <c r="K157" i="261"/>
  <c r="D1812" i="275"/>
  <c r="H1812" i="275"/>
  <c r="N207" i="257"/>
  <c r="N317" i="257"/>
  <c r="K157" i="257"/>
  <c r="D692" i="275"/>
  <c r="H692" i="275"/>
  <c r="G402" i="264"/>
  <c r="D779" i="265"/>
  <c r="K402" i="264"/>
  <c r="I779" i="265"/>
  <c r="G400" i="264"/>
  <c r="E749" i="265"/>
  <c r="D749" i="265"/>
  <c r="G398" i="264"/>
  <c r="D719" i="265"/>
  <c r="K398" i="264"/>
  <c r="I719" i="265"/>
  <c r="G396" i="264"/>
  <c r="E689" i="265"/>
  <c r="D689" i="265"/>
  <c r="K396" i="264"/>
  <c r="I689" i="265"/>
  <c r="G394" i="264"/>
  <c r="E659" i="265"/>
  <c r="D659" i="265"/>
  <c r="K394" i="264"/>
  <c r="I659" i="265"/>
  <c r="G392" i="264"/>
  <c r="E629" i="265"/>
  <c r="D629" i="265"/>
  <c r="G401" i="264"/>
  <c r="E764" i="265"/>
  <c r="D764" i="265"/>
  <c r="K401" i="264"/>
  <c r="I764" i="265"/>
  <c r="G399" i="264"/>
  <c r="E734" i="265"/>
  <c r="D734" i="265"/>
  <c r="G397" i="264"/>
  <c r="E704" i="265"/>
  <c r="D704" i="265"/>
  <c r="K397" i="264"/>
  <c r="I704" i="265"/>
  <c r="G395" i="264"/>
  <c r="D674" i="265"/>
  <c r="K395" i="264"/>
  <c r="I674" i="265"/>
  <c r="G393" i="264"/>
  <c r="D644" i="265"/>
  <c r="K393" i="264"/>
  <c r="I644" i="265"/>
  <c r="E390" i="264"/>
  <c r="C599" i="265"/>
  <c r="B599" i="265"/>
  <c r="E389" i="264"/>
  <c r="C584" i="265"/>
  <c r="B584" i="265"/>
  <c r="E388" i="264"/>
  <c r="C569" i="265"/>
  <c r="B569" i="265"/>
  <c r="E387" i="264"/>
  <c r="B554" i="265"/>
  <c r="E386" i="264"/>
  <c r="C539" i="265"/>
  <c r="B539" i="265"/>
  <c r="E385" i="264"/>
  <c r="C524" i="265"/>
  <c r="B524" i="265"/>
  <c r="E384" i="264"/>
  <c r="B509" i="265"/>
  <c r="E383" i="264"/>
  <c r="C494" i="265"/>
  <c r="B494" i="265"/>
  <c r="E382" i="264"/>
  <c r="C479" i="265"/>
  <c r="E381" i="264"/>
  <c r="C464" i="265"/>
  <c r="B464" i="265"/>
  <c r="E380" i="264"/>
  <c r="C449" i="265"/>
  <c r="B449" i="265"/>
  <c r="E379" i="264"/>
  <c r="C434" i="265"/>
  <c r="E378" i="264"/>
  <c r="B419" i="265"/>
  <c r="G390" i="264"/>
  <c r="E599" i="265"/>
  <c r="D599" i="265"/>
  <c r="G388" i="264"/>
  <c r="E569" i="265"/>
  <c r="D569" i="265"/>
  <c r="G386" i="264"/>
  <c r="E539" i="265"/>
  <c r="D539" i="265"/>
  <c r="G384" i="264"/>
  <c r="E509" i="265"/>
  <c r="D509" i="265"/>
  <c r="G382" i="264"/>
  <c r="E479" i="265"/>
  <c r="D479" i="265"/>
  <c r="G380" i="264"/>
  <c r="D449" i="265"/>
  <c r="G378" i="264"/>
  <c r="E419" i="265"/>
  <c r="D419" i="265"/>
  <c r="L402" i="264"/>
  <c r="E402" i="264"/>
  <c r="C779" i="265"/>
  <c r="B779" i="265"/>
  <c r="L400" i="264"/>
  <c r="E400" i="264"/>
  <c r="B749" i="265"/>
  <c r="I400" i="264"/>
  <c r="H749" i="265"/>
  <c r="F749" i="265"/>
  <c r="L398" i="264"/>
  <c r="E398" i="264"/>
  <c r="C719" i="265"/>
  <c r="B719" i="265"/>
  <c r="L396" i="264"/>
  <c r="E396" i="264"/>
  <c r="B689" i="265"/>
  <c r="I396" i="264"/>
  <c r="H689" i="265"/>
  <c r="F689" i="265"/>
  <c r="L394" i="264"/>
  <c r="E394" i="264"/>
  <c r="C659" i="265"/>
  <c r="B659" i="265"/>
  <c r="I394" i="264"/>
  <c r="H659" i="265"/>
  <c r="F659" i="265"/>
  <c r="J659" i="265" s="1"/>
  <c r="L392" i="264"/>
  <c r="E392" i="264"/>
  <c r="C629" i="265"/>
  <c r="B629" i="265"/>
  <c r="I392" i="264"/>
  <c r="H629" i="265"/>
  <c r="F629" i="265"/>
  <c r="L401" i="264"/>
  <c r="E401" i="264"/>
  <c r="C764" i="265"/>
  <c r="B764" i="265"/>
  <c r="I401" i="264"/>
  <c r="H764" i="265"/>
  <c r="F764" i="265"/>
  <c r="J764" i="265" s="1"/>
  <c r="L399" i="264"/>
  <c r="E399" i="264"/>
  <c r="C734" i="265"/>
  <c r="L397" i="264"/>
  <c r="E397" i="264"/>
  <c r="B704" i="265"/>
  <c r="I397" i="264"/>
  <c r="H704" i="265"/>
  <c r="F704" i="265"/>
  <c r="L395" i="264"/>
  <c r="E395" i="264"/>
  <c r="C674" i="265"/>
  <c r="I395" i="264"/>
  <c r="H674" i="265"/>
  <c r="F674" i="265"/>
  <c r="L393" i="264"/>
  <c r="E393" i="264"/>
  <c r="C644" i="265"/>
  <c r="B644" i="265"/>
  <c r="I393" i="264"/>
  <c r="H644" i="265"/>
  <c r="F644" i="265"/>
  <c r="J644" i="265" s="1"/>
  <c r="I390" i="264"/>
  <c r="H599" i="265"/>
  <c r="F599" i="265"/>
  <c r="I389" i="264"/>
  <c r="H584" i="265"/>
  <c r="F584" i="265"/>
  <c r="I388" i="264"/>
  <c r="H569" i="265"/>
  <c r="F569" i="265"/>
  <c r="J569" i="265" s="1"/>
  <c r="I387" i="264"/>
  <c r="H554" i="265"/>
  <c r="F554" i="265"/>
  <c r="I386" i="264"/>
  <c r="H539" i="265"/>
  <c r="F539" i="265"/>
  <c r="J539" i="265" s="1"/>
  <c r="I385" i="264"/>
  <c r="H524" i="265"/>
  <c r="F524" i="265"/>
  <c r="I384" i="264"/>
  <c r="H509" i="265"/>
  <c r="F509" i="265"/>
  <c r="J509" i="265" s="1"/>
  <c r="I383" i="264"/>
  <c r="H494" i="265"/>
  <c r="F494" i="265"/>
  <c r="I382" i="264"/>
  <c r="H479" i="265"/>
  <c r="F479" i="265"/>
  <c r="I380" i="264"/>
  <c r="H449" i="265"/>
  <c r="F449" i="265"/>
  <c r="J449" i="265" s="1"/>
  <c r="I379" i="264"/>
  <c r="H434" i="265"/>
  <c r="F434" i="265"/>
  <c r="G389" i="264"/>
  <c r="E584" i="265"/>
  <c r="D584" i="265"/>
  <c r="J584" i="265" s="1"/>
  <c r="G387" i="264"/>
  <c r="E554" i="265"/>
  <c r="D554" i="265"/>
  <c r="J554" i="265" s="1"/>
  <c r="G385" i="264"/>
  <c r="E524" i="265"/>
  <c r="D524" i="265"/>
  <c r="J524" i="265" s="1"/>
  <c r="G383" i="264"/>
  <c r="E494" i="265"/>
  <c r="D494" i="265"/>
  <c r="J494" i="265" s="1"/>
  <c r="G381" i="264"/>
  <c r="E464" i="265"/>
  <c r="D464" i="265"/>
  <c r="G379" i="264"/>
  <c r="E434" i="265"/>
  <c r="D434" i="265"/>
  <c r="G401" i="263"/>
  <c r="E763" i="265"/>
  <c r="D763" i="265"/>
  <c r="K401" i="263"/>
  <c r="I763" i="265"/>
  <c r="G399" i="263"/>
  <c r="E733" i="265"/>
  <c r="D733" i="265"/>
  <c r="G397" i="263"/>
  <c r="E703" i="265"/>
  <c r="D703" i="265"/>
  <c r="K397" i="263"/>
  <c r="I703" i="265"/>
  <c r="G395" i="263"/>
  <c r="E673" i="265"/>
  <c r="D673" i="265"/>
  <c r="G393" i="263"/>
  <c r="E643" i="265"/>
  <c r="D643" i="265"/>
  <c r="K393" i="263"/>
  <c r="I643" i="265"/>
  <c r="K402" i="263"/>
  <c r="I778" i="265"/>
  <c r="G400" i="263"/>
  <c r="D748" i="265"/>
  <c r="K400" i="263"/>
  <c r="I748" i="265"/>
  <c r="K398" i="263"/>
  <c r="I718" i="265"/>
  <c r="G396" i="263"/>
  <c r="E688" i="265"/>
  <c r="D688" i="265"/>
  <c r="K396" i="263"/>
  <c r="I688" i="265"/>
  <c r="K394" i="263"/>
  <c r="I658" i="265"/>
  <c r="G392" i="263"/>
  <c r="E628" i="265"/>
  <c r="D628" i="265"/>
  <c r="K392" i="263"/>
  <c r="I628" i="265"/>
  <c r="G391" i="263"/>
  <c r="E613" i="265"/>
  <c r="D613" i="265"/>
  <c r="K391" i="263"/>
  <c r="I613" i="265"/>
  <c r="G389" i="263"/>
  <c r="E583" i="265"/>
  <c r="D583" i="265"/>
  <c r="K389" i="263"/>
  <c r="I583" i="265"/>
  <c r="G387" i="263"/>
  <c r="E553" i="265"/>
  <c r="D553" i="265"/>
  <c r="K387" i="263"/>
  <c r="I553" i="265"/>
  <c r="K385" i="263"/>
  <c r="I523" i="265"/>
  <c r="G390" i="263"/>
  <c r="E598" i="265"/>
  <c r="D598" i="265"/>
  <c r="K390" i="263"/>
  <c r="I598" i="265"/>
  <c r="G388" i="263"/>
  <c r="D568" i="265"/>
  <c r="K388" i="263"/>
  <c r="I568" i="265"/>
  <c r="G386" i="263"/>
  <c r="D538" i="265"/>
  <c r="K386" i="263"/>
  <c r="I538" i="265"/>
  <c r="L369" i="263"/>
  <c r="M370" i="263"/>
  <c r="M371" i="263"/>
  <c r="M373" i="263"/>
  <c r="M375" i="263"/>
  <c r="M377" i="263"/>
  <c r="K381" i="263"/>
  <c r="I463" i="265"/>
  <c r="G379" i="263"/>
  <c r="D433" i="265"/>
  <c r="G383" i="263"/>
  <c r="D493" i="265"/>
  <c r="G385" i="263"/>
  <c r="E523" i="265"/>
  <c r="D523" i="265"/>
  <c r="I380" i="263"/>
  <c r="H448" i="265"/>
  <c r="F448" i="265"/>
  <c r="I382" i="263"/>
  <c r="F478" i="265"/>
  <c r="I384" i="263"/>
  <c r="H508" i="265"/>
  <c r="F508" i="265"/>
  <c r="L372" i="263"/>
  <c r="L374" i="263"/>
  <c r="L376" i="263"/>
  <c r="E378" i="263"/>
  <c r="C418" i="265"/>
  <c r="L378" i="263"/>
  <c r="B418" i="265"/>
  <c r="E380" i="263"/>
  <c r="L380" i="263"/>
  <c r="B448" i="265"/>
  <c r="E382" i="263"/>
  <c r="C478" i="265"/>
  <c r="L382" i="263"/>
  <c r="B478" i="265"/>
  <c r="E384" i="263"/>
  <c r="C508" i="265"/>
  <c r="L384" i="263"/>
  <c r="B508" i="265"/>
  <c r="L401" i="263"/>
  <c r="E401" i="263"/>
  <c r="B763" i="265"/>
  <c r="I401" i="263"/>
  <c r="H763" i="265"/>
  <c r="F763" i="265"/>
  <c r="J763" i="265" s="1"/>
  <c r="L399" i="263"/>
  <c r="E399" i="263"/>
  <c r="C733" i="265"/>
  <c r="B733" i="265"/>
  <c r="I399" i="263"/>
  <c r="H733" i="265"/>
  <c r="F733" i="265"/>
  <c r="L397" i="263"/>
  <c r="E397" i="263"/>
  <c r="C703" i="265"/>
  <c r="B703" i="265"/>
  <c r="I397" i="263"/>
  <c r="H703" i="265"/>
  <c r="F703" i="265"/>
  <c r="J703" i="265" s="1"/>
  <c r="L395" i="263"/>
  <c r="E395" i="263"/>
  <c r="C673" i="265"/>
  <c r="B673" i="265"/>
  <c r="I395" i="263"/>
  <c r="H673" i="265"/>
  <c r="F673" i="265"/>
  <c r="L393" i="263"/>
  <c r="E393" i="263"/>
  <c r="B643" i="265"/>
  <c r="I393" i="263"/>
  <c r="H643" i="265"/>
  <c r="F643" i="265"/>
  <c r="J643" i="265" s="1"/>
  <c r="L402" i="263"/>
  <c r="E402" i="263"/>
  <c r="C778" i="265"/>
  <c r="B778" i="265"/>
  <c r="I402" i="263"/>
  <c r="H778" i="265"/>
  <c r="F778" i="265"/>
  <c r="L400" i="263"/>
  <c r="E400" i="263"/>
  <c r="C748" i="265"/>
  <c r="I400" i="263"/>
  <c r="H748" i="265"/>
  <c r="F748" i="265"/>
  <c r="L398" i="263"/>
  <c r="E398" i="263"/>
  <c r="C718" i="265"/>
  <c r="K718" i="265"/>
  <c r="B718" i="265"/>
  <c r="I398" i="263"/>
  <c r="H718" i="265"/>
  <c r="F718" i="265"/>
  <c r="L396" i="263"/>
  <c r="E396" i="263"/>
  <c r="C688" i="265"/>
  <c r="B688" i="265"/>
  <c r="I396" i="263"/>
  <c r="H688" i="265"/>
  <c r="F688" i="265"/>
  <c r="L394" i="263"/>
  <c r="E394" i="263"/>
  <c r="C658" i="265"/>
  <c r="B658" i="265"/>
  <c r="I394" i="263"/>
  <c r="H658" i="265"/>
  <c r="F658" i="265"/>
  <c r="L392" i="263"/>
  <c r="E392" i="263"/>
  <c r="C628" i="265"/>
  <c r="B628" i="265"/>
  <c r="J628" i="265" s="1"/>
  <c r="L391" i="263"/>
  <c r="E391" i="263"/>
  <c r="C613" i="265"/>
  <c r="K613" i="265"/>
  <c r="B613" i="265"/>
  <c r="I391" i="263"/>
  <c r="H613" i="265"/>
  <c r="F613" i="265"/>
  <c r="J613" i="265" s="1"/>
  <c r="L389" i="263"/>
  <c r="E389" i="263"/>
  <c r="C583" i="265"/>
  <c r="B583" i="265"/>
  <c r="I389" i="263"/>
  <c r="H583" i="265"/>
  <c r="F583" i="265"/>
  <c r="J583" i="265" s="1"/>
  <c r="L387" i="263"/>
  <c r="E387" i="263"/>
  <c r="B553" i="265"/>
  <c r="I385" i="263"/>
  <c r="H523" i="265"/>
  <c r="F523" i="265"/>
  <c r="L390" i="263"/>
  <c r="E390" i="263"/>
  <c r="C598" i="265"/>
  <c r="B598" i="265"/>
  <c r="I390" i="263"/>
  <c r="H598" i="265"/>
  <c r="F598" i="265"/>
  <c r="L388" i="263"/>
  <c r="E388" i="263"/>
  <c r="C568" i="265"/>
  <c r="B568" i="265"/>
  <c r="I388" i="263"/>
  <c r="H568" i="265"/>
  <c r="F568" i="265"/>
  <c r="L386" i="263"/>
  <c r="E386" i="263"/>
  <c r="C538" i="265"/>
  <c r="B538" i="265"/>
  <c r="I386" i="263"/>
  <c r="H538" i="265"/>
  <c r="F538" i="265"/>
  <c r="J538" i="265" s="1"/>
  <c r="L370" i="263"/>
  <c r="N370" i="263" s="1"/>
  <c r="L368" i="263"/>
  <c r="L367" i="263"/>
  <c r="L365" i="263"/>
  <c r="M374" i="263"/>
  <c r="N374" i="263"/>
  <c r="M376" i="263"/>
  <c r="N376" i="263"/>
  <c r="K378" i="263"/>
  <c r="I418" i="265"/>
  <c r="K380" i="263"/>
  <c r="I448" i="265"/>
  <c r="K382" i="263"/>
  <c r="I478" i="265"/>
  <c r="G378" i="263"/>
  <c r="E418" i="265"/>
  <c r="D418" i="265"/>
  <c r="G380" i="263"/>
  <c r="E448" i="265"/>
  <c r="D448" i="265"/>
  <c r="G382" i="263"/>
  <c r="E478" i="265"/>
  <c r="D478" i="265"/>
  <c r="G384" i="263"/>
  <c r="E508" i="265"/>
  <c r="D508" i="265"/>
  <c r="M369" i="263"/>
  <c r="M367" i="263"/>
  <c r="I379" i="263"/>
  <c r="H433" i="265"/>
  <c r="F433" i="265"/>
  <c r="I381" i="263"/>
  <c r="H463" i="265"/>
  <c r="F463" i="265"/>
  <c r="I383" i="263"/>
  <c r="H493" i="265"/>
  <c r="F493" i="265"/>
  <c r="L371" i="263"/>
  <c r="N371" i="263" s="1"/>
  <c r="L373" i="263"/>
  <c r="L375" i="263"/>
  <c r="L377" i="263"/>
  <c r="N377" i="263" s="1"/>
  <c r="E379" i="263"/>
  <c r="C433" i="265"/>
  <c r="L379" i="263"/>
  <c r="B433" i="265"/>
  <c r="J433" i="265" s="1"/>
  <c r="E381" i="263"/>
  <c r="C463" i="265"/>
  <c r="L381" i="263"/>
  <c r="B463" i="265"/>
  <c r="J463" i="265" s="1"/>
  <c r="E383" i="263"/>
  <c r="C493" i="265"/>
  <c r="L383" i="263"/>
  <c r="B493" i="265"/>
  <c r="L385" i="263"/>
  <c r="E385" i="263"/>
  <c r="C523" i="265"/>
  <c r="B523" i="265"/>
  <c r="J523" i="265" s="1"/>
  <c r="F762" i="265"/>
  <c r="L399" i="262"/>
  <c r="B732" i="265"/>
  <c r="F702" i="265"/>
  <c r="E395" i="262"/>
  <c r="C672" i="265"/>
  <c r="I395" i="262"/>
  <c r="H672" i="265"/>
  <c r="L393" i="262"/>
  <c r="B642" i="265"/>
  <c r="I762" i="265"/>
  <c r="K400" i="262"/>
  <c r="I747" i="265"/>
  <c r="K398" i="262"/>
  <c r="I717" i="265"/>
  <c r="G396" i="262"/>
  <c r="E687" i="265"/>
  <c r="D687" i="265"/>
  <c r="K396" i="262"/>
  <c r="I687" i="265"/>
  <c r="G394" i="262"/>
  <c r="E657" i="265"/>
  <c r="D657" i="265"/>
  <c r="K394" i="262"/>
  <c r="I657" i="265"/>
  <c r="G392" i="262"/>
  <c r="E627" i="265"/>
  <c r="D627" i="265"/>
  <c r="K392" i="262"/>
  <c r="I627" i="265"/>
  <c r="G391" i="262"/>
  <c r="E612" i="265"/>
  <c r="D612" i="265"/>
  <c r="K391" i="262"/>
  <c r="I612" i="265"/>
  <c r="G389" i="262"/>
  <c r="E582" i="265"/>
  <c r="D582" i="265"/>
  <c r="I552" i="265"/>
  <c r="D597" i="265"/>
  <c r="D567" i="265"/>
  <c r="I537" i="265"/>
  <c r="I507" i="265"/>
  <c r="L364" i="262"/>
  <c r="L362" i="262"/>
  <c r="I379" i="262"/>
  <c r="I381" i="262"/>
  <c r="H462" i="265"/>
  <c r="I383" i="262"/>
  <c r="H492" i="265"/>
  <c r="L370" i="262"/>
  <c r="L374" i="262"/>
  <c r="L378" i="262"/>
  <c r="L380" i="262"/>
  <c r="E382" i="262"/>
  <c r="C477" i="265"/>
  <c r="B477" i="265"/>
  <c r="L360" i="262"/>
  <c r="L358" i="262"/>
  <c r="L357" i="262"/>
  <c r="L355" i="262"/>
  <c r="M366" i="262"/>
  <c r="M368" i="262"/>
  <c r="N368" i="262"/>
  <c r="M374" i="262"/>
  <c r="O374" i="262"/>
  <c r="P374" i="262"/>
  <c r="M376" i="262"/>
  <c r="K378" i="262"/>
  <c r="K382" i="262"/>
  <c r="I477" i="265"/>
  <c r="G379" i="262"/>
  <c r="E432" i="265"/>
  <c r="D432" i="265"/>
  <c r="G381" i="262"/>
  <c r="E462" i="265"/>
  <c r="D462" i="265"/>
  <c r="G383" i="262"/>
  <c r="E492" i="265"/>
  <c r="D492" i="265"/>
  <c r="L361" i="262"/>
  <c r="E402" i="262"/>
  <c r="C777" i="265"/>
  <c r="B777" i="265"/>
  <c r="G401" i="262"/>
  <c r="E762" i="265"/>
  <c r="D762" i="265"/>
  <c r="D732" i="265"/>
  <c r="K399" i="262"/>
  <c r="I732" i="265"/>
  <c r="G397" i="262"/>
  <c r="E702" i="265"/>
  <c r="D702" i="265"/>
  <c r="K397" i="262"/>
  <c r="I702" i="265"/>
  <c r="G395" i="262"/>
  <c r="E672" i="265"/>
  <c r="D672" i="265"/>
  <c r="K395" i="262"/>
  <c r="I672" i="265"/>
  <c r="G393" i="262"/>
  <c r="D642" i="265"/>
  <c r="K393" i="262"/>
  <c r="I642" i="265"/>
  <c r="L400" i="262"/>
  <c r="E400" i="262"/>
  <c r="B747" i="265"/>
  <c r="I400" i="262"/>
  <c r="H747" i="265"/>
  <c r="F747" i="265"/>
  <c r="L398" i="262"/>
  <c r="E398" i="262"/>
  <c r="C717" i="265"/>
  <c r="B717" i="265"/>
  <c r="I398" i="262"/>
  <c r="H717" i="265"/>
  <c r="F717" i="265"/>
  <c r="L396" i="262"/>
  <c r="E396" i="262"/>
  <c r="B687" i="265"/>
  <c r="I396" i="262"/>
  <c r="H687" i="265"/>
  <c r="F687" i="265"/>
  <c r="L394" i="262"/>
  <c r="E394" i="262"/>
  <c r="C657" i="265"/>
  <c r="K657" i="265"/>
  <c r="I394" i="262"/>
  <c r="H657" i="265"/>
  <c r="F657" i="265"/>
  <c r="L392" i="262"/>
  <c r="E392" i="262"/>
  <c r="C627" i="265"/>
  <c r="B627" i="265"/>
  <c r="I392" i="262"/>
  <c r="H627" i="265"/>
  <c r="F627" i="265"/>
  <c r="L391" i="262"/>
  <c r="E391" i="262"/>
  <c r="C612" i="265"/>
  <c r="B612" i="265"/>
  <c r="I391" i="262"/>
  <c r="H612" i="265"/>
  <c r="F612" i="265"/>
  <c r="E389" i="262"/>
  <c r="C582" i="265"/>
  <c r="I389" i="262"/>
  <c r="H582" i="265"/>
  <c r="F582" i="265"/>
  <c r="J582" i="265" s="1"/>
  <c r="E387" i="262"/>
  <c r="B552" i="265"/>
  <c r="I387" i="262"/>
  <c r="H552" i="265"/>
  <c r="F552" i="265"/>
  <c r="L385" i="262"/>
  <c r="E385" i="262"/>
  <c r="C522" i="265"/>
  <c r="B522" i="265"/>
  <c r="I385" i="262"/>
  <c r="H522" i="265"/>
  <c r="F522" i="265"/>
  <c r="E390" i="262"/>
  <c r="C597" i="265"/>
  <c r="B597" i="265"/>
  <c r="L388" i="262"/>
  <c r="E388" i="262"/>
  <c r="C567" i="265"/>
  <c r="B567" i="265"/>
  <c r="I388" i="262"/>
  <c r="H567" i="265"/>
  <c r="F567" i="265"/>
  <c r="J567" i="265" s="1"/>
  <c r="E386" i="262"/>
  <c r="C537" i="265"/>
  <c r="K537" i="265"/>
  <c r="B537" i="265"/>
  <c r="I386" i="262"/>
  <c r="H537" i="265"/>
  <c r="F537" i="265"/>
  <c r="L384" i="262"/>
  <c r="E384" i="262"/>
  <c r="C507" i="265"/>
  <c r="K507" i="265"/>
  <c r="B507" i="265"/>
  <c r="I384" i="262"/>
  <c r="H507" i="265"/>
  <c r="F507" i="265"/>
  <c r="I378" i="262"/>
  <c r="H417" i="265"/>
  <c r="F417" i="265"/>
  <c r="I380" i="262"/>
  <c r="H447" i="265"/>
  <c r="F447" i="265"/>
  <c r="L367" i="262"/>
  <c r="L371" i="262"/>
  <c r="L375" i="262"/>
  <c r="E379" i="262"/>
  <c r="C432" i="265"/>
  <c r="L379" i="262"/>
  <c r="B432" i="265"/>
  <c r="E381" i="262"/>
  <c r="C462" i="265"/>
  <c r="E383" i="262"/>
  <c r="C492" i="265"/>
  <c r="B492" i="265"/>
  <c r="J492" i="265" s="1"/>
  <c r="M363" i="262"/>
  <c r="F403" i="262"/>
  <c r="M369" i="262"/>
  <c r="M371" i="262"/>
  <c r="N371" i="262"/>
  <c r="M373" i="262"/>
  <c r="K379" i="262"/>
  <c r="I432" i="265"/>
  <c r="K381" i="262"/>
  <c r="K383" i="262"/>
  <c r="G378" i="262"/>
  <c r="E417" i="265"/>
  <c r="D417" i="265"/>
  <c r="G380" i="262"/>
  <c r="D447" i="265"/>
  <c r="G398" i="261"/>
  <c r="D716" i="265"/>
  <c r="I396" i="261"/>
  <c r="H686" i="265"/>
  <c r="F686" i="265"/>
  <c r="E396" i="261"/>
  <c r="C686" i="265"/>
  <c r="L396" i="261"/>
  <c r="B686" i="265"/>
  <c r="G395" i="261"/>
  <c r="E671" i="265"/>
  <c r="D671" i="265"/>
  <c r="I394" i="261"/>
  <c r="H656" i="265"/>
  <c r="F656" i="265"/>
  <c r="E394" i="261"/>
  <c r="C656" i="265"/>
  <c r="L394" i="261"/>
  <c r="B656" i="265"/>
  <c r="K396" i="261"/>
  <c r="I686" i="265"/>
  <c r="L392" i="261"/>
  <c r="E392" i="261"/>
  <c r="C626" i="265"/>
  <c r="B626" i="265"/>
  <c r="I392" i="261"/>
  <c r="H626" i="265"/>
  <c r="F626" i="265"/>
  <c r="K395" i="261"/>
  <c r="I671" i="265"/>
  <c r="G393" i="261"/>
  <c r="E641" i="265"/>
  <c r="D641" i="265"/>
  <c r="L379" i="261"/>
  <c r="E379" i="261"/>
  <c r="C431" i="265"/>
  <c r="B431" i="265"/>
  <c r="G378" i="261"/>
  <c r="E416" i="265"/>
  <c r="D416" i="265"/>
  <c r="L377" i="261"/>
  <c r="L375" i="261"/>
  <c r="L373" i="261"/>
  <c r="L371" i="261"/>
  <c r="K378" i="261"/>
  <c r="I416" i="265"/>
  <c r="M374" i="261"/>
  <c r="L370" i="261"/>
  <c r="L368" i="261"/>
  <c r="L366" i="261"/>
  <c r="L364" i="261"/>
  <c r="L362" i="261"/>
  <c r="L360" i="261"/>
  <c r="L358" i="261"/>
  <c r="L356" i="261"/>
  <c r="I381" i="261"/>
  <c r="H461" i="265"/>
  <c r="F461" i="265"/>
  <c r="I383" i="261"/>
  <c r="F491" i="265"/>
  <c r="I387" i="261"/>
  <c r="F551" i="265"/>
  <c r="I389" i="261"/>
  <c r="H581" i="265"/>
  <c r="F581" i="265"/>
  <c r="I391" i="261"/>
  <c r="F611" i="265"/>
  <c r="I402" i="261"/>
  <c r="H776" i="265"/>
  <c r="F776" i="265"/>
  <c r="E381" i="261"/>
  <c r="C461" i="265"/>
  <c r="L381" i="261"/>
  <c r="B461" i="265"/>
  <c r="E383" i="261"/>
  <c r="C491" i="265"/>
  <c r="L383" i="261"/>
  <c r="B491" i="265"/>
  <c r="E385" i="261"/>
  <c r="C521" i="265"/>
  <c r="L385" i="261"/>
  <c r="B521" i="265"/>
  <c r="E387" i="261"/>
  <c r="C551" i="265"/>
  <c r="L387" i="261"/>
  <c r="B551" i="265"/>
  <c r="E389" i="261"/>
  <c r="C581" i="265"/>
  <c r="L389" i="261"/>
  <c r="B581" i="265"/>
  <c r="E391" i="261"/>
  <c r="C611" i="265"/>
  <c r="L391" i="261"/>
  <c r="B611" i="265"/>
  <c r="E399" i="261"/>
  <c r="C731" i="265"/>
  <c r="L399" i="261"/>
  <c r="B731" i="265"/>
  <c r="E401" i="261"/>
  <c r="C761" i="265"/>
  <c r="L401" i="261"/>
  <c r="B761" i="265"/>
  <c r="K379" i="261"/>
  <c r="I431" i="265"/>
  <c r="M375" i="261"/>
  <c r="M371" i="261"/>
  <c r="M367" i="261"/>
  <c r="K381" i="261"/>
  <c r="I461" i="265"/>
  <c r="K383" i="261"/>
  <c r="I491" i="265"/>
  <c r="K385" i="261"/>
  <c r="I521" i="265"/>
  <c r="K387" i="261"/>
  <c r="I551" i="265"/>
  <c r="K389" i="261"/>
  <c r="I581" i="265"/>
  <c r="K391" i="261"/>
  <c r="I611" i="265"/>
  <c r="K401" i="261"/>
  <c r="I761" i="265"/>
  <c r="G382" i="261"/>
  <c r="E476" i="265"/>
  <c r="D476" i="265"/>
  <c r="G384" i="261"/>
  <c r="E506" i="265"/>
  <c r="D506" i="265"/>
  <c r="G386" i="261"/>
  <c r="E536" i="265"/>
  <c r="D536" i="265"/>
  <c r="G388" i="261"/>
  <c r="E566" i="265"/>
  <c r="D566" i="265"/>
  <c r="G401" i="261"/>
  <c r="E761" i="265"/>
  <c r="D761" i="265"/>
  <c r="L355" i="261"/>
  <c r="I398" i="261"/>
  <c r="H716" i="265"/>
  <c r="F716" i="265"/>
  <c r="I397" i="261"/>
  <c r="H701" i="265"/>
  <c r="F701" i="265"/>
  <c r="E397" i="261"/>
  <c r="L397" i="261"/>
  <c r="B701" i="265"/>
  <c r="G396" i="261"/>
  <c r="E686" i="265"/>
  <c r="K686" i="265" s="1"/>
  <c r="D686" i="265"/>
  <c r="I395" i="261"/>
  <c r="H671" i="265"/>
  <c r="F671" i="265"/>
  <c r="E395" i="261"/>
  <c r="C671" i="265"/>
  <c r="K671" i="265"/>
  <c r="L395" i="261"/>
  <c r="B671" i="265"/>
  <c r="J671" i="265" s="1"/>
  <c r="K394" i="261"/>
  <c r="I656" i="265"/>
  <c r="K656" i="265" s="1"/>
  <c r="G392" i="261"/>
  <c r="D626" i="265"/>
  <c r="J626" i="265" s="1"/>
  <c r="K392" i="261"/>
  <c r="I626" i="265"/>
  <c r="K397" i="261"/>
  <c r="I701" i="265"/>
  <c r="L393" i="261"/>
  <c r="E393" i="261"/>
  <c r="C641" i="265"/>
  <c r="B641" i="265"/>
  <c r="I393" i="261"/>
  <c r="H641" i="265"/>
  <c r="F641" i="265"/>
  <c r="J641" i="265" s="1"/>
  <c r="I378" i="261"/>
  <c r="H416" i="265"/>
  <c r="F416" i="265"/>
  <c r="L378" i="261"/>
  <c r="E378" i="261"/>
  <c r="C416" i="265"/>
  <c r="K416" i="265"/>
  <c r="B416" i="265"/>
  <c r="L376" i="261"/>
  <c r="L374" i="261"/>
  <c r="L372" i="261"/>
  <c r="I379" i="261"/>
  <c r="H431" i="265"/>
  <c r="F431" i="265"/>
  <c r="M376" i="261"/>
  <c r="O376" i="261"/>
  <c r="P376" i="261"/>
  <c r="M364" i="261"/>
  <c r="I380" i="261"/>
  <c r="H446" i="265"/>
  <c r="F446" i="265"/>
  <c r="I382" i="261"/>
  <c r="H476" i="265"/>
  <c r="F476" i="265"/>
  <c r="I384" i="261"/>
  <c r="H506" i="265"/>
  <c r="F506" i="265"/>
  <c r="I386" i="261"/>
  <c r="H536" i="265"/>
  <c r="F536" i="265"/>
  <c r="I388" i="261"/>
  <c r="H566" i="265"/>
  <c r="F566" i="265"/>
  <c r="I390" i="261"/>
  <c r="H596" i="265"/>
  <c r="F596" i="265"/>
  <c r="I399" i="261"/>
  <c r="F731" i="265"/>
  <c r="I401" i="261"/>
  <c r="H761" i="265"/>
  <c r="F761" i="265"/>
  <c r="E380" i="261"/>
  <c r="L380" i="261"/>
  <c r="B446" i="265"/>
  <c r="E382" i="261"/>
  <c r="C476" i="265"/>
  <c r="L382" i="261"/>
  <c r="B476" i="265"/>
  <c r="E384" i="261"/>
  <c r="C506" i="265"/>
  <c r="L384" i="261"/>
  <c r="B506" i="265"/>
  <c r="E386" i="261"/>
  <c r="C536" i="265"/>
  <c r="L386" i="261"/>
  <c r="B536" i="265"/>
  <c r="J536" i="265" s="1"/>
  <c r="E388" i="261"/>
  <c r="C566" i="265"/>
  <c r="L388" i="261"/>
  <c r="B566" i="265"/>
  <c r="E390" i="261"/>
  <c r="C596" i="265"/>
  <c r="L390" i="261"/>
  <c r="B596" i="265"/>
  <c r="E398" i="261"/>
  <c r="C716" i="265"/>
  <c r="L398" i="261"/>
  <c r="E400" i="261"/>
  <c r="C746" i="265"/>
  <c r="L400" i="261"/>
  <c r="B746" i="265"/>
  <c r="E402" i="261"/>
  <c r="C776" i="265"/>
  <c r="L402" i="261"/>
  <c r="B776" i="265"/>
  <c r="L369" i="261"/>
  <c r="L367" i="261"/>
  <c r="O367" i="261" s="1"/>
  <c r="P367" i="261" s="1"/>
  <c r="L365" i="261"/>
  <c r="L363" i="261"/>
  <c r="L361" i="261"/>
  <c r="L359" i="261"/>
  <c r="L357" i="261"/>
  <c r="L354" i="261"/>
  <c r="H403" i="261"/>
  <c r="K380" i="261"/>
  <c r="I446" i="265"/>
  <c r="K386" i="261"/>
  <c r="I536" i="265"/>
  <c r="K536" i="265" s="1"/>
  <c r="K388" i="261"/>
  <c r="I566" i="265"/>
  <c r="G385" i="261"/>
  <c r="E521" i="265"/>
  <c r="D521" i="265"/>
  <c r="G389" i="261"/>
  <c r="E581" i="265"/>
  <c r="D581" i="265"/>
  <c r="G402" i="261"/>
  <c r="E776" i="265"/>
  <c r="D776" i="265"/>
  <c r="I402" i="260"/>
  <c r="H775" i="265"/>
  <c r="F775" i="265"/>
  <c r="E402" i="260"/>
  <c r="C775" i="265"/>
  <c r="L402" i="260"/>
  <c r="B775" i="265"/>
  <c r="L400" i="260"/>
  <c r="E400" i="260"/>
  <c r="C745" i="265"/>
  <c r="B745" i="265"/>
  <c r="I400" i="260"/>
  <c r="H745" i="265"/>
  <c r="F745" i="265"/>
  <c r="L398" i="260"/>
  <c r="E398" i="260"/>
  <c r="B715" i="265"/>
  <c r="I398" i="260"/>
  <c r="H715" i="265"/>
  <c r="F715" i="265"/>
  <c r="L396" i="260"/>
  <c r="E396" i="260"/>
  <c r="C685" i="265"/>
  <c r="B685" i="265"/>
  <c r="I396" i="260"/>
  <c r="H685" i="265"/>
  <c r="F685" i="265"/>
  <c r="L394" i="260"/>
  <c r="E394" i="260"/>
  <c r="B655" i="265"/>
  <c r="I394" i="260"/>
  <c r="H655" i="265"/>
  <c r="F655" i="265"/>
  <c r="L392" i="260"/>
  <c r="E392" i="260"/>
  <c r="C625" i="265"/>
  <c r="B625" i="265"/>
  <c r="I392" i="260"/>
  <c r="H625" i="265"/>
  <c r="F625" i="265"/>
  <c r="L401" i="260"/>
  <c r="E401" i="260"/>
  <c r="I401" i="260"/>
  <c r="H760" i="265"/>
  <c r="F760" i="265"/>
  <c r="L399" i="260"/>
  <c r="E399" i="260"/>
  <c r="C730" i="265"/>
  <c r="B730" i="265"/>
  <c r="L397" i="260"/>
  <c r="E397" i="260"/>
  <c r="C700" i="265"/>
  <c r="B700" i="265"/>
  <c r="I397" i="260"/>
  <c r="H700" i="265"/>
  <c r="F700" i="265"/>
  <c r="L395" i="260"/>
  <c r="E395" i="260"/>
  <c r="B670" i="265"/>
  <c r="I395" i="260"/>
  <c r="H670" i="265"/>
  <c r="F670" i="265"/>
  <c r="L393" i="260"/>
  <c r="E393" i="260"/>
  <c r="C640" i="265"/>
  <c r="B640" i="265"/>
  <c r="I393" i="260"/>
  <c r="H640" i="265"/>
  <c r="F640" i="265"/>
  <c r="K383" i="260"/>
  <c r="I490" i="265"/>
  <c r="L383" i="260"/>
  <c r="E383" i="260"/>
  <c r="B490" i="265"/>
  <c r="G382" i="260"/>
  <c r="E475" i="265"/>
  <c r="D475" i="265"/>
  <c r="E381" i="260"/>
  <c r="C460" i="265"/>
  <c r="L381" i="260"/>
  <c r="B460" i="265"/>
  <c r="G380" i="260"/>
  <c r="E445" i="265"/>
  <c r="D445" i="265"/>
  <c r="I379" i="260"/>
  <c r="H430" i="265"/>
  <c r="F430" i="265"/>
  <c r="E379" i="260"/>
  <c r="C430" i="265"/>
  <c r="L379" i="260"/>
  <c r="B430" i="265"/>
  <c r="G378" i="260"/>
  <c r="E415" i="265"/>
  <c r="D415" i="265"/>
  <c r="L377" i="260"/>
  <c r="L375" i="260"/>
  <c r="K382" i="260"/>
  <c r="I475" i="265"/>
  <c r="K378" i="260"/>
  <c r="I415" i="265"/>
  <c r="M372" i="260"/>
  <c r="K384" i="260"/>
  <c r="I505" i="265"/>
  <c r="K386" i="260"/>
  <c r="I535" i="265"/>
  <c r="K388" i="260"/>
  <c r="I565" i="265"/>
  <c r="K390" i="260"/>
  <c r="I595" i="265"/>
  <c r="G384" i="260"/>
  <c r="E505" i="265"/>
  <c r="D505" i="265"/>
  <c r="G388" i="260"/>
  <c r="E565" i="265"/>
  <c r="D565" i="265"/>
  <c r="G390" i="260"/>
  <c r="E595" i="265"/>
  <c r="D595" i="265"/>
  <c r="I383" i="260"/>
  <c r="H490" i="265"/>
  <c r="F490" i="265"/>
  <c r="K379" i="260"/>
  <c r="I430" i="265"/>
  <c r="M375" i="260"/>
  <c r="M373" i="260"/>
  <c r="M369" i="260"/>
  <c r="I384" i="260"/>
  <c r="H505" i="265"/>
  <c r="F505" i="265"/>
  <c r="I386" i="260"/>
  <c r="H535" i="265"/>
  <c r="F535" i="265"/>
  <c r="I388" i="260"/>
  <c r="H565" i="265"/>
  <c r="F565" i="265"/>
  <c r="I390" i="260"/>
  <c r="H595" i="265"/>
  <c r="F595" i="265"/>
  <c r="E384" i="260"/>
  <c r="C505" i="265"/>
  <c r="L384" i="260"/>
  <c r="B505" i="265"/>
  <c r="E386" i="260"/>
  <c r="C535" i="265"/>
  <c r="K535" i="265"/>
  <c r="L386" i="260"/>
  <c r="B535" i="265"/>
  <c r="E388" i="260"/>
  <c r="C565" i="265"/>
  <c r="L388" i="260"/>
  <c r="E390" i="260"/>
  <c r="L390" i="260"/>
  <c r="B595" i="265"/>
  <c r="J595" i="265" s="1"/>
  <c r="G402" i="260"/>
  <c r="E775" i="265"/>
  <c r="D775" i="265"/>
  <c r="K402" i="260"/>
  <c r="I775" i="265"/>
  <c r="G400" i="260"/>
  <c r="E745" i="265"/>
  <c r="D745" i="265"/>
  <c r="J745" i="265" s="1"/>
  <c r="K400" i="260"/>
  <c r="I745" i="265"/>
  <c r="K398" i="260"/>
  <c r="I715" i="265"/>
  <c r="G396" i="260"/>
  <c r="E685" i="265"/>
  <c r="D685" i="265"/>
  <c r="K396" i="260"/>
  <c r="I685" i="265"/>
  <c r="K685" i="265" s="1"/>
  <c r="G394" i="260"/>
  <c r="E655" i="265"/>
  <c r="D655" i="265"/>
  <c r="J655" i="265" s="1"/>
  <c r="K394" i="260"/>
  <c r="I655" i="265"/>
  <c r="G392" i="260"/>
  <c r="E625" i="265"/>
  <c r="D625" i="265"/>
  <c r="J625" i="265" s="1"/>
  <c r="K392" i="260"/>
  <c r="I625" i="265"/>
  <c r="K401" i="260"/>
  <c r="I760" i="265"/>
  <c r="G399" i="260"/>
  <c r="E730" i="265"/>
  <c r="D730" i="265"/>
  <c r="K399" i="260"/>
  <c r="I730" i="265"/>
  <c r="G397" i="260"/>
  <c r="E700" i="265"/>
  <c r="D700" i="265"/>
  <c r="J700" i="265" s="1"/>
  <c r="K395" i="260"/>
  <c r="I670" i="265"/>
  <c r="G383" i="260"/>
  <c r="E490" i="265"/>
  <c r="D490" i="265"/>
  <c r="I382" i="260"/>
  <c r="H475" i="265"/>
  <c r="F475" i="265"/>
  <c r="E382" i="260"/>
  <c r="L382" i="260"/>
  <c r="B475" i="265"/>
  <c r="G381" i="260"/>
  <c r="E460" i="265"/>
  <c r="D460" i="265"/>
  <c r="I380" i="260"/>
  <c r="H445" i="265"/>
  <c r="F445" i="265"/>
  <c r="E380" i="260"/>
  <c r="C445" i="265"/>
  <c r="L380" i="260"/>
  <c r="B445" i="265"/>
  <c r="J445" i="265" s="1"/>
  <c r="G379" i="260"/>
  <c r="E430" i="265"/>
  <c r="D430" i="265"/>
  <c r="E378" i="260"/>
  <c r="C415" i="265"/>
  <c r="L378" i="260"/>
  <c r="B415" i="265"/>
  <c r="L376" i="260"/>
  <c r="L374" i="260"/>
  <c r="K380" i="260"/>
  <c r="I445" i="265"/>
  <c r="M376" i="260"/>
  <c r="L372" i="260"/>
  <c r="O372" i="260" s="1"/>
  <c r="P372" i="260" s="1"/>
  <c r="L370" i="260"/>
  <c r="L368" i="260"/>
  <c r="L366" i="260"/>
  <c r="L364" i="260"/>
  <c r="F403" i="260"/>
  <c r="K385" i="260"/>
  <c r="I520" i="265"/>
  <c r="K387" i="260"/>
  <c r="I550" i="265"/>
  <c r="K389" i="260"/>
  <c r="I580" i="265"/>
  <c r="K391" i="260"/>
  <c r="I610" i="265"/>
  <c r="G387" i="260"/>
  <c r="E550" i="265"/>
  <c r="D550" i="265"/>
  <c r="G391" i="260"/>
  <c r="E610" i="265"/>
  <c r="D610" i="265"/>
  <c r="L373" i="260"/>
  <c r="L371" i="260"/>
  <c r="L369" i="260"/>
  <c r="L367" i="260"/>
  <c r="L365" i="260"/>
  <c r="I385" i="260"/>
  <c r="H520" i="265"/>
  <c r="F520" i="265"/>
  <c r="I389" i="260"/>
  <c r="H580" i="265"/>
  <c r="F580" i="265"/>
  <c r="I391" i="260"/>
  <c r="F610" i="265"/>
  <c r="E385" i="260"/>
  <c r="C520" i="265"/>
  <c r="K520" i="265"/>
  <c r="L385" i="260"/>
  <c r="B520" i="265"/>
  <c r="J520" i="265" s="1"/>
  <c r="L520" i="265" s="1"/>
  <c r="E387" i="260"/>
  <c r="M387" i="260"/>
  <c r="L387" i="260"/>
  <c r="B550" i="265"/>
  <c r="E389" i="260"/>
  <c r="C580" i="265"/>
  <c r="L389" i="260"/>
  <c r="B580" i="265"/>
  <c r="E391" i="260"/>
  <c r="C610" i="265"/>
  <c r="L391" i="260"/>
  <c r="L402" i="259"/>
  <c r="E401" i="259"/>
  <c r="C759" i="265"/>
  <c r="L401" i="259"/>
  <c r="L400" i="259"/>
  <c r="E400" i="259"/>
  <c r="M400" i="259"/>
  <c r="L398" i="259"/>
  <c r="E398" i="259"/>
  <c r="C714" i="265"/>
  <c r="L396" i="259"/>
  <c r="E396" i="259"/>
  <c r="C684" i="265"/>
  <c r="L394" i="259"/>
  <c r="E394" i="259"/>
  <c r="C654" i="265"/>
  <c r="L392" i="259"/>
  <c r="E392" i="259"/>
  <c r="M392" i="259"/>
  <c r="E389" i="259"/>
  <c r="E387" i="259"/>
  <c r="E385" i="259"/>
  <c r="C519" i="265"/>
  <c r="E383" i="259"/>
  <c r="L399" i="259"/>
  <c r="E399" i="259"/>
  <c r="M399" i="259"/>
  <c r="N399" i="259"/>
  <c r="L397" i="259"/>
  <c r="E397" i="259"/>
  <c r="C699" i="265"/>
  <c r="L395" i="259"/>
  <c r="E395" i="259"/>
  <c r="L393" i="259"/>
  <c r="E393" i="259"/>
  <c r="C639" i="265"/>
  <c r="F403" i="259"/>
  <c r="B759" i="265"/>
  <c r="F759" i="265"/>
  <c r="B729" i="265"/>
  <c r="F729" i="265"/>
  <c r="B699" i="265"/>
  <c r="F699" i="265"/>
  <c r="F669" i="265"/>
  <c r="B639" i="265"/>
  <c r="F639" i="265"/>
  <c r="B774" i="265"/>
  <c r="F774" i="265"/>
  <c r="B744" i="265"/>
  <c r="F744" i="265"/>
  <c r="B714" i="265"/>
  <c r="B684" i="265"/>
  <c r="F684" i="265"/>
  <c r="F654" i="265"/>
  <c r="B624" i="265"/>
  <c r="F624" i="265"/>
  <c r="B609" i="265"/>
  <c r="B579" i="265"/>
  <c r="B549" i="265"/>
  <c r="H594" i="265"/>
  <c r="F594" i="265"/>
  <c r="F564" i="265"/>
  <c r="H534" i="265"/>
  <c r="F534" i="265"/>
  <c r="B489" i="265"/>
  <c r="B519" i="265"/>
  <c r="I429" i="265"/>
  <c r="I459" i="265"/>
  <c r="E414" i="265"/>
  <c r="D414" i="265"/>
  <c r="E444" i="265"/>
  <c r="D444" i="265"/>
  <c r="E474" i="265"/>
  <c r="D474" i="265"/>
  <c r="I759" i="265"/>
  <c r="D729" i="265"/>
  <c r="I729" i="265"/>
  <c r="I699" i="265"/>
  <c r="K699" i="265" s="1"/>
  <c r="E669" i="265"/>
  <c r="D669" i="265"/>
  <c r="I669" i="265"/>
  <c r="D639" i="265"/>
  <c r="I639" i="265"/>
  <c r="K639" i="265" s="1"/>
  <c r="D774" i="265"/>
  <c r="D744" i="265"/>
  <c r="I744" i="265"/>
  <c r="D714" i="265"/>
  <c r="I714" i="265"/>
  <c r="I684" i="265"/>
  <c r="K684" i="265" s="1"/>
  <c r="D654" i="265"/>
  <c r="I654" i="265"/>
  <c r="I624" i="265"/>
  <c r="D609" i="265"/>
  <c r="I579" i="265"/>
  <c r="E549" i="265"/>
  <c r="D549" i="265"/>
  <c r="I519" i="265"/>
  <c r="E594" i="265"/>
  <c r="D594" i="265"/>
  <c r="I594" i="265"/>
  <c r="E564" i="265"/>
  <c r="D564" i="265"/>
  <c r="E534" i="265"/>
  <c r="D534" i="265"/>
  <c r="H414" i="265"/>
  <c r="F414" i="265"/>
  <c r="H474" i="265"/>
  <c r="F474" i="265"/>
  <c r="F504" i="265"/>
  <c r="I444" i="265"/>
  <c r="I474" i="265"/>
  <c r="I504" i="265"/>
  <c r="E429" i="265"/>
  <c r="D429" i="265"/>
  <c r="E459" i="265"/>
  <c r="D459" i="265"/>
  <c r="E489" i="265"/>
  <c r="D489" i="265"/>
  <c r="E402" i="258"/>
  <c r="C773" i="265"/>
  <c r="L402" i="258"/>
  <c r="B773" i="265"/>
  <c r="G401" i="258"/>
  <c r="E758" i="265"/>
  <c r="D758" i="265"/>
  <c r="I400" i="258"/>
  <c r="H743" i="265"/>
  <c r="F743" i="265"/>
  <c r="E400" i="258"/>
  <c r="C743" i="265"/>
  <c r="L400" i="258"/>
  <c r="G398" i="258"/>
  <c r="E713" i="265"/>
  <c r="D713" i="265"/>
  <c r="K398" i="258"/>
  <c r="I713" i="265"/>
  <c r="G396" i="258"/>
  <c r="E683" i="265"/>
  <c r="D683" i="265"/>
  <c r="K396" i="258"/>
  <c r="I683" i="265"/>
  <c r="G394" i="258"/>
  <c r="E653" i="265"/>
  <c r="D653" i="265"/>
  <c r="G392" i="258"/>
  <c r="E623" i="265"/>
  <c r="D623" i="265"/>
  <c r="K392" i="258"/>
  <c r="I623" i="265"/>
  <c r="L399" i="258"/>
  <c r="E399" i="258"/>
  <c r="C728" i="265"/>
  <c r="B728" i="265"/>
  <c r="I399" i="258"/>
  <c r="H728" i="265"/>
  <c r="F728" i="265"/>
  <c r="L397" i="258"/>
  <c r="E397" i="258"/>
  <c r="C698" i="265"/>
  <c r="B698" i="265"/>
  <c r="I397" i="258"/>
  <c r="H698" i="265"/>
  <c r="F698" i="265"/>
  <c r="L395" i="258"/>
  <c r="E395" i="258"/>
  <c r="C668" i="265"/>
  <c r="L393" i="258"/>
  <c r="E393" i="258"/>
  <c r="C638" i="265"/>
  <c r="B638" i="265"/>
  <c r="G382" i="258"/>
  <c r="D473" i="265"/>
  <c r="I381" i="258"/>
  <c r="H458" i="265"/>
  <c r="F458" i="265"/>
  <c r="L381" i="258"/>
  <c r="E381" i="258"/>
  <c r="C458" i="265"/>
  <c r="B458" i="265"/>
  <c r="G380" i="258"/>
  <c r="E443" i="265"/>
  <c r="D443" i="265"/>
  <c r="L379" i="258"/>
  <c r="E379" i="258"/>
  <c r="C428" i="265"/>
  <c r="G378" i="258"/>
  <c r="E413" i="265"/>
  <c r="D413" i="265"/>
  <c r="L377" i="258"/>
  <c r="L375" i="258"/>
  <c r="L373" i="258"/>
  <c r="L371" i="258"/>
  <c r="K378" i="258"/>
  <c r="I413" i="265"/>
  <c r="L370" i="258"/>
  <c r="L368" i="258"/>
  <c r="L366" i="258"/>
  <c r="L364" i="258"/>
  <c r="L362" i="258"/>
  <c r="L360" i="258"/>
  <c r="I383" i="258"/>
  <c r="H488" i="265"/>
  <c r="F488" i="265"/>
  <c r="I385" i="258"/>
  <c r="H518" i="265"/>
  <c r="F518" i="265"/>
  <c r="I389" i="258"/>
  <c r="H578" i="265"/>
  <c r="F578" i="265"/>
  <c r="I391" i="258"/>
  <c r="H608" i="265"/>
  <c r="F608" i="265"/>
  <c r="E384" i="258"/>
  <c r="C503" i="265"/>
  <c r="L384" i="258"/>
  <c r="B503" i="265"/>
  <c r="E386" i="258"/>
  <c r="C533" i="265"/>
  <c r="L386" i="258"/>
  <c r="B533" i="265"/>
  <c r="E388" i="258"/>
  <c r="C563" i="265"/>
  <c r="L388" i="258"/>
  <c r="E390" i="258"/>
  <c r="C593" i="265"/>
  <c r="L390" i="258"/>
  <c r="K381" i="258"/>
  <c r="I458" i="265"/>
  <c r="L369" i="258"/>
  <c r="L367" i="258"/>
  <c r="L365" i="258"/>
  <c r="L363" i="258"/>
  <c r="L361" i="258"/>
  <c r="K383" i="258"/>
  <c r="I488" i="265"/>
  <c r="K385" i="258"/>
  <c r="I518" i="265"/>
  <c r="K387" i="258"/>
  <c r="I548" i="265"/>
  <c r="K389" i="258"/>
  <c r="I578" i="265"/>
  <c r="K391" i="258"/>
  <c r="I608" i="265"/>
  <c r="G384" i="258"/>
  <c r="E503" i="265"/>
  <c r="D503" i="265"/>
  <c r="G386" i="258"/>
  <c r="E533" i="265"/>
  <c r="D533" i="265"/>
  <c r="G388" i="258"/>
  <c r="E563" i="265"/>
  <c r="D563" i="265"/>
  <c r="G390" i="258"/>
  <c r="E593" i="265"/>
  <c r="D593" i="265"/>
  <c r="L359" i="258"/>
  <c r="G402" i="258"/>
  <c r="E773" i="265"/>
  <c r="D773" i="265"/>
  <c r="I401" i="258"/>
  <c r="H758" i="265"/>
  <c r="F758" i="265"/>
  <c r="E401" i="258"/>
  <c r="C758" i="265"/>
  <c r="L401" i="258"/>
  <c r="B758" i="265"/>
  <c r="G400" i="258"/>
  <c r="E743" i="265"/>
  <c r="D743" i="265"/>
  <c r="K402" i="258"/>
  <c r="I773" i="265"/>
  <c r="L398" i="258"/>
  <c r="E398" i="258"/>
  <c r="C713" i="265"/>
  <c r="B713" i="265"/>
  <c r="I398" i="258"/>
  <c r="H713" i="265"/>
  <c r="F713" i="265"/>
  <c r="L396" i="258"/>
  <c r="E396" i="258"/>
  <c r="C683" i="265"/>
  <c r="I396" i="258"/>
  <c r="H683" i="265"/>
  <c r="F683" i="265"/>
  <c r="L394" i="258"/>
  <c r="E394" i="258"/>
  <c r="C653" i="265"/>
  <c r="I394" i="258"/>
  <c r="H653" i="265"/>
  <c r="H660" i="265"/>
  <c r="F653" i="265"/>
  <c r="L392" i="258"/>
  <c r="E392" i="258"/>
  <c r="C623" i="265"/>
  <c r="I392" i="258"/>
  <c r="H623" i="265"/>
  <c r="F623" i="265"/>
  <c r="G399" i="258"/>
  <c r="E728" i="265"/>
  <c r="D728" i="265"/>
  <c r="J728" i="265" s="1"/>
  <c r="K399" i="258"/>
  <c r="I728" i="265"/>
  <c r="G397" i="258"/>
  <c r="E698" i="265"/>
  <c r="D698" i="265"/>
  <c r="K397" i="258"/>
  <c r="I698" i="265"/>
  <c r="G395" i="258"/>
  <c r="E668" i="265"/>
  <c r="D668" i="265"/>
  <c r="K395" i="258"/>
  <c r="I668" i="265"/>
  <c r="G393" i="258"/>
  <c r="E638" i="265"/>
  <c r="D638" i="265"/>
  <c r="K393" i="258"/>
  <c r="I638" i="265"/>
  <c r="L382" i="258"/>
  <c r="E382" i="258"/>
  <c r="C473" i="265"/>
  <c r="G381" i="258"/>
  <c r="E458" i="265"/>
  <c r="D458" i="265"/>
  <c r="I380" i="258"/>
  <c r="H443" i="265"/>
  <c r="F443" i="265"/>
  <c r="L380" i="258"/>
  <c r="E380" i="258"/>
  <c r="C443" i="265"/>
  <c r="K443" i="265"/>
  <c r="B443" i="265"/>
  <c r="J443" i="265" s="1"/>
  <c r="G379" i="258"/>
  <c r="E428" i="265"/>
  <c r="D428" i="265"/>
  <c r="L378" i="258"/>
  <c r="E378" i="258"/>
  <c r="C413" i="265"/>
  <c r="K413" i="265"/>
  <c r="B413" i="265"/>
  <c r="J413" i="265" s="1"/>
  <c r="L376" i="258"/>
  <c r="L374" i="258"/>
  <c r="L372" i="258"/>
  <c r="I382" i="258"/>
  <c r="H473" i="265"/>
  <c r="F473" i="265"/>
  <c r="M372" i="258"/>
  <c r="O372" i="258"/>
  <c r="P372" i="258"/>
  <c r="M370" i="258"/>
  <c r="O370" i="258"/>
  <c r="P370" i="258"/>
  <c r="M366" i="258"/>
  <c r="O366" i="258"/>
  <c r="P366" i="258"/>
  <c r="M364" i="258"/>
  <c r="O364" i="258"/>
  <c r="P364" i="258"/>
  <c r="I384" i="258"/>
  <c r="H503" i="265"/>
  <c r="F503" i="265"/>
  <c r="I386" i="258"/>
  <c r="H533" i="265"/>
  <c r="F533" i="265"/>
  <c r="I388" i="258"/>
  <c r="H563" i="265"/>
  <c r="F563" i="265"/>
  <c r="E383" i="258"/>
  <c r="C488" i="265"/>
  <c r="L383" i="258"/>
  <c r="B488" i="265"/>
  <c r="E385" i="258"/>
  <c r="L385" i="258"/>
  <c r="B518" i="265"/>
  <c r="E387" i="258"/>
  <c r="C548" i="265"/>
  <c r="L387" i="258"/>
  <c r="B548" i="265"/>
  <c r="E389" i="258"/>
  <c r="L389" i="258"/>
  <c r="E391" i="258"/>
  <c r="L391" i="258"/>
  <c r="B608" i="265"/>
  <c r="K379" i="258"/>
  <c r="I428" i="265"/>
  <c r="M369" i="258"/>
  <c r="N369" i="258"/>
  <c r="L357" i="258"/>
  <c r="K384" i="258"/>
  <c r="I503" i="265"/>
  <c r="K386" i="258"/>
  <c r="I533" i="265"/>
  <c r="K388" i="258"/>
  <c r="I563" i="265"/>
  <c r="K390" i="258"/>
  <c r="I593" i="265"/>
  <c r="G383" i="258"/>
  <c r="E488" i="265"/>
  <c r="D488" i="265"/>
  <c r="G385" i="258"/>
  <c r="E518" i="265"/>
  <c r="D518" i="265"/>
  <c r="G387" i="258"/>
  <c r="E548" i="265"/>
  <c r="D548" i="265"/>
  <c r="G389" i="258"/>
  <c r="E578" i="265"/>
  <c r="D578" i="265"/>
  <c r="G391" i="258"/>
  <c r="E608" i="265"/>
  <c r="D608" i="265"/>
  <c r="G402" i="257"/>
  <c r="E772" i="265"/>
  <c r="D772" i="265"/>
  <c r="I401" i="257"/>
  <c r="H757" i="265"/>
  <c r="F757" i="265"/>
  <c r="E401" i="257"/>
  <c r="C757" i="265"/>
  <c r="L401" i="257"/>
  <c r="B757" i="265"/>
  <c r="L399" i="257"/>
  <c r="E399" i="257"/>
  <c r="C727" i="265"/>
  <c r="I399" i="257"/>
  <c r="H727" i="265"/>
  <c r="F727" i="265"/>
  <c r="L397" i="257"/>
  <c r="E397" i="257"/>
  <c r="C697" i="265"/>
  <c r="B697" i="265"/>
  <c r="L395" i="257"/>
  <c r="E395" i="257"/>
  <c r="B667" i="265"/>
  <c r="I395" i="257"/>
  <c r="H667" i="265"/>
  <c r="F667" i="265"/>
  <c r="L393" i="257"/>
  <c r="E393" i="257"/>
  <c r="B637" i="265"/>
  <c r="I393" i="257"/>
  <c r="H637" i="265"/>
  <c r="F637" i="265"/>
  <c r="K401" i="257"/>
  <c r="I757" i="265"/>
  <c r="G400" i="257"/>
  <c r="E742" i="265"/>
  <c r="D742" i="265"/>
  <c r="K398" i="257"/>
  <c r="I712" i="265"/>
  <c r="G396" i="257"/>
  <c r="E682" i="265"/>
  <c r="D682" i="265"/>
  <c r="K396" i="257"/>
  <c r="I682" i="265"/>
  <c r="G394" i="257"/>
  <c r="E652" i="265"/>
  <c r="D652" i="265"/>
  <c r="K394" i="257"/>
  <c r="I652" i="265"/>
  <c r="G392" i="257"/>
  <c r="D622" i="265"/>
  <c r="G391" i="257"/>
  <c r="E607" i="265"/>
  <c r="D607" i="265"/>
  <c r="K391" i="257"/>
  <c r="I607" i="265"/>
  <c r="G389" i="257"/>
  <c r="E577" i="265"/>
  <c r="D577" i="265"/>
  <c r="K389" i="257"/>
  <c r="I577" i="265"/>
  <c r="G387" i="257"/>
  <c r="E547" i="265"/>
  <c r="D547" i="265"/>
  <c r="G385" i="257"/>
  <c r="E517" i="265"/>
  <c r="D517" i="265"/>
  <c r="K385" i="257"/>
  <c r="I517" i="265"/>
  <c r="G390" i="257"/>
  <c r="E592" i="265"/>
  <c r="D592" i="265"/>
  <c r="K390" i="257"/>
  <c r="I592" i="265"/>
  <c r="G388" i="257"/>
  <c r="E562" i="265"/>
  <c r="D562" i="265"/>
  <c r="K388" i="257"/>
  <c r="I562" i="265"/>
  <c r="G386" i="257"/>
  <c r="E532" i="265"/>
  <c r="D532" i="265"/>
  <c r="K386" i="257"/>
  <c r="I532" i="265"/>
  <c r="G384" i="257"/>
  <c r="E502" i="265"/>
  <c r="D502" i="265"/>
  <c r="K384" i="257"/>
  <c r="I502" i="265"/>
  <c r="L376" i="257"/>
  <c r="L374" i="257"/>
  <c r="L372" i="257"/>
  <c r="L370" i="257"/>
  <c r="L368" i="257"/>
  <c r="L366" i="257"/>
  <c r="I383" i="257"/>
  <c r="H487" i="265"/>
  <c r="F487" i="265"/>
  <c r="E379" i="257"/>
  <c r="C427" i="265"/>
  <c r="E381" i="257"/>
  <c r="C457" i="265"/>
  <c r="B457" i="265"/>
  <c r="E383" i="257"/>
  <c r="C487" i="265"/>
  <c r="B487" i="265"/>
  <c r="I402" i="257"/>
  <c r="H772" i="265"/>
  <c r="F772" i="265"/>
  <c r="E402" i="257"/>
  <c r="C772" i="265"/>
  <c r="L402" i="257"/>
  <c r="G401" i="257"/>
  <c r="E757" i="265"/>
  <c r="D757" i="265"/>
  <c r="K402" i="257"/>
  <c r="I772" i="265"/>
  <c r="G399" i="257"/>
  <c r="E727" i="265"/>
  <c r="D727" i="265"/>
  <c r="G397" i="257"/>
  <c r="E697" i="265"/>
  <c r="D697" i="265"/>
  <c r="K397" i="257"/>
  <c r="I697" i="265"/>
  <c r="G395" i="257"/>
  <c r="E667" i="265"/>
  <c r="D667" i="265"/>
  <c r="K395" i="257"/>
  <c r="I667" i="265"/>
  <c r="G393" i="257"/>
  <c r="E637" i="265"/>
  <c r="D637" i="265"/>
  <c r="K393" i="257"/>
  <c r="I637" i="265"/>
  <c r="L400" i="257"/>
  <c r="E400" i="257"/>
  <c r="C742" i="265"/>
  <c r="K742" i="265"/>
  <c r="I400" i="257"/>
  <c r="H742" i="265"/>
  <c r="F742" i="265"/>
  <c r="L398" i="257"/>
  <c r="E398" i="257"/>
  <c r="I398" i="257"/>
  <c r="H712" i="265"/>
  <c r="F712" i="265"/>
  <c r="L396" i="257"/>
  <c r="E396" i="257"/>
  <c r="C682" i="265"/>
  <c r="K682" i="265"/>
  <c r="B682" i="265"/>
  <c r="I396" i="257"/>
  <c r="H682" i="265"/>
  <c r="H690" i="265" s="1"/>
  <c r="U51" i="93" s="1"/>
  <c r="W51" i="93" s="1"/>
  <c r="Y51" i="93" s="1"/>
  <c r="F682" i="265"/>
  <c r="L394" i="257"/>
  <c r="E394" i="257"/>
  <c r="C652" i="265"/>
  <c r="L392" i="257"/>
  <c r="E392" i="257"/>
  <c r="C622" i="265"/>
  <c r="B622" i="265"/>
  <c r="I392" i="257"/>
  <c r="H622" i="265"/>
  <c r="F622" i="265"/>
  <c r="L391" i="257"/>
  <c r="E391" i="257"/>
  <c r="C607" i="265"/>
  <c r="K607" i="265"/>
  <c r="B607" i="265"/>
  <c r="I391" i="257"/>
  <c r="H607" i="265"/>
  <c r="F607" i="265"/>
  <c r="L389" i="257"/>
  <c r="E389" i="257"/>
  <c r="C577" i="265"/>
  <c r="I389" i="257"/>
  <c r="H577" i="265"/>
  <c r="F577" i="265"/>
  <c r="L387" i="257"/>
  <c r="E387" i="257"/>
  <c r="B547" i="265"/>
  <c r="I387" i="257"/>
  <c r="H547" i="265"/>
  <c r="F547" i="265"/>
  <c r="J547" i="265" s="1"/>
  <c r="L385" i="257"/>
  <c r="E385" i="257"/>
  <c r="C517" i="265"/>
  <c r="K517" i="265"/>
  <c r="I385" i="257"/>
  <c r="H517" i="265"/>
  <c r="F517" i="265"/>
  <c r="J517" i="265" s="1"/>
  <c r="L390" i="257"/>
  <c r="E390" i="257"/>
  <c r="C592" i="265"/>
  <c r="I390" i="257"/>
  <c r="H592" i="265"/>
  <c r="F592" i="265"/>
  <c r="L388" i="257"/>
  <c r="E388" i="257"/>
  <c r="C562" i="265"/>
  <c r="I388" i="257"/>
  <c r="H562" i="265"/>
  <c r="F562" i="265"/>
  <c r="L386" i="257"/>
  <c r="E386" i="257"/>
  <c r="C532" i="265"/>
  <c r="K532" i="265" s="1"/>
  <c r="B532" i="265"/>
  <c r="I386" i="257"/>
  <c r="H532" i="265"/>
  <c r="F532" i="265"/>
  <c r="J532" i="265" s="1"/>
  <c r="L384" i="257"/>
  <c r="E384" i="257"/>
  <c r="C502" i="265"/>
  <c r="K502" i="265"/>
  <c r="B502" i="265"/>
  <c r="I384" i="257"/>
  <c r="H502" i="265"/>
  <c r="F502" i="265"/>
  <c r="J502" i="265" s="1"/>
  <c r="L377" i="257"/>
  <c r="L373" i="257"/>
  <c r="K378" i="257"/>
  <c r="I412" i="265"/>
  <c r="K380" i="257"/>
  <c r="I442" i="265"/>
  <c r="K382" i="257"/>
  <c r="I472" i="265"/>
  <c r="G378" i="257"/>
  <c r="E412" i="265"/>
  <c r="D412" i="265"/>
  <c r="G380" i="257"/>
  <c r="E442" i="265"/>
  <c r="D442" i="265"/>
  <c r="G382" i="257"/>
  <c r="E472" i="265"/>
  <c r="D472" i="265"/>
  <c r="I378" i="257"/>
  <c r="H412" i="265"/>
  <c r="F412" i="265"/>
  <c r="I380" i="257"/>
  <c r="F442" i="265"/>
  <c r="L362" i="256"/>
  <c r="L364" i="256"/>
  <c r="L366" i="256"/>
  <c r="L368" i="256"/>
  <c r="L370" i="256"/>
  <c r="L372" i="256"/>
  <c r="L374" i="256"/>
  <c r="L376" i="256"/>
  <c r="L378" i="256"/>
  <c r="E378" i="256"/>
  <c r="C411" i="265"/>
  <c r="L380" i="256"/>
  <c r="E380" i="256"/>
  <c r="C441" i="265"/>
  <c r="L382" i="256"/>
  <c r="E382" i="256"/>
  <c r="C471" i="265"/>
  <c r="E385" i="256"/>
  <c r="L385" i="256"/>
  <c r="E387" i="256"/>
  <c r="C546" i="265"/>
  <c r="L387" i="256"/>
  <c r="E389" i="256"/>
  <c r="L389" i="256"/>
  <c r="E391" i="256"/>
  <c r="C606" i="265"/>
  <c r="L391" i="256"/>
  <c r="L358" i="256"/>
  <c r="E402" i="256"/>
  <c r="L402" i="256"/>
  <c r="L400" i="256"/>
  <c r="E400" i="256"/>
  <c r="C741" i="265"/>
  <c r="L398" i="256"/>
  <c r="E398" i="256"/>
  <c r="M398" i="256"/>
  <c r="O398" i="256"/>
  <c r="P398" i="256"/>
  <c r="L396" i="256"/>
  <c r="E396" i="256"/>
  <c r="C681" i="265"/>
  <c r="L394" i="256"/>
  <c r="E394" i="256"/>
  <c r="M394" i="256"/>
  <c r="L392" i="256"/>
  <c r="E392" i="256"/>
  <c r="C621" i="265"/>
  <c r="L401" i="256"/>
  <c r="E401" i="256"/>
  <c r="C756" i="265"/>
  <c r="L399" i="256"/>
  <c r="E399" i="256"/>
  <c r="C726" i="265"/>
  <c r="L397" i="256"/>
  <c r="E397" i="256"/>
  <c r="C696" i="265"/>
  <c r="L395" i="256"/>
  <c r="E395" i="256"/>
  <c r="C666" i="265"/>
  <c r="L393" i="256"/>
  <c r="E393" i="256"/>
  <c r="C636" i="265"/>
  <c r="L361" i="256"/>
  <c r="E384" i="256"/>
  <c r="L384" i="256"/>
  <c r="L363" i="256"/>
  <c r="L365" i="256"/>
  <c r="L367" i="256"/>
  <c r="L369" i="256"/>
  <c r="L371" i="256"/>
  <c r="L373" i="256"/>
  <c r="L375" i="256"/>
  <c r="L377" i="256"/>
  <c r="L379" i="256"/>
  <c r="E379" i="256"/>
  <c r="C426" i="265"/>
  <c r="L381" i="256"/>
  <c r="E381" i="256"/>
  <c r="C456" i="265"/>
  <c r="L383" i="256"/>
  <c r="E383" i="256"/>
  <c r="C486" i="265"/>
  <c r="E386" i="256"/>
  <c r="L386" i="256"/>
  <c r="E388" i="256"/>
  <c r="L388" i="256"/>
  <c r="E390" i="256"/>
  <c r="L390" i="256"/>
  <c r="AW250" i="277"/>
  <c r="AF250" i="277"/>
  <c r="Z250" i="277"/>
  <c r="AI250" i="277"/>
  <c r="L250" i="277"/>
  <c r="N250" i="277"/>
  <c r="E250" i="277"/>
  <c r="R250" i="277"/>
  <c r="W250" i="277"/>
  <c r="J250" i="277"/>
  <c r="F250" i="277"/>
  <c r="AO250" i="277"/>
  <c r="T250" i="277"/>
  <c r="AY250" i="277"/>
  <c r="AN381" i="277"/>
  <c r="AO316" i="277"/>
  <c r="D771" i="265"/>
  <c r="I771" i="265"/>
  <c r="D741" i="265"/>
  <c r="I741" i="265"/>
  <c r="D711" i="265"/>
  <c r="I711" i="265"/>
  <c r="D681" i="265"/>
  <c r="I681" i="265"/>
  <c r="D651" i="265"/>
  <c r="I651" i="265"/>
  <c r="D621" i="265"/>
  <c r="I621" i="265"/>
  <c r="I756" i="265"/>
  <c r="K756" i="265" s="1"/>
  <c r="D726" i="265"/>
  <c r="I726" i="265"/>
  <c r="D696" i="265"/>
  <c r="D666" i="265"/>
  <c r="I666" i="265"/>
  <c r="D636" i="265"/>
  <c r="I636" i="265"/>
  <c r="D606" i="265"/>
  <c r="F591" i="265"/>
  <c r="B591" i="265"/>
  <c r="D576" i="265"/>
  <c r="B561" i="265"/>
  <c r="D546" i="265"/>
  <c r="B531" i="265"/>
  <c r="D516" i="265"/>
  <c r="F501" i="265"/>
  <c r="B501" i="265"/>
  <c r="I561" i="265"/>
  <c r="I501" i="265"/>
  <c r="D486" i="265"/>
  <c r="I486" i="265"/>
  <c r="D456" i="265"/>
  <c r="I456" i="265"/>
  <c r="D426" i="265"/>
  <c r="I426" i="265"/>
  <c r="I576" i="265"/>
  <c r="I516" i="265"/>
  <c r="D471" i="265"/>
  <c r="I471" i="265"/>
  <c r="I441" i="265"/>
  <c r="I411" i="265"/>
  <c r="F771" i="265"/>
  <c r="B741" i="265"/>
  <c r="F741" i="265"/>
  <c r="B711" i="265"/>
  <c r="B681" i="265"/>
  <c r="F681" i="265"/>
  <c r="B651" i="265"/>
  <c r="B621" i="265"/>
  <c r="F621" i="265"/>
  <c r="B756" i="265"/>
  <c r="F756" i="265"/>
  <c r="B726" i="265"/>
  <c r="F726" i="265"/>
  <c r="B696" i="265"/>
  <c r="F696" i="265"/>
  <c r="B666" i="265"/>
  <c r="F666" i="265"/>
  <c r="B636" i="265"/>
  <c r="F636" i="265"/>
  <c r="B606" i="265"/>
  <c r="D591" i="265"/>
  <c r="F576" i="265"/>
  <c r="D561" i="265"/>
  <c r="F546" i="265"/>
  <c r="B546" i="265"/>
  <c r="D531" i="265"/>
  <c r="H516" i="265"/>
  <c r="F516" i="265"/>
  <c r="D501" i="265"/>
  <c r="I591" i="265"/>
  <c r="I531" i="265"/>
  <c r="B486" i="265"/>
  <c r="F486" i="265"/>
  <c r="B456" i="265"/>
  <c r="B426" i="265"/>
  <c r="F426" i="265"/>
  <c r="I606" i="265"/>
  <c r="I546" i="265"/>
  <c r="K546" i="265" s="1"/>
  <c r="B471" i="265"/>
  <c r="B441" i="265"/>
  <c r="F441" i="265"/>
  <c r="B411" i="265"/>
  <c r="I250" i="277"/>
  <c r="AA250" i="277"/>
  <c r="V250" i="277"/>
  <c r="AV250" i="277"/>
  <c r="AB250" i="277"/>
  <c r="AH250" i="277"/>
  <c r="G250" i="277"/>
  <c r="K250" i="277"/>
  <c r="X250" i="277"/>
  <c r="D250" i="277"/>
  <c r="AZ250" i="277"/>
  <c r="AR250" i="277"/>
  <c r="U250" i="277"/>
  <c r="Q250" i="277"/>
  <c r="O250" i="277"/>
  <c r="AT250" i="277"/>
  <c r="A251" i="277"/>
  <c r="AK250" i="277"/>
  <c r="AU250" i="277"/>
  <c r="AD250" i="277"/>
  <c r="Y250" i="277"/>
  <c r="S250" i="277"/>
  <c r="BA250" i="277"/>
  <c r="AM250" i="277"/>
  <c r="AG250" i="277"/>
  <c r="AQ381" i="277"/>
  <c r="Q381" i="277"/>
  <c r="S117" i="277"/>
  <c r="BA117" i="277"/>
  <c r="J117" i="277"/>
  <c r="AG117" i="277"/>
  <c r="E117" i="277"/>
  <c r="AN117" i="277"/>
  <c r="AS184" i="277"/>
  <c r="AK184" i="277"/>
  <c r="AK217" i="277"/>
  <c r="AG217" i="277"/>
  <c r="AG184" i="277"/>
  <c r="B479" i="265"/>
  <c r="J479" i="265" s="1"/>
  <c r="F719" i="265"/>
  <c r="D519" i="265"/>
  <c r="I731" i="265"/>
  <c r="D778" i="265"/>
  <c r="D658" i="265"/>
  <c r="AR84" i="277"/>
  <c r="AO84" i="277"/>
  <c r="N84" i="277"/>
  <c r="AN84" i="277"/>
  <c r="G84" i="277"/>
  <c r="AU282" i="277"/>
  <c r="S282" i="277"/>
  <c r="N282" i="277"/>
  <c r="AI282" i="277"/>
  <c r="AF282" i="277"/>
  <c r="AR282" i="277"/>
  <c r="AO282" i="277"/>
  <c r="K282" i="277"/>
  <c r="AT282" i="277"/>
  <c r="V282" i="277"/>
  <c r="O282" i="277"/>
  <c r="J282" i="277"/>
  <c r="H282" i="277"/>
  <c r="L282" i="277"/>
  <c r="D282" i="277"/>
  <c r="P282" i="277"/>
  <c r="AD282" i="277"/>
  <c r="W282" i="277"/>
  <c r="AN282" i="277"/>
  <c r="F419" i="265"/>
  <c r="B652" i="265"/>
  <c r="B772" i="265"/>
  <c r="J772" i="265" s="1"/>
  <c r="B565" i="265"/>
  <c r="J565" i="265" s="1"/>
  <c r="D718" i="265"/>
  <c r="J718" i="265" s="1"/>
  <c r="AF184" i="277"/>
  <c r="AD184" i="277"/>
  <c r="AB184" i="277"/>
  <c r="Q184" i="277"/>
  <c r="AH184" i="277"/>
  <c r="AY184" i="277"/>
  <c r="AC184" i="277"/>
  <c r="Y184" i="277"/>
  <c r="U184" i="277"/>
  <c r="D184" i="277"/>
  <c r="L150" i="277"/>
  <c r="H150" i="277"/>
  <c r="AA150" i="277"/>
  <c r="AI150" i="277"/>
  <c r="AF150" i="277"/>
  <c r="AH150" i="277"/>
  <c r="Q150" i="277"/>
  <c r="D150" i="277"/>
  <c r="BA150" i="277"/>
  <c r="Z150" i="277"/>
  <c r="X150" i="277"/>
  <c r="AR150" i="277"/>
  <c r="P150" i="277"/>
  <c r="AU150" i="277"/>
  <c r="R150" i="277"/>
  <c r="F150" i="277"/>
  <c r="N150" i="277"/>
  <c r="V150" i="277"/>
  <c r="AC150" i="277"/>
  <c r="A151" i="277"/>
  <c r="AS151" i="277"/>
  <c r="AL150" i="277"/>
  <c r="AM150" i="277"/>
  <c r="AX314" i="277"/>
  <c r="AX215" i="277"/>
  <c r="AX149" i="277"/>
  <c r="AX250" i="277"/>
  <c r="AX183" i="277"/>
  <c r="AX117" i="277"/>
  <c r="AX116" i="277"/>
  <c r="AX217" i="277"/>
  <c r="AX182" i="277"/>
  <c r="AX315" i="277"/>
  <c r="AX248" i="277"/>
  <c r="AX216" i="277"/>
  <c r="AX83" i="277"/>
  <c r="AP251" i="277"/>
  <c r="AP117" i="277"/>
  <c r="AP249" i="277"/>
  <c r="AP116" i="277"/>
  <c r="AP83" i="277"/>
  <c r="AP314" i="277"/>
  <c r="AP281" i="277"/>
  <c r="AP381" i="277"/>
  <c r="AP315" i="277"/>
  <c r="AP215" i="277"/>
  <c r="AP250" i="277"/>
  <c r="AP84" i="277"/>
  <c r="AP282" i="277"/>
  <c r="AP182" i="277"/>
  <c r="AP380" i="277"/>
  <c r="E114" i="93"/>
  <c r="B695" i="265"/>
  <c r="G635" i="265"/>
  <c r="G645" i="265"/>
  <c r="E410" i="265"/>
  <c r="D470" i="265"/>
  <c r="K394" i="245"/>
  <c r="I650" i="265"/>
  <c r="E710" i="265"/>
  <c r="G710" i="265"/>
  <c r="D747" i="265"/>
  <c r="D446" i="265"/>
  <c r="F548" i="265"/>
  <c r="G728" i="265"/>
  <c r="G681" i="265"/>
  <c r="K681" i="265" s="1"/>
  <c r="G714" i="265"/>
  <c r="I547" i="265"/>
  <c r="I774" i="265"/>
  <c r="B654" i="265"/>
  <c r="J654" i="265" s="1"/>
  <c r="B562" i="265"/>
  <c r="J562" i="265" s="1"/>
  <c r="I534" i="265"/>
  <c r="G457" i="265"/>
  <c r="B473" i="265"/>
  <c r="B702" i="265"/>
  <c r="J702" i="265" s="1"/>
  <c r="G697" i="265"/>
  <c r="B610" i="265"/>
  <c r="F606" i="265"/>
  <c r="F550" i="265"/>
  <c r="F725" i="265"/>
  <c r="D477" i="265"/>
  <c r="F415" i="265"/>
  <c r="F553" i="265"/>
  <c r="D717" i="265"/>
  <c r="J717" i="265" s="1"/>
  <c r="B771" i="265"/>
  <c r="J771" i="265"/>
  <c r="F651" i="265"/>
  <c r="F660" i="265" s="1"/>
  <c r="O49" i="93" s="1"/>
  <c r="Q49" i="93" s="1"/>
  <c r="S49" i="93" s="1"/>
  <c r="F471" i="265"/>
  <c r="H777" i="265"/>
  <c r="B427" i="265"/>
  <c r="F418" i="265"/>
  <c r="F711" i="265"/>
  <c r="F531" i="265"/>
  <c r="F411" i="265"/>
  <c r="D746" i="265"/>
  <c r="H460" i="265"/>
  <c r="J460" i="265"/>
  <c r="B563" i="265"/>
  <c r="D701" i="265"/>
  <c r="D715" i="265"/>
  <c r="J715" i="265" s="1"/>
  <c r="F597" i="265"/>
  <c r="D491" i="265"/>
  <c r="D640" i="265"/>
  <c r="B668" i="265"/>
  <c r="B623" i="265"/>
  <c r="B578" i="265"/>
  <c r="J578" i="265" s="1"/>
  <c r="D712" i="265"/>
  <c r="J712" i="265" s="1"/>
  <c r="B748" i="265"/>
  <c r="D611" i="265"/>
  <c r="D431" i="265"/>
  <c r="B669" i="265"/>
  <c r="D504" i="265"/>
  <c r="B576" i="265"/>
  <c r="J576" i="265" s="1"/>
  <c r="F456" i="265"/>
  <c r="D535" i="265"/>
  <c r="D461" i="265"/>
  <c r="I640" i="265"/>
  <c r="K640" i="265" s="1"/>
  <c r="D579" i="265"/>
  <c r="D759" i="265"/>
  <c r="D624" i="265"/>
  <c r="D656" i="265"/>
  <c r="B434" i="265"/>
  <c r="J434" i="265" s="1"/>
  <c r="D731" i="265"/>
  <c r="F521" i="265"/>
  <c r="F730" i="265"/>
  <c r="F444" i="265"/>
  <c r="B653" i="265"/>
  <c r="D756" i="265"/>
  <c r="B516" i="265"/>
  <c r="B743" i="265"/>
  <c r="J743" i="265" s="1"/>
  <c r="D760" i="265"/>
  <c r="F779" i="265"/>
  <c r="D551" i="265"/>
  <c r="F428" i="265"/>
  <c r="G428" i="265"/>
  <c r="D699" i="265"/>
  <c r="F773" i="265"/>
  <c r="B674" i="265"/>
  <c r="B657" i="265"/>
  <c r="J657" i="265" s="1"/>
  <c r="D596" i="265"/>
  <c r="D670" i="265"/>
  <c r="D580" i="265"/>
  <c r="B683" i="265"/>
  <c r="J683" i="265" s="1"/>
  <c r="F638" i="265"/>
  <c r="B593" i="265"/>
  <c r="B428" i="265"/>
  <c r="J428" i="265" s="1"/>
  <c r="AB348" i="277"/>
  <c r="AH348" i="277"/>
  <c r="V348" i="277"/>
  <c r="D348" i="277"/>
  <c r="E348" i="277"/>
  <c r="AL348" i="277"/>
  <c r="N218" i="277"/>
  <c r="AF218" i="277"/>
  <c r="AW218" i="277"/>
  <c r="AA218" i="277"/>
  <c r="D218" i="277"/>
  <c r="H218" i="277"/>
  <c r="AQ218" i="277"/>
  <c r="J218" i="277"/>
  <c r="G218" i="277"/>
  <c r="P218" i="277"/>
  <c r="R218" i="277"/>
  <c r="E218" i="277"/>
  <c r="AJ218" i="277"/>
  <c r="L218" i="277"/>
  <c r="AU218" i="277"/>
  <c r="AT218" i="277"/>
  <c r="AR218" i="277"/>
  <c r="AH218" i="277"/>
  <c r="O218" i="277"/>
  <c r="AP218" i="277"/>
  <c r="W218" i="277"/>
  <c r="X218" i="277"/>
  <c r="K218" i="277"/>
  <c r="AZ218" i="277"/>
  <c r="T218" i="277"/>
  <c r="AV218" i="277"/>
  <c r="V218" i="277"/>
  <c r="AD218" i="277"/>
  <c r="F218" i="277"/>
  <c r="AB218" i="277"/>
  <c r="Q218" i="277"/>
  <c r="AC218" i="277"/>
  <c r="AS218" i="277"/>
  <c r="Y218" i="277"/>
  <c r="I218" i="277"/>
  <c r="S218" i="277"/>
  <c r="AO218" i="277"/>
  <c r="AI218" i="277"/>
  <c r="U218" i="277"/>
  <c r="Z218" i="277"/>
  <c r="AY218" i="277"/>
  <c r="BA218" i="277"/>
  <c r="AE218" i="277"/>
  <c r="AM218" i="277"/>
  <c r="AN218" i="277"/>
  <c r="AL218" i="277"/>
  <c r="AK218" i="277"/>
  <c r="AG218" i="277"/>
  <c r="AX218" i="277"/>
  <c r="A219" i="277"/>
  <c r="C642" i="265"/>
  <c r="C609" i="265"/>
  <c r="A252" i="277"/>
  <c r="AY251" i="277"/>
  <c r="AZ251" i="277"/>
  <c r="AI251" i="277"/>
  <c r="AD251" i="277"/>
  <c r="D251" i="277"/>
  <c r="AA251" i="277"/>
  <c r="Z251" i="277"/>
  <c r="E251" i="277"/>
  <c r="O251" i="277"/>
  <c r="S251" i="277"/>
  <c r="U251" i="277"/>
  <c r="R251" i="277"/>
  <c r="G251" i="277"/>
  <c r="H251" i="277"/>
  <c r="T251" i="277"/>
  <c r="AL251" i="277"/>
  <c r="L251" i="277"/>
  <c r="AR251" i="277"/>
  <c r="AB251" i="277"/>
  <c r="Y251" i="277"/>
  <c r="AQ251" i="277"/>
  <c r="W251" i="277"/>
  <c r="AH251" i="277"/>
  <c r="F251" i="277"/>
  <c r="X251" i="277"/>
  <c r="AS251" i="277"/>
  <c r="AN251" i="277"/>
  <c r="AX251" i="277"/>
  <c r="AV251" i="277"/>
  <c r="J251" i="277"/>
  <c r="P251" i="277"/>
  <c r="BA251" i="277"/>
  <c r="AT251" i="277"/>
  <c r="I251" i="277"/>
  <c r="AO251" i="277"/>
  <c r="N251" i="277"/>
  <c r="AW251" i="277"/>
  <c r="Q251" i="277"/>
  <c r="K251" i="277"/>
  <c r="AC251" i="277"/>
  <c r="AU251" i="277"/>
  <c r="AF251" i="277"/>
  <c r="V251" i="277"/>
  <c r="AM251" i="277"/>
  <c r="AG251" i="277"/>
  <c r="AE251" i="277"/>
  <c r="AK251" i="277"/>
  <c r="AJ251" i="277"/>
  <c r="A253" i="277"/>
  <c r="G419" i="265"/>
  <c r="E519" i="265"/>
  <c r="E778" i="265"/>
  <c r="K778" i="265"/>
  <c r="G719" i="265"/>
  <c r="A152" i="277"/>
  <c r="R151" i="277"/>
  <c r="D151" i="277"/>
  <c r="AR151" i="277"/>
  <c r="AI151" i="277"/>
  <c r="O151" i="277"/>
  <c r="E151" i="277"/>
  <c r="AC151" i="277"/>
  <c r="T151" i="277"/>
  <c r="L151" i="277"/>
  <c r="I151" i="277"/>
  <c r="S151" i="277"/>
  <c r="J151" i="277"/>
  <c r="BA151" i="277"/>
  <c r="AF151" i="277"/>
  <c r="AT151" i="277"/>
  <c r="F151" i="277"/>
  <c r="AQ151" i="277"/>
  <c r="AU151" i="277"/>
  <c r="AZ151" i="277"/>
  <c r="AV151" i="277"/>
  <c r="AO151" i="277"/>
  <c r="W151" i="277"/>
  <c r="G151" i="277"/>
  <c r="X151" i="277"/>
  <c r="U151" i="277"/>
  <c r="AA151" i="277"/>
  <c r="AB151" i="277"/>
  <c r="Y151" i="277"/>
  <c r="AY151" i="277"/>
  <c r="AG151" i="277"/>
  <c r="AN151" i="277"/>
  <c r="N151" i="277"/>
  <c r="AH151" i="277"/>
  <c r="K151" i="277"/>
  <c r="AD151" i="277"/>
  <c r="Q151" i="277"/>
  <c r="P151" i="277"/>
  <c r="H151" i="277"/>
  <c r="AW151" i="277"/>
  <c r="Z151" i="277"/>
  <c r="V151" i="277"/>
  <c r="AM151" i="277"/>
  <c r="AK151" i="277"/>
  <c r="AL151" i="277"/>
  <c r="AJ151" i="277"/>
  <c r="AX151" i="277"/>
  <c r="AE151" i="277"/>
  <c r="I776" i="265"/>
  <c r="I447" i="265"/>
  <c r="G690" i="265"/>
  <c r="G548" i="265"/>
  <c r="E747" i="265"/>
  <c r="I609" i="265"/>
  <c r="G550" i="265"/>
  <c r="G606" i="265"/>
  <c r="G615" i="265" s="1"/>
  <c r="G711" i="265"/>
  <c r="G720" i="265" s="1"/>
  <c r="G418" i="265"/>
  <c r="I777" i="265"/>
  <c r="I749" i="265"/>
  <c r="G471" i="265"/>
  <c r="G651" i="265"/>
  <c r="G660" i="265" s="1"/>
  <c r="G553" i="265"/>
  <c r="E477" i="265"/>
  <c r="K477" i="265" s="1"/>
  <c r="G411" i="265"/>
  <c r="K411" i="265" s="1"/>
  <c r="G531" i="265"/>
  <c r="G540" i="265" s="1"/>
  <c r="G415" i="265"/>
  <c r="G638" i="265"/>
  <c r="E596" i="265"/>
  <c r="I673" i="265"/>
  <c r="G779" i="265"/>
  <c r="G444" i="265"/>
  <c r="G730" i="265"/>
  <c r="I733" i="265"/>
  <c r="E611" i="265"/>
  <c r="E715" i="265"/>
  <c r="I622" i="265"/>
  <c r="I489" i="265"/>
  <c r="I476" i="265"/>
  <c r="G773" i="265"/>
  <c r="E551" i="265"/>
  <c r="I716" i="265"/>
  <c r="I549" i="265"/>
  <c r="G521" i="265"/>
  <c r="E731" i="265"/>
  <c r="I433" i="265"/>
  <c r="E579" i="265"/>
  <c r="G456" i="265"/>
  <c r="K456" i="265" s="1"/>
  <c r="G465" i="265"/>
  <c r="E504" i="265"/>
  <c r="E712" i="265"/>
  <c r="I696" i="265"/>
  <c r="K696" i="265" s="1"/>
  <c r="I700" i="265"/>
  <c r="K700" i="265" s="1"/>
  <c r="G597" i="265"/>
  <c r="I460" i="265"/>
  <c r="E746" i="265"/>
  <c r="K746" i="265"/>
  <c r="I734" i="265"/>
  <c r="Z219" i="277"/>
  <c r="AW219" i="277"/>
  <c r="S219" i="277"/>
  <c r="J219" i="277"/>
  <c r="AP219" i="277"/>
  <c r="O219" i="277"/>
  <c r="AD219" i="277"/>
  <c r="P219" i="277"/>
  <c r="Q219" i="277"/>
  <c r="AY219" i="277"/>
  <c r="L219" i="277"/>
  <c r="AR219" i="277"/>
  <c r="AV219" i="277"/>
  <c r="D219" i="277"/>
  <c r="AB219" i="277"/>
  <c r="AF219" i="277"/>
  <c r="AS219" i="277"/>
  <c r="N219" i="277"/>
  <c r="Y219" i="277"/>
  <c r="I219" i="277"/>
  <c r="V219" i="277"/>
  <c r="AQ219" i="277"/>
  <c r="AE219" i="277"/>
  <c r="AK219" i="277"/>
  <c r="AX219" i="277"/>
  <c r="A220" i="277"/>
  <c r="D253" i="277"/>
  <c r="AZ253" i="277"/>
  <c r="O253" i="277"/>
  <c r="P253" i="277"/>
  <c r="AR253" i="277"/>
  <c r="AK253" i="277"/>
  <c r="X253" i="277"/>
  <c r="G253" i="277"/>
  <c r="AC253" i="277"/>
  <c r="AV253" i="277"/>
  <c r="AT253" i="277"/>
  <c r="AL253" i="277"/>
  <c r="AL252" i="277"/>
  <c r="G252" i="277"/>
  <c r="Q252" i="277"/>
  <c r="AZ252" i="277"/>
  <c r="P252" i="277"/>
  <c r="AB252" i="277"/>
  <c r="AI252" i="277"/>
  <c r="AJ252" i="277"/>
  <c r="AQ252" i="277"/>
  <c r="S252" i="277"/>
  <c r="AO252" i="277"/>
  <c r="Y252" i="277"/>
  <c r="AX252" i="277"/>
  <c r="AO152" i="277"/>
  <c r="T152" i="277"/>
  <c r="Y152" i="277"/>
  <c r="D152" i="277"/>
  <c r="I152" i="277"/>
  <c r="X152" i="277"/>
  <c r="AF152" i="277"/>
  <c r="O152" i="277"/>
  <c r="AN152" i="277"/>
  <c r="H152" i="277"/>
  <c r="J152" i="277"/>
  <c r="AK152" i="277"/>
  <c r="AL152" i="277"/>
  <c r="L152" i="277"/>
  <c r="AU152" i="277"/>
  <c r="AH152" i="277"/>
  <c r="AI152" i="277"/>
  <c r="F152" i="277"/>
  <c r="AE152" i="277"/>
  <c r="AV152" i="277"/>
  <c r="AS152" i="277"/>
  <c r="AQ152" i="277"/>
  <c r="U152" i="277"/>
  <c r="AY152" i="277"/>
  <c r="AX152" i="277"/>
  <c r="N220" i="277"/>
  <c r="AH220" i="277"/>
  <c r="D220" i="277"/>
  <c r="G220" i="277"/>
  <c r="AZ220" i="277"/>
  <c r="AE220" i="277"/>
  <c r="Z7" i="93"/>
  <c r="R2" i="275"/>
  <c r="H183" i="275"/>
  <c r="E152" i="275"/>
  <c r="H152" i="275"/>
  <c r="E134" i="275"/>
  <c r="E138" i="275"/>
  <c r="H138" i="275"/>
  <c r="E135" i="275"/>
  <c r="H135" i="275"/>
  <c r="E139" i="275"/>
  <c r="E164" i="275"/>
  <c r="H164" i="275"/>
  <c r="E142" i="275"/>
  <c r="H142" i="275"/>
  <c r="E136" i="275"/>
  <c r="H136" i="275"/>
  <c r="E133" i="275"/>
  <c r="H133" i="275"/>
  <c r="E137" i="275"/>
  <c r="H137" i="275"/>
  <c r="E179" i="275"/>
  <c r="H179" i="275"/>
  <c r="E140" i="275"/>
  <c r="H140" i="275"/>
  <c r="E177" i="275"/>
  <c r="H177" i="275"/>
  <c r="E176" i="275"/>
  <c r="E155" i="275"/>
  <c r="H155" i="275"/>
  <c r="E141" i="275"/>
  <c r="H141" i="275"/>
  <c r="E170" i="275"/>
  <c r="H170" i="275"/>
  <c r="E160" i="275"/>
  <c r="H160" i="275"/>
  <c r="E166" i="275"/>
  <c r="H166" i="275"/>
  <c r="E172" i="275"/>
  <c r="H172" i="275"/>
  <c r="E145" i="275"/>
  <c r="E163" i="275"/>
  <c r="H163" i="275"/>
  <c r="E150" i="275"/>
  <c r="H150" i="275"/>
  <c r="E147" i="275"/>
  <c r="H147" i="275"/>
  <c r="E173" i="275"/>
  <c r="H173" i="275"/>
  <c r="E174" i="275"/>
  <c r="H174" i="275"/>
  <c r="E156" i="275"/>
  <c r="H156" i="275"/>
  <c r="E144" i="275"/>
  <c r="H144" i="275"/>
  <c r="E158" i="275"/>
  <c r="H158" i="275"/>
  <c r="E175" i="275"/>
  <c r="H175" i="275"/>
  <c r="E159" i="275"/>
  <c r="H159" i="275"/>
  <c r="E167" i="275"/>
  <c r="H167" i="275"/>
  <c r="E165" i="275"/>
  <c r="E148" i="275"/>
  <c r="H148" i="275"/>
  <c r="E153" i="275"/>
  <c r="H153" i="275"/>
  <c r="E171" i="275"/>
  <c r="H171" i="275"/>
  <c r="E169" i="275"/>
  <c r="H169" i="275"/>
  <c r="E146" i="275"/>
  <c r="H146" i="275"/>
  <c r="E178" i="275"/>
  <c r="H178" i="275"/>
  <c r="E143" i="275"/>
  <c r="H143" i="275"/>
  <c r="E180" i="275"/>
  <c r="E162" i="275"/>
  <c r="H162" i="275"/>
  <c r="E151" i="275"/>
  <c r="H151" i="275"/>
  <c r="E181" i="275"/>
  <c r="H181" i="275"/>
  <c r="E161" i="275"/>
  <c r="H161" i="275"/>
  <c r="E157" i="275"/>
  <c r="E168" i="275"/>
  <c r="H168" i="275"/>
  <c r="K206" i="245"/>
  <c r="K204" i="245"/>
  <c r="K202" i="245"/>
  <c r="K200" i="245"/>
  <c r="K198" i="245"/>
  <c r="K196" i="245"/>
  <c r="K194" i="245"/>
  <c r="K192" i="245"/>
  <c r="K190" i="245"/>
  <c r="K188" i="245"/>
  <c r="K186" i="245"/>
  <c r="K184" i="245"/>
  <c r="K182" i="245"/>
  <c r="K180" i="245"/>
  <c r="K178" i="245"/>
  <c r="K176" i="245"/>
  <c r="K172" i="245"/>
  <c r="K170" i="245"/>
  <c r="K168" i="245"/>
  <c r="K166" i="245"/>
  <c r="K164" i="245"/>
  <c r="K162" i="245"/>
  <c r="K160" i="245"/>
  <c r="E154" i="275"/>
  <c r="H154" i="275"/>
  <c r="K174" i="245"/>
  <c r="E149" i="275"/>
  <c r="H149" i="275"/>
  <c r="K205" i="245"/>
  <c r="K203" i="245"/>
  <c r="K201" i="245"/>
  <c r="K199" i="245"/>
  <c r="K197" i="245"/>
  <c r="K195" i="245"/>
  <c r="K193" i="245"/>
  <c r="K191" i="245"/>
  <c r="K189" i="245"/>
  <c r="K187" i="245"/>
  <c r="K185" i="245"/>
  <c r="K183" i="245"/>
  <c r="K181" i="245"/>
  <c r="K179" i="245"/>
  <c r="K177" i="245"/>
  <c r="K175" i="245"/>
  <c r="K173" i="245"/>
  <c r="K171" i="245"/>
  <c r="K169" i="245"/>
  <c r="K167" i="245"/>
  <c r="K165" i="245"/>
  <c r="K163" i="245"/>
  <c r="K161" i="245"/>
  <c r="K159" i="245"/>
  <c r="K158" i="245"/>
  <c r="H157" i="275"/>
  <c r="H176" i="275"/>
  <c r="H134" i="275"/>
  <c r="H180" i="275"/>
  <c r="H165" i="275"/>
  <c r="H145" i="275"/>
  <c r="H139" i="275"/>
  <c r="H470" i="265"/>
  <c r="K378" i="245"/>
  <c r="H633" i="275"/>
  <c r="H619" i="275"/>
  <c r="H613" i="275"/>
  <c r="H1238" i="275"/>
  <c r="H1246" i="275"/>
  <c r="H601" i="275"/>
  <c r="H599" i="275"/>
  <c r="H585" i="275"/>
  <c r="H1105" i="275"/>
  <c r="H1104" i="275"/>
  <c r="H1100" i="275"/>
  <c r="H1022" i="275"/>
  <c r="H956" i="275"/>
  <c r="H2237" i="275"/>
  <c r="H2234" i="275"/>
  <c r="H2233" i="275"/>
  <c r="H2231" i="275"/>
  <c r="H2224" i="275"/>
  <c r="H2220" i="275"/>
  <c r="H2216" i="275"/>
  <c r="H2195" i="275"/>
  <c r="H2189" i="275"/>
  <c r="H2188" i="275"/>
  <c r="H2181" i="275"/>
  <c r="H2173" i="275"/>
  <c r="H2172" i="275"/>
  <c r="H2164" i="275"/>
  <c r="H2148" i="275"/>
  <c r="H2024" i="275"/>
  <c r="H2008" i="275"/>
  <c r="H1984" i="275"/>
  <c r="H1976" i="275"/>
  <c r="H1975" i="275"/>
  <c r="H1968" i="275"/>
  <c r="H2788" i="275"/>
  <c r="H2785" i="275"/>
  <c r="H2784" i="275"/>
  <c r="H2783" i="275"/>
  <c r="H2781" i="275"/>
  <c r="H2780" i="275"/>
  <c r="H2779" i="275"/>
  <c r="H2777" i="275"/>
  <c r="H2776" i="275"/>
  <c r="H2775" i="275"/>
  <c r="H2774" i="275"/>
  <c r="H2768" i="275"/>
  <c r="H2764" i="275"/>
  <c r="H2760" i="275"/>
  <c r="H2758" i="275"/>
  <c r="H2756" i="275"/>
  <c r="H2754" i="275"/>
  <c r="H2753" i="275"/>
  <c r="H2752" i="275"/>
  <c r="H957" i="275"/>
  <c r="D403" i="261"/>
  <c r="F403" i="261"/>
  <c r="L354" i="262"/>
  <c r="H403" i="263"/>
  <c r="D403" i="263"/>
  <c r="F403" i="263"/>
  <c r="L353" i="262"/>
  <c r="F403" i="258"/>
  <c r="M353" i="262"/>
  <c r="N353" i="262"/>
  <c r="AP7" i="93"/>
  <c r="AH8" i="93"/>
  <c r="AI8" i="93"/>
  <c r="H834" i="275"/>
  <c r="H832" i="275"/>
  <c r="H830" i="275"/>
  <c r="H824" i="275"/>
  <c r="H821" i="275"/>
  <c r="H819" i="275"/>
  <c r="H795" i="275"/>
  <c r="H784" i="275"/>
  <c r="H768" i="275"/>
  <c r="H758" i="275"/>
  <c r="H681" i="275"/>
  <c r="H679" i="275"/>
  <c r="H678" i="275"/>
  <c r="H648" i="275"/>
  <c r="H647" i="275"/>
  <c r="H646" i="275"/>
  <c r="H927" i="275"/>
  <c r="H882" i="275"/>
  <c r="H866" i="275"/>
  <c r="H2217" i="275"/>
  <c r="H2215" i="275"/>
  <c r="H2213" i="275"/>
  <c r="H2208" i="275"/>
  <c r="H2206" i="275"/>
  <c r="H2205" i="275"/>
  <c r="H2203" i="275"/>
  <c r="H2202" i="275"/>
  <c r="H2198" i="275"/>
  <c r="H2196" i="275"/>
  <c r="H2185" i="275"/>
  <c r="H2177" i="275"/>
  <c r="H2176" i="275"/>
  <c r="H2169" i="275"/>
  <c r="H2160" i="275"/>
  <c r="H2746" i="275"/>
  <c r="H2730" i="275"/>
  <c r="H2714" i="275"/>
  <c r="H1234" i="275"/>
  <c r="H1242" i="275"/>
  <c r="J689" i="265"/>
  <c r="B2801" i="275"/>
  <c r="H2801" i="275"/>
  <c r="B2797" i="275"/>
  <c r="H2797" i="275"/>
  <c r="B2795" i="275"/>
  <c r="H2795" i="275"/>
  <c r="B2789" i="275"/>
  <c r="H2789" i="275"/>
  <c r="B2771" i="275"/>
  <c r="H2771" i="275"/>
  <c r="B2769" i="275"/>
  <c r="H2769" i="275"/>
  <c r="B2761" i="275"/>
  <c r="H2761" i="275"/>
  <c r="B2759" i="275"/>
  <c r="H2759" i="275"/>
  <c r="H2751" i="275"/>
  <c r="H2750" i="275"/>
  <c r="H2742" i="275"/>
  <c r="H2734" i="275"/>
  <c r="B2729" i="275"/>
  <c r="H2729" i="275"/>
  <c r="H2726" i="275"/>
  <c r="B2721" i="275"/>
  <c r="H2721" i="275"/>
  <c r="B2713" i="275"/>
  <c r="H2713" i="275"/>
  <c r="H2711" i="275"/>
  <c r="J464" i="265"/>
  <c r="H2747" i="275"/>
  <c r="B2741" i="275"/>
  <c r="H2741" i="275"/>
  <c r="H2731" i="275"/>
  <c r="H2723" i="275"/>
  <c r="B2709" i="275"/>
  <c r="H2709" i="275"/>
  <c r="H2707" i="275"/>
  <c r="H2706" i="275"/>
  <c r="N99" i="264"/>
  <c r="D2600" i="275"/>
  <c r="H2600" i="275"/>
  <c r="N115" i="264"/>
  <c r="D2616" i="275"/>
  <c r="H2616" i="275"/>
  <c r="N131" i="264"/>
  <c r="D2632" i="275"/>
  <c r="H2632" i="275"/>
  <c r="N137" i="264"/>
  <c r="D2638" i="275"/>
  <c r="H2638" i="275"/>
  <c r="N141" i="264"/>
  <c r="D2642" i="275"/>
  <c r="H2642" i="275"/>
  <c r="N145" i="264"/>
  <c r="D2646" i="275"/>
  <c r="H2646" i="275"/>
  <c r="N149" i="264"/>
  <c r="D2650" i="275"/>
  <c r="H2650" i="275"/>
  <c r="H2701" i="275"/>
  <c r="H2635" i="275"/>
  <c r="H2537" i="275"/>
  <c r="H2573" i="275"/>
  <c r="H2577" i="275"/>
  <c r="H2585" i="275"/>
  <c r="D2610" i="275"/>
  <c r="H2610" i="275"/>
  <c r="N107" i="264"/>
  <c r="D2608" i="275"/>
  <c r="H2608" i="275"/>
  <c r="N123" i="264"/>
  <c r="D2624" i="275"/>
  <c r="H2624" i="275"/>
  <c r="N133" i="264"/>
  <c r="D2634" i="275"/>
  <c r="H2634" i="275"/>
  <c r="H352" i="264"/>
  <c r="I352" i="264" s="1"/>
  <c r="M352" i="264" s="1"/>
  <c r="H354" i="264"/>
  <c r="I354" i="264" s="1"/>
  <c r="H356" i="264"/>
  <c r="I356" i="264" s="1"/>
  <c r="H358" i="264"/>
  <c r="I358" i="264" s="1"/>
  <c r="H360" i="264"/>
  <c r="I360" i="264" s="1"/>
  <c r="H362" i="264"/>
  <c r="I362" i="264" s="1"/>
  <c r="H364" i="264"/>
  <c r="I364" i="264" s="1"/>
  <c r="H366" i="264"/>
  <c r="I366" i="264" s="1"/>
  <c r="H368" i="264"/>
  <c r="I368" i="264" s="1"/>
  <c r="J370" i="264"/>
  <c r="K370" i="264" s="1"/>
  <c r="J372" i="264"/>
  <c r="K372" i="264" s="1"/>
  <c r="J374" i="264"/>
  <c r="K374" i="264" s="1"/>
  <c r="J376" i="264"/>
  <c r="K376" i="264" s="1"/>
  <c r="J378" i="264"/>
  <c r="J380" i="264"/>
  <c r="J382" i="264"/>
  <c r="J384" i="264"/>
  <c r="J386" i="264"/>
  <c r="J388" i="264"/>
  <c r="J390" i="264"/>
  <c r="H355" i="264"/>
  <c r="I355" i="264" s="1"/>
  <c r="H357" i="264"/>
  <c r="I357" i="264" s="1"/>
  <c r="H359" i="264"/>
  <c r="I359" i="264" s="1"/>
  <c r="H361" i="264"/>
  <c r="I361" i="264" s="1"/>
  <c r="H363" i="264"/>
  <c r="I363" i="264" s="1"/>
  <c r="H365" i="264"/>
  <c r="I365" i="264" s="1"/>
  <c r="H367" i="264"/>
  <c r="I367" i="264" s="1"/>
  <c r="H369" i="264"/>
  <c r="I369" i="264" s="1"/>
  <c r="J371" i="264"/>
  <c r="K371" i="264" s="1"/>
  <c r="J373" i="264"/>
  <c r="K373" i="264" s="1"/>
  <c r="J375" i="264"/>
  <c r="K375" i="264" s="1"/>
  <c r="J377" i="264"/>
  <c r="K377" i="264" s="1"/>
  <c r="J379" i="264"/>
  <c r="J381" i="264"/>
  <c r="J383" i="264"/>
  <c r="J385" i="264"/>
  <c r="J387" i="264"/>
  <c r="J389" i="264"/>
  <c r="J391" i="264"/>
  <c r="M399" i="264"/>
  <c r="N399" i="264"/>
  <c r="H734" i="265"/>
  <c r="J734" i="265"/>
  <c r="J674" i="265"/>
  <c r="J599" i="265"/>
  <c r="N151" i="264"/>
  <c r="N319" i="264"/>
  <c r="D356" i="264"/>
  <c r="E356" i="264" s="1"/>
  <c r="D358" i="264"/>
  <c r="E358" i="264" s="1"/>
  <c r="D360" i="264"/>
  <c r="E360" i="264" s="1"/>
  <c r="D362" i="264"/>
  <c r="E362" i="264" s="1"/>
  <c r="D364" i="264"/>
  <c r="E364" i="264" s="1"/>
  <c r="D366" i="264"/>
  <c r="E366" i="264" s="1"/>
  <c r="D368" i="264"/>
  <c r="E368" i="264" s="1"/>
  <c r="F391" i="264"/>
  <c r="H353" i="264"/>
  <c r="I353" i="264" s="1"/>
  <c r="D355" i="264"/>
  <c r="E355" i="264" s="1"/>
  <c r="D357" i="264"/>
  <c r="E357" i="264" s="1"/>
  <c r="D359" i="264"/>
  <c r="E359" i="264" s="1"/>
  <c r="D361" i="264"/>
  <c r="E361" i="264" s="1"/>
  <c r="D363" i="264"/>
  <c r="E363" i="264" s="1"/>
  <c r="M363" i="264" s="1"/>
  <c r="D365" i="264"/>
  <c r="E365" i="264" s="1"/>
  <c r="M365" i="264" s="1"/>
  <c r="D367" i="264"/>
  <c r="E367" i="264" s="1"/>
  <c r="M367" i="264" s="1"/>
  <c r="D369" i="264"/>
  <c r="E369" i="264" s="1"/>
  <c r="J418" i="265"/>
  <c r="J360" i="263"/>
  <c r="K360" i="263" s="1"/>
  <c r="J362" i="263"/>
  <c r="K362" i="263" s="1"/>
  <c r="J364" i="263"/>
  <c r="K364" i="263" s="1"/>
  <c r="J366" i="263"/>
  <c r="K366" i="263" s="1"/>
  <c r="J493" i="265"/>
  <c r="J658" i="265"/>
  <c r="J352" i="263"/>
  <c r="K352" i="263" s="1"/>
  <c r="J353" i="263"/>
  <c r="K353" i="263" s="1"/>
  <c r="L353" i="263"/>
  <c r="J355" i="263"/>
  <c r="K355" i="263" s="1"/>
  <c r="J357" i="263"/>
  <c r="K357" i="263" s="1"/>
  <c r="J359" i="263"/>
  <c r="K359" i="263" s="1"/>
  <c r="J361" i="263"/>
  <c r="K361" i="263" s="1"/>
  <c r="J363" i="263"/>
  <c r="K363" i="263" s="1"/>
  <c r="K638" i="265"/>
  <c r="K389" i="262"/>
  <c r="I582" i="265"/>
  <c r="G385" i="262"/>
  <c r="E522" i="265"/>
  <c r="D522" i="265"/>
  <c r="D537" i="265"/>
  <c r="B417" i="265"/>
  <c r="F420" i="265"/>
  <c r="O33" i="93"/>
  <c r="Q33" i="93"/>
  <c r="S33" i="93"/>
  <c r="L383" i="262"/>
  <c r="L381" i="262"/>
  <c r="L377" i="262"/>
  <c r="L373" i="262"/>
  <c r="L369" i="262"/>
  <c r="L386" i="262"/>
  <c r="L390" i="262"/>
  <c r="L387" i="262"/>
  <c r="L389" i="262"/>
  <c r="B447" i="265"/>
  <c r="L366" i="262"/>
  <c r="D507" i="265"/>
  <c r="I567" i="265"/>
  <c r="I597" i="265"/>
  <c r="I522" i="265"/>
  <c r="D552" i="265"/>
  <c r="G402" i="262"/>
  <c r="E777" i="265"/>
  <c r="D777" i="265"/>
  <c r="E401" i="262"/>
  <c r="L401" i="262"/>
  <c r="L397" i="262"/>
  <c r="E397" i="262"/>
  <c r="C702" i="265"/>
  <c r="L395" i="262"/>
  <c r="B672" i="265"/>
  <c r="I393" i="262"/>
  <c r="H642" i="265"/>
  <c r="F642" i="265"/>
  <c r="H2157" i="275"/>
  <c r="N102" i="262"/>
  <c r="D2043" i="275"/>
  <c r="H2043" i="275"/>
  <c r="N110" i="262"/>
  <c r="D2051" i="275"/>
  <c r="H2051" i="275"/>
  <c r="N118" i="262"/>
  <c r="D2059" i="275"/>
  <c r="H2059" i="275"/>
  <c r="N126" i="262"/>
  <c r="D2067" i="275"/>
  <c r="H2067" i="275"/>
  <c r="N134" i="262"/>
  <c r="D2075" i="275"/>
  <c r="H2075" i="275"/>
  <c r="N142" i="262"/>
  <c r="D2083" i="275"/>
  <c r="H2083" i="275"/>
  <c r="N150" i="262"/>
  <c r="D2091" i="275"/>
  <c r="H2091" i="275"/>
  <c r="H2102" i="275"/>
  <c r="H2104" i="275"/>
  <c r="H2106" i="275"/>
  <c r="H2110" i="275"/>
  <c r="H2114" i="275"/>
  <c r="H2118" i="275"/>
  <c r="H2122" i="275"/>
  <c r="H2126" i="275"/>
  <c r="H2130" i="275"/>
  <c r="H2134" i="275"/>
  <c r="H2138" i="275"/>
  <c r="H2191" i="275"/>
  <c r="H2147" i="275"/>
  <c r="H2225" i="275"/>
  <c r="H2035" i="275"/>
  <c r="H2187" i="275"/>
  <c r="H2018" i="275"/>
  <c r="H2052" i="275"/>
  <c r="H2019" i="275"/>
  <c r="H2212" i="275"/>
  <c r="H2064" i="275"/>
  <c r="H1986" i="275"/>
  <c r="H2056" i="275"/>
  <c r="H2199" i="275"/>
  <c r="H2223" i="275"/>
  <c r="H2044" i="275"/>
  <c r="H2163" i="275"/>
  <c r="H2003" i="275"/>
  <c r="H2238" i="275"/>
  <c r="H2027" i="275"/>
  <c r="H2143" i="275"/>
  <c r="H2201" i="275"/>
  <c r="H2171" i="275"/>
  <c r="H2072" i="275"/>
  <c r="H2221" i="275"/>
  <c r="H2194" i="275"/>
  <c r="H2179" i="275"/>
  <c r="H1979" i="275"/>
  <c r="H2028" i="275"/>
  <c r="H2060" i="275"/>
  <c r="H1970" i="275"/>
  <c r="H2002" i="275"/>
  <c r="H2040" i="275"/>
  <c r="H2151" i="275"/>
  <c r="H2084" i="275"/>
  <c r="H1987" i="275"/>
  <c r="H1991" i="275"/>
  <c r="H2007" i="275"/>
  <c r="H2025" i="275"/>
  <c r="H2033" i="275"/>
  <c r="H2156" i="275"/>
  <c r="H2184" i="275"/>
  <c r="H2159" i="275"/>
  <c r="H2155" i="275"/>
  <c r="N98" i="262"/>
  <c r="D2039" i="275"/>
  <c r="H2039" i="275"/>
  <c r="N106" i="262"/>
  <c r="D2047" i="275"/>
  <c r="H2047" i="275"/>
  <c r="N114" i="262"/>
  <c r="D2055" i="275"/>
  <c r="H2055" i="275"/>
  <c r="N122" i="262"/>
  <c r="D2063" i="275"/>
  <c r="H2063" i="275"/>
  <c r="N130" i="262"/>
  <c r="D2071" i="275"/>
  <c r="H2071" i="275"/>
  <c r="N138" i="262"/>
  <c r="D2079" i="275"/>
  <c r="H2079" i="275"/>
  <c r="N146" i="262"/>
  <c r="D2087" i="275"/>
  <c r="H2087" i="275"/>
  <c r="J462" i="265"/>
  <c r="L402" i="262"/>
  <c r="D403" i="262"/>
  <c r="H403" i="262"/>
  <c r="B762" i="265"/>
  <c r="J762" i="265"/>
  <c r="F732" i="265"/>
  <c r="J521" i="265"/>
  <c r="N98" i="261"/>
  <c r="D1759" i="275"/>
  <c r="H1759" i="275"/>
  <c r="N99" i="261"/>
  <c r="D1760" i="275"/>
  <c r="H1760" i="275"/>
  <c r="N106" i="261"/>
  <c r="D1767" i="275"/>
  <c r="H1767" i="275"/>
  <c r="N112" i="261"/>
  <c r="D1773" i="275"/>
  <c r="H1773" i="275"/>
  <c r="N114" i="261"/>
  <c r="D1775" i="275"/>
  <c r="H1775" i="275"/>
  <c r="N115" i="261"/>
  <c r="D1776" i="275"/>
  <c r="H1776" i="275"/>
  <c r="N122" i="261"/>
  <c r="D1783" i="275"/>
  <c r="H1783" i="275"/>
  <c r="N123" i="261"/>
  <c r="D1784" i="275"/>
  <c r="H1784" i="275"/>
  <c r="N136" i="261"/>
  <c r="D1797" i="275"/>
  <c r="H1797" i="275"/>
  <c r="N146" i="261"/>
  <c r="D1807" i="275"/>
  <c r="H1807" i="275"/>
  <c r="N102" i="261"/>
  <c r="D1763" i="275"/>
  <c r="H1763" i="275"/>
  <c r="N103" i="261"/>
  <c r="D1764" i="275"/>
  <c r="H1764" i="275"/>
  <c r="N108" i="261"/>
  <c r="D1769" i="275"/>
  <c r="H1769" i="275"/>
  <c r="N118" i="261"/>
  <c r="D1779" i="275"/>
  <c r="H1779" i="275"/>
  <c r="N119" i="261"/>
  <c r="D1780" i="275"/>
  <c r="H1780" i="275"/>
  <c r="N134" i="261"/>
  <c r="D1795" i="275"/>
  <c r="H1795" i="275"/>
  <c r="N135" i="261"/>
  <c r="D1796" i="275"/>
  <c r="H1796" i="275"/>
  <c r="N140" i="261"/>
  <c r="D1801" i="275"/>
  <c r="H1801" i="275"/>
  <c r="N142" i="261"/>
  <c r="D1803" i="275"/>
  <c r="H1803" i="275"/>
  <c r="N150" i="261"/>
  <c r="D1811" i="275"/>
  <c r="H1811" i="275"/>
  <c r="J431" i="265"/>
  <c r="N107" i="261"/>
  <c r="D1768" i="275"/>
  <c r="H1768" i="275"/>
  <c r="N127" i="261"/>
  <c r="D1788" i="275"/>
  <c r="H1788" i="275"/>
  <c r="N131" i="261"/>
  <c r="D1792" i="275"/>
  <c r="H1792" i="275"/>
  <c r="N105" i="261"/>
  <c r="D1766" i="275"/>
  <c r="H1766" i="275"/>
  <c r="N129" i="261"/>
  <c r="D1790" i="275"/>
  <c r="H1790" i="275"/>
  <c r="J353" i="261"/>
  <c r="K353" i="261" s="1"/>
  <c r="J352" i="261"/>
  <c r="K352" i="261" s="1"/>
  <c r="N106" i="260"/>
  <c r="D1487" i="275"/>
  <c r="H1487" i="275"/>
  <c r="N114" i="260"/>
  <c r="D1495" i="275"/>
  <c r="H1495" i="275"/>
  <c r="N122" i="260"/>
  <c r="D1503" i="275"/>
  <c r="H1503" i="275"/>
  <c r="N130" i="260"/>
  <c r="D1511" i="275"/>
  <c r="H1511" i="275"/>
  <c r="N140" i="260"/>
  <c r="D1521" i="275"/>
  <c r="H1521" i="275"/>
  <c r="N148" i="260"/>
  <c r="D1529" i="275"/>
  <c r="H1529" i="275"/>
  <c r="J550" i="265"/>
  <c r="N102" i="260"/>
  <c r="D1483" i="275"/>
  <c r="H1483" i="275"/>
  <c r="N110" i="260"/>
  <c r="D1491" i="275"/>
  <c r="H1491" i="275"/>
  <c r="N118" i="260"/>
  <c r="D1499" i="275"/>
  <c r="H1499" i="275"/>
  <c r="N126" i="260"/>
  <c r="D1507" i="275"/>
  <c r="H1507" i="275"/>
  <c r="N134" i="260"/>
  <c r="D1515" i="275"/>
  <c r="H1515" i="275"/>
  <c r="N144" i="260"/>
  <c r="D1525" i="275"/>
  <c r="H1525" i="275"/>
  <c r="J354" i="260"/>
  <c r="K354" i="260" s="1"/>
  <c r="J358" i="260"/>
  <c r="K358" i="260" s="1"/>
  <c r="J362" i="260"/>
  <c r="K362" i="260" s="1"/>
  <c r="F690" i="265"/>
  <c r="O51" i="93"/>
  <c r="Q51" i="93"/>
  <c r="S51" i="93"/>
  <c r="J580" i="265"/>
  <c r="J505" i="265"/>
  <c r="F570" i="265"/>
  <c r="O43" i="93"/>
  <c r="Q43" i="93"/>
  <c r="S43" i="93"/>
  <c r="F600" i="265"/>
  <c r="O45" i="93"/>
  <c r="Q45" i="93"/>
  <c r="S45" i="93"/>
  <c r="J744" i="265"/>
  <c r="J624" i="265"/>
  <c r="J699" i="265"/>
  <c r="L699" i="265"/>
  <c r="D684" i="265"/>
  <c r="J684" i="265"/>
  <c r="F714" i="265"/>
  <c r="J714" i="265"/>
  <c r="J639" i="265"/>
  <c r="H1341" i="275"/>
  <c r="H355" i="259"/>
  <c r="I355" i="259" s="1"/>
  <c r="H357" i="259"/>
  <c r="I357" i="259" s="1"/>
  <c r="H359" i="259"/>
  <c r="I359" i="259" s="1"/>
  <c r="H361" i="259"/>
  <c r="I361" i="259" s="1"/>
  <c r="H363" i="259"/>
  <c r="I363" i="259" s="1"/>
  <c r="H365" i="259"/>
  <c r="I365" i="259" s="1"/>
  <c r="H367" i="259"/>
  <c r="I367" i="259" s="1"/>
  <c r="H369" i="259"/>
  <c r="I369" i="259" s="1"/>
  <c r="H371" i="259"/>
  <c r="I371" i="259" s="1"/>
  <c r="H373" i="259"/>
  <c r="I373" i="259" s="1"/>
  <c r="H375" i="259"/>
  <c r="I375" i="259" s="1"/>
  <c r="H377" i="259"/>
  <c r="I377" i="259" s="1"/>
  <c r="H379" i="259"/>
  <c r="H381" i="259"/>
  <c r="H383" i="259"/>
  <c r="H385" i="259"/>
  <c r="H387" i="259"/>
  <c r="H389" i="259"/>
  <c r="H391" i="259"/>
  <c r="H1329" i="275"/>
  <c r="H1202" i="275"/>
  <c r="H1228" i="275"/>
  <c r="H1230" i="275"/>
  <c r="H354" i="259"/>
  <c r="I354" i="259" s="1"/>
  <c r="H356" i="259"/>
  <c r="I356" i="259" s="1"/>
  <c r="H358" i="259"/>
  <c r="I358" i="259" s="1"/>
  <c r="H360" i="259"/>
  <c r="I360" i="259" s="1"/>
  <c r="H362" i="259"/>
  <c r="I362" i="259" s="1"/>
  <c r="H364" i="259"/>
  <c r="I364" i="259" s="1"/>
  <c r="H366" i="259"/>
  <c r="I366" i="259" s="1"/>
  <c r="H368" i="259"/>
  <c r="I368" i="259" s="1"/>
  <c r="H370" i="259"/>
  <c r="I370" i="259" s="1"/>
  <c r="H372" i="259"/>
  <c r="I372" i="259" s="1"/>
  <c r="H374" i="259"/>
  <c r="I374" i="259" s="1"/>
  <c r="H376" i="259"/>
  <c r="I376" i="259" s="1"/>
  <c r="D378" i="259"/>
  <c r="D380" i="259"/>
  <c r="D382" i="259"/>
  <c r="D384" i="259"/>
  <c r="E384" i="259"/>
  <c r="D386" i="259"/>
  <c r="D388" i="259"/>
  <c r="E388" i="259"/>
  <c r="D390" i="259"/>
  <c r="M396" i="259"/>
  <c r="D585" i="265"/>
  <c r="I44" i="93"/>
  <c r="K44" i="93"/>
  <c r="M44" i="93"/>
  <c r="J669" i="265"/>
  <c r="N99" i="259"/>
  <c r="D1200" i="275"/>
  <c r="H1200" i="275"/>
  <c r="N115" i="259"/>
  <c r="D1216" i="275"/>
  <c r="H1216" i="275"/>
  <c r="N119" i="259"/>
  <c r="D1220" i="275"/>
  <c r="H1220" i="275"/>
  <c r="N123" i="259"/>
  <c r="D1224" i="275"/>
  <c r="H1224" i="275"/>
  <c r="B1329" i="275"/>
  <c r="D352" i="259"/>
  <c r="E352" i="259" s="1"/>
  <c r="D355" i="259"/>
  <c r="E355" i="259" s="1"/>
  <c r="D357" i="259"/>
  <c r="E357" i="259" s="1"/>
  <c r="D359" i="259"/>
  <c r="E359" i="259" s="1"/>
  <c r="D361" i="259"/>
  <c r="E361" i="259" s="1"/>
  <c r="D363" i="259"/>
  <c r="E363" i="259" s="1"/>
  <c r="D365" i="259"/>
  <c r="E365" i="259" s="1"/>
  <c r="D367" i="259"/>
  <c r="E367" i="259" s="1"/>
  <c r="D369" i="259"/>
  <c r="E369" i="259" s="1"/>
  <c r="D371" i="259"/>
  <c r="E371" i="259" s="1"/>
  <c r="D373" i="259"/>
  <c r="E373" i="259" s="1"/>
  <c r="D375" i="259"/>
  <c r="E375" i="259" s="1"/>
  <c r="D377" i="259"/>
  <c r="E377" i="259" s="1"/>
  <c r="D379" i="259"/>
  <c r="D381" i="259"/>
  <c r="D353" i="259"/>
  <c r="E353" i="259" s="1"/>
  <c r="L353" i="259"/>
  <c r="D354" i="259"/>
  <c r="E354" i="259" s="1"/>
  <c r="D356" i="259"/>
  <c r="E356" i="259" s="1"/>
  <c r="D358" i="259"/>
  <c r="E358" i="259" s="1"/>
  <c r="D360" i="259"/>
  <c r="E360" i="259" s="1"/>
  <c r="D362" i="259"/>
  <c r="E362" i="259" s="1"/>
  <c r="D364" i="259"/>
  <c r="E364" i="259" s="1"/>
  <c r="D366" i="259"/>
  <c r="E366" i="259" s="1"/>
  <c r="D368" i="259"/>
  <c r="E368" i="259" s="1"/>
  <c r="D370" i="259"/>
  <c r="E370" i="259" s="1"/>
  <c r="D372" i="259"/>
  <c r="E372" i="259" s="1"/>
  <c r="D374" i="259"/>
  <c r="E374" i="259" s="1"/>
  <c r="D376" i="259"/>
  <c r="E376" i="259" s="1"/>
  <c r="J518" i="265"/>
  <c r="F668" i="265"/>
  <c r="J668" i="265"/>
  <c r="I653" i="265"/>
  <c r="J773" i="265"/>
  <c r="H1103" i="275"/>
  <c r="B1103" i="275"/>
  <c r="B1084" i="275"/>
  <c r="H1084" i="275"/>
  <c r="B889" i="275"/>
  <c r="H889" i="275"/>
  <c r="J593" i="265"/>
  <c r="H1050" i="275"/>
  <c r="H1026" i="275"/>
  <c r="H844" i="275"/>
  <c r="H850" i="275"/>
  <c r="H856" i="275"/>
  <c r="H906" i="275"/>
  <c r="H1041" i="275"/>
  <c r="H1045" i="275"/>
  <c r="H1053" i="275"/>
  <c r="H1057" i="275"/>
  <c r="H1044" i="275"/>
  <c r="H1040" i="275"/>
  <c r="H954" i="275"/>
  <c r="D942" i="275"/>
  <c r="H942" i="275"/>
  <c r="D938" i="275"/>
  <c r="H938" i="275"/>
  <c r="D934" i="275"/>
  <c r="H934" i="275"/>
  <c r="D930" i="275"/>
  <c r="H930" i="275"/>
  <c r="D926" i="275"/>
  <c r="H926" i="275"/>
  <c r="D922" i="275"/>
  <c r="H922" i="275"/>
  <c r="D918" i="275"/>
  <c r="H918" i="275"/>
  <c r="J354" i="258"/>
  <c r="K354" i="258" s="1"/>
  <c r="J356" i="258"/>
  <c r="K356" i="258" s="1"/>
  <c r="J358" i="258"/>
  <c r="K358" i="258" s="1"/>
  <c r="B630" i="265"/>
  <c r="C47" i="93"/>
  <c r="E47" i="93"/>
  <c r="G47" i="93" s="1" a="1"/>
  <c r="G47" i="93" s="1"/>
  <c r="F720" i="265"/>
  <c r="O53" i="93"/>
  <c r="Q53" i="93"/>
  <c r="S53" i="93"/>
  <c r="H852" i="275"/>
  <c r="H848" i="275"/>
  <c r="H868" i="275"/>
  <c r="J353" i="258"/>
  <c r="K353" i="258" s="1"/>
  <c r="L353" i="258"/>
  <c r="J355" i="258"/>
  <c r="K355" i="258" s="1"/>
  <c r="J352" i="258"/>
  <c r="K352" i="258" s="1"/>
  <c r="M352" i="258"/>
  <c r="J667" i="265"/>
  <c r="B672" i="275"/>
  <c r="H672" i="275"/>
  <c r="B658" i="275"/>
  <c r="H658" i="275"/>
  <c r="H636" i="275"/>
  <c r="H632" i="275"/>
  <c r="H630" i="275"/>
  <c r="B617" i="275"/>
  <c r="H617" i="275"/>
  <c r="B615" i="275"/>
  <c r="H615" i="275"/>
  <c r="B590" i="275"/>
  <c r="H590" i="275"/>
  <c r="H588" i="275"/>
  <c r="H586" i="275"/>
  <c r="H584" i="275"/>
  <c r="B578" i="275"/>
  <c r="H578" i="275"/>
  <c r="B576" i="275"/>
  <c r="H576" i="275"/>
  <c r="B575" i="275"/>
  <c r="H575" i="275"/>
  <c r="H574" i="275"/>
  <c r="H572" i="275"/>
  <c r="H570" i="275"/>
  <c r="N100" i="257"/>
  <c r="D641" i="275"/>
  <c r="H641" i="275"/>
  <c r="N102" i="257"/>
  <c r="D643" i="275"/>
  <c r="H643" i="275"/>
  <c r="N103" i="257"/>
  <c r="D644" i="275"/>
  <c r="H644" i="275"/>
  <c r="N108" i="257"/>
  <c r="D649" i="275"/>
  <c r="H649" i="275"/>
  <c r="N110" i="257"/>
  <c r="D651" i="275"/>
  <c r="H651" i="275"/>
  <c r="N111" i="257"/>
  <c r="D652" i="275"/>
  <c r="H652" i="275"/>
  <c r="N116" i="257"/>
  <c r="D657" i="275"/>
  <c r="H657" i="275"/>
  <c r="N118" i="257"/>
  <c r="D659" i="275"/>
  <c r="H659" i="275"/>
  <c r="N119" i="257"/>
  <c r="D660" i="275"/>
  <c r="H660" i="275"/>
  <c r="N124" i="257"/>
  <c r="D665" i="275"/>
  <c r="H665" i="275"/>
  <c r="N126" i="257"/>
  <c r="D667" i="275"/>
  <c r="H667" i="275"/>
  <c r="N127" i="257"/>
  <c r="D668" i="275"/>
  <c r="H668" i="275"/>
  <c r="N132" i="257"/>
  <c r="D673" i="275"/>
  <c r="H673" i="275"/>
  <c r="N134" i="257"/>
  <c r="D675" i="275"/>
  <c r="H675" i="275"/>
  <c r="N135" i="257"/>
  <c r="D676" i="275"/>
  <c r="H676" i="275"/>
  <c r="N142" i="257"/>
  <c r="D683" i="275"/>
  <c r="H683" i="275"/>
  <c r="N143" i="257"/>
  <c r="D684" i="275"/>
  <c r="H684" i="275"/>
  <c r="N148" i="257"/>
  <c r="D689" i="275"/>
  <c r="H689" i="275"/>
  <c r="N150" i="257"/>
  <c r="D691" i="275"/>
  <c r="H691" i="275"/>
  <c r="D382" i="257"/>
  <c r="D380" i="257"/>
  <c r="D378" i="257"/>
  <c r="D351" i="257"/>
  <c r="D354" i="257"/>
  <c r="E354" i="257" s="1"/>
  <c r="H382" i="257"/>
  <c r="H364" i="257"/>
  <c r="I364" i="257" s="1"/>
  <c r="H354" i="257"/>
  <c r="I354" i="257" s="1"/>
  <c r="J352" i="257"/>
  <c r="K352" i="257" s="1"/>
  <c r="D352" i="257"/>
  <c r="E352" i="257" s="1"/>
  <c r="H352" i="257"/>
  <c r="I352" i="257" s="1"/>
  <c r="J365" i="257"/>
  <c r="K365" i="257" s="1"/>
  <c r="F365" i="257"/>
  <c r="G365" i="257" s="1"/>
  <c r="J367" i="257"/>
  <c r="K367" i="257" s="1"/>
  <c r="F367" i="257"/>
  <c r="G367" i="257" s="1"/>
  <c r="J369" i="257"/>
  <c r="K369" i="257" s="1"/>
  <c r="F369" i="257"/>
  <c r="G369" i="257" s="1"/>
  <c r="H379" i="257"/>
  <c r="F379" i="257"/>
  <c r="J379" i="257"/>
  <c r="F381" i="257"/>
  <c r="J381" i="257"/>
  <c r="F383" i="257"/>
  <c r="J383" i="257"/>
  <c r="D420" i="265"/>
  <c r="I33" i="93"/>
  <c r="K33" i="93"/>
  <c r="M33" i="93"/>
  <c r="F510" i="265"/>
  <c r="O39" i="93"/>
  <c r="Q39" i="93"/>
  <c r="S39" i="93"/>
  <c r="B839" i="275"/>
  <c r="H839" i="275"/>
  <c r="B835" i="275"/>
  <c r="H835" i="275"/>
  <c r="B833" i="275"/>
  <c r="H833" i="275"/>
  <c r="B831" i="275"/>
  <c r="H831" i="275"/>
  <c r="B825" i="275"/>
  <c r="H825" i="275"/>
  <c r="H820" i="275"/>
  <c r="B800" i="275"/>
  <c r="H800" i="275"/>
  <c r="B796" i="275"/>
  <c r="H796" i="275"/>
  <c r="B794" i="275"/>
  <c r="H794" i="275"/>
  <c r="H789" i="275"/>
  <c r="B788" i="275"/>
  <c r="H788" i="275"/>
  <c r="B787" i="275"/>
  <c r="H787" i="275"/>
  <c r="H785" i="275"/>
  <c r="B772" i="275"/>
  <c r="H772" i="275"/>
  <c r="B771" i="275"/>
  <c r="H771" i="275"/>
  <c r="H769" i="275"/>
  <c r="H757" i="275"/>
  <c r="B750" i="275"/>
  <c r="H750" i="275"/>
  <c r="B749" i="275"/>
  <c r="H749" i="275"/>
  <c r="B748" i="275"/>
  <c r="H748" i="275"/>
  <c r="H746" i="275"/>
  <c r="B685" i="275"/>
  <c r="H685" i="275"/>
  <c r="H717" i="275"/>
  <c r="H719" i="275"/>
  <c r="H721" i="275"/>
  <c r="H723" i="275"/>
  <c r="H733" i="275"/>
  <c r="H735" i="275"/>
  <c r="H737" i="275"/>
  <c r="H739" i="275"/>
  <c r="N96" i="257"/>
  <c r="D637" i="275"/>
  <c r="H637" i="275"/>
  <c r="N98" i="257"/>
  <c r="D639" i="275"/>
  <c r="H639" i="275"/>
  <c r="N114" i="257"/>
  <c r="D655" i="275"/>
  <c r="H655" i="275"/>
  <c r="N115" i="257"/>
  <c r="D656" i="275"/>
  <c r="H656" i="275"/>
  <c r="N120" i="257"/>
  <c r="D661" i="275"/>
  <c r="H661" i="275"/>
  <c r="N122" i="257"/>
  <c r="D663" i="275"/>
  <c r="H663" i="275"/>
  <c r="N123" i="257"/>
  <c r="D664" i="275"/>
  <c r="H664" i="275"/>
  <c r="N128" i="257"/>
  <c r="D669" i="275"/>
  <c r="H669" i="275"/>
  <c r="N130" i="257"/>
  <c r="D671" i="275"/>
  <c r="H671" i="275"/>
  <c r="N147" i="257"/>
  <c r="D688" i="275"/>
  <c r="H688" i="275"/>
  <c r="J357" i="257"/>
  <c r="K357" i="257" s="1"/>
  <c r="J361" i="257"/>
  <c r="K361" i="257" s="1"/>
  <c r="M358" i="261"/>
  <c r="N358" i="261"/>
  <c r="J756" i="265"/>
  <c r="J652" i="265"/>
  <c r="N151" i="257"/>
  <c r="N319" i="257"/>
  <c r="J353" i="257"/>
  <c r="K353" i="257" s="1"/>
  <c r="J711" i="265"/>
  <c r="M377" i="261"/>
  <c r="K641" i="265"/>
  <c r="N112" i="256"/>
  <c r="D373" i="275"/>
  <c r="H373" i="275"/>
  <c r="K606" i="265"/>
  <c r="N104" i="256"/>
  <c r="D365" i="275"/>
  <c r="H365" i="275"/>
  <c r="N136" i="256"/>
  <c r="D397" i="275"/>
  <c r="H397" i="275"/>
  <c r="H516" i="275"/>
  <c r="H509" i="275"/>
  <c r="H503" i="275"/>
  <c r="H495" i="275"/>
  <c r="H486" i="275"/>
  <c r="J355" i="256"/>
  <c r="K355" i="256" s="1"/>
  <c r="J357" i="256"/>
  <c r="K357" i="256" s="1"/>
  <c r="J359" i="256"/>
  <c r="K359" i="256" s="1"/>
  <c r="H559" i="275"/>
  <c r="H555" i="275"/>
  <c r="H533" i="275"/>
  <c r="H529" i="275"/>
  <c r="H492" i="275"/>
  <c r="J352" i="256"/>
  <c r="K352" i="256" s="1"/>
  <c r="L352" i="256"/>
  <c r="J360" i="256"/>
  <c r="K360" i="256" s="1"/>
  <c r="J651" i="265"/>
  <c r="J531" i="265"/>
  <c r="J606" i="265"/>
  <c r="M606" i="265" s="1"/>
  <c r="J636" i="265"/>
  <c r="K486" i="265"/>
  <c r="J696" i="265"/>
  <c r="C729" i="265"/>
  <c r="K729" i="265"/>
  <c r="M395" i="262"/>
  <c r="O395" i="262"/>
  <c r="J441" i="265"/>
  <c r="J486" i="265"/>
  <c r="N394" i="256"/>
  <c r="D675" i="265"/>
  <c r="I50" i="93"/>
  <c r="K50" i="93"/>
  <c r="M50" i="93"/>
  <c r="D525" i="265"/>
  <c r="I40" i="93"/>
  <c r="K40" i="93"/>
  <c r="M40" i="93"/>
  <c r="J681" i="265"/>
  <c r="J726" i="265"/>
  <c r="J426" i="265"/>
  <c r="J456" i="265"/>
  <c r="M456" i="265"/>
  <c r="N456" i="265"/>
  <c r="J501" i="265"/>
  <c r="J546" i="265"/>
  <c r="J561" i="265"/>
  <c r="J591" i="265"/>
  <c r="H554" i="275"/>
  <c r="J353" i="256"/>
  <c r="K353" i="256" s="1"/>
  <c r="L353" i="256"/>
  <c r="J356" i="256"/>
  <c r="K356" i="256" s="1"/>
  <c r="J354" i="256"/>
  <c r="K354" i="256" s="1"/>
  <c r="C47" i="277"/>
  <c r="C217" i="277"/>
  <c r="C281" i="277"/>
  <c r="C282" i="277"/>
  <c r="C220" i="277"/>
  <c r="C152" i="277"/>
  <c r="C252" i="277"/>
  <c r="C253" i="277"/>
  <c r="C348" i="277"/>
  <c r="C314" i="277"/>
  <c r="C83" i="277"/>
  <c r="C381" i="277"/>
  <c r="C183" i="277"/>
  <c r="C184" i="277"/>
  <c r="C347" i="277"/>
  <c r="C249" i="277"/>
  <c r="C151" i="277"/>
  <c r="C248" i="277"/>
  <c r="C316" i="277"/>
  <c r="C117" i="277"/>
  <c r="C116" i="277"/>
  <c r="C149" i="277"/>
  <c r="C315" i="277"/>
  <c r="C251" i="277"/>
  <c r="C150" i="277"/>
  <c r="C216" i="277"/>
  <c r="C182" i="277"/>
  <c r="C215" i="277"/>
  <c r="C380" i="277"/>
  <c r="C218" i="277"/>
  <c r="C219" i="277"/>
  <c r="K478" i="265"/>
  <c r="D635" i="265"/>
  <c r="D645" i="265"/>
  <c r="I48" i="93"/>
  <c r="K48" i="93"/>
  <c r="M48" i="93"/>
  <c r="D356" i="245"/>
  <c r="E356" i="245" s="1"/>
  <c r="D393" i="245"/>
  <c r="D379" i="245"/>
  <c r="E379" i="245"/>
  <c r="C425" i="265"/>
  <c r="D355" i="245"/>
  <c r="E355" i="245" s="1"/>
  <c r="H10" i="275"/>
  <c r="H82" i="275"/>
  <c r="H247" i="275"/>
  <c r="H250" i="275"/>
  <c r="H258" i="275"/>
  <c r="H278" i="275"/>
  <c r="D395" i="245"/>
  <c r="B665" i="265"/>
  <c r="B675" i="265"/>
  <c r="C50" i="93"/>
  <c r="F375" i="245"/>
  <c r="G375" i="245" s="1"/>
  <c r="H367" i="245"/>
  <c r="I367" i="245" s="1"/>
  <c r="H365" i="245"/>
  <c r="I365" i="245" s="1"/>
  <c r="L365" i="245"/>
  <c r="H34" i="275"/>
  <c r="H36" i="275"/>
  <c r="H41" i="275"/>
  <c r="H49" i="275"/>
  <c r="C747" i="265"/>
  <c r="M378" i="262"/>
  <c r="N378" i="262"/>
  <c r="C417" i="265"/>
  <c r="C643" i="265"/>
  <c r="K643" i="265"/>
  <c r="K418" i="265"/>
  <c r="E568" i="265"/>
  <c r="M388" i="263"/>
  <c r="M385" i="263"/>
  <c r="N385" i="263"/>
  <c r="M398" i="263"/>
  <c r="C554" i="265"/>
  <c r="M385" i="257"/>
  <c r="N385" i="257"/>
  <c r="M400" i="257"/>
  <c r="N400" i="257"/>
  <c r="C608" i="265"/>
  <c r="K608" i="265"/>
  <c r="C518" i="265"/>
  <c r="M395" i="258"/>
  <c r="N395" i="258"/>
  <c r="K673" i="265"/>
  <c r="B725" i="265"/>
  <c r="B735" i="265"/>
  <c r="C54" i="93"/>
  <c r="B515" i="265"/>
  <c r="B525" i="265"/>
  <c r="C40" i="93"/>
  <c r="M361" i="256"/>
  <c r="O361" i="256"/>
  <c r="P361" i="256"/>
  <c r="K388" i="245"/>
  <c r="I560" i="265"/>
  <c r="H560" i="265"/>
  <c r="N387" i="260"/>
  <c r="M400" i="261"/>
  <c r="N400" i="261"/>
  <c r="H18" i="275"/>
  <c r="H206" i="275"/>
  <c r="H277" i="275"/>
  <c r="F396" i="245"/>
  <c r="G396" i="245" s="1"/>
  <c r="F369" i="245"/>
  <c r="G369" i="245" s="1"/>
  <c r="J369" i="245"/>
  <c r="K369" i="245" s="1"/>
  <c r="H184" i="275"/>
  <c r="H186" i="275"/>
  <c r="H73" i="275"/>
  <c r="H67" i="275"/>
  <c r="H63" i="275"/>
  <c r="H61" i="275"/>
  <c r="H59" i="275"/>
  <c r="H57" i="275"/>
  <c r="H55" i="275"/>
  <c r="H53" i="275"/>
  <c r="H37" i="275"/>
  <c r="H33" i="275"/>
  <c r="H21" i="275"/>
  <c r="H76" i="275"/>
  <c r="H224" i="275"/>
  <c r="H220" i="275"/>
  <c r="H89" i="275"/>
  <c r="H123" i="275"/>
  <c r="M386" i="260"/>
  <c r="N386" i="260"/>
  <c r="K521" i="265"/>
  <c r="L521" i="265"/>
  <c r="M399" i="261"/>
  <c r="N399" i="261"/>
  <c r="H400" i="245"/>
  <c r="I400" i="245" s="1"/>
  <c r="F740" i="265"/>
  <c r="F750" i="265"/>
  <c r="O55" i="93"/>
  <c r="Q55" i="93"/>
  <c r="S55" i="93"/>
  <c r="H115" i="275"/>
  <c r="E394" i="245"/>
  <c r="C650" i="265"/>
  <c r="B650" i="265"/>
  <c r="B660" i="265"/>
  <c r="C49" i="93"/>
  <c r="M378" i="258"/>
  <c r="O378" i="258"/>
  <c r="P378" i="258"/>
  <c r="H92" i="275"/>
  <c r="H101" i="275"/>
  <c r="H111" i="275"/>
  <c r="H235" i="275"/>
  <c r="H26" i="275"/>
  <c r="B690" i="265"/>
  <c r="C51" i="93"/>
  <c r="M366" i="260"/>
  <c r="N366" i="260"/>
  <c r="M370" i="260"/>
  <c r="C475" i="265"/>
  <c r="K475" i="265"/>
  <c r="M364" i="260"/>
  <c r="N364" i="260"/>
  <c r="M368" i="260"/>
  <c r="M377" i="260"/>
  <c r="M381" i="260"/>
  <c r="O381" i="260"/>
  <c r="P381" i="260"/>
  <c r="M395" i="260"/>
  <c r="N395" i="260"/>
  <c r="C670" i="265"/>
  <c r="K670" i="265"/>
  <c r="M399" i="260"/>
  <c r="O399" i="260"/>
  <c r="P399" i="260"/>
  <c r="C760" i="265"/>
  <c r="C655" i="265"/>
  <c r="M394" i="260"/>
  <c r="O394" i="260"/>
  <c r="M370" i="261"/>
  <c r="M393" i="261"/>
  <c r="O393" i="261"/>
  <c r="E447" i="265"/>
  <c r="K447" i="265"/>
  <c r="M380" i="262"/>
  <c r="N380" i="262"/>
  <c r="M377" i="262"/>
  <c r="N377" i="262"/>
  <c r="C552" i="265"/>
  <c r="K552" i="265"/>
  <c r="M365" i="262"/>
  <c r="C553" i="265"/>
  <c r="M387" i="263"/>
  <c r="L370" i="245"/>
  <c r="G755" i="265"/>
  <c r="G765" i="265"/>
  <c r="F755" i="265"/>
  <c r="F765" i="265"/>
  <c r="O56" i="93"/>
  <c r="Q56" i="93"/>
  <c r="S56" i="93"/>
  <c r="C651" i="265"/>
  <c r="M359" i="258"/>
  <c r="N359" i="258"/>
  <c r="M374" i="258"/>
  <c r="N374" i="258"/>
  <c r="C490" i="265"/>
  <c r="K490" i="265"/>
  <c r="M402" i="260"/>
  <c r="O402" i="260"/>
  <c r="P402" i="260"/>
  <c r="K430" i="265"/>
  <c r="M362" i="261"/>
  <c r="N362" i="261"/>
  <c r="M395" i="261"/>
  <c r="O395" i="261"/>
  <c r="M370" i="262"/>
  <c r="M354" i="262"/>
  <c r="M381" i="262"/>
  <c r="M365" i="263"/>
  <c r="N365" i="263"/>
  <c r="M394" i="264"/>
  <c r="O394" i="264"/>
  <c r="M401" i="264"/>
  <c r="H740" i="265"/>
  <c r="F530" i="265"/>
  <c r="F540" i="265"/>
  <c r="O41" i="93"/>
  <c r="H731" i="265"/>
  <c r="J731" i="265"/>
  <c r="M373" i="257"/>
  <c r="O373" i="257"/>
  <c r="P373" i="257"/>
  <c r="M376" i="257"/>
  <c r="N376" i="257"/>
  <c r="E622" i="265"/>
  <c r="M392" i="257"/>
  <c r="N392" i="257"/>
  <c r="C637" i="265"/>
  <c r="K637" i="265"/>
  <c r="M387" i="258"/>
  <c r="N387" i="258"/>
  <c r="M368" i="258"/>
  <c r="E473" i="265"/>
  <c r="K473" i="265"/>
  <c r="M402" i="258"/>
  <c r="N402" i="258"/>
  <c r="C489" i="265"/>
  <c r="K489" i="265"/>
  <c r="C549" i="265"/>
  <c r="K549" i="265"/>
  <c r="C579" i="265"/>
  <c r="E400" i="245"/>
  <c r="C740" i="265"/>
  <c r="B740" i="265"/>
  <c r="F515" i="265"/>
  <c r="G515" i="265"/>
  <c r="G525" i="265"/>
  <c r="E401" i="245"/>
  <c r="C755" i="265"/>
  <c r="E387" i="245"/>
  <c r="C545" i="265"/>
  <c r="B545" i="265"/>
  <c r="B555" i="265"/>
  <c r="C42" i="93"/>
  <c r="L364" i="245"/>
  <c r="L394" i="245"/>
  <c r="D650" i="265"/>
  <c r="E665" i="265"/>
  <c r="K698" i="265"/>
  <c r="M391" i="256"/>
  <c r="O391" i="256"/>
  <c r="P391" i="256"/>
  <c r="M387" i="256"/>
  <c r="O387" i="256"/>
  <c r="P387" i="256"/>
  <c r="M386" i="257"/>
  <c r="N386" i="257"/>
  <c r="M402" i="257"/>
  <c r="N402" i="257"/>
  <c r="M370" i="257"/>
  <c r="O370" i="257"/>
  <c r="P370" i="257"/>
  <c r="M363" i="258"/>
  <c r="N363" i="258"/>
  <c r="M386" i="258"/>
  <c r="N386" i="258"/>
  <c r="K403" i="259"/>
  <c r="M394" i="261"/>
  <c r="M384" i="262"/>
  <c r="O384" i="262"/>
  <c r="P384" i="262"/>
  <c r="M388" i="262"/>
  <c r="O388" i="262"/>
  <c r="M385" i="262"/>
  <c r="N385" i="262"/>
  <c r="M391" i="262"/>
  <c r="M359" i="262"/>
  <c r="M364" i="262"/>
  <c r="N364" i="262"/>
  <c r="M399" i="262"/>
  <c r="N399" i="262"/>
  <c r="M390" i="263"/>
  <c r="N390" i="263"/>
  <c r="M389" i="263"/>
  <c r="N389" i="263"/>
  <c r="M378" i="263"/>
  <c r="N378" i="263"/>
  <c r="B148" i="277"/>
  <c r="F665" i="265"/>
  <c r="G665" i="265"/>
  <c r="F353" i="245"/>
  <c r="F360" i="245"/>
  <c r="G360" i="245" s="1"/>
  <c r="F397" i="245"/>
  <c r="G397" i="245" s="1"/>
  <c r="F401" i="245"/>
  <c r="G401" i="245" s="1"/>
  <c r="F381" i="245"/>
  <c r="G381" i="245" s="1"/>
  <c r="F351" i="245"/>
  <c r="F387" i="245"/>
  <c r="G387" i="245" s="1"/>
  <c r="F400" i="245"/>
  <c r="G400" i="245" s="1"/>
  <c r="D740" i="265"/>
  <c r="D750" i="265"/>
  <c r="I55" i="93"/>
  <c r="F379" i="245"/>
  <c r="G379" i="245" s="1"/>
  <c r="D425" i="265"/>
  <c r="F361" i="245"/>
  <c r="G361" i="245" s="1"/>
  <c r="F366" i="245"/>
  <c r="G366" i="245" s="1"/>
  <c r="F392" i="245"/>
  <c r="G392" i="245" s="1"/>
  <c r="F352" i="245"/>
  <c r="L352" i="245"/>
  <c r="F368" i="245"/>
  <c r="G368" i="245" s="1"/>
  <c r="F386" i="245"/>
  <c r="G386" i="245" s="1"/>
  <c r="F357" i="245"/>
  <c r="G357" i="245" s="1"/>
  <c r="L357" i="245"/>
  <c r="F384" i="245"/>
  <c r="G384" i="245" s="1"/>
  <c r="E500" i="265"/>
  <c r="F390" i="245"/>
  <c r="G390" i="245" s="1"/>
  <c r="F391" i="245"/>
  <c r="G391" i="245" s="1"/>
  <c r="D605" i="265"/>
  <c r="F371" i="245"/>
  <c r="G371" i="245" s="1"/>
  <c r="F380" i="245"/>
  <c r="G380" i="245" s="1"/>
  <c r="E440" i="265"/>
  <c r="F376" i="245"/>
  <c r="G376" i="245" s="1"/>
  <c r="F388" i="245"/>
  <c r="G388" i="245" s="1"/>
  <c r="D560" i="265"/>
  <c r="D570" i="265"/>
  <c r="I43" i="93"/>
  <c r="K43" i="93"/>
  <c r="M43" i="93"/>
  <c r="F363" i="245"/>
  <c r="G363" i="245" s="1"/>
  <c r="F383" i="245"/>
  <c r="G383" i="245" s="1"/>
  <c r="F399" i="245"/>
  <c r="G399" i="245" s="1"/>
  <c r="J356" i="245"/>
  <c r="K356" i="245" s="1"/>
  <c r="L356" i="245"/>
  <c r="J375" i="245"/>
  <c r="K375" i="245" s="1"/>
  <c r="J397" i="245"/>
  <c r="H695" i="265"/>
  <c r="H705" i="265"/>
  <c r="U52" i="93"/>
  <c r="W52" i="93"/>
  <c r="Y52" i="93"/>
  <c r="J387" i="245"/>
  <c r="J391" i="245"/>
  <c r="K391" i="245"/>
  <c r="I605" i="265"/>
  <c r="J395" i="245"/>
  <c r="J376" i="245"/>
  <c r="K376" i="245" s="1"/>
  <c r="J353" i="245"/>
  <c r="K353" i="245" s="1"/>
  <c r="J363" i="245"/>
  <c r="K363" i="245" s="1"/>
  <c r="J385" i="245"/>
  <c r="J368" i="245"/>
  <c r="K368" i="245" s="1"/>
  <c r="J373" i="245"/>
  <c r="K373" i="245" s="1"/>
  <c r="J366" i="245"/>
  <c r="K366" i="245" s="1"/>
  <c r="J358" i="245"/>
  <c r="K358" i="245" s="1"/>
  <c r="J377" i="245"/>
  <c r="K377" i="245" s="1"/>
  <c r="L377" i="245"/>
  <c r="J380" i="245"/>
  <c r="J384" i="245"/>
  <c r="J379" i="245"/>
  <c r="H425" i="265"/>
  <c r="J355" i="245"/>
  <c r="K355" i="245" s="1"/>
  <c r="J371" i="245"/>
  <c r="K371" i="245" s="1"/>
  <c r="J399" i="245"/>
  <c r="H725" i="265"/>
  <c r="J401" i="245"/>
  <c r="J393" i="245"/>
  <c r="J392" i="245"/>
  <c r="H620" i="265"/>
  <c r="H630" i="265"/>
  <c r="U47" i="93"/>
  <c r="W47" i="93"/>
  <c r="Y47" i="93"/>
  <c r="J361" i="245"/>
  <c r="K361" i="245" s="1"/>
  <c r="H19" i="275"/>
  <c r="B24" i="275"/>
  <c r="H24" i="275"/>
  <c r="H27" i="275"/>
  <c r="D384" i="245"/>
  <c r="B500" i="265"/>
  <c r="D372" i="245"/>
  <c r="E372" i="245" s="1"/>
  <c r="L372" i="245"/>
  <c r="D380" i="245"/>
  <c r="E380" i="245"/>
  <c r="C440" i="265"/>
  <c r="D390" i="245"/>
  <c r="E390" i="245"/>
  <c r="C590" i="265"/>
  <c r="D402" i="245"/>
  <c r="B770" i="265"/>
  <c r="B780" i="265"/>
  <c r="C57" i="93"/>
  <c r="D391" i="245"/>
  <c r="E391" i="245"/>
  <c r="C605" i="265"/>
  <c r="D383" i="245"/>
  <c r="B485" i="265"/>
  <c r="B495" i="265"/>
  <c r="C38" i="93"/>
  <c r="D354" i="245"/>
  <c r="D371" i="245"/>
  <c r="E371" i="245" s="1"/>
  <c r="D367" i="245"/>
  <c r="E367" i="245" s="1"/>
  <c r="D378" i="245"/>
  <c r="E378" i="245"/>
  <c r="D398" i="245"/>
  <c r="E398" i="245"/>
  <c r="D351" i="245"/>
  <c r="D376" i="245"/>
  <c r="E376" i="245" s="1"/>
  <c r="D373" i="245"/>
  <c r="E373" i="245" s="1"/>
  <c r="D369" i="245"/>
  <c r="E369" i="245" s="1"/>
  <c r="D366" i="245"/>
  <c r="E366" i="245" s="1"/>
  <c r="D358" i="245"/>
  <c r="E358" i="245" s="1"/>
  <c r="D353" i="245"/>
  <c r="E353" i="245" s="1"/>
  <c r="L353" i="245"/>
  <c r="D360" i="245"/>
  <c r="E360" i="245" s="1"/>
  <c r="L360" i="245"/>
  <c r="D388" i="245"/>
  <c r="E388" i="245"/>
  <c r="C560" i="265"/>
  <c r="B11" i="275"/>
  <c r="H11" i="275"/>
  <c r="H13" i="275"/>
  <c r="H14" i="275"/>
  <c r="B20" i="275"/>
  <c r="H20" i="275"/>
  <c r="H30" i="275"/>
  <c r="H31" i="275"/>
  <c r="H38" i="275"/>
  <c r="B54" i="275"/>
  <c r="H54" i="275"/>
  <c r="B91" i="275"/>
  <c r="H91" i="275"/>
  <c r="B107" i="275"/>
  <c r="H107" i="275"/>
  <c r="B125" i="275"/>
  <c r="H125" i="275"/>
  <c r="B129" i="275"/>
  <c r="H129" i="275"/>
  <c r="B197" i="275"/>
  <c r="H197" i="275"/>
  <c r="B207" i="275"/>
  <c r="H207" i="275"/>
  <c r="H209" i="275"/>
  <c r="B233" i="275"/>
  <c r="H233" i="275"/>
  <c r="B237" i="275"/>
  <c r="H237" i="275"/>
  <c r="B243" i="275"/>
  <c r="H243" i="275"/>
  <c r="B96" i="275"/>
  <c r="H96" i="275"/>
  <c r="B112" i="275"/>
  <c r="H112" i="275"/>
  <c r="H188" i="275"/>
  <c r="N90" i="245"/>
  <c r="H8" i="275"/>
  <c r="H6" i="275"/>
  <c r="H75" i="275"/>
  <c r="H71" i="275"/>
  <c r="H69" i="275"/>
  <c r="H65" i="275"/>
  <c r="H231" i="275"/>
  <c r="H215" i="275"/>
  <c r="H50" i="275"/>
  <c r="E650" i="265"/>
  <c r="E660" i="265"/>
  <c r="B705" i="265"/>
  <c r="C52" i="93"/>
  <c r="M374" i="245"/>
  <c r="M390" i="256"/>
  <c r="O390" i="256"/>
  <c r="P390" i="256"/>
  <c r="C591" i="265"/>
  <c r="K591" i="265"/>
  <c r="L591" i="265"/>
  <c r="M386" i="256"/>
  <c r="O386" i="256"/>
  <c r="P386" i="256"/>
  <c r="C531" i="265"/>
  <c r="K531" i="265"/>
  <c r="M384" i="256"/>
  <c r="N384" i="256"/>
  <c r="C501" i="265"/>
  <c r="K501" i="265"/>
  <c r="M402" i="256"/>
  <c r="O402" i="256"/>
  <c r="P402" i="256"/>
  <c r="C771" i="265"/>
  <c r="K771" i="265"/>
  <c r="M358" i="256"/>
  <c r="H442" i="265"/>
  <c r="K741" i="265"/>
  <c r="K621" i="265"/>
  <c r="M397" i="257"/>
  <c r="O397" i="257"/>
  <c r="P397" i="257"/>
  <c r="M388" i="257"/>
  <c r="O388" i="257"/>
  <c r="P388" i="257"/>
  <c r="M398" i="258"/>
  <c r="N398" i="258"/>
  <c r="M379" i="258"/>
  <c r="O379" i="258"/>
  <c r="P379" i="258"/>
  <c r="M377" i="258"/>
  <c r="O377" i="258"/>
  <c r="P377" i="258"/>
  <c r="M373" i="258"/>
  <c r="N373" i="258"/>
  <c r="K503" i="265"/>
  <c r="M390" i="258"/>
  <c r="O390" i="258"/>
  <c r="P390" i="258"/>
  <c r="M367" i="258"/>
  <c r="C744" i="265"/>
  <c r="K744" i="265"/>
  <c r="K775" i="265"/>
  <c r="M400" i="260"/>
  <c r="O400" i="260"/>
  <c r="P400" i="260"/>
  <c r="M396" i="260"/>
  <c r="O396" i="260"/>
  <c r="P396" i="260"/>
  <c r="M392" i="260"/>
  <c r="O392" i="260"/>
  <c r="P392" i="260"/>
  <c r="M397" i="260"/>
  <c r="O397" i="260"/>
  <c r="P397" i="260"/>
  <c r="M379" i="260"/>
  <c r="I403" i="260"/>
  <c r="C550" i="265"/>
  <c r="K550" i="265"/>
  <c r="M372" i="261"/>
  <c r="M396" i="261"/>
  <c r="N396" i="261"/>
  <c r="M379" i="261"/>
  <c r="M373" i="261"/>
  <c r="M368" i="261"/>
  <c r="O368" i="261"/>
  <c r="P368" i="261"/>
  <c r="K627" i="265"/>
  <c r="M390" i="262"/>
  <c r="O390" i="262"/>
  <c r="P390" i="262"/>
  <c r="M383" i="262"/>
  <c r="M372" i="262"/>
  <c r="M372" i="263"/>
  <c r="K492" i="265"/>
  <c r="M492" i="265"/>
  <c r="K462" i="265"/>
  <c r="M462" i="265"/>
  <c r="N462" i="265"/>
  <c r="K597" i="265"/>
  <c r="K582" i="265"/>
  <c r="M582" i="265"/>
  <c r="N582" i="265"/>
  <c r="M394" i="262"/>
  <c r="N394" i="262"/>
  <c r="M402" i="262"/>
  <c r="N402" i="262"/>
  <c r="M381" i="263"/>
  <c r="N381" i="263"/>
  <c r="M368" i="263"/>
  <c r="M392" i="263"/>
  <c r="O392" i="263"/>
  <c r="P392" i="263"/>
  <c r="J381" i="245"/>
  <c r="H455" i="265"/>
  <c r="H382" i="245"/>
  <c r="I382" i="245" s="1"/>
  <c r="H389" i="245"/>
  <c r="I389" i="245" s="1"/>
  <c r="J359" i="245"/>
  <c r="K359" i="245" s="1"/>
  <c r="M359" i="245"/>
  <c r="H361" i="245"/>
  <c r="I361" i="245" s="1"/>
  <c r="J390" i="245"/>
  <c r="H590" i="265"/>
  <c r="J389" i="245"/>
  <c r="K389" i="245"/>
  <c r="J362" i="245"/>
  <c r="K362" i="245" s="1"/>
  <c r="L362" i="245"/>
  <c r="M390" i="261"/>
  <c r="N390" i="261"/>
  <c r="M382" i="261"/>
  <c r="N382" i="261"/>
  <c r="M357" i="261"/>
  <c r="N357" i="261"/>
  <c r="M381" i="261"/>
  <c r="N381" i="261"/>
  <c r="M357" i="262"/>
  <c r="M358" i="262"/>
  <c r="M360" i="262"/>
  <c r="M384" i="263"/>
  <c r="O384" i="263"/>
  <c r="P384" i="263"/>
  <c r="M394" i="263"/>
  <c r="N394" i="263"/>
  <c r="J697" i="265"/>
  <c r="M367" i="260"/>
  <c r="O367" i="260"/>
  <c r="P367" i="260"/>
  <c r="M359" i="261"/>
  <c r="N359" i="261"/>
  <c r="M361" i="261"/>
  <c r="N361" i="261"/>
  <c r="M365" i="261"/>
  <c r="O365" i="261"/>
  <c r="P365" i="261"/>
  <c r="M402" i="261"/>
  <c r="N402" i="261"/>
  <c r="M386" i="261"/>
  <c r="O386" i="261"/>
  <c r="P386" i="261"/>
  <c r="E626" i="265"/>
  <c r="K626" i="265"/>
  <c r="M392" i="261"/>
  <c r="O392" i="261"/>
  <c r="P392" i="261"/>
  <c r="M363" i="261"/>
  <c r="O363" i="261"/>
  <c r="P363" i="261"/>
  <c r="M389" i="261"/>
  <c r="M385" i="261"/>
  <c r="O385" i="261"/>
  <c r="P385" i="261"/>
  <c r="H611" i="265"/>
  <c r="J611" i="265"/>
  <c r="M391" i="261"/>
  <c r="O391" i="261"/>
  <c r="P391" i="261"/>
  <c r="H551" i="265"/>
  <c r="J551" i="265"/>
  <c r="M387" i="261"/>
  <c r="O387" i="261"/>
  <c r="P387" i="261"/>
  <c r="H491" i="265"/>
  <c r="J491" i="265"/>
  <c r="M383" i="261"/>
  <c r="O383" i="261"/>
  <c r="P383" i="261"/>
  <c r="M356" i="261"/>
  <c r="N356" i="261"/>
  <c r="M360" i="261"/>
  <c r="N360" i="261"/>
  <c r="E716" i="265"/>
  <c r="K716" i="265"/>
  <c r="M398" i="261"/>
  <c r="O398" i="261"/>
  <c r="P398" i="261"/>
  <c r="M355" i="262"/>
  <c r="O355" i="262"/>
  <c r="P355" i="262"/>
  <c r="M386" i="262"/>
  <c r="O386" i="262"/>
  <c r="P386" i="262"/>
  <c r="M392" i="262"/>
  <c r="O392" i="262"/>
  <c r="P392" i="262"/>
  <c r="M398" i="262"/>
  <c r="N398" i="262"/>
  <c r="E642" i="265"/>
  <c r="M393" i="262"/>
  <c r="O393" i="262"/>
  <c r="P393" i="262"/>
  <c r="H432" i="265"/>
  <c r="J432" i="265"/>
  <c r="M379" i="262"/>
  <c r="N379" i="262"/>
  <c r="M375" i="262"/>
  <c r="N375" i="262"/>
  <c r="M367" i="262"/>
  <c r="N367" i="262"/>
  <c r="K672" i="265"/>
  <c r="E403" i="263"/>
  <c r="M391" i="263"/>
  <c r="M396" i="263"/>
  <c r="O396" i="263"/>
  <c r="P396" i="263"/>
  <c r="M402" i="263"/>
  <c r="N402" i="263"/>
  <c r="M395" i="263"/>
  <c r="N395" i="263"/>
  <c r="M399" i="263"/>
  <c r="N399" i="263"/>
  <c r="H478" i="265"/>
  <c r="J478" i="265"/>
  <c r="M382" i="263"/>
  <c r="E493" i="265"/>
  <c r="K493" i="265"/>
  <c r="M383" i="263"/>
  <c r="N383" i="263"/>
  <c r="E433" i="265"/>
  <c r="K433" i="265"/>
  <c r="M379" i="263"/>
  <c r="E538" i="265"/>
  <c r="K538" i="265"/>
  <c r="M386" i="263"/>
  <c r="N386" i="263"/>
  <c r="E748" i="265"/>
  <c r="K748" i="265"/>
  <c r="M400" i="263"/>
  <c r="O400" i="263"/>
  <c r="P400" i="263"/>
  <c r="C704" i="265"/>
  <c r="K704" i="265"/>
  <c r="M397" i="264"/>
  <c r="M392" i="264"/>
  <c r="N392" i="264"/>
  <c r="C749" i="265"/>
  <c r="K749" i="265"/>
  <c r="M400" i="264"/>
  <c r="E449" i="265"/>
  <c r="C419" i="265"/>
  <c r="C509" i="265"/>
  <c r="E644" i="265"/>
  <c r="K644" i="265"/>
  <c r="M644" i="265"/>
  <c r="N644" i="265"/>
  <c r="M393" i="264"/>
  <c r="O393" i="264"/>
  <c r="P393" i="264"/>
  <c r="E674" i="265"/>
  <c r="K674" i="265"/>
  <c r="M395" i="264"/>
  <c r="O395" i="264"/>
  <c r="P395" i="264"/>
  <c r="E719" i="265"/>
  <c r="K719" i="265"/>
  <c r="M398" i="264"/>
  <c r="E779" i="265"/>
  <c r="K779" i="265"/>
  <c r="M402" i="264"/>
  <c r="O402" i="264"/>
  <c r="P402" i="264"/>
  <c r="F620" i="265"/>
  <c r="F630" i="265"/>
  <c r="O47" i="93"/>
  <c r="Q47" i="93"/>
  <c r="S47" i="93"/>
  <c r="F770" i="265"/>
  <c r="F780" i="265"/>
  <c r="O57" i="93"/>
  <c r="Q57" i="93"/>
  <c r="S57" i="93"/>
  <c r="G545" i="265"/>
  <c r="G555" i="265"/>
  <c r="L387" i="245"/>
  <c r="F545" i="265"/>
  <c r="G590" i="265"/>
  <c r="G600" i="265"/>
  <c r="K583" i="265"/>
  <c r="M583" i="265"/>
  <c r="N583" i="265"/>
  <c r="K598" i="265"/>
  <c r="K523" i="265"/>
  <c r="L523" i="265"/>
  <c r="K703" i="265"/>
  <c r="K659" i="265"/>
  <c r="L659" i="265"/>
  <c r="K764" i="265"/>
  <c r="L764" i="265"/>
  <c r="G425" i="265"/>
  <c r="G435" i="265"/>
  <c r="E396" i="245"/>
  <c r="C680" i="265"/>
  <c r="L396" i="245"/>
  <c r="L374" i="245"/>
  <c r="G695" i="265"/>
  <c r="G705" i="265"/>
  <c r="L375" i="245"/>
  <c r="B755" i="265"/>
  <c r="B765" i="265"/>
  <c r="C56" i="93"/>
  <c r="B346" i="277"/>
  <c r="K658" i="265"/>
  <c r="M658" i="265"/>
  <c r="N658" i="265"/>
  <c r="K379" i="245"/>
  <c r="I425" i="265"/>
  <c r="H564" i="265"/>
  <c r="M383" i="256"/>
  <c r="M381" i="256"/>
  <c r="N381" i="256"/>
  <c r="M377" i="256"/>
  <c r="O377" i="256"/>
  <c r="P377" i="256"/>
  <c r="M375" i="256"/>
  <c r="M373" i="256"/>
  <c r="M371" i="256"/>
  <c r="O371" i="256"/>
  <c r="P371" i="256"/>
  <c r="M369" i="256"/>
  <c r="O369" i="256"/>
  <c r="P369" i="256"/>
  <c r="M367" i="256"/>
  <c r="M365" i="256"/>
  <c r="N365" i="256"/>
  <c r="M363" i="256"/>
  <c r="M395" i="256"/>
  <c r="N395" i="256"/>
  <c r="M392" i="256"/>
  <c r="N392" i="256"/>
  <c r="M400" i="256"/>
  <c r="N400" i="256"/>
  <c r="M382" i="256"/>
  <c r="O382" i="256"/>
  <c r="P382" i="256"/>
  <c r="M380" i="256"/>
  <c r="O380" i="256"/>
  <c r="P380" i="256"/>
  <c r="M378" i="256"/>
  <c r="M376" i="256"/>
  <c r="M374" i="256"/>
  <c r="N374" i="256"/>
  <c r="M372" i="256"/>
  <c r="M370" i="256"/>
  <c r="O370" i="256"/>
  <c r="P370" i="256"/>
  <c r="M368" i="256"/>
  <c r="N368" i="256"/>
  <c r="M366" i="256"/>
  <c r="O366" i="256"/>
  <c r="P366" i="256"/>
  <c r="M364" i="256"/>
  <c r="M362" i="256"/>
  <c r="M393" i="259"/>
  <c r="O393" i="259"/>
  <c r="P393" i="259"/>
  <c r="M397" i="259"/>
  <c r="M394" i="259"/>
  <c r="O394" i="259"/>
  <c r="P394" i="259"/>
  <c r="M398" i="259"/>
  <c r="N398" i="259"/>
  <c r="M402" i="259"/>
  <c r="N402" i="259"/>
  <c r="M355" i="261"/>
  <c r="O355" i="261"/>
  <c r="P355" i="261"/>
  <c r="K567" i="265"/>
  <c r="K628" i="265"/>
  <c r="L628" i="265"/>
  <c r="K629" i="265"/>
  <c r="M361" i="262"/>
  <c r="K652" i="265"/>
  <c r="L652" i="265"/>
  <c r="J506" i="265"/>
  <c r="K508" i="265"/>
  <c r="J577" i="265"/>
  <c r="M357" i="258"/>
  <c r="N357" i="258"/>
  <c r="O399" i="264"/>
  <c r="P399" i="264"/>
  <c r="K596" i="265"/>
  <c r="C735" i="265"/>
  <c r="K757" i="265"/>
  <c r="K772" i="265"/>
  <c r="L772" i="265"/>
  <c r="K460" i="265"/>
  <c r="M700" i="265"/>
  <c r="N700" i="265"/>
  <c r="K727" i="265"/>
  <c r="K428" i="265"/>
  <c r="K666" i="265"/>
  <c r="K592" i="265"/>
  <c r="K774" i="265"/>
  <c r="I410" i="265"/>
  <c r="F645" i="265"/>
  <c r="O48" i="93"/>
  <c r="Q48" i="93"/>
  <c r="S48" i="93"/>
  <c r="I740" i="265"/>
  <c r="I750" i="265"/>
  <c r="H540" i="265"/>
  <c r="U41" i="93"/>
  <c r="W41" i="93"/>
  <c r="Y41" i="93"/>
  <c r="J742" i="265"/>
  <c r="H750" i="265"/>
  <c r="U55" i="93"/>
  <c r="W55" i="93"/>
  <c r="Y55" i="93"/>
  <c r="J637" i="265"/>
  <c r="J563" i="265"/>
  <c r="U49" i="93"/>
  <c r="W49" i="93"/>
  <c r="Y49" i="93"/>
  <c r="J653" i="265"/>
  <c r="J685" i="265"/>
  <c r="K563" i="265"/>
  <c r="J476" i="265"/>
  <c r="K761" i="265"/>
  <c r="J776" i="265"/>
  <c r="I470" i="265"/>
  <c r="I660" i="265"/>
  <c r="K743" i="265"/>
  <c r="L743" i="265"/>
  <c r="K759" i="265"/>
  <c r="K580" i="265"/>
  <c r="M580" i="265"/>
  <c r="N580" i="265"/>
  <c r="K625" i="265"/>
  <c r="L625" i="265"/>
  <c r="M388" i="260"/>
  <c r="O388" i="260"/>
  <c r="P388" i="260"/>
  <c r="D725" i="265"/>
  <c r="M354" i="261"/>
  <c r="O354" i="261"/>
  <c r="P354" i="261"/>
  <c r="M354" i="256"/>
  <c r="L354" i="256"/>
  <c r="O354" i="256" s="1"/>
  <c r="P354" i="256" s="1"/>
  <c r="L354" i="259"/>
  <c r="M353" i="263"/>
  <c r="N353" i="263"/>
  <c r="M354" i="264"/>
  <c r="L354" i="264"/>
  <c r="N354" i="264" s="1"/>
  <c r="I403" i="263"/>
  <c r="L353" i="261"/>
  <c r="G403" i="256"/>
  <c r="I403" i="256"/>
  <c r="L353" i="257"/>
  <c r="M353" i="258"/>
  <c r="M353" i="259"/>
  <c r="N353" i="259"/>
  <c r="AL38" i="93"/>
  <c r="AL50" i="93"/>
  <c r="AJ55" i="93"/>
  <c r="AK55" i="93"/>
  <c r="AL55" i="93"/>
  <c r="M353" i="256"/>
  <c r="O353" i="256"/>
  <c r="P353" i="256"/>
  <c r="J403" i="256"/>
  <c r="H403" i="264"/>
  <c r="G403" i="262"/>
  <c r="D403" i="258"/>
  <c r="D403" i="260"/>
  <c r="L352" i="263"/>
  <c r="L352" i="264"/>
  <c r="D353" i="264"/>
  <c r="E353" i="264" s="1"/>
  <c r="H352" i="259"/>
  <c r="I352" i="259" s="1"/>
  <c r="E403" i="256"/>
  <c r="I403" i="258"/>
  <c r="G403" i="259"/>
  <c r="I403" i="261"/>
  <c r="E403" i="261"/>
  <c r="J403" i="262"/>
  <c r="L352" i="262"/>
  <c r="AJ21" i="93"/>
  <c r="AK21" i="93"/>
  <c r="AL21" i="93"/>
  <c r="H403" i="256"/>
  <c r="L352" i="258"/>
  <c r="AJ41" i="93"/>
  <c r="AK41" i="93"/>
  <c r="AL41" i="93"/>
  <c r="G403" i="263"/>
  <c r="N378" i="258"/>
  <c r="M443" i="265"/>
  <c r="N443" i="265"/>
  <c r="O395" i="260"/>
  <c r="P395" i="260"/>
  <c r="O400" i="259"/>
  <c r="P400" i="259"/>
  <c r="N392" i="259"/>
  <c r="O395" i="258"/>
  <c r="P395" i="258"/>
  <c r="C614" i="265"/>
  <c r="L756" i="265"/>
  <c r="N400" i="263"/>
  <c r="C84" i="277"/>
  <c r="C250" i="277"/>
  <c r="J403" i="258"/>
  <c r="L657" i="265"/>
  <c r="L718" i="265"/>
  <c r="O396" i="259"/>
  <c r="P396" i="259"/>
  <c r="N396" i="259"/>
  <c r="K389" i="264"/>
  <c r="M389" i="264"/>
  <c r="I584" i="265"/>
  <c r="K584" i="265"/>
  <c r="L389" i="264"/>
  <c r="O389" i="264" s="1"/>
  <c r="P389" i="264" s="1"/>
  <c r="K385" i="264"/>
  <c r="M385" i="264"/>
  <c r="I524" i="265"/>
  <c r="K524" i="265"/>
  <c r="M524" i="265"/>
  <c r="N524" i="265"/>
  <c r="L385" i="264"/>
  <c r="O385" i="264" s="1"/>
  <c r="P385" i="264" s="1"/>
  <c r="K381" i="264"/>
  <c r="M381" i="264"/>
  <c r="L381" i="264"/>
  <c r="I464" i="265"/>
  <c r="M377" i="264"/>
  <c r="L377" i="264"/>
  <c r="M373" i="264"/>
  <c r="L373" i="264"/>
  <c r="K390" i="264"/>
  <c r="M390" i="264"/>
  <c r="L390" i="264"/>
  <c r="N390" i="264" s="1"/>
  <c r="I599" i="265"/>
  <c r="K599" i="265"/>
  <c r="L599" i="265"/>
  <c r="K386" i="264"/>
  <c r="M386" i="264"/>
  <c r="L386" i="264"/>
  <c r="I539" i="265"/>
  <c r="K382" i="264"/>
  <c r="M382" i="264"/>
  <c r="I479" i="265"/>
  <c r="K479" i="265"/>
  <c r="L382" i="264"/>
  <c r="K378" i="264"/>
  <c r="M378" i="264"/>
  <c r="I419" i="265"/>
  <c r="K419" i="265" s="1"/>
  <c r="L378" i="264"/>
  <c r="M374" i="264"/>
  <c r="L374" i="264"/>
  <c r="O374" i="264" s="1"/>
  <c r="P374" i="264" s="1"/>
  <c r="M370" i="264"/>
  <c r="J403" i="264"/>
  <c r="L370" i="264"/>
  <c r="K391" i="264"/>
  <c r="I614" i="265"/>
  <c r="K387" i="264"/>
  <c r="M387" i="264"/>
  <c r="I554" i="265"/>
  <c r="L387" i="264"/>
  <c r="K383" i="264"/>
  <c r="M383" i="264"/>
  <c r="I494" i="265"/>
  <c r="K494" i="265"/>
  <c r="L383" i="264"/>
  <c r="K379" i="264"/>
  <c r="M379" i="264"/>
  <c r="I434" i="265"/>
  <c r="K434" i="265"/>
  <c r="L434" i="265"/>
  <c r="L379" i="264"/>
  <c r="M375" i="264"/>
  <c r="L375" i="264"/>
  <c r="M371" i="264"/>
  <c r="L371" i="264"/>
  <c r="K388" i="264"/>
  <c r="M388" i="264"/>
  <c r="L388" i="264"/>
  <c r="I569" i="265"/>
  <c r="K569" i="265"/>
  <c r="M569" i="265"/>
  <c r="N569" i="265"/>
  <c r="K384" i="264"/>
  <c r="M384" i="264"/>
  <c r="I509" i="265"/>
  <c r="L384" i="264"/>
  <c r="K380" i="264"/>
  <c r="M380" i="264"/>
  <c r="I449" i="265"/>
  <c r="L380" i="264"/>
  <c r="O380" i="264" s="1"/>
  <c r="P380" i="264"/>
  <c r="M376" i="264"/>
  <c r="L376" i="264"/>
  <c r="M372" i="264"/>
  <c r="L372" i="264"/>
  <c r="O372" i="264" s="1"/>
  <c r="P372" i="264" s="1"/>
  <c r="L369" i="264"/>
  <c r="L365" i="264"/>
  <c r="L361" i="264"/>
  <c r="L357" i="264"/>
  <c r="L368" i="264"/>
  <c r="L364" i="264"/>
  <c r="L360" i="264"/>
  <c r="L356" i="264"/>
  <c r="O386" i="260"/>
  <c r="P386" i="260"/>
  <c r="E403" i="262"/>
  <c r="M397" i="262"/>
  <c r="O397" i="262"/>
  <c r="P397" i="262"/>
  <c r="M699" i="265"/>
  <c r="N699" i="265"/>
  <c r="L641" i="265"/>
  <c r="L367" i="264"/>
  <c r="L363" i="264"/>
  <c r="L359" i="264"/>
  <c r="L355" i="264"/>
  <c r="G391" i="264"/>
  <c r="L391" i="264"/>
  <c r="F403" i="264"/>
  <c r="D614" i="265"/>
  <c r="J614" i="265"/>
  <c r="L366" i="264"/>
  <c r="L362" i="264"/>
  <c r="L358" i="264"/>
  <c r="M546" i="265"/>
  <c r="N546" i="265"/>
  <c r="M366" i="263"/>
  <c r="L366" i="263"/>
  <c r="M362" i="263"/>
  <c r="L362" i="263"/>
  <c r="N362" i="263" s="1"/>
  <c r="M364" i="263"/>
  <c r="L364" i="263"/>
  <c r="M360" i="263"/>
  <c r="L360" i="263"/>
  <c r="M361" i="263"/>
  <c r="L361" i="263"/>
  <c r="O361" i="263" s="1"/>
  <c r="P361" i="263" s="1"/>
  <c r="M357" i="263"/>
  <c r="L357" i="263"/>
  <c r="N357" i="263" s="1"/>
  <c r="M363" i="263"/>
  <c r="L363" i="263"/>
  <c r="M359" i="263"/>
  <c r="L359" i="263"/>
  <c r="M355" i="263"/>
  <c r="L355" i="263"/>
  <c r="O355" i="263" s="1"/>
  <c r="P355" i="263" s="1"/>
  <c r="N151" i="262"/>
  <c r="N319" i="262"/>
  <c r="J642" i="265"/>
  <c r="J777" i="265"/>
  <c r="M486" i="265"/>
  <c r="N486" i="265"/>
  <c r="O387" i="260"/>
  <c r="P387" i="260"/>
  <c r="N381" i="260"/>
  <c r="O399" i="261"/>
  <c r="P399" i="261"/>
  <c r="O389" i="263"/>
  <c r="P389" i="263"/>
  <c r="J732" i="265"/>
  <c r="O378" i="262"/>
  <c r="P378" i="262"/>
  <c r="M641" i="265"/>
  <c r="N641" i="265"/>
  <c r="L486" i="265"/>
  <c r="N606" i="265"/>
  <c r="N151" i="261"/>
  <c r="N319" i="261"/>
  <c r="M358" i="260"/>
  <c r="L358" i="260"/>
  <c r="O358" i="260" s="1"/>
  <c r="P358" i="260" s="1"/>
  <c r="N151" i="260"/>
  <c r="N319" i="260"/>
  <c r="M362" i="260"/>
  <c r="L362" i="260"/>
  <c r="O362" i="260" s="1"/>
  <c r="P362" i="260" s="1"/>
  <c r="M354" i="260"/>
  <c r="L354" i="260"/>
  <c r="E390" i="259"/>
  <c r="L390" i="259"/>
  <c r="B594" i="265"/>
  <c r="J594" i="265"/>
  <c r="E386" i="259"/>
  <c r="M386" i="259"/>
  <c r="L386" i="259"/>
  <c r="B534" i="265"/>
  <c r="J534" i="265"/>
  <c r="E382" i="259"/>
  <c r="C474" i="265"/>
  <c r="K474" i="265"/>
  <c r="B474" i="265"/>
  <c r="L382" i="259"/>
  <c r="E378" i="259"/>
  <c r="B414" i="265"/>
  <c r="J414" i="265"/>
  <c r="L378" i="259"/>
  <c r="I389" i="259"/>
  <c r="L389" i="259"/>
  <c r="F579" i="265"/>
  <c r="I385" i="259"/>
  <c r="L385" i="259"/>
  <c r="F519" i="265"/>
  <c r="F525" i="265"/>
  <c r="O40" i="93"/>
  <c r="Q40" i="93"/>
  <c r="S40" i="93"/>
  <c r="I381" i="259"/>
  <c r="H459" i="265"/>
  <c r="F459" i="265"/>
  <c r="F465" i="265"/>
  <c r="O36" i="93"/>
  <c r="Q36" i="93"/>
  <c r="S36" i="93"/>
  <c r="O378" i="263"/>
  <c r="P378" i="263"/>
  <c r="M639" i="265"/>
  <c r="N639" i="265"/>
  <c r="B564" i="265"/>
  <c r="L388" i="259"/>
  <c r="L384" i="259"/>
  <c r="E380" i="259"/>
  <c r="M380" i="259"/>
  <c r="B444" i="265"/>
  <c r="J444" i="265"/>
  <c r="I391" i="259"/>
  <c r="M391" i="259"/>
  <c r="L391" i="259"/>
  <c r="F609" i="265"/>
  <c r="F615" i="265"/>
  <c r="O46" i="93"/>
  <c r="Q46" i="93"/>
  <c r="S46" i="93"/>
  <c r="I387" i="259"/>
  <c r="H549" i="265"/>
  <c r="L387" i="259"/>
  <c r="F549" i="265"/>
  <c r="J549" i="265" s="1"/>
  <c r="I383" i="259"/>
  <c r="L383" i="259"/>
  <c r="F489" i="265"/>
  <c r="I379" i="259"/>
  <c r="F429" i="265"/>
  <c r="L372" i="259"/>
  <c r="L364" i="259"/>
  <c r="E379" i="259"/>
  <c r="C429" i="265"/>
  <c r="L379" i="259"/>
  <c r="B429" i="265"/>
  <c r="L375" i="259"/>
  <c r="L371" i="259"/>
  <c r="L367" i="259"/>
  <c r="L363" i="259"/>
  <c r="L359" i="259"/>
  <c r="M355" i="259"/>
  <c r="L355" i="259"/>
  <c r="N151" i="259"/>
  <c r="N319" i="259"/>
  <c r="P395" i="262"/>
  <c r="L374" i="259"/>
  <c r="L370" i="259"/>
  <c r="L366" i="259"/>
  <c r="L362" i="259"/>
  <c r="L358" i="259"/>
  <c r="E381" i="259"/>
  <c r="B459" i="265"/>
  <c r="L381" i="259"/>
  <c r="L377" i="259"/>
  <c r="L373" i="259"/>
  <c r="L369" i="259"/>
  <c r="L365" i="259"/>
  <c r="L361" i="259"/>
  <c r="L357" i="259"/>
  <c r="M358" i="258"/>
  <c r="L358" i="258"/>
  <c r="O358" i="258" s="1"/>
  <c r="P358" i="258" s="1"/>
  <c r="M354" i="258"/>
  <c r="L354" i="258"/>
  <c r="M356" i="258"/>
  <c r="L356" i="258"/>
  <c r="O356" i="258" s="1"/>
  <c r="P356" i="258" s="1"/>
  <c r="M355" i="258"/>
  <c r="L355" i="258"/>
  <c r="L357" i="257"/>
  <c r="K383" i="257"/>
  <c r="I487" i="265"/>
  <c r="I495" i="265"/>
  <c r="K381" i="257"/>
  <c r="I457" i="265"/>
  <c r="K379" i="257"/>
  <c r="I427" i="265"/>
  <c r="I379" i="257"/>
  <c r="H427" i="265"/>
  <c r="F427" i="265"/>
  <c r="F435" i="265"/>
  <c r="O34" i="93"/>
  <c r="Q34" i="93"/>
  <c r="S34" i="93"/>
  <c r="D403" i="257"/>
  <c r="F472" i="265"/>
  <c r="I382" i="257"/>
  <c r="H472" i="265"/>
  <c r="E380" i="257"/>
  <c r="B442" i="265"/>
  <c r="L380" i="257"/>
  <c r="O394" i="256"/>
  <c r="P394" i="256"/>
  <c r="M756" i="265"/>
  <c r="N756" i="265"/>
  <c r="L456" i="265"/>
  <c r="M361" i="257"/>
  <c r="L361" i="257"/>
  <c r="N361" i="257" s="1"/>
  <c r="G383" i="257"/>
  <c r="E487" i="265"/>
  <c r="K487" i="265"/>
  <c r="D487" i="265"/>
  <c r="J487" i="265"/>
  <c r="L383" i="257"/>
  <c r="G381" i="257"/>
  <c r="E457" i="265"/>
  <c r="K457" i="265"/>
  <c r="D457" i="265"/>
  <c r="J457" i="265"/>
  <c r="M457" i="265" s="1"/>
  <c r="L381" i="257"/>
  <c r="G379" i="257"/>
  <c r="D427" i="265"/>
  <c r="L379" i="257"/>
  <c r="L369" i="257"/>
  <c r="L367" i="257"/>
  <c r="F403" i="257"/>
  <c r="L365" i="257"/>
  <c r="H403" i="257"/>
  <c r="L364" i="257"/>
  <c r="L378" i="257"/>
  <c r="E378" i="257"/>
  <c r="M378" i="257"/>
  <c r="N378" i="257"/>
  <c r="B412" i="265"/>
  <c r="J412" i="265"/>
  <c r="L382" i="257"/>
  <c r="E382" i="257"/>
  <c r="C472" i="265"/>
  <c r="K472" i="265"/>
  <c r="B472" i="265"/>
  <c r="J472" i="265" s="1"/>
  <c r="M352" i="256"/>
  <c r="N352" i="256"/>
  <c r="M359" i="256"/>
  <c r="L359" i="256"/>
  <c r="O359" i="256" s="1"/>
  <c r="P359" i="256" s="1"/>
  <c r="M355" i="256"/>
  <c r="L355" i="256"/>
  <c r="N355" i="256" s="1"/>
  <c r="O400" i="261"/>
  <c r="P400" i="261"/>
  <c r="M681" i="265"/>
  <c r="N681" i="265"/>
  <c r="M360" i="256"/>
  <c r="L360" i="256"/>
  <c r="M357" i="256"/>
  <c r="L357" i="256"/>
  <c r="N357" i="256" s="1"/>
  <c r="M356" i="256"/>
  <c r="L356" i="256"/>
  <c r="O356" i="256" s="1"/>
  <c r="P356" i="256" s="1"/>
  <c r="N398" i="256"/>
  <c r="L681" i="265"/>
  <c r="B425" i="265"/>
  <c r="B435" i="265"/>
  <c r="C34" i="93"/>
  <c r="D680" i="265"/>
  <c r="D690" i="265"/>
  <c r="I51" i="93"/>
  <c r="K51" i="93"/>
  <c r="M51" i="93"/>
  <c r="E680" i="265"/>
  <c r="O385" i="263"/>
  <c r="P385" i="263"/>
  <c r="G740" i="265"/>
  <c r="L378" i="245"/>
  <c r="E383" i="245"/>
  <c r="C485" i="265"/>
  <c r="C495" i="265"/>
  <c r="B440" i="265"/>
  <c r="B450" i="265"/>
  <c r="C35" i="93"/>
  <c r="E35" i="93"/>
  <c r="G35" i="93" s="1" a="1"/>
  <c r="G35" i="93" s="1"/>
  <c r="E384" i="245"/>
  <c r="C500" i="265"/>
  <c r="K392" i="245"/>
  <c r="I620" i="265"/>
  <c r="H440" i="265"/>
  <c r="H450" i="265"/>
  <c r="U35" i="93"/>
  <c r="W35" i="93"/>
  <c r="Y35" i="93"/>
  <c r="K380" i="245"/>
  <c r="I440" i="265"/>
  <c r="I450" i="265"/>
  <c r="H515" i="265"/>
  <c r="K385" i="245"/>
  <c r="H665" i="265"/>
  <c r="L395" i="245"/>
  <c r="K395" i="245"/>
  <c r="K387" i="245"/>
  <c r="I545" i="265"/>
  <c r="I555" i="265"/>
  <c r="H545" i="265"/>
  <c r="D590" i="265"/>
  <c r="D600" i="265"/>
  <c r="I45" i="93"/>
  <c r="K45" i="93"/>
  <c r="M45" i="93"/>
  <c r="E590" i="265"/>
  <c r="E600" i="265"/>
  <c r="M357" i="245"/>
  <c r="L392" i="245"/>
  <c r="D620" i="265"/>
  <c r="D545" i="265"/>
  <c r="D555" i="265"/>
  <c r="I42" i="93"/>
  <c r="K42" i="93"/>
  <c r="M42" i="93"/>
  <c r="D455" i="265"/>
  <c r="E455" i="265"/>
  <c r="D695" i="265"/>
  <c r="D705" i="265"/>
  <c r="I52" i="93"/>
  <c r="K52" i="93"/>
  <c r="M52" i="93"/>
  <c r="E695" i="265"/>
  <c r="O390" i="263"/>
  <c r="P390" i="263"/>
  <c r="O399" i="262"/>
  <c r="P399" i="262"/>
  <c r="B750" i="265"/>
  <c r="C55" i="93"/>
  <c r="N394" i="264"/>
  <c r="P394" i="264"/>
  <c r="N395" i="261"/>
  <c r="P395" i="261"/>
  <c r="O362" i="261"/>
  <c r="P362" i="261"/>
  <c r="N393" i="261"/>
  <c r="P393" i="261"/>
  <c r="N492" i="265"/>
  <c r="L358" i="245"/>
  <c r="B590" i="265"/>
  <c r="B600" i="265"/>
  <c r="C45" i="93"/>
  <c r="D440" i="265"/>
  <c r="D450" i="265"/>
  <c r="I35" i="93"/>
  <c r="E605" i="265"/>
  <c r="D500" i="265"/>
  <c r="D510" i="265"/>
  <c r="I39" i="93"/>
  <c r="K39" i="93"/>
  <c r="M39" i="93"/>
  <c r="D530" i="265"/>
  <c r="D755" i="265"/>
  <c r="D765" i="265"/>
  <c r="I56" i="93"/>
  <c r="K56" i="93"/>
  <c r="M56" i="93"/>
  <c r="N391" i="262"/>
  <c r="O391" i="262"/>
  <c r="P391" i="262"/>
  <c r="N388" i="262"/>
  <c r="P388" i="262"/>
  <c r="N387" i="256"/>
  <c r="J650" i="265"/>
  <c r="D660" i="265"/>
  <c r="I49" i="93"/>
  <c r="K49" i="93"/>
  <c r="M49" i="93"/>
  <c r="O402" i="258"/>
  <c r="P402" i="258"/>
  <c r="L385" i="245"/>
  <c r="N401" i="264"/>
  <c r="O401" i="264"/>
  <c r="P401" i="264"/>
  <c r="N381" i="262"/>
  <c r="O381" i="262"/>
  <c r="P381" i="262"/>
  <c r="N402" i="260"/>
  <c r="K651" i="265"/>
  <c r="L651" i="265"/>
  <c r="N387" i="263"/>
  <c r="O387" i="263"/>
  <c r="P387" i="263"/>
  <c r="O380" i="262"/>
  <c r="P380" i="262"/>
  <c r="N394" i="260"/>
  <c r="P394" i="260"/>
  <c r="N397" i="260"/>
  <c r="O384" i="256"/>
  <c r="P384" i="256"/>
  <c r="N390" i="256"/>
  <c r="M362" i="245"/>
  <c r="L462" i="265"/>
  <c r="O396" i="261"/>
  <c r="P396" i="261"/>
  <c r="O381" i="261"/>
  <c r="P381" i="261"/>
  <c r="O390" i="261"/>
  <c r="P390" i="261"/>
  <c r="G620" i="265"/>
  <c r="G630" i="265"/>
  <c r="N386" i="262"/>
  <c r="G770" i="265"/>
  <c r="G780" i="265"/>
  <c r="O386" i="263"/>
  <c r="P386" i="263"/>
  <c r="N398" i="261"/>
  <c r="N383" i="261"/>
  <c r="N387" i="261"/>
  <c r="N385" i="261"/>
  <c r="O400" i="256"/>
  <c r="P400" i="256"/>
  <c r="O395" i="256"/>
  <c r="P395" i="256"/>
  <c r="N394" i="259"/>
  <c r="D735" i="265"/>
  <c r="I54" i="93"/>
  <c r="K54" i="93"/>
  <c r="M54" i="93"/>
  <c r="M743" i="265"/>
  <c r="N743" i="265"/>
  <c r="H403" i="259"/>
  <c r="K539" i="265"/>
  <c r="M539" i="265"/>
  <c r="N539" i="265"/>
  <c r="M363" i="259"/>
  <c r="H234" i="275"/>
  <c r="F575" i="265"/>
  <c r="G575" i="265"/>
  <c r="G585" i="265"/>
  <c r="O379" i="261"/>
  <c r="P379" i="261"/>
  <c r="N379" i="261"/>
  <c r="L355" i="245"/>
  <c r="O381" i="256"/>
  <c r="P381" i="256"/>
  <c r="O392" i="256"/>
  <c r="P392" i="256"/>
  <c r="N380" i="256"/>
  <c r="N402" i="256"/>
  <c r="L398" i="245"/>
  <c r="M659" i="265"/>
  <c r="N659" i="265"/>
  <c r="L433" i="265"/>
  <c r="C711" i="265"/>
  <c r="K711" i="265"/>
  <c r="M371" i="258"/>
  <c r="O371" i="258"/>
  <c r="P371" i="258"/>
  <c r="M401" i="257"/>
  <c r="C624" i="265"/>
  <c r="M391" i="257"/>
  <c r="M388" i="258"/>
  <c r="M393" i="256"/>
  <c r="M366" i="261"/>
  <c r="O366" i="261"/>
  <c r="P366" i="261"/>
  <c r="K702" i="265"/>
  <c r="J552" i="265"/>
  <c r="J417" i="265"/>
  <c r="M523" i="265"/>
  <c r="N523" i="265"/>
  <c r="L583" i="265"/>
  <c r="C534" i="265"/>
  <c r="M652" i="265"/>
  <c r="N652" i="265"/>
  <c r="O402" i="259"/>
  <c r="P402" i="259"/>
  <c r="N390" i="262"/>
  <c r="L359" i="245"/>
  <c r="L658" i="265"/>
  <c r="N397" i="257"/>
  <c r="N396" i="260"/>
  <c r="M381" i="259"/>
  <c r="O381" i="259"/>
  <c r="P381" i="259"/>
  <c r="M358" i="259"/>
  <c r="O358" i="259"/>
  <c r="P358" i="259"/>
  <c r="E420" i="265"/>
  <c r="K697" i="265"/>
  <c r="L697" i="265"/>
  <c r="G403" i="258"/>
  <c r="M360" i="258"/>
  <c r="K458" i="265"/>
  <c r="K758" i="265"/>
  <c r="M389" i="260"/>
  <c r="M378" i="260"/>
  <c r="M362" i="262"/>
  <c r="O362" i="262"/>
  <c r="P362" i="262"/>
  <c r="M697" i="265"/>
  <c r="N697" i="265"/>
  <c r="C561" i="265"/>
  <c r="M388" i="256"/>
  <c r="C576" i="265"/>
  <c r="K576" i="265"/>
  <c r="L576" i="265"/>
  <c r="M389" i="256"/>
  <c r="C516" i="265"/>
  <c r="M385" i="256"/>
  <c r="M377" i="257"/>
  <c r="C547" i="265"/>
  <c r="K547" i="265"/>
  <c r="M547" i="265"/>
  <c r="M387" i="257"/>
  <c r="M368" i="257"/>
  <c r="C667" i="265"/>
  <c r="K667" i="265"/>
  <c r="M395" i="257"/>
  <c r="M365" i="258"/>
  <c r="O365" i="258"/>
  <c r="P365" i="258"/>
  <c r="M362" i="258"/>
  <c r="O362" i="258"/>
  <c r="P362" i="258"/>
  <c r="K519" i="265"/>
  <c r="M359" i="264"/>
  <c r="N359" i="264"/>
  <c r="E393" i="245"/>
  <c r="C635" i="265"/>
  <c r="C645" i="265"/>
  <c r="B635" i="265"/>
  <c r="B645" i="265"/>
  <c r="C48" i="93"/>
  <c r="C762" i="265"/>
  <c r="M401" i="262"/>
  <c r="K548" i="265"/>
  <c r="K622" i="265"/>
  <c r="M400" i="258"/>
  <c r="M401" i="259"/>
  <c r="M657" i="265"/>
  <c r="N657" i="265"/>
  <c r="M418" i="265"/>
  <c r="N418" i="265"/>
  <c r="K417" i="265"/>
  <c r="M417" i="265"/>
  <c r="N417" i="265"/>
  <c r="M394" i="258"/>
  <c r="M376" i="258"/>
  <c r="M369" i="261"/>
  <c r="M388" i="261"/>
  <c r="O388" i="261"/>
  <c r="P388" i="261"/>
  <c r="M384" i="261"/>
  <c r="M393" i="260"/>
  <c r="N393" i="260"/>
  <c r="K653" i="265"/>
  <c r="L653" i="265"/>
  <c r="J507" i="265"/>
  <c r="B470" i="265"/>
  <c r="J778" i="265"/>
  <c r="K713" i="265"/>
  <c r="K728" i="265"/>
  <c r="M728" i="265"/>
  <c r="N728" i="265"/>
  <c r="K445" i="265"/>
  <c r="K393" i="245"/>
  <c r="I635" i="265"/>
  <c r="I645" i="265"/>
  <c r="L393" i="245"/>
  <c r="E485" i="265"/>
  <c r="K485" i="265"/>
  <c r="K495" i="265"/>
  <c r="D485" i="265"/>
  <c r="D495" i="265"/>
  <c r="I38" i="93"/>
  <c r="K38" i="93"/>
  <c r="M38" i="93"/>
  <c r="N393" i="262"/>
  <c r="L381" i="245"/>
  <c r="H575" i="265"/>
  <c r="E560" i="265"/>
  <c r="E570" i="265"/>
  <c r="B605" i="265"/>
  <c r="B615" i="265"/>
  <c r="C46" i="93"/>
  <c r="E46" i="93"/>
  <c r="G46" i="93" s="1" a="1"/>
  <c r="G46" i="93" s="1"/>
  <c r="B710" i="265"/>
  <c r="B720" i="265"/>
  <c r="C53" i="93"/>
  <c r="L369" i="245"/>
  <c r="L363" i="245"/>
  <c r="M369" i="259"/>
  <c r="M362" i="264"/>
  <c r="M520" i="265"/>
  <c r="N520" i="265"/>
  <c r="L379" i="245"/>
  <c r="L703" i="265"/>
  <c r="L492" i="265"/>
  <c r="K747" i="265"/>
  <c r="M401" i="256"/>
  <c r="M389" i="257"/>
  <c r="N389" i="257"/>
  <c r="M390" i="257"/>
  <c r="M353" i="257"/>
  <c r="O353" i="257"/>
  <c r="P353" i="257"/>
  <c r="M393" i="258"/>
  <c r="M365" i="260"/>
  <c r="N365" i="260"/>
  <c r="M384" i="260"/>
  <c r="M397" i="263"/>
  <c r="O397" i="263"/>
  <c r="J447" i="265"/>
  <c r="J537" i="265"/>
  <c r="L537" i="265"/>
  <c r="M374" i="260"/>
  <c r="F440" i="265"/>
  <c r="M651" i="265"/>
  <c r="N651" i="265"/>
  <c r="C444" i="265"/>
  <c r="K444" i="265"/>
  <c r="J564" i="265"/>
  <c r="K396" i="245"/>
  <c r="I680" i="265"/>
  <c r="I690" i="265"/>
  <c r="N393" i="264"/>
  <c r="F470" i="265"/>
  <c r="K390" i="245"/>
  <c r="I590" i="265"/>
  <c r="I600" i="265"/>
  <c r="O398" i="258"/>
  <c r="P398" i="258"/>
  <c r="L380" i="245"/>
  <c r="B410" i="265"/>
  <c r="B420" i="265"/>
  <c r="C33" i="93"/>
  <c r="B560" i="265"/>
  <c r="H609" i="265"/>
  <c r="J609" i="265"/>
  <c r="M625" i="265"/>
  <c r="N625" i="265"/>
  <c r="E720" i="265"/>
  <c r="M396" i="245"/>
  <c r="N396" i="245"/>
  <c r="N384" i="263"/>
  <c r="L700" i="265"/>
  <c r="M364" i="245"/>
  <c r="O364" i="245"/>
  <c r="P364" i="245"/>
  <c r="O265" i="245"/>
  <c r="AJ25" i="93"/>
  <c r="AK25" i="93"/>
  <c r="AL25" i="93"/>
  <c r="AQ9" i="93"/>
  <c r="AP9" i="93"/>
  <c r="L353" i="264"/>
  <c r="L352" i="259"/>
  <c r="J403" i="261"/>
  <c r="E403" i="258"/>
  <c r="H403" i="260"/>
  <c r="E403" i="260"/>
  <c r="G403" i="261"/>
  <c r="AJ36" i="93"/>
  <c r="AK36" i="93"/>
  <c r="AL36" i="93"/>
  <c r="AL27" i="93"/>
  <c r="AJ27" i="93"/>
  <c r="AK27" i="93"/>
  <c r="AL44" i="93"/>
  <c r="AJ44" i="93"/>
  <c r="AK44" i="93"/>
  <c r="AP8" i="93"/>
  <c r="AP58" i="93"/>
  <c r="AQ8" i="93"/>
  <c r="AQ58" i="93"/>
  <c r="AP82" i="93"/>
  <c r="L352" i="261"/>
  <c r="L403" i="261"/>
  <c r="L352" i="257"/>
  <c r="H403" i="258"/>
  <c r="F403" i="256"/>
  <c r="J403" i="259"/>
  <c r="G403" i="260"/>
  <c r="AJ19" i="93"/>
  <c r="AK19" i="93"/>
  <c r="AL19" i="93"/>
  <c r="AJ17" i="93"/>
  <c r="AK17" i="93"/>
  <c r="AL17" i="93"/>
  <c r="AJ48" i="93"/>
  <c r="AK48" i="93"/>
  <c r="AL48" i="93"/>
  <c r="AJ26" i="93"/>
  <c r="AK26" i="93"/>
  <c r="AL26" i="93"/>
  <c r="AL42" i="93"/>
  <c r="AJ42" i="93"/>
  <c r="AK42" i="93"/>
  <c r="AL49" i="93"/>
  <c r="AJ49" i="93"/>
  <c r="AK49" i="93"/>
  <c r="AJ22" i="93"/>
  <c r="AK22" i="93"/>
  <c r="AL22" i="93"/>
  <c r="AL15" i="93"/>
  <c r="AJ15" i="93"/>
  <c r="AK15" i="93"/>
  <c r="AJ12" i="93"/>
  <c r="AK12" i="93"/>
  <c r="AL12" i="93"/>
  <c r="AL13" i="93"/>
  <c r="AJ13" i="93"/>
  <c r="AK13" i="93"/>
  <c r="AJ53" i="93"/>
  <c r="AK53" i="93"/>
  <c r="AL53" i="93"/>
  <c r="H701" i="275"/>
  <c r="D403" i="256"/>
  <c r="H106" i="275"/>
  <c r="H114" i="275"/>
  <c r="H530" i="275"/>
  <c r="M434" i="265"/>
  <c r="N434" i="265"/>
  <c r="M653" i="265"/>
  <c r="N653" i="265"/>
  <c r="L684" i="265"/>
  <c r="M684" i="265"/>
  <c r="N684" i="265"/>
  <c r="L487" i="265"/>
  <c r="F480" i="265"/>
  <c r="O37" i="93"/>
  <c r="Q37" i="93"/>
  <c r="S37" i="93"/>
  <c r="D465" i="265"/>
  <c r="I36" i="93"/>
  <c r="M371" i="259"/>
  <c r="N371" i="259"/>
  <c r="M359" i="259"/>
  <c r="N388" i="264"/>
  <c r="M357" i="264"/>
  <c r="N357" i="264"/>
  <c r="D403" i="259"/>
  <c r="M360" i="259"/>
  <c r="L356" i="259"/>
  <c r="D615" i="265"/>
  <c r="I46" i="93"/>
  <c r="K46" i="93"/>
  <c r="M46" i="93"/>
  <c r="D435" i="265"/>
  <c r="I34" i="93"/>
  <c r="K34" i="93"/>
  <c r="M34" i="93"/>
  <c r="L401" i="245"/>
  <c r="K554" i="265"/>
  <c r="D480" i="265"/>
  <c r="I37" i="93"/>
  <c r="K37" i="93"/>
  <c r="M37" i="93"/>
  <c r="F735" i="265"/>
  <c r="O54" i="93"/>
  <c r="Q54" i="93"/>
  <c r="S54" i="93"/>
  <c r="K476" i="265"/>
  <c r="M476" i="265"/>
  <c r="N476" i="265"/>
  <c r="M397" i="256"/>
  <c r="J638" i="265"/>
  <c r="J760" i="265"/>
  <c r="J716" i="265"/>
  <c r="J749" i="265"/>
  <c r="M749" i="265"/>
  <c r="N749" i="265"/>
  <c r="M384" i="259"/>
  <c r="C504" i="265"/>
  <c r="K504" i="265"/>
  <c r="G470" i="265"/>
  <c r="M382" i="245"/>
  <c r="C615" i="265"/>
  <c r="J740" i="265"/>
  <c r="I480" i="265"/>
  <c r="K509" i="265"/>
  <c r="M509" i="265"/>
  <c r="N509" i="265"/>
  <c r="J515" i="265"/>
  <c r="M376" i="245"/>
  <c r="J410" i="265"/>
  <c r="D540" i="265"/>
  <c r="I41" i="93"/>
  <c r="K41" i="93"/>
  <c r="M41" i="93"/>
  <c r="C412" i="265"/>
  <c r="K412" i="265"/>
  <c r="M365" i="257"/>
  <c r="C459" i="265"/>
  <c r="K459" i="265"/>
  <c r="K403" i="256"/>
  <c r="M387" i="259"/>
  <c r="N387" i="259"/>
  <c r="D403" i="264"/>
  <c r="L502" i="265"/>
  <c r="L382" i="245"/>
  <c r="L400" i="245"/>
  <c r="L386" i="245"/>
  <c r="L367" i="245"/>
  <c r="N395" i="264"/>
  <c r="L403" i="258"/>
  <c r="N547" i="265"/>
  <c r="L360" i="259"/>
  <c r="O360" i="259" s="1"/>
  <c r="P360" i="259" s="1"/>
  <c r="L368" i="259"/>
  <c r="M372" i="259"/>
  <c r="N372" i="259"/>
  <c r="L376" i="259"/>
  <c r="L380" i="259"/>
  <c r="N380" i="259" s="1"/>
  <c r="B504" i="265"/>
  <c r="J504" i="265"/>
  <c r="J459" i="265"/>
  <c r="L459" i="265" s="1"/>
  <c r="M459" i="265"/>
  <c r="N459" i="265"/>
  <c r="N387" i="264"/>
  <c r="O385" i="262"/>
  <c r="P385" i="262"/>
  <c r="M352" i="263"/>
  <c r="N352" i="263"/>
  <c r="N384" i="262"/>
  <c r="I420" i="265"/>
  <c r="H570" i="265"/>
  <c r="U43" i="93"/>
  <c r="W43" i="93"/>
  <c r="Y43" i="93"/>
  <c r="M389" i="262"/>
  <c r="O389" i="262"/>
  <c r="P389" i="262"/>
  <c r="F585" i="265"/>
  <c r="O44" i="93"/>
  <c r="M413" i="265"/>
  <c r="N413" i="265"/>
  <c r="F675" i="265"/>
  <c r="O50" i="93"/>
  <c r="Q50" i="93"/>
  <c r="S50" i="93"/>
  <c r="K579" i="265"/>
  <c r="N395" i="262"/>
  <c r="L220" i="277"/>
  <c r="Q220" i="277"/>
  <c r="AT220" i="277"/>
  <c r="V220" i="277"/>
  <c r="U220" i="277"/>
  <c r="I220" i="277"/>
  <c r="J220" i="277"/>
  <c r="H220" i="277"/>
  <c r="AQ220" i="277"/>
  <c r="AF220" i="277"/>
  <c r="AK220" i="277"/>
  <c r="AN220" i="277"/>
  <c r="R220" i="277"/>
  <c r="BA220" i="277"/>
  <c r="AV220" i="277"/>
  <c r="AD220" i="277"/>
  <c r="W220" i="277"/>
  <c r="AM220" i="277"/>
  <c r="A153" i="277"/>
  <c r="AD152" i="277"/>
  <c r="AZ152" i="277"/>
  <c r="Z152" i="277"/>
  <c r="N152" i="277"/>
  <c r="P152" i="277"/>
  <c r="AA152" i="277"/>
  <c r="AB152" i="277"/>
  <c r="BA152" i="277"/>
  <c r="W152" i="277"/>
  <c r="E152" i="277"/>
  <c r="AR152" i="277"/>
  <c r="AM152" i="277"/>
  <c r="AJ152" i="277"/>
  <c r="R152" i="277"/>
  <c r="V152" i="277"/>
  <c r="AT152" i="277"/>
  <c r="AW152" i="277"/>
  <c r="AG152" i="277"/>
  <c r="G152" i="277"/>
  <c r="Q152" i="277"/>
  <c r="AP152" i="277"/>
  <c r="AC152" i="277"/>
  <c r="S152" i="277"/>
  <c r="K152" i="277"/>
  <c r="N253" i="277"/>
  <c r="AP253" i="277"/>
  <c r="AQ253" i="277"/>
  <c r="T253" i="277"/>
  <c r="AB253" i="277"/>
  <c r="AS253" i="277"/>
  <c r="K253" i="277"/>
  <c r="AM253" i="277"/>
  <c r="AI253" i="277"/>
  <c r="AD253" i="277"/>
  <c r="BA253" i="277"/>
  <c r="F253" i="277"/>
  <c r="AA253" i="277"/>
  <c r="AX253" i="277"/>
  <c r="AK252" i="277"/>
  <c r="AM252" i="277"/>
  <c r="AS252" i="277"/>
  <c r="AY252" i="277"/>
  <c r="N252" i="277"/>
  <c r="I252" i="277"/>
  <c r="AW252" i="277"/>
  <c r="J252" i="277"/>
  <c r="BA252" i="277"/>
  <c r="U252" i="277"/>
  <c r="R252" i="277"/>
  <c r="AF252" i="277"/>
  <c r="AR252" i="277"/>
  <c r="AC219" i="277"/>
  <c r="E219" i="277"/>
  <c r="AZ219" i="277"/>
  <c r="AI219" i="277"/>
  <c r="K219" i="277"/>
  <c r="AU219" i="277"/>
  <c r="AO219" i="277"/>
  <c r="AH219" i="277"/>
  <c r="BA219" i="277"/>
  <c r="U219" i="277"/>
  <c r="T219" i="277"/>
  <c r="W219" i="277"/>
  <c r="H219" i="277"/>
  <c r="X219" i="277"/>
  <c r="AA219" i="277"/>
  <c r="F219" i="277"/>
  <c r="G219" i="277"/>
  <c r="AT219" i="277"/>
  <c r="R219" i="277"/>
  <c r="AJ219" i="277"/>
  <c r="AN219" i="277"/>
  <c r="AL219" i="277"/>
  <c r="AG219" i="277"/>
  <c r="AM219" i="277"/>
  <c r="A349" i="277"/>
  <c r="Z348" i="277"/>
  <c r="J348" i="277"/>
  <c r="AR348" i="277"/>
  <c r="AQ348" i="277"/>
  <c r="G410" i="265"/>
  <c r="AM184" i="277"/>
  <c r="AZ184" i="277"/>
  <c r="AJ184" i="277"/>
  <c r="AQ184" i="277"/>
  <c r="I184" i="277"/>
  <c r="AI184" i="277"/>
  <c r="E184" i="277"/>
  <c r="V184" i="277"/>
  <c r="BA184" i="277"/>
  <c r="X184" i="277"/>
  <c r="K184" i="277"/>
  <c r="P184" i="277"/>
  <c r="AU184" i="277"/>
  <c r="O184" i="277"/>
  <c r="F184" i="277"/>
  <c r="S184" i="277"/>
  <c r="R184" i="277"/>
  <c r="AT184" i="277"/>
  <c r="Z184" i="277"/>
  <c r="G184" i="277"/>
  <c r="J184" i="277"/>
  <c r="AL184" i="277"/>
  <c r="AE184" i="277"/>
  <c r="AX184" i="277"/>
  <c r="AP184" i="277"/>
  <c r="AW184" i="277"/>
  <c r="A185" i="277"/>
  <c r="W184" i="277"/>
  <c r="AO184" i="277"/>
  <c r="N184" i="277"/>
  <c r="T184" i="277"/>
  <c r="AV184" i="277"/>
  <c r="AA184" i="277"/>
  <c r="H184" i="277"/>
  <c r="AR184" i="277"/>
  <c r="L184" i="277"/>
  <c r="AN184" i="277"/>
  <c r="K593" i="265"/>
  <c r="I348" i="277"/>
  <c r="AZ348" i="277"/>
  <c r="K348" i="277"/>
  <c r="F348" i="277"/>
  <c r="AY348" i="277"/>
  <c r="AV348" i="277"/>
  <c r="T348" i="277"/>
  <c r="AJ348" i="277"/>
  <c r="Q348" i="277"/>
  <c r="R348" i="277"/>
  <c r="N348" i="277"/>
  <c r="L348" i="277"/>
  <c r="P348" i="277"/>
  <c r="O348" i="277"/>
  <c r="AI348" i="277"/>
  <c r="AF348" i="277"/>
  <c r="AW348" i="277"/>
  <c r="BA348" i="277"/>
  <c r="AU348" i="277"/>
  <c r="W348" i="277"/>
  <c r="U348" i="277"/>
  <c r="AK348" i="277"/>
  <c r="AE348" i="277"/>
  <c r="AG348" i="277"/>
  <c r="AN348" i="277"/>
  <c r="AO348" i="277"/>
  <c r="AD348" i="277"/>
  <c r="S348" i="277"/>
  <c r="G348" i="277"/>
  <c r="AT348" i="277"/>
  <c r="H348" i="277"/>
  <c r="AA348" i="277"/>
  <c r="AP348" i="277"/>
  <c r="AC348" i="277"/>
  <c r="AS348" i="277"/>
  <c r="Y348" i="277"/>
  <c r="AM348" i="277"/>
  <c r="AX348" i="277"/>
  <c r="A350" i="277"/>
  <c r="B575" i="265"/>
  <c r="E389" i="245"/>
  <c r="E381" i="245"/>
  <c r="C455" i="265"/>
  <c r="B455" i="265"/>
  <c r="B465" i="265"/>
  <c r="C36" i="93"/>
  <c r="E36" i="93"/>
  <c r="G36" i="93" s="1" a="1"/>
  <c r="G36" i="93" s="1"/>
  <c r="E386" i="245"/>
  <c r="C530" i="265"/>
  <c r="C540" i="265"/>
  <c r="B530" i="265"/>
  <c r="B540" i="265"/>
  <c r="C41" i="93"/>
  <c r="H710" i="265"/>
  <c r="H720" i="265"/>
  <c r="U53" i="93"/>
  <c r="W53" i="93"/>
  <c r="Y53" i="93"/>
  <c r="K398" i="245"/>
  <c r="I710" i="265"/>
  <c r="K402" i="245"/>
  <c r="I770" i="265"/>
  <c r="I780" i="265"/>
  <c r="H770" i="265"/>
  <c r="H780" i="265"/>
  <c r="U57" i="93"/>
  <c r="W57" i="93"/>
  <c r="Y57" i="93"/>
  <c r="E770" i="265"/>
  <c r="E780" i="265"/>
  <c r="D770" i="265"/>
  <c r="J770" i="265"/>
  <c r="AU316" i="277"/>
  <c r="H316" i="277"/>
  <c r="E316" i="277"/>
  <c r="I316" i="277"/>
  <c r="AY316" i="277"/>
  <c r="U316" i="277"/>
  <c r="S316" i="277"/>
  <c r="N316" i="277"/>
  <c r="G316" i="277"/>
  <c r="Y316" i="277"/>
  <c r="AH316" i="277"/>
  <c r="R316" i="277"/>
  <c r="AE316" i="277"/>
  <c r="AW316" i="277"/>
  <c r="AS316" i="277"/>
  <c r="AD316" i="277"/>
  <c r="AV316" i="277"/>
  <c r="Q316" i="277"/>
  <c r="AA316" i="277"/>
  <c r="Z316" i="277"/>
  <c r="AN316" i="277"/>
  <c r="AQ316" i="277"/>
  <c r="L316" i="277"/>
  <c r="P316" i="277"/>
  <c r="W316" i="277"/>
  <c r="AB316" i="277"/>
  <c r="J316" i="277"/>
  <c r="AG316" i="277"/>
  <c r="AK316" i="277"/>
  <c r="AJ316" i="277"/>
  <c r="AP316" i="277"/>
  <c r="T316" i="277"/>
  <c r="X316" i="277"/>
  <c r="AF316" i="277"/>
  <c r="AM316" i="277"/>
  <c r="AI316" i="277"/>
  <c r="BA316" i="277"/>
  <c r="F316" i="277"/>
  <c r="AC316" i="277"/>
  <c r="AZ316" i="277"/>
  <c r="D316" i="277"/>
  <c r="AL316" i="277"/>
  <c r="A317" i="277"/>
  <c r="AX316" i="277"/>
  <c r="J779" i="265"/>
  <c r="J730" i="265"/>
  <c r="J419" i="265"/>
  <c r="AX150" i="277"/>
  <c r="AS150" i="277"/>
  <c r="AJ150" i="277"/>
  <c r="O150" i="277"/>
  <c r="AY150" i="277"/>
  <c r="AQ150" i="277"/>
  <c r="T150" i="277"/>
  <c r="J150" i="277"/>
  <c r="E150" i="277"/>
  <c r="AO150" i="277"/>
  <c r="Y150" i="277"/>
  <c r="AD150" i="277"/>
  <c r="G150" i="277"/>
  <c r="W150" i="277"/>
  <c r="K150" i="277"/>
  <c r="AV150" i="277"/>
  <c r="I150" i="277"/>
  <c r="U150" i="277"/>
  <c r="AT150" i="277"/>
  <c r="AB150" i="277"/>
  <c r="S150" i="277"/>
  <c r="AK150" i="277"/>
  <c r="AN150" i="277"/>
  <c r="AP150" i="277"/>
  <c r="P84" i="277"/>
  <c r="AV84" i="277"/>
  <c r="AC84" i="277"/>
  <c r="AF84" i="277"/>
  <c r="AL84" i="277"/>
  <c r="AZ84" i="277"/>
  <c r="AJ84" i="277"/>
  <c r="R84" i="277"/>
  <c r="Z84" i="277"/>
  <c r="W84" i="277"/>
  <c r="V84" i="277"/>
  <c r="J84" i="277"/>
  <c r="BA84" i="277"/>
  <c r="O84" i="277"/>
  <c r="AD84" i="277"/>
  <c r="U84" i="277"/>
  <c r="AB84" i="277"/>
  <c r="AG84" i="277"/>
  <c r="AA84" i="277"/>
  <c r="H84" i="277"/>
  <c r="T84" i="277"/>
  <c r="L84" i="277"/>
  <c r="AK84" i="277"/>
  <c r="I84" i="277"/>
  <c r="A382" i="277"/>
  <c r="C382" i="277"/>
  <c r="AT381" i="277"/>
  <c r="AR381" i="277"/>
  <c r="AC381" i="277"/>
  <c r="L381" i="277"/>
  <c r="I381" i="277"/>
  <c r="AM381" i="277"/>
  <c r="V381" i="277"/>
  <c r="AG381" i="277"/>
  <c r="AE381" i="277"/>
  <c r="AJ381" i="277"/>
  <c r="AZ381" i="277"/>
  <c r="F381" i="277"/>
  <c r="U381" i="277"/>
  <c r="J381" i="277"/>
  <c r="P381" i="277"/>
  <c r="AU381" i="277"/>
  <c r="Z381" i="277"/>
  <c r="AW381" i="277"/>
  <c r="AV381" i="277"/>
  <c r="R381" i="277"/>
  <c r="N381" i="277"/>
  <c r="E381" i="277"/>
  <c r="A118" i="277"/>
  <c r="C118" i="277"/>
  <c r="V117" i="277"/>
  <c r="X117" i="277"/>
  <c r="AT117" i="277"/>
  <c r="O117" i="277"/>
  <c r="AU117" i="277"/>
  <c r="AY117" i="277"/>
  <c r="Y117" i="277"/>
  <c r="AE117" i="277"/>
  <c r="AM117" i="277"/>
  <c r="P117" i="277"/>
  <c r="L117" i="277"/>
  <c r="G117" i="277"/>
  <c r="AD117" i="277"/>
  <c r="AJ117" i="277"/>
  <c r="AA117" i="277"/>
  <c r="AH117" i="277"/>
  <c r="R117" i="277"/>
  <c r="K117" i="277"/>
  <c r="F117" i="277"/>
  <c r="AL117" i="277"/>
  <c r="AS117" i="277"/>
  <c r="K609" i="265"/>
  <c r="F450" i="265"/>
  <c r="O35" i="93"/>
  <c r="Q35" i="93"/>
  <c r="S35" i="93"/>
  <c r="J719" i="265"/>
  <c r="A283" i="277"/>
  <c r="X282" i="277"/>
  <c r="Y282" i="277"/>
  <c r="AA282" i="277"/>
  <c r="AH282" i="277"/>
  <c r="Q282" i="277"/>
  <c r="G282" i="277"/>
  <c r="Z282" i="277"/>
  <c r="F282" i="277"/>
  <c r="I282" i="277"/>
  <c r="AY282" i="277"/>
  <c r="AX282" i="277"/>
  <c r="AG282" i="277"/>
  <c r="K426" i="265"/>
  <c r="L426" i="265"/>
  <c r="K636" i="265"/>
  <c r="K562" i="265"/>
  <c r="J757" i="265"/>
  <c r="M757" i="265"/>
  <c r="N757" i="265"/>
  <c r="J473" i="265"/>
  <c r="J713" i="265"/>
  <c r="M713" i="265"/>
  <c r="N713" i="265"/>
  <c r="K533" i="265"/>
  <c r="J698" i="265"/>
  <c r="M698" i="265"/>
  <c r="N698" i="265"/>
  <c r="K623" i="265"/>
  <c r="O392" i="259"/>
  <c r="P392" i="259"/>
  <c r="K654" i="265"/>
  <c r="L654" i="265"/>
  <c r="K714" i="265"/>
  <c r="M714" i="265"/>
  <c r="N714" i="265"/>
  <c r="N400" i="259"/>
  <c r="M380" i="260"/>
  <c r="J475" i="265"/>
  <c r="M475" i="265"/>
  <c r="J670" i="265"/>
  <c r="K566" i="265"/>
  <c r="J761" i="265"/>
  <c r="M761" i="265"/>
  <c r="N761" i="265"/>
  <c r="J566" i="265"/>
  <c r="M566" i="265"/>
  <c r="N566" i="265"/>
  <c r="J701" i="265"/>
  <c r="K581" i="265"/>
  <c r="K461" i="265"/>
  <c r="J461" i="265"/>
  <c r="K431" i="265"/>
  <c r="J686" i="265"/>
  <c r="M686" i="265"/>
  <c r="N686" i="265"/>
  <c r="J612" i="265"/>
  <c r="K612" i="265"/>
  <c r="J687" i="265"/>
  <c r="J747" i="265"/>
  <c r="J598" i="265"/>
  <c r="M598" i="265"/>
  <c r="N598" i="265"/>
  <c r="J748" i="265"/>
  <c r="M748" i="265"/>
  <c r="N748" i="265"/>
  <c r="J704" i="265"/>
  <c r="J629" i="265"/>
  <c r="L629" i="265"/>
  <c r="E515" i="265"/>
  <c r="R380" i="277"/>
  <c r="Y380" i="277"/>
  <c r="W380" i="277"/>
  <c r="AT380" i="277"/>
  <c r="G380" i="277"/>
  <c r="AB380" i="277"/>
  <c r="AI380" i="277"/>
  <c r="N380" i="277"/>
  <c r="AU380" i="277"/>
  <c r="L380" i="277"/>
  <c r="AQ380" i="277"/>
  <c r="H380" i="277"/>
  <c r="F380" i="277"/>
  <c r="Z380" i="277"/>
  <c r="S380" i="277"/>
  <c r="AH380" i="277"/>
  <c r="AR380" i="277"/>
  <c r="D380" i="277"/>
  <c r="AO380" i="277"/>
  <c r="AY380" i="277"/>
  <c r="V380" i="277"/>
  <c r="K380" i="277"/>
  <c r="E380" i="277"/>
  <c r="U380" i="277"/>
  <c r="AF380" i="277"/>
  <c r="I380" i="277"/>
  <c r="AD380" i="277"/>
  <c r="O380" i="277"/>
  <c r="AC380" i="277"/>
  <c r="X380" i="277"/>
  <c r="Q380" i="277"/>
  <c r="J380" i="277"/>
  <c r="AA380" i="277"/>
  <c r="T380" i="277"/>
  <c r="P380" i="277"/>
  <c r="AV380" i="277"/>
  <c r="BA380" i="277"/>
  <c r="L365" i="262"/>
  <c r="AJ40" i="93"/>
  <c r="AK40" i="93"/>
  <c r="AL40" i="93"/>
  <c r="AL56" i="93"/>
  <c r="AJ56" i="93"/>
  <c r="AK56" i="93"/>
  <c r="AJ54" i="93"/>
  <c r="AK54" i="93"/>
  <c r="AJ46" i="93"/>
  <c r="AK46" i="93"/>
  <c r="J470" i="265"/>
  <c r="J710" i="265"/>
  <c r="J720" i="265"/>
  <c r="E620" i="265"/>
  <c r="E630" i="265"/>
  <c r="M392" i="245"/>
  <c r="O392" i="245"/>
  <c r="P392" i="245"/>
  <c r="M369" i="257"/>
  <c r="N369" i="257"/>
  <c r="M352" i="257"/>
  <c r="O352" i="257"/>
  <c r="M377" i="259"/>
  <c r="E740" i="265"/>
  <c r="K740" i="265"/>
  <c r="M400" i="245"/>
  <c r="M360" i="245"/>
  <c r="N360" i="245"/>
  <c r="B570" i="265"/>
  <c r="C43" i="93"/>
  <c r="J560" i="265"/>
  <c r="M390" i="259"/>
  <c r="O390" i="259"/>
  <c r="P390" i="259"/>
  <c r="C594" i="265"/>
  <c r="M366" i="264"/>
  <c r="N366" i="264"/>
  <c r="N386" i="264"/>
  <c r="O386" i="264"/>
  <c r="P386" i="264"/>
  <c r="I403" i="264"/>
  <c r="L517" i="265"/>
  <c r="M517" i="265"/>
  <c r="N517" i="265"/>
  <c r="M671" i="265"/>
  <c r="N671" i="265"/>
  <c r="L671" i="265"/>
  <c r="L428" i="265"/>
  <c r="M428" i="265"/>
  <c r="N428" i="265"/>
  <c r="O357" i="258"/>
  <c r="P357" i="258"/>
  <c r="N397" i="259"/>
  <c r="O397" i="259"/>
  <c r="P397" i="259"/>
  <c r="N378" i="256"/>
  <c r="O378" i="256"/>
  <c r="P378" i="256"/>
  <c r="N379" i="263"/>
  <c r="O379" i="263"/>
  <c r="P379" i="263"/>
  <c r="N391" i="263"/>
  <c r="O391" i="263"/>
  <c r="P391" i="263"/>
  <c r="N389" i="261"/>
  <c r="O389" i="261"/>
  <c r="P389" i="261"/>
  <c r="K731" i="265"/>
  <c r="M731" i="265"/>
  <c r="N731" i="265"/>
  <c r="O382" i="261"/>
  <c r="P382" i="261"/>
  <c r="N389" i="262"/>
  <c r="N392" i="263"/>
  <c r="K381" i="245"/>
  <c r="I455" i="265"/>
  <c r="I465" i="265"/>
  <c r="L361" i="245"/>
  <c r="J403" i="245"/>
  <c r="O394" i="263"/>
  <c r="P394" i="263"/>
  <c r="N392" i="260"/>
  <c r="N400" i="260"/>
  <c r="L413" i="265"/>
  <c r="M356" i="264"/>
  <c r="N356" i="264"/>
  <c r="M360" i="264"/>
  <c r="M355" i="264"/>
  <c r="N355" i="264"/>
  <c r="M391" i="264"/>
  <c r="N391" i="264"/>
  <c r="M361" i="264"/>
  <c r="L532" i="265"/>
  <c r="L399" i="245"/>
  <c r="E530" i="265"/>
  <c r="E540" i="265"/>
  <c r="M372" i="245"/>
  <c r="O384" i="264"/>
  <c r="P384" i="264"/>
  <c r="N384" i="264"/>
  <c r="O398" i="264"/>
  <c r="P398" i="264"/>
  <c r="N398" i="264"/>
  <c r="C710" i="265"/>
  <c r="M398" i="245"/>
  <c r="O383" i="264"/>
  <c r="P383" i="264"/>
  <c r="M554" i="265"/>
  <c r="N554" i="265"/>
  <c r="L554" i="265"/>
  <c r="L460" i="265"/>
  <c r="M460" i="265"/>
  <c r="N460" i="265"/>
  <c r="N383" i="256"/>
  <c r="O383" i="256"/>
  <c r="P383" i="256"/>
  <c r="H735" i="265"/>
  <c r="U54" i="93"/>
  <c r="W54" i="93"/>
  <c r="Y54" i="93"/>
  <c r="J725" i="265"/>
  <c r="N400" i="264"/>
  <c r="O400" i="264"/>
  <c r="P400" i="264"/>
  <c r="N382" i="263"/>
  <c r="O382" i="263"/>
  <c r="P382" i="263"/>
  <c r="K642" i="265"/>
  <c r="L642" i="265"/>
  <c r="E645" i="265"/>
  <c r="M374" i="259"/>
  <c r="O374" i="259"/>
  <c r="P374" i="259"/>
  <c r="M685" i="265"/>
  <c r="N685" i="265"/>
  <c r="L580" i="265"/>
  <c r="M772" i="265"/>
  <c r="N772" i="265"/>
  <c r="O398" i="259"/>
  <c r="P398" i="259"/>
  <c r="M599" i="265"/>
  <c r="N599" i="265"/>
  <c r="O402" i="263"/>
  <c r="P402" i="263"/>
  <c r="O383" i="263"/>
  <c r="P383" i="263"/>
  <c r="O392" i="264"/>
  <c r="P392" i="264"/>
  <c r="N388" i="260"/>
  <c r="J440" i="265"/>
  <c r="M493" i="265"/>
  <c r="N493" i="265"/>
  <c r="L493" i="265"/>
  <c r="M703" i="265"/>
  <c r="N703" i="265"/>
  <c r="M364" i="259"/>
  <c r="M368" i="259"/>
  <c r="M567" i="265"/>
  <c r="N567" i="265"/>
  <c r="L567" i="265"/>
  <c r="C712" i="265"/>
  <c r="K712" i="265"/>
  <c r="M398" i="257"/>
  <c r="O398" i="257"/>
  <c r="C578" i="265"/>
  <c r="M389" i="258"/>
  <c r="O389" i="258"/>
  <c r="P389" i="258"/>
  <c r="M361" i="258"/>
  <c r="M395" i="259"/>
  <c r="O395" i="259"/>
  <c r="C669" i="265"/>
  <c r="K669" i="265"/>
  <c r="M669" i="265"/>
  <c r="N669" i="265"/>
  <c r="C715" i="265"/>
  <c r="K715" i="265"/>
  <c r="M398" i="260"/>
  <c r="C701" i="265"/>
  <c r="K701" i="265"/>
  <c r="M397" i="261"/>
  <c r="C687" i="265"/>
  <c r="K687" i="265"/>
  <c r="M687" i="265"/>
  <c r="N687" i="265"/>
  <c r="M396" i="262"/>
  <c r="M356" i="262"/>
  <c r="C689" i="265"/>
  <c r="K689" i="265"/>
  <c r="M396" i="264"/>
  <c r="N396" i="264"/>
  <c r="M352" i="259"/>
  <c r="O352" i="259"/>
  <c r="L389" i="245"/>
  <c r="H403" i="245"/>
  <c r="E750" i="265"/>
  <c r="J442" i="265"/>
  <c r="H635" i="265"/>
  <c r="K399" i="245"/>
  <c r="I725" i="265"/>
  <c r="I735" i="265"/>
  <c r="L390" i="245"/>
  <c r="M356" i="245"/>
  <c r="N356" i="245"/>
  <c r="L366" i="245"/>
  <c r="L383" i="245"/>
  <c r="M718" i="265"/>
  <c r="N718" i="265"/>
  <c r="K762" i="265"/>
  <c r="L762" i="265"/>
  <c r="F485" i="265"/>
  <c r="F495" i="265"/>
  <c r="O38" i="93"/>
  <c r="K386" i="245"/>
  <c r="I530" i="265"/>
  <c r="I540" i="265"/>
  <c r="L749" i="265"/>
  <c r="L644" i="265"/>
  <c r="M433" i="265"/>
  <c r="N433" i="265"/>
  <c r="J590" i="265"/>
  <c r="K449" i="265"/>
  <c r="M449" i="265"/>
  <c r="N449" i="265"/>
  <c r="K432" i="265"/>
  <c r="K553" i="265"/>
  <c r="K683" i="265"/>
  <c r="M683" i="265"/>
  <c r="N683" i="265"/>
  <c r="M361" i="245"/>
  <c r="M373" i="259"/>
  <c r="L384" i="245"/>
  <c r="O353" i="262"/>
  <c r="P353" i="262"/>
  <c r="J516" i="265"/>
  <c r="O266" i="245"/>
  <c r="E465" i="265"/>
  <c r="M361" i="259"/>
  <c r="J727" i="265"/>
  <c r="M727" i="265"/>
  <c r="N727" i="265"/>
  <c r="K773" i="265"/>
  <c r="M773" i="265"/>
  <c r="N773" i="265"/>
  <c r="K505" i="265"/>
  <c r="N378" i="264"/>
  <c r="O378" i="264"/>
  <c r="P378" i="264"/>
  <c r="K577" i="265"/>
  <c r="M577" i="265"/>
  <c r="N577" i="265"/>
  <c r="E585" i="265"/>
  <c r="L507" i="265"/>
  <c r="K471" i="265"/>
  <c r="C510" i="265"/>
  <c r="E510" i="265"/>
  <c r="J665" i="265"/>
  <c r="N385" i="264"/>
  <c r="M367" i="257"/>
  <c r="O367" i="257"/>
  <c r="P367" i="257"/>
  <c r="O395" i="263"/>
  <c r="P395" i="263"/>
  <c r="E395" i="245"/>
  <c r="C665" i="265"/>
  <c r="K441" i="265"/>
  <c r="K561" i="265"/>
  <c r="N379" i="264"/>
  <c r="O379" i="264"/>
  <c r="P379" i="264"/>
  <c r="O379" i="260"/>
  <c r="P379" i="260"/>
  <c r="N379" i="260"/>
  <c r="K534" i="265"/>
  <c r="M534" i="265"/>
  <c r="L539" i="265"/>
  <c r="J575" i="265"/>
  <c r="M362" i="259"/>
  <c r="M370" i="259"/>
  <c r="N370" i="259"/>
  <c r="M367" i="259"/>
  <c r="O367" i="259"/>
  <c r="P367" i="259"/>
  <c r="J522" i="265"/>
  <c r="K464" i="265"/>
  <c r="L397" i="245"/>
  <c r="K730" i="265"/>
  <c r="M744" i="265"/>
  <c r="N744" i="265"/>
  <c r="L744" i="265"/>
  <c r="O396" i="245"/>
  <c r="P396" i="245"/>
  <c r="M387" i="245"/>
  <c r="O387" i="245"/>
  <c r="P387" i="245"/>
  <c r="J545" i="265"/>
  <c r="M358" i="245"/>
  <c r="O358" i="245"/>
  <c r="P358" i="245"/>
  <c r="M383" i="245"/>
  <c r="O383" i="245"/>
  <c r="P383" i="245"/>
  <c r="M355" i="245"/>
  <c r="O355" i="245"/>
  <c r="L376" i="245"/>
  <c r="N376" i="245" s="1"/>
  <c r="L391" i="245"/>
  <c r="M537" i="265"/>
  <c r="N537" i="265"/>
  <c r="J672" i="265"/>
  <c r="M672" i="265"/>
  <c r="N672" i="265"/>
  <c r="K734" i="265"/>
  <c r="L734" i="265"/>
  <c r="J623" i="265"/>
  <c r="J533" i="265"/>
  <c r="J446" i="265"/>
  <c r="K610" i="265"/>
  <c r="K551" i="265"/>
  <c r="L551" i="265"/>
  <c r="K429" i="265"/>
  <c r="C435" i="265"/>
  <c r="C480" i="265"/>
  <c r="L501" i="265"/>
  <c r="M501" i="265"/>
  <c r="N501" i="265"/>
  <c r="M487" i="265"/>
  <c r="N487" i="265"/>
  <c r="O380" i="259"/>
  <c r="P380" i="259"/>
  <c r="D403" i="245"/>
  <c r="J425" i="265"/>
  <c r="E675" i="265"/>
  <c r="O387" i="264"/>
  <c r="P387" i="264"/>
  <c r="N382" i="256"/>
  <c r="L582" i="265"/>
  <c r="H555" i="265"/>
  <c r="U42" i="93"/>
  <c r="W42" i="93"/>
  <c r="Y42" i="93"/>
  <c r="N391" i="259"/>
  <c r="M356" i="259"/>
  <c r="N392" i="262"/>
  <c r="O381" i="263"/>
  <c r="P381" i="263"/>
  <c r="M764" i="265"/>
  <c r="N764" i="265"/>
  <c r="O402" i="262"/>
  <c r="P402" i="262"/>
  <c r="M742" i="265"/>
  <c r="N742" i="265"/>
  <c r="L461" i="265"/>
  <c r="D720" i="265"/>
  <c r="I53" i="93"/>
  <c r="K53" i="93"/>
  <c r="M53" i="93"/>
  <c r="J490" i="265"/>
  <c r="AL29" i="93"/>
  <c r="AJ29" i="93"/>
  <c r="AK29" i="93"/>
  <c r="AJ18" i="93"/>
  <c r="AK18" i="93"/>
  <c r="AL18" i="93"/>
  <c r="AJ16" i="93"/>
  <c r="AK16" i="93"/>
  <c r="AL16" i="93"/>
  <c r="AJ34" i="93"/>
  <c r="AK34" i="93"/>
  <c r="AL34" i="93"/>
  <c r="AL51" i="93"/>
  <c r="AJ51" i="93"/>
  <c r="AK51" i="93"/>
  <c r="AJ47" i="93"/>
  <c r="AK47" i="93"/>
  <c r="AL47" i="93"/>
  <c r="AL23" i="93"/>
  <c r="AJ23" i="93"/>
  <c r="AK23" i="93"/>
  <c r="AL57" i="93"/>
  <c r="AJ57" i="93"/>
  <c r="AK57" i="93"/>
  <c r="AJ33" i="93"/>
  <c r="AK33" i="93"/>
  <c r="AL33" i="93"/>
  <c r="AJ30" i="93"/>
  <c r="AK30" i="93"/>
  <c r="AL30" i="93"/>
  <c r="AJ14" i="93"/>
  <c r="AK14" i="93"/>
  <c r="AL14" i="93"/>
  <c r="AJ52" i="93"/>
  <c r="AK52" i="93"/>
  <c r="AL52" i="93"/>
  <c r="AL39" i="93"/>
  <c r="AJ39" i="93"/>
  <c r="AK39" i="93"/>
  <c r="AJ20" i="93"/>
  <c r="AK20" i="93"/>
  <c r="AL20" i="93"/>
  <c r="AL28" i="93"/>
  <c r="AJ28" i="93"/>
  <c r="AK28" i="93"/>
  <c r="AL24" i="93"/>
  <c r="AJ24" i="93"/>
  <c r="AK24" i="93"/>
  <c r="AJ43" i="93"/>
  <c r="AK43" i="93"/>
  <c r="AL43" i="93"/>
  <c r="AJ11" i="93"/>
  <c r="AK11" i="93"/>
  <c r="AL11" i="93"/>
  <c r="AL37" i="93"/>
  <c r="AJ37" i="93"/>
  <c r="AK37" i="93"/>
  <c r="AJ35" i="93"/>
  <c r="AK35" i="93"/>
  <c r="AL35" i="93"/>
  <c r="AL31" i="93"/>
  <c r="AJ31" i="93"/>
  <c r="AK31" i="93"/>
  <c r="AL45" i="93"/>
  <c r="AJ45" i="93"/>
  <c r="AK45" i="93"/>
  <c r="AJ32" i="93"/>
  <c r="AK32" i="93"/>
  <c r="AL32" i="93"/>
  <c r="N386" i="259"/>
  <c r="O386" i="259"/>
  <c r="P386" i="259"/>
  <c r="N392" i="245"/>
  <c r="E403" i="264"/>
  <c r="M353" i="264"/>
  <c r="O353" i="264"/>
  <c r="P353" i="264"/>
  <c r="M704" i="265"/>
  <c r="N704" i="265"/>
  <c r="E755" i="265"/>
  <c r="I665" i="265"/>
  <c r="I675" i="265"/>
  <c r="M395" i="245"/>
  <c r="N395" i="245"/>
  <c r="I515" i="265"/>
  <c r="I525" i="265"/>
  <c r="M385" i="245"/>
  <c r="O385" i="245"/>
  <c r="P385" i="245"/>
  <c r="I403" i="257"/>
  <c r="N381" i="259"/>
  <c r="H429" i="265"/>
  <c r="J429" i="265"/>
  <c r="M379" i="259"/>
  <c r="H519" i="265"/>
  <c r="H525" i="265"/>
  <c r="U40" i="93"/>
  <c r="M385" i="259"/>
  <c r="M354" i="259"/>
  <c r="N354" i="259"/>
  <c r="I403" i="259"/>
  <c r="M366" i="259"/>
  <c r="M378" i="259"/>
  <c r="C414" i="265"/>
  <c r="K414" i="265"/>
  <c r="L414" i="265"/>
  <c r="J474" i="265"/>
  <c r="B480" i="265"/>
  <c r="C37" i="93"/>
  <c r="E37" i="93"/>
  <c r="G37" i="93" s="1" a="1"/>
  <c r="G37" i="93" s="1"/>
  <c r="O378" i="257"/>
  <c r="P378" i="257"/>
  <c r="O391" i="259"/>
  <c r="P391" i="259"/>
  <c r="O357" i="264"/>
  <c r="P357" i="264"/>
  <c r="L403" i="264"/>
  <c r="L509" i="265"/>
  <c r="C410" i="265"/>
  <c r="M380" i="245"/>
  <c r="N380" i="245"/>
  <c r="M388" i="245"/>
  <c r="M373" i="245"/>
  <c r="H675" i="265"/>
  <c r="U50" i="93"/>
  <c r="W50" i="93"/>
  <c r="Y50" i="93"/>
  <c r="E545" i="265"/>
  <c r="J680" i="265"/>
  <c r="M383" i="257"/>
  <c r="M381" i="257"/>
  <c r="N381" i="257"/>
  <c r="M365" i="259"/>
  <c r="N365" i="259"/>
  <c r="M368" i="245"/>
  <c r="L403" i="259"/>
  <c r="J485" i="265"/>
  <c r="M485" i="265"/>
  <c r="L748" i="265"/>
  <c r="F555" i="265"/>
  <c r="O42" i="93"/>
  <c r="H465" i="265"/>
  <c r="U36" i="93"/>
  <c r="W36" i="93"/>
  <c r="Y36" i="93"/>
  <c r="J455" i="265"/>
  <c r="I575" i="265"/>
  <c r="I585" i="265"/>
  <c r="N397" i="262"/>
  <c r="E425" i="265"/>
  <c r="M379" i="245"/>
  <c r="J695" i="265"/>
  <c r="D630" i="265"/>
  <c r="I47" i="93"/>
  <c r="J620" i="265"/>
  <c r="M366" i="245"/>
  <c r="N366" i="245"/>
  <c r="M375" i="245"/>
  <c r="N375" i="245"/>
  <c r="L403" i="256"/>
  <c r="L569" i="265"/>
  <c r="E403" i="257"/>
  <c r="M357" i="257"/>
  <c r="N356" i="258"/>
  <c r="M357" i="259"/>
  <c r="M375" i="259"/>
  <c r="O375" i="259"/>
  <c r="P375" i="259"/>
  <c r="M376" i="259"/>
  <c r="O376" i="259"/>
  <c r="P376" i="259"/>
  <c r="M504" i="265"/>
  <c r="N504" i="265"/>
  <c r="C564" i="265"/>
  <c r="M388" i="259"/>
  <c r="O357" i="263"/>
  <c r="P357" i="263"/>
  <c r="E403" i="259"/>
  <c r="N380" i="264"/>
  <c r="N383" i="264"/>
  <c r="N389" i="264"/>
  <c r="K401" i="245"/>
  <c r="I755" i="265"/>
  <c r="I765" i="265"/>
  <c r="H755" i="265"/>
  <c r="K384" i="245"/>
  <c r="H500" i="265"/>
  <c r="H510" i="265"/>
  <c r="U39" i="93"/>
  <c r="W39" i="93"/>
  <c r="Y39" i="93"/>
  <c r="L368" i="245"/>
  <c r="O368" i="245" s="1"/>
  <c r="P368" i="245" s="1"/>
  <c r="M364" i="264"/>
  <c r="O364" i="264"/>
  <c r="P364" i="264"/>
  <c r="M369" i="264"/>
  <c r="O369" i="264"/>
  <c r="P369" i="264"/>
  <c r="M368" i="264"/>
  <c r="L563" i="265"/>
  <c r="L476" i="265"/>
  <c r="M393" i="245"/>
  <c r="N393" i="245"/>
  <c r="L742" i="265"/>
  <c r="K397" i="245"/>
  <c r="I695" i="265"/>
  <c r="H605" i="265"/>
  <c r="L402" i="245"/>
  <c r="L371" i="245"/>
  <c r="M365" i="245"/>
  <c r="O365" i="245"/>
  <c r="P365" i="245"/>
  <c r="E402" i="245"/>
  <c r="L373" i="245"/>
  <c r="O373" i="245" s="1"/>
  <c r="P373" i="245" s="1"/>
  <c r="L388" i="245"/>
  <c r="N388" i="245" s="1"/>
  <c r="L524" i="265"/>
  <c r="O390" i="264"/>
  <c r="P390" i="264"/>
  <c r="N402" i="264"/>
  <c r="N393" i="259"/>
  <c r="I435" i="265"/>
  <c r="N383" i="262"/>
  <c r="O383" i="262"/>
  <c r="P383" i="262"/>
  <c r="L702" i="265"/>
  <c r="M702" i="265"/>
  <c r="N702" i="265"/>
  <c r="J758" i="265"/>
  <c r="M758" i="265"/>
  <c r="M507" i="265"/>
  <c r="N507" i="265"/>
  <c r="C595" i="265"/>
  <c r="K595" i="265"/>
  <c r="M390" i="260"/>
  <c r="N390" i="260"/>
  <c r="K726" i="265"/>
  <c r="L726" i="265"/>
  <c r="J607" i="265"/>
  <c r="M607" i="265"/>
  <c r="N607" i="265"/>
  <c r="J622" i="265"/>
  <c r="J682" i="265"/>
  <c r="J503" i="265"/>
  <c r="J774" i="265"/>
  <c r="O399" i="259"/>
  <c r="P399" i="259"/>
  <c r="F705" i="265"/>
  <c r="O52" i="93"/>
  <c r="Q52" i="93"/>
  <c r="S52" i="93"/>
  <c r="J597" i="265"/>
  <c r="L597" i="265"/>
  <c r="J627" i="265"/>
  <c r="L627" i="265"/>
  <c r="J568" i="265"/>
  <c r="J688" i="265"/>
  <c r="J673" i="265"/>
  <c r="L673" i="265"/>
  <c r="J733" i="265"/>
  <c r="L363" i="262"/>
  <c r="L372" i="262"/>
  <c r="O372" i="262" s="1"/>
  <c r="P372" i="262" s="1"/>
  <c r="L359" i="262"/>
  <c r="L356" i="262"/>
  <c r="O356" i="262" s="1"/>
  <c r="P356" i="262" s="1"/>
  <c r="B585" i="265"/>
  <c r="C44" i="93"/>
  <c r="E44" i="93"/>
  <c r="G44" i="93" s="1" a="1"/>
  <c r="G44" i="93" s="1"/>
  <c r="L609" i="265"/>
  <c r="I615" i="265"/>
  <c r="K605" i="265"/>
  <c r="E38" i="93"/>
  <c r="G38" i="93" s="1" a="1"/>
  <c r="G38" i="93" s="1"/>
  <c r="O382" i="264"/>
  <c r="P382" i="264"/>
  <c r="N382" i="264"/>
  <c r="O381" i="264"/>
  <c r="P381" i="264"/>
  <c r="N381" i="264"/>
  <c r="M674" i="265"/>
  <c r="N674" i="265"/>
  <c r="L674" i="265"/>
  <c r="L538" i="265"/>
  <c r="M538" i="265"/>
  <c r="N538" i="265"/>
  <c r="M716" i="265"/>
  <c r="N716" i="265"/>
  <c r="L716" i="265"/>
  <c r="L771" i="265"/>
  <c r="M771" i="265"/>
  <c r="N771" i="265"/>
  <c r="E495" i="265"/>
  <c r="E42" i="93"/>
  <c r="G42" i="93" s="1" a="1"/>
  <c r="G42" i="93" s="1"/>
  <c r="M637" i="265"/>
  <c r="N637" i="265"/>
  <c r="L637" i="265"/>
  <c r="E48" i="93"/>
  <c r="G48" i="93" s="1" a="1"/>
  <c r="G48" i="93" s="1"/>
  <c r="M447" i="265"/>
  <c r="N447" i="265"/>
  <c r="L447" i="265"/>
  <c r="C660" i="265"/>
  <c r="K650" i="265"/>
  <c r="E40" i="93"/>
  <c r="G40" i="93" s="1" a="1"/>
  <c r="G40" i="93" s="1"/>
  <c r="E54" i="93"/>
  <c r="G54" i="93" s="1" a="1"/>
  <c r="G54" i="93" s="1"/>
  <c r="E50" i="93"/>
  <c r="G50" i="93" s="1" a="1"/>
  <c r="G50" i="93" s="1"/>
  <c r="M643" i="265"/>
  <c r="N643" i="265"/>
  <c r="L643" i="265"/>
  <c r="K777" i="265"/>
  <c r="Q44" i="93"/>
  <c r="S44" i="93"/>
  <c r="E53" i="93"/>
  <c r="G53" i="93" s="1" a="1"/>
  <c r="G53" i="93" s="1"/>
  <c r="I630" i="265"/>
  <c r="K620" i="265"/>
  <c r="K630" i="265"/>
  <c r="E57" i="93"/>
  <c r="G57" i="93" s="1" a="1"/>
  <c r="G57" i="93" s="1"/>
  <c r="G750" i="265"/>
  <c r="E34" i="93"/>
  <c r="G34" i="93" s="1" a="1"/>
  <c r="G34" i="93" s="1"/>
  <c r="E43" i="93"/>
  <c r="G43" i="93" s="1" a="1"/>
  <c r="G43" i="93" s="1"/>
  <c r="L457" i="265"/>
  <c r="N457" i="265"/>
  <c r="L504" i="265"/>
  <c r="K55" i="93"/>
  <c r="M55" i="93"/>
  <c r="K35" i="93"/>
  <c r="M35" i="93"/>
  <c r="E450" i="265"/>
  <c r="K440" i="265"/>
  <c r="E45" i="93"/>
  <c r="G45" i="93" s="1" a="1"/>
  <c r="G45" i="93" s="1"/>
  <c r="E705" i="265"/>
  <c r="K36" i="93"/>
  <c r="M36" i="93"/>
  <c r="E690" i="265"/>
  <c r="K680" i="265"/>
  <c r="L680" i="265"/>
  <c r="J427" i="265"/>
  <c r="L449" i="265"/>
  <c r="O388" i="264"/>
  <c r="P388" i="264"/>
  <c r="M494" i="265"/>
  <c r="N494" i="265"/>
  <c r="L494" i="265"/>
  <c r="M479" i="265"/>
  <c r="N479" i="265"/>
  <c r="L479" i="265"/>
  <c r="L584" i="265"/>
  <c r="M584" i="265"/>
  <c r="N584" i="265"/>
  <c r="E56" i="93"/>
  <c r="G56" i="93" s="1" a="1"/>
  <c r="G56" i="93" s="1"/>
  <c r="M642" i="265"/>
  <c r="N642" i="265"/>
  <c r="M626" i="265"/>
  <c r="N626" i="265"/>
  <c r="L626" i="265"/>
  <c r="M550" i="265"/>
  <c r="N550" i="265"/>
  <c r="L550" i="265"/>
  <c r="M531" i="265"/>
  <c r="N531" i="265"/>
  <c r="L531" i="265"/>
  <c r="E52" i="93"/>
  <c r="G52" i="93" s="1" a="1"/>
  <c r="G52" i="93" s="1"/>
  <c r="E725" i="265"/>
  <c r="K725" i="265"/>
  <c r="C555" i="265"/>
  <c r="L549" i="265"/>
  <c r="M549" i="265"/>
  <c r="N549" i="265"/>
  <c r="Q41" i="93"/>
  <c r="S41" i="93"/>
  <c r="M696" i="265"/>
  <c r="N696" i="265"/>
  <c r="L696" i="265"/>
  <c r="M711" i="265"/>
  <c r="N711" i="265"/>
  <c r="L711" i="265"/>
  <c r="N475" i="265"/>
  <c r="E51" i="93"/>
  <c r="G51" i="93" s="1" a="1"/>
  <c r="G51" i="93" s="1"/>
  <c r="AA51" i="93"/>
  <c r="E49" i="93"/>
  <c r="G49" i="93" s="1" a="1"/>
  <c r="G49" i="93" s="1"/>
  <c r="AA49" i="93"/>
  <c r="I570" i="265"/>
  <c r="K560" i="265"/>
  <c r="L560" i="265" s="1"/>
  <c r="K570" i="265"/>
  <c r="L669" i="265"/>
  <c r="M353" i="261"/>
  <c r="N353" i="261"/>
  <c r="M762" i="265"/>
  <c r="N762" i="265"/>
  <c r="M552" i="265"/>
  <c r="N552" i="265"/>
  <c r="L552" i="265"/>
  <c r="E525" i="265"/>
  <c r="K522" i="265"/>
  <c r="A221" i="277"/>
  <c r="O220" i="277"/>
  <c r="K220" i="277"/>
  <c r="AP220" i="277"/>
  <c r="AS220" i="277"/>
  <c r="AY220" i="277"/>
  <c r="X220" i="277"/>
  <c r="F220" i="277"/>
  <c r="AR220" i="277"/>
  <c r="AC220" i="277"/>
  <c r="AA220" i="277"/>
  <c r="AJ220" i="277"/>
  <c r="AO220" i="277"/>
  <c r="T220" i="277"/>
  <c r="AI220" i="277"/>
  <c r="P220" i="277"/>
  <c r="AU220" i="277"/>
  <c r="Z220" i="277"/>
  <c r="AB220" i="277"/>
  <c r="S220" i="277"/>
  <c r="AW220" i="277"/>
  <c r="Y220" i="277"/>
  <c r="E220" i="277"/>
  <c r="AL220" i="277"/>
  <c r="AG220" i="277"/>
  <c r="AX220" i="277"/>
  <c r="L350" i="277"/>
  <c r="R350" i="277"/>
  <c r="G350" i="277"/>
  <c r="AT350" i="277"/>
  <c r="I350" i="277"/>
  <c r="S350" i="277"/>
  <c r="AV350" i="277"/>
  <c r="Q350" i="277"/>
  <c r="Y350" i="277"/>
  <c r="AF350" i="277"/>
  <c r="AN350" i="277"/>
  <c r="AX350" i="277"/>
  <c r="G382" i="277"/>
  <c r="L382" i="277"/>
  <c r="R382" i="277"/>
  <c r="W382" i="277"/>
  <c r="AT382" i="277"/>
  <c r="AU382" i="277"/>
  <c r="AI382" i="277"/>
  <c r="D382" i="277"/>
  <c r="AM382" i="277"/>
  <c r="AW382" i="277"/>
  <c r="AS382" i="277"/>
  <c r="H382" i="277"/>
  <c r="N382" i="277"/>
  <c r="AB382" i="277"/>
  <c r="AF382" i="277"/>
  <c r="AD382" i="277"/>
  <c r="AO382" i="277"/>
  <c r="AG382" i="277"/>
  <c r="V382" i="277"/>
  <c r="S382" i="277"/>
  <c r="AJ382" i="277"/>
  <c r="E382" i="277"/>
  <c r="P382" i="277"/>
  <c r="I382" i="277"/>
  <c r="AN382" i="277"/>
  <c r="AX382" i="277"/>
  <c r="AP382" i="277"/>
  <c r="AK382" i="277"/>
  <c r="O382" i="277"/>
  <c r="AY382" i="277"/>
  <c r="Z382" i="277"/>
  <c r="X382" i="277"/>
  <c r="T382" i="277"/>
  <c r="U382" i="277"/>
  <c r="AR382" i="277"/>
  <c r="AL382" i="277"/>
  <c r="AZ382" i="277"/>
  <c r="J382" i="277"/>
  <c r="A383" i="277"/>
  <c r="F382" i="277"/>
  <c r="AA382" i="277"/>
  <c r="Q382" i="277"/>
  <c r="K382" i="277"/>
  <c r="AC382" i="277"/>
  <c r="AH382" i="277"/>
  <c r="BA382" i="277"/>
  <c r="AQ382" i="277"/>
  <c r="AV382" i="277"/>
  <c r="Y382" i="277"/>
  <c r="AE382" i="277"/>
  <c r="A384" i="277"/>
  <c r="AE118" i="277"/>
  <c r="AZ118" i="277"/>
  <c r="AS118" i="277"/>
  <c r="N118" i="277"/>
  <c r="AC118" i="277"/>
  <c r="Y118" i="277"/>
  <c r="AI118" i="277"/>
  <c r="AO118" i="277"/>
  <c r="Q118" i="277"/>
  <c r="Z118" i="277"/>
  <c r="AF118" i="277"/>
  <c r="AV118" i="277"/>
  <c r="K118" i="277"/>
  <c r="I118" i="277"/>
  <c r="J118" i="277"/>
  <c r="G118" i="277"/>
  <c r="R118" i="277"/>
  <c r="AU118" i="277"/>
  <c r="W118" i="277"/>
  <c r="AH118" i="277"/>
  <c r="E118" i="277"/>
  <c r="AD118" i="277"/>
  <c r="AM118" i="277"/>
  <c r="AX118" i="277"/>
  <c r="AG118" i="277"/>
  <c r="AL118" i="277"/>
  <c r="AJ118" i="277"/>
  <c r="AN118" i="277"/>
  <c r="AW118" i="277"/>
  <c r="A119" i="277"/>
  <c r="AR118" i="277"/>
  <c r="AB118" i="277"/>
  <c r="D118" i="277"/>
  <c r="AY118" i="277"/>
  <c r="AT118" i="277"/>
  <c r="AQ118" i="277"/>
  <c r="AA118" i="277"/>
  <c r="BA118" i="277"/>
  <c r="T118" i="277"/>
  <c r="H118" i="277"/>
  <c r="X118" i="277"/>
  <c r="P118" i="277"/>
  <c r="L118" i="277"/>
  <c r="U118" i="277"/>
  <c r="O118" i="277"/>
  <c r="F118" i="277"/>
  <c r="V118" i="277"/>
  <c r="S118" i="277"/>
  <c r="AK118" i="277"/>
  <c r="AP118" i="277"/>
  <c r="A254" i="277"/>
  <c r="Z252" i="277"/>
  <c r="L252" i="277"/>
  <c r="AV252" i="277"/>
  <c r="AC252" i="277"/>
  <c r="W252" i="277"/>
  <c r="X252" i="277"/>
  <c r="E252" i="277"/>
  <c r="AT252" i="277"/>
  <c r="V252" i="277"/>
  <c r="AD252" i="277"/>
  <c r="H252" i="277"/>
  <c r="AE252" i="277"/>
  <c r="AU252" i="277"/>
  <c r="D252" i="277"/>
  <c r="K252" i="277"/>
  <c r="AA252" i="277"/>
  <c r="F252" i="277"/>
  <c r="AP252" i="277"/>
  <c r="T252" i="277"/>
  <c r="AH252" i="277"/>
  <c r="O252" i="277"/>
  <c r="AN252" i="277"/>
  <c r="AG252" i="277"/>
  <c r="AG253" i="277"/>
  <c r="AO253" i="277"/>
  <c r="E253" i="277"/>
  <c r="H253" i="277"/>
  <c r="U253" i="277"/>
  <c r="Q253" i="277"/>
  <c r="V253" i="277"/>
  <c r="J253" i="277"/>
  <c r="L253" i="277"/>
  <c r="Z253" i="277"/>
  <c r="R253" i="277"/>
  <c r="AW253" i="277"/>
  <c r="AN253" i="277"/>
  <c r="AE253" i="277"/>
  <c r="S253" i="277"/>
  <c r="AF253" i="277"/>
  <c r="W253" i="277"/>
  <c r="AY253" i="277"/>
  <c r="I253" i="277"/>
  <c r="AU253" i="277"/>
  <c r="AJ253" i="277"/>
  <c r="Y253" i="277"/>
  <c r="AH253" i="277"/>
  <c r="J640" i="265"/>
  <c r="M640" i="265"/>
  <c r="N640" i="265"/>
  <c r="K733" i="265"/>
  <c r="AP151" i="277"/>
  <c r="J553" i="265"/>
  <c r="AS84" i="277"/>
  <c r="AL381" i="277"/>
  <c r="AJ250" i="277"/>
  <c r="AK117" i="277"/>
  <c r="AK381" i="277"/>
  <c r="AE84" i="277"/>
  <c r="AM84" i="277"/>
  <c r="D84" i="277"/>
  <c r="Q84" i="277"/>
  <c r="AR117" i="277"/>
  <c r="W117" i="277"/>
  <c r="Q117" i="277"/>
  <c r="AB117" i="277"/>
  <c r="AQ117" i="277"/>
  <c r="AY84" i="277"/>
  <c r="F84" i="277"/>
  <c r="X84" i="277"/>
  <c r="S84" i="277"/>
  <c r="AQ84" i="277"/>
  <c r="AI84" i="277"/>
  <c r="A85" i="277"/>
  <c r="AV117" i="277"/>
  <c r="AO117" i="277"/>
  <c r="U117" i="277"/>
  <c r="D117" i="277"/>
  <c r="H117" i="277"/>
  <c r="T117" i="277"/>
  <c r="AC117" i="277"/>
  <c r="N117" i="277"/>
  <c r="AI117" i="277"/>
  <c r="T381" i="277"/>
  <c r="K381" i="277"/>
  <c r="S381" i="277"/>
  <c r="AH381" i="277"/>
  <c r="AO381" i="277"/>
  <c r="Y381" i="277"/>
  <c r="AA381" i="277"/>
  <c r="W381" i="277"/>
  <c r="G381" i="277"/>
  <c r="AY381" i="277"/>
  <c r="AF381" i="277"/>
  <c r="H381" i="277"/>
  <c r="D381" i="277"/>
  <c r="BA381" i="277"/>
  <c r="V316" i="277"/>
  <c r="O316" i="277"/>
  <c r="K316" i="277"/>
  <c r="I382" i="262"/>
  <c r="P249" i="277"/>
  <c r="AN249" i="277"/>
  <c r="R249" i="277"/>
  <c r="AU249" i="277"/>
  <c r="AK249" i="277"/>
  <c r="L249" i="277"/>
  <c r="AB249" i="277"/>
  <c r="AH149" i="277"/>
  <c r="AR149" i="277"/>
  <c r="N149" i="277"/>
  <c r="O149" i="277"/>
  <c r="W149" i="277"/>
  <c r="AM149" i="277"/>
  <c r="Z183" i="277"/>
  <c r="AU183" i="277"/>
  <c r="O183" i="277"/>
  <c r="AI183" i="277"/>
  <c r="H183" i="277"/>
  <c r="K315" i="277"/>
  <c r="O315" i="277"/>
  <c r="AK315" i="277"/>
  <c r="AD116" i="277"/>
  <c r="X116" i="277"/>
  <c r="Z116" i="277"/>
  <c r="W116" i="277"/>
  <c r="AE116" i="277"/>
  <c r="BA116" i="277"/>
  <c r="D116" i="277"/>
  <c r="O3" i="277"/>
  <c r="A17" i="277" s="1"/>
  <c r="A50" i="277"/>
  <c r="B43" i="277"/>
  <c r="A51" i="277"/>
  <c r="N393" i="256"/>
  <c r="O393" i="256"/>
  <c r="P393" i="256"/>
  <c r="N391" i="257"/>
  <c r="O391" i="257"/>
  <c r="P391" i="257"/>
  <c r="N401" i="257"/>
  <c r="O401" i="257"/>
  <c r="P401" i="257"/>
  <c r="L728" i="265"/>
  <c r="N388" i="258"/>
  <c r="O388" i="258"/>
  <c r="P388" i="258"/>
  <c r="K624" i="265"/>
  <c r="M624" i="265"/>
  <c r="N624" i="265"/>
  <c r="C630" i="265"/>
  <c r="N378" i="260"/>
  <c r="O378" i="260"/>
  <c r="P378" i="260"/>
  <c r="M533" i="265"/>
  <c r="N533" i="265"/>
  <c r="D780" i="265"/>
  <c r="I57" i="93"/>
  <c r="AA57" i="93"/>
  <c r="N362" i="262"/>
  <c r="O389" i="260"/>
  <c r="P389" i="260"/>
  <c r="N389" i="260"/>
  <c r="L667" i="265"/>
  <c r="M667" i="265"/>
  <c r="N667" i="265"/>
  <c r="O384" i="261"/>
  <c r="P384" i="261"/>
  <c r="N384" i="261"/>
  <c r="O394" i="258"/>
  <c r="P394" i="258"/>
  <c r="N394" i="258"/>
  <c r="N401" i="259"/>
  <c r="O401" i="259"/>
  <c r="P401" i="259"/>
  <c r="N400" i="258"/>
  <c r="O400" i="258"/>
  <c r="P400" i="258"/>
  <c r="N401" i="262"/>
  <c r="O401" i="262"/>
  <c r="P401" i="262"/>
  <c r="N387" i="257"/>
  <c r="O387" i="257"/>
  <c r="P387" i="257"/>
  <c r="K516" i="265"/>
  <c r="M516" i="265"/>
  <c r="N516" i="265"/>
  <c r="C525" i="265"/>
  <c r="M576" i="265"/>
  <c r="N576" i="265"/>
  <c r="L445" i="265"/>
  <c r="M445" i="265"/>
  <c r="N445" i="265"/>
  <c r="L778" i="265"/>
  <c r="M778" i="265"/>
  <c r="N778" i="265"/>
  <c r="O393" i="260"/>
  <c r="P393" i="260"/>
  <c r="N388" i="261"/>
  <c r="N372" i="258"/>
  <c r="O395" i="257"/>
  <c r="P395" i="257"/>
  <c r="N395" i="257"/>
  <c r="O385" i="256"/>
  <c r="P385" i="256"/>
  <c r="N385" i="256"/>
  <c r="O389" i="256"/>
  <c r="P389" i="256"/>
  <c r="N389" i="256"/>
  <c r="N388" i="256"/>
  <c r="O388" i="256"/>
  <c r="P388" i="256"/>
  <c r="O384" i="260"/>
  <c r="P384" i="260"/>
  <c r="N384" i="260"/>
  <c r="N401" i="256"/>
  <c r="O401" i="256"/>
  <c r="P401" i="256"/>
  <c r="P397" i="263"/>
  <c r="N393" i="258"/>
  <c r="O393" i="258"/>
  <c r="P393" i="258"/>
  <c r="N390" i="257"/>
  <c r="O390" i="257"/>
  <c r="P390" i="257"/>
  <c r="O389" i="257"/>
  <c r="P389" i="257"/>
  <c r="E33" i="93"/>
  <c r="G33" i="93" s="1" a="1"/>
  <c r="G33" i="93" s="1"/>
  <c r="M551" i="265"/>
  <c r="N551" i="265"/>
  <c r="N390" i="259"/>
  <c r="M381" i="245"/>
  <c r="O381" i="245"/>
  <c r="P381" i="245"/>
  <c r="O391" i="264"/>
  <c r="P391" i="264"/>
  <c r="L598" i="265"/>
  <c r="C690" i="265"/>
  <c r="L612" i="265"/>
  <c r="M419" i="265"/>
  <c r="N419" i="265"/>
  <c r="L761" i="265"/>
  <c r="AD51" i="277"/>
  <c r="AB51" i="277"/>
  <c r="Y51" i="277"/>
  <c r="AC51" i="277"/>
  <c r="AH51" i="277"/>
  <c r="AY51" i="277"/>
  <c r="AO51" i="277"/>
  <c r="AS51" i="277"/>
  <c r="H51" i="277"/>
  <c r="Z51" i="277"/>
  <c r="L51" i="277"/>
  <c r="E51" i="277"/>
  <c r="BA51" i="277"/>
  <c r="AP51" i="277"/>
  <c r="AF51" i="277"/>
  <c r="O51" i="277"/>
  <c r="AW51" i="277"/>
  <c r="AU51" i="277"/>
  <c r="S51" i="277"/>
  <c r="W51" i="277"/>
  <c r="AK51" i="277"/>
  <c r="AE51" i="277"/>
  <c r="AG51" i="277"/>
  <c r="AM51" i="277"/>
  <c r="F51" i="277"/>
  <c r="R51" i="277"/>
  <c r="AA51" i="277"/>
  <c r="AZ51" i="277"/>
  <c r="AR51" i="277"/>
  <c r="J51" i="277"/>
  <c r="X51" i="277"/>
  <c r="G51" i="277"/>
  <c r="AI51" i="277"/>
  <c r="P51" i="277"/>
  <c r="D51" i="277"/>
  <c r="AL51" i="277"/>
  <c r="T51" i="277"/>
  <c r="V51" i="277"/>
  <c r="K51" i="277"/>
  <c r="AV51" i="277"/>
  <c r="U51" i="277"/>
  <c r="AN51" i="277"/>
  <c r="AT51" i="277"/>
  <c r="AQ51" i="277"/>
  <c r="Q51" i="277"/>
  <c r="N51" i="277"/>
  <c r="AJ51" i="277"/>
  <c r="I51" i="277"/>
  <c r="AX51" i="277"/>
  <c r="C51" i="277"/>
  <c r="M629" i="265"/>
  <c r="N629" i="265"/>
  <c r="L431" i="265"/>
  <c r="M431" i="265"/>
  <c r="N431" i="265"/>
  <c r="L566" i="265"/>
  <c r="N380" i="260"/>
  <c r="O380" i="260"/>
  <c r="P380" i="260"/>
  <c r="L713" i="265"/>
  <c r="M363" i="245"/>
  <c r="N363" i="245"/>
  <c r="X350" i="277"/>
  <c r="P350" i="277"/>
  <c r="BA350" i="277"/>
  <c r="D350" i="277"/>
  <c r="W350" i="277"/>
  <c r="AQ350" i="277"/>
  <c r="H350" i="277"/>
  <c r="AW350" i="277"/>
  <c r="O350" i="277"/>
  <c r="AO350" i="277"/>
  <c r="AB350" i="277"/>
  <c r="AG350" i="277"/>
  <c r="AK350" i="277"/>
  <c r="V350" i="277"/>
  <c r="K350" i="277"/>
  <c r="N350" i="277"/>
  <c r="AZ350" i="277"/>
  <c r="AA350" i="277"/>
  <c r="AD350" i="277"/>
  <c r="AR350" i="277"/>
  <c r="AS350" i="277"/>
  <c r="Z350" i="277"/>
  <c r="T350" i="277"/>
  <c r="J350" i="277"/>
  <c r="AM350" i="277"/>
  <c r="C350" i="277"/>
  <c r="AP185" i="277"/>
  <c r="E185" i="277"/>
  <c r="H185" i="277"/>
  <c r="AB185" i="277"/>
  <c r="AR185" i="277"/>
  <c r="I185" i="277"/>
  <c r="F185" i="277"/>
  <c r="BA185" i="277"/>
  <c r="AF185" i="277"/>
  <c r="Q185" i="277"/>
  <c r="D185" i="277"/>
  <c r="AE185" i="277"/>
  <c r="AG185" i="277"/>
  <c r="AS185" i="277"/>
  <c r="AY185" i="277"/>
  <c r="T185" i="277"/>
  <c r="AJ185" i="277"/>
  <c r="P185" i="277"/>
  <c r="AK185" i="277"/>
  <c r="AN185" i="277"/>
  <c r="O185" i="277"/>
  <c r="U185" i="277"/>
  <c r="AO185" i="277"/>
  <c r="G185" i="277"/>
  <c r="AT185" i="277"/>
  <c r="X185" i="277"/>
  <c r="K185" i="277"/>
  <c r="AD185" i="277"/>
  <c r="Y185" i="277"/>
  <c r="AI185" i="277"/>
  <c r="AL185" i="277"/>
  <c r="AZ185" i="277"/>
  <c r="AW185" i="277"/>
  <c r="R185" i="277"/>
  <c r="AM185" i="277"/>
  <c r="AQ185" i="277"/>
  <c r="AH185" i="277"/>
  <c r="W185" i="277"/>
  <c r="AA185" i="277"/>
  <c r="S185" i="277"/>
  <c r="Z185" i="277"/>
  <c r="AU185" i="277"/>
  <c r="V185" i="277"/>
  <c r="AX185" i="277"/>
  <c r="AV185" i="277"/>
  <c r="N185" i="277"/>
  <c r="J185" i="277"/>
  <c r="L185" i="277"/>
  <c r="AC185" i="277"/>
  <c r="C185" i="277"/>
  <c r="AJ349" i="277"/>
  <c r="AW349" i="277"/>
  <c r="AS349" i="277"/>
  <c r="L349" i="277"/>
  <c r="O349" i="277"/>
  <c r="AI349" i="277"/>
  <c r="S349" i="277"/>
  <c r="AR349" i="277"/>
  <c r="Y349" i="277"/>
  <c r="U349" i="277"/>
  <c r="E349" i="277"/>
  <c r="P349" i="277"/>
  <c r="AO349" i="277"/>
  <c r="X349" i="277"/>
  <c r="AZ349" i="277"/>
  <c r="AY349" i="277"/>
  <c r="V349" i="277"/>
  <c r="F349" i="277"/>
  <c r="I349" i="277"/>
  <c r="AK349" i="277"/>
  <c r="AM349" i="277"/>
  <c r="AX349" i="277"/>
  <c r="J349" i="277"/>
  <c r="G349" i="277"/>
  <c r="Q349" i="277"/>
  <c r="N349" i="277"/>
  <c r="AT349" i="277"/>
  <c r="AH349" i="277"/>
  <c r="AQ349" i="277"/>
  <c r="H349" i="277"/>
  <c r="AB349" i="277"/>
  <c r="T349" i="277"/>
  <c r="AA349" i="277"/>
  <c r="AG349" i="277"/>
  <c r="AL349" i="277"/>
  <c r="K349" i="277"/>
  <c r="D349" i="277"/>
  <c r="AV349" i="277"/>
  <c r="AU349" i="277"/>
  <c r="AF349" i="277"/>
  <c r="W349" i="277"/>
  <c r="AN349" i="277"/>
  <c r="Z349" i="277"/>
  <c r="BA349" i="277"/>
  <c r="AE349" i="277"/>
  <c r="C349" i="277"/>
  <c r="AD349" i="277"/>
  <c r="AC349" i="277"/>
  <c r="AP349" i="277"/>
  <c r="R349" i="277"/>
  <c r="U153" i="277"/>
  <c r="W153" i="277"/>
  <c r="Q153" i="277"/>
  <c r="J153" i="277"/>
  <c r="P153" i="277"/>
  <c r="K153" i="277"/>
  <c r="AB153" i="277"/>
  <c r="I153" i="277"/>
  <c r="AI153" i="277"/>
  <c r="AH153" i="277"/>
  <c r="Z153" i="277"/>
  <c r="AF153" i="277"/>
  <c r="AL153" i="277"/>
  <c r="F153" i="277"/>
  <c r="AD153" i="277"/>
  <c r="R153" i="277"/>
  <c r="AQ153" i="277"/>
  <c r="AK153" i="277"/>
  <c r="AZ153" i="277"/>
  <c r="AG153" i="277"/>
  <c r="AJ153" i="277"/>
  <c r="BA153" i="277"/>
  <c r="G153" i="277"/>
  <c r="AX153" i="277"/>
  <c r="AP153" i="277"/>
  <c r="AW153" i="277"/>
  <c r="AA153" i="277"/>
  <c r="AV153" i="277"/>
  <c r="T153" i="277"/>
  <c r="AR153" i="277"/>
  <c r="AY153" i="277"/>
  <c r="D153" i="277"/>
  <c r="AE153" i="277"/>
  <c r="N153" i="277"/>
  <c r="AN153" i="277"/>
  <c r="S153" i="277"/>
  <c r="A154" i="277"/>
  <c r="AT153" i="277"/>
  <c r="X153" i="277"/>
  <c r="AU153" i="277"/>
  <c r="Y153" i="277"/>
  <c r="V153" i="277"/>
  <c r="AM153" i="277"/>
  <c r="AS153" i="277"/>
  <c r="C153" i="277"/>
  <c r="H153" i="277"/>
  <c r="L153" i="277"/>
  <c r="O153" i="277"/>
  <c r="AO153" i="277"/>
  <c r="E153" i="277"/>
  <c r="AC153" i="277"/>
  <c r="M378" i="245"/>
  <c r="O378" i="245"/>
  <c r="P378" i="245"/>
  <c r="O4" i="277"/>
  <c r="M553" i="265"/>
  <c r="N553" i="265"/>
  <c r="AL350" i="277"/>
  <c r="AE350" i="277"/>
  <c r="AY350" i="277"/>
  <c r="AH350" i="277"/>
  <c r="AU350" i="277"/>
  <c r="AC350" i="277"/>
  <c r="F350" i="277"/>
  <c r="E350" i="277"/>
  <c r="AJ350" i="277"/>
  <c r="U350" i="277"/>
  <c r="AI350" i="277"/>
  <c r="AP350" i="277"/>
  <c r="AA36" i="93"/>
  <c r="AA54" i="93"/>
  <c r="L577" i="265"/>
  <c r="L727" i="265"/>
  <c r="M623" i="265"/>
  <c r="N623" i="265"/>
  <c r="L747" i="265"/>
  <c r="M367" i="245"/>
  <c r="O367" i="245"/>
  <c r="P367" i="245"/>
  <c r="M612" i="265"/>
  <c r="N612" i="265"/>
  <c r="L686" i="265"/>
  <c r="M461" i="265"/>
  <c r="N461" i="265"/>
  <c r="L698" i="265"/>
  <c r="M562" i="265"/>
  <c r="N562" i="265"/>
  <c r="L562" i="265"/>
  <c r="L636" i="265"/>
  <c r="M636" i="265"/>
  <c r="N636" i="265"/>
  <c r="M426" i="265"/>
  <c r="N426" i="265"/>
  <c r="P283" i="277"/>
  <c r="G283" i="277"/>
  <c r="Z283" i="277"/>
  <c r="AB283" i="277"/>
  <c r="N283" i="277"/>
  <c r="Q283" i="277"/>
  <c r="AO283" i="277"/>
  <c r="AI283" i="277"/>
  <c r="AY283" i="277"/>
  <c r="AJ283" i="277"/>
  <c r="D283" i="277"/>
  <c r="AH283" i="277"/>
  <c r="AU283" i="277"/>
  <c r="AW283" i="277"/>
  <c r="U283" i="277"/>
  <c r="T283" i="277"/>
  <c r="F283" i="277"/>
  <c r="O283" i="277"/>
  <c r="AT283" i="277"/>
  <c r="AR283" i="277"/>
  <c r="AC283" i="277"/>
  <c r="AL283" i="277"/>
  <c r="AG283" i="277"/>
  <c r="Y283" i="277"/>
  <c r="AQ283" i="277"/>
  <c r="H283" i="277"/>
  <c r="AF283" i="277"/>
  <c r="AZ283" i="277"/>
  <c r="AV283" i="277"/>
  <c r="S283" i="277"/>
  <c r="I283" i="277"/>
  <c r="E283" i="277"/>
  <c r="BA283" i="277"/>
  <c r="AA283" i="277"/>
  <c r="AX283" i="277"/>
  <c r="AS283" i="277"/>
  <c r="R283" i="277"/>
  <c r="A284" i="277"/>
  <c r="A285" i="277" s="1"/>
  <c r="AM283" i="277"/>
  <c r="AE283" i="277"/>
  <c r="L283" i="277"/>
  <c r="K283" i="277"/>
  <c r="AK283" i="277"/>
  <c r="AP283" i="277"/>
  <c r="W283" i="277"/>
  <c r="J283" i="277"/>
  <c r="V283" i="277"/>
  <c r="AD283" i="277"/>
  <c r="X283" i="277"/>
  <c r="AN283" i="277"/>
  <c r="A286" i="277"/>
  <c r="C283" i="277"/>
  <c r="M719" i="265"/>
  <c r="N719" i="265"/>
  <c r="L719" i="265"/>
  <c r="AX317" i="277"/>
  <c r="V317" i="277"/>
  <c r="W317" i="277"/>
  <c r="L317" i="277"/>
  <c r="I317" i="277"/>
  <c r="G317" i="277"/>
  <c r="R317" i="277"/>
  <c r="AF317" i="277"/>
  <c r="AV317" i="277"/>
  <c r="AP317" i="277"/>
  <c r="AN317" i="277"/>
  <c r="AD317" i="277"/>
  <c r="AB317" i="277"/>
  <c r="P317" i="277"/>
  <c r="S317" i="277"/>
  <c r="D317" i="277"/>
  <c r="Q317" i="277"/>
  <c r="AE317" i="277"/>
  <c r="AS317" i="277"/>
  <c r="AT317" i="277"/>
  <c r="X317" i="277"/>
  <c r="AM317" i="277"/>
  <c r="AO317" i="277"/>
  <c r="AH317" i="277"/>
  <c r="H317" i="277"/>
  <c r="AQ317" i="277"/>
  <c r="BA317" i="277"/>
  <c r="F317" i="277"/>
  <c r="AA317" i="277"/>
  <c r="AW317" i="277"/>
  <c r="AY317" i="277"/>
  <c r="Y317" i="277"/>
  <c r="N317" i="277"/>
  <c r="O317" i="277"/>
  <c r="AJ317" i="277"/>
  <c r="K317" i="277"/>
  <c r="AL317" i="277"/>
  <c r="J317" i="277"/>
  <c r="U317" i="277"/>
  <c r="Z317" i="277"/>
  <c r="AZ317" i="277"/>
  <c r="AR317" i="277"/>
  <c r="A318" i="277"/>
  <c r="AC317" i="277"/>
  <c r="AG317" i="277"/>
  <c r="AU317" i="277"/>
  <c r="AI317" i="277"/>
  <c r="E317" i="277"/>
  <c r="T317" i="277"/>
  <c r="M317" i="277"/>
  <c r="AK317" i="277"/>
  <c r="C317" i="277"/>
  <c r="A186" i="277"/>
  <c r="A351" i="277"/>
  <c r="L757" i="265"/>
  <c r="M779" i="265"/>
  <c r="N779" i="265"/>
  <c r="B510" i="265"/>
  <c r="C39" i="93"/>
  <c r="E39" i="93"/>
  <c r="G39" i="93" s="1" a="1"/>
  <c r="G39" i="93" s="1"/>
  <c r="J530" i="265"/>
  <c r="O384" i="259"/>
  <c r="P384" i="259"/>
  <c r="N384" i="259"/>
  <c r="Q38" i="93"/>
  <c r="S38" i="93"/>
  <c r="M370" i="245"/>
  <c r="O370" i="245"/>
  <c r="P370" i="245"/>
  <c r="J635" i="265"/>
  <c r="J645" i="265"/>
  <c r="H645" i="265"/>
  <c r="U48" i="93"/>
  <c r="L689" i="265"/>
  <c r="M689" i="265"/>
  <c r="N689" i="265"/>
  <c r="O396" i="262"/>
  <c r="P396" i="262"/>
  <c r="N396" i="262"/>
  <c r="N397" i="261"/>
  <c r="O397" i="261"/>
  <c r="P397" i="261"/>
  <c r="N398" i="260"/>
  <c r="O398" i="260"/>
  <c r="P398" i="260"/>
  <c r="N389" i="258"/>
  <c r="N398" i="257"/>
  <c r="P398" i="257"/>
  <c r="O396" i="264"/>
  <c r="P396" i="264"/>
  <c r="L687" i="265"/>
  <c r="C705" i="265"/>
  <c r="N395" i="259"/>
  <c r="P395" i="259"/>
  <c r="K578" i="265"/>
  <c r="C720" i="265"/>
  <c r="M386" i="245"/>
  <c r="N386" i="245"/>
  <c r="L683" i="265"/>
  <c r="I500" i="265"/>
  <c r="K500" i="265"/>
  <c r="L516" i="265"/>
  <c r="L773" i="265"/>
  <c r="M414" i="265"/>
  <c r="N414" i="265"/>
  <c r="M441" i="265"/>
  <c r="N441" i="265"/>
  <c r="L441" i="265"/>
  <c r="L730" i="265"/>
  <c r="M464" i="265"/>
  <c r="N464" i="265"/>
  <c r="L464" i="265"/>
  <c r="O370" i="259"/>
  <c r="P370" i="259"/>
  <c r="M377" i="245"/>
  <c r="O377" i="245"/>
  <c r="P377" i="245"/>
  <c r="L534" i="265"/>
  <c r="N534" i="265"/>
  <c r="I403" i="245"/>
  <c r="M474" i="265"/>
  <c r="N474" i="265"/>
  <c r="M734" i="265"/>
  <c r="N734" i="265"/>
  <c r="L533" i="265"/>
  <c r="N387" i="245"/>
  <c r="M726" i="265"/>
  <c r="N726" i="265"/>
  <c r="M369" i="245"/>
  <c r="O369" i="245"/>
  <c r="P369" i="245"/>
  <c r="M627" i="265"/>
  <c r="N627" i="265"/>
  <c r="L490" i="265"/>
  <c r="M490" i="265"/>
  <c r="N490" i="265"/>
  <c r="M673" i="265"/>
  <c r="N673" i="265"/>
  <c r="M774" i="265"/>
  <c r="N774" i="265"/>
  <c r="L774" i="265"/>
  <c r="M595" i="265"/>
  <c r="N595" i="265"/>
  <c r="L595" i="265"/>
  <c r="M597" i="265"/>
  <c r="N597" i="265"/>
  <c r="M371" i="245"/>
  <c r="N371" i="245"/>
  <c r="O393" i="245"/>
  <c r="P393" i="245"/>
  <c r="L607" i="265"/>
  <c r="H765" i="265"/>
  <c r="U56" i="93"/>
  <c r="J755" i="265"/>
  <c r="O388" i="259"/>
  <c r="P388" i="259"/>
  <c r="N388" i="259"/>
  <c r="O381" i="257"/>
  <c r="P381" i="257"/>
  <c r="N383" i="257"/>
  <c r="O383" i="257"/>
  <c r="P383" i="257"/>
  <c r="O380" i="245"/>
  <c r="P380" i="245"/>
  <c r="N381" i="245"/>
  <c r="N378" i="259"/>
  <c r="O378" i="259"/>
  <c r="P378" i="259"/>
  <c r="J519" i="265"/>
  <c r="N385" i="245"/>
  <c r="J570" i="265"/>
  <c r="AA52" i="93"/>
  <c r="H435" i="265"/>
  <c r="U34" i="93"/>
  <c r="W34" i="93"/>
  <c r="Y34" i="93"/>
  <c r="AA50" i="93"/>
  <c r="L403" i="262"/>
  <c r="M622" i="265"/>
  <c r="N622" i="265"/>
  <c r="L622" i="265"/>
  <c r="O390" i="260"/>
  <c r="P390" i="260"/>
  <c r="L758" i="265"/>
  <c r="N758" i="265"/>
  <c r="O388" i="245"/>
  <c r="P388" i="245"/>
  <c r="C770" i="265"/>
  <c r="M402" i="245"/>
  <c r="M397" i="245"/>
  <c r="O397" i="245"/>
  <c r="P397" i="245"/>
  <c r="J605" i="265"/>
  <c r="M605" i="265"/>
  <c r="M615" i="265"/>
  <c r="J500" i="265"/>
  <c r="C420" i="265"/>
  <c r="N385" i="259"/>
  <c r="O385" i="259"/>
  <c r="P385" i="259"/>
  <c r="N379" i="259"/>
  <c r="O379" i="259"/>
  <c r="P379" i="259"/>
  <c r="M401" i="245"/>
  <c r="AS50" i="277"/>
  <c r="AO50" i="277"/>
  <c r="AK50" i="277"/>
  <c r="H50" i="277"/>
  <c r="AC50" i="277"/>
  <c r="Y50" i="277"/>
  <c r="AU50" i="277"/>
  <c r="AM50" i="277"/>
  <c r="AE50" i="277"/>
  <c r="R50" i="277"/>
  <c r="AA50" i="277"/>
  <c r="F50" i="277"/>
  <c r="BA50" i="277"/>
  <c r="X50" i="277"/>
  <c r="D50" i="277"/>
  <c r="L50" i="277"/>
  <c r="AB50" i="277"/>
  <c r="AF50" i="277"/>
  <c r="V50" i="277"/>
  <c r="N50" i="277"/>
  <c r="K50" i="277"/>
  <c r="AX50" i="277"/>
  <c r="AP50" i="277"/>
  <c r="AL50" i="277"/>
  <c r="AR50" i="277"/>
  <c r="AD50" i="277"/>
  <c r="U50" i="277"/>
  <c r="AI50" i="277"/>
  <c r="M50" i="277"/>
  <c r="I50" i="277"/>
  <c r="AZ50" i="277"/>
  <c r="J50" i="277"/>
  <c r="E50" i="277"/>
  <c r="AJ50" i="277"/>
  <c r="T50" i="277"/>
  <c r="Z50" i="277"/>
  <c r="AH50" i="277"/>
  <c r="G50" i="277"/>
  <c r="AW50" i="277"/>
  <c r="AT50" i="277"/>
  <c r="AV50" i="277"/>
  <c r="P50" i="277"/>
  <c r="AN50" i="277"/>
  <c r="W50" i="277"/>
  <c r="AY50" i="277"/>
  <c r="AQ50" i="277"/>
  <c r="AG50" i="277"/>
  <c r="O50" i="277"/>
  <c r="S50" i="277"/>
  <c r="Q50" i="277"/>
  <c r="A52" i="277"/>
  <c r="A53" i="277"/>
  <c r="C50" i="277"/>
  <c r="H477" i="265"/>
  <c r="M382" i="262"/>
  <c r="I403" i="262"/>
  <c r="AG85" i="277"/>
  <c r="A86" i="277"/>
  <c r="AW85" i="277"/>
  <c r="AL85" i="277"/>
  <c r="AZ85" i="277"/>
  <c r="AK85" i="277"/>
  <c r="E85" i="277"/>
  <c r="AA85" i="277"/>
  <c r="AY85" i="277"/>
  <c r="AB85" i="277"/>
  <c r="AU85" i="277"/>
  <c r="M85" i="277"/>
  <c r="AO85" i="277"/>
  <c r="G85" i="277"/>
  <c r="V85" i="277"/>
  <c r="Q85" i="277"/>
  <c r="U85" i="277"/>
  <c r="N85" i="277"/>
  <c r="AQ85" i="277"/>
  <c r="R85" i="277"/>
  <c r="X85" i="277"/>
  <c r="AI85" i="277"/>
  <c r="D85" i="277"/>
  <c r="J85" i="277"/>
  <c r="AV85" i="277"/>
  <c r="AE85" i="277"/>
  <c r="AJ85" i="277"/>
  <c r="AP85" i="277"/>
  <c r="A87" i="277"/>
  <c r="AS85" i="277"/>
  <c r="AN85" i="277"/>
  <c r="AM85" i="277"/>
  <c r="H85" i="277"/>
  <c r="T85" i="277"/>
  <c r="AC85" i="277"/>
  <c r="I85" i="277"/>
  <c r="BA85" i="277"/>
  <c r="F85" i="277"/>
  <c r="AD85" i="277"/>
  <c r="K85" i="277"/>
  <c r="Z85" i="277"/>
  <c r="AH85" i="277"/>
  <c r="AT85" i="277"/>
  <c r="AF85" i="277"/>
  <c r="P85" i="277"/>
  <c r="Y85" i="277"/>
  <c r="L85" i="277"/>
  <c r="AR85" i="277"/>
  <c r="O85" i="277"/>
  <c r="S85" i="277"/>
  <c r="W85" i="277"/>
  <c r="AX85" i="277"/>
  <c r="C85" i="277"/>
  <c r="M733" i="265"/>
  <c r="N733" i="265"/>
  <c r="L733" i="265"/>
  <c r="AX119" i="277"/>
  <c r="AK119" i="277"/>
  <c r="AM119" i="277"/>
  <c r="AL119" i="277"/>
  <c r="J119" i="277"/>
  <c r="L119" i="277"/>
  <c r="AO119" i="277"/>
  <c r="AZ119" i="277"/>
  <c r="AA119" i="277"/>
  <c r="M119" i="277"/>
  <c r="W119" i="277"/>
  <c r="R119" i="277"/>
  <c r="AB119" i="277"/>
  <c r="AR119" i="277"/>
  <c r="BA119" i="277"/>
  <c r="Q119" i="277"/>
  <c r="AV119" i="277"/>
  <c r="Y119" i="277"/>
  <c r="S119" i="277"/>
  <c r="AP119" i="277"/>
  <c r="AH119" i="277"/>
  <c r="AD119" i="277"/>
  <c r="AQ119" i="277"/>
  <c r="H119" i="277"/>
  <c r="V119" i="277"/>
  <c r="X119" i="277"/>
  <c r="AE119" i="277"/>
  <c r="AG119" i="277"/>
  <c r="AN119" i="277"/>
  <c r="A120" i="277"/>
  <c r="AI119" i="277"/>
  <c r="AF119" i="277"/>
  <c r="P119" i="277"/>
  <c r="I119" i="277"/>
  <c r="T119" i="277"/>
  <c r="AC119" i="277"/>
  <c r="AS119" i="277"/>
  <c r="AW119" i="277"/>
  <c r="AT119" i="277"/>
  <c r="U119" i="277"/>
  <c r="N119" i="277"/>
  <c r="AJ119" i="277"/>
  <c r="K119" i="277"/>
  <c r="Z119" i="277"/>
  <c r="D119" i="277"/>
  <c r="AU119" i="277"/>
  <c r="E119" i="277"/>
  <c r="AY119" i="277"/>
  <c r="F119" i="277"/>
  <c r="G119" i="277"/>
  <c r="O119" i="277"/>
  <c r="C119" i="277"/>
  <c r="AP384" i="277"/>
  <c r="AX384" i="277"/>
  <c r="BA384" i="277"/>
  <c r="AO384" i="277"/>
  <c r="AY384" i="277"/>
  <c r="AT384" i="277"/>
  <c r="N384" i="277"/>
  <c r="F384" i="277"/>
  <c r="H384" i="277"/>
  <c r="D384" i="277"/>
  <c r="W384" i="277"/>
  <c r="Z384" i="277"/>
  <c r="AE384" i="277"/>
  <c r="I384" i="277"/>
  <c r="AZ384" i="277"/>
  <c r="J384" i="277"/>
  <c r="M384" i="277"/>
  <c r="AD384" i="277"/>
  <c r="K384" i="277"/>
  <c r="S384" i="277"/>
  <c r="AQ384" i="277"/>
  <c r="AA384" i="277"/>
  <c r="G384" i="277"/>
  <c r="AG384" i="277"/>
  <c r="AS384" i="277"/>
  <c r="AL384" i="277"/>
  <c r="AU384" i="277"/>
  <c r="Y384" i="277"/>
  <c r="AW384" i="277"/>
  <c r="P384" i="277"/>
  <c r="AV384" i="277"/>
  <c r="T384" i="277"/>
  <c r="AF384" i="277"/>
  <c r="V384" i="277"/>
  <c r="R384" i="277"/>
  <c r="O384" i="277"/>
  <c r="AH384" i="277"/>
  <c r="E384" i="277"/>
  <c r="X384" i="277"/>
  <c r="Q384" i="277"/>
  <c r="AI384" i="277"/>
  <c r="AC384" i="277"/>
  <c r="AB384" i="277"/>
  <c r="AR384" i="277"/>
  <c r="U384" i="277"/>
  <c r="L384" i="277"/>
  <c r="AK384" i="277"/>
  <c r="AM384" i="277"/>
  <c r="AJ384" i="277"/>
  <c r="AN384" i="277"/>
  <c r="C384" i="277"/>
  <c r="AS383" i="277"/>
  <c r="F383" i="277"/>
  <c r="AR383" i="277"/>
  <c r="O383" i="277"/>
  <c r="AQ383" i="277"/>
  <c r="AU383" i="277"/>
  <c r="E383" i="277"/>
  <c r="AZ383" i="277"/>
  <c r="D383" i="277"/>
  <c r="AI383" i="277"/>
  <c r="AY383" i="277"/>
  <c r="S383" i="277"/>
  <c r="G383" i="277"/>
  <c r="BA383" i="277"/>
  <c r="L383" i="277"/>
  <c r="U383" i="277"/>
  <c r="AH383" i="277"/>
  <c r="Q383" i="277"/>
  <c r="M383" i="277"/>
  <c r="X383" i="277"/>
  <c r="AB383" i="277"/>
  <c r="AK383" i="277"/>
  <c r="AM383" i="277"/>
  <c r="AX383" i="277"/>
  <c r="H383" i="277"/>
  <c r="T383" i="277"/>
  <c r="AV383" i="277"/>
  <c r="V383" i="277"/>
  <c r="J383" i="277"/>
  <c r="AA383" i="277"/>
  <c r="N383" i="277"/>
  <c r="Y383" i="277"/>
  <c r="Z383" i="277"/>
  <c r="AC383" i="277"/>
  <c r="K383" i="277"/>
  <c r="R383" i="277"/>
  <c r="AF383" i="277"/>
  <c r="AD383" i="277"/>
  <c r="W383" i="277"/>
  <c r="P383" i="277"/>
  <c r="AO383" i="277"/>
  <c r="I383" i="277"/>
  <c r="AT383" i="277"/>
  <c r="AG383" i="277"/>
  <c r="AP383" i="277"/>
  <c r="AL383" i="277"/>
  <c r="AJ383" i="277"/>
  <c r="AE383" i="277"/>
  <c r="AW383" i="277"/>
  <c r="AN383" i="277"/>
  <c r="A385" i="277"/>
  <c r="A386" i="277"/>
  <c r="C383" i="277"/>
  <c r="AH221" i="277"/>
  <c r="AZ221" i="277"/>
  <c r="V221" i="277"/>
  <c r="AI221" i="277"/>
  <c r="F221" i="277"/>
  <c r="L221" i="277"/>
  <c r="AU221" i="277"/>
  <c r="W221" i="277"/>
  <c r="O221" i="277"/>
  <c r="K221" i="277"/>
  <c r="I221" i="277"/>
  <c r="AO221" i="277"/>
  <c r="M221" i="277"/>
  <c r="AA221" i="277"/>
  <c r="AB221" i="277"/>
  <c r="AF221" i="277"/>
  <c r="AC221" i="277"/>
  <c r="E221" i="277"/>
  <c r="AJ221" i="277"/>
  <c r="G221" i="277"/>
  <c r="Q221" i="277"/>
  <c r="AR221" i="277"/>
  <c r="AM221" i="277"/>
  <c r="AK221" i="277"/>
  <c r="AX221" i="277"/>
  <c r="AQ221" i="277"/>
  <c r="R221" i="277"/>
  <c r="N221" i="277"/>
  <c r="J221" i="277"/>
  <c r="Y221" i="277"/>
  <c r="Z221" i="277"/>
  <c r="P221" i="277"/>
  <c r="AD221" i="277"/>
  <c r="S221" i="277"/>
  <c r="T221" i="277"/>
  <c r="AP221" i="277"/>
  <c r="AE221" i="277"/>
  <c r="AN221" i="277"/>
  <c r="D221" i="277"/>
  <c r="AT221" i="277"/>
  <c r="AV221" i="277"/>
  <c r="AY221" i="277"/>
  <c r="AS221" i="277"/>
  <c r="U221" i="277"/>
  <c r="X221" i="277"/>
  <c r="H221" i="277"/>
  <c r="AW221" i="277"/>
  <c r="BA221" i="277"/>
  <c r="AL221" i="277"/>
  <c r="AG221" i="277"/>
  <c r="C221" i="277"/>
  <c r="M522" i="265"/>
  <c r="N522" i="265"/>
  <c r="E735" i="265"/>
  <c r="AF144" i="277"/>
  <c r="AF145" i="277"/>
  <c r="AF243" i="277"/>
  <c r="AF244" i="277"/>
  <c r="AE36" i="93"/>
  <c r="M777" i="265"/>
  <c r="N777" i="265"/>
  <c r="L777" i="265"/>
  <c r="N61" i="278"/>
  <c r="AC50" i="93"/>
  <c r="L650" i="265"/>
  <c r="AK17" i="277"/>
  <c r="AT17" i="277"/>
  <c r="AM17" i="277"/>
  <c r="AV17" i="277"/>
  <c r="AO17" i="277"/>
  <c r="AH17" i="277"/>
  <c r="AQ17" i="277"/>
  <c r="AZ17" i="277"/>
  <c r="AS17" i="277"/>
  <c r="U17" i="277"/>
  <c r="AI17" i="277"/>
  <c r="AN17" i="277"/>
  <c r="B17" i="277"/>
  <c r="O17" i="277"/>
  <c r="AY17" i="277"/>
  <c r="Q17" i="277"/>
  <c r="J17" i="277"/>
  <c r="C17" i="277"/>
  <c r="L17" i="277"/>
  <c r="E17" i="277"/>
  <c r="N17" i="277"/>
  <c r="G17" i="277"/>
  <c r="AD17" i="277"/>
  <c r="AR17" i="277"/>
  <c r="F17" i="277"/>
  <c r="K17" i="277"/>
  <c r="T17" i="277"/>
  <c r="M17" i="277"/>
  <c r="V17" i="277"/>
  <c r="AE17" i="277"/>
  <c r="H17" i="277"/>
  <c r="AG17" i="277"/>
  <c r="Z17" i="277"/>
  <c r="S17" i="277"/>
  <c r="AB17" i="277"/>
  <c r="W17" i="277"/>
  <c r="AX17" i="277"/>
  <c r="I17" i="277"/>
  <c r="AF17" i="277"/>
  <c r="Y17" i="277"/>
  <c r="R17" i="277"/>
  <c r="AA17" i="277"/>
  <c r="AJ17" i="277"/>
  <c r="AC17" i="277"/>
  <c r="AL17" i="277"/>
  <c r="AU17" i="277"/>
  <c r="X17" i="277"/>
  <c r="AW17" i="277"/>
  <c r="AP17" i="277"/>
  <c r="D17" i="277"/>
  <c r="P17" i="277"/>
  <c r="K254" i="277"/>
  <c r="AJ254" i="277"/>
  <c r="X254" i="277"/>
  <c r="H254" i="277"/>
  <c r="R254" i="277"/>
  <c r="Z254" i="277"/>
  <c r="E254" i="277"/>
  <c r="D254" i="277"/>
  <c r="BA254" i="277"/>
  <c r="AF254" i="277"/>
  <c r="AT254" i="277"/>
  <c r="AX254" i="277"/>
  <c r="AD254" i="277"/>
  <c r="T254" i="277"/>
  <c r="M254" i="277"/>
  <c r="AZ254" i="277"/>
  <c r="Y254" i="277"/>
  <c r="AU254" i="277"/>
  <c r="U254" i="277"/>
  <c r="Q254" i="277"/>
  <c r="AQ254" i="277"/>
  <c r="AO254" i="277"/>
  <c r="AK254" i="277"/>
  <c r="AL254" i="277"/>
  <c r="AG254" i="277"/>
  <c r="O254" i="277"/>
  <c r="AC254" i="277"/>
  <c r="L254" i="277"/>
  <c r="AV254" i="277"/>
  <c r="AW254" i="277"/>
  <c r="AN254" i="277"/>
  <c r="G254" i="277"/>
  <c r="S254" i="277"/>
  <c r="AS254" i="277"/>
  <c r="AH254" i="277"/>
  <c r="N254" i="277"/>
  <c r="AM254" i="277"/>
  <c r="AR254" i="277"/>
  <c r="AB254" i="277"/>
  <c r="AY254" i="277"/>
  <c r="V254" i="277"/>
  <c r="F254" i="277"/>
  <c r="AP254" i="277"/>
  <c r="P254" i="277"/>
  <c r="I254" i="277"/>
  <c r="AI254" i="277"/>
  <c r="AA254" i="277"/>
  <c r="W254" i="277"/>
  <c r="J254" i="277"/>
  <c r="AE254" i="277"/>
  <c r="C254" i="277"/>
  <c r="A255" i="277"/>
  <c r="A222" i="277"/>
  <c r="AS243" i="277"/>
  <c r="AS244" i="277"/>
  <c r="AS49" i="93"/>
  <c r="AU49" i="93"/>
  <c r="AS276" i="277"/>
  <c r="AS277" i="277"/>
  <c r="AS111" i="277"/>
  <c r="AS112" i="277"/>
  <c r="AS342" i="277"/>
  <c r="AS343" i="277"/>
  <c r="AS177" i="277"/>
  <c r="AS178" i="277"/>
  <c r="AC49" i="93"/>
  <c r="AS375" i="277"/>
  <c r="AS376" i="277"/>
  <c r="AS78" i="277"/>
  <c r="AS79" i="277"/>
  <c r="N60" i="278"/>
  <c r="AS210" i="277"/>
  <c r="AS211" i="277"/>
  <c r="AS144" i="277"/>
  <c r="AS145" i="277"/>
  <c r="AE49" i="93"/>
  <c r="AS309" i="277"/>
  <c r="AS310" i="277"/>
  <c r="AD49" i="93"/>
  <c r="AU111" i="277"/>
  <c r="AU112" i="277"/>
  <c r="AU78" i="277"/>
  <c r="AU79" i="277"/>
  <c r="AS51" i="93"/>
  <c r="AU51" i="93"/>
  <c r="AU309" i="277"/>
  <c r="AU310" i="277"/>
  <c r="AU342" i="277"/>
  <c r="AU343" i="277"/>
  <c r="AU243" i="277"/>
  <c r="AU244" i="277"/>
  <c r="AU144" i="277"/>
  <c r="AU145" i="277"/>
  <c r="AU375" i="277"/>
  <c r="AU376" i="277"/>
  <c r="AD51" i="93"/>
  <c r="AC51" i="93"/>
  <c r="L553" i="265"/>
  <c r="AV276" i="277"/>
  <c r="AV277" i="277"/>
  <c r="AV177" i="277"/>
  <c r="AV178" i="277"/>
  <c r="K690" i="265"/>
  <c r="K450" i="265"/>
  <c r="L640" i="265"/>
  <c r="AX144" i="277"/>
  <c r="AX145" i="277"/>
  <c r="AX375" i="277"/>
  <c r="AX376" i="277"/>
  <c r="AX276" i="277"/>
  <c r="AX277" i="277"/>
  <c r="AE54" i="93"/>
  <c r="L485" i="265"/>
  <c r="N485" i="265"/>
  <c r="I510" i="265"/>
  <c r="L624" i="265"/>
  <c r="K57" i="93"/>
  <c r="M57" i="93"/>
  <c r="A121" i="277"/>
  <c r="A122" i="277"/>
  <c r="AO186" i="277"/>
  <c r="I186" i="277"/>
  <c r="P186" i="277"/>
  <c r="J186" i="277"/>
  <c r="AH186" i="277"/>
  <c r="AT186" i="277"/>
  <c r="X186" i="277"/>
  <c r="BA186" i="277"/>
  <c r="F186" i="277"/>
  <c r="AA186" i="277"/>
  <c r="AK186" i="277"/>
  <c r="AR186" i="277"/>
  <c r="E186" i="277"/>
  <c r="AD186" i="277"/>
  <c r="AC186" i="277"/>
  <c r="AZ186" i="277"/>
  <c r="AE186" i="277"/>
  <c r="AY186" i="277"/>
  <c r="N186" i="277"/>
  <c r="S186" i="277"/>
  <c r="AN186" i="277"/>
  <c r="W186" i="277"/>
  <c r="L186" i="277"/>
  <c r="AM186" i="277"/>
  <c r="C186" i="277"/>
  <c r="M186" i="277"/>
  <c r="AP186" i="277"/>
  <c r="AW186" i="277"/>
  <c r="Z186" i="277"/>
  <c r="U186" i="277"/>
  <c r="AL186" i="277"/>
  <c r="R186" i="277"/>
  <c r="V186" i="277"/>
  <c r="AQ186" i="277"/>
  <c r="AG186" i="277"/>
  <c r="Y186" i="277"/>
  <c r="AB186" i="277"/>
  <c r="AU186" i="277"/>
  <c r="G186" i="277"/>
  <c r="K186" i="277"/>
  <c r="AI186" i="277"/>
  <c r="D186" i="277"/>
  <c r="AX186" i="277"/>
  <c r="H186" i="277"/>
  <c r="O186" i="277"/>
  <c r="Q186" i="277"/>
  <c r="AS186" i="277"/>
  <c r="AF186" i="277"/>
  <c r="AV186" i="277"/>
  <c r="T186" i="277"/>
  <c r="AJ186" i="277"/>
  <c r="AK318" i="277"/>
  <c r="AQ318" i="277"/>
  <c r="U318" i="277"/>
  <c r="AR318" i="277"/>
  <c r="AA318" i="277"/>
  <c r="AF318" i="277"/>
  <c r="R318" i="277"/>
  <c r="AD318" i="277"/>
  <c r="H318" i="277"/>
  <c r="W318" i="277"/>
  <c r="X318" i="277"/>
  <c r="Z318" i="277"/>
  <c r="AZ318" i="277"/>
  <c r="V318" i="277"/>
  <c r="O318" i="277"/>
  <c r="N318" i="277"/>
  <c r="AP318" i="277"/>
  <c r="AW318" i="277"/>
  <c r="I318" i="277"/>
  <c r="AI318" i="277"/>
  <c r="AC318" i="277"/>
  <c r="AN318" i="277"/>
  <c r="P318" i="277"/>
  <c r="AX318" i="277"/>
  <c r="AL318" i="277"/>
  <c r="AE318" i="277"/>
  <c r="AU318" i="277"/>
  <c r="J318" i="277"/>
  <c r="L318" i="277"/>
  <c r="M318" i="277"/>
  <c r="AJ318" i="277"/>
  <c r="F318" i="277"/>
  <c r="S318" i="277"/>
  <c r="AS318" i="277"/>
  <c r="AT318" i="277"/>
  <c r="AO318" i="277"/>
  <c r="D318" i="277"/>
  <c r="AG318" i="277"/>
  <c r="Q318" i="277"/>
  <c r="AB318" i="277"/>
  <c r="T318" i="277"/>
  <c r="Y318" i="277"/>
  <c r="AV318" i="277"/>
  <c r="AH318" i="277"/>
  <c r="C318" i="277"/>
  <c r="AY318" i="277"/>
  <c r="BA318" i="277"/>
  <c r="AM318" i="277"/>
  <c r="K318" i="277"/>
  <c r="E318" i="277"/>
  <c r="G318" i="277"/>
  <c r="A319" i="277"/>
  <c r="F286" i="277"/>
  <c r="AZ286" i="277"/>
  <c r="H286" i="277"/>
  <c r="AD286" i="277"/>
  <c r="D286" i="277"/>
  <c r="I286" i="277"/>
  <c r="AY286" i="277"/>
  <c r="R286" i="277"/>
  <c r="AP286" i="277"/>
  <c r="X286" i="277"/>
  <c r="G286" i="277"/>
  <c r="AN286" i="277"/>
  <c r="AK286" i="277"/>
  <c r="AO286" i="277"/>
  <c r="L286" i="277"/>
  <c r="Z286" i="277"/>
  <c r="AC286" i="277"/>
  <c r="AS286" i="277"/>
  <c r="S286" i="277"/>
  <c r="AW286" i="277"/>
  <c r="AA286" i="277"/>
  <c r="E286" i="277"/>
  <c r="M286" i="277"/>
  <c r="N286" i="277"/>
  <c r="AG286" i="277"/>
  <c r="AM286" i="277"/>
  <c r="AR286" i="277"/>
  <c r="BA286" i="277"/>
  <c r="Q286" i="277"/>
  <c r="AH286" i="277"/>
  <c r="AJ286" i="277"/>
  <c r="AT286" i="277"/>
  <c r="U286" i="277"/>
  <c r="V286" i="277"/>
  <c r="AU286" i="277"/>
  <c r="P286" i="277"/>
  <c r="K286" i="277"/>
  <c r="AL286" i="277"/>
  <c r="O286" i="277"/>
  <c r="AV286" i="277"/>
  <c r="AE286" i="277"/>
  <c r="Y286" i="277"/>
  <c r="AQ286" i="277"/>
  <c r="AX286" i="277"/>
  <c r="C286" i="277"/>
  <c r="J286" i="277"/>
  <c r="W286" i="277"/>
  <c r="AB286" i="277"/>
  <c r="AF286" i="277"/>
  <c r="T286" i="277"/>
  <c r="AI286" i="277"/>
  <c r="G285" i="277"/>
  <c r="AS285" i="277"/>
  <c r="P285" i="277"/>
  <c r="AR285" i="277"/>
  <c r="U285" i="277"/>
  <c r="AG285" i="277"/>
  <c r="AN285" i="277"/>
  <c r="O285" i="277"/>
  <c r="X285" i="277"/>
  <c r="K285" i="277"/>
  <c r="L285" i="277"/>
  <c r="AW285" i="277"/>
  <c r="AL285" i="277"/>
  <c r="J285" i="277"/>
  <c r="AQ285" i="277"/>
  <c r="AH285" i="277"/>
  <c r="BA285" i="277"/>
  <c r="AF285" i="277"/>
  <c r="AC285" i="277"/>
  <c r="F285" i="277"/>
  <c r="W285" i="277"/>
  <c r="M285" i="277"/>
  <c r="AU285" i="277"/>
  <c r="AB285" i="277"/>
  <c r="I285" i="277"/>
  <c r="V285" i="277"/>
  <c r="R285" i="277"/>
  <c r="AI285" i="277"/>
  <c r="E285" i="277"/>
  <c r="AX285" i="277"/>
  <c r="AY285" i="277"/>
  <c r="AP285" i="277"/>
  <c r="AK285" i="277"/>
  <c r="Z285" i="277"/>
  <c r="AD285" i="277"/>
  <c r="D285" i="277"/>
  <c r="AA285" i="277"/>
  <c r="AJ285" i="277"/>
  <c r="Q285" i="277"/>
  <c r="AM285" i="277"/>
  <c r="H285" i="277"/>
  <c r="AZ285" i="277"/>
  <c r="AV285" i="277"/>
  <c r="N285" i="277"/>
  <c r="Y285" i="277"/>
  <c r="AE285" i="277"/>
  <c r="S285" i="277"/>
  <c r="C285" i="277"/>
  <c r="T285" i="277"/>
  <c r="AO285" i="277"/>
  <c r="AT285" i="277"/>
  <c r="A187" i="277"/>
  <c r="A18" i="277"/>
  <c r="A19" i="277"/>
  <c r="A20" i="277" s="1"/>
  <c r="A21" i="277"/>
  <c r="A22" i="277" s="1"/>
  <c r="X154" i="277"/>
  <c r="G154" i="277"/>
  <c r="AU154" i="277"/>
  <c r="AZ154" i="277"/>
  <c r="AT154" i="277"/>
  <c r="M154" i="277"/>
  <c r="Z154" i="277"/>
  <c r="AI154" i="277"/>
  <c r="AD154" i="277"/>
  <c r="AV154" i="277"/>
  <c r="O154" i="277"/>
  <c r="AH154" i="277"/>
  <c r="H154" i="277"/>
  <c r="AF154" i="277"/>
  <c r="Q154" i="277"/>
  <c r="AM154" i="277"/>
  <c r="D154" i="277"/>
  <c r="K154" i="277"/>
  <c r="P154" i="277"/>
  <c r="S154" i="277"/>
  <c r="N154" i="277"/>
  <c r="AG154" i="277"/>
  <c r="AE154" i="277"/>
  <c r="AN154" i="277"/>
  <c r="AP154" i="277"/>
  <c r="L154" i="277"/>
  <c r="AB154" i="277"/>
  <c r="AO154" i="277"/>
  <c r="R154" i="277"/>
  <c r="AY154" i="277"/>
  <c r="I154" i="277"/>
  <c r="BA154" i="277"/>
  <c r="J154" i="277"/>
  <c r="AQ154" i="277"/>
  <c r="E154" i="277"/>
  <c r="AJ154" i="277"/>
  <c r="AX154" i="277"/>
  <c r="AC154" i="277"/>
  <c r="Y154" i="277"/>
  <c r="U154" i="277"/>
  <c r="F154" i="277"/>
  <c r="AR154" i="277"/>
  <c r="AK154" i="277"/>
  <c r="AS154" i="277"/>
  <c r="C154" i="277"/>
  <c r="V154" i="277"/>
  <c r="AA154" i="277"/>
  <c r="T154" i="277"/>
  <c r="W154" i="277"/>
  <c r="AW154" i="277"/>
  <c r="AL154" i="277"/>
  <c r="AX78" i="277"/>
  <c r="AX79" i="277"/>
  <c r="AC54" i="93"/>
  <c r="AX210" i="277"/>
  <c r="AX211" i="277"/>
  <c r="AV210" i="277"/>
  <c r="AV211" i="277"/>
  <c r="AV111" i="277"/>
  <c r="AV112" i="277"/>
  <c r="AD52" i="93"/>
  <c r="AT111" i="277"/>
  <c r="AT112" i="277"/>
  <c r="AT375" i="277"/>
  <c r="AT376" i="277"/>
  <c r="AT78" i="277"/>
  <c r="AT79" i="277"/>
  <c r="AT276" i="277"/>
  <c r="AT277" i="277"/>
  <c r="AT309" i="277"/>
  <c r="AT310" i="277"/>
  <c r="AE50" i="93"/>
  <c r="AA34" i="93"/>
  <c r="AD342" i="277"/>
  <c r="AD343" i="277"/>
  <c r="AD36" i="93"/>
  <c r="AF210" i="277"/>
  <c r="AF211" i="277"/>
  <c r="AF78" i="277"/>
  <c r="AF79" i="277"/>
  <c r="AF111" i="277"/>
  <c r="AF112" i="277"/>
  <c r="AF309" i="277"/>
  <c r="AF310" i="277"/>
  <c r="AS36" i="93"/>
  <c r="AW36" i="93"/>
  <c r="AF342" i="277"/>
  <c r="AF343" i="277"/>
  <c r="A188" i="277"/>
  <c r="I188" i="277"/>
  <c r="AA39" i="93"/>
  <c r="AI78" i="277"/>
  <c r="AI79" i="277"/>
  <c r="J351" i="277"/>
  <c r="S351" i="277"/>
  <c r="AP351" i="277"/>
  <c r="T351" i="277"/>
  <c r="AT351" i="277"/>
  <c r="R351" i="277"/>
  <c r="K351" i="277"/>
  <c r="AO351" i="277"/>
  <c r="Y351" i="277"/>
  <c r="AY351" i="277"/>
  <c r="AW351" i="277"/>
  <c r="I351" i="277"/>
  <c r="L351" i="277"/>
  <c r="AU351" i="277"/>
  <c r="AG351" i="277"/>
  <c r="AL351" i="277"/>
  <c r="AN351" i="277"/>
  <c r="Z351" i="277"/>
  <c r="X351" i="277"/>
  <c r="AS351" i="277"/>
  <c r="AD351" i="277"/>
  <c r="M351" i="277"/>
  <c r="P351" i="277"/>
  <c r="F351" i="277"/>
  <c r="AM351" i="277"/>
  <c r="AX351" i="277"/>
  <c r="C351" i="277"/>
  <c r="AQ351" i="277"/>
  <c r="AI351" i="277"/>
  <c r="V351" i="277"/>
  <c r="AE351" i="277"/>
  <c r="AZ351" i="277"/>
  <c r="AR351" i="277"/>
  <c r="Q351" i="277"/>
  <c r="BA351" i="277"/>
  <c r="AK351" i="277"/>
  <c r="E351" i="277"/>
  <c r="O351" i="277"/>
  <c r="AC351" i="277"/>
  <c r="N351" i="277"/>
  <c r="AV351" i="277"/>
  <c r="AB351" i="277"/>
  <c r="D351" i="277"/>
  <c r="AF351" i="277"/>
  <c r="H351" i="277"/>
  <c r="G351" i="277"/>
  <c r="U351" i="277"/>
  <c r="AA351" i="277"/>
  <c r="AH351" i="277"/>
  <c r="AJ351" i="277"/>
  <c r="W351" i="277"/>
  <c r="A287" i="277"/>
  <c r="AB284" i="277"/>
  <c r="H284" i="277"/>
  <c r="O284" i="277"/>
  <c r="J284" i="277"/>
  <c r="F284" i="277"/>
  <c r="AE284" i="277"/>
  <c r="L284" i="277"/>
  <c r="AR284" i="277"/>
  <c r="X284" i="277"/>
  <c r="AS284" i="277"/>
  <c r="E284" i="277"/>
  <c r="AL284" i="277"/>
  <c r="AM284" i="277"/>
  <c r="AX284" i="277"/>
  <c r="Q284" i="277"/>
  <c r="T284" i="277"/>
  <c r="AK284" i="277"/>
  <c r="AF284" i="277"/>
  <c r="AH284" i="277"/>
  <c r="U284" i="277"/>
  <c r="AN284" i="277"/>
  <c r="AI284" i="277"/>
  <c r="M284" i="277"/>
  <c r="AO284" i="277"/>
  <c r="S284" i="277"/>
  <c r="AQ284" i="277"/>
  <c r="AW284" i="277"/>
  <c r="AU284" i="277"/>
  <c r="AV284" i="277"/>
  <c r="K284" i="277"/>
  <c r="W284" i="277"/>
  <c r="Y284" i="277"/>
  <c r="Z284" i="277"/>
  <c r="AP284" i="277"/>
  <c r="D284" i="277"/>
  <c r="AG284" i="277"/>
  <c r="AY284" i="277"/>
  <c r="P284" i="277"/>
  <c r="AT284" i="277"/>
  <c r="BA284" i="277"/>
  <c r="AC284" i="277"/>
  <c r="I284" i="277"/>
  <c r="AA284" i="277"/>
  <c r="AJ284" i="277"/>
  <c r="G284" i="277"/>
  <c r="AD284" i="277"/>
  <c r="R284" i="277"/>
  <c r="N284" i="277"/>
  <c r="V284" i="277"/>
  <c r="AZ284" i="277"/>
  <c r="C284" i="277"/>
  <c r="A352" i="277"/>
  <c r="A155" i="277"/>
  <c r="O386" i="245"/>
  <c r="P386" i="245"/>
  <c r="M578" i="265"/>
  <c r="N578" i="265"/>
  <c r="L578" i="265"/>
  <c r="M701" i="265"/>
  <c r="N701" i="265"/>
  <c r="L701" i="265"/>
  <c r="W48" i="93"/>
  <c r="Y48" i="93"/>
  <c r="AA48" i="93"/>
  <c r="I705" i="265"/>
  <c r="K695" i="265"/>
  <c r="M519" i="265"/>
  <c r="N519" i="265"/>
  <c r="J525" i="265"/>
  <c r="L519" i="265"/>
  <c r="W56" i="93"/>
  <c r="Y56" i="93"/>
  <c r="AA56" i="93"/>
  <c r="AE39" i="93"/>
  <c r="AC39" i="93"/>
  <c r="AV375" i="277"/>
  <c r="AV376" i="277"/>
  <c r="AV342" i="277"/>
  <c r="AV343" i="277"/>
  <c r="AV243" i="277"/>
  <c r="AV244" i="277"/>
  <c r="N63" i="278"/>
  <c r="AV144" i="277"/>
  <c r="AV145" i="277"/>
  <c r="AE52" i="93"/>
  <c r="O401" i="245"/>
  <c r="P401" i="245"/>
  <c r="N401" i="245"/>
  <c r="N397" i="245"/>
  <c r="C780" i="265"/>
  <c r="W40" i="93"/>
  <c r="Y40" i="93"/>
  <c r="AA40" i="93"/>
  <c r="A23" i="277"/>
  <c r="AY22" i="277"/>
  <c r="R22" i="277"/>
  <c r="W22" i="277"/>
  <c r="M22" i="277"/>
  <c r="Q22" i="277"/>
  <c r="H22" i="277"/>
  <c r="AH22" i="277"/>
  <c r="AZ22" i="277"/>
  <c r="AB22" i="277"/>
  <c r="B22" i="277"/>
  <c r="AG22" i="277"/>
  <c r="L22" i="277"/>
  <c r="AN22" i="277"/>
  <c r="T22" i="277"/>
  <c r="N22" i="277"/>
  <c r="E22" i="277"/>
  <c r="AT22" i="277"/>
  <c r="AK22" i="277"/>
  <c r="K22" i="277"/>
  <c r="AU22" i="277"/>
  <c r="U22" i="277"/>
  <c r="AX22" i="277"/>
  <c r="V22" i="277"/>
  <c r="AI22" i="277"/>
  <c r="AD22" i="277"/>
  <c r="AS22" i="277"/>
  <c r="J22" i="277"/>
  <c r="C22" i="277"/>
  <c r="AC22" i="277"/>
  <c r="O22" i="277"/>
  <c r="AA22" i="277"/>
  <c r="AP22" i="277"/>
  <c r="P22" i="277"/>
  <c r="Z22" i="277"/>
  <c r="AF22" i="277"/>
  <c r="F22" i="277"/>
  <c r="AW22" i="277"/>
  <c r="AE22" i="277"/>
  <c r="G22" i="277"/>
  <c r="Y22" i="277"/>
  <c r="AR22" i="277"/>
  <c r="X22" i="277"/>
  <c r="D22" i="277"/>
  <c r="I22" i="277"/>
  <c r="AV22" i="277"/>
  <c r="AQ22" i="277"/>
  <c r="AM22" i="277"/>
  <c r="AO22" i="277"/>
  <c r="AJ22" i="277"/>
  <c r="S22" i="277"/>
  <c r="AL22" i="277"/>
  <c r="H386" i="277"/>
  <c r="O386" i="277"/>
  <c r="AS386" i="277"/>
  <c r="R386" i="277"/>
  <c r="AT386" i="277"/>
  <c r="K386" i="277"/>
  <c r="X386" i="277"/>
  <c r="AH386" i="277"/>
  <c r="AF386" i="277"/>
  <c r="L386" i="277"/>
  <c r="AD386" i="277"/>
  <c r="AX386" i="277"/>
  <c r="AL386" i="277"/>
  <c r="S386" i="277"/>
  <c r="AP386" i="277"/>
  <c r="M386" i="277"/>
  <c r="AZ386" i="277"/>
  <c r="Q386" i="277"/>
  <c r="AJ386" i="277"/>
  <c r="AW386" i="277"/>
  <c r="W386" i="277"/>
  <c r="AR386" i="277"/>
  <c r="I386" i="277"/>
  <c r="AK386" i="277"/>
  <c r="AE386" i="277"/>
  <c r="AI386" i="277"/>
  <c r="G386" i="277"/>
  <c r="E386" i="277"/>
  <c r="AC386" i="277"/>
  <c r="AA386" i="277"/>
  <c r="AN386" i="277"/>
  <c r="T386" i="277"/>
  <c r="F386" i="277"/>
  <c r="V386" i="277"/>
  <c r="AB386" i="277"/>
  <c r="U386" i="277"/>
  <c r="AM386" i="277"/>
  <c r="D386" i="277"/>
  <c r="N386" i="277"/>
  <c r="AO386" i="277"/>
  <c r="AU386" i="277"/>
  <c r="AQ386" i="277"/>
  <c r="AY386" i="277"/>
  <c r="Z386" i="277"/>
  <c r="BA386" i="277"/>
  <c r="Y386" i="277"/>
  <c r="J386" i="277"/>
  <c r="AV386" i="277"/>
  <c r="P386" i="277"/>
  <c r="AG386" i="277"/>
  <c r="C386" i="277"/>
  <c r="A387" i="277"/>
  <c r="AY53" i="277"/>
  <c r="AV53" i="277"/>
  <c r="K53" i="277"/>
  <c r="X53" i="277"/>
  <c r="AB53" i="277"/>
  <c r="Y53" i="277"/>
  <c r="AQ53" i="277"/>
  <c r="AR53" i="277"/>
  <c r="AD53" i="277"/>
  <c r="BA53" i="277"/>
  <c r="R53" i="277"/>
  <c r="AE53" i="277"/>
  <c r="AK53" i="277"/>
  <c r="AM53" i="277"/>
  <c r="AX53" i="277"/>
  <c r="L53" i="277"/>
  <c r="AJ53" i="277"/>
  <c r="V53" i="277"/>
  <c r="O53" i="277"/>
  <c r="J53" i="277"/>
  <c r="AO53" i="277"/>
  <c r="Z53" i="277"/>
  <c r="AU53" i="277"/>
  <c r="F53" i="277"/>
  <c r="AA53" i="277"/>
  <c r="AP53" i="277"/>
  <c r="AH53" i="277"/>
  <c r="N53" i="277"/>
  <c r="D53" i="277"/>
  <c r="AS53" i="277"/>
  <c r="AL53" i="277"/>
  <c r="AG53" i="277"/>
  <c r="AF53" i="277"/>
  <c r="P53" i="277"/>
  <c r="AZ53" i="277"/>
  <c r="AT53" i="277"/>
  <c r="W53" i="277"/>
  <c r="Q53" i="277"/>
  <c r="AC53" i="277"/>
  <c r="AI53" i="277"/>
  <c r="AW53" i="277"/>
  <c r="G53" i="277"/>
  <c r="E53" i="277"/>
  <c r="AN53" i="277"/>
  <c r="T53" i="277"/>
  <c r="H53" i="277"/>
  <c r="S53" i="277"/>
  <c r="U53" i="277"/>
  <c r="I53" i="277"/>
  <c r="M53" i="277"/>
  <c r="C53" i="277"/>
  <c r="L500" i="265"/>
  <c r="AV51" i="93"/>
  <c r="AT51" i="93"/>
  <c r="AV49" i="93"/>
  <c r="AW49" i="93"/>
  <c r="R222" i="277"/>
  <c r="L222" i="277"/>
  <c r="D222" i="277"/>
  <c r="U222" i="277"/>
  <c r="H222" i="277"/>
  <c r="S222" i="277"/>
  <c r="AD222" i="277"/>
  <c r="N222" i="277"/>
  <c r="V222" i="277"/>
  <c r="AZ222" i="277"/>
  <c r="AH222" i="277"/>
  <c r="AF222" i="277"/>
  <c r="X222" i="277"/>
  <c r="AC222" i="277"/>
  <c r="AV222" i="277"/>
  <c r="BA222" i="277"/>
  <c r="AA222" i="277"/>
  <c r="AO222" i="277"/>
  <c r="AR222" i="277"/>
  <c r="Q222" i="277"/>
  <c r="AS222" i="277"/>
  <c r="G222" i="277"/>
  <c r="AN222" i="277"/>
  <c r="AK222" i="277"/>
  <c r="AX222" i="277"/>
  <c r="AI222" i="277"/>
  <c r="AJ222" i="277"/>
  <c r="AT222" i="277"/>
  <c r="Y222" i="277"/>
  <c r="E222" i="277"/>
  <c r="AB222" i="277"/>
  <c r="F222" i="277"/>
  <c r="P222" i="277"/>
  <c r="AY222" i="277"/>
  <c r="AP222" i="277"/>
  <c r="AU222" i="277"/>
  <c r="AQ222" i="277"/>
  <c r="M222" i="277"/>
  <c r="Z222" i="277"/>
  <c r="W222" i="277"/>
  <c r="J222" i="277"/>
  <c r="I222" i="277"/>
  <c r="O222" i="277"/>
  <c r="K222" i="277"/>
  <c r="T222" i="277"/>
  <c r="AW222" i="277"/>
  <c r="AL222" i="277"/>
  <c r="AE222" i="277"/>
  <c r="AG222" i="277"/>
  <c r="AM222" i="277"/>
  <c r="C222" i="277"/>
  <c r="N605" i="265"/>
  <c r="AD177" i="277"/>
  <c r="AD178" i="277"/>
  <c r="N45" i="278"/>
  <c r="AC34" i="93"/>
  <c r="AD210" i="277"/>
  <c r="AD211" i="277"/>
  <c r="AE34" i="93"/>
  <c r="AD78" i="277"/>
  <c r="AD79" i="277"/>
  <c r="AD276" i="277"/>
  <c r="AD277" i="277"/>
  <c r="AV36" i="93"/>
  <c r="AU36" i="93"/>
  <c r="M725" i="265"/>
  <c r="N725" i="265"/>
  <c r="K735" i="265"/>
  <c r="L725" i="265"/>
  <c r="A223" i="277"/>
  <c r="V120" i="277"/>
  <c r="U120" i="277"/>
  <c r="AJ120" i="277"/>
  <c r="Q120" i="277"/>
  <c r="S120" i="277"/>
  <c r="AY120" i="277"/>
  <c r="R120" i="277"/>
  <c r="H120" i="277"/>
  <c r="D120" i="277"/>
  <c r="AS120" i="277"/>
  <c r="W120" i="277"/>
  <c r="M120" i="277"/>
  <c r="AQ120" i="277"/>
  <c r="AU120" i="277"/>
  <c r="AR120" i="277"/>
  <c r="AF120" i="277"/>
  <c r="AH120" i="277"/>
  <c r="Z120" i="277"/>
  <c r="J120" i="277"/>
  <c r="X120" i="277"/>
  <c r="AB120" i="277"/>
  <c r="AE120" i="277"/>
  <c r="AX120" i="277"/>
  <c r="AL120" i="277"/>
  <c r="AM120" i="277"/>
  <c r="AW120" i="277"/>
  <c r="AP120" i="277"/>
  <c r="N120" i="277"/>
  <c r="G120" i="277"/>
  <c r="AO120" i="277"/>
  <c r="AD120" i="277"/>
  <c r="BA120" i="277"/>
  <c r="AV120" i="277"/>
  <c r="I120" i="277"/>
  <c r="AI120" i="277"/>
  <c r="O120" i="277"/>
  <c r="AK120" i="277"/>
  <c r="AG120" i="277"/>
  <c r="AZ120" i="277"/>
  <c r="Y120" i="277"/>
  <c r="F120" i="277"/>
  <c r="L120" i="277"/>
  <c r="K120" i="277"/>
  <c r="P120" i="277"/>
  <c r="T120" i="277"/>
  <c r="AT120" i="277"/>
  <c r="AA120" i="277"/>
  <c r="E120" i="277"/>
  <c r="AC120" i="277"/>
  <c r="AN120" i="277"/>
  <c r="C120" i="277"/>
  <c r="S188" i="277"/>
  <c r="V188" i="277"/>
  <c r="Z188" i="277"/>
  <c r="N188" i="277"/>
  <c r="L188" i="277"/>
  <c r="T188" i="277"/>
  <c r="AM188" i="277"/>
  <c r="O188" i="277"/>
  <c r="AZ188" i="277"/>
  <c r="AH188" i="277"/>
  <c r="AN188" i="277"/>
  <c r="AA188" i="277"/>
  <c r="F188" i="277"/>
  <c r="AO188" i="277"/>
  <c r="U188" i="277"/>
  <c r="AR188" i="277"/>
  <c r="AF188" i="277"/>
  <c r="K188" i="277"/>
  <c r="AG188" i="277"/>
  <c r="X188" i="277"/>
  <c r="AW188" i="277"/>
  <c r="Q188" i="277"/>
  <c r="AX188" i="277"/>
  <c r="AB188" i="277"/>
  <c r="AJ188" i="277"/>
  <c r="C188" i="277"/>
  <c r="AG87" i="277"/>
  <c r="N87" i="277"/>
  <c r="E87" i="277"/>
  <c r="F87" i="277"/>
  <c r="AR87" i="277"/>
  <c r="AC87" i="277"/>
  <c r="AF87" i="277"/>
  <c r="X87" i="277"/>
  <c r="AV87" i="277"/>
  <c r="AW87" i="277"/>
  <c r="R87" i="277"/>
  <c r="AP87" i="277"/>
  <c r="V87" i="277"/>
  <c r="AY87" i="277"/>
  <c r="AD87" i="277"/>
  <c r="S87" i="277"/>
  <c r="D87" i="277"/>
  <c r="T87" i="277"/>
  <c r="Y87" i="277"/>
  <c r="K87" i="277"/>
  <c r="H87" i="277"/>
  <c r="AN87" i="277"/>
  <c r="AL87" i="277"/>
  <c r="J87" i="277"/>
  <c r="Q87" i="277"/>
  <c r="I87" i="277"/>
  <c r="AU87" i="277"/>
  <c r="AO87" i="277"/>
  <c r="AH87" i="277"/>
  <c r="W87" i="277"/>
  <c r="M87" i="277"/>
  <c r="AT87" i="277"/>
  <c r="L87" i="277"/>
  <c r="AS87" i="277"/>
  <c r="AX87" i="277"/>
  <c r="AK87" i="277"/>
  <c r="AZ87" i="277"/>
  <c r="O87" i="277"/>
  <c r="AI87" i="277"/>
  <c r="AQ87" i="277"/>
  <c r="U87" i="277"/>
  <c r="G87" i="277"/>
  <c r="Z87" i="277"/>
  <c r="BA87" i="277"/>
  <c r="P87" i="277"/>
  <c r="AB87" i="277"/>
  <c r="AA87" i="277"/>
  <c r="AE87" i="277"/>
  <c r="AJ87" i="277"/>
  <c r="AM87" i="277"/>
  <c r="C87" i="277"/>
  <c r="A88" i="277"/>
  <c r="AN86" i="277"/>
  <c r="AD86" i="277"/>
  <c r="AI86" i="277"/>
  <c r="L86" i="277"/>
  <c r="W86" i="277"/>
  <c r="AY86" i="277"/>
  <c r="U86" i="277"/>
  <c r="N86" i="277"/>
  <c r="S86" i="277"/>
  <c r="D86" i="277"/>
  <c r="P86" i="277"/>
  <c r="AV86" i="277"/>
  <c r="F86" i="277"/>
  <c r="M86" i="277"/>
  <c r="K86" i="277"/>
  <c r="BA86" i="277"/>
  <c r="R86" i="277"/>
  <c r="Q86" i="277"/>
  <c r="E86" i="277"/>
  <c r="AF86" i="277"/>
  <c r="Y86" i="277"/>
  <c r="AK86" i="277"/>
  <c r="AX86" i="277"/>
  <c r="AP86" i="277"/>
  <c r="AG86" i="277"/>
  <c r="AL86" i="277"/>
  <c r="AJ86" i="277"/>
  <c r="AQ86" i="277"/>
  <c r="AW86" i="277"/>
  <c r="T86" i="277"/>
  <c r="AO86" i="277"/>
  <c r="AB86" i="277"/>
  <c r="I86" i="277"/>
  <c r="G86" i="277"/>
  <c r="H86" i="277"/>
  <c r="J86" i="277"/>
  <c r="AH86" i="277"/>
  <c r="O86" i="277"/>
  <c r="AA86" i="277"/>
  <c r="V86" i="277"/>
  <c r="AZ86" i="277"/>
  <c r="AT86" i="277"/>
  <c r="Z86" i="277"/>
  <c r="AE86" i="277"/>
  <c r="AR86" i="277"/>
  <c r="X86" i="277"/>
  <c r="AC86" i="277"/>
  <c r="AU86" i="277"/>
  <c r="AM86" i="277"/>
  <c r="AS86" i="277"/>
  <c r="C86" i="277"/>
  <c r="O382" i="262"/>
  <c r="N382" i="262"/>
  <c r="M495" i="265"/>
  <c r="H255" i="277"/>
  <c r="AT255" i="277"/>
  <c r="K255" i="277"/>
  <c r="AI255" i="277"/>
  <c r="AF255" i="277"/>
  <c r="AP255" i="277"/>
  <c r="AO255" i="277"/>
  <c r="V255" i="277"/>
  <c r="AQ255" i="277"/>
  <c r="S255" i="277"/>
  <c r="X255" i="277"/>
  <c r="AG255" i="277"/>
  <c r="G255" i="277"/>
  <c r="AJ255" i="277"/>
  <c r="AA255" i="277"/>
  <c r="F255" i="277"/>
  <c r="T255" i="277"/>
  <c r="D255" i="277"/>
  <c r="O255" i="277"/>
  <c r="W255" i="277"/>
  <c r="AV255" i="277"/>
  <c r="J255" i="277"/>
  <c r="AU255" i="277"/>
  <c r="AK255" i="277"/>
  <c r="AN255" i="277"/>
  <c r="P255" i="277"/>
  <c r="AY255" i="277"/>
  <c r="AB255" i="277"/>
  <c r="Q255" i="277"/>
  <c r="U255" i="277"/>
  <c r="Y255" i="277"/>
  <c r="AD255" i="277"/>
  <c r="I255" i="277"/>
  <c r="E255" i="277"/>
  <c r="AR255" i="277"/>
  <c r="AL255" i="277"/>
  <c r="AM255" i="277"/>
  <c r="AS255" i="277"/>
  <c r="R255" i="277"/>
  <c r="M255" i="277"/>
  <c r="AC255" i="277"/>
  <c r="N255" i="277"/>
  <c r="BA255" i="277"/>
  <c r="AW255" i="277"/>
  <c r="AH255" i="277"/>
  <c r="L255" i="277"/>
  <c r="Z255" i="277"/>
  <c r="AZ255" i="277"/>
  <c r="AE255" i="277"/>
  <c r="AX255" i="277"/>
  <c r="C255" i="277"/>
  <c r="A256" i="277"/>
  <c r="A224" i="277"/>
  <c r="AL385" i="277"/>
  <c r="AM385" i="277"/>
  <c r="AE385" i="277"/>
  <c r="AU385" i="277"/>
  <c r="AD385" i="277"/>
  <c r="T385" i="277"/>
  <c r="W385" i="277"/>
  <c r="AP385" i="277"/>
  <c r="AB385" i="277"/>
  <c r="AA385" i="277"/>
  <c r="E385" i="277"/>
  <c r="AC385" i="277"/>
  <c r="L385" i="277"/>
  <c r="AJ385" i="277"/>
  <c r="J385" i="277"/>
  <c r="P385" i="277"/>
  <c r="AW385" i="277"/>
  <c r="Q385" i="277"/>
  <c r="R385" i="277"/>
  <c r="AY385" i="277"/>
  <c r="AZ385" i="277"/>
  <c r="K385" i="277"/>
  <c r="Y385" i="277"/>
  <c r="G385" i="277"/>
  <c r="AX385" i="277"/>
  <c r="AG385" i="277"/>
  <c r="H385" i="277"/>
  <c r="AH385" i="277"/>
  <c r="AI385" i="277"/>
  <c r="Z385" i="277"/>
  <c r="D385" i="277"/>
  <c r="X385" i="277"/>
  <c r="AT385" i="277"/>
  <c r="S385" i="277"/>
  <c r="AO385" i="277"/>
  <c r="V385" i="277"/>
  <c r="U385" i="277"/>
  <c r="AN385" i="277"/>
  <c r="AK385" i="277"/>
  <c r="M385" i="277"/>
  <c r="F385" i="277"/>
  <c r="I385" i="277"/>
  <c r="O385" i="277"/>
  <c r="AQ385" i="277"/>
  <c r="AR385" i="277"/>
  <c r="N385" i="277"/>
  <c r="AS385" i="277"/>
  <c r="AV385" i="277"/>
  <c r="AF385" i="277"/>
  <c r="BA385" i="277"/>
  <c r="C385" i="277"/>
  <c r="A388" i="277"/>
  <c r="M121" i="277"/>
  <c r="AP121" i="277"/>
  <c r="AS121" i="277"/>
  <c r="V121" i="277"/>
  <c r="AT121" i="277"/>
  <c r="T121" i="277"/>
  <c r="S121" i="277"/>
  <c r="AZ121" i="277"/>
  <c r="AW121" i="277"/>
  <c r="X121" i="277"/>
  <c r="AX121" i="277"/>
  <c r="AG121" i="277"/>
  <c r="F121" i="277"/>
  <c r="AM121" i="277"/>
  <c r="AC121" i="277"/>
  <c r="AA121" i="277"/>
  <c r="AH121" i="277"/>
  <c r="R121" i="277"/>
  <c r="AV121" i="277"/>
  <c r="AK121" i="277"/>
  <c r="AB121" i="277"/>
  <c r="AI121" i="277"/>
  <c r="E121" i="277"/>
  <c r="L121" i="277"/>
  <c r="AY121" i="277"/>
  <c r="Y121" i="277"/>
  <c r="AJ121" i="277"/>
  <c r="BA121" i="277"/>
  <c r="N121" i="277"/>
  <c r="AR121" i="277"/>
  <c r="O121" i="277"/>
  <c r="AO121" i="277"/>
  <c r="W121" i="277"/>
  <c r="I121" i="277"/>
  <c r="AL121" i="277"/>
  <c r="Q121" i="277"/>
  <c r="Z121" i="277"/>
  <c r="G121" i="277"/>
  <c r="H121" i="277"/>
  <c r="D121" i="277"/>
  <c r="AF121" i="277"/>
  <c r="K121" i="277"/>
  <c r="AE121" i="277"/>
  <c r="U121" i="277"/>
  <c r="AU121" i="277"/>
  <c r="P121" i="277"/>
  <c r="AD121" i="277"/>
  <c r="J121" i="277"/>
  <c r="AQ121" i="277"/>
  <c r="AN121" i="277"/>
  <c r="C121" i="277"/>
  <c r="H480" i="265"/>
  <c r="U37" i="93"/>
  <c r="J477" i="265"/>
  <c r="N52" i="277"/>
  <c r="AQ52" i="277"/>
  <c r="O52" i="277"/>
  <c r="AZ52" i="277"/>
  <c r="V52" i="277"/>
  <c r="U52" i="277"/>
  <c r="M52" i="277"/>
  <c r="T52" i="277"/>
  <c r="AH52" i="277"/>
  <c r="S52" i="277"/>
  <c r="W52" i="277"/>
  <c r="L52" i="277"/>
  <c r="K52" i="277"/>
  <c r="H52" i="277"/>
  <c r="G52" i="277"/>
  <c r="AD52" i="277"/>
  <c r="AS52" i="277"/>
  <c r="Y52" i="277"/>
  <c r="AI52" i="277"/>
  <c r="Q52" i="277"/>
  <c r="AR52" i="277"/>
  <c r="AA52" i="277"/>
  <c r="AK52" i="277"/>
  <c r="AN52" i="277"/>
  <c r="AG52" i="277"/>
  <c r="D52" i="277"/>
  <c r="J52" i="277"/>
  <c r="X52" i="277"/>
  <c r="P52" i="277"/>
  <c r="AT52" i="277"/>
  <c r="AV52" i="277"/>
  <c r="R52" i="277"/>
  <c r="AW52" i="277"/>
  <c r="E52" i="277"/>
  <c r="Z52" i="277"/>
  <c r="AC52" i="277"/>
  <c r="AX52" i="277"/>
  <c r="AM52" i="277"/>
  <c r="I52" i="277"/>
  <c r="AY52" i="277"/>
  <c r="AO52" i="277"/>
  <c r="AF52" i="277"/>
  <c r="BA52" i="277"/>
  <c r="F52" i="277"/>
  <c r="AB52" i="277"/>
  <c r="AP52" i="277"/>
  <c r="AJ52" i="277"/>
  <c r="AU52" i="277"/>
  <c r="AL52" i="277"/>
  <c r="AE52" i="277"/>
  <c r="C52" i="277"/>
  <c r="A54" i="277"/>
  <c r="BA111" i="277"/>
  <c r="BA112" i="277"/>
  <c r="BA177" i="277"/>
  <c r="BA178" i="277"/>
  <c r="BA78" i="277"/>
  <c r="BA79" i="277"/>
  <c r="BA243" i="277"/>
  <c r="BA244" i="277"/>
  <c r="BA144" i="277"/>
  <c r="BA145" i="277"/>
  <c r="BA276" i="277"/>
  <c r="BA277" i="277"/>
  <c r="N68" i="278"/>
  <c r="BA342" i="277"/>
  <c r="BA343" i="277"/>
  <c r="BA210" i="277"/>
  <c r="BA211" i="277"/>
  <c r="AS57" i="93"/>
  <c r="AW57" i="93"/>
  <c r="AC57" i="93"/>
  <c r="BA309" i="277"/>
  <c r="BA310" i="277"/>
  <c r="BA375" i="277"/>
  <c r="BA376" i="277"/>
  <c r="AD57" i="93"/>
  <c r="AE57" i="93"/>
  <c r="N50" i="278"/>
  <c r="AI177" i="277"/>
  <c r="AI178" i="277"/>
  <c r="AD144" i="277"/>
  <c r="AD145" i="277"/>
  <c r="AD375" i="277"/>
  <c r="AD376" i="277"/>
  <c r="AD34" i="93"/>
  <c r="AS34" i="93"/>
  <c r="AT34" i="93"/>
  <c r="AD243" i="277"/>
  <c r="AD244" i="277"/>
  <c r="AD111" i="277"/>
  <c r="AD112" i="277"/>
  <c r="AD309" i="277"/>
  <c r="AD310" i="277"/>
  <c r="AI375" i="277"/>
  <c r="AI376" i="277"/>
  <c r="AI342" i="277"/>
  <c r="AI343" i="277"/>
  <c r="A123" i="277"/>
  <c r="A124" i="277"/>
  <c r="A125" i="277"/>
  <c r="D122" i="277"/>
  <c r="K122" i="277"/>
  <c r="V122" i="277"/>
  <c r="AD122" i="277"/>
  <c r="AV122" i="277"/>
  <c r="AP122" i="277"/>
  <c r="AN122" i="277"/>
  <c r="F122" i="277"/>
  <c r="T122" i="277"/>
  <c r="S122" i="277"/>
  <c r="AB122" i="277"/>
  <c r="AR122" i="277"/>
  <c r="L122" i="277"/>
  <c r="AF122" i="277"/>
  <c r="AC122" i="277"/>
  <c r="AL122" i="277"/>
  <c r="AJ122" i="277"/>
  <c r="AT122" i="277"/>
  <c r="Z122" i="277"/>
  <c r="Y122" i="277"/>
  <c r="M122" i="277"/>
  <c r="AE122" i="277"/>
  <c r="AZ122" i="277"/>
  <c r="AK122" i="277"/>
  <c r="AQ122" i="277"/>
  <c r="C122" i="277"/>
  <c r="X122" i="277"/>
  <c r="AI122" i="277"/>
  <c r="W122" i="277"/>
  <c r="Q122" i="277"/>
  <c r="AW122" i="277"/>
  <c r="AG122" i="277"/>
  <c r="O122" i="277"/>
  <c r="P122" i="277"/>
  <c r="AO122" i="277"/>
  <c r="AM122" i="277"/>
  <c r="AY122" i="277"/>
  <c r="AH122" i="277"/>
  <c r="R122" i="277"/>
  <c r="N122" i="277"/>
  <c r="BA122" i="277"/>
  <c r="I122" i="277"/>
  <c r="E122" i="277"/>
  <c r="J122" i="277"/>
  <c r="AS122" i="277"/>
  <c r="H122" i="277"/>
  <c r="AA122" i="277"/>
  <c r="U122" i="277"/>
  <c r="AU122" i="277"/>
  <c r="G122" i="277"/>
  <c r="AX122" i="277"/>
  <c r="AQ155" i="277"/>
  <c r="E155" i="277"/>
  <c r="J155" i="277"/>
  <c r="T155" i="277"/>
  <c r="K155" i="277"/>
  <c r="Z155" i="277"/>
  <c r="AY155" i="277"/>
  <c r="AO155" i="277"/>
  <c r="AB155" i="277"/>
  <c r="AR155" i="277"/>
  <c r="AI155" i="277"/>
  <c r="AD155" i="277"/>
  <c r="V155" i="277"/>
  <c r="AU155" i="277"/>
  <c r="R155" i="277"/>
  <c r="AE155" i="277"/>
  <c r="AN155" i="277"/>
  <c r="AW155" i="277"/>
  <c r="O155" i="277"/>
  <c r="BA155" i="277"/>
  <c r="L155" i="277"/>
  <c r="AZ155" i="277"/>
  <c r="AK155" i="277"/>
  <c r="AX155" i="277"/>
  <c r="AJ155" i="277"/>
  <c r="U155" i="277"/>
  <c r="AT155" i="277"/>
  <c r="H155" i="277"/>
  <c r="AH155" i="277"/>
  <c r="AC155" i="277"/>
  <c r="N155" i="277"/>
  <c r="AF155" i="277"/>
  <c r="Q155" i="277"/>
  <c r="S155" i="277"/>
  <c r="D155" i="277"/>
  <c r="W155" i="277"/>
  <c r="AM155" i="277"/>
  <c r="AP155" i="277"/>
  <c r="C155" i="277"/>
  <c r="G155" i="277"/>
  <c r="I155" i="277"/>
  <c r="Y155" i="277"/>
  <c r="AA155" i="277"/>
  <c r="P155" i="277"/>
  <c r="AG155" i="277"/>
  <c r="F155" i="277"/>
  <c r="M155" i="277"/>
  <c r="X155" i="277"/>
  <c r="AL155" i="277"/>
  <c r="AV155" i="277"/>
  <c r="AS155" i="277"/>
  <c r="A156" i="277"/>
  <c r="N352" i="277"/>
  <c r="AR352" i="277"/>
  <c r="M352" i="277"/>
  <c r="AA352" i="277"/>
  <c r="Z352" i="277"/>
  <c r="AC352" i="277"/>
  <c r="X352" i="277"/>
  <c r="AU352" i="277"/>
  <c r="P352" i="277"/>
  <c r="F352" i="277"/>
  <c r="AY352" i="277"/>
  <c r="AM352" i="277"/>
  <c r="AX352" i="277"/>
  <c r="U352" i="277"/>
  <c r="R352" i="277"/>
  <c r="BA352" i="277"/>
  <c r="I352" i="277"/>
  <c r="AD352" i="277"/>
  <c r="AB352" i="277"/>
  <c r="AQ352" i="277"/>
  <c r="AJ352" i="277"/>
  <c r="AI352" i="277"/>
  <c r="H352" i="277"/>
  <c r="AV352" i="277"/>
  <c r="AN352" i="277"/>
  <c r="A353" i="277"/>
  <c r="A354" i="277" s="1"/>
  <c r="AZ352" i="277"/>
  <c r="S352" i="277"/>
  <c r="T352" i="277"/>
  <c r="L352" i="277"/>
  <c r="AT352" i="277"/>
  <c r="AP352" i="277"/>
  <c r="AH352" i="277"/>
  <c r="J352" i="277"/>
  <c r="AW352" i="277"/>
  <c r="G352" i="277"/>
  <c r="AL352" i="277"/>
  <c r="AE352" i="277"/>
  <c r="AS352" i="277"/>
  <c r="E352" i="277"/>
  <c r="K352" i="277"/>
  <c r="V352" i="277"/>
  <c r="Y352" i="277"/>
  <c r="O352" i="277"/>
  <c r="AO352" i="277"/>
  <c r="Q352" i="277"/>
  <c r="D352" i="277"/>
  <c r="W352" i="277"/>
  <c r="AF352" i="277"/>
  <c r="AG352" i="277"/>
  <c r="AK352" i="277"/>
  <c r="C352" i="277"/>
  <c r="F287" i="277"/>
  <c r="AS287" i="277"/>
  <c r="AW287" i="277"/>
  <c r="Q287" i="277"/>
  <c r="Z287" i="277"/>
  <c r="AI287" i="277"/>
  <c r="N287" i="277"/>
  <c r="AC287" i="277"/>
  <c r="AU287" i="277"/>
  <c r="Y287" i="277"/>
  <c r="AA287" i="277"/>
  <c r="AX287" i="277"/>
  <c r="AR287" i="277"/>
  <c r="D287" i="277"/>
  <c r="AF287" i="277"/>
  <c r="H287" i="277"/>
  <c r="K287" i="277"/>
  <c r="AH287" i="277"/>
  <c r="P287" i="277"/>
  <c r="W287" i="277"/>
  <c r="AJ287" i="277"/>
  <c r="J287" i="277"/>
  <c r="L287" i="277"/>
  <c r="T287" i="277"/>
  <c r="U287" i="277"/>
  <c r="AY287" i="277"/>
  <c r="X287" i="277"/>
  <c r="AV287" i="277"/>
  <c r="AG287" i="277"/>
  <c r="AQ287" i="277"/>
  <c r="AD287" i="277"/>
  <c r="AT287" i="277"/>
  <c r="O287" i="277"/>
  <c r="M287" i="277"/>
  <c r="AE287" i="277"/>
  <c r="AL287" i="277"/>
  <c r="S287" i="277"/>
  <c r="AB287" i="277"/>
  <c r="AK287" i="277"/>
  <c r="AO287" i="277"/>
  <c r="BA287" i="277"/>
  <c r="AZ287" i="277"/>
  <c r="AM287" i="277"/>
  <c r="I287" i="277"/>
  <c r="R287" i="277"/>
  <c r="V287" i="277"/>
  <c r="AN287" i="277"/>
  <c r="C287" i="277"/>
  <c r="AP287" i="277"/>
  <c r="E287" i="277"/>
  <c r="G287" i="277"/>
  <c r="A288" i="277"/>
  <c r="A289" i="277"/>
  <c r="C21" i="277"/>
  <c r="M21" i="277"/>
  <c r="Q21" i="277"/>
  <c r="G21" i="277"/>
  <c r="AW21" i="277"/>
  <c r="O21" i="277"/>
  <c r="AI21" i="277"/>
  <c r="AN21" i="277"/>
  <c r="U21" i="277"/>
  <c r="AC21" i="277"/>
  <c r="AR21" i="277"/>
  <c r="B21" i="277"/>
  <c r="AP21" i="277"/>
  <c r="AQ21" i="277"/>
  <c r="AO21" i="277"/>
  <c r="X21" i="277"/>
  <c r="AY21" i="277"/>
  <c r="P21" i="277"/>
  <c r="N21" i="277"/>
  <c r="R21" i="277"/>
  <c r="AV21" i="277"/>
  <c r="D21" i="277"/>
  <c r="AZ21" i="277"/>
  <c r="AL21" i="277"/>
  <c r="AB21" i="277"/>
  <c r="K21" i="277"/>
  <c r="AK21" i="277"/>
  <c r="Z21" i="277"/>
  <c r="AE21" i="277"/>
  <c r="H21" i="277"/>
  <c r="L21" i="277"/>
  <c r="AJ21" i="277"/>
  <c r="I21" i="277"/>
  <c r="AM21" i="277"/>
  <c r="AG21" i="277"/>
  <c r="Y21" i="277"/>
  <c r="AD21" i="277"/>
  <c r="AS21" i="277"/>
  <c r="AU21" i="277"/>
  <c r="AA21" i="277"/>
  <c r="F21" i="277"/>
  <c r="AF21" i="277"/>
  <c r="AT21" i="277"/>
  <c r="T21" i="277"/>
  <c r="AX21" i="277"/>
  <c r="S21" i="277"/>
  <c r="E21" i="277"/>
  <c r="W21" i="277"/>
  <c r="AH21" i="277"/>
  <c r="J21" i="277"/>
  <c r="V21" i="277"/>
  <c r="AA187" i="277"/>
  <c r="AP187" i="277"/>
  <c r="Y187" i="277"/>
  <c r="R187" i="277"/>
  <c r="AO187" i="277"/>
  <c r="AN187" i="277"/>
  <c r="AU187" i="277"/>
  <c r="AY187" i="277"/>
  <c r="J187" i="277"/>
  <c r="AV187" i="277"/>
  <c r="AC187" i="277"/>
  <c r="AT187" i="277"/>
  <c r="L187" i="277"/>
  <c r="AI187" i="277"/>
  <c r="G187" i="277"/>
  <c r="AD187" i="277"/>
  <c r="D187" i="277"/>
  <c r="N187" i="277"/>
  <c r="W187" i="277"/>
  <c r="AQ187" i="277"/>
  <c r="S187" i="277"/>
  <c r="O187" i="277"/>
  <c r="AZ187" i="277"/>
  <c r="X187" i="277"/>
  <c r="AL187" i="277"/>
  <c r="AS187" i="277"/>
  <c r="E187" i="277"/>
  <c r="K187" i="277"/>
  <c r="Q187" i="277"/>
  <c r="T187" i="277"/>
  <c r="AH187" i="277"/>
  <c r="AK187" i="277"/>
  <c r="AR187" i="277"/>
  <c r="AW187" i="277"/>
  <c r="I187" i="277"/>
  <c r="P187" i="277"/>
  <c r="H187" i="277"/>
  <c r="AM187" i="277"/>
  <c r="Z187" i="277"/>
  <c r="BA187" i="277"/>
  <c r="AE187" i="277"/>
  <c r="AB187" i="277"/>
  <c r="U187" i="277"/>
  <c r="AX187" i="277"/>
  <c r="F187" i="277"/>
  <c r="AF187" i="277"/>
  <c r="AG187" i="277"/>
  <c r="AJ187" i="277"/>
  <c r="V187" i="277"/>
  <c r="M187" i="277"/>
  <c r="C187" i="277"/>
  <c r="BA319" i="277"/>
  <c r="W319" i="277"/>
  <c r="AG319" i="277"/>
  <c r="AZ319" i="277"/>
  <c r="K319" i="277"/>
  <c r="R319" i="277"/>
  <c r="AU319" i="277"/>
  <c r="J319" i="277"/>
  <c r="AX319" i="277"/>
  <c r="D319" i="277"/>
  <c r="P319" i="277"/>
  <c r="AH319" i="277"/>
  <c r="O319" i="277"/>
  <c r="AL319" i="277"/>
  <c r="AW319" i="277"/>
  <c r="AQ319" i="277"/>
  <c r="AF319" i="277"/>
  <c r="AE319" i="277"/>
  <c r="H319" i="277"/>
  <c r="Q319" i="277"/>
  <c r="AC319" i="277"/>
  <c r="M319" i="277"/>
  <c r="N319" i="277"/>
  <c r="AV319" i="277"/>
  <c r="AO319" i="277"/>
  <c r="C319" i="277"/>
  <c r="AT319" i="277"/>
  <c r="AM319" i="277"/>
  <c r="AB319" i="277"/>
  <c r="T319" i="277"/>
  <c r="L319" i="277"/>
  <c r="Y319" i="277"/>
  <c r="AN319" i="277"/>
  <c r="Z319" i="277"/>
  <c r="AR319" i="277"/>
  <c r="AY319" i="277"/>
  <c r="F319" i="277"/>
  <c r="AS319" i="277"/>
  <c r="U319" i="277"/>
  <c r="I319" i="277"/>
  <c r="X319" i="277"/>
  <c r="V319" i="277"/>
  <c r="E319" i="277"/>
  <c r="AI319" i="277"/>
  <c r="AK319" i="277"/>
  <c r="AP319" i="277"/>
  <c r="AD319" i="277"/>
  <c r="G319" i="277"/>
  <c r="AA319" i="277"/>
  <c r="S319" i="277"/>
  <c r="AJ319" i="277"/>
  <c r="A320" i="277"/>
  <c r="A189" i="277"/>
  <c r="A190" i="277"/>
  <c r="AQ190" i="277"/>
  <c r="AK188" i="277"/>
  <c r="Y188" i="277"/>
  <c r="E188" i="277"/>
  <c r="M188" i="277"/>
  <c r="AS188" i="277"/>
  <c r="AD188" i="277"/>
  <c r="AL188" i="277"/>
  <c r="AY188" i="277"/>
  <c r="P188" i="277"/>
  <c r="D188" i="277"/>
  <c r="W188" i="277"/>
  <c r="AI188" i="277"/>
  <c r="AV188" i="277"/>
  <c r="J188" i="277"/>
  <c r="BA188" i="277"/>
  <c r="G188" i="277"/>
  <c r="H188" i="277"/>
  <c r="AP188" i="277"/>
  <c r="AC188" i="277"/>
  <c r="AE188" i="277"/>
  <c r="AU188" i="277"/>
  <c r="R188" i="277"/>
  <c r="AT188" i="277"/>
  <c r="AQ188" i="277"/>
  <c r="AT36" i="93"/>
  <c r="A157" i="277"/>
  <c r="AD39" i="93"/>
  <c r="AI309" i="277"/>
  <c r="AI310" i="277"/>
  <c r="AI111" i="277"/>
  <c r="AI112" i="277"/>
  <c r="AI243" i="277"/>
  <c r="AI244" i="277"/>
  <c r="AI144" i="277"/>
  <c r="AI145" i="277"/>
  <c r="AI276" i="277"/>
  <c r="AI277" i="277"/>
  <c r="AI210" i="277"/>
  <c r="AI211" i="277"/>
  <c r="AS39" i="93"/>
  <c r="AP19" i="277"/>
  <c r="AV19" i="277"/>
  <c r="W19" i="277"/>
  <c r="E19" i="277"/>
  <c r="AC19" i="277"/>
  <c r="X19" i="277"/>
  <c r="AF19" i="277"/>
  <c r="AB19" i="277"/>
  <c r="O19" i="277"/>
  <c r="AU19" i="277"/>
  <c r="AI19" i="277"/>
  <c r="R19" i="277"/>
  <c r="AD19" i="277"/>
  <c r="AQ19" i="277"/>
  <c r="K19" i="277"/>
  <c r="L19" i="277"/>
  <c r="D19" i="277"/>
  <c r="AN19" i="277"/>
  <c r="AK19" i="277"/>
  <c r="I19" i="277"/>
  <c r="B19" i="277"/>
  <c r="P19" i="277"/>
  <c r="Y19" i="277"/>
  <c r="M19" i="277"/>
  <c r="AS19" i="277"/>
  <c r="AL19" i="277"/>
  <c r="G19" i="277"/>
  <c r="AO19" i="277"/>
  <c r="AY19" i="277"/>
  <c r="AG19" i="277"/>
  <c r="AR19" i="277"/>
  <c r="AW19" i="277"/>
  <c r="AZ19" i="277"/>
  <c r="N19" i="277"/>
  <c r="AA19" i="277"/>
  <c r="AX19" i="277"/>
  <c r="Z19" i="277"/>
  <c r="U19" i="277"/>
  <c r="AJ19" i="277"/>
  <c r="AE19" i="277"/>
  <c r="AH19" i="277"/>
  <c r="Q19" i="277"/>
  <c r="S19" i="277"/>
  <c r="H19" i="277"/>
  <c r="AM19" i="277"/>
  <c r="F19" i="277"/>
  <c r="T19" i="277"/>
  <c r="AT19" i="277"/>
  <c r="J19" i="277"/>
  <c r="V19" i="277"/>
  <c r="C19" i="277"/>
  <c r="E20" i="277"/>
  <c r="N20" i="277"/>
  <c r="D20" i="277"/>
  <c r="W20" i="277"/>
  <c r="AD20" i="277"/>
  <c r="U20" i="277"/>
  <c r="AQ20" i="277"/>
  <c r="P20" i="277"/>
  <c r="AU20" i="277"/>
  <c r="AE20" i="277"/>
  <c r="G20" i="277"/>
  <c r="AL20" i="277"/>
  <c r="AX20" i="277"/>
  <c r="AA20" i="277"/>
  <c r="AO20" i="277"/>
  <c r="J20" i="277"/>
  <c r="AZ20" i="277"/>
  <c r="AB20" i="277"/>
  <c r="AS20" i="277"/>
  <c r="AY20" i="277"/>
  <c r="AP20" i="277"/>
  <c r="Y20" i="277"/>
  <c r="Z20" i="277"/>
  <c r="T20" i="277"/>
  <c r="O20" i="277"/>
  <c r="AH20" i="277"/>
  <c r="L20" i="277"/>
  <c r="AW20" i="277"/>
  <c r="H20" i="277"/>
  <c r="R20" i="277"/>
  <c r="C20" i="277"/>
  <c r="AV20" i="277"/>
  <c r="AG20" i="277"/>
  <c r="S20" i="277"/>
  <c r="AT20" i="277"/>
  <c r="Q20" i="277"/>
  <c r="M20" i="277"/>
  <c r="AK20" i="277"/>
  <c r="AR20" i="277"/>
  <c r="I20" i="277"/>
  <c r="AJ20" i="277"/>
  <c r="K20" i="277"/>
  <c r="X20" i="277"/>
  <c r="V20" i="277"/>
  <c r="AI20" i="277"/>
  <c r="F20" i="277"/>
  <c r="AF20" i="277"/>
  <c r="B20" i="277"/>
  <c r="AN20" i="277"/>
  <c r="AM20" i="277"/>
  <c r="AC20" i="277"/>
  <c r="AO18" i="277"/>
  <c r="U18" i="277"/>
  <c r="C18" i="277"/>
  <c r="AP18" i="277"/>
  <c r="H18" i="277"/>
  <c r="AT18" i="277"/>
  <c r="P18" i="277"/>
  <c r="N18" i="277"/>
  <c r="L18" i="277"/>
  <c r="AB18" i="277"/>
  <c r="S18" i="277"/>
  <c r="AY18" i="277"/>
  <c r="X18" i="277"/>
  <c r="AC18" i="277"/>
  <c r="AV18" i="277"/>
  <c r="Q18" i="277"/>
  <c r="AG18" i="277"/>
  <c r="AK18" i="277"/>
  <c r="AW18" i="277"/>
  <c r="AL18" i="277"/>
  <c r="AX18" i="277"/>
  <c r="V18" i="277"/>
  <c r="O18" i="277"/>
  <c r="AR18" i="277"/>
  <c r="AZ18" i="277"/>
  <c r="I18" i="277"/>
  <c r="AJ18" i="277"/>
  <c r="AE18" i="277"/>
  <c r="K18" i="277"/>
  <c r="F18" i="277"/>
  <c r="T18" i="277"/>
  <c r="W18" i="277"/>
  <c r="AQ18" i="277"/>
  <c r="AF18" i="277"/>
  <c r="AM18" i="277"/>
  <c r="AU18" i="277"/>
  <c r="Y18" i="277"/>
  <c r="R18" i="277"/>
  <c r="AS18" i="277"/>
  <c r="E18" i="277"/>
  <c r="AH18" i="277"/>
  <c r="AN18" i="277"/>
  <c r="Z18" i="277"/>
  <c r="B18" i="277"/>
  <c r="AA18" i="277"/>
  <c r="D18" i="277"/>
  <c r="J18" i="277"/>
  <c r="G18" i="277"/>
  <c r="AI18" i="277"/>
  <c r="AD18" i="277"/>
  <c r="M18" i="277"/>
  <c r="A321" i="277"/>
  <c r="A322" i="277" s="1"/>
  <c r="AR177" i="277"/>
  <c r="AR178" i="277"/>
  <c r="AS48" i="93"/>
  <c r="AR342" i="277"/>
  <c r="AR343" i="277"/>
  <c r="AR276" i="277"/>
  <c r="AR277" i="277"/>
  <c r="AD48" i="93"/>
  <c r="AE48" i="93"/>
  <c r="AR144" i="277"/>
  <c r="AR145" i="277"/>
  <c r="AR78" i="277"/>
  <c r="AR79" i="277"/>
  <c r="AC48" i="93"/>
  <c r="AR243" i="277"/>
  <c r="AR244" i="277"/>
  <c r="AR375" i="277"/>
  <c r="AR376" i="277"/>
  <c r="AR210" i="277"/>
  <c r="AR211" i="277"/>
  <c r="N59" i="278"/>
  <c r="AR309" i="277"/>
  <c r="AR310" i="277"/>
  <c r="AR111" i="277"/>
  <c r="AR112" i="277"/>
  <c r="A24" i="277"/>
  <c r="A25" i="277" s="1"/>
  <c r="D23" i="277"/>
  <c r="AX23" i="277"/>
  <c r="S23" i="277"/>
  <c r="AS23" i="277"/>
  <c r="AJ23" i="277"/>
  <c r="Y23" i="277"/>
  <c r="AI23" i="277"/>
  <c r="H23" i="277"/>
  <c r="W23" i="277"/>
  <c r="AQ23" i="277"/>
  <c r="P23" i="277"/>
  <c r="AV23" i="277"/>
  <c r="AL23" i="277"/>
  <c r="AK23" i="277"/>
  <c r="AD23" i="277"/>
  <c r="F23" i="277"/>
  <c r="V23" i="277"/>
  <c r="AN23" i="277"/>
  <c r="AU23" i="277"/>
  <c r="C23" i="277"/>
  <c r="N23" i="277"/>
  <c r="E23" i="277"/>
  <c r="I23" i="277"/>
  <c r="AC23" i="277"/>
  <c r="AG23" i="277"/>
  <c r="Z23" i="277"/>
  <c r="M23" i="277"/>
  <c r="AY23" i="277"/>
  <c r="O23" i="277"/>
  <c r="B23" i="277"/>
  <c r="J23" i="277"/>
  <c r="AR23" i="277"/>
  <c r="AO23" i="277"/>
  <c r="AB23" i="277"/>
  <c r="AA23" i="277"/>
  <c r="G23" i="277"/>
  <c r="X23" i="277"/>
  <c r="AW23" i="277"/>
  <c r="AM23" i="277"/>
  <c r="AF23" i="277"/>
  <c r="AP23" i="277"/>
  <c r="AZ23" i="277"/>
  <c r="AE23" i="277"/>
  <c r="T23" i="277"/>
  <c r="AT23" i="277"/>
  <c r="R23" i="277"/>
  <c r="L23" i="277"/>
  <c r="U23" i="277"/>
  <c r="Q23" i="277"/>
  <c r="AH23" i="277"/>
  <c r="K23" i="277"/>
  <c r="AZ210" i="277"/>
  <c r="AZ211" i="277"/>
  <c r="AZ111" i="277"/>
  <c r="AZ112" i="277"/>
  <c r="AZ243" i="277"/>
  <c r="AZ244" i="277"/>
  <c r="AZ375" i="277"/>
  <c r="AZ376" i="277"/>
  <c r="AZ144" i="277"/>
  <c r="AZ145" i="277"/>
  <c r="AZ78" i="277"/>
  <c r="AZ79" i="277"/>
  <c r="AZ177" i="277"/>
  <c r="AZ178" i="277"/>
  <c r="AC56" i="93"/>
  <c r="AZ276" i="277"/>
  <c r="AZ277" i="277"/>
  <c r="AZ342" i="277"/>
  <c r="AZ343" i="277"/>
  <c r="N67" i="278"/>
  <c r="AZ309" i="277"/>
  <c r="AZ310" i="277"/>
  <c r="AE56" i="93"/>
  <c r="AD56" i="93"/>
  <c r="AS56" i="93"/>
  <c r="AJ375" i="277"/>
  <c r="AJ376" i="277"/>
  <c r="N51" i="278"/>
  <c r="AJ309" i="277"/>
  <c r="AJ310" i="277"/>
  <c r="AS40" i="93"/>
  <c r="AT40" i="93"/>
  <c r="AJ342" i="277"/>
  <c r="AJ343" i="277"/>
  <c r="AC40" i="93"/>
  <c r="AD40" i="93"/>
  <c r="AJ144" i="277"/>
  <c r="AJ145" i="277"/>
  <c r="AJ276" i="277"/>
  <c r="AJ277" i="277"/>
  <c r="AJ243" i="277"/>
  <c r="AJ244" i="277"/>
  <c r="AJ111" i="277"/>
  <c r="AJ112" i="277"/>
  <c r="AJ177" i="277"/>
  <c r="AJ178" i="277"/>
  <c r="AJ210" i="277"/>
  <c r="AJ211" i="277"/>
  <c r="AJ78" i="277"/>
  <c r="AJ79" i="277"/>
  <c r="AE40" i="93"/>
  <c r="M695" i="265"/>
  <c r="M705" i="265"/>
  <c r="K705" i="265"/>
  <c r="L695" i="265"/>
  <c r="L477" i="265"/>
  <c r="M477" i="265"/>
  <c r="N477" i="265"/>
  <c r="AT190" i="277"/>
  <c r="X190" i="277"/>
  <c r="Y190" i="277"/>
  <c r="Z190" i="277"/>
  <c r="E190" i="277"/>
  <c r="AY190" i="277"/>
  <c r="AX190" i="277"/>
  <c r="AU190" i="277"/>
  <c r="U190" i="277"/>
  <c r="AM190" i="277"/>
  <c r="I190" i="277"/>
  <c r="AZ190" i="277"/>
  <c r="AG190" i="277"/>
  <c r="M190" i="277"/>
  <c r="T190" i="277"/>
  <c r="AK190" i="277"/>
  <c r="AF190" i="277"/>
  <c r="G190" i="277"/>
  <c r="AE190" i="277"/>
  <c r="AB190" i="277"/>
  <c r="P190" i="277"/>
  <c r="AL190" i="277"/>
  <c r="N190" i="277"/>
  <c r="V190" i="277"/>
  <c r="Q190" i="277"/>
  <c r="C190" i="277"/>
  <c r="D256" i="277"/>
  <c r="R256" i="277"/>
  <c r="Z256" i="277"/>
  <c r="K256" i="277"/>
  <c r="L256" i="277"/>
  <c r="AN256" i="277"/>
  <c r="S256" i="277"/>
  <c r="AH256" i="277"/>
  <c r="J256" i="277"/>
  <c r="X256" i="277"/>
  <c r="Q256" i="277"/>
  <c r="Y256" i="277"/>
  <c r="U256" i="277"/>
  <c r="AV256" i="277"/>
  <c r="AA256" i="277"/>
  <c r="AJ256" i="277"/>
  <c r="AL256" i="277"/>
  <c r="AE256" i="277"/>
  <c r="T256" i="277"/>
  <c r="AR256" i="277"/>
  <c r="W256" i="277"/>
  <c r="F256" i="277"/>
  <c r="P256" i="277"/>
  <c r="AF256" i="277"/>
  <c r="AX256" i="277"/>
  <c r="AC256" i="277"/>
  <c r="AZ256" i="277"/>
  <c r="V256" i="277"/>
  <c r="AT256" i="277"/>
  <c r="I256" i="277"/>
  <c r="AK256" i="277"/>
  <c r="AB256" i="277"/>
  <c r="G256" i="277"/>
  <c r="E256" i="277"/>
  <c r="AQ256" i="277"/>
  <c r="N256" i="277"/>
  <c r="AW256" i="277"/>
  <c r="O256" i="277"/>
  <c r="AS256" i="277"/>
  <c r="AP256" i="277"/>
  <c r="BA256" i="277"/>
  <c r="AY256" i="277"/>
  <c r="AG256" i="277"/>
  <c r="AM256" i="277"/>
  <c r="M256" i="277"/>
  <c r="AO256" i="277"/>
  <c r="AU256" i="277"/>
  <c r="AI256" i="277"/>
  <c r="AD256" i="277"/>
  <c r="H256" i="277"/>
  <c r="C256" i="277"/>
  <c r="A55" i="277"/>
  <c r="AB123" i="277"/>
  <c r="AU123" i="277"/>
  <c r="J123" i="277"/>
  <c r="W123" i="277"/>
  <c r="AR123" i="277"/>
  <c r="AY123" i="277"/>
  <c r="M123" i="277"/>
  <c r="AA123" i="277"/>
  <c r="T123" i="277"/>
  <c r="I123" i="277"/>
  <c r="AJ123" i="277"/>
  <c r="AL123" i="277"/>
  <c r="AN123" i="277"/>
  <c r="G123" i="277"/>
  <c r="AP123" i="277"/>
  <c r="N123" i="277"/>
  <c r="E123" i="277"/>
  <c r="R123" i="277"/>
  <c r="AZ123" i="277"/>
  <c r="D123" i="277"/>
  <c r="AT123" i="277"/>
  <c r="L123" i="277"/>
  <c r="AD123" i="277"/>
  <c r="AF123" i="277"/>
  <c r="AK123" i="277"/>
  <c r="BA123" i="277"/>
  <c r="H123" i="277"/>
  <c r="V123" i="277"/>
  <c r="Z123" i="277"/>
  <c r="S123" i="277"/>
  <c r="AG123" i="277"/>
  <c r="AQ123" i="277"/>
  <c r="K123" i="277"/>
  <c r="AC123" i="277"/>
  <c r="AS123" i="277"/>
  <c r="AH123" i="277"/>
  <c r="AX123" i="277"/>
  <c r="AO123" i="277"/>
  <c r="Y123" i="277"/>
  <c r="AI123" i="277"/>
  <c r="O123" i="277"/>
  <c r="F123" i="277"/>
  <c r="AE123" i="277"/>
  <c r="U123" i="277"/>
  <c r="AV123" i="277"/>
  <c r="AW123" i="277"/>
  <c r="Q123" i="277"/>
  <c r="P123" i="277"/>
  <c r="X123" i="277"/>
  <c r="AM123" i="277"/>
  <c r="C123" i="277"/>
  <c r="A389" i="277"/>
  <c r="A390" i="277"/>
  <c r="AU387" i="277"/>
  <c r="P387" i="277"/>
  <c r="O387" i="277"/>
  <c r="J387" i="277"/>
  <c r="Z387" i="277"/>
  <c r="K387" i="277"/>
  <c r="AR387" i="277"/>
  <c r="AP387" i="277"/>
  <c r="AJ387" i="277"/>
  <c r="F387" i="277"/>
  <c r="Y387" i="277"/>
  <c r="T387" i="277"/>
  <c r="M387" i="277"/>
  <c r="R387" i="277"/>
  <c r="AE387" i="277"/>
  <c r="AN387" i="277"/>
  <c r="I387" i="277"/>
  <c r="X387" i="277"/>
  <c r="D387" i="277"/>
  <c r="AH387" i="277"/>
  <c r="AI387" i="277"/>
  <c r="AO387" i="277"/>
  <c r="AQ387" i="277"/>
  <c r="AD387" i="277"/>
  <c r="AL387" i="277"/>
  <c r="AA387" i="277"/>
  <c r="AZ387" i="277"/>
  <c r="AM387" i="277"/>
  <c r="G387" i="277"/>
  <c r="U387" i="277"/>
  <c r="E387" i="277"/>
  <c r="AY387" i="277"/>
  <c r="H387" i="277"/>
  <c r="AT387" i="277"/>
  <c r="Q387" i="277"/>
  <c r="BA387" i="277"/>
  <c r="L387" i="277"/>
  <c r="S387" i="277"/>
  <c r="AG387" i="277"/>
  <c r="AK387" i="277"/>
  <c r="AB387" i="277"/>
  <c r="AC387" i="277"/>
  <c r="AF387" i="277"/>
  <c r="AS387" i="277"/>
  <c r="N387" i="277"/>
  <c r="V387" i="277"/>
  <c r="W387" i="277"/>
  <c r="AW387" i="277"/>
  <c r="AV387" i="277"/>
  <c r="AX387" i="277"/>
  <c r="C387" i="277"/>
  <c r="E54" i="277"/>
  <c r="BA54" i="277"/>
  <c r="G54" i="277"/>
  <c r="AW54" i="277"/>
  <c r="AT54" i="277"/>
  <c r="AZ54" i="277"/>
  <c r="Y54" i="277"/>
  <c r="D54" i="277"/>
  <c r="S54" i="277"/>
  <c r="AF54" i="277"/>
  <c r="AJ54" i="277"/>
  <c r="AN54" i="277"/>
  <c r="R54" i="277"/>
  <c r="I54" i="277"/>
  <c r="L54" i="277"/>
  <c r="AC54" i="277"/>
  <c r="Z54" i="277"/>
  <c r="AO54" i="277"/>
  <c r="J54" i="277"/>
  <c r="AA54" i="277"/>
  <c r="O54" i="277"/>
  <c r="U54" i="277"/>
  <c r="AQ54" i="277"/>
  <c r="AG54" i="277"/>
  <c r="AM54" i="277"/>
  <c r="AP54" i="277"/>
  <c r="AU54" i="277"/>
  <c r="AD54" i="277"/>
  <c r="W54" i="277"/>
  <c r="N54" i="277"/>
  <c r="V54" i="277"/>
  <c r="AL54" i="277"/>
  <c r="AR54" i="277"/>
  <c r="Q54" i="277"/>
  <c r="X54" i="277"/>
  <c r="T54" i="277"/>
  <c r="AS54" i="277"/>
  <c r="AX54" i="277"/>
  <c r="M54" i="277"/>
  <c r="AH54" i="277"/>
  <c r="K54" i="277"/>
  <c r="AV54" i="277"/>
  <c r="AI54" i="277"/>
  <c r="AK54" i="277"/>
  <c r="H54" i="277"/>
  <c r="P54" i="277"/>
  <c r="AB54" i="277"/>
  <c r="F54" i="277"/>
  <c r="AY54" i="277"/>
  <c r="AE54" i="277"/>
  <c r="C54" i="277"/>
  <c r="W37" i="93"/>
  <c r="Y37" i="93"/>
  <c r="AA37" i="93"/>
  <c r="E388" i="277"/>
  <c r="F388" i="277"/>
  <c r="AL388" i="277"/>
  <c r="J388" i="277"/>
  <c r="M388" i="277"/>
  <c r="AZ388" i="277"/>
  <c r="H388" i="277"/>
  <c r="G388" i="277"/>
  <c r="L388" i="277"/>
  <c r="Z388" i="277"/>
  <c r="AH388" i="277"/>
  <c r="AT388" i="277"/>
  <c r="AC388" i="277"/>
  <c r="AO388" i="277"/>
  <c r="AX388" i="277"/>
  <c r="AN388" i="277"/>
  <c r="X388" i="277"/>
  <c r="K388" i="277"/>
  <c r="Q388" i="277"/>
  <c r="P388" i="277"/>
  <c r="I388" i="277"/>
  <c r="AQ388" i="277"/>
  <c r="AV388" i="277"/>
  <c r="BA388" i="277"/>
  <c r="AK388" i="277"/>
  <c r="W388" i="277"/>
  <c r="D388" i="277"/>
  <c r="AS388" i="277"/>
  <c r="AA388" i="277"/>
  <c r="AB388" i="277"/>
  <c r="AP388" i="277"/>
  <c r="AD388" i="277"/>
  <c r="T388" i="277"/>
  <c r="AY388" i="277"/>
  <c r="AJ388" i="277"/>
  <c r="AF388" i="277"/>
  <c r="O388" i="277"/>
  <c r="R388" i="277"/>
  <c r="AE388" i="277"/>
  <c r="AG388" i="277"/>
  <c r="AU388" i="277"/>
  <c r="N388" i="277"/>
  <c r="U388" i="277"/>
  <c r="AW388" i="277"/>
  <c r="S388" i="277"/>
  <c r="AR388" i="277"/>
  <c r="AI388" i="277"/>
  <c r="Y388" i="277"/>
  <c r="V388" i="277"/>
  <c r="AM388" i="277"/>
  <c r="C388" i="277"/>
  <c r="AA224" i="277"/>
  <c r="S224" i="277"/>
  <c r="V224" i="277"/>
  <c r="I224" i="277"/>
  <c r="W224" i="277"/>
  <c r="AQ224" i="277"/>
  <c r="F224" i="277"/>
  <c r="AI224" i="277"/>
  <c r="N224" i="277"/>
  <c r="D224" i="277"/>
  <c r="AV224" i="277"/>
  <c r="R224" i="277"/>
  <c r="AB224" i="277"/>
  <c r="AR224" i="277"/>
  <c r="AF224" i="277"/>
  <c r="AJ224" i="277"/>
  <c r="Y224" i="277"/>
  <c r="AH224" i="277"/>
  <c r="O224" i="277"/>
  <c r="Q224" i="277"/>
  <c r="AS224" i="277"/>
  <c r="AU224" i="277"/>
  <c r="AL224" i="277"/>
  <c r="AG224" i="277"/>
  <c r="AM224" i="277"/>
  <c r="AC224" i="277"/>
  <c r="L224" i="277"/>
  <c r="X224" i="277"/>
  <c r="BA224" i="277"/>
  <c r="K224" i="277"/>
  <c r="E224" i="277"/>
  <c r="AZ224" i="277"/>
  <c r="AO224" i="277"/>
  <c r="M224" i="277"/>
  <c r="G224" i="277"/>
  <c r="AP224" i="277"/>
  <c r="U224" i="277"/>
  <c r="T224" i="277"/>
  <c r="AY224" i="277"/>
  <c r="P224" i="277"/>
  <c r="AT224" i="277"/>
  <c r="AW224" i="277"/>
  <c r="Z224" i="277"/>
  <c r="H224" i="277"/>
  <c r="J224" i="277"/>
  <c r="AD224" i="277"/>
  <c r="AE224" i="277"/>
  <c r="AK224" i="277"/>
  <c r="AX224" i="277"/>
  <c r="AN224" i="277"/>
  <c r="C224" i="277"/>
  <c r="A225" i="277"/>
  <c r="A56" i="277"/>
  <c r="P382" i="262"/>
  <c r="AP88" i="277"/>
  <c r="AX88" i="277"/>
  <c r="AT88" i="277"/>
  <c r="AB88" i="277"/>
  <c r="F88" i="277"/>
  <c r="Z88" i="277"/>
  <c r="L88" i="277"/>
  <c r="AF88" i="277"/>
  <c r="W88" i="277"/>
  <c r="AV88" i="277"/>
  <c r="E88" i="277"/>
  <c r="AW88" i="277"/>
  <c r="T88" i="277"/>
  <c r="V88" i="277"/>
  <c r="AY88" i="277"/>
  <c r="AD88" i="277"/>
  <c r="S88" i="277"/>
  <c r="AN88" i="277"/>
  <c r="AU88" i="277"/>
  <c r="BA88" i="277"/>
  <c r="U88" i="277"/>
  <c r="AA88" i="277"/>
  <c r="P88" i="277"/>
  <c r="AE88" i="277"/>
  <c r="AL88" i="277"/>
  <c r="AS88" i="277"/>
  <c r="I88" i="277"/>
  <c r="Y88" i="277"/>
  <c r="AH88" i="277"/>
  <c r="H88" i="277"/>
  <c r="AR88" i="277"/>
  <c r="AZ88" i="277"/>
  <c r="N88" i="277"/>
  <c r="R88" i="277"/>
  <c r="X88" i="277"/>
  <c r="J88" i="277"/>
  <c r="AC88" i="277"/>
  <c r="AQ88" i="277"/>
  <c r="G88" i="277"/>
  <c r="O88" i="277"/>
  <c r="Q88" i="277"/>
  <c r="AM88" i="277"/>
  <c r="AG88" i="277"/>
  <c r="K88" i="277"/>
  <c r="D88" i="277"/>
  <c r="AO88" i="277"/>
  <c r="AI88" i="277"/>
  <c r="M88" i="277"/>
  <c r="AK88" i="277"/>
  <c r="AJ88" i="277"/>
  <c r="C88" i="277"/>
  <c r="A89" i="277"/>
  <c r="A90" i="277"/>
  <c r="A91" i="277"/>
  <c r="A92" i="277"/>
  <c r="AY189" i="277"/>
  <c r="AF189" i="277"/>
  <c r="J189" i="277"/>
  <c r="X189" i="277"/>
  <c r="BA189" i="277"/>
  <c r="K189" i="277"/>
  <c r="Z189" i="277"/>
  <c r="T189" i="277"/>
  <c r="L189" i="277"/>
  <c r="AC189" i="277"/>
  <c r="W189" i="277"/>
  <c r="AH189" i="277"/>
  <c r="Q189" i="277"/>
  <c r="Y189" i="277"/>
  <c r="AQ189" i="277"/>
  <c r="AR189" i="277"/>
  <c r="D189" i="277"/>
  <c r="U189" i="277"/>
  <c r="I189" i="277"/>
  <c r="N189" i="277"/>
  <c r="V189" i="277"/>
  <c r="AV189" i="277"/>
  <c r="M189" i="277"/>
  <c r="AM189" i="277"/>
  <c r="AL189" i="277"/>
  <c r="A191" i="277"/>
  <c r="AT124" i="277"/>
  <c r="AX124" i="277"/>
  <c r="S124" i="277"/>
  <c r="T124" i="277"/>
  <c r="AF124" i="277"/>
  <c r="AP124" i="277"/>
  <c r="AA124" i="277"/>
  <c r="AR124" i="277"/>
  <c r="X124" i="277"/>
  <c r="W124" i="277"/>
  <c r="O124" i="277"/>
  <c r="AJ124" i="277"/>
  <c r="AI124" i="277"/>
  <c r="N124" i="277"/>
  <c r="G124" i="277"/>
  <c r="AN124" i="277"/>
  <c r="Z124" i="277"/>
  <c r="AC124" i="277"/>
  <c r="P124" i="277"/>
  <c r="R124" i="277"/>
  <c r="U124" i="277"/>
  <c r="F124" i="277"/>
  <c r="V124" i="277"/>
  <c r="AQ124" i="277"/>
  <c r="D124" i="277"/>
  <c r="AZ223" i="277"/>
  <c r="M223" i="277"/>
  <c r="D223" i="277"/>
  <c r="AD223" i="277"/>
  <c r="W223" i="277"/>
  <c r="AQ223" i="277"/>
  <c r="U223" i="277"/>
  <c r="AP223" i="277"/>
  <c r="N223" i="277"/>
  <c r="J223" i="277"/>
  <c r="AS223" i="277"/>
  <c r="AW223" i="277"/>
  <c r="O223" i="277"/>
  <c r="P223" i="277"/>
  <c r="R223" i="277"/>
  <c r="X223" i="277"/>
  <c r="BA223" i="277"/>
  <c r="I223" i="277"/>
  <c r="AO223" i="277"/>
  <c r="V223" i="277"/>
  <c r="E223" i="277"/>
  <c r="Z223" i="277"/>
  <c r="AK223" i="277"/>
  <c r="AX223" i="277"/>
  <c r="AE223" i="277"/>
  <c r="AY223" i="277"/>
  <c r="L223" i="277"/>
  <c r="AV223" i="277"/>
  <c r="AJ223" i="277"/>
  <c r="AF223" i="277"/>
  <c r="AC223" i="277"/>
  <c r="AI223" i="277"/>
  <c r="H223" i="277"/>
  <c r="S223" i="277"/>
  <c r="AT223" i="277"/>
  <c r="T223" i="277"/>
  <c r="AA223" i="277"/>
  <c r="AB223" i="277"/>
  <c r="AH223" i="277"/>
  <c r="Y223" i="277"/>
  <c r="Q223" i="277"/>
  <c r="G223" i="277"/>
  <c r="K223" i="277"/>
  <c r="F223" i="277"/>
  <c r="AR223" i="277"/>
  <c r="AU223" i="277"/>
  <c r="AL223" i="277"/>
  <c r="AG223" i="277"/>
  <c r="AM223" i="277"/>
  <c r="AN223" i="277"/>
  <c r="C223" i="277"/>
  <c r="M735" i="265"/>
  <c r="AV34" i="93"/>
  <c r="AW34" i="93"/>
  <c r="A257" i="277"/>
  <c r="AU57" i="93"/>
  <c r="AT39" i="93"/>
  <c r="AU39" i="93"/>
  <c r="AW39" i="93"/>
  <c r="AV39" i="93"/>
  <c r="O157" i="277"/>
  <c r="R157" i="277"/>
  <c r="AI157" i="277"/>
  <c r="W157" i="277"/>
  <c r="E157" i="277"/>
  <c r="P157" i="277"/>
  <c r="AZ157" i="277"/>
  <c r="I157" i="277"/>
  <c r="AW157" i="277"/>
  <c r="V157" i="277"/>
  <c r="AL157" i="277"/>
  <c r="AN157" i="277"/>
  <c r="AR157" i="277"/>
  <c r="AP157" i="277"/>
  <c r="AJ157" i="277"/>
  <c r="AD157" i="277"/>
  <c r="K157" i="277"/>
  <c r="AO157" i="277"/>
  <c r="AE157" i="277"/>
  <c r="AU157" i="277"/>
  <c r="AQ157" i="277"/>
  <c r="Y157" i="277"/>
  <c r="U157" i="277"/>
  <c r="AH157" i="277"/>
  <c r="AB157" i="277"/>
  <c r="N157" i="277"/>
  <c r="D157" i="277"/>
  <c r="J157" i="277"/>
  <c r="AA157" i="277"/>
  <c r="AC157" i="277"/>
  <c r="AX157" i="277"/>
  <c r="H157" i="277"/>
  <c r="F157" i="277"/>
  <c r="AG157" i="277"/>
  <c r="X157" i="277"/>
  <c r="AY157" i="277"/>
  <c r="T157" i="277"/>
  <c r="C157" i="277"/>
  <c r="Z157" i="277"/>
  <c r="G157" i="277"/>
  <c r="AM157" i="277"/>
  <c r="M157" i="277"/>
  <c r="AK157" i="277"/>
  <c r="BA157" i="277"/>
  <c r="L157" i="277"/>
  <c r="AF157" i="277"/>
  <c r="Q157" i="277"/>
  <c r="AT157" i="277"/>
  <c r="AV157" i="277"/>
  <c r="S157" i="277"/>
  <c r="AS157" i="277"/>
  <c r="A323" i="277"/>
  <c r="AO322" i="277"/>
  <c r="AS322" i="277"/>
  <c r="J322" i="277"/>
  <c r="G322" i="277"/>
  <c r="AQ322" i="277"/>
  <c r="H322" i="277"/>
  <c r="AK322" i="277"/>
  <c r="P322" i="277"/>
  <c r="Q322" i="277"/>
  <c r="W322" i="277"/>
  <c r="BA322" i="277"/>
  <c r="AP322" i="277"/>
  <c r="AL322" i="277"/>
  <c r="AV322" i="277"/>
  <c r="AD322" i="277"/>
  <c r="AH322" i="277"/>
  <c r="S322" i="277"/>
  <c r="AZ322" i="277"/>
  <c r="AN322" i="277"/>
  <c r="AY322" i="277"/>
  <c r="AB322" i="277"/>
  <c r="L322" i="277"/>
  <c r="F322" i="277"/>
  <c r="R322" i="277"/>
  <c r="AM322" i="277"/>
  <c r="C322" i="277"/>
  <c r="AW322" i="277"/>
  <c r="N322" i="277"/>
  <c r="AF322" i="277"/>
  <c r="U322" i="277"/>
  <c r="D322" i="277"/>
  <c r="AG322" i="277"/>
  <c r="AU322" i="277"/>
  <c r="K322" i="277"/>
  <c r="AR322" i="277"/>
  <c r="Z322" i="277"/>
  <c r="AJ322" i="277"/>
  <c r="AE322" i="277"/>
  <c r="M322" i="277"/>
  <c r="AT322" i="277"/>
  <c r="AI322" i="277"/>
  <c r="O322" i="277"/>
  <c r="I322" i="277"/>
  <c r="T322" i="277"/>
  <c r="V322" i="277"/>
  <c r="Y322" i="277"/>
  <c r="X322" i="277"/>
  <c r="AA322" i="277"/>
  <c r="E322" i="277"/>
  <c r="AC322" i="277"/>
  <c r="AX322" i="277"/>
  <c r="AD354" i="277"/>
  <c r="P354" i="277"/>
  <c r="V354" i="277"/>
  <c r="J354" i="277"/>
  <c r="AP354" i="277"/>
  <c r="AA354" i="277"/>
  <c r="M354" i="277"/>
  <c r="AV354" i="277"/>
  <c r="O354" i="277"/>
  <c r="E354" i="277"/>
  <c r="U354" i="277"/>
  <c r="AG354" i="277"/>
  <c r="AN354" i="277"/>
  <c r="AC354" i="277"/>
  <c r="W354" i="277"/>
  <c r="I354" i="277"/>
  <c r="AQ354" i="277"/>
  <c r="Q354" i="277"/>
  <c r="H354" i="277"/>
  <c r="L354" i="277"/>
  <c r="AI354" i="277"/>
  <c r="AT354" i="277"/>
  <c r="T354" i="277"/>
  <c r="BA354" i="277"/>
  <c r="AM354" i="277"/>
  <c r="C354" i="277"/>
  <c r="AZ354" i="277"/>
  <c r="K354" i="277"/>
  <c r="AO354" i="277"/>
  <c r="AH354" i="277"/>
  <c r="X354" i="277"/>
  <c r="F354" i="277"/>
  <c r="N354" i="277"/>
  <c r="Z354" i="277"/>
  <c r="AU354" i="277"/>
  <c r="AF354" i="277"/>
  <c r="AE354" i="277"/>
  <c r="AK354" i="277"/>
  <c r="AR354" i="277"/>
  <c r="S354" i="277"/>
  <c r="G354" i="277"/>
  <c r="D354" i="277"/>
  <c r="AB354" i="277"/>
  <c r="AJ354" i="277"/>
  <c r="AW354" i="277"/>
  <c r="R354" i="277"/>
  <c r="AS354" i="277"/>
  <c r="AY354" i="277"/>
  <c r="Y354" i="277"/>
  <c r="AL354" i="277"/>
  <c r="AX354" i="277"/>
  <c r="A158" i="277"/>
  <c r="A159" i="277" s="1"/>
  <c r="C124" i="277"/>
  <c r="I124" i="277"/>
  <c r="L124" i="277"/>
  <c r="AM124" i="277"/>
  <c r="M124" i="277"/>
  <c r="Y124" i="277"/>
  <c r="AE124" i="277"/>
  <c r="AW124" i="277"/>
  <c r="AK124" i="277"/>
  <c r="Q124" i="277"/>
  <c r="AY124" i="277"/>
  <c r="AV124" i="277"/>
  <c r="AD124" i="277"/>
  <c r="AO124" i="277"/>
  <c r="AH124" i="277"/>
  <c r="BA124" i="277"/>
  <c r="H124" i="277"/>
  <c r="AU124" i="277"/>
  <c r="E124" i="277"/>
  <c r="AL124" i="277"/>
  <c r="AS124" i="277"/>
  <c r="AZ124" i="277"/>
  <c r="AB124" i="277"/>
  <c r="K124" i="277"/>
  <c r="AG124" i="277"/>
  <c r="J124" i="277"/>
  <c r="C189" i="277"/>
  <c r="AW189" i="277"/>
  <c r="AS189" i="277"/>
  <c r="AU189" i="277"/>
  <c r="O189" i="277"/>
  <c r="S189" i="277"/>
  <c r="F189" i="277"/>
  <c r="AK189" i="277"/>
  <c r="AT189" i="277"/>
  <c r="H189" i="277"/>
  <c r="AE189" i="277"/>
  <c r="AI189" i="277"/>
  <c r="P189" i="277"/>
  <c r="AP189" i="277"/>
  <c r="AD189" i="277"/>
  <c r="AG189" i="277"/>
  <c r="AO189" i="277"/>
  <c r="G189" i="277"/>
  <c r="AB189" i="277"/>
  <c r="AN189" i="277"/>
  <c r="AA189" i="277"/>
  <c r="AJ189" i="277"/>
  <c r="AX189" i="277"/>
  <c r="R189" i="277"/>
  <c r="AZ189" i="277"/>
  <c r="E189" i="277"/>
  <c r="AN190" i="277"/>
  <c r="BA190" i="277"/>
  <c r="AW190" i="277"/>
  <c r="H190" i="277"/>
  <c r="AV190" i="277"/>
  <c r="AP190" i="277"/>
  <c r="AC190" i="277"/>
  <c r="W190" i="277"/>
  <c r="L190" i="277"/>
  <c r="AI190" i="277"/>
  <c r="D190" i="277"/>
  <c r="AO190" i="277"/>
  <c r="AS190" i="277"/>
  <c r="AA190" i="277"/>
  <c r="AJ190" i="277"/>
  <c r="AR190" i="277"/>
  <c r="AD190" i="277"/>
  <c r="F190" i="277"/>
  <c r="AH190" i="277"/>
  <c r="K190" i="277"/>
  <c r="O190" i="277"/>
  <c r="S190" i="277"/>
  <c r="J190" i="277"/>
  <c r="R190" i="277"/>
  <c r="R321" i="277"/>
  <c r="E321" i="277"/>
  <c r="AC321" i="277"/>
  <c r="T321" i="277"/>
  <c r="AI321" i="277"/>
  <c r="S321" i="277"/>
  <c r="J321" i="277"/>
  <c r="AH321" i="277"/>
  <c r="M321" i="277"/>
  <c r="AB321" i="277"/>
  <c r="AA321" i="277"/>
  <c r="BA321" i="277"/>
  <c r="AX321" i="277"/>
  <c r="F321" i="277"/>
  <c r="AV321" i="277"/>
  <c r="AU321" i="277"/>
  <c r="L321" i="277"/>
  <c r="H321" i="277"/>
  <c r="AL321" i="277"/>
  <c r="AS321" i="277"/>
  <c r="W321" i="277"/>
  <c r="AQ321" i="277"/>
  <c r="AT321" i="277"/>
  <c r="U321" i="277"/>
  <c r="AJ321" i="277"/>
  <c r="AM321" i="277"/>
  <c r="V321" i="277"/>
  <c r="AO321" i="277"/>
  <c r="AF321" i="277"/>
  <c r="AY321" i="277"/>
  <c r="X321" i="277"/>
  <c r="AG321" i="277"/>
  <c r="G321" i="277"/>
  <c r="N321" i="277"/>
  <c r="AW321" i="277"/>
  <c r="P321" i="277"/>
  <c r="AP321" i="277"/>
  <c r="AK321" i="277"/>
  <c r="Z321" i="277"/>
  <c r="D321" i="277"/>
  <c r="AD321" i="277"/>
  <c r="O321" i="277"/>
  <c r="AZ321" i="277"/>
  <c r="AN321" i="277"/>
  <c r="I321" i="277"/>
  <c r="AR321" i="277"/>
  <c r="Y321" i="277"/>
  <c r="Q321" i="277"/>
  <c r="K321" i="277"/>
  <c r="AE321" i="277"/>
  <c r="C321" i="277"/>
  <c r="A324" i="277"/>
  <c r="A325" i="277"/>
  <c r="AB320" i="277"/>
  <c r="X320" i="277"/>
  <c r="AC320" i="277"/>
  <c r="I320" i="277"/>
  <c r="U320" i="277"/>
  <c r="AK320" i="277"/>
  <c r="AD320" i="277"/>
  <c r="H320" i="277"/>
  <c r="F320" i="277"/>
  <c r="AO320" i="277"/>
  <c r="D320" i="277"/>
  <c r="S320" i="277"/>
  <c r="AS320" i="277"/>
  <c r="J320" i="277"/>
  <c r="Z320" i="277"/>
  <c r="AY320" i="277"/>
  <c r="AV320" i="277"/>
  <c r="AM320" i="277"/>
  <c r="Y320" i="277"/>
  <c r="K320" i="277"/>
  <c r="E320" i="277"/>
  <c r="G320" i="277"/>
  <c r="P320" i="277"/>
  <c r="AJ320" i="277"/>
  <c r="C320" i="277"/>
  <c r="AN320" i="277"/>
  <c r="N320" i="277"/>
  <c r="AP320" i="277"/>
  <c r="AW320" i="277"/>
  <c r="AH320" i="277"/>
  <c r="AI320" i="277"/>
  <c r="Q320" i="277"/>
  <c r="AG320" i="277"/>
  <c r="AT320" i="277"/>
  <c r="M320" i="277"/>
  <c r="AR320" i="277"/>
  <c r="AF320" i="277"/>
  <c r="AU320" i="277"/>
  <c r="AX320" i="277"/>
  <c r="AZ320" i="277"/>
  <c r="O320" i="277"/>
  <c r="L320" i="277"/>
  <c r="R320" i="277"/>
  <c r="BA320" i="277"/>
  <c r="AE320" i="277"/>
  <c r="AQ320" i="277"/>
  <c r="AA320" i="277"/>
  <c r="T320" i="277"/>
  <c r="W320" i="277"/>
  <c r="AL320" i="277"/>
  <c r="V320" i="277"/>
  <c r="AU289" i="277"/>
  <c r="BA289" i="277"/>
  <c r="AJ289" i="277"/>
  <c r="AP289" i="277"/>
  <c r="E289" i="277"/>
  <c r="V289" i="277"/>
  <c r="AC289" i="277"/>
  <c r="K289" i="277"/>
  <c r="R289" i="277"/>
  <c r="H289" i="277"/>
  <c r="AA289" i="277"/>
  <c r="AG289" i="277"/>
  <c r="AM289" i="277"/>
  <c r="P289" i="277"/>
  <c r="AT289" i="277"/>
  <c r="L289" i="277"/>
  <c r="T289" i="277"/>
  <c r="AD289" i="277"/>
  <c r="AZ289" i="277"/>
  <c r="N289" i="277"/>
  <c r="D289" i="277"/>
  <c r="S289" i="277"/>
  <c r="Q289" i="277"/>
  <c r="AK289" i="277"/>
  <c r="AX289" i="277"/>
  <c r="M289" i="277"/>
  <c r="U289" i="277"/>
  <c r="Y289" i="277"/>
  <c r="G289" i="277"/>
  <c r="AQ289" i="277"/>
  <c r="AL289" i="277"/>
  <c r="O289" i="277"/>
  <c r="AO289" i="277"/>
  <c r="AV289" i="277"/>
  <c r="Z289" i="277"/>
  <c r="AY289" i="277"/>
  <c r="AH289" i="277"/>
  <c r="J289" i="277"/>
  <c r="W289" i="277"/>
  <c r="I289" i="277"/>
  <c r="AE289" i="277"/>
  <c r="AB289" i="277"/>
  <c r="X289" i="277"/>
  <c r="AN289" i="277"/>
  <c r="C289" i="277"/>
  <c r="AW289" i="277"/>
  <c r="AF289" i="277"/>
  <c r="AI289" i="277"/>
  <c r="AS289" i="277"/>
  <c r="AR289" i="277"/>
  <c r="F289" i="277"/>
  <c r="A290" i="277"/>
  <c r="Y288" i="277"/>
  <c r="U288" i="277"/>
  <c r="AS288" i="277"/>
  <c r="J288" i="277"/>
  <c r="AI288" i="277"/>
  <c r="N288" i="277"/>
  <c r="AP288" i="277"/>
  <c r="D288" i="277"/>
  <c r="H288" i="277"/>
  <c r="AQ288" i="277"/>
  <c r="E288" i="277"/>
  <c r="AL288" i="277"/>
  <c r="AY288" i="277"/>
  <c r="I288" i="277"/>
  <c r="AJ288" i="277"/>
  <c r="M288" i="277"/>
  <c r="AD288" i="277"/>
  <c r="BA288" i="277"/>
  <c r="AZ288" i="277"/>
  <c r="AW288" i="277"/>
  <c r="AU288" i="277"/>
  <c r="AT288" i="277"/>
  <c r="AA288" i="277"/>
  <c r="AM288" i="277"/>
  <c r="AG288" i="277"/>
  <c r="AH288" i="277"/>
  <c r="Q288" i="277"/>
  <c r="O288" i="277"/>
  <c r="Z288" i="277"/>
  <c r="W288" i="277"/>
  <c r="V288" i="277"/>
  <c r="AN288" i="277"/>
  <c r="F288" i="277"/>
  <c r="X288" i="277"/>
  <c r="K288" i="277"/>
  <c r="AC288" i="277"/>
  <c r="R288" i="277"/>
  <c r="AX288" i="277"/>
  <c r="AB288" i="277"/>
  <c r="AO288" i="277"/>
  <c r="AK288" i="277"/>
  <c r="T288" i="277"/>
  <c r="L288" i="277"/>
  <c r="AE288" i="277"/>
  <c r="C288" i="277"/>
  <c r="S288" i="277"/>
  <c r="P288" i="277"/>
  <c r="G288" i="277"/>
  <c r="AV288" i="277"/>
  <c r="AF288" i="277"/>
  <c r="AR288" i="277"/>
  <c r="M353" i="277"/>
  <c r="AF353" i="277"/>
  <c r="S353" i="277"/>
  <c r="AQ353" i="277"/>
  <c r="AZ353" i="277"/>
  <c r="BA353" i="277"/>
  <c r="F353" i="277"/>
  <c r="X353" i="277"/>
  <c r="AP353" i="277"/>
  <c r="U353" i="277"/>
  <c r="AR353" i="277"/>
  <c r="AX353" i="277"/>
  <c r="AN353" i="277"/>
  <c r="AW353" i="277"/>
  <c r="R353" i="277"/>
  <c r="V353" i="277"/>
  <c r="Y353" i="277"/>
  <c r="Z353" i="277"/>
  <c r="AJ353" i="277"/>
  <c r="AB353" i="277"/>
  <c r="N353" i="277"/>
  <c r="L353" i="277"/>
  <c r="E353" i="277"/>
  <c r="I353" i="277"/>
  <c r="AE353" i="277"/>
  <c r="C353" i="277"/>
  <c r="A355" i="277"/>
  <c r="P353" i="277"/>
  <c r="AV353" i="277"/>
  <c r="Q353" i="277"/>
  <c r="AU353" i="277"/>
  <c r="AD353" i="277"/>
  <c r="AT353" i="277"/>
  <c r="AO353" i="277"/>
  <c r="G353" i="277"/>
  <c r="T353" i="277"/>
  <c r="D353" i="277"/>
  <c r="AK353" i="277"/>
  <c r="AL353" i="277"/>
  <c r="AI353" i="277"/>
  <c r="H353" i="277"/>
  <c r="AS353" i="277"/>
  <c r="W353" i="277"/>
  <c r="K353" i="277"/>
  <c r="J353" i="277"/>
  <c r="AY353" i="277"/>
  <c r="AA353" i="277"/>
  <c r="AC353" i="277"/>
  <c r="AH353" i="277"/>
  <c r="O353" i="277"/>
  <c r="AM353" i="277"/>
  <c r="AG353" i="277"/>
  <c r="V156" i="277"/>
  <c r="AD156" i="277"/>
  <c r="H156" i="277"/>
  <c r="Q156" i="277"/>
  <c r="X156" i="277"/>
  <c r="G156" i="277"/>
  <c r="AR156" i="277"/>
  <c r="I156" i="277"/>
  <c r="AI156" i="277"/>
  <c r="T156" i="277"/>
  <c r="AH156" i="277"/>
  <c r="AK156" i="277"/>
  <c r="AM156" i="277"/>
  <c r="P156" i="277"/>
  <c r="O156" i="277"/>
  <c r="N156" i="277"/>
  <c r="AG156" i="277"/>
  <c r="AL156" i="277"/>
  <c r="AP156" i="277"/>
  <c r="AC156" i="277"/>
  <c r="AZ156" i="277"/>
  <c r="AJ156" i="277"/>
  <c r="D156" i="277"/>
  <c r="R156" i="277"/>
  <c r="J156" i="277"/>
  <c r="AQ156" i="277"/>
  <c r="U156" i="277"/>
  <c r="BA156" i="277"/>
  <c r="AW156" i="277"/>
  <c r="AO156" i="277"/>
  <c r="AN156" i="277"/>
  <c r="S156" i="277"/>
  <c r="AY156" i="277"/>
  <c r="F156" i="277"/>
  <c r="AT156" i="277"/>
  <c r="AX156" i="277"/>
  <c r="AF156" i="277"/>
  <c r="AB156" i="277"/>
  <c r="E156" i="277"/>
  <c r="AU156" i="277"/>
  <c r="M156" i="277"/>
  <c r="W156" i="277"/>
  <c r="AA156" i="277"/>
  <c r="C156" i="277"/>
  <c r="L156" i="277"/>
  <c r="Y156" i="277"/>
  <c r="AV156" i="277"/>
  <c r="K156" i="277"/>
  <c r="AS156" i="277"/>
  <c r="AE156" i="277"/>
  <c r="Z156" i="277"/>
  <c r="AT48" i="93"/>
  <c r="AV48" i="93"/>
  <c r="AU48" i="93"/>
  <c r="AW48" i="93"/>
  <c r="N695" i="265"/>
  <c r="AU40" i="93"/>
  <c r="AV56" i="93"/>
  <c r="AT56" i="93"/>
  <c r="AU56" i="93"/>
  <c r="AW56" i="93"/>
  <c r="AT24" i="277"/>
  <c r="H24" i="277"/>
  <c r="AO24" i="277"/>
  <c r="S24" i="277"/>
  <c r="U24" i="277"/>
  <c r="AR24" i="277"/>
  <c r="AV24" i="277"/>
  <c r="G24" i="277"/>
  <c r="L24" i="277"/>
  <c r="R24" i="277"/>
  <c r="AI24" i="277"/>
  <c r="AE24" i="277"/>
  <c r="AD24" i="277"/>
  <c r="AG24" i="277"/>
  <c r="AY24" i="277"/>
  <c r="AH24" i="277"/>
  <c r="I24" i="277"/>
  <c r="K24" i="277"/>
  <c r="J24" i="277"/>
  <c r="AM24" i="277"/>
  <c r="AF24" i="277"/>
  <c r="Q24" i="277"/>
  <c r="C24" i="277"/>
  <c r="F24" i="277"/>
  <c r="AJ24" i="277"/>
  <c r="AL24" i="277"/>
  <c r="AS24" i="277"/>
  <c r="Y24" i="277"/>
  <c r="AA24" i="277"/>
  <c r="AN24" i="277"/>
  <c r="AQ24" i="277"/>
  <c r="AX24" i="277"/>
  <c r="N24" i="277"/>
  <c r="AP24" i="277"/>
  <c r="Z24" i="277"/>
  <c r="AU24" i="277"/>
  <c r="AB24" i="277"/>
  <c r="W24" i="277"/>
  <c r="AW24" i="277"/>
  <c r="V24" i="277"/>
  <c r="AZ24" i="277"/>
  <c r="M24" i="277"/>
  <c r="E24" i="277"/>
  <c r="X24" i="277"/>
  <c r="D24" i="277"/>
  <c r="T24" i="277"/>
  <c r="P24" i="277"/>
  <c r="B24" i="277"/>
  <c r="AK24" i="277"/>
  <c r="O24" i="277"/>
  <c r="AC24" i="277"/>
  <c r="AQ390" i="277"/>
  <c r="R390" i="277"/>
  <c r="AZ390" i="277"/>
  <c r="AA390" i="277"/>
  <c r="V390" i="277"/>
  <c r="AD390" i="277"/>
  <c r="J390" i="277"/>
  <c r="X390" i="277"/>
  <c r="U390" i="277"/>
  <c r="AO390" i="277"/>
  <c r="E390" i="277"/>
  <c r="AM390" i="277"/>
  <c r="AN390" i="277"/>
  <c r="S390" i="277"/>
  <c r="G390" i="277"/>
  <c r="P390" i="277"/>
  <c r="W390" i="277"/>
  <c r="Q390" i="277"/>
  <c r="AB390" i="277"/>
  <c r="AJ390" i="277"/>
  <c r="AY390" i="277"/>
  <c r="AP390" i="277"/>
  <c r="AH390" i="277"/>
  <c r="AX390" i="277"/>
  <c r="AG390" i="277"/>
  <c r="I390" i="277"/>
  <c r="D390" i="277"/>
  <c r="K390" i="277"/>
  <c r="AF390" i="277"/>
  <c r="O390" i="277"/>
  <c r="T390" i="277"/>
  <c r="H390" i="277"/>
  <c r="AI390" i="277"/>
  <c r="AR390" i="277"/>
  <c r="BA390" i="277"/>
  <c r="N390" i="277"/>
  <c r="AK390" i="277"/>
  <c r="AL390" i="277"/>
  <c r="AU390" i="277"/>
  <c r="Z390" i="277"/>
  <c r="AT390" i="277"/>
  <c r="L390" i="277"/>
  <c r="M390" i="277"/>
  <c r="F390" i="277"/>
  <c r="AS390" i="277"/>
  <c r="Y390" i="277"/>
  <c r="AV390" i="277"/>
  <c r="AW390" i="277"/>
  <c r="AC390" i="277"/>
  <c r="AE390" i="277"/>
  <c r="C390" i="277"/>
  <c r="Z191" i="277"/>
  <c r="L191" i="277"/>
  <c r="F191" i="277"/>
  <c r="AP191" i="277"/>
  <c r="AA191" i="277"/>
  <c r="AE191" i="277"/>
  <c r="AB191" i="277"/>
  <c r="W191" i="277"/>
  <c r="BA191" i="277"/>
  <c r="AD191" i="277"/>
  <c r="AV191" i="277"/>
  <c r="X191" i="277"/>
  <c r="AX191" i="277"/>
  <c r="AU191" i="277"/>
  <c r="J191" i="277"/>
  <c r="R191" i="277"/>
  <c r="H191" i="277"/>
  <c r="E191" i="277"/>
  <c r="AN191" i="277"/>
  <c r="AJ191" i="277"/>
  <c r="AI191" i="277"/>
  <c r="AF191" i="277"/>
  <c r="AT191" i="277"/>
  <c r="I191" i="277"/>
  <c r="AG191" i="277"/>
  <c r="Q191" i="277"/>
  <c r="K191" i="277"/>
  <c r="S191" i="277"/>
  <c r="AW191" i="277"/>
  <c r="U191" i="277"/>
  <c r="M191" i="277"/>
  <c r="AM191" i="277"/>
  <c r="Y191" i="277"/>
  <c r="V191" i="277"/>
  <c r="AC191" i="277"/>
  <c r="AY191" i="277"/>
  <c r="AR191" i="277"/>
  <c r="AL191" i="277"/>
  <c r="D191" i="277"/>
  <c r="AQ191" i="277"/>
  <c r="T191" i="277"/>
  <c r="N191" i="277"/>
  <c r="AH191" i="277"/>
  <c r="AK191" i="277"/>
  <c r="AS191" i="277"/>
  <c r="AZ191" i="277"/>
  <c r="O191" i="277"/>
  <c r="P191" i="277"/>
  <c r="G191" i="277"/>
  <c r="AO191" i="277"/>
  <c r="C191" i="277"/>
  <c r="A192" i="277"/>
  <c r="N90" i="277"/>
  <c r="AZ90" i="277"/>
  <c r="AB90" i="277"/>
  <c r="AT90" i="277"/>
  <c r="AA90" i="277"/>
  <c r="G90" i="277"/>
  <c r="X90" i="277"/>
  <c r="AG90" i="277"/>
  <c r="Y90" i="277"/>
  <c r="AQ90" i="277"/>
  <c r="S90" i="277"/>
  <c r="AN90" i="277"/>
  <c r="AD90" i="277"/>
  <c r="AF90" i="277"/>
  <c r="AP90" i="277"/>
  <c r="AS90" i="277"/>
  <c r="AU90" i="277"/>
  <c r="AE90" i="277"/>
  <c r="I90" i="277"/>
  <c r="T90" i="277"/>
  <c r="O90" i="277"/>
  <c r="AC90" i="277"/>
  <c r="F90" i="277"/>
  <c r="M90" i="277"/>
  <c r="AX90" i="277"/>
  <c r="Z90" i="277"/>
  <c r="L90" i="277"/>
  <c r="Q90" i="277"/>
  <c r="AI90" i="277"/>
  <c r="BA90" i="277"/>
  <c r="AL90" i="277"/>
  <c r="AY90" i="277"/>
  <c r="AW90" i="277"/>
  <c r="R90" i="277"/>
  <c r="AV90" i="277"/>
  <c r="H90" i="277"/>
  <c r="AR90" i="277"/>
  <c r="D90" i="277"/>
  <c r="AH90" i="277"/>
  <c r="U90" i="277"/>
  <c r="J90" i="277"/>
  <c r="AM90" i="277"/>
  <c r="W90" i="277"/>
  <c r="E90" i="277"/>
  <c r="K90" i="277"/>
  <c r="AO90" i="277"/>
  <c r="AK90" i="277"/>
  <c r="V90" i="277"/>
  <c r="P90" i="277"/>
  <c r="AJ90" i="277"/>
  <c r="C90" i="277"/>
  <c r="K89" i="277"/>
  <c r="V89" i="277"/>
  <c r="AA89" i="277"/>
  <c r="AY89" i="277"/>
  <c r="M89" i="277"/>
  <c r="U89" i="277"/>
  <c r="Z89" i="277"/>
  <c r="X89" i="277"/>
  <c r="AK89" i="277"/>
  <c r="G89" i="277"/>
  <c r="AF89" i="277"/>
  <c r="AG89" i="277"/>
  <c r="AJ89" i="277"/>
  <c r="I89" i="277"/>
  <c r="AB89" i="277"/>
  <c r="P89" i="277"/>
  <c r="N89" i="277"/>
  <c r="AS89" i="277"/>
  <c r="AP89" i="277"/>
  <c r="AX89" i="277"/>
  <c r="AD89" i="277"/>
  <c r="AO89" i="277"/>
  <c r="AQ89" i="277"/>
  <c r="AZ89" i="277"/>
  <c r="E89" i="277"/>
  <c r="D89" i="277"/>
  <c r="AV89" i="277"/>
  <c r="Q89" i="277"/>
  <c r="AU89" i="277"/>
  <c r="AI89" i="277"/>
  <c r="AC89" i="277"/>
  <c r="AN89" i="277"/>
  <c r="T89" i="277"/>
  <c r="AH89" i="277"/>
  <c r="AM89" i="277"/>
  <c r="BA89" i="277"/>
  <c r="O89" i="277"/>
  <c r="J89" i="277"/>
  <c r="Y89" i="277"/>
  <c r="F89" i="277"/>
  <c r="AT89" i="277"/>
  <c r="AL89" i="277"/>
  <c r="R89" i="277"/>
  <c r="AE89" i="277"/>
  <c r="L89" i="277"/>
  <c r="S89" i="277"/>
  <c r="W89" i="277"/>
  <c r="AR89" i="277"/>
  <c r="H89" i="277"/>
  <c r="AW89" i="277"/>
  <c r="C89" i="277"/>
  <c r="X225" i="277"/>
  <c r="AC225" i="277"/>
  <c r="Y225" i="277"/>
  <c r="AO225" i="277"/>
  <c r="T225" i="277"/>
  <c r="J225" i="277"/>
  <c r="AA225" i="277"/>
  <c r="AH225" i="277"/>
  <c r="O225" i="277"/>
  <c r="Z225" i="277"/>
  <c r="Q225" i="277"/>
  <c r="AL225" i="277"/>
  <c r="AG225" i="277"/>
  <c r="AM225" i="277"/>
  <c r="H225" i="277"/>
  <c r="AS225" i="277"/>
  <c r="U225" i="277"/>
  <c r="AI225" i="277"/>
  <c r="M225" i="277"/>
  <c r="E225" i="277"/>
  <c r="AR225" i="277"/>
  <c r="AU225" i="277"/>
  <c r="I225" i="277"/>
  <c r="S225" i="277"/>
  <c r="AE225" i="277"/>
  <c r="R225" i="277"/>
  <c r="AB225" i="277"/>
  <c r="F225" i="277"/>
  <c r="N225" i="277"/>
  <c r="P225" i="277"/>
  <c r="AW225" i="277"/>
  <c r="G225" i="277"/>
  <c r="V225" i="277"/>
  <c r="AQ225" i="277"/>
  <c r="AP225" i="277"/>
  <c r="AD225" i="277"/>
  <c r="AK225" i="277"/>
  <c r="AX225" i="277"/>
  <c r="L225" i="277"/>
  <c r="AV225" i="277"/>
  <c r="K225" i="277"/>
  <c r="AZ225" i="277"/>
  <c r="W225" i="277"/>
  <c r="AY225" i="277"/>
  <c r="AT225" i="277"/>
  <c r="AF225" i="277"/>
  <c r="BA225" i="277"/>
  <c r="D225" i="277"/>
  <c r="AJ225" i="277"/>
  <c r="AN225" i="277"/>
  <c r="C225" i="277"/>
  <c r="A258" i="277"/>
  <c r="A226" i="277"/>
  <c r="AI125" i="277"/>
  <c r="AH125" i="277"/>
  <c r="AJ125" i="277"/>
  <c r="AN125" i="277"/>
  <c r="J125" i="277"/>
  <c r="O125" i="277"/>
  <c r="AK125" i="277"/>
  <c r="AO125" i="277"/>
  <c r="L125" i="277"/>
  <c r="U125" i="277"/>
  <c r="X125" i="277"/>
  <c r="AV125" i="277"/>
  <c r="AG125" i="277"/>
  <c r="AP125" i="277"/>
  <c r="W125" i="277"/>
  <c r="AE125" i="277"/>
  <c r="I125" i="277"/>
  <c r="K125" i="277"/>
  <c r="D125" i="277"/>
  <c r="S125" i="277"/>
  <c r="G125" i="277"/>
  <c r="AR125" i="277"/>
  <c r="P125" i="277"/>
  <c r="AQ125" i="277"/>
  <c r="Q125" i="277"/>
  <c r="AB125" i="277"/>
  <c r="AF125" i="277"/>
  <c r="AS125" i="277"/>
  <c r="H125" i="277"/>
  <c r="AY125" i="277"/>
  <c r="AW125" i="277"/>
  <c r="AZ125" i="277"/>
  <c r="AD125" i="277"/>
  <c r="BA125" i="277"/>
  <c r="M125" i="277"/>
  <c r="F125" i="277"/>
  <c r="T125" i="277"/>
  <c r="N125" i="277"/>
  <c r="V125" i="277"/>
  <c r="Y125" i="277"/>
  <c r="R125" i="277"/>
  <c r="AA125" i="277"/>
  <c r="AU125" i="277"/>
  <c r="AM125" i="277"/>
  <c r="E125" i="277"/>
  <c r="Z125" i="277"/>
  <c r="AX125" i="277"/>
  <c r="AT125" i="277"/>
  <c r="AC125" i="277"/>
  <c r="AL125" i="277"/>
  <c r="C125" i="277"/>
  <c r="R257" i="277"/>
  <c r="Y257" i="277"/>
  <c r="I257" i="277"/>
  <c r="V257" i="277"/>
  <c r="T257" i="277"/>
  <c r="AW257" i="277"/>
  <c r="W257" i="277"/>
  <c r="AF257" i="277"/>
  <c r="AA257" i="277"/>
  <c r="AB257" i="277"/>
  <c r="O257" i="277"/>
  <c r="AX257" i="277"/>
  <c r="AS257" i="277"/>
  <c r="K257" i="277"/>
  <c r="Z257" i="277"/>
  <c r="AY257" i="277"/>
  <c r="AC257" i="277"/>
  <c r="AL257" i="277"/>
  <c r="AD257" i="277"/>
  <c r="AH257" i="277"/>
  <c r="H257" i="277"/>
  <c r="J257" i="277"/>
  <c r="X257" i="277"/>
  <c r="L257" i="277"/>
  <c r="AN257" i="277"/>
  <c r="AQ257" i="277"/>
  <c r="AZ257" i="277"/>
  <c r="AT257" i="277"/>
  <c r="BA257" i="277"/>
  <c r="N257" i="277"/>
  <c r="AK257" i="277"/>
  <c r="AU257" i="277"/>
  <c r="AP257" i="277"/>
  <c r="F257" i="277"/>
  <c r="U257" i="277"/>
  <c r="AI257" i="277"/>
  <c r="AE257" i="277"/>
  <c r="G257" i="277"/>
  <c r="AR257" i="277"/>
  <c r="Q257" i="277"/>
  <c r="AV257" i="277"/>
  <c r="AO257" i="277"/>
  <c r="E257" i="277"/>
  <c r="AM257" i="277"/>
  <c r="M257" i="277"/>
  <c r="P257" i="277"/>
  <c r="D257" i="277"/>
  <c r="AJ257" i="277"/>
  <c r="S257" i="277"/>
  <c r="AG257" i="277"/>
  <c r="C257" i="277"/>
  <c r="A259" i="277"/>
  <c r="A260" i="277"/>
  <c r="A391" i="277"/>
  <c r="I92" i="277"/>
  <c r="AH92" i="277"/>
  <c r="AV92" i="277"/>
  <c r="U92" i="277"/>
  <c r="H92" i="277"/>
  <c r="D92" i="277"/>
  <c r="AS92" i="277"/>
  <c r="K92" i="277"/>
  <c r="Y92" i="277"/>
  <c r="AY92" i="277"/>
  <c r="Q92" i="277"/>
  <c r="AI92" i="277"/>
  <c r="AG92" i="277"/>
  <c r="AA92" i="277"/>
  <c r="M92" i="277"/>
  <c r="AO92" i="277"/>
  <c r="AZ92" i="277"/>
  <c r="AP92" i="277"/>
  <c r="X92" i="277"/>
  <c r="AW92" i="277"/>
  <c r="F92" i="277"/>
  <c r="N92" i="277"/>
  <c r="AT92" i="277"/>
  <c r="AC92" i="277"/>
  <c r="AX92" i="277"/>
  <c r="G92" i="277"/>
  <c r="W92" i="277"/>
  <c r="T92" i="277"/>
  <c r="L92" i="277"/>
  <c r="AR92" i="277"/>
  <c r="S92" i="277"/>
  <c r="V92" i="277"/>
  <c r="J92" i="277"/>
  <c r="BA92" i="277"/>
  <c r="E92" i="277"/>
  <c r="AD92" i="277"/>
  <c r="AL92" i="277"/>
  <c r="AN92" i="277"/>
  <c r="AU92" i="277"/>
  <c r="AF92" i="277"/>
  <c r="O92" i="277"/>
  <c r="R92" i="277"/>
  <c r="AJ92" i="277"/>
  <c r="AB92" i="277"/>
  <c r="P92" i="277"/>
  <c r="AE92" i="277"/>
  <c r="Z92" i="277"/>
  <c r="AQ92" i="277"/>
  <c r="AK92" i="277"/>
  <c r="AM92" i="277"/>
  <c r="C92" i="277"/>
  <c r="AV91" i="277"/>
  <c r="AR91" i="277"/>
  <c r="N91" i="277"/>
  <c r="O91" i="277"/>
  <c r="X91" i="277"/>
  <c r="Z91" i="277"/>
  <c r="AN91" i="277"/>
  <c r="AK91" i="277"/>
  <c r="V91" i="277"/>
  <c r="I91" i="277"/>
  <c r="K91" i="277"/>
  <c r="AF91" i="277"/>
  <c r="AU91" i="277"/>
  <c r="R91" i="277"/>
  <c r="AQ91" i="277"/>
  <c r="S91" i="277"/>
  <c r="AG91" i="277"/>
  <c r="AL91" i="277"/>
  <c r="AT91" i="277"/>
  <c r="AP91" i="277"/>
  <c r="AB91" i="277"/>
  <c r="M91" i="277"/>
  <c r="AO91" i="277"/>
  <c r="Q91" i="277"/>
  <c r="AD91" i="277"/>
  <c r="T91" i="277"/>
  <c r="J91" i="277"/>
  <c r="AZ91" i="277"/>
  <c r="AW91" i="277"/>
  <c r="U91" i="277"/>
  <c r="BA91" i="277"/>
  <c r="AE91" i="277"/>
  <c r="AX91" i="277"/>
  <c r="Y91" i="277"/>
  <c r="AC91" i="277"/>
  <c r="F91" i="277"/>
  <c r="H91" i="277"/>
  <c r="W91" i="277"/>
  <c r="AI91" i="277"/>
  <c r="AA91" i="277"/>
  <c r="D91" i="277"/>
  <c r="AM91" i="277"/>
  <c r="P91" i="277"/>
  <c r="AH91" i="277"/>
  <c r="G91" i="277"/>
  <c r="L91" i="277"/>
  <c r="AS91" i="277"/>
  <c r="E91" i="277"/>
  <c r="AJ91" i="277"/>
  <c r="AY91" i="277"/>
  <c r="C91" i="277"/>
  <c r="A93" i="277"/>
  <c r="A94" i="277"/>
  <c r="F56" i="277"/>
  <c r="T56" i="277"/>
  <c r="S56" i="277"/>
  <c r="L56" i="277"/>
  <c r="I56" i="277"/>
  <c r="AY56" i="277"/>
  <c r="G56" i="277"/>
  <c r="AA56" i="277"/>
  <c r="BA56" i="277"/>
  <c r="X56" i="277"/>
  <c r="AE56" i="277"/>
  <c r="AN56" i="277"/>
  <c r="AT56" i="277"/>
  <c r="AD56" i="277"/>
  <c r="AJ56" i="277"/>
  <c r="AB56" i="277"/>
  <c r="AW56" i="277"/>
  <c r="Q56" i="277"/>
  <c r="E56" i="277"/>
  <c r="AF56" i="277"/>
  <c r="AV56" i="277"/>
  <c r="AR56" i="277"/>
  <c r="AP56" i="277"/>
  <c r="AK56" i="277"/>
  <c r="AL56" i="277"/>
  <c r="M56" i="277"/>
  <c r="AU56" i="277"/>
  <c r="Y56" i="277"/>
  <c r="AH56" i="277"/>
  <c r="R56" i="277"/>
  <c r="N56" i="277"/>
  <c r="H56" i="277"/>
  <c r="W56" i="277"/>
  <c r="AO56" i="277"/>
  <c r="AZ56" i="277"/>
  <c r="O56" i="277"/>
  <c r="AG56" i="277"/>
  <c r="AM56" i="277"/>
  <c r="AQ56" i="277"/>
  <c r="AC56" i="277"/>
  <c r="AI56" i="277"/>
  <c r="P56" i="277"/>
  <c r="K56" i="277"/>
  <c r="U56" i="277"/>
  <c r="Z56" i="277"/>
  <c r="AS56" i="277"/>
  <c r="V56" i="277"/>
  <c r="J56" i="277"/>
  <c r="D56" i="277"/>
  <c r="AX56" i="277"/>
  <c r="C56" i="277"/>
  <c r="AG243" i="277"/>
  <c r="AG244" i="277"/>
  <c r="AG210" i="277"/>
  <c r="AG211" i="277"/>
  <c r="AG144" i="277"/>
  <c r="AG145" i="277"/>
  <c r="AG309" i="277"/>
  <c r="AG310" i="277"/>
  <c r="N48" i="278"/>
  <c r="AS37" i="93"/>
  <c r="AW37" i="93"/>
  <c r="AG78" i="277"/>
  <c r="AG79" i="277"/>
  <c r="AG111" i="277"/>
  <c r="AG112" i="277"/>
  <c r="AG375" i="277"/>
  <c r="AG376" i="277"/>
  <c r="AE37" i="93"/>
  <c r="AG276" i="277"/>
  <c r="AG277" i="277"/>
  <c r="AG177" i="277"/>
  <c r="AG178" i="277"/>
  <c r="AC37" i="93"/>
  <c r="AG342" i="277"/>
  <c r="AG343" i="277"/>
  <c r="AD37" i="93"/>
  <c r="A227" i="277"/>
  <c r="T389" i="277"/>
  <c r="AQ389" i="277"/>
  <c r="D389" i="277"/>
  <c r="AW389" i="277"/>
  <c r="S389" i="277"/>
  <c r="AU389" i="277"/>
  <c r="AH389" i="277"/>
  <c r="P389" i="277"/>
  <c r="AZ389" i="277"/>
  <c r="AY389" i="277"/>
  <c r="L389" i="277"/>
  <c r="G389" i="277"/>
  <c r="J389" i="277"/>
  <c r="U389" i="277"/>
  <c r="N389" i="277"/>
  <c r="M389" i="277"/>
  <c r="F389" i="277"/>
  <c r="O389" i="277"/>
  <c r="AL389" i="277"/>
  <c r="AN389" i="277"/>
  <c r="Y389" i="277"/>
  <c r="W389" i="277"/>
  <c r="V389" i="277"/>
  <c r="AV389" i="277"/>
  <c r="AE389" i="277"/>
  <c r="AP389" i="277"/>
  <c r="I389" i="277"/>
  <c r="AB389" i="277"/>
  <c r="AO389" i="277"/>
  <c r="AD389" i="277"/>
  <c r="AC389" i="277"/>
  <c r="AA389" i="277"/>
  <c r="AM389" i="277"/>
  <c r="H389" i="277"/>
  <c r="AI389" i="277"/>
  <c r="X389" i="277"/>
  <c r="K389" i="277"/>
  <c r="Z389" i="277"/>
  <c r="AR389" i="277"/>
  <c r="AT389" i="277"/>
  <c r="BA389" i="277"/>
  <c r="E389" i="277"/>
  <c r="R389" i="277"/>
  <c r="Q389" i="277"/>
  <c r="AG389" i="277"/>
  <c r="AX389" i="277"/>
  <c r="AF389" i="277"/>
  <c r="AS389" i="277"/>
  <c r="AJ389" i="277"/>
  <c r="AK389" i="277"/>
  <c r="C389" i="277"/>
  <c r="A126" i="277"/>
  <c r="A193" i="277"/>
  <c r="AT55" i="277"/>
  <c r="U55" i="277"/>
  <c r="BA55" i="277"/>
  <c r="AQ55" i="277"/>
  <c r="AO55" i="277"/>
  <c r="M55" i="277"/>
  <c r="O55" i="277"/>
  <c r="K55" i="277"/>
  <c r="P55" i="277"/>
  <c r="X55" i="277"/>
  <c r="R55" i="277"/>
  <c r="AM55" i="277"/>
  <c r="AZ55" i="277"/>
  <c r="AS55" i="277"/>
  <c r="V55" i="277"/>
  <c r="W55" i="277"/>
  <c r="AU55" i="277"/>
  <c r="AR55" i="277"/>
  <c r="Y55" i="277"/>
  <c r="S55" i="277"/>
  <c r="AY55" i="277"/>
  <c r="E55" i="277"/>
  <c r="AE55" i="277"/>
  <c r="AN55" i="277"/>
  <c r="AP55" i="277"/>
  <c r="AI55" i="277"/>
  <c r="G55" i="277"/>
  <c r="F55" i="277"/>
  <c r="AD55" i="277"/>
  <c r="H55" i="277"/>
  <c r="AJ55" i="277"/>
  <c r="AH55" i="277"/>
  <c r="I55" i="277"/>
  <c r="J55" i="277"/>
  <c r="AV55" i="277"/>
  <c r="AL55" i="277"/>
  <c r="AX55" i="277"/>
  <c r="N55" i="277"/>
  <c r="T55" i="277"/>
  <c r="AW55" i="277"/>
  <c r="Z55" i="277"/>
  <c r="AA55" i="277"/>
  <c r="AC55" i="277"/>
  <c r="Q55" i="277"/>
  <c r="D55" i="277"/>
  <c r="AB55" i="277"/>
  <c r="L55" i="277"/>
  <c r="AF55" i="277"/>
  <c r="AG55" i="277"/>
  <c r="AK55" i="277"/>
  <c r="C55" i="277"/>
  <c r="A57" i="277"/>
  <c r="AP325" i="277"/>
  <c r="D325" i="277"/>
  <c r="E325" i="277"/>
  <c r="AO325" i="277"/>
  <c r="AV325" i="277"/>
  <c r="Z325" i="277"/>
  <c r="X325" i="277"/>
  <c r="R325" i="277"/>
  <c r="J325" i="277"/>
  <c r="H325" i="277"/>
  <c r="AH325" i="277"/>
  <c r="AF325" i="277"/>
  <c r="AM325" i="277"/>
  <c r="N325" i="277"/>
  <c r="P325" i="277"/>
  <c r="AU325" i="277"/>
  <c r="AS325" i="277"/>
  <c r="O325" i="277"/>
  <c r="F325" i="277"/>
  <c r="S325" i="277"/>
  <c r="U325" i="277"/>
  <c r="AB325" i="277"/>
  <c r="AA325" i="277"/>
  <c r="L325" i="277"/>
  <c r="M325" i="277"/>
  <c r="C325" i="277"/>
  <c r="Q325" i="277"/>
  <c r="AI325" i="277"/>
  <c r="AE325" i="277"/>
  <c r="BA325" i="277"/>
  <c r="AW325" i="277"/>
  <c r="AG325" i="277"/>
  <c r="I325" i="277"/>
  <c r="AQ325" i="277"/>
  <c r="G325" i="277"/>
  <c r="AJ325" i="277"/>
  <c r="AC325" i="277"/>
  <c r="K325" i="277"/>
  <c r="AY325" i="277"/>
  <c r="V325" i="277"/>
  <c r="T325" i="277"/>
  <c r="AN325" i="277"/>
  <c r="AR325" i="277"/>
  <c r="AZ325" i="277"/>
  <c r="AX325" i="277"/>
  <c r="AD325" i="277"/>
  <c r="AT325" i="277"/>
  <c r="AL325" i="277"/>
  <c r="Y325" i="277"/>
  <c r="W325" i="277"/>
  <c r="AK325" i="277"/>
  <c r="AZ158" i="277"/>
  <c r="N158" i="277"/>
  <c r="K158" i="277"/>
  <c r="AP158" i="277"/>
  <c r="X158" i="277"/>
  <c r="AY158" i="277"/>
  <c r="BA158" i="277"/>
  <c r="AD158" i="277"/>
  <c r="AQ158" i="277"/>
  <c r="AW158" i="277"/>
  <c r="AG158" i="277"/>
  <c r="S158" i="277"/>
  <c r="O158" i="277"/>
  <c r="AJ158" i="277"/>
  <c r="T158" i="277"/>
  <c r="V158" i="277"/>
  <c r="G158" i="277"/>
  <c r="Y158" i="277"/>
  <c r="P158" i="277"/>
  <c r="AI158" i="277"/>
  <c r="AB158" i="277"/>
  <c r="F158" i="277"/>
  <c r="AK158" i="277"/>
  <c r="AN158" i="277"/>
  <c r="AA158" i="277"/>
  <c r="AO158" i="277"/>
  <c r="AH158" i="277"/>
  <c r="L158" i="277"/>
  <c r="D158" i="277"/>
  <c r="AF158" i="277"/>
  <c r="AM158" i="277"/>
  <c r="J158" i="277"/>
  <c r="E158" i="277"/>
  <c r="Q158" i="277"/>
  <c r="AT158" i="277"/>
  <c r="Z158" i="277"/>
  <c r="AX158" i="277"/>
  <c r="AS158" i="277"/>
  <c r="W158" i="277"/>
  <c r="R158" i="277"/>
  <c r="AL158" i="277"/>
  <c r="AU158" i="277"/>
  <c r="U158" i="277"/>
  <c r="AE158" i="277"/>
  <c r="C158" i="277"/>
  <c r="I158" i="277"/>
  <c r="AV158" i="277"/>
  <c r="AR158" i="277"/>
  <c r="AC158" i="277"/>
  <c r="H158" i="277"/>
  <c r="M158" i="277"/>
  <c r="A95" i="277"/>
  <c r="AV355" i="277"/>
  <c r="S355" i="277"/>
  <c r="AH355" i="277"/>
  <c r="BA355" i="277"/>
  <c r="AB355" i="277"/>
  <c r="AP355" i="277"/>
  <c r="Y355" i="277"/>
  <c r="AK355" i="277"/>
  <c r="AL355" i="277"/>
  <c r="Z355" i="277"/>
  <c r="N355" i="277"/>
  <c r="AT355" i="277"/>
  <c r="R355" i="277"/>
  <c r="M355" i="277"/>
  <c r="F355" i="277"/>
  <c r="Q355" i="277"/>
  <c r="AG355" i="277"/>
  <c r="K355" i="277"/>
  <c r="AC355" i="277"/>
  <c r="G355" i="277"/>
  <c r="D355" i="277"/>
  <c r="AD355" i="277"/>
  <c r="AE355" i="277"/>
  <c r="P355" i="277"/>
  <c r="AS355" i="277"/>
  <c r="AZ355" i="277"/>
  <c r="AR355" i="277"/>
  <c r="H355" i="277"/>
  <c r="AO355" i="277"/>
  <c r="T355" i="277"/>
  <c r="AA355" i="277"/>
  <c r="J355" i="277"/>
  <c r="AW355" i="277"/>
  <c r="AN355" i="277"/>
  <c r="AF355" i="277"/>
  <c r="W355" i="277"/>
  <c r="X355" i="277"/>
  <c r="AQ355" i="277"/>
  <c r="I355" i="277"/>
  <c r="V355" i="277"/>
  <c r="L355" i="277"/>
  <c r="E355" i="277"/>
  <c r="AM355" i="277"/>
  <c r="AI355" i="277"/>
  <c r="O355" i="277"/>
  <c r="AY355" i="277"/>
  <c r="U355" i="277"/>
  <c r="AJ355" i="277"/>
  <c r="AX355" i="277"/>
  <c r="AU355" i="277"/>
  <c r="C355" i="277"/>
  <c r="D290" i="277"/>
  <c r="O290" i="277"/>
  <c r="AT290" i="277"/>
  <c r="AK290" i="277"/>
  <c r="F290" i="277"/>
  <c r="U290" i="277"/>
  <c r="S290" i="277"/>
  <c r="AV290" i="277"/>
  <c r="AW290" i="277"/>
  <c r="AP290" i="277"/>
  <c r="Q290" i="277"/>
  <c r="AS290" i="277"/>
  <c r="AH290" i="277"/>
  <c r="I290" i="277"/>
  <c r="K290" i="277"/>
  <c r="AX290" i="277"/>
  <c r="AN290" i="277"/>
  <c r="AD290" i="277"/>
  <c r="AB290" i="277"/>
  <c r="L290" i="277"/>
  <c r="AI290" i="277"/>
  <c r="V290" i="277"/>
  <c r="N290" i="277"/>
  <c r="T290" i="277"/>
  <c r="AZ290" i="277"/>
  <c r="E290" i="277"/>
  <c r="AR290" i="277"/>
  <c r="AM290" i="277"/>
  <c r="R290" i="277"/>
  <c r="AO290" i="277"/>
  <c r="AJ290" i="277"/>
  <c r="J290" i="277"/>
  <c r="P290" i="277"/>
  <c r="AG290" i="277"/>
  <c r="AQ290" i="277"/>
  <c r="Z290" i="277"/>
  <c r="W290" i="277"/>
  <c r="Y290" i="277"/>
  <c r="AY290" i="277"/>
  <c r="M290" i="277"/>
  <c r="X290" i="277"/>
  <c r="AA290" i="277"/>
  <c r="AU290" i="277"/>
  <c r="BA290" i="277"/>
  <c r="AL290" i="277"/>
  <c r="AF290" i="277"/>
  <c r="G290" i="277"/>
  <c r="AE290" i="277"/>
  <c r="AC290" i="277"/>
  <c r="H290" i="277"/>
  <c r="C290" i="277"/>
  <c r="A291" i="277"/>
  <c r="A292" i="277" s="1"/>
  <c r="S324" i="277"/>
  <c r="AW324" i="277"/>
  <c r="Y324" i="277"/>
  <c r="AV324" i="277"/>
  <c r="AY324" i="277"/>
  <c r="U324" i="277"/>
  <c r="AF324" i="277"/>
  <c r="AS324" i="277"/>
  <c r="AR324" i="277"/>
  <c r="AN324" i="277"/>
  <c r="O324" i="277"/>
  <c r="AI324" i="277"/>
  <c r="AX324" i="277"/>
  <c r="E324" i="277"/>
  <c r="AH324" i="277"/>
  <c r="AL324" i="277"/>
  <c r="AP324" i="277"/>
  <c r="K324" i="277"/>
  <c r="AU324" i="277"/>
  <c r="R324" i="277"/>
  <c r="T324" i="277"/>
  <c r="G324" i="277"/>
  <c r="V324" i="277"/>
  <c r="L324" i="277"/>
  <c r="W324" i="277"/>
  <c r="C324" i="277"/>
  <c r="M324" i="277"/>
  <c r="X324" i="277"/>
  <c r="AG324" i="277"/>
  <c r="I324" i="277"/>
  <c r="AO324" i="277"/>
  <c r="AE324" i="277"/>
  <c r="AZ324" i="277"/>
  <c r="J324" i="277"/>
  <c r="F324" i="277"/>
  <c r="Q324" i="277"/>
  <c r="AA324" i="277"/>
  <c r="AQ324" i="277"/>
  <c r="AC324" i="277"/>
  <c r="Z324" i="277"/>
  <c r="H324" i="277"/>
  <c r="AT324" i="277"/>
  <c r="AJ324" i="277"/>
  <c r="BA324" i="277"/>
  <c r="AM324" i="277"/>
  <c r="AD324" i="277"/>
  <c r="N324" i="277"/>
  <c r="AK324" i="277"/>
  <c r="P324" i="277"/>
  <c r="AB324" i="277"/>
  <c r="D324" i="277"/>
  <c r="A356" i="277"/>
  <c r="A160" i="277"/>
  <c r="P159" i="277"/>
  <c r="Q159" i="277"/>
  <c r="AC159" i="277"/>
  <c r="AJ159" i="277"/>
  <c r="Y159" i="277"/>
  <c r="AV159" i="277"/>
  <c r="U159" i="277"/>
  <c r="AN159" i="277"/>
  <c r="AD159" i="277"/>
  <c r="J159" i="277"/>
  <c r="AU159" i="277"/>
  <c r="AF159" i="277"/>
  <c r="AM159" i="277"/>
  <c r="AA159" i="277"/>
  <c r="AT159" i="277"/>
  <c r="E159" i="277"/>
  <c r="X159" i="277"/>
  <c r="F159" i="277"/>
  <c r="K159" i="277"/>
  <c r="AG159" i="277"/>
  <c r="AZ159" i="277"/>
  <c r="N159" i="277"/>
  <c r="AS159" i="277"/>
  <c r="H159" i="277"/>
  <c r="AE159" i="277"/>
  <c r="Z159" i="277"/>
  <c r="AI159" i="277"/>
  <c r="R159" i="277"/>
  <c r="D159" i="277"/>
  <c r="L159" i="277"/>
  <c r="AW159" i="277"/>
  <c r="W159" i="277"/>
  <c r="AH159" i="277"/>
  <c r="AR159" i="277"/>
  <c r="BA159" i="277"/>
  <c r="O159" i="277"/>
  <c r="T159" i="277"/>
  <c r="M159" i="277"/>
  <c r="AK159" i="277"/>
  <c r="AQ159" i="277"/>
  <c r="AY159" i="277"/>
  <c r="AL159" i="277"/>
  <c r="I159" i="277"/>
  <c r="C159" i="277"/>
  <c r="AB159" i="277"/>
  <c r="G159" i="277"/>
  <c r="S159" i="277"/>
  <c r="AO159" i="277"/>
  <c r="V159" i="277"/>
  <c r="AP159" i="277"/>
  <c r="AX159" i="277"/>
  <c r="S323" i="277"/>
  <c r="E323" i="277"/>
  <c r="AO323" i="277"/>
  <c r="I323" i="277"/>
  <c r="F323" i="277"/>
  <c r="Z323" i="277"/>
  <c r="AJ323" i="277"/>
  <c r="Q323" i="277"/>
  <c r="D323" i="277"/>
  <c r="AM323" i="277"/>
  <c r="P323" i="277"/>
  <c r="H323" i="277"/>
  <c r="AR323" i="277"/>
  <c r="R323" i="277"/>
  <c r="K323" i="277"/>
  <c r="O323" i="277"/>
  <c r="N323" i="277"/>
  <c r="M323" i="277"/>
  <c r="BA323" i="277"/>
  <c r="AP323" i="277"/>
  <c r="V323" i="277"/>
  <c r="AE323" i="277"/>
  <c r="AZ323" i="277"/>
  <c r="AQ323" i="277"/>
  <c r="AA323" i="277"/>
  <c r="AC323" i="277"/>
  <c r="Y323" i="277"/>
  <c r="AD323" i="277"/>
  <c r="AU323" i="277"/>
  <c r="AV323" i="277"/>
  <c r="AI323" i="277"/>
  <c r="AH323" i="277"/>
  <c r="W323" i="277"/>
  <c r="AF323" i="277"/>
  <c r="J323" i="277"/>
  <c r="AL323" i="277"/>
  <c r="X323" i="277"/>
  <c r="AN323" i="277"/>
  <c r="L323" i="277"/>
  <c r="T323" i="277"/>
  <c r="AG323" i="277"/>
  <c r="AS323" i="277"/>
  <c r="AY323" i="277"/>
  <c r="G323" i="277"/>
  <c r="U323" i="277"/>
  <c r="AX323" i="277"/>
  <c r="AT323" i="277"/>
  <c r="AW323" i="277"/>
  <c r="AB323" i="277"/>
  <c r="AK323" i="277"/>
  <c r="C323" i="277"/>
  <c r="A326" i="277"/>
  <c r="T95" i="277"/>
  <c r="AF95" i="277"/>
  <c r="AE95" i="277"/>
  <c r="V95" i="277"/>
  <c r="D95" i="277"/>
  <c r="AK95" i="277"/>
  <c r="R95" i="277"/>
  <c r="F95" i="277"/>
  <c r="AY95" i="277"/>
  <c r="AI95" i="277"/>
  <c r="E95" i="277"/>
  <c r="AP95" i="277"/>
  <c r="AN95" i="277"/>
  <c r="AZ95" i="277"/>
  <c r="AQ95" i="277"/>
  <c r="AV95" i="277"/>
  <c r="AA95" i="277"/>
  <c r="AR95" i="277"/>
  <c r="AX95" i="277"/>
  <c r="G95" i="277"/>
  <c r="U95" i="277"/>
  <c r="N95" i="277"/>
  <c r="BA95" i="277"/>
  <c r="Z95" i="277"/>
  <c r="AG95" i="277"/>
  <c r="AJ95" i="277"/>
  <c r="AO95" i="277"/>
  <c r="AC95" i="277"/>
  <c r="L95" i="277"/>
  <c r="AB95" i="277"/>
  <c r="Y95" i="277"/>
  <c r="M95" i="277"/>
  <c r="AH95" i="277"/>
  <c r="O95" i="277"/>
  <c r="AM95" i="277"/>
  <c r="J95" i="277"/>
  <c r="H95" i="277"/>
  <c r="AL95" i="277"/>
  <c r="AD95" i="277"/>
  <c r="AS95" i="277"/>
  <c r="AW95" i="277"/>
  <c r="AU95" i="277"/>
  <c r="Q95" i="277"/>
  <c r="I95" i="277"/>
  <c r="X95" i="277"/>
  <c r="AT95" i="277"/>
  <c r="W95" i="277"/>
  <c r="P95" i="277"/>
  <c r="K95" i="277"/>
  <c r="S95" i="277"/>
  <c r="C95" i="277"/>
  <c r="AU260" i="277"/>
  <c r="AB260" i="277"/>
  <c r="R260" i="277"/>
  <c r="Y260" i="277"/>
  <c r="X260" i="277"/>
  <c r="AF260" i="277"/>
  <c r="AG260" i="277"/>
  <c r="AT260" i="277"/>
  <c r="L260" i="277"/>
  <c r="O260" i="277"/>
  <c r="T260" i="277"/>
  <c r="U260" i="277"/>
  <c r="Q260" i="277"/>
  <c r="P260" i="277"/>
  <c r="D260" i="277"/>
  <c r="K260" i="277"/>
  <c r="J260" i="277"/>
  <c r="AD260" i="277"/>
  <c r="Z260" i="277"/>
  <c r="AM260" i="277"/>
  <c r="AY260" i="277"/>
  <c r="BA260" i="277"/>
  <c r="AJ260" i="277"/>
  <c r="AR260" i="277"/>
  <c r="H260" i="277"/>
  <c r="AC260" i="277"/>
  <c r="W260" i="277"/>
  <c r="E260" i="277"/>
  <c r="AI260" i="277"/>
  <c r="AW260" i="277"/>
  <c r="AE260" i="277"/>
  <c r="AX260" i="277"/>
  <c r="AP260" i="277"/>
  <c r="M260" i="277"/>
  <c r="N260" i="277"/>
  <c r="AA260" i="277"/>
  <c r="S260" i="277"/>
  <c r="AN260" i="277"/>
  <c r="I260" i="277"/>
  <c r="F260" i="277"/>
  <c r="AS260" i="277"/>
  <c r="V260" i="277"/>
  <c r="AQ260" i="277"/>
  <c r="AK260" i="277"/>
  <c r="G260" i="277"/>
  <c r="AV260" i="277"/>
  <c r="AH260" i="277"/>
  <c r="AZ260" i="277"/>
  <c r="AO260" i="277"/>
  <c r="AL260" i="277"/>
  <c r="C260" i="277"/>
  <c r="A261" i="277"/>
  <c r="Y57" i="277"/>
  <c r="AT57" i="277"/>
  <c r="AH57" i="277"/>
  <c r="AI57" i="277"/>
  <c r="Q57" i="277"/>
  <c r="AR57" i="277"/>
  <c r="G57" i="277"/>
  <c r="R57" i="277"/>
  <c r="AS57" i="277"/>
  <c r="AU57" i="277"/>
  <c r="AA57" i="277"/>
  <c r="AE57" i="277"/>
  <c r="AP57" i="277"/>
  <c r="AJ57" i="277"/>
  <c r="V57" i="277"/>
  <c r="P57" i="277"/>
  <c r="AZ57" i="277"/>
  <c r="D57" i="277"/>
  <c r="AY57" i="277"/>
  <c r="AC57" i="277"/>
  <c r="X57" i="277"/>
  <c r="L57" i="277"/>
  <c r="F57" i="277"/>
  <c r="AX57" i="277"/>
  <c r="AN57" i="277"/>
  <c r="AB57" i="277"/>
  <c r="S57" i="277"/>
  <c r="AW57" i="277"/>
  <c r="Z57" i="277"/>
  <c r="W57" i="277"/>
  <c r="AV57" i="277"/>
  <c r="I57" i="277"/>
  <c r="T57" i="277"/>
  <c r="AD57" i="277"/>
  <c r="AQ57" i="277"/>
  <c r="U57" i="277"/>
  <c r="AK57" i="277"/>
  <c r="AM57" i="277"/>
  <c r="BA57" i="277"/>
  <c r="E57" i="277"/>
  <c r="J57" i="277"/>
  <c r="H57" i="277"/>
  <c r="AO57" i="277"/>
  <c r="AF57" i="277"/>
  <c r="M57" i="277"/>
  <c r="K57" i="277"/>
  <c r="N57" i="277"/>
  <c r="O57" i="277"/>
  <c r="AL57" i="277"/>
  <c r="AG57" i="277"/>
  <c r="C57" i="277"/>
  <c r="A58" i="277"/>
  <c r="AC94" i="277"/>
  <c r="AL94" i="277"/>
  <c r="M94" i="277"/>
  <c r="AE94" i="277"/>
  <c r="AP94" i="277"/>
  <c r="AB94" i="277"/>
  <c r="AO94" i="277"/>
  <c r="Z94" i="277"/>
  <c r="H94" i="277"/>
  <c r="AI94" i="277"/>
  <c r="AH94" i="277"/>
  <c r="AU94" i="277"/>
  <c r="Q94" i="277"/>
  <c r="R94" i="277"/>
  <c r="AS94" i="277"/>
  <c r="AV94" i="277"/>
  <c r="AN94" i="277"/>
  <c r="T94" i="277"/>
  <c r="AF94" i="277"/>
  <c r="Y94" i="277"/>
  <c r="I94" i="277"/>
  <c r="AD94" i="277"/>
  <c r="P94" i="277"/>
  <c r="AW94" i="277"/>
  <c r="AZ94" i="277"/>
  <c r="AR94" i="277"/>
  <c r="E94" i="277"/>
  <c r="AG94" i="277"/>
  <c r="J94" i="277"/>
  <c r="AM94" i="277"/>
  <c r="S94" i="277"/>
  <c r="AJ94" i="277"/>
  <c r="N94" i="277"/>
  <c r="W94" i="277"/>
  <c r="O94" i="277"/>
  <c r="X94" i="277"/>
  <c r="BA94" i="277"/>
  <c r="D94" i="277"/>
  <c r="AY94" i="277"/>
  <c r="AK94" i="277"/>
  <c r="F94" i="277"/>
  <c r="AX94" i="277"/>
  <c r="K94" i="277"/>
  <c r="U94" i="277"/>
  <c r="AT94" i="277"/>
  <c r="G94" i="277"/>
  <c r="V94" i="277"/>
  <c r="AQ94" i="277"/>
  <c r="L94" i="277"/>
  <c r="AA94" i="277"/>
  <c r="C94" i="277"/>
  <c r="Y391" i="277"/>
  <c r="Z391" i="277"/>
  <c r="D391" i="277"/>
  <c r="AA391" i="277"/>
  <c r="H391" i="277"/>
  <c r="AC391" i="277"/>
  <c r="AI391" i="277"/>
  <c r="AO391" i="277"/>
  <c r="X391" i="277"/>
  <c r="I391" i="277"/>
  <c r="U391" i="277"/>
  <c r="AM391" i="277"/>
  <c r="AB391" i="277"/>
  <c r="AT391" i="277"/>
  <c r="T391" i="277"/>
  <c r="P391" i="277"/>
  <c r="AV391" i="277"/>
  <c r="V391" i="277"/>
  <c r="M391" i="277"/>
  <c r="R391" i="277"/>
  <c r="AS391" i="277"/>
  <c r="AF391" i="277"/>
  <c r="AY391" i="277"/>
  <c r="AG391" i="277"/>
  <c r="AN391" i="277"/>
  <c r="O391" i="277"/>
  <c r="AH391" i="277"/>
  <c r="AD391" i="277"/>
  <c r="S391" i="277"/>
  <c r="AZ391" i="277"/>
  <c r="W391" i="277"/>
  <c r="J391" i="277"/>
  <c r="AP391" i="277"/>
  <c r="AW391" i="277"/>
  <c r="N391" i="277"/>
  <c r="AU391" i="277"/>
  <c r="AK391" i="277"/>
  <c r="AX391" i="277"/>
  <c r="K391" i="277"/>
  <c r="G391" i="277"/>
  <c r="L391" i="277"/>
  <c r="AJ391" i="277"/>
  <c r="AQ391" i="277"/>
  <c r="AR391" i="277"/>
  <c r="E391" i="277"/>
  <c r="BA391" i="277"/>
  <c r="Q391" i="277"/>
  <c r="F391" i="277"/>
  <c r="AL391" i="277"/>
  <c r="AE391" i="277"/>
  <c r="C391" i="277"/>
  <c r="AY258" i="277"/>
  <c r="AB258" i="277"/>
  <c r="K258" i="277"/>
  <c r="AN258" i="277"/>
  <c r="AP258" i="277"/>
  <c r="I258" i="277"/>
  <c r="F258" i="277"/>
  <c r="M258" i="277"/>
  <c r="Z258" i="277"/>
  <c r="AC258" i="277"/>
  <c r="BA258" i="277"/>
  <c r="AF258" i="277"/>
  <c r="AM258" i="277"/>
  <c r="P258" i="277"/>
  <c r="AU258" i="277"/>
  <c r="AR258" i="277"/>
  <c r="R258" i="277"/>
  <c r="Y258" i="277"/>
  <c r="U258" i="277"/>
  <c r="L258" i="277"/>
  <c r="AZ258" i="277"/>
  <c r="X258" i="277"/>
  <c r="AA258" i="277"/>
  <c r="AJ258" i="277"/>
  <c r="AH258" i="277"/>
  <c r="J258" i="277"/>
  <c r="AT258" i="277"/>
  <c r="O258" i="277"/>
  <c r="G258" i="277"/>
  <c r="H258" i="277"/>
  <c r="AW258" i="277"/>
  <c r="AX258" i="277"/>
  <c r="AD258" i="277"/>
  <c r="T258" i="277"/>
  <c r="AK258" i="277"/>
  <c r="AV258" i="277"/>
  <c r="AI258" i="277"/>
  <c r="V258" i="277"/>
  <c r="Q258" i="277"/>
  <c r="E258" i="277"/>
  <c r="W258" i="277"/>
  <c r="AE258" i="277"/>
  <c r="AO258" i="277"/>
  <c r="AS258" i="277"/>
  <c r="AL258" i="277"/>
  <c r="N258" i="277"/>
  <c r="S258" i="277"/>
  <c r="AG258" i="277"/>
  <c r="D258" i="277"/>
  <c r="AQ258" i="277"/>
  <c r="C258" i="277"/>
  <c r="A96" i="277"/>
  <c r="A262" i="277"/>
  <c r="A392" i="277"/>
  <c r="AY193" i="277"/>
  <c r="I193" i="277"/>
  <c r="Q193" i="277"/>
  <c r="R193" i="277"/>
  <c r="H193" i="277"/>
  <c r="M193" i="277"/>
  <c r="AK193" i="277"/>
  <c r="AO193" i="277"/>
  <c r="AD193" i="277"/>
  <c r="W193" i="277"/>
  <c r="AP193" i="277"/>
  <c r="D193" i="277"/>
  <c r="P193" i="277"/>
  <c r="AS193" i="277"/>
  <c r="G193" i="277"/>
  <c r="AZ193" i="277"/>
  <c r="F193" i="277"/>
  <c r="AB193" i="277"/>
  <c r="AG193" i="277"/>
  <c r="AU193" i="277"/>
  <c r="AC193" i="277"/>
  <c r="AT193" i="277"/>
  <c r="V193" i="277"/>
  <c r="T193" i="277"/>
  <c r="AM193" i="277"/>
  <c r="AA193" i="277"/>
  <c r="K193" i="277"/>
  <c r="Y193" i="277"/>
  <c r="AH193" i="277"/>
  <c r="AW193" i="277"/>
  <c r="AE193" i="277"/>
  <c r="AX193" i="277"/>
  <c r="N193" i="277"/>
  <c r="Z193" i="277"/>
  <c r="AV193" i="277"/>
  <c r="AF193" i="277"/>
  <c r="AR193" i="277"/>
  <c r="AN193" i="277"/>
  <c r="BA193" i="277"/>
  <c r="L193" i="277"/>
  <c r="AQ193" i="277"/>
  <c r="AJ193" i="277"/>
  <c r="S193" i="277"/>
  <c r="AL193" i="277"/>
  <c r="J193" i="277"/>
  <c r="U193" i="277"/>
  <c r="X193" i="277"/>
  <c r="AI193" i="277"/>
  <c r="O193" i="277"/>
  <c r="E193" i="277"/>
  <c r="C193" i="277"/>
  <c r="AR126" i="277"/>
  <c r="AT126" i="277"/>
  <c r="BA126" i="277"/>
  <c r="D126" i="277"/>
  <c r="AI126" i="277"/>
  <c r="AC126" i="277"/>
  <c r="W126" i="277"/>
  <c r="AO126" i="277"/>
  <c r="AJ126" i="277"/>
  <c r="AL126" i="277"/>
  <c r="AS126" i="277"/>
  <c r="AP126" i="277"/>
  <c r="AG126" i="277"/>
  <c r="AF126" i="277"/>
  <c r="S126" i="277"/>
  <c r="K126" i="277"/>
  <c r="L126" i="277"/>
  <c r="AW126" i="277"/>
  <c r="AQ126" i="277"/>
  <c r="AN126" i="277"/>
  <c r="Z126" i="277"/>
  <c r="AU126" i="277"/>
  <c r="G126" i="277"/>
  <c r="N126" i="277"/>
  <c r="T126" i="277"/>
  <c r="R126" i="277"/>
  <c r="Y126" i="277"/>
  <c r="AY126" i="277"/>
  <c r="AX126" i="277"/>
  <c r="AB126" i="277"/>
  <c r="AH126" i="277"/>
  <c r="AK126" i="277"/>
  <c r="I126" i="277"/>
  <c r="E126" i="277"/>
  <c r="X126" i="277"/>
  <c r="AZ126" i="277"/>
  <c r="H126" i="277"/>
  <c r="AD126" i="277"/>
  <c r="AA126" i="277"/>
  <c r="U126" i="277"/>
  <c r="AM126" i="277"/>
  <c r="Q126" i="277"/>
  <c r="V126" i="277"/>
  <c r="J126" i="277"/>
  <c r="M126" i="277"/>
  <c r="F126" i="277"/>
  <c r="O126" i="277"/>
  <c r="AE126" i="277"/>
  <c r="P126" i="277"/>
  <c r="AV126" i="277"/>
  <c r="C126" i="277"/>
  <c r="A127" i="277"/>
  <c r="R227" i="277"/>
  <c r="I227" i="277"/>
  <c r="X227" i="277"/>
  <c r="O227" i="277"/>
  <c r="AD227" i="277"/>
  <c r="U227" i="277"/>
  <c r="K227" i="277"/>
  <c r="AO227" i="277"/>
  <c r="AB227" i="277"/>
  <c r="M227" i="277"/>
  <c r="D227" i="277"/>
  <c r="AX227" i="277"/>
  <c r="S227" i="277"/>
  <c r="V227" i="277"/>
  <c r="F227" i="277"/>
  <c r="AV227" i="277"/>
  <c r="P227" i="277"/>
  <c r="Q227" i="277"/>
  <c r="AI227" i="277"/>
  <c r="Y227" i="277"/>
  <c r="AZ227" i="277"/>
  <c r="AC227" i="277"/>
  <c r="AR227" i="277"/>
  <c r="AL227" i="277"/>
  <c r="AM227" i="277"/>
  <c r="H227" i="277"/>
  <c r="E227" i="277"/>
  <c r="AA227" i="277"/>
  <c r="AP227" i="277"/>
  <c r="T227" i="277"/>
  <c r="AT227" i="277"/>
  <c r="AS227" i="277"/>
  <c r="AY227" i="277"/>
  <c r="J227" i="277"/>
  <c r="AU227" i="277"/>
  <c r="AG227" i="277"/>
  <c r="BA227" i="277"/>
  <c r="W227" i="277"/>
  <c r="AH227" i="277"/>
  <c r="AF227" i="277"/>
  <c r="AQ227" i="277"/>
  <c r="L227" i="277"/>
  <c r="N227" i="277"/>
  <c r="AW227" i="277"/>
  <c r="AJ227" i="277"/>
  <c r="G227" i="277"/>
  <c r="Z227" i="277"/>
  <c r="AE227" i="277"/>
  <c r="AK227" i="277"/>
  <c r="AN227" i="277"/>
  <c r="C227" i="277"/>
  <c r="AU37" i="93"/>
  <c r="F93" i="277"/>
  <c r="AU93" i="277"/>
  <c r="U93" i="277"/>
  <c r="AT93" i="277"/>
  <c r="AE93" i="277"/>
  <c r="AR93" i="277"/>
  <c r="M93" i="277"/>
  <c r="O93" i="277"/>
  <c r="AY93" i="277"/>
  <c r="AK93" i="277"/>
  <c r="P93" i="277"/>
  <c r="AH93" i="277"/>
  <c r="L93" i="277"/>
  <c r="I93" i="277"/>
  <c r="AV93" i="277"/>
  <c r="G93" i="277"/>
  <c r="AQ93" i="277"/>
  <c r="AX93" i="277"/>
  <c r="V93" i="277"/>
  <c r="AS93" i="277"/>
  <c r="AA93" i="277"/>
  <c r="R93" i="277"/>
  <c r="AG93" i="277"/>
  <c r="K93" i="277"/>
  <c r="W93" i="277"/>
  <c r="BA93" i="277"/>
  <c r="S93" i="277"/>
  <c r="T93" i="277"/>
  <c r="AC93" i="277"/>
  <c r="AM93" i="277"/>
  <c r="E93" i="277"/>
  <c r="Q93" i="277"/>
  <c r="AI93" i="277"/>
  <c r="AD93" i="277"/>
  <c r="AN93" i="277"/>
  <c r="N93" i="277"/>
  <c r="Z93" i="277"/>
  <c r="D93" i="277"/>
  <c r="H93" i="277"/>
  <c r="Y93" i="277"/>
  <c r="AP93" i="277"/>
  <c r="AZ93" i="277"/>
  <c r="AB93" i="277"/>
  <c r="X93" i="277"/>
  <c r="J93" i="277"/>
  <c r="AO93" i="277"/>
  <c r="AL93" i="277"/>
  <c r="AJ93" i="277"/>
  <c r="AF93" i="277"/>
  <c r="AW93" i="277"/>
  <c r="C93" i="277"/>
  <c r="M259" i="277"/>
  <c r="AI259" i="277"/>
  <c r="P259" i="277"/>
  <c r="R259" i="277"/>
  <c r="AB259" i="277"/>
  <c r="AG259" i="277"/>
  <c r="L259" i="277"/>
  <c r="AZ259" i="277"/>
  <c r="AR259" i="277"/>
  <c r="Z259" i="277"/>
  <c r="AH259" i="277"/>
  <c r="AL259" i="277"/>
  <c r="AC259" i="277"/>
  <c r="AO259" i="277"/>
  <c r="N259" i="277"/>
  <c r="H259" i="277"/>
  <c r="AT259" i="277"/>
  <c r="AX259" i="277"/>
  <c r="AD259" i="277"/>
  <c r="AY259" i="277"/>
  <c r="Y259" i="277"/>
  <c r="AE259" i="277"/>
  <c r="AS259" i="277"/>
  <c r="X259" i="277"/>
  <c r="AK259" i="277"/>
  <c r="T259" i="277"/>
  <c r="AW259" i="277"/>
  <c r="W259" i="277"/>
  <c r="AF259" i="277"/>
  <c r="V259" i="277"/>
  <c r="G259" i="277"/>
  <c r="AM259" i="277"/>
  <c r="AJ259" i="277"/>
  <c r="D259" i="277"/>
  <c r="S259" i="277"/>
  <c r="K259" i="277"/>
  <c r="F259" i="277"/>
  <c r="AN259" i="277"/>
  <c r="AV259" i="277"/>
  <c r="O259" i="277"/>
  <c r="U259" i="277"/>
  <c r="Q259" i="277"/>
  <c r="J259" i="277"/>
  <c r="AP259" i="277"/>
  <c r="I259" i="277"/>
  <c r="AU259" i="277"/>
  <c r="AA259" i="277"/>
  <c r="AQ259" i="277"/>
  <c r="E259" i="277"/>
  <c r="BA259" i="277"/>
  <c r="C259" i="277"/>
  <c r="A228" i="277"/>
  <c r="G226" i="277"/>
  <c r="D226" i="277"/>
  <c r="P226" i="277"/>
  <c r="H226" i="277"/>
  <c r="AP226" i="277"/>
  <c r="T226" i="277"/>
  <c r="E226" i="277"/>
  <c r="S226" i="277"/>
  <c r="AA226" i="277"/>
  <c r="AO226" i="277"/>
  <c r="AC226" i="277"/>
  <c r="AX226" i="277"/>
  <c r="O226" i="277"/>
  <c r="AH226" i="277"/>
  <c r="V226" i="277"/>
  <c r="AF226" i="277"/>
  <c r="AJ226" i="277"/>
  <c r="X226" i="277"/>
  <c r="W226" i="277"/>
  <c r="M226" i="277"/>
  <c r="Y226" i="277"/>
  <c r="K226" i="277"/>
  <c r="AD226" i="277"/>
  <c r="AK226" i="277"/>
  <c r="AN226" i="277"/>
  <c r="F226" i="277"/>
  <c r="AW226" i="277"/>
  <c r="AS226" i="277"/>
  <c r="AQ226" i="277"/>
  <c r="L226" i="277"/>
  <c r="I226" i="277"/>
  <c r="U226" i="277"/>
  <c r="AT226" i="277"/>
  <c r="J226" i="277"/>
  <c r="BA226" i="277"/>
  <c r="N226" i="277"/>
  <c r="AL226" i="277"/>
  <c r="AM226" i="277"/>
  <c r="AZ226" i="277"/>
  <c r="AV226" i="277"/>
  <c r="R226" i="277"/>
  <c r="AY226" i="277"/>
  <c r="AI226" i="277"/>
  <c r="AB226" i="277"/>
  <c r="Q226" i="277"/>
  <c r="Z226" i="277"/>
  <c r="AR226" i="277"/>
  <c r="AU226" i="277"/>
  <c r="AE226" i="277"/>
  <c r="AG226" i="277"/>
  <c r="C226" i="277"/>
  <c r="A59" i="277"/>
  <c r="A60" i="277"/>
  <c r="A97" i="277"/>
  <c r="E192" i="277"/>
  <c r="K192" i="277"/>
  <c r="AW192" i="277"/>
  <c r="N192" i="277"/>
  <c r="AP192" i="277"/>
  <c r="AL192" i="277"/>
  <c r="V192" i="277"/>
  <c r="P192" i="277"/>
  <c r="U192" i="277"/>
  <c r="F192" i="277"/>
  <c r="G192" i="277"/>
  <c r="BA192" i="277"/>
  <c r="AX192" i="277"/>
  <c r="L192" i="277"/>
  <c r="H192" i="277"/>
  <c r="O192" i="277"/>
  <c r="AY192" i="277"/>
  <c r="AV192" i="277"/>
  <c r="Z192" i="277"/>
  <c r="AS192" i="277"/>
  <c r="AQ192" i="277"/>
  <c r="D192" i="277"/>
  <c r="Q192" i="277"/>
  <c r="T192" i="277"/>
  <c r="AM192" i="277"/>
  <c r="AC192" i="277"/>
  <c r="AI192" i="277"/>
  <c r="AJ192" i="277"/>
  <c r="I192" i="277"/>
  <c r="Y192" i="277"/>
  <c r="R192" i="277"/>
  <c r="AN192" i="277"/>
  <c r="AA192" i="277"/>
  <c r="AO192" i="277"/>
  <c r="W192" i="277"/>
  <c r="AH192" i="277"/>
  <c r="AD192" i="277"/>
  <c r="AK192" i="277"/>
  <c r="M192" i="277"/>
  <c r="AU192" i="277"/>
  <c r="J192" i="277"/>
  <c r="AF192" i="277"/>
  <c r="X192" i="277"/>
  <c r="AG192" i="277"/>
  <c r="AZ192" i="277"/>
  <c r="AR192" i="277"/>
  <c r="AB192" i="277"/>
  <c r="AT192" i="277"/>
  <c r="S192" i="277"/>
  <c r="AE192" i="277"/>
  <c r="C192" i="277"/>
  <c r="A194" i="277"/>
  <c r="A161" i="277"/>
  <c r="AM356" i="277"/>
  <c r="AX356" i="277"/>
  <c r="F356" i="277"/>
  <c r="I356" i="277"/>
  <c r="N356" i="277"/>
  <c r="Z356" i="277"/>
  <c r="AI356" i="277"/>
  <c r="X356" i="277"/>
  <c r="T356" i="277"/>
  <c r="AB356" i="277"/>
  <c r="AT356" i="277"/>
  <c r="O356" i="277"/>
  <c r="AK356" i="277"/>
  <c r="AN356" i="277"/>
  <c r="K356" i="277"/>
  <c r="U356" i="277"/>
  <c r="AH356" i="277"/>
  <c r="AJ356" i="277"/>
  <c r="Y356" i="277"/>
  <c r="AW356" i="277"/>
  <c r="BA356" i="277"/>
  <c r="M356" i="277"/>
  <c r="S356" i="277"/>
  <c r="P356" i="277"/>
  <c r="AP356" i="277"/>
  <c r="AL356" i="277"/>
  <c r="AG356" i="277"/>
  <c r="Q356" i="277"/>
  <c r="AV356" i="277"/>
  <c r="AY356" i="277"/>
  <c r="J356" i="277"/>
  <c r="AZ356" i="277"/>
  <c r="AF356" i="277"/>
  <c r="AR356" i="277"/>
  <c r="AC356" i="277"/>
  <c r="AS356" i="277"/>
  <c r="H356" i="277"/>
  <c r="V356" i="277"/>
  <c r="AE356" i="277"/>
  <c r="AQ356" i="277"/>
  <c r="AA356" i="277"/>
  <c r="R356" i="277"/>
  <c r="AD356" i="277"/>
  <c r="AO356" i="277"/>
  <c r="AU356" i="277"/>
  <c r="G356" i="277"/>
  <c r="E356" i="277"/>
  <c r="L356" i="277"/>
  <c r="W356" i="277"/>
  <c r="D356" i="277"/>
  <c r="C356" i="277"/>
  <c r="AP291" i="277"/>
  <c r="AD291" i="277"/>
  <c r="Z291" i="277"/>
  <c r="AR291" i="277"/>
  <c r="BA291" i="277"/>
  <c r="Q291" i="277"/>
  <c r="M291" i="277"/>
  <c r="L291" i="277"/>
  <c r="AS291" i="277"/>
  <c r="AA291" i="277"/>
  <c r="AW291" i="277"/>
  <c r="AM291" i="277"/>
  <c r="S291" i="277"/>
  <c r="AJ291" i="277"/>
  <c r="AV291" i="277"/>
  <c r="AH291" i="277"/>
  <c r="AB291" i="277"/>
  <c r="N291" i="277"/>
  <c r="R291" i="277"/>
  <c r="P291" i="277"/>
  <c r="D291" i="277"/>
  <c r="V291" i="277"/>
  <c r="AQ291" i="277"/>
  <c r="AG291" i="277"/>
  <c r="AX291" i="277"/>
  <c r="J291" i="277"/>
  <c r="AT291" i="277"/>
  <c r="AO291" i="277"/>
  <c r="U291" i="277"/>
  <c r="I291" i="277"/>
  <c r="Y291" i="277"/>
  <c r="AE291" i="277"/>
  <c r="X291" i="277"/>
  <c r="O291" i="277"/>
  <c r="AF291" i="277"/>
  <c r="AI291" i="277"/>
  <c r="H291" i="277"/>
  <c r="AN291" i="277"/>
  <c r="C291" i="277"/>
  <c r="F291" i="277"/>
  <c r="G291" i="277"/>
  <c r="AK291" i="277"/>
  <c r="AZ291" i="277"/>
  <c r="K291" i="277"/>
  <c r="AL291" i="277"/>
  <c r="E291" i="277"/>
  <c r="AC291" i="277"/>
  <c r="T291" i="277"/>
  <c r="W291" i="277"/>
  <c r="AU291" i="277"/>
  <c r="AY291" i="277"/>
  <c r="A293" i="277"/>
  <c r="A357" i="277"/>
  <c r="A327" i="277"/>
  <c r="P326" i="277"/>
  <c r="AS326" i="277"/>
  <c r="H326" i="277"/>
  <c r="AC326" i="277"/>
  <c r="AA326" i="277"/>
  <c r="G326" i="277"/>
  <c r="AW326" i="277"/>
  <c r="J326" i="277"/>
  <c r="AP326" i="277"/>
  <c r="T326" i="277"/>
  <c r="AY326" i="277"/>
  <c r="X326" i="277"/>
  <c r="W326" i="277"/>
  <c r="BA326" i="277"/>
  <c r="AQ326" i="277"/>
  <c r="Y326" i="277"/>
  <c r="K326" i="277"/>
  <c r="AT326" i="277"/>
  <c r="S326" i="277"/>
  <c r="M326" i="277"/>
  <c r="AX326" i="277"/>
  <c r="O326" i="277"/>
  <c r="AR326" i="277"/>
  <c r="N326" i="277"/>
  <c r="AN326" i="277"/>
  <c r="U326" i="277"/>
  <c r="D326" i="277"/>
  <c r="AO326" i="277"/>
  <c r="AM326" i="277"/>
  <c r="AU326" i="277"/>
  <c r="V326" i="277"/>
  <c r="AE326" i="277"/>
  <c r="E326" i="277"/>
  <c r="AL326" i="277"/>
  <c r="AF326" i="277"/>
  <c r="Z326" i="277"/>
  <c r="Q326" i="277"/>
  <c r="AB326" i="277"/>
  <c r="AJ326" i="277"/>
  <c r="AD326" i="277"/>
  <c r="AK326" i="277"/>
  <c r="R326" i="277"/>
  <c r="I326" i="277"/>
  <c r="AI326" i="277"/>
  <c r="L326" i="277"/>
  <c r="F326" i="277"/>
  <c r="AV326" i="277"/>
  <c r="AH326" i="277"/>
  <c r="AG326" i="277"/>
  <c r="AZ326" i="277"/>
  <c r="C326" i="277"/>
  <c r="C160" i="277"/>
  <c r="AG160" i="277"/>
  <c r="AD160" i="277"/>
  <c r="P160" i="277"/>
  <c r="AS160" i="277"/>
  <c r="Z160" i="277"/>
  <c r="I160" i="277"/>
  <c r="AB160" i="277"/>
  <c r="AP160" i="277"/>
  <c r="T160" i="277"/>
  <c r="D160" i="277"/>
  <c r="R160" i="277"/>
  <c r="AV160" i="277"/>
  <c r="K160" i="277"/>
  <c r="AI160" i="277"/>
  <c r="L160" i="277"/>
  <c r="AF160" i="277"/>
  <c r="S160" i="277"/>
  <c r="U160" i="277"/>
  <c r="AH160" i="277"/>
  <c r="AM160" i="277"/>
  <c r="G160" i="277"/>
  <c r="AX160" i="277"/>
  <c r="AA160" i="277"/>
  <c r="W160" i="277"/>
  <c r="AK160" i="277"/>
  <c r="AJ160" i="277"/>
  <c r="AU160" i="277"/>
  <c r="AL160" i="277"/>
  <c r="J160" i="277"/>
  <c r="Y160" i="277"/>
  <c r="AO160" i="277"/>
  <c r="F160" i="277"/>
  <c r="AN160" i="277"/>
  <c r="E160" i="277"/>
  <c r="AW160" i="277"/>
  <c r="AR160" i="277"/>
  <c r="N160" i="277"/>
  <c r="AY160" i="277"/>
  <c r="V160" i="277"/>
  <c r="Q160" i="277"/>
  <c r="AC160" i="277"/>
  <c r="AZ160" i="277"/>
  <c r="M160" i="277"/>
  <c r="BA160" i="277"/>
  <c r="O160" i="277"/>
  <c r="AQ160" i="277"/>
  <c r="H160" i="277"/>
  <c r="AE160" i="277"/>
  <c r="X160" i="277"/>
  <c r="AT160" i="277"/>
  <c r="A162" i="277"/>
  <c r="A163" i="277"/>
  <c r="I292" i="277"/>
  <c r="AY292" i="277"/>
  <c r="AW292" i="277"/>
  <c r="Z292" i="277"/>
  <c r="AR292" i="277"/>
  <c r="AE292" i="277"/>
  <c r="AK292" i="277"/>
  <c r="AI292" i="277"/>
  <c r="AT292" i="277"/>
  <c r="P292" i="277"/>
  <c r="V292" i="277"/>
  <c r="AQ292" i="277"/>
  <c r="AO292" i="277"/>
  <c r="F292" i="277"/>
  <c r="AV292" i="277"/>
  <c r="T292" i="277"/>
  <c r="AF292" i="277"/>
  <c r="AP292" i="277"/>
  <c r="AL292" i="277"/>
  <c r="AD292" i="277"/>
  <c r="Y292" i="277"/>
  <c r="U292" i="277"/>
  <c r="N292" i="277"/>
  <c r="X292" i="277"/>
  <c r="AZ292" i="277"/>
  <c r="G292" i="277"/>
  <c r="E292" i="277"/>
  <c r="AB292" i="277"/>
  <c r="AM292" i="277"/>
  <c r="R292" i="277"/>
  <c r="AH292" i="277"/>
  <c r="Q292" i="277"/>
  <c r="AU292" i="277"/>
  <c r="W292" i="277"/>
  <c r="AG292" i="277"/>
  <c r="AC292" i="277"/>
  <c r="M292" i="277"/>
  <c r="AA292" i="277"/>
  <c r="AS292" i="277"/>
  <c r="AJ292" i="277"/>
  <c r="D292" i="277"/>
  <c r="L292" i="277"/>
  <c r="S292" i="277"/>
  <c r="BA292" i="277"/>
  <c r="O292" i="277"/>
  <c r="AN292" i="277"/>
  <c r="J292" i="277"/>
  <c r="H292" i="277"/>
  <c r="AX292" i="277"/>
  <c r="K292" i="277"/>
  <c r="C292" i="277"/>
  <c r="A294" i="277"/>
  <c r="A295" i="277" s="1"/>
  <c r="H97" i="277"/>
  <c r="K97" i="277"/>
  <c r="AI97" i="277"/>
  <c r="AX97" i="277"/>
  <c r="Q97" i="277"/>
  <c r="AC97" i="277"/>
  <c r="AG97" i="277"/>
  <c r="BA97" i="277"/>
  <c r="S97" i="277"/>
  <c r="AB97" i="277"/>
  <c r="O97" i="277"/>
  <c r="AF97" i="277"/>
  <c r="AV97" i="277"/>
  <c r="W97" i="277"/>
  <c r="F97" i="277"/>
  <c r="AD97" i="277"/>
  <c r="AY97" i="277"/>
  <c r="T97" i="277"/>
  <c r="U97" i="277"/>
  <c r="AN97" i="277"/>
  <c r="AZ97" i="277"/>
  <c r="AT97" i="277"/>
  <c r="V97" i="277"/>
  <c r="X97" i="277"/>
  <c r="AQ97" i="277"/>
  <c r="AU97" i="277"/>
  <c r="P97" i="277"/>
  <c r="AJ97" i="277"/>
  <c r="AR97" i="277"/>
  <c r="AO97" i="277"/>
  <c r="Z97" i="277"/>
  <c r="AH97" i="277"/>
  <c r="AA97" i="277"/>
  <c r="E97" i="277"/>
  <c r="D97" i="277"/>
  <c r="J97" i="277"/>
  <c r="AW97" i="277"/>
  <c r="AM97" i="277"/>
  <c r="I97" i="277"/>
  <c r="AP97" i="277"/>
  <c r="AE97" i="277"/>
  <c r="AS97" i="277"/>
  <c r="R97" i="277"/>
  <c r="M97" i="277"/>
  <c r="G97" i="277"/>
  <c r="N97" i="277"/>
  <c r="AK97" i="277"/>
  <c r="Y97" i="277"/>
  <c r="L97" i="277"/>
  <c r="AL97" i="277"/>
  <c r="C97" i="277"/>
  <c r="I60" i="277"/>
  <c r="X60" i="277"/>
  <c r="AS60" i="277"/>
  <c r="Y60" i="277"/>
  <c r="W60" i="277"/>
  <c r="AG60" i="277"/>
  <c r="BA60" i="277"/>
  <c r="G60" i="277"/>
  <c r="M60" i="277"/>
  <c r="AO60" i="277"/>
  <c r="K60" i="277"/>
  <c r="AX60" i="277"/>
  <c r="U60" i="277"/>
  <c r="L60" i="277"/>
  <c r="P60" i="277"/>
  <c r="Q60" i="277"/>
  <c r="AT60" i="277"/>
  <c r="AQ60" i="277"/>
  <c r="AH60" i="277"/>
  <c r="AW60" i="277"/>
  <c r="E60" i="277"/>
  <c r="AA60" i="277"/>
  <c r="J60" i="277"/>
  <c r="AP60" i="277"/>
  <c r="AM60" i="277"/>
  <c r="R60" i="277"/>
  <c r="V60" i="277"/>
  <c r="AU60" i="277"/>
  <c r="AC60" i="277"/>
  <c r="AY60" i="277"/>
  <c r="AE60" i="277"/>
  <c r="AR60" i="277"/>
  <c r="AZ60" i="277"/>
  <c r="AV60" i="277"/>
  <c r="F60" i="277"/>
  <c r="D60" i="277"/>
  <c r="AI60" i="277"/>
  <c r="AN60" i="277"/>
  <c r="AJ60" i="277"/>
  <c r="H60" i="277"/>
  <c r="N60" i="277"/>
  <c r="S60" i="277"/>
  <c r="AD60" i="277"/>
  <c r="AK60" i="277"/>
  <c r="AB60" i="277"/>
  <c r="Z60" i="277"/>
  <c r="O60" i="277"/>
  <c r="AF60" i="277"/>
  <c r="T60" i="277"/>
  <c r="AL60" i="277"/>
  <c r="C60" i="277"/>
  <c r="AW228" i="277"/>
  <c r="Z228" i="277"/>
  <c r="AJ228" i="277"/>
  <c r="X228" i="277"/>
  <c r="T228" i="277"/>
  <c r="BA228" i="277"/>
  <c r="AA228" i="277"/>
  <c r="I228" i="277"/>
  <c r="AI228" i="277"/>
  <c r="Y228" i="277"/>
  <c r="R228" i="277"/>
  <c r="AK228" i="277"/>
  <c r="AM228" i="277"/>
  <c r="S228" i="277"/>
  <c r="P228" i="277"/>
  <c r="H228" i="277"/>
  <c r="AV228" i="277"/>
  <c r="AC228" i="277"/>
  <c r="W228" i="277"/>
  <c r="J228" i="277"/>
  <c r="AF228" i="277"/>
  <c r="AS228" i="277"/>
  <c r="O228" i="277"/>
  <c r="AE228" i="277"/>
  <c r="AX228" i="277"/>
  <c r="Q228" i="277"/>
  <c r="AR228" i="277"/>
  <c r="AU228" i="277"/>
  <c r="AD228" i="277"/>
  <c r="AO228" i="277"/>
  <c r="U228" i="277"/>
  <c r="AB228" i="277"/>
  <c r="G228" i="277"/>
  <c r="D228" i="277"/>
  <c r="AQ228" i="277"/>
  <c r="AT228" i="277"/>
  <c r="AG228" i="277"/>
  <c r="F228" i="277"/>
  <c r="E228" i="277"/>
  <c r="N228" i="277"/>
  <c r="AH228" i="277"/>
  <c r="AZ228" i="277"/>
  <c r="V228" i="277"/>
  <c r="L228" i="277"/>
  <c r="AP228" i="277"/>
  <c r="AY228" i="277"/>
  <c r="M228" i="277"/>
  <c r="K228" i="277"/>
  <c r="AL228" i="277"/>
  <c r="AN228" i="277"/>
  <c r="C228" i="277"/>
  <c r="A229" i="277"/>
  <c r="X262" i="277"/>
  <c r="AI262" i="277"/>
  <c r="U262" i="277"/>
  <c r="V262" i="277"/>
  <c r="G262" i="277"/>
  <c r="AD262" i="277"/>
  <c r="AU262" i="277"/>
  <c r="J262" i="277"/>
  <c r="D262" i="277"/>
  <c r="AZ262" i="277"/>
  <c r="AA262" i="277"/>
  <c r="AK262" i="277"/>
  <c r="AY262" i="277"/>
  <c r="O262" i="277"/>
  <c r="AS262" i="277"/>
  <c r="AV262" i="277"/>
  <c r="Y262" i="277"/>
  <c r="AE262" i="277"/>
  <c r="I262" i="277"/>
  <c r="F262" i="277"/>
  <c r="AC262" i="277"/>
  <c r="AF262" i="277"/>
  <c r="AO262" i="277"/>
  <c r="AL262" i="277"/>
  <c r="AX262" i="277"/>
  <c r="M262" i="277"/>
  <c r="E262" i="277"/>
  <c r="AQ262" i="277"/>
  <c r="S262" i="277"/>
  <c r="T262" i="277"/>
  <c r="AN262" i="277"/>
  <c r="K262" i="277"/>
  <c r="AT262" i="277"/>
  <c r="L262" i="277"/>
  <c r="R262" i="277"/>
  <c r="AJ262" i="277"/>
  <c r="AM262" i="277"/>
  <c r="AH262" i="277"/>
  <c r="N262" i="277"/>
  <c r="W262" i="277"/>
  <c r="Q262" i="277"/>
  <c r="AR262" i="277"/>
  <c r="H262" i="277"/>
  <c r="P262" i="277"/>
  <c r="AB262" i="277"/>
  <c r="Z262" i="277"/>
  <c r="AP262" i="277"/>
  <c r="AW262" i="277"/>
  <c r="BA262" i="277"/>
  <c r="AG262" i="277"/>
  <c r="C262" i="277"/>
  <c r="AF261" i="277"/>
  <c r="O261" i="277"/>
  <c r="Q261" i="277"/>
  <c r="W261" i="277"/>
  <c r="G261" i="277"/>
  <c r="AE261" i="277"/>
  <c r="AO261" i="277"/>
  <c r="AT261" i="277"/>
  <c r="AI261" i="277"/>
  <c r="J261" i="277"/>
  <c r="AC261" i="277"/>
  <c r="AL261" i="277"/>
  <c r="AM261" i="277"/>
  <c r="AW261" i="277"/>
  <c r="I261" i="277"/>
  <c r="Z261" i="277"/>
  <c r="P261" i="277"/>
  <c r="AH261" i="277"/>
  <c r="AN261" i="277"/>
  <c r="N261" i="277"/>
  <c r="AV261" i="277"/>
  <c r="AD261" i="277"/>
  <c r="F261" i="277"/>
  <c r="S261" i="277"/>
  <c r="AK261" i="277"/>
  <c r="BA261" i="277"/>
  <c r="T261" i="277"/>
  <c r="L261" i="277"/>
  <c r="AA261" i="277"/>
  <c r="AY261" i="277"/>
  <c r="M261" i="277"/>
  <c r="Y261" i="277"/>
  <c r="K261" i="277"/>
  <c r="E261" i="277"/>
  <c r="H261" i="277"/>
  <c r="R261" i="277"/>
  <c r="AG261" i="277"/>
  <c r="AS261" i="277"/>
  <c r="X261" i="277"/>
  <c r="AB261" i="277"/>
  <c r="V261" i="277"/>
  <c r="AP261" i="277"/>
  <c r="AZ261" i="277"/>
  <c r="U261" i="277"/>
  <c r="AQ261" i="277"/>
  <c r="AR261" i="277"/>
  <c r="AU261" i="277"/>
  <c r="D261" i="277"/>
  <c r="AJ261" i="277"/>
  <c r="AX261" i="277"/>
  <c r="C261" i="277"/>
  <c r="AU194" i="277"/>
  <c r="I194" i="277"/>
  <c r="J194" i="277"/>
  <c r="AO194" i="277"/>
  <c r="L194" i="277"/>
  <c r="AN194" i="277"/>
  <c r="AS194" i="277"/>
  <c r="Z194" i="277"/>
  <c r="S194" i="277"/>
  <c r="AQ194" i="277"/>
  <c r="O194" i="277"/>
  <c r="AK194" i="277"/>
  <c r="V194" i="277"/>
  <c r="AH194" i="277"/>
  <c r="N194" i="277"/>
  <c r="AB194" i="277"/>
  <c r="AP194" i="277"/>
  <c r="T194" i="277"/>
  <c r="AV194" i="277"/>
  <c r="F194" i="277"/>
  <c r="R194" i="277"/>
  <c r="K194" i="277"/>
  <c r="AY194" i="277"/>
  <c r="AE194" i="277"/>
  <c r="AM194" i="277"/>
  <c r="AI194" i="277"/>
  <c r="D194" i="277"/>
  <c r="AD194" i="277"/>
  <c r="X194" i="277"/>
  <c r="AR194" i="277"/>
  <c r="AA194" i="277"/>
  <c r="H194" i="277"/>
  <c r="Y194" i="277"/>
  <c r="Q194" i="277"/>
  <c r="W194" i="277"/>
  <c r="AC194" i="277"/>
  <c r="G194" i="277"/>
  <c r="AX194" i="277"/>
  <c r="P194" i="277"/>
  <c r="AW194" i="277"/>
  <c r="AJ194" i="277"/>
  <c r="BA194" i="277"/>
  <c r="AF194" i="277"/>
  <c r="AL194" i="277"/>
  <c r="U194" i="277"/>
  <c r="M194" i="277"/>
  <c r="AZ194" i="277"/>
  <c r="AT194" i="277"/>
  <c r="E194" i="277"/>
  <c r="AG194" i="277"/>
  <c r="C194" i="277"/>
  <c r="D59" i="277"/>
  <c r="AH59" i="277"/>
  <c r="AC59" i="277"/>
  <c r="X59" i="277"/>
  <c r="E59" i="277"/>
  <c r="U59" i="277"/>
  <c r="AO59" i="277"/>
  <c r="AU59" i="277"/>
  <c r="N59" i="277"/>
  <c r="AV59" i="277"/>
  <c r="AB59" i="277"/>
  <c r="Y59" i="277"/>
  <c r="M59" i="277"/>
  <c r="I59" i="277"/>
  <c r="AN59" i="277"/>
  <c r="AM59" i="277"/>
  <c r="AI59" i="277"/>
  <c r="K59" i="277"/>
  <c r="O59" i="277"/>
  <c r="AW59" i="277"/>
  <c r="AR59" i="277"/>
  <c r="G59" i="277"/>
  <c r="AT59" i="277"/>
  <c r="AF59" i="277"/>
  <c r="T59" i="277"/>
  <c r="AP59" i="277"/>
  <c r="AK59" i="277"/>
  <c r="AX59" i="277"/>
  <c r="AS59" i="277"/>
  <c r="AJ59" i="277"/>
  <c r="W59" i="277"/>
  <c r="F59" i="277"/>
  <c r="V59" i="277"/>
  <c r="BA59" i="277"/>
  <c r="H59" i="277"/>
  <c r="S59" i="277"/>
  <c r="AE59" i="277"/>
  <c r="AL59" i="277"/>
  <c r="AQ59" i="277"/>
  <c r="AD59" i="277"/>
  <c r="J59" i="277"/>
  <c r="Z59" i="277"/>
  <c r="P59" i="277"/>
  <c r="AZ59" i="277"/>
  <c r="L59" i="277"/>
  <c r="Q59" i="277"/>
  <c r="AY59" i="277"/>
  <c r="R59" i="277"/>
  <c r="AA59" i="277"/>
  <c r="AG59" i="277"/>
  <c r="C59" i="277"/>
  <c r="A230" i="277"/>
  <c r="AU127" i="277"/>
  <c r="AW127" i="277"/>
  <c r="AH127" i="277"/>
  <c r="V127" i="277"/>
  <c r="G127" i="277"/>
  <c r="AM127" i="277"/>
  <c r="I127" i="277"/>
  <c r="O127" i="277"/>
  <c r="U127" i="277"/>
  <c r="P127" i="277"/>
  <c r="AF127" i="277"/>
  <c r="AE127" i="277"/>
  <c r="AB127" i="277"/>
  <c r="AP127" i="277"/>
  <c r="Z127" i="277"/>
  <c r="AZ127" i="277"/>
  <c r="AT127" i="277"/>
  <c r="AV127" i="277"/>
  <c r="AX127" i="277"/>
  <c r="S127" i="277"/>
  <c r="AY127" i="277"/>
  <c r="Y127" i="277"/>
  <c r="L127" i="277"/>
  <c r="AR127" i="277"/>
  <c r="AN127" i="277"/>
  <c r="X127" i="277"/>
  <c r="E127" i="277"/>
  <c r="AD127" i="277"/>
  <c r="AC127" i="277"/>
  <c r="M127" i="277"/>
  <c r="AJ127" i="277"/>
  <c r="Q127" i="277"/>
  <c r="K127" i="277"/>
  <c r="H127" i="277"/>
  <c r="W127" i="277"/>
  <c r="AA127" i="277"/>
  <c r="AQ127" i="277"/>
  <c r="AG127" i="277"/>
  <c r="R127" i="277"/>
  <c r="N127" i="277"/>
  <c r="AO127" i="277"/>
  <c r="F127" i="277"/>
  <c r="AS127" i="277"/>
  <c r="AL127" i="277"/>
  <c r="T127" i="277"/>
  <c r="AI127" i="277"/>
  <c r="BA127" i="277"/>
  <c r="J127" i="277"/>
  <c r="D127" i="277"/>
  <c r="AK127" i="277"/>
  <c r="C127" i="277"/>
  <c r="A128" i="277"/>
  <c r="Z392" i="277"/>
  <c r="AH392" i="277"/>
  <c r="M392" i="277"/>
  <c r="Y392" i="277"/>
  <c r="AY392" i="277"/>
  <c r="O392" i="277"/>
  <c r="AZ392" i="277"/>
  <c r="V392" i="277"/>
  <c r="AB392" i="277"/>
  <c r="AT392" i="277"/>
  <c r="AE392" i="277"/>
  <c r="AK392" i="277"/>
  <c r="AI392" i="277"/>
  <c r="AF392" i="277"/>
  <c r="T392" i="277"/>
  <c r="E392" i="277"/>
  <c r="AO392" i="277"/>
  <c r="AD392" i="277"/>
  <c r="K392" i="277"/>
  <c r="AJ392" i="277"/>
  <c r="Q392" i="277"/>
  <c r="G392" i="277"/>
  <c r="J392" i="277"/>
  <c r="AL392" i="277"/>
  <c r="AX392" i="277"/>
  <c r="AC392" i="277"/>
  <c r="AV392" i="277"/>
  <c r="AW392" i="277"/>
  <c r="D392" i="277"/>
  <c r="L392" i="277"/>
  <c r="P392" i="277"/>
  <c r="S392" i="277"/>
  <c r="W392" i="277"/>
  <c r="X392" i="277"/>
  <c r="F392" i="277"/>
  <c r="AQ392" i="277"/>
  <c r="AG392" i="277"/>
  <c r="AM392" i="277"/>
  <c r="I392" i="277"/>
  <c r="R392" i="277"/>
  <c r="AU392" i="277"/>
  <c r="N392" i="277"/>
  <c r="AP392" i="277"/>
  <c r="BA392" i="277"/>
  <c r="AR392" i="277"/>
  <c r="AS392" i="277"/>
  <c r="AA392" i="277"/>
  <c r="H392" i="277"/>
  <c r="U392" i="277"/>
  <c r="AN392" i="277"/>
  <c r="C392" i="277"/>
  <c r="A195" i="277"/>
  <c r="L96" i="277"/>
  <c r="AV96" i="277"/>
  <c r="F96" i="277"/>
  <c r="AG96" i="277"/>
  <c r="H96" i="277"/>
  <c r="AO96" i="277"/>
  <c r="AY96" i="277"/>
  <c r="S96" i="277"/>
  <c r="AJ96" i="277"/>
  <c r="AP96" i="277"/>
  <c r="R96" i="277"/>
  <c r="M96" i="277"/>
  <c r="Y96" i="277"/>
  <c r="K96" i="277"/>
  <c r="AD96" i="277"/>
  <c r="AL96" i="277"/>
  <c r="P96" i="277"/>
  <c r="AR96" i="277"/>
  <c r="E96" i="277"/>
  <c r="O96" i="277"/>
  <c r="X96" i="277"/>
  <c r="W96" i="277"/>
  <c r="AN96" i="277"/>
  <c r="AA96" i="277"/>
  <c r="AI96" i="277"/>
  <c r="V96" i="277"/>
  <c r="N96" i="277"/>
  <c r="AB96" i="277"/>
  <c r="AZ96" i="277"/>
  <c r="T96" i="277"/>
  <c r="AC96" i="277"/>
  <c r="Z96" i="277"/>
  <c r="G96" i="277"/>
  <c r="AW96" i="277"/>
  <c r="AX96" i="277"/>
  <c r="AT96" i="277"/>
  <c r="AS96" i="277"/>
  <c r="AF96" i="277"/>
  <c r="AQ96" i="277"/>
  <c r="AH96" i="277"/>
  <c r="AM96" i="277"/>
  <c r="AU96" i="277"/>
  <c r="I96" i="277"/>
  <c r="AE96" i="277"/>
  <c r="U96" i="277"/>
  <c r="D96" i="277"/>
  <c r="AK96" i="277"/>
  <c r="BA96" i="277"/>
  <c r="J96" i="277"/>
  <c r="Q96" i="277"/>
  <c r="C96" i="277"/>
  <c r="A393" i="277"/>
  <c r="A98" i="277"/>
  <c r="A99" i="277"/>
  <c r="A61" i="277"/>
  <c r="K58" i="277"/>
  <c r="AU58" i="277"/>
  <c r="V58" i="277"/>
  <c r="AS58" i="277"/>
  <c r="X58" i="277"/>
  <c r="J58" i="277"/>
  <c r="AZ58" i="277"/>
  <c r="P58" i="277"/>
  <c r="I58" i="277"/>
  <c r="AD58" i="277"/>
  <c r="AM58" i="277"/>
  <c r="AA58" i="277"/>
  <c r="Z58" i="277"/>
  <c r="S58" i="277"/>
  <c r="AB58" i="277"/>
  <c r="AJ58" i="277"/>
  <c r="AR58" i="277"/>
  <c r="AW58" i="277"/>
  <c r="E58" i="277"/>
  <c r="F58" i="277"/>
  <c r="L58" i="277"/>
  <c r="G58" i="277"/>
  <c r="AE58" i="277"/>
  <c r="AN58" i="277"/>
  <c r="AV58" i="277"/>
  <c r="R58" i="277"/>
  <c r="M58" i="277"/>
  <c r="AI58" i="277"/>
  <c r="AO58" i="277"/>
  <c r="Y58" i="277"/>
  <c r="AY58" i="277"/>
  <c r="T58" i="277"/>
  <c r="D58" i="277"/>
  <c r="AP58" i="277"/>
  <c r="O58" i="277"/>
  <c r="AK58" i="277"/>
  <c r="AX58" i="277"/>
  <c r="AL58" i="277"/>
  <c r="H58" i="277"/>
  <c r="AH58" i="277"/>
  <c r="BA58" i="277"/>
  <c r="AT58" i="277"/>
  <c r="Q58" i="277"/>
  <c r="U58" i="277"/>
  <c r="AC58" i="277"/>
  <c r="N58" i="277"/>
  <c r="W58" i="277"/>
  <c r="AQ58" i="277"/>
  <c r="AG58" i="277"/>
  <c r="AF58" i="277"/>
  <c r="C58" i="277"/>
  <c r="A263" i="277"/>
  <c r="AZ295" i="277"/>
  <c r="O295" i="277"/>
  <c r="V295" i="277"/>
  <c r="R295" i="277"/>
  <c r="Z295" i="277"/>
  <c r="AH295" i="277"/>
  <c r="AQ295" i="277"/>
  <c r="AO295" i="277"/>
  <c r="N295" i="277"/>
  <c r="BA295" i="277"/>
  <c r="D295" i="277"/>
  <c r="AJ295" i="277"/>
  <c r="AL295" i="277"/>
  <c r="Q295" i="277"/>
  <c r="X295" i="277"/>
  <c r="I295" i="277"/>
  <c r="W295" i="277"/>
  <c r="AS295" i="277"/>
  <c r="H295" i="277"/>
  <c r="AG295" i="277"/>
  <c r="AT295" i="277"/>
  <c r="AF295" i="277"/>
  <c r="AR295" i="277"/>
  <c r="AI295" i="277"/>
  <c r="J295" i="277"/>
  <c r="AN295" i="277"/>
  <c r="AD295" i="277"/>
  <c r="M295" i="277"/>
  <c r="G295" i="277"/>
  <c r="P295" i="277"/>
  <c r="AY295" i="277"/>
  <c r="AP295" i="277"/>
  <c r="L295" i="277"/>
  <c r="AW295" i="277"/>
  <c r="AM295" i="277"/>
  <c r="AC295" i="277"/>
  <c r="S295" i="277"/>
  <c r="AX295" i="277"/>
  <c r="E295" i="277"/>
  <c r="AE295" i="277"/>
  <c r="T295" i="277"/>
  <c r="Y295" i="277"/>
  <c r="AA295" i="277"/>
  <c r="F295" i="277"/>
  <c r="AB295" i="277"/>
  <c r="U295" i="277"/>
  <c r="AK295" i="277"/>
  <c r="AV295" i="277"/>
  <c r="K295" i="277"/>
  <c r="AU295" i="277"/>
  <c r="C295" i="277"/>
  <c r="A296" i="277"/>
  <c r="A297" i="277"/>
  <c r="AB163" i="277"/>
  <c r="P163" i="277"/>
  <c r="N163" i="277"/>
  <c r="AI163" i="277"/>
  <c r="AD163" i="277"/>
  <c r="U163" i="277"/>
  <c r="AK163" i="277"/>
  <c r="F163" i="277"/>
  <c r="BA163" i="277"/>
  <c r="AG163" i="277"/>
  <c r="AQ163" i="277"/>
  <c r="AP163" i="277"/>
  <c r="AZ163" i="277"/>
  <c r="I163" i="277"/>
  <c r="AS163" i="277"/>
  <c r="AE163" i="277"/>
  <c r="E163" i="277"/>
  <c r="J163" i="277"/>
  <c r="L163" i="277"/>
  <c r="Y163" i="277"/>
  <c r="K163" i="277"/>
  <c r="M163" i="277"/>
  <c r="AA163" i="277"/>
  <c r="AO163" i="277"/>
  <c r="AR163" i="277"/>
  <c r="C163" i="277"/>
  <c r="AF163" i="277"/>
  <c r="V163" i="277"/>
  <c r="O163" i="277"/>
  <c r="AJ163" i="277"/>
  <c r="AN163" i="277"/>
  <c r="AW163" i="277"/>
  <c r="AH163" i="277"/>
  <c r="W163" i="277"/>
  <c r="G163" i="277"/>
  <c r="AU163" i="277"/>
  <c r="AL163" i="277"/>
  <c r="D163" i="277"/>
  <c r="AC163" i="277"/>
  <c r="AM163" i="277"/>
  <c r="Q163" i="277"/>
  <c r="T163" i="277"/>
  <c r="Z163" i="277"/>
  <c r="X163" i="277"/>
  <c r="AT163" i="277"/>
  <c r="AV163" i="277"/>
  <c r="S163" i="277"/>
  <c r="H163" i="277"/>
  <c r="AY163" i="277"/>
  <c r="R163" i="277"/>
  <c r="AX163" i="277"/>
  <c r="A164" i="277"/>
  <c r="A165" i="277"/>
  <c r="Z327" i="277"/>
  <c r="L327" i="277"/>
  <c r="R327" i="277"/>
  <c r="N327" i="277"/>
  <c r="M327" i="277"/>
  <c r="AU327" i="277"/>
  <c r="T327" i="277"/>
  <c r="AT327" i="277"/>
  <c r="W327" i="277"/>
  <c r="H327" i="277"/>
  <c r="AW327" i="277"/>
  <c r="AA327" i="277"/>
  <c r="AN327" i="277"/>
  <c r="AO327" i="277"/>
  <c r="I327" i="277"/>
  <c r="AG327" i="277"/>
  <c r="AH327" i="277"/>
  <c r="S327" i="277"/>
  <c r="AP327" i="277"/>
  <c r="AF327" i="277"/>
  <c r="AL327" i="277"/>
  <c r="Y327" i="277"/>
  <c r="D327" i="277"/>
  <c r="AX327" i="277"/>
  <c r="O327" i="277"/>
  <c r="C327" i="277"/>
  <c r="AR327" i="277"/>
  <c r="AB327" i="277"/>
  <c r="AM327" i="277"/>
  <c r="AV327" i="277"/>
  <c r="AZ327" i="277"/>
  <c r="AK327" i="277"/>
  <c r="V327" i="277"/>
  <c r="AD327" i="277"/>
  <c r="F327" i="277"/>
  <c r="AQ327" i="277"/>
  <c r="AC327" i="277"/>
  <c r="AI327" i="277"/>
  <c r="Q327" i="277"/>
  <c r="G327" i="277"/>
  <c r="P327" i="277"/>
  <c r="AS327" i="277"/>
  <c r="J327" i="277"/>
  <c r="U327" i="277"/>
  <c r="AE327" i="277"/>
  <c r="X327" i="277"/>
  <c r="E327" i="277"/>
  <c r="K327" i="277"/>
  <c r="AY327" i="277"/>
  <c r="AJ327" i="277"/>
  <c r="BA327" i="277"/>
  <c r="AH357" i="277"/>
  <c r="M357" i="277"/>
  <c r="Y357" i="277"/>
  <c r="AU357" i="277"/>
  <c r="R357" i="277"/>
  <c r="AX357" i="277"/>
  <c r="AV357" i="277"/>
  <c r="AO357" i="277"/>
  <c r="AI357" i="277"/>
  <c r="F357" i="277"/>
  <c r="H357" i="277"/>
  <c r="AN357" i="277"/>
  <c r="AW357" i="277"/>
  <c r="G357" i="277"/>
  <c r="AA357" i="277"/>
  <c r="K357" i="277"/>
  <c r="Z357" i="277"/>
  <c r="AY357" i="277"/>
  <c r="S357" i="277"/>
  <c r="AS357" i="277"/>
  <c r="J357" i="277"/>
  <c r="AD357" i="277"/>
  <c r="I357" i="277"/>
  <c r="V357" i="277"/>
  <c r="AK357" i="277"/>
  <c r="AR357" i="277"/>
  <c r="U357" i="277"/>
  <c r="W357" i="277"/>
  <c r="X357" i="277"/>
  <c r="AZ357" i="277"/>
  <c r="AM357" i="277"/>
  <c r="AF357" i="277"/>
  <c r="N357" i="277"/>
  <c r="O357" i="277"/>
  <c r="AQ357" i="277"/>
  <c r="E357" i="277"/>
  <c r="D357" i="277"/>
  <c r="AG357" i="277"/>
  <c r="L357" i="277"/>
  <c r="Q357" i="277"/>
  <c r="P357" i="277"/>
  <c r="AP357" i="277"/>
  <c r="AB357" i="277"/>
  <c r="AE357" i="277"/>
  <c r="T357" i="277"/>
  <c r="AT357" i="277"/>
  <c r="AJ357" i="277"/>
  <c r="BA357" i="277"/>
  <c r="AC357" i="277"/>
  <c r="AL357" i="277"/>
  <c r="C357" i="277"/>
  <c r="Q161" i="277"/>
  <c r="G161" i="277"/>
  <c r="AD161" i="277"/>
  <c r="E161" i="277"/>
  <c r="O161" i="277"/>
  <c r="V161" i="277"/>
  <c r="R161" i="277"/>
  <c r="F161" i="277"/>
  <c r="J161" i="277"/>
  <c r="AV161" i="277"/>
  <c r="AK161" i="277"/>
  <c r="AI161" i="277"/>
  <c r="D161" i="277"/>
  <c r="Y161" i="277"/>
  <c r="AQ161" i="277"/>
  <c r="AG161" i="277"/>
  <c r="Z161" i="277"/>
  <c r="AN161" i="277"/>
  <c r="AJ161" i="277"/>
  <c r="AB161" i="277"/>
  <c r="AZ161" i="277"/>
  <c r="AE161" i="277"/>
  <c r="AA161" i="277"/>
  <c r="AU161" i="277"/>
  <c r="K161" i="277"/>
  <c r="AS161" i="277"/>
  <c r="U161" i="277"/>
  <c r="AT161" i="277"/>
  <c r="AY161" i="277"/>
  <c r="AF161" i="277"/>
  <c r="S161" i="277"/>
  <c r="AC161" i="277"/>
  <c r="X161" i="277"/>
  <c r="H161" i="277"/>
  <c r="N161" i="277"/>
  <c r="AR161" i="277"/>
  <c r="I161" i="277"/>
  <c r="AX161" i="277"/>
  <c r="AH161" i="277"/>
  <c r="AW161" i="277"/>
  <c r="W161" i="277"/>
  <c r="AL161" i="277"/>
  <c r="BA161" i="277"/>
  <c r="AP161" i="277"/>
  <c r="T161" i="277"/>
  <c r="AM161" i="277"/>
  <c r="AO161" i="277"/>
  <c r="L161" i="277"/>
  <c r="M161" i="277"/>
  <c r="P161" i="277"/>
  <c r="C161" i="277"/>
  <c r="AG294" i="277"/>
  <c r="AN294" i="277"/>
  <c r="AQ294" i="277"/>
  <c r="I294" i="277"/>
  <c r="AW294" i="277"/>
  <c r="U294" i="277"/>
  <c r="Y294" i="277"/>
  <c r="M294" i="277"/>
  <c r="K294" i="277"/>
  <c r="N294" i="277"/>
  <c r="R294" i="277"/>
  <c r="AF294" i="277"/>
  <c r="AK294" i="277"/>
  <c r="AM294" i="277"/>
  <c r="AC294" i="277"/>
  <c r="AT294" i="277"/>
  <c r="W294" i="277"/>
  <c r="BA294" i="277"/>
  <c r="T294" i="277"/>
  <c r="F294" i="277"/>
  <c r="AS294" i="277"/>
  <c r="X294" i="277"/>
  <c r="H294" i="277"/>
  <c r="AI294" i="277"/>
  <c r="AJ294" i="277"/>
  <c r="AX294" i="277"/>
  <c r="AV294" i="277"/>
  <c r="J294" i="277"/>
  <c r="O294" i="277"/>
  <c r="AH294" i="277"/>
  <c r="P294" i="277"/>
  <c r="AE294" i="277"/>
  <c r="E294" i="277"/>
  <c r="AA294" i="277"/>
  <c r="Z294" i="277"/>
  <c r="L294" i="277"/>
  <c r="AB294" i="277"/>
  <c r="C294" i="277"/>
  <c r="AL294" i="277"/>
  <c r="AY294" i="277"/>
  <c r="AO294" i="277"/>
  <c r="AZ294" i="277"/>
  <c r="D294" i="277"/>
  <c r="Q294" i="277"/>
  <c r="V294" i="277"/>
  <c r="S294" i="277"/>
  <c r="AP294" i="277"/>
  <c r="G294" i="277"/>
  <c r="AD294" i="277"/>
  <c r="AU294" i="277"/>
  <c r="AR294" i="277"/>
  <c r="Y162" i="277"/>
  <c r="D162" i="277"/>
  <c r="AZ162" i="277"/>
  <c r="AM162" i="277"/>
  <c r="AV162" i="277"/>
  <c r="E162" i="277"/>
  <c r="AH162" i="277"/>
  <c r="AD162" i="277"/>
  <c r="W162" i="277"/>
  <c r="AF162" i="277"/>
  <c r="AS162" i="277"/>
  <c r="AX162" i="277"/>
  <c r="AI162" i="277"/>
  <c r="J162" i="277"/>
  <c r="AT162" i="277"/>
  <c r="N162" i="277"/>
  <c r="I162" i="277"/>
  <c r="P162" i="277"/>
  <c r="O162" i="277"/>
  <c r="AP162" i="277"/>
  <c r="AL162" i="277"/>
  <c r="H162" i="277"/>
  <c r="R162" i="277"/>
  <c r="U162" i="277"/>
  <c r="V162" i="277"/>
  <c r="C162" i="277"/>
  <c r="S162" i="277"/>
  <c r="AU162" i="277"/>
  <c r="AJ162" i="277"/>
  <c r="AO162" i="277"/>
  <c r="AE162" i="277"/>
  <c r="G162" i="277"/>
  <c r="AB162" i="277"/>
  <c r="AY162" i="277"/>
  <c r="L162" i="277"/>
  <c r="AA162" i="277"/>
  <c r="K162" i="277"/>
  <c r="Z162" i="277"/>
  <c r="T162" i="277"/>
  <c r="AW162" i="277"/>
  <c r="Q162" i="277"/>
  <c r="BA162" i="277"/>
  <c r="M162" i="277"/>
  <c r="AC162" i="277"/>
  <c r="AN162" i="277"/>
  <c r="AQ162" i="277"/>
  <c r="AR162" i="277"/>
  <c r="AK162" i="277"/>
  <c r="X162" i="277"/>
  <c r="F162" i="277"/>
  <c r="AG162" i="277"/>
  <c r="AA293" i="277"/>
  <c r="AJ293" i="277"/>
  <c r="Z293" i="277"/>
  <c r="K293" i="277"/>
  <c r="AF293" i="277"/>
  <c r="AD293" i="277"/>
  <c r="AU293" i="277"/>
  <c r="S293" i="277"/>
  <c r="I293" i="277"/>
  <c r="N293" i="277"/>
  <c r="AR293" i="277"/>
  <c r="AX293" i="277"/>
  <c r="AN293" i="277"/>
  <c r="H293" i="277"/>
  <c r="F293" i="277"/>
  <c r="AC293" i="277"/>
  <c r="AZ293" i="277"/>
  <c r="AY293" i="277"/>
  <c r="AH293" i="277"/>
  <c r="T293" i="277"/>
  <c r="X293" i="277"/>
  <c r="D293" i="277"/>
  <c r="R293" i="277"/>
  <c r="AK293" i="277"/>
  <c r="AG293" i="277"/>
  <c r="G293" i="277"/>
  <c r="AV293" i="277"/>
  <c r="AW293" i="277"/>
  <c r="AT293" i="277"/>
  <c r="AB293" i="277"/>
  <c r="AP293" i="277"/>
  <c r="AL293" i="277"/>
  <c r="W293" i="277"/>
  <c r="Y293" i="277"/>
  <c r="J293" i="277"/>
  <c r="P293" i="277"/>
  <c r="U293" i="277"/>
  <c r="AM293" i="277"/>
  <c r="V293" i="277"/>
  <c r="O293" i="277"/>
  <c r="L293" i="277"/>
  <c r="BA293" i="277"/>
  <c r="AI293" i="277"/>
  <c r="Q293" i="277"/>
  <c r="C293" i="277"/>
  <c r="AO293" i="277"/>
  <c r="AS293" i="277"/>
  <c r="AE293" i="277"/>
  <c r="AQ293" i="277"/>
  <c r="M293" i="277"/>
  <c r="E293" i="277"/>
  <c r="A358" i="277"/>
  <c r="A328" i="277"/>
  <c r="A329" i="277" s="1"/>
  <c r="AD99" i="277"/>
  <c r="AL99" i="277"/>
  <c r="AH99" i="277"/>
  <c r="AB99" i="277"/>
  <c r="AO99" i="277"/>
  <c r="W99" i="277"/>
  <c r="K99" i="277"/>
  <c r="AM99" i="277"/>
  <c r="AF99" i="277"/>
  <c r="R99" i="277"/>
  <c r="J99" i="277"/>
  <c r="AQ99" i="277"/>
  <c r="AZ99" i="277"/>
  <c r="U99" i="277"/>
  <c r="Z99" i="277"/>
  <c r="AN99" i="277"/>
  <c r="AS99" i="277"/>
  <c r="E99" i="277"/>
  <c r="AX99" i="277"/>
  <c r="AI99" i="277"/>
  <c r="AU99" i="277"/>
  <c r="O99" i="277"/>
  <c r="AY99" i="277"/>
  <c r="AV99" i="277"/>
  <c r="G99" i="277"/>
  <c r="AJ99" i="277"/>
  <c r="H99" i="277"/>
  <c r="AR99" i="277"/>
  <c r="N99" i="277"/>
  <c r="V99" i="277"/>
  <c r="AT99" i="277"/>
  <c r="F99" i="277"/>
  <c r="AA99" i="277"/>
  <c r="AG99" i="277"/>
  <c r="S99" i="277"/>
  <c r="AC99" i="277"/>
  <c r="BA99" i="277"/>
  <c r="X99" i="277"/>
  <c r="AP99" i="277"/>
  <c r="T99" i="277"/>
  <c r="L99" i="277"/>
  <c r="AK99" i="277"/>
  <c r="Q99" i="277"/>
  <c r="M99" i="277"/>
  <c r="Y99" i="277"/>
  <c r="AW99" i="277"/>
  <c r="P99" i="277"/>
  <c r="D99" i="277"/>
  <c r="I99" i="277"/>
  <c r="AE99" i="277"/>
  <c r="C99" i="277"/>
  <c r="AJ61" i="277"/>
  <c r="AP61" i="277"/>
  <c r="AW61" i="277"/>
  <c r="AA61" i="277"/>
  <c r="O61" i="277"/>
  <c r="AE61" i="277"/>
  <c r="G61" i="277"/>
  <c r="E61" i="277"/>
  <c r="V61" i="277"/>
  <c r="AO61" i="277"/>
  <c r="T61" i="277"/>
  <c r="AG61" i="277"/>
  <c r="Y61" i="277"/>
  <c r="S61" i="277"/>
  <c r="W61" i="277"/>
  <c r="P61" i="277"/>
  <c r="AS61" i="277"/>
  <c r="L61" i="277"/>
  <c r="X61" i="277"/>
  <c r="U61" i="277"/>
  <c r="AY61" i="277"/>
  <c r="AB61" i="277"/>
  <c r="AU61" i="277"/>
  <c r="AK61" i="277"/>
  <c r="AN61" i="277"/>
  <c r="R61" i="277"/>
  <c r="AC61" i="277"/>
  <c r="K61" i="277"/>
  <c r="AZ61" i="277"/>
  <c r="BA61" i="277"/>
  <c r="AT61" i="277"/>
  <c r="AD61" i="277"/>
  <c r="M61" i="277"/>
  <c r="D61" i="277"/>
  <c r="AQ61" i="277"/>
  <c r="I61" i="277"/>
  <c r="AL61" i="277"/>
  <c r="AM61" i="277"/>
  <c r="Q61" i="277"/>
  <c r="N61" i="277"/>
  <c r="AR61" i="277"/>
  <c r="AV61" i="277"/>
  <c r="J61" i="277"/>
  <c r="Z61" i="277"/>
  <c r="AI61" i="277"/>
  <c r="H61" i="277"/>
  <c r="F61" i="277"/>
  <c r="AH61" i="277"/>
  <c r="AF61" i="277"/>
  <c r="AX61" i="277"/>
  <c r="C61" i="277"/>
  <c r="A62" i="277"/>
  <c r="R393" i="277"/>
  <c r="AK393" i="277"/>
  <c r="E393" i="277"/>
  <c r="AY393" i="277"/>
  <c r="J393" i="277"/>
  <c r="AQ393" i="277"/>
  <c r="Y393" i="277"/>
  <c r="AJ393" i="277"/>
  <c r="P393" i="277"/>
  <c r="AB393" i="277"/>
  <c r="K393" i="277"/>
  <c r="BA393" i="277"/>
  <c r="H393" i="277"/>
  <c r="AL393" i="277"/>
  <c r="AN393" i="277"/>
  <c r="U393" i="277"/>
  <c r="AA393" i="277"/>
  <c r="D393" i="277"/>
  <c r="V393" i="277"/>
  <c r="AH393" i="277"/>
  <c r="N393" i="277"/>
  <c r="AS393" i="277"/>
  <c r="Q393" i="277"/>
  <c r="G393" i="277"/>
  <c r="AX393" i="277"/>
  <c r="T393" i="277"/>
  <c r="S393" i="277"/>
  <c r="W393" i="277"/>
  <c r="AP393" i="277"/>
  <c r="AV393" i="277"/>
  <c r="L393" i="277"/>
  <c r="X393" i="277"/>
  <c r="AD393" i="277"/>
  <c r="AR393" i="277"/>
  <c r="AU393" i="277"/>
  <c r="F393" i="277"/>
  <c r="O393" i="277"/>
  <c r="I393" i="277"/>
  <c r="AM393" i="277"/>
  <c r="AG393" i="277"/>
  <c r="AO393" i="277"/>
  <c r="AF393" i="277"/>
  <c r="AZ393" i="277"/>
  <c r="M393" i="277"/>
  <c r="AC393" i="277"/>
  <c r="AW393" i="277"/>
  <c r="Z393" i="277"/>
  <c r="AI393" i="277"/>
  <c r="AT393" i="277"/>
  <c r="AE393" i="277"/>
  <c r="C393" i="277"/>
  <c r="A394" i="277"/>
  <c r="AI195" i="277"/>
  <c r="Q195" i="277"/>
  <c r="S195" i="277"/>
  <c r="Z195" i="277"/>
  <c r="AH195" i="277"/>
  <c r="AM195" i="277"/>
  <c r="W195" i="277"/>
  <c r="O195" i="277"/>
  <c r="AR195" i="277"/>
  <c r="AY195" i="277"/>
  <c r="AC195" i="277"/>
  <c r="AE195" i="277"/>
  <c r="AZ195" i="277"/>
  <c r="E195" i="277"/>
  <c r="T195" i="277"/>
  <c r="D195" i="277"/>
  <c r="AV195" i="277"/>
  <c r="AN195" i="277"/>
  <c r="I195" i="277"/>
  <c r="X195" i="277"/>
  <c r="AB195" i="277"/>
  <c r="P195" i="277"/>
  <c r="M195" i="277"/>
  <c r="AL195" i="277"/>
  <c r="AT195" i="277"/>
  <c r="J195" i="277"/>
  <c r="AO195" i="277"/>
  <c r="F195" i="277"/>
  <c r="BA195" i="277"/>
  <c r="U195" i="277"/>
  <c r="R195" i="277"/>
  <c r="AP195" i="277"/>
  <c r="AJ195" i="277"/>
  <c r="K195" i="277"/>
  <c r="AA195" i="277"/>
  <c r="N195" i="277"/>
  <c r="AK195" i="277"/>
  <c r="H195" i="277"/>
  <c r="AQ195" i="277"/>
  <c r="G195" i="277"/>
  <c r="AS195" i="277"/>
  <c r="AU195" i="277"/>
  <c r="AG195" i="277"/>
  <c r="AW195" i="277"/>
  <c r="Y195" i="277"/>
  <c r="AD195" i="277"/>
  <c r="L195" i="277"/>
  <c r="AF195" i="277"/>
  <c r="V195" i="277"/>
  <c r="AX195" i="277"/>
  <c r="C195" i="277"/>
  <c r="A196" i="277"/>
  <c r="A100" i="277"/>
  <c r="AC229" i="277"/>
  <c r="AU229" i="277"/>
  <c r="L229" i="277"/>
  <c r="AH229" i="277"/>
  <c r="G229" i="277"/>
  <c r="AJ229" i="277"/>
  <c r="N229" i="277"/>
  <c r="AV229" i="277"/>
  <c r="J229" i="277"/>
  <c r="AS229" i="277"/>
  <c r="F229" i="277"/>
  <c r="AK229" i="277"/>
  <c r="AX229" i="277"/>
  <c r="V229" i="277"/>
  <c r="Q229" i="277"/>
  <c r="S229" i="277"/>
  <c r="AW229" i="277"/>
  <c r="P229" i="277"/>
  <c r="Z229" i="277"/>
  <c r="AD229" i="277"/>
  <c r="K229" i="277"/>
  <c r="AY229" i="277"/>
  <c r="W229" i="277"/>
  <c r="AI229" i="277"/>
  <c r="AL229" i="277"/>
  <c r="AP229" i="277"/>
  <c r="AT229" i="277"/>
  <c r="U229" i="277"/>
  <c r="H229" i="277"/>
  <c r="AB229" i="277"/>
  <c r="I229" i="277"/>
  <c r="T229" i="277"/>
  <c r="E229" i="277"/>
  <c r="BA229" i="277"/>
  <c r="AQ229" i="277"/>
  <c r="AO229" i="277"/>
  <c r="AG229" i="277"/>
  <c r="AN229" i="277"/>
  <c r="R229" i="277"/>
  <c r="AA229" i="277"/>
  <c r="AZ229" i="277"/>
  <c r="Y229" i="277"/>
  <c r="O229" i="277"/>
  <c r="X229" i="277"/>
  <c r="M229" i="277"/>
  <c r="AR229" i="277"/>
  <c r="D229" i="277"/>
  <c r="AF229" i="277"/>
  <c r="AE229" i="277"/>
  <c r="AM229" i="277"/>
  <c r="C229" i="277"/>
  <c r="AB263" i="277"/>
  <c r="AT263" i="277"/>
  <c r="O263" i="277"/>
  <c r="AW263" i="277"/>
  <c r="I263" i="277"/>
  <c r="AK263" i="277"/>
  <c r="AA263" i="277"/>
  <c r="E263" i="277"/>
  <c r="AH263" i="277"/>
  <c r="K263" i="277"/>
  <c r="P263" i="277"/>
  <c r="AV263" i="277"/>
  <c r="W263" i="277"/>
  <c r="G263" i="277"/>
  <c r="AJ263" i="277"/>
  <c r="D263" i="277"/>
  <c r="AP263" i="277"/>
  <c r="AL263" i="277"/>
  <c r="H263" i="277"/>
  <c r="AY263" i="277"/>
  <c r="N263" i="277"/>
  <c r="AI263" i="277"/>
  <c r="AO263" i="277"/>
  <c r="AC263" i="277"/>
  <c r="M263" i="277"/>
  <c r="AD263" i="277"/>
  <c r="T263" i="277"/>
  <c r="AZ263" i="277"/>
  <c r="Q263" i="277"/>
  <c r="AE263" i="277"/>
  <c r="AN263" i="277"/>
  <c r="BA263" i="277"/>
  <c r="AS263" i="277"/>
  <c r="Z263" i="277"/>
  <c r="F263" i="277"/>
  <c r="V263" i="277"/>
  <c r="AX263" i="277"/>
  <c r="AU263" i="277"/>
  <c r="J263" i="277"/>
  <c r="L263" i="277"/>
  <c r="R263" i="277"/>
  <c r="U263" i="277"/>
  <c r="S263" i="277"/>
  <c r="AM263" i="277"/>
  <c r="X263" i="277"/>
  <c r="AF263" i="277"/>
  <c r="AR263" i="277"/>
  <c r="Y263" i="277"/>
  <c r="AQ263" i="277"/>
  <c r="AG263" i="277"/>
  <c r="C263" i="277"/>
  <c r="A264" i="277"/>
  <c r="Q98" i="277"/>
  <c r="K98" i="277"/>
  <c r="AB98" i="277"/>
  <c r="M98" i="277"/>
  <c r="Y98" i="277"/>
  <c r="I98" i="277"/>
  <c r="L98" i="277"/>
  <c r="E98" i="277"/>
  <c r="N98" i="277"/>
  <c r="AE98" i="277"/>
  <c r="AP98" i="277"/>
  <c r="AC98" i="277"/>
  <c r="BA98" i="277"/>
  <c r="AI98" i="277"/>
  <c r="AA98" i="277"/>
  <c r="P98" i="277"/>
  <c r="AF98" i="277"/>
  <c r="O98" i="277"/>
  <c r="J98" i="277"/>
  <c r="AJ98" i="277"/>
  <c r="AK98" i="277"/>
  <c r="F98" i="277"/>
  <c r="AM98" i="277"/>
  <c r="AS98" i="277"/>
  <c r="AD98" i="277"/>
  <c r="AU98" i="277"/>
  <c r="AG98" i="277"/>
  <c r="AW98" i="277"/>
  <c r="G98" i="277"/>
  <c r="AT98" i="277"/>
  <c r="AQ98" i="277"/>
  <c r="AZ98" i="277"/>
  <c r="AN98" i="277"/>
  <c r="AH98" i="277"/>
  <c r="AY98" i="277"/>
  <c r="AO98" i="277"/>
  <c r="AR98" i="277"/>
  <c r="W98" i="277"/>
  <c r="AL98" i="277"/>
  <c r="T98" i="277"/>
  <c r="AX98" i="277"/>
  <c r="AV98" i="277"/>
  <c r="V98" i="277"/>
  <c r="U98" i="277"/>
  <c r="D98" i="277"/>
  <c r="X98" i="277"/>
  <c r="R98" i="277"/>
  <c r="H98" i="277"/>
  <c r="Z98" i="277"/>
  <c r="S98" i="277"/>
  <c r="C98" i="277"/>
  <c r="F128" i="277"/>
  <c r="AB128" i="277"/>
  <c r="I128" i="277"/>
  <c r="J128" i="277"/>
  <c r="O128" i="277"/>
  <c r="AH128" i="277"/>
  <c r="W128" i="277"/>
  <c r="AP128" i="277"/>
  <c r="AV128" i="277"/>
  <c r="BA128" i="277"/>
  <c r="H128" i="277"/>
  <c r="Q128" i="277"/>
  <c r="AK128" i="277"/>
  <c r="S128" i="277"/>
  <c r="N128" i="277"/>
  <c r="E128" i="277"/>
  <c r="AI128" i="277"/>
  <c r="AC128" i="277"/>
  <c r="AN128" i="277"/>
  <c r="AT128" i="277"/>
  <c r="AY128" i="277"/>
  <c r="L128" i="277"/>
  <c r="U128" i="277"/>
  <c r="X128" i="277"/>
  <c r="AL128" i="277"/>
  <c r="AU128" i="277"/>
  <c r="AR128" i="277"/>
  <c r="AW128" i="277"/>
  <c r="AF128" i="277"/>
  <c r="P128" i="277"/>
  <c r="AM128" i="277"/>
  <c r="G128" i="277"/>
  <c r="AQ128" i="277"/>
  <c r="T128" i="277"/>
  <c r="AA128" i="277"/>
  <c r="M128" i="277"/>
  <c r="AE128" i="277"/>
  <c r="AX128" i="277"/>
  <c r="AJ128" i="277"/>
  <c r="K128" i="277"/>
  <c r="AD128" i="277"/>
  <c r="AO128" i="277"/>
  <c r="D128" i="277"/>
  <c r="R128" i="277"/>
  <c r="V128" i="277"/>
  <c r="Z128" i="277"/>
  <c r="Y128" i="277"/>
  <c r="AS128" i="277"/>
  <c r="AZ128" i="277"/>
  <c r="AG128" i="277"/>
  <c r="C128" i="277"/>
  <c r="A129" i="277"/>
  <c r="V230" i="277"/>
  <c r="AP230" i="277"/>
  <c r="Q230" i="277"/>
  <c r="AD230" i="277"/>
  <c r="AQ230" i="277"/>
  <c r="Z230" i="277"/>
  <c r="AS230" i="277"/>
  <c r="AY230" i="277"/>
  <c r="G230" i="277"/>
  <c r="L230" i="277"/>
  <c r="AA230" i="277"/>
  <c r="AL230" i="277"/>
  <c r="S230" i="277"/>
  <c r="AU230" i="277"/>
  <c r="AJ230" i="277"/>
  <c r="AR230" i="277"/>
  <c r="Y230" i="277"/>
  <c r="D230" i="277"/>
  <c r="AV230" i="277"/>
  <c r="X230" i="277"/>
  <c r="M230" i="277"/>
  <c r="E230" i="277"/>
  <c r="W230" i="277"/>
  <c r="AG230" i="277"/>
  <c r="AN230" i="277"/>
  <c r="AC230" i="277"/>
  <c r="F230" i="277"/>
  <c r="U230" i="277"/>
  <c r="R230" i="277"/>
  <c r="AT230" i="277"/>
  <c r="P230" i="277"/>
  <c r="H230" i="277"/>
  <c r="AF230" i="277"/>
  <c r="AB230" i="277"/>
  <c r="AO230" i="277"/>
  <c r="N230" i="277"/>
  <c r="AE230" i="277"/>
  <c r="AX230" i="277"/>
  <c r="AW230" i="277"/>
  <c r="J230" i="277"/>
  <c r="K230" i="277"/>
  <c r="T230" i="277"/>
  <c r="AZ230" i="277"/>
  <c r="I230" i="277"/>
  <c r="BA230" i="277"/>
  <c r="AI230" i="277"/>
  <c r="O230" i="277"/>
  <c r="AH230" i="277"/>
  <c r="AK230" i="277"/>
  <c r="AM230" i="277"/>
  <c r="C230" i="277"/>
  <c r="A231" i="277"/>
  <c r="BA165" i="277"/>
  <c r="T165" i="277"/>
  <c r="P165" i="277"/>
  <c r="AC165" i="277"/>
  <c r="AL165" i="277"/>
  <c r="AA165" i="277"/>
  <c r="J165" i="277"/>
  <c r="AK165" i="277"/>
  <c r="AS165" i="277"/>
  <c r="S165" i="277"/>
  <c r="X165" i="277"/>
  <c r="AJ165" i="277"/>
  <c r="C165" i="277"/>
  <c r="M165" i="277"/>
  <c r="Y165" i="277"/>
  <c r="AR165" i="277"/>
  <c r="L165" i="277"/>
  <c r="U165" i="277"/>
  <c r="D165" i="277"/>
  <c r="AP165" i="277"/>
  <c r="AY165" i="277"/>
  <c r="E165" i="277"/>
  <c r="AB165" i="277"/>
  <c r="AM165" i="277"/>
  <c r="H165" i="277"/>
  <c r="AV165" i="277"/>
  <c r="K165" i="277"/>
  <c r="AI165" i="277"/>
  <c r="AX165" i="277"/>
  <c r="AW165" i="277"/>
  <c r="V165" i="277"/>
  <c r="AN165" i="277"/>
  <c r="N165" i="277"/>
  <c r="AO165" i="277"/>
  <c r="AE165" i="277"/>
  <c r="AH165" i="277"/>
  <c r="Z165" i="277"/>
  <c r="AT165" i="277"/>
  <c r="O165" i="277"/>
  <c r="AQ165" i="277"/>
  <c r="AZ165" i="277"/>
  <c r="AU165" i="277"/>
  <c r="I165" i="277"/>
  <c r="AD165" i="277"/>
  <c r="W165" i="277"/>
  <c r="AF165" i="277"/>
  <c r="G165" i="277"/>
  <c r="Q165" i="277"/>
  <c r="R165" i="277"/>
  <c r="F165" i="277"/>
  <c r="AG165" i="277"/>
  <c r="A166" i="277"/>
  <c r="A167" i="277"/>
  <c r="AT328" i="277"/>
  <c r="W328" i="277"/>
  <c r="AW328" i="277"/>
  <c r="BA328" i="277"/>
  <c r="Y328" i="277"/>
  <c r="F328" i="277"/>
  <c r="S328" i="277"/>
  <c r="G328" i="277"/>
  <c r="J328" i="277"/>
  <c r="E328" i="277"/>
  <c r="X328" i="277"/>
  <c r="AY328" i="277"/>
  <c r="R328" i="277"/>
  <c r="O328" i="277"/>
  <c r="AA328" i="277"/>
  <c r="AI328" i="277"/>
  <c r="AR328" i="277"/>
  <c r="AC328" i="277"/>
  <c r="AD328" i="277"/>
  <c r="K328" i="277"/>
  <c r="AJ328" i="277"/>
  <c r="AK328" i="277"/>
  <c r="AH328" i="277"/>
  <c r="T328" i="277"/>
  <c r="AM328" i="277"/>
  <c r="C328" i="277"/>
  <c r="AZ328" i="277"/>
  <c r="Q328" i="277"/>
  <c r="AL328" i="277"/>
  <c r="AF328" i="277"/>
  <c r="V328" i="277"/>
  <c r="AE328" i="277"/>
  <c r="P328" i="277"/>
  <c r="Z328" i="277"/>
  <c r="L328" i="277"/>
  <c r="AB328" i="277"/>
  <c r="AX328" i="277"/>
  <c r="AO328" i="277"/>
  <c r="M328" i="277"/>
  <c r="I328" i="277"/>
  <c r="N328" i="277"/>
  <c r="AG328" i="277"/>
  <c r="H328" i="277"/>
  <c r="AS328" i="277"/>
  <c r="AN328" i="277"/>
  <c r="D328" i="277"/>
  <c r="AV328" i="277"/>
  <c r="U328" i="277"/>
  <c r="AQ328" i="277"/>
  <c r="AP328" i="277"/>
  <c r="AU328" i="277"/>
  <c r="AV296" i="277"/>
  <c r="AY296" i="277"/>
  <c r="J296" i="277"/>
  <c r="AJ296" i="277"/>
  <c r="AF296" i="277"/>
  <c r="AE296" i="277"/>
  <c r="H296" i="277"/>
  <c r="AP296" i="277"/>
  <c r="L296" i="277"/>
  <c r="AQ296" i="277"/>
  <c r="AZ296" i="277"/>
  <c r="AG296" i="277"/>
  <c r="Q296" i="277"/>
  <c r="AR296" i="277"/>
  <c r="AU296" i="277"/>
  <c r="AI296" i="277"/>
  <c r="R296" i="277"/>
  <c r="AX296" i="277"/>
  <c r="AW296" i="277"/>
  <c r="AC296" i="277"/>
  <c r="AD296" i="277"/>
  <c r="M296" i="277"/>
  <c r="AH296" i="277"/>
  <c r="AL296" i="277"/>
  <c r="S296" i="277"/>
  <c r="AB296" i="277"/>
  <c r="AK296" i="277"/>
  <c r="O296" i="277"/>
  <c r="AA296" i="277"/>
  <c r="Y296" i="277"/>
  <c r="I296" i="277"/>
  <c r="K296" i="277"/>
  <c r="V296" i="277"/>
  <c r="U296" i="277"/>
  <c r="N296" i="277"/>
  <c r="E296" i="277"/>
  <c r="AN296" i="277"/>
  <c r="F296" i="277"/>
  <c r="D296" i="277"/>
  <c r="W296" i="277"/>
  <c r="AM296" i="277"/>
  <c r="Z296" i="277"/>
  <c r="X296" i="277"/>
  <c r="T296" i="277"/>
  <c r="C296" i="277"/>
  <c r="AT296" i="277"/>
  <c r="G296" i="277"/>
  <c r="AO296" i="277"/>
  <c r="AS296" i="277"/>
  <c r="BA296" i="277"/>
  <c r="P296" i="277"/>
  <c r="V358" i="277"/>
  <c r="AA358" i="277"/>
  <c r="D358" i="277"/>
  <c r="O358" i="277"/>
  <c r="AT358" i="277"/>
  <c r="R358" i="277"/>
  <c r="AV358" i="277"/>
  <c r="K358" i="277"/>
  <c r="AE358" i="277"/>
  <c r="S358" i="277"/>
  <c r="M358" i="277"/>
  <c r="AP358" i="277"/>
  <c r="AI358" i="277"/>
  <c r="L358" i="277"/>
  <c r="AS358" i="277"/>
  <c r="AM358" i="277"/>
  <c r="J358" i="277"/>
  <c r="AF358" i="277"/>
  <c r="X358" i="277"/>
  <c r="AH358" i="277"/>
  <c r="N358" i="277"/>
  <c r="AG358" i="277"/>
  <c r="AD358" i="277"/>
  <c r="P358" i="277"/>
  <c r="AY358" i="277"/>
  <c r="W358" i="277"/>
  <c r="E358" i="277"/>
  <c r="F358" i="277"/>
  <c r="C358" i="277"/>
  <c r="I358" i="277"/>
  <c r="AZ358" i="277"/>
  <c r="AJ358" i="277"/>
  <c r="Y358" i="277"/>
  <c r="AN358" i="277"/>
  <c r="AO358" i="277"/>
  <c r="AX358" i="277"/>
  <c r="AC358" i="277"/>
  <c r="AR358" i="277"/>
  <c r="H358" i="277"/>
  <c r="AB358" i="277"/>
  <c r="AU358" i="277"/>
  <c r="AQ358" i="277"/>
  <c r="U358" i="277"/>
  <c r="Z358" i="277"/>
  <c r="Q358" i="277"/>
  <c r="AK358" i="277"/>
  <c r="AW358" i="277"/>
  <c r="T358" i="277"/>
  <c r="BA358" i="277"/>
  <c r="G358" i="277"/>
  <c r="AL358" i="277"/>
  <c r="G329" i="277"/>
  <c r="AY329" i="277"/>
  <c r="AO329" i="277"/>
  <c r="S329" i="277"/>
  <c r="AL329" i="277"/>
  <c r="D329" i="277"/>
  <c r="AT329" i="277"/>
  <c r="AU329" i="277"/>
  <c r="M329" i="277"/>
  <c r="AX329" i="277"/>
  <c r="AI329" i="277"/>
  <c r="AG329" i="277"/>
  <c r="R329" i="277"/>
  <c r="AQ329" i="277"/>
  <c r="Y329" i="277"/>
  <c r="X329" i="277"/>
  <c r="AH329" i="277"/>
  <c r="U329" i="277"/>
  <c r="T329" i="277"/>
  <c r="F329" i="277"/>
  <c r="AS329" i="277"/>
  <c r="AE329" i="277"/>
  <c r="AZ329" i="277"/>
  <c r="W329" i="277"/>
  <c r="AD329" i="277"/>
  <c r="AB329" i="277"/>
  <c r="H329" i="277"/>
  <c r="Q329" i="277"/>
  <c r="AP329" i="277"/>
  <c r="BA329" i="277"/>
  <c r="AV329" i="277"/>
  <c r="AF329" i="277"/>
  <c r="E329" i="277"/>
  <c r="AN329" i="277"/>
  <c r="L329" i="277"/>
  <c r="N329" i="277"/>
  <c r="Z329" i="277"/>
  <c r="AJ329" i="277"/>
  <c r="I329" i="277"/>
  <c r="P329" i="277"/>
  <c r="J329" i="277"/>
  <c r="K329" i="277"/>
  <c r="AK329" i="277"/>
  <c r="AC329" i="277"/>
  <c r="O329" i="277"/>
  <c r="AM329" i="277"/>
  <c r="AA329" i="277"/>
  <c r="AR329" i="277"/>
  <c r="V329" i="277"/>
  <c r="AW329" i="277"/>
  <c r="C329" i="277"/>
  <c r="A359" i="277"/>
  <c r="A360" i="277" s="1"/>
  <c r="A330" i="277"/>
  <c r="AP164" i="277"/>
  <c r="G164" i="277"/>
  <c r="AI164" i="277"/>
  <c r="AL164" i="277"/>
  <c r="AX164" i="277"/>
  <c r="W164" i="277"/>
  <c r="F164" i="277"/>
  <c r="E164" i="277"/>
  <c r="AQ164" i="277"/>
  <c r="BA164" i="277"/>
  <c r="AG164" i="277"/>
  <c r="AO164" i="277"/>
  <c r="S164" i="277"/>
  <c r="AJ164" i="277"/>
  <c r="D164" i="277"/>
  <c r="Z164" i="277"/>
  <c r="X164" i="277"/>
  <c r="AV164" i="277"/>
  <c r="R164" i="277"/>
  <c r="AT164" i="277"/>
  <c r="AR164" i="277"/>
  <c r="AY164" i="277"/>
  <c r="AM164" i="277"/>
  <c r="K164" i="277"/>
  <c r="AK164" i="277"/>
  <c r="P164" i="277"/>
  <c r="Q164" i="277"/>
  <c r="AN164" i="277"/>
  <c r="M164" i="277"/>
  <c r="V164" i="277"/>
  <c r="AB164" i="277"/>
  <c r="AW164" i="277"/>
  <c r="AC164" i="277"/>
  <c r="AE164" i="277"/>
  <c r="AZ164" i="277"/>
  <c r="Y164" i="277"/>
  <c r="H164" i="277"/>
  <c r="AD164" i="277"/>
  <c r="C164" i="277"/>
  <c r="U164" i="277"/>
  <c r="AU164" i="277"/>
  <c r="AH164" i="277"/>
  <c r="I164" i="277"/>
  <c r="AA164" i="277"/>
  <c r="AF164" i="277"/>
  <c r="J164" i="277"/>
  <c r="N164" i="277"/>
  <c r="AS164" i="277"/>
  <c r="T164" i="277"/>
  <c r="L164" i="277"/>
  <c r="O164" i="277"/>
  <c r="AV297" i="277"/>
  <c r="I297" i="277"/>
  <c r="AS297" i="277"/>
  <c r="E297" i="277"/>
  <c r="BA297" i="277"/>
  <c r="R297" i="277"/>
  <c r="AR297" i="277"/>
  <c r="AZ297" i="277"/>
  <c r="AT297" i="277"/>
  <c r="AP297" i="277"/>
  <c r="P297" i="277"/>
  <c r="J297" i="277"/>
  <c r="AG297" i="277"/>
  <c r="AW297" i="277"/>
  <c r="AB297" i="277"/>
  <c r="AJ297" i="277"/>
  <c r="O297" i="277"/>
  <c r="AK297" i="277"/>
  <c r="AX297" i="277"/>
  <c r="Y297" i="277"/>
  <c r="V297" i="277"/>
  <c r="N297" i="277"/>
  <c r="AC297" i="277"/>
  <c r="T297" i="277"/>
  <c r="AE297" i="277"/>
  <c r="AF297" i="277"/>
  <c r="S297" i="277"/>
  <c r="AL297" i="277"/>
  <c r="AQ297" i="277"/>
  <c r="AY297" i="277"/>
  <c r="X297" i="277"/>
  <c r="AH297" i="277"/>
  <c r="H297" i="277"/>
  <c r="L297" i="277"/>
  <c r="AA297" i="277"/>
  <c r="AU297" i="277"/>
  <c r="AM297" i="277"/>
  <c r="K297" i="277"/>
  <c r="AO297" i="277"/>
  <c r="AI297" i="277"/>
  <c r="W297" i="277"/>
  <c r="M297" i="277"/>
  <c r="AD297" i="277"/>
  <c r="AN297" i="277"/>
  <c r="C297" i="277"/>
  <c r="U297" i="277"/>
  <c r="D297" i="277"/>
  <c r="Z297" i="277"/>
  <c r="Q297" i="277"/>
  <c r="G297" i="277"/>
  <c r="F297" i="277"/>
  <c r="A298" i="277"/>
  <c r="M231" i="277"/>
  <c r="Z231" i="277"/>
  <c r="AF231" i="277"/>
  <c r="J231" i="277"/>
  <c r="D231" i="277"/>
  <c r="L231" i="277"/>
  <c r="O231" i="277"/>
  <c r="E231" i="277"/>
  <c r="Q231" i="277"/>
  <c r="N231" i="277"/>
  <c r="F231" i="277"/>
  <c r="AE231" i="277"/>
  <c r="AX231" i="277"/>
  <c r="V231" i="277"/>
  <c r="AD231" i="277"/>
  <c r="AC231" i="277"/>
  <c r="AP231" i="277"/>
  <c r="S231" i="277"/>
  <c r="AR231" i="277"/>
  <c r="AB231" i="277"/>
  <c r="I231" i="277"/>
  <c r="Y231" i="277"/>
  <c r="AO231" i="277"/>
  <c r="AL231" i="277"/>
  <c r="AM231" i="277"/>
  <c r="P231" i="277"/>
  <c r="AY231" i="277"/>
  <c r="X231" i="277"/>
  <c r="AI231" i="277"/>
  <c r="W231" i="277"/>
  <c r="K231" i="277"/>
  <c r="BA231" i="277"/>
  <c r="AA231" i="277"/>
  <c r="T231" i="277"/>
  <c r="AZ231" i="277"/>
  <c r="AT231" i="277"/>
  <c r="AG231" i="277"/>
  <c r="U231" i="277"/>
  <c r="AJ231" i="277"/>
  <c r="H231" i="277"/>
  <c r="AW231" i="277"/>
  <c r="AS231" i="277"/>
  <c r="AH231" i="277"/>
  <c r="AV231" i="277"/>
  <c r="G231" i="277"/>
  <c r="R231" i="277"/>
  <c r="AU231" i="277"/>
  <c r="AQ231" i="277"/>
  <c r="AK231" i="277"/>
  <c r="AN231" i="277"/>
  <c r="C231" i="277"/>
  <c r="AO264" i="277"/>
  <c r="J264" i="277"/>
  <c r="AS264" i="277"/>
  <c r="P264" i="277"/>
  <c r="V264" i="277"/>
  <c r="D264" i="277"/>
  <c r="AX264" i="277"/>
  <c r="AR264" i="277"/>
  <c r="AV264" i="277"/>
  <c r="R264" i="277"/>
  <c r="AQ264" i="277"/>
  <c r="Q264" i="277"/>
  <c r="AE264" i="277"/>
  <c r="AZ264" i="277"/>
  <c r="AH264" i="277"/>
  <c r="AP264" i="277"/>
  <c r="AI264" i="277"/>
  <c r="F264" i="277"/>
  <c r="AM264" i="277"/>
  <c r="H264" i="277"/>
  <c r="I264" i="277"/>
  <c r="AD264" i="277"/>
  <c r="X264" i="277"/>
  <c r="T264" i="277"/>
  <c r="E264" i="277"/>
  <c r="AJ264" i="277"/>
  <c r="Y264" i="277"/>
  <c r="AY264" i="277"/>
  <c r="Z264" i="277"/>
  <c r="L264" i="277"/>
  <c r="AK264" i="277"/>
  <c r="AA264" i="277"/>
  <c r="AF264" i="277"/>
  <c r="K264" i="277"/>
  <c r="O264" i="277"/>
  <c r="AU264" i="277"/>
  <c r="AC264" i="277"/>
  <c r="AN264" i="277"/>
  <c r="W264" i="277"/>
  <c r="G264" i="277"/>
  <c r="AW264" i="277"/>
  <c r="M264" i="277"/>
  <c r="AG264" i="277"/>
  <c r="S264" i="277"/>
  <c r="BA264" i="277"/>
  <c r="AB264" i="277"/>
  <c r="N264" i="277"/>
  <c r="AL264" i="277"/>
  <c r="U264" i="277"/>
  <c r="AT264" i="277"/>
  <c r="C264" i="277"/>
  <c r="A265" i="277"/>
  <c r="A232" i="277"/>
  <c r="K129" i="277"/>
  <c r="V129" i="277"/>
  <c r="D129" i="277"/>
  <c r="Z129" i="277"/>
  <c r="AB129" i="277"/>
  <c r="Q129" i="277"/>
  <c r="AT129" i="277"/>
  <c r="AV129" i="277"/>
  <c r="AL129" i="277"/>
  <c r="I129" i="277"/>
  <c r="AC129" i="277"/>
  <c r="BA129" i="277"/>
  <c r="W129" i="277"/>
  <c r="AW129" i="277"/>
  <c r="AK129" i="277"/>
  <c r="H129" i="277"/>
  <c r="F129" i="277"/>
  <c r="M129" i="277"/>
  <c r="AA129" i="277"/>
  <c r="R129" i="277"/>
  <c r="AQ129" i="277"/>
  <c r="G129" i="277"/>
  <c r="E129" i="277"/>
  <c r="L129" i="277"/>
  <c r="J129" i="277"/>
  <c r="AU129" i="277"/>
  <c r="O129" i="277"/>
  <c r="AN129" i="277"/>
  <c r="AO129" i="277"/>
  <c r="N129" i="277"/>
  <c r="Y129" i="277"/>
  <c r="AP129" i="277"/>
  <c r="P129" i="277"/>
  <c r="AX129" i="277"/>
  <c r="AY129" i="277"/>
  <c r="AI129" i="277"/>
  <c r="AE129" i="277"/>
  <c r="AZ129" i="277"/>
  <c r="X129" i="277"/>
  <c r="S129" i="277"/>
  <c r="T129" i="277"/>
  <c r="AD129" i="277"/>
  <c r="AH129" i="277"/>
  <c r="AM129" i="277"/>
  <c r="AR129" i="277"/>
  <c r="U129" i="277"/>
  <c r="AG129" i="277"/>
  <c r="AS129" i="277"/>
  <c r="AF129" i="277"/>
  <c r="AJ129" i="277"/>
  <c r="C129" i="277"/>
  <c r="A130" i="277"/>
  <c r="E100" i="277"/>
  <c r="AU100" i="277"/>
  <c r="Z100" i="277"/>
  <c r="AC100" i="277"/>
  <c r="O100" i="277"/>
  <c r="Q100" i="277"/>
  <c r="AN100" i="277"/>
  <c r="AR100" i="277"/>
  <c r="D100" i="277"/>
  <c r="AL100" i="277"/>
  <c r="AT100" i="277"/>
  <c r="AV100" i="277"/>
  <c r="AQ100" i="277"/>
  <c r="AW100" i="277"/>
  <c r="AH100" i="277"/>
  <c r="AY100" i="277"/>
  <c r="AJ100" i="277"/>
  <c r="AF100" i="277"/>
  <c r="AK100" i="277"/>
  <c r="N100" i="277"/>
  <c r="AZ100" i="277"/>
  <c r="Y100" i="277"/>
  <c r="K100" i="277"/>
  <c r="AE100" i="277"/>
  <c r="AA100" i="277"/>
  <c r="U100" i="277"/>
  <c r="R100" i="277"/>
  <c r="P100" i="277"/>
  <c r="J100" i="277"/>
  <c r="AS100" i="277"/>
  <c r="AP100" i="277"/>
  <c r="S100" i="277"/>
  <c r="AB100" i="277"/>
  <c r="G100" i="277"/>
  <c r="T100" i="277"/>
  <c r="W100" i="277"/>
  <c r="F100" i="277"/>
  <c r="V100" i="277"/>
  <c r="AO100" i="277"/>
  <c r="M100" i="277"/>
  <c r="AG100" i="277"/>
  <c r="I100" i="277"/>
  <c r="L100" i="277"/>
  <c r="AD100" i="277"/>
  <c r="AI100" i="277"/>
  <c r="X100" i="277"/>
  <c r="AM100" i="277"/>
  <c r="H100" i="277"/>
  <c r="BA100" i="277"/>
  <c r="AX100" i="277"/>
  <c r="C100" i="277"/>
  <c r="A101" i="277"/>
  <c r="Y196" i="277"/>
  <c r="N196" i="277"/>
  <c r="Q196" i="277"/>
  <c r="AF196" i="277"/>
  <c r="AS196" i="277"/>
  <c r="AX196" i="277"/>
  <c r="D196" i="277"/>
  <c r="AP196" i="277"/>
  <c r="AJ196" i="277"/>
  <c r="AB196" i="277"/>
  <c r="AC196" i="277"/>
  <c r="AK196" i="277"/>
  <c r="V196" i="277"/>
  <c r="AZ196" i="277"/>
  <c r="T196" i="277"/>
  <c r="W196" i="277"/>
  <c r="M196" i="277"/>
  <c r="L196" i="277"/>
  <c r="Z196" i="277"/>
  <c r="P196" i="277"/>
  <c r="AI196" i="277"/>
  <c r="F196" i="277"/>
  <c r="BA196" i="277"/>
  <c r="AD196" i="277"/>
  <c r="AM196" i="277"/>
  <c r="AY196" i="277"/>
  <c r="AA196" i="277"/>
  <c r="K196" i="277"/>
  <c r="G196" i="277"/>
  <c r="H196" i="277"/>
  <c r="AL196" i="277"/>
  <c r="AT196" i="277"/>
  <c r="I196" i="277"/>
  <c r="AV196" i="277"/>
  <c r="AO196" i="277"/>
  <c r="AW196" i="277"/>
  <c r="S196" i="277"/>
  <c r="AN196" i="277"/>
  <c r="E196" i="277"/>
  <c r="AU196" i="277"/>
  <c r="AR196" i="277"/>
  <c r="O196" i="277"/>
  <c r="R196" i="277"/>
  <c r="AG196" i="277"/>
  <c r="AQ196" i="277"/>
  <c r="U196" i="277"/>
  <c r="X196" i="277"/>
  <c r="J196" i="277"/>
  <c r="AH196" i="277"/>
  <c r="AE196" i="277"/>
  <c r="C196" i="277"/>
  <c r="A197" i="277"/>
  <c r="AZ394" i="277"/>
  <c r="Q394" i="277"/>
  <c r="Z394" i="277"/>
  <c r="V394" i="277"/>
  <c r="AF394" i="277"/>
  <c r="W394" i="277"/>
  <c r="S394" i="277"/>
  <c r="H394" i="277"/>
  <c r="F394" i="277"/>
  <c r="AH394" i="277"/>
  <c r="AC394" i="277"/>
  <c r="AL394" i="277"/>
  <c r="AN394" i="277"/>
  <c r="AQ394" i="277"/>
  <c r="AV394" i="277"/>
  <c r="J394" i="277"/>
  <c r="AO394" i="277"/>
  <c r="AP394" i="277"/>
  <c r="AA394" i="277"/>
  <c r="AS394" i="277"/>
  <c r="E394" i="277"/>
  <c r="AI394" i="277"/>
  <c r="L394" i="277"/>
  <c r="AK394" i="277"/>
  <c r="AM394" i="277"/>
  <c r="R394" i="277"/>
  <c r="P394" i="277"/>
  <c r="O394" i="277"/>
  <c r="AU394" i="277"/>
  <c r="K394" i="277"/>
  <c r="AY394" i="277"/>
  <c r="AT394" i="277"/>
  <c r="D394" i="277"/>
  <c r="G394" i="277"/>
  <c r="Y394" i="277"/>
  <c r="AW394" i="277"/>
  <c r="AE394" i="277"/>
  <c r="AX394" i="277"/>
  <c r="AJ394" i="277"/>
  <c r="M394" i="277"/>
  <c r="U394" i="277"/>
  <c r="AD394" i="277"/>
  <c r="T394" i="277"/>
  <c r="N394" i="277"/>
  <c r="AB394" i="277"/>
  <c r="I394" i="277"/>
  <c r="AR394" i="277"/>
  <c r="BA394" i="277"/>
  <c r="X394" i="277"/>
  <c r="AG394" i="277"/>
  <c r="C394" i="277"/>
  <c r="A395" i="277"/>
  <c r="AP62" i="277"/>
  <c r="O62" i="277"/>
  <c r="K62" i="277"/>
  <c r="X62" i="277"/>
  <c r="M62" i="277"/>
  <c r="T62" i="277"/>
  <c r="AT62" i="277"/>
  <c r="I62" i="277"/>
  <c r="D62" i="277"/>
  <c r="G62" i="277"/>
  <c r="AZ62" i="277"/>
  <c r="AR62" i="277"/>
  <c r="AX62" i="277"/>
  <c r="Q62" i="277"/>
  <c r="R62" i="277"/>
  <c r="AY62" i="277"/>
  <c r="AD62" i="277"/>
  <c r="L62" i="277"/>
  <c r="Y62" i="277"/>
  <c r="J62" i="277"/>
  <c r="F62" i="277"/>
  <c r="AH62" i="277"/>
  <c r="AA62" i="277"/>
  <c r="AB62" i="277"/>
  <c r="AG62" i="277"/>
  <c r="AJ62" i="277"/>
  <c r="U62" i="277"/>
  <c r="AI62" i="277"/>
  <c r="AF62" i="277"/>
  <c r="AV62" i="277"/>
  <c r="AN62" i="277"/>
  <c r="E62" i="277"/>
  <c r="AS62" i="277"/>
  <c r="Z62" i="277"/>
  <c r="W62" i="277"/>
  <c r="V62" i="277"/>
  <c r="AK62" i="277"/>
  <c r="N62" i="277"/>
  <c r="S62" i="277"/>
  <c r="BA62" i="277"/>
  <c r="P62" i="277"/>
  <c r="AQ62" i="277"/>
  <c r="AE62" i="277"/>
  <c r="H62" i="277"/>
  <c r="AU62" i="277"/>
  <c r="AO62" i="277"/>
  <c r="AW62" i="277"/>
  <c r="AC62" i="277"/>
  <c r="AL62" i="277"/>
  <c r="AM62" i="277"/>
  <c r="C62" i="277"/>
  <c r="A63" i="277"/>
  <c r="Z359" i="277"/>
  <c r="H359" i="277"/>
  <c r="AV359" i="277"/>
  <c r="U359" i="277"/>
  <c r="Y359" i="277"/>
  <c r="AE359" i="277"/>
  <c r="AT359" i="277"/>
  <c r="K359" i="277"/>
  <c r="AP359" i="277"/>
  <c r="S359" i="277"/>
  <c r="V359" i="277"/>
  <c r="L359" i="277"/>
  <c r="AN359" i="277"/>
  <c r="AS359" i="277"/>
  <c r="F359" i="277"/>
  <c r="W359" i="277"/>
  <c r="BA359" i="277"/>
  <c r="D359" i="277"/>
  <c r="AL359" i="277"/>
  <c r="AB359" i="277"/>
  <c r="J359" i="277"/>
  <c r="AW359" i="277"/>
  <c r="AO359" i="277"/>
  <c r="AD359" i="277"/>
  <c r="Q359" i="277"/>
  <c r="C359" i="277"/>
  <c r="AZ359" i="277"/>
  <c r="O359" i="277"/>
  <c r="R359" i="277"/>
  <c r="AA359" i="277"/>
  <c r="AQ359" i="277"/>
  <c r="AX359" i="277"/>
  <c r="N359" i="277"/>
  <c r="AU359" i="277"/>
  <c r="AY359" i="277"/>
  <c r="AH359" i="277"/>
  <c r="AC359" i="277"/>
  <c r="AG359" i="277"/>
  <c r="G359" i="277"/>
  <c r="T359" i="277"/>
  <c r="X359" i="277"/>
  <c r="M359" i="277"/>
  <c r="AF359" i="277"/>
  <c r="I359" i="277"/>
  <c r="AM359" i="277"/>
  <c r="AI359" i="277"/>
  <c r="AJ359" i="277"/>
  <c r="E359" i="277"/>
  <c r="AR359" i="277"/>
  <c r="P359" i="277"/>
  <c r="AK359" i="277"/>
  <c r="A361" i="277"/>
  <c r="Y166" i="277"/>
  <c r="G166" i="277"/>
  <c r="AQ166" i="277"/>
  <c r="AH166" i="277"/>
  <c r="AX166" i="277"/>
  <c r="AI166" i="277"/>
  <c r="AZ166" i="277"/>
  <c r="AE166" i="277"/>
  <c r="M166" i="277"/>
  <c r="AF166" i="277"/>
  <c r="AL166" i="277"/>
  <c r="O166" i="277"/>
  <c r="AA166" i="277"/>
  <c r="AR166" i="277"/>
  <c r="AB166" i="277"/>
  <c r="AW166" i="277"/>
  <c r="H166" i="277"/>
  <c r="L166" i="277"/>
  <c r="D166" i="277"/>
  <c r="AU166" i="277"/>
  <c r="AM166" i="277"/>
  <c r="Z166" i="277"/>
  <c r="X166" i="277"/>
  <c r="AN166" i="277"/>
  <c r="BA166" i="277"/>
  <c r="V166" i="277"/>
  <c r="I166" i="277"/>
  <c r="R166" i="277"/>
  <c r="AP166" i="277"/>
  <c r="E166" i="277"/>
  <c r="P166" i="277"/>
  <c r="K166" i="277"/>
  <c r="U166" i="277"/>
  <c r="AS166" i="277"/>
  <c r="AC166" i="277"/>
  <c r="AY166" i="277"/>
  <c r="T166" i="277"/>
  <c r="S166" i="277"/>
  <c r="J166" i="277"/>
  <c r="AK166" i="277"/>
  <c r="F166" i="277"/>
  <c r="AD166" i="277"/>
  <c r="Q166" i="277"/>
  <c r="AV166" i="277"/>
  <c r="N166" i="277"/>
  <c r="AO166" i="277"/>
  <c r="W166" i="277"/>
  <c r="AG166" i="277"/>
  <c r="AJ166" i="277"/>
  <c r="AT166" i="277"/>
  <c r="C166" i="277"/>
  <c r="K298" i="277"/>
  <c r="AU298" i="277"/>
  <c r="U298" i="277"/>
  <c r="AC298" i="277"/>
  <c r="AT298" i="277"/>
  <c r="G298" i="277"/>
  <c r="H298" i="277"/>
  <c r="AF298" i="277"/>
  <c r="BA298" i="277"/>
  <c r="AX298" i="277"/>
  <c r="R298" i="277"/>
  <c r="L298" i="277"/>
  <c r="X298" i="277"/>
  <c r="AV298" i="277"/>
  <c r="J298" i="277"/>
  <c r="AE298" i="277"/>
  <c r="V298" i="277"/>
  <c r="W298" i="277"/>
  <c r="AK298" i="277"/>
  <c r="AQ298" i="277"/>
  <c r="F298" i="277"/>
  <c r="AL298" i="277"/>
  <c r="AS298" i="277"/>
  <c r="P298" i="277"/>
  <c r="O298" i="277"/>
  <c r="AJ298" i="277"/>
  <c r="AG298" i="277"/>
  <c r="D298" i="277"/>
  <c r="AB298" i="277"/>
  <c r="T298" i="277"/>
  <c r="Y298" i="277"/>
  <c r="E298" i="277"/>
  <c r="AZ298" i="277"/>
  <c r="N298" i="277"/>
  <c r="I298" i="277"/>
  <c r="S298" i="277"/>
  <c r="AI298" i="277"/>
  <c r="AW298" i="277"/>
  <c r="M298" i="277"/>
  <c r="AH298" i="277"/>
  <c r="AD298" i="277"/>
  <c r="AO298" i="277"/>
  <c r="AN298" i="277"/>
  <c r="C298" i="277"/>
  <c r="Q298" i="277"/>
  <c r="AP298" i="277"/>
  <c r="AY298" i="277"/>
  <c r="AA298" i="277"/>
  <c r="AM298" i="277"/>
  <c r="Z298" i="277"/>
  <c r="AR298" i="277"/>
  <c r="A299" i="277"/>
  <c r="AO330" i="277"/>
  <c r="BA330" i="277"/>
  <c r="D330" i="277"/>
  <c r="Z330" i="277"/>
  <c r="AP330" i="277"/>
  <c r="AG330" i="277"/>
  <c r="W330" i="277"/>
  <c r="AF330" i="277"/>
  <c r="AS330" i="277"/>
  <c r="V330" i="277"/>
  <c r="S330" i="277"/>
  <c r="AW330" i="277"/>
  <c r="C330" i="277"/>
  <c r="AA330" i="277"/>
  <c r="AR330" i="277"/>
  <c r="AM330" i="277"/>
  <c r="AT330" i="277"/>
  <c r="I330" i="277"/>
  <c r="AE330" i="277"/>
  <c r="AB330" i="277"/>
  <c r="AC330" i="277"/>
  <c r="AN330" i="277"/>
  <c r="Q330" i="277"/>
  <c r="AZ330" i="277"/>
  <c r="N330" i="277"/>
  <c r="U330" i="277"/>
  <c r="Y330" i="277"/>
  <c r="AH330" i="277"/>
  <c r="AI330" i="277"/>
  <c r="P330" i="277"/>
  <c r="G330" i="277"/>
  <c r="E330" i="277"/>
  <c r="AD330" i="277"/>
  <c r="AL330" i="277"/>
  <c r="AU330" i="277"/>
  <c r="AK330" i="277"/>
  <c r="J330" i="277"/>
  <c r="AX330" i="277"/>
  <c r="K330" i="277"/>
  <c r="AJ330" i="277"/>
  <c r="AV330" i="277"/>
  <c r="AY330" i="277"/>
  <c r="O330" i="277"/>
  <c r="F330" i="277"/>
  <c r="H330" i="277"/>
  <c r="AQ330" i="277"/>
  <c r="M330" i="277"/>
  <c r="L330" i="277"/>
  <c r="X330" i="277"/>
  <c r="T330" i="277"/>
  <c r="R330" i="277"/>
  <c r="AS360" i="277"/>
  <c r="C360" i="277"/>
  <c r="AD360" i="277"/>
  <c r="AJ360" i="277"/>
  <c r="S360" i="277"/>
  <c r="V360" i="277"/>
  <c r="K360" i="277"/>
  <c r="AL360" i="277"/>
  <c r="AP360" i="277"/>
  <c r="N360" i="277"/>
  <c r="AV360" i="277"/>
  <c r="AZ360" i="277"/>
  <c r="AY360" i="277"/>
  <c r="T360" i="277"/>
  <c r="L360" i="277"/>
  <c r="O360" i="277"/>
  <c r="AW360" i="277"/>
  <c r="AQ360" i="277"/>
  <c r="H360" i="277"/>
  <c r="F360" i="277"/>
  <c r="AM360" i="277"/>
  <c r="X360" i="277"/>
  <c r="D360" i="277"/>
  <c r="U360" i="277"/>
  <c r="G360" i="277"/>
  <c r="AU360" i="277"/>
  <c r="AG360" i="277"/>
  <c r="AA360" i="277"/>
  <c r="Q360" i="277"/>
  <c r="AH360" i="277"/>
  <c r="AO360" i="277"/>
  <c r="AF360" i="277"/>
  <c r="P360" i="277"/>
  <c r="AK360" i="277"/>
  <c r="I360" i="277"/>
  <c r="BA360" i="277"/>
  <c r="R360" i="277"/>
  <c r="AI360" i="277"/>
  <c r="AE360" i="277"/>
  <c r="Y360" i="277"/>
  <c r="AC360" i="277"/>
  <c r="AT360" i="277"/>
  <c r="AR360" i="277"/>
  <c r="AB360" i="277"/>
  <c r="AN360" i="277"/>
  <c r="M360" i="277"/>
  <c r="Z360" i="277"/>
  <c r="J360" i="277"/>
  <c r="W360" i="277"/>
  <c r="E360" i="277"/>
  <c r="AX360" i="277"/>
  <c r="A331" i="277"/>
  <c r="A332" i="277"/>
  <c r="AQ167" i="277"/>
  <c r="AP167" i="277"/>
  <c r="AN167" i="277"/>
  <c r="S167" i="277"/>
  <c r="T167" i="277"/>
  <c r="F167" i="277"/>
  <c r="H167" i="277"/>
  <c r="AI167" i="277"/>
  <c r="AH167" i="277"/>
  <c r="D167" i="277"/>
  <c r="AM167" i="277"/>
  <c r="AU167" i="277"/>
  <c r="AJ167" i="277"/>
  <c r="AB167" i="277"/>
  <c r="AF167" i="277"/>
  <c r="AW167" i="277"/>
  <c r="AD167" i="277"/>
  <c r="R167" i="277"/>
  <c r="BA167" i="277"/>
  <c r="I167" i="277"/>
  <c r="G167" i="277"/>
  <c r="AE167" i="277"/>
  <c r="P167" i="277"/>
  <c r="E167" i="277"/>
  <c r="Y167" i="277"/>
  <c r="Q167" i="277"/>
  <c r="AL167" i="277"/>
  <c r="L167" i="277"/>
  <c r="AZ167" i="277"/>
  <c r="AK167" i="277"/>
  <c r="AS167" i="277"/>
  <c r="AY167" i="277"/>
  <c r="M167" i="277"/>
  <c r="AC167" i="277"/>
  <c r="N167" i="277"/>
  <c r="X167" i="277"/>
  <c r="W167" i="277"/>
  <c r="AX167" i="277"/>
  <c r="AO167" i="277"/>
  <c r="Z167" i="277"/>
  <c r="AT167" i="277"/>
  <c r="AA167" i="277"/>
  <c r="V167" i="277"/>
  <c r="AV167" i="277"/>
  <c r="U167" i="277"/>
  <c r="AG167" i="277"/>
  <c r="O167" i="277"/>
  <c r="K167" i="277"/>
  <c r="J167" i="277"/>
  <c r="AR167" i="277"/>
  <c r="C167" i="277"/>
  <c r="X63" i="277"/>
  <c r="Y63" i="277"/>
  <c r="AP63" i="277"/>
  <c r="T63" i="277"/>
  <c r="J63" i="277"/>
  <c r="AK63" i="277"/>
  <c r="AY63" i="277"/>
  <c r="AC63" i="277"/>
  <c r="F63" i="277"/>
  <c r="AU63" i="277"/>
  <c r="AS63" i="277"/>
  <c r="AA63" i="277"/>
  <c r="AH63" i="277"/>
  <c r="AJ63" i="277"/>
  <c r="E63" i="277"/>
  <c r="N63" i="277"/>
  <c r="K63" i="277"/>
  <c r="V63" i="277"/>
  <c r="AX63" i="277"/>
  <c r="R63" i="277"/>
  <c r="W63" i="277"/>
  <c r="BA63" i="277"/>
  <c r="AQ63" i="277"/>
  <c r="AD63" i="277"/>
  <c r="AE63" i="277"/>
  <c r="M63" i="277"/>
  <c r="I63" i="277"/>
  <c r="AB63" i="277"/>
  <c r="G63" i="277"/>
  <c r="AO63" i="277"/>
  <c r="O63" i="277"/>
  <c r="AM63" i="277"/>
  <c r="Q63" i="277"/>
  <c r="AT63" i="277"/>
  <c r="AI63" i="277"/>
  <c r="AF63" i="277"/>
  <c r="U63" i="277"/>
  <c r="AG63" i="277"/>
  <c r="Z63" i="277"/>
  <c r="AV63" i="277"/>
  <c r="S63" i="277"/>
  <c r="H63" i="277"/>
  <c r="AW63" i="277"/>
  <c r="AL63" i="277"/>
  <c r="AN63" i="277"/>
  <c r="P63" i="277"/>
  <c r="AZ63" i="277"/>
  <c r="AR63" i="277"/>
  <c r="D63" i="277"/>
  <c r="L63" i="277"/>
  <c r="C63" i="277"/>
  <c r="A64" i="277"/>
  <c r="AZ395" i="277"/>
  <c r="L395" i="277"/>
  <c r="X395" i="277"/>
  <c r="AQ395" i="277"/>
  <c r="Y395" i="277"/>
  <c r="AF395" i="277"/>
  <c r="AW395" i="277"/>
  <c r="K395" i="277"/>
  <c r="Q395" i="277"/>
  <c r="AS395" i="277"/>
  <c r="AD395" i="277"/>
  <c r="AM395" i="277"/>
  <c r="AN395" i="277"/>
  <c r="O395" i="277"/>
  <c r="T395" i="277"/>
  <c r="BA395" i="277"/>
  <c r="AU395" i="277"/>
  <c r="J395" i="277"/>
  <c r="R395" i="277"/>
  <c r="Z395" i="277"/>
  <c r="AP395" i="277"/>
  <c r="G395" i="277"/>
  <c r="D395" i="277"/>
  <c r="E395" i="277"/>
  <c r="AE395" i="277"/>
  <c r="M395" i="277"/>
  <c r="V395" i="277"/>
  <c r="N395" i="277"/>
  <c r="AB395" i="277"/>
  <c r="W395" i="277"/>
  <c r="P395" i="277"/>
  <c r="AY395" i="277"/>
  <c r="F395" i="277"/>
  <c r="AV395" i="277"/>
  <c r="AO395" i="277"/>
  <c r="AL395" i="277"/>
  <c r="AK395" i="277"/>
  <c r="AI395" i="277"/>
  <c r="S395" i="277"/>
  <c r="AT395" i="277"/>
  <c r="I395" i="277"/>
  <c r="AJ395" i="277"/>
  <c r="AR395" i="277"/>
  <c r="AC395" i="277"/>
  <c r="AH395" i="277"/>
  <c r="U395" i="277"/>
  <c r="AA395" i="277"/>
  <c r="H395" i="277"/>
  <c r="AG395" i="277"/>
  <c r="AX395" i="277"/>
  <c r="C395" i="277"/>
  <c r="A396" i="277"/>
  <c r="M197" i="277"/>
  <c r="AY197" i="277"/>
  <c r="E197" i="277"/>
  <c r="O197" i="277"/>
  <c r="AS197" i="277"/>
  <c r="AF197" i="277"/>
  <c r="AM197" i="277"/>
  <c r="BA197" i="277"/>
  <c r="AI197" i="277"/>
  <c r="T197" i="277"/>
  <c r="AW197" i="277"/>
  <c r="AR197" i="277"/>
  <c r="AX197" i="277"/>
  <c r="AU197" i="277"/>
  <c r="AO197" i="277"/>
  <c r="W197" i="277"/>
  <c r="AD197" i="277"/>
  <c r="AB197" i="277"/>
  <c r="AK197" i="277"/>
  <c r="F197" i="277"/>
  <c r="J197" i="277"/>
  <c r="AA197" i="277"/>
  <c r="N197" i="277"/>
  <c r="AH197" i="277"/>
  <c r="AV197" i="277"/>
  <c r="R197" i="277"/>
  <c r="H197" i="277"/>
  <c r="AC197" i="277"/>
  <c r="AP197" i="277"/>
  <c r="G197" i="277"/>
  <c r="AE197" i="277"/>
  <c r="Q197" i="277"/>
  <c r="I197" i="277"/>
  <c r="K197" i="277"/>
  <c r="AZ197" i="277"/>
  <c r="AQ197" i="277"/>
  <c r="AL197" i="277"/>
  <c r="V197" i="277"/>
  <c r="Y197" i="277"/>
  <c r="U197" i="277"/>
  <c r="L197" i="277"/>
  <c r="S197" i="277"/>
  <c r="X197" i="277"/>
  <c r="AN197" i="277"/>
  <c r="AT197" i="277"/>
  <c r="Z197" i="277"/>
  <c r="D197" i="277"/>
  <c r="AJ197" i="277"/>
  <c r="P197" i="277"/>
  <c r="AG197" i="277"/>
  <c r="C197" i="277"/>
  <c r="A198" i="277"/>
  <c r="AO101" i="277"/>
  <c r="AU101" i="277"/>
  <c r="R101" i="277"/>
  <c r="M101" i="277"/>
  <c r="L101" i="277"/>
  <c r="O101" i="277"/>
  <c r="AL101" i="277"/>
  <c r="V101" i="277"/>
  <c r="AC101" i="277"/>
  <c r="N101" i="277"/>
  <c r="I101" i="277"/>
  <c r="T101" i="277"/>
  <c r="AB101" i="277"/>
  <c r="AZ101" i="277"/>
  <c r="AS101" i="277"/>
  <c r="AE101" i="277"/>
  <c r="U101" i="277"/>
  <c r="AV101" i="277"/>
  <c r="H101" i="277"/>
  <c r="D101" i="277"/>
  <c r="AP101" i="277"/>
  <c r="AF101" i="277"/>
  <c r="G101" i="277"/>
  <c r="AG101" i="277"/>
  <c r="AY101" i="277"/>
  <c r="AJ101" i="277"/>
  <c r="E101" i="277"/>
  <c r="AI101" i="277"/>
  <c r="AT101" i="277"/>
  <c r="AN101" i="277"/>
  <c r="AA101" i="277"/>
  <c r="Q101" i="277"/>
  <c r="AK101" i="277"/>
  <c r="AQ101" i="277"/>
  <c r="S101" i="277"/>
  <c r="K101" i="277"/>
  <c r="BA101" i="277"/>
  <c r="P101" i="277"/>
  <c r="AX101" i="277"/>
  <c r="AD101" i="277"/>
  <c r="W101" i="277"/>
  <c r="Z101" i="277"/>
  <c r="AH101" i="277"/>
  <c r="Y101" i="277"/>
  <c r="AW101" i="277"/>
  <c r="J101" i="277"/>
  <c r="AM101" i="277"/>
  <c r="X101" i="277"/>
  <c r="AR101" i="277"/>
  <c r="F101" i="277"/>
  <c r="C101" i="277"/>
  <c r="V130" i="277"/>
  <c r="AZ130" i="277"/>
  <c r="Y130" i="277"/>
  <c r="H130" i="277"/>
  <c r="AQ130" i="277"/>
  <c r="AO130" i="277"/>
  <c r="AN130" i="277"/>
  <c r="I130" i="277"/>
  <c r="AU130" i="277"/>
  <c r="AA130" i="277"/>
  <c r="AV130" i="277"/>
  <c r="BA130" i="277"/>
  <c r="O130" i="277"/>
  <c r="AX130" i="277"/>
  <c r="AF130" i="277"/>
  <c r="S130" i="277"/>
  <c r="AI130" i="277"/>
  <c r="U130" i="277"/>
  <c r="AH130" i="277"/>
  <c r="L130" i="277"/>
  <c r="X130" i="277"/>
  <c r="AB130" i="277"/>
  <c r="AG130" i="277"/>
  <c r="AP130" i="277"/>
  <c r="AW130" i="277"/>
  <c r="Q130" i="277"/>
  <c r="R130" i="277"/>
  <c r="M130" i="277"/>
  <c r="AS130" i="277"/>
  <c r="T130" i="277"/>
  <c r="AD130" i="277"/>
  <c r="AK130" i="277"/>
  <c r="E130" i="277"/>
  <c r="N130" i="277"/>
  <c r="G130" i="277"/>
  <c r="W130" i="277"/>
  <c r="F130" i="277"/>
  <c r="AM130" i="277"/>
  <c r="K130" i="277"/>
  <c r="AT130" i="277"/>
  <c r="AY130" i="277"/>
  <c r="AC130" i="277"/>
  <c r="J130" i="277"/>
  <c r="D130" i="277"/>
  <c r="Z130" i="277"/>
  <c r="P130" i="277"/>
  <c r="AE130" i="277"/>
  <c r="AJ130" i="277"/>
  <c r="AR130" i="277"/>
  <c r="AL130" i="277"/>
  <c r="C130" i="277"/>
  <c r="W232" i="277"/>
  <c r="K232" i="277"/>
  <c r="AS232" i="277"/>
  <c r="AB232" i="277"/>
  <c r="AC232" i="277"/>
  <c r="AD232" i="277"/>
  <c r="AU232" i="277"/>
  <c r="BA232" i="277"/>
  <c r="G232" i="277"/>
  <c r="AI232" i="277"/>
  <c r="AL232" i="277"/>
  <c r="AN232" i="277"/>
  <c r="M232" i="277"/>
  <c r="J232" i="277"/>
  <c r="Q232" i="277"/>
  <c r="AT232" i="277"/>
  <c r="S232" i="277"/>
  <c r="AW232" i="277"/>
  <c r="T232" i="277"/>
  <c r="AA232" i="277"/>
  <c r="P232" i="277"/>
  <c r="AY232" i="277"/>
  <c r="Z232" i="277"/>
  <c r="AG232" i="277"/>
  <c r="AM232" i="277"/>
  <c r="F232" i="277"/>
  <c r="D232" i="277"/>
  <c r="I232" i="277"/>
  <c r="AV232" i="277"/>
  <c r="AQ232" i="277"/>
  <c r="O232" i="277"/>
  <c r="L232" i="277"/>
  <c r="N232" i="277"/>
  <c r="Y232" i="277"/>
  <c r="AH232" i="277"/>
  <c r="AO232" i="277"/>
  <c r="AK232" i="277"/>
  <c r="AR232" i="277"/>
  <c r="H232" i="277"/>
  <c r="E232" i="277"/>
  <c r="AP232" i="277"/>
  <c r="AJ232" i="277"/>
  <c r="AF232" i="277"/>
  <c r="AZ232" i="277"/>
  <c r="X232" i="277"/>
  <c r="R232" i="277"/>
  <c r="U232" i="277"/>
  <c r="V232" i="277"/>
  <c r="AE232" i="277"/>
  <c r="AX232" i="277"/>
  <c r="C232" i="277"/>
  <c r="A233" i="277"/>
  <c r="H265" i="277"/>
  <c r="D265" i="277"/>
  <c r="N265" i="277"/>
  <c r="AH265" i="277"/>
  <c r="U265" i="277"/>
  <c r="AN265" i="277"/>
  <c r="AZ265" i="277"/>
  <c r="AS265" i="277"/>
  <c r="L265" i="277"/>
  <c r="AQ265" i="277"/>
  <c r="Z265" i="277"/>
  <c r="AI265" i="277"/>
  <c r="BA265" i="277"/>
  <c r="AJ265" i="277"/>
  <c r="S265" i="277"/>
  <c r="AV265" i="277"/>
  <c r="AX265" i="277"/>
  <c r="AO265" i="277"/>
  <c r="AP265" i="277"/>
  <c r="AF265" i="277"/>
  <c r="V265" i="277"/>
  <c r="X265" i="277"/>
  <c r="AK265" i="277"/>
  <c r="Y265" i="277"/>
  <c r="AR265" i="277"/>
  <c r="J265" i="277"/>
  <c r="E265" i="277"/>
  <c r="P265" i="277"/>
  <c r="AE265" i="277"/>
  <c r="AM265" i="277"/>
  <c r="C265" i="277"/>
  <c r="AC265" i="277"/>
  <c r="T265" i="277"/>
  <c r="Q265" i="277"/>
  <c r="AA265" i="277"/>
  <c r="K265" i="277"/>
  <c r="F265" i="277"/>
  <c r="AU265" i="277"/>
  <c r="AL265" i="277"/>
  <c r="G265" i="277"/>
  <c r="AT265" i="277"/>
  <c r="AD265" i="277"/>
  <c r="AW265" i="277"/>
  <c r="AY265" i="277"/>
  <c r="W265" i="277"/>
  <c r="M265" i="277"/>
  <c r="I265" i="277"/>
  <c r="AB265" i="277"/>
  <c r="R265" i="277"/>
  <c r="O265" i="277"/>
  <c r="AG265" i="277"/>
  <c r="A266" i="277"/>
  <c r="A131" i="277"/>
  <c r="BA331" i="277"/>
  <c r="X331" i="277"/>
  <c r="AR331" i="277"/>
  <c r="AG331" i="277"/>
  <c r="M331" i="277"/>
  <c r="AZ331" i="277"/>
  <c r="AJ331" i="277"/>
  <c r="J331" i="277"/>
  <c r="AS331" i="277"/>
  <c r="AK331" i="277"/>
  <c r="Y331" i="277"/>
  <c r="N331" i="277"/>
  <c r="AW331" i="277"/>
  <c r="G331" i="277"/>
  <c r="U331" i="277"/>
  <c r="E331" i="277"/>
  <c r="AX331" i="277"/>
  <c r="AC331" i="277"/>
  <c r="AA331" i="277"/>
  <c r="AM331" i="277"/>
  <c r="AV331" i="277"/>
  <c r="L331" i="277"/>
  <c r="AN331" i="277"/>
  <c r="AU331" i="277"/>
  <c r="T331" i="277"/>
  <c r="F331" i="277"/>
  <c r="AH331" i="277"/>
  <c r="R331" i="277"/>
  <c r="AD331" i="277"/>
  <c r="Z331" i="277"/>
  <c r="S331" i="277"/>
  <c r="I331" i="277"/>
  <c r="W331" i="277"/>
  <c r="K331" i="277"/>
  <c r="AF331" i="277"/>
  <c r="Q331" i="277"/>
  <c r="P331" i="277"/>
  <c r="AQ331" i="277"/>
  <c r="AL331" i="277"/>
  <c r="AB331" i="277"/>
  <c r="AO331" i="277"/>
  <c r="AE331" i="277"/>
  <c r="AI331" i="277"/>
  <c r="V331" i="277"/>
  <c r="AP331" i="277"/>
  <c r="AY331" i="277"/>
  <c r="D331" i="277"/>
  <c r="O331" i="277"/>
  <c r="AT331" i="277"/>
  <c r="H331" i="277"/>
  <c r="C331" i="277"/>
  <c r="AA299" i="277"/>
  <c r="AW299" i="277"/>
  <c r="M299" i="277"/>
  <c r="AQ299" i="277"/>
  <c r="AX299" i="277"/>
  <c r="P299" i="277"/>
  <c r="Y299" i="277"/>
  <c r="AP299" i="277"/>
  <c r="O299" i="277"/>
  <c r="F299" i="277"/>
  <c r="AZ299" i="277"/>
  <c r="J299" i="277"/>
  <c r="AG299" i="277"/>
  <c r="N299" i="277"/>
  <c r="R299" i="277"/>
  <c r="U299" i="277"/>
  <c r="AE299" i="277"/>
  <c r="AO299" i="277"/>
  <c r="E299" i="277"/>
  <c r="AB299" i="277"/>
  <c r="L299" i="277"/>
  <c r="AF299" i="277"/>
  <c r="AU299" i="277"/>
  <c r="C299" i="277"/>
  <c r="AM299" i="277"/>
  <c r="V299" i="277"/>
  <c r="AD299" i="277"/>
  <c r="AK299" i="277"/>
  <c r="AH299" i="277"/>
  <c r="T299" i="277"/>
  <c r="H299" i="277"/>
  <c r="Z299" i="277"/>
  <c r="S299" i="277"/>
  <c r="AN299" i="277"/>
  <c r="AR299" i="277"/>
  <c r="AV299" i="277"/>
  <c r="X299" i="277"/>
  <c r="AT299" i="277"/>
  <c r="AC299" i="277"/>
  <c r="AI299" i="277"/>
  <c r="D299" i="277"/>
  <c r="K299" i="277"/>
  <c r="W299" i="277"/>
  <c r="AL299" i="277"/>
  <c r="BA299" i="277"/>
  <c r="G299" i="277"/>
  <c r="I299" i="277"/>
  <c r="AJ299" i="277"/>
  <c r="Q299" i="277"/>
  <c r="AY299" i="277"/>
  <c r="AS299" i="277"/>
  <c r="A362" i="277"/>
  <c r="A363" i="277"/>
  <c r="Z361" i="277"/>
  <c r="G361" i="277"/>
  <c r="AF361" i="277"/>
  <c r="U361" i="277"/>
  <c r="W361" i="277"/>
  <c r="AU361" i="277"/>
  <c r="X361" i="277"/>
  <c r="L361" i="277"/>
  <c r="T361" i="277"/>
  <c r="I361" i="277"/>
  <c r="N361" i="277"/>
  <c r="AV361" i="277"/>
  <c r="D361" i="277"/>
  <c r="AD361" i="277"/>
  <c r="AJ361" i="277"/>
  <c r="AN361" i="277"/>
  <c r="S361" i="277"/>
  <c r="Q361" i="277"/>
  <c r="AM361" i="277"/>
  <c r="AI361" i="277"/>
  <c r="K361" i="277"/>
  <c r="P361" i="277"/>
  <c r="AW361" i="277"/>
  <c r="J361" i="277"/>
  <c r="R361" i="277"/>
  <c r="AY361" i="277"/>
  <c r="Y361" i="277"/>
  <c r="AO361" i="277"/>
  <c r="AP361" i="277"/>
  <c r="AH361" i="277"/>
  <c r="F361" i="277"/>
  <c r="C361" i="277"/>
  <c r="H361" i="277"/>
  <c r="AG361" i="277"/>
  <c r="AR361" i="277"/>
  <c r="AE361" i="277"/>
  <c r="O361" i="277"/>
  <c r="AT361" i="277"/>
  <c r="AZ361" i="277"/>
  <c r="M361" i="277"/>
  <c r="BA361" i="277"/>
  <c r="AC361" i="277"/>
  <c r="E361" i="277"/>
  <c r="AQ361" i="277"/>
  <c r="AB361" i="277"/>
  <c r="AA361" i="277"/>
  <c r="AX361" i="277"/>
  <c r="V361" i="277"/>
  <c r="AK361" i="277"/>
  <c r="AS361" i="277"/>
  <c r="AL361" i="277"/>
  <c r="AA332" i="277"/>
  <c r="AM332" i="277"/>
  <c r="J332" i="277"/>
  <c r="C332" i="277"/>
  <c r="E332" i="277"/>
  <c r="T332" i="277"/>
  <c r="N332" i="277"/>
  <c r="AH332" i="277"/>
  <c r="M332" i="277"/>
  <c r="D332" i="277"/>
  <c r="Y332" i="277"/>
  <c r="S332" i="277"/>
  <c r="V332" i="277"/>
  <c r="AP332" i="277"/>
  <c r="AW332" i="277"/>
  <c r="AN332" i="277"/>
  <c r="X332" i="277"/>
  <c r="BA332" i="277"/>
  <c r="AK332" i="277"/>
  <c r="AI332" i="277"/>
  <c r="H332" i="277"/>
  <c r="AB332" i="277"/>
  <c r="O332" i="277"/>
  <c r="AU332" i="277"/>
  <c r="Q332" i="277"/>
  <c r="AX332" i="277"/>
  <c r="AV332" i="277"/>
  <c r="U332" i="277"/>
  <c r="AG332" i="277"/>
  <c r="R332" i="277"/>
  <c r="AR332" i="277"/>
  <c r="AT332" i="277"/>
  <c r="AZ332" i="277"/>
  <c r="AQ332" i="277"/>
  <c r="AC332" i="277"/>
  <c r="AE332" i="277"/>
  <c r="AS332" i="277"/>
  <c r="K332" i="277"/>
  <c r="AD332" i="277"/>
  <c r="Z332" i="277"/>
  <c r="F332" i="277"/>
  <c r="L332" i="277"/>
  <c r="AY332" i="277"/>
  <c r="AL332" i="277"/>
  <c r="AF332" i="277"/>
  <c r="P332" i="277"/>
  <c r="W332" i="277"/>
  <c r="AO332" i="277"/>
  <c r="I332" i="277"/>
  <c r="AJ332" i="277"/>
  <c r="G332" i="277"/>
  <c r="E131" i="277"/>
  <c r="AQ131" i="277"/>
  <c r="W131" i="277"/>
  <c r="AD131" i="277"/>
  <c r="AZ131" i="277"/>
  <c r="AY131" i="277"/>
  <c r="AM131" i="277"/>
  <c r="N131" i="277"/>
  <c r="V131" i="277"/>
  <c r="K131" i="277"/>
  <c r="AO131" i="277"/>
  <c r="Q131" i="277"/>
  <c r="Y131" i="277"/>
  <c r="G131" i="277"/>
  <c r="I131" i="277"/>
  <c r="AP131" i="277"/>
  <c r="T131" i="277"/>
  <c r="L131" i="277"/>
  <c r="AK131" i="277"/>
  <c r="AU131" i="277"/>
  <c r="AA131" i="277"/>
  <c r="AF131" i="277"/>
  <c r="P131" i="277"/>
  <c r="AS131" i="277"/>
  <c r="AG131" i="277"/>
  <c r="AI131" i="277"/>
  <c r="AT131" i="277"/>
  <c r="J131" i="277"/>
  <c r="AV131" i="277"/>
  <c r="AJ131" i="277"/>
  <c r="AL131" i="277"/>
  <c r="R131" i="277"/>
  <c r="O131" i="277"/>
  <c r="AH131" i="277"/>
  <c r="S131" i="277"/>
  <c r="Z131" i="277"/>
  <c r="AX131" i="277"/>
  <c r="U131" i="277"/>
  <c r="F131" i="277"/>
  <c r="AB131" i="277"/>
  <c r="H131" i="277"/>
  <c r="AR131" i="277"/>
  <c r="AE131" i="277"/>
  <c r="AW131" i="277"/>
  <c r="X131" i="277"/>
  <c r="D131" i="277"/>
  <c r="BA131" i="277"/>
  <c r="AC131" i="277"/>
  <c r="M131" i="277"/>
  <c r="AN131" i="277"/>
  <c r="C131" i="277"/>
  <c r="A132" i="277"/>
  <c r="AQ266" i="277"/>
  <c r="E266" i="277"/>
  <c r="J266" i="277"/>
  <c r="P266" i="277"/>
  <c r="G266" i="277"/>
  <c r="BA266" i="277"/>
  <c r="H266" i="277"/>
  <c r="AR266" i="277"/>
  <c r="AH266" i="277"/>
  <c r="AF266" i="277"/>
  <c r="AU266" i="277"/>
  <c r="T266" i="277"/>
  <c r="AM266" i="277"/>
  <c r="AS266" i="277"/>
  <c r="S266" i="277"/>
  <c r="O266" i="277"/>
  <c r="AY266" i="277"/>
  <c r="AE266" i="277"/>
  <c r="N266" i="277"/>
  <c r="V266" i="277"/>
  <c r="AW266" i="277"/>
  <c r="AX266" i="277"/>
  <c r="AG266" i="277"/>
  <c r="L266" i="277"/>
  <c r="AA266" i="277"/>
  <c r="AD266" i="277"/>
  <c r="Z266" i="277"/>
  <c r="I266" i="277"/>
  <c r="U266" i="277"/>
  <c r="AV266" i="277"/>
  <c r="AL266" i="277"/>
  <c r="M266" i="277"/>
  <c r="W266" i="277"/>
  <c r="AP266" i="277"/>
  <c r="AI266" i="277"/>
  <c r="Y266" i="277"/>
  <c r="AK266" i="277"/>
  <c r="Q266" i="277"/>
  <c r="AJ266" i="277"/>
  <c r="D266" i="277"/>
  <c r="X266" i="277"/>
  <c r="F266" i="277"/>
  <c r="K266" i="277"/>
  <c r="AZ266" i="277"/>
  <c r="AO266" i="277"/>
  <c r="AC266" i="277"/>
  <c r="AB266" i="277"/>
  <c r="R266" i="277"/>
  <c r="AT266" i="277"/>
  <c r="AN266" i="277"/>
  <c r="C266" i="277"/>
  <c r="X233" i="277"/>
  <c r="I233" i="277"/>
  <c r="AC233" i="277"/>
  <c r="E233" i="277"/>
  <c r="R233" i="277"/>
  <c r="F233" i="277"/>
  <c r="Z233" i="277"/>
  <c r="Q233" i="277"/>
  <c r="K233" i="277"/>
  <c r="V233" i="277"/>
  <c r="AE233" i="277"/>
  <c r="AM233" i="277"/>
  <c r="AA233" i="277"/>
  <c r="T233" i="277"/>
  <c r="Y233" i="277"/>
  <c r="AY233" i="277"/>
  <c r="AO233" i="277"/>
  <c r="N233" i="277"/>
  <c r="AT233" i="277"/>
  <c r="AF233" i="277"/>
  <c r="W233" i="277"/>
  <c r="U233" i="277"/>
  <c r="AI233" i="277"/>
  <c r="AG233" i="277"/>
  <c r="AN233" i="277"/>
  <c r="C233" i="277"/>
  <c r="O233" i="277"/>
  <c r="AZ233" i="277"/>
  <c r="G233" i="277"/>
  <c r="AV233" i="277"/>
  <c r="BA233" i="277"/>
  <c r="AW233" i="277"/>
  <c r="AJ233" i="277"/>
  <c r="AB233" i="277"/>
  <c r="AP233" i="277"/>
  <c r="S233" i="277"/>
  <c r="P233" i="277"/>
  <c r="AL233" i="277"/>
  <c r="AQ233" i="277"/>
  <c r="J233" i="277"/>
  <c r="M233" i="277"/>
  <c r="H233" i="277"/>
  <c r="AR233" i="277"/>
  <c r="D233" i="277"/>
  <c r="AH233" i="277"/>
  <c r="AD233" i="277"/>
  <c r="AU233" i="277"/>
  <c r="AS233" i="277"/>
  <c r="L233" i="277"/>
  <c r="AK233" i="277"/>
  <c r="AX233" i="277"/>
  <c r="Q198" i="277"/>
  <c r="T198" i="277"/>
  <c r="U198" i="277"/>
  <c r="AO198" i="277"/>
  <c r="S198" i="277"/>
  <c r="AE198" i="277"/>
  <c r="AX198" i="277"/>
  <c r="AD198" i="277"/>
  <c r="H198" i="277"/>
  <c r="O198" i="277"/>
  <c r="AB198" i="277"/>
  <c r="Y198" i="277"/>
  <c r="K198" i="277"/>
  <c r="R198" i="277"/>
  <c r="AR198" i="277"/>
  <c r="E198" i="277"/>
  <c r="AL198" i="277"/>
  <c r="AM198" i="277"/>
  <c r="N198" i="277"/>
  <c r="AC198" i="277"/>
  <c r="I198" i="277"/>
  <c r="Z198" i="277"/>
  <c r="D198" i="277"/>
  <c r="AT198" i="277"/>
  <c r="V198" i="277"/>
  <c r="L198" i="277"/>
  <c r="BA198" i="277"/>
  <c r="J198" i="277"/>
  <c r="M198" i="277"/>
  <c r="AQ198" i="277"/>
  <c r="AK198" i="277"/>
  <c r="AN198" i="277"/>
  <c r="AU198" i="277"/>
  <c r="G198" i="277"/>
  <c r="F198" i="277"/>
  <c r="W198" i="277"/>
  <c r="X198" i="277"/>
  <c r="AF198" i="277"/>
  <c r="AP198" i="277"/>
  <c r="AV198" i="277"/>
  <c r="AI198" i="277"/>
  <c r="AG198" i="277"/>
  <c r="AH198" i="277"/>
  <c r="AY198" i="277"/>
  <c r="P198" i="277"/>
  <c r="AZ198" i="277"/>
  <c r="AJ198" i="277"/>
  <c r="AS198" i="277"/>
  <c r="AW198" i="277"/>
  <c r="AA198" i="277"/>
  <c r="C198" i="277"/>
  <c r="A199" i="277"/>
  <c r="AU396" i="277"/>
  <c r="AA396" i="277"/>
  <c r="G396" i="277"/>
  <c r="Z396" i="277"/>
  <c r="V396" i="277"/>
  <c r="AY396" i="277"/>
  <c r="AG396" i="277"/>
  <c r="BA396" i="277"/>
  <c r="E396" i="277"/>
  <c r="AO396" i="277"/>
  <c r="H396" i="277"/>
  <c r="AW396" i="277"/>
  <c r="AM396" i="277"/>
  <c r="AJ396" i="277"/>
  <c r="F396" i="277"/>
  <c r="AT396" i="277"/>
  <c r="K396" i="277"/>
  <c r="L396" i="277"/>
  <c r="AE396" i="277"/>
  <c r="S396" i="277"/>
  <c r="AF396" i="277"/>
  <c r="W396" i="277"/>
  <c r="D396" i="277"/>
  <c r="J396" i="277"/>
  <c r="AX396" i="277"/>
  <c r="I396" i="277"/>
  <c r="AP396" i="277"/>
  <c r="Y396" i="277"/>
  <c r="AD396" i="277"/>
  <c r="AV396" i="277"/>
  <c r="AL396" i="277"/>
  <c r="T396" i="277"/>
  <c r="Q396" i="277"/>
  <c r="AH396" i="277"/>
  <c r="P396" i="277"/>
  <c r="N396" i="277"/>
  <c r="AQ396" i="277"/>
  <c r="AB396" i="277"/>
  <c r="AC396" i="277"/>
  <c r="U396" i="277"/>
  <c r="AS396" i="277"/>
  <c r="X396" i="277"/>
  <c r="M396" i="277"/>
  <c r="AK396" i="277"/>
  <c r="O396" i="277"/>
  <c r="AR396" i="277"/>
  <c r="AI396" i="277"/>
  <c r="R396" i="277"/>
  <c r="AZ396" i="277"/>
  <c r="AN396" i="277"/>
  <c r="C396" i="277"/>
  <c r="A397" i="277"/>
  <c r="AS64" i="277"/>
  <c r="N64" i="277"/>
  <c r="W64" i="277"/>
  <c r="AB64" i="277"/>
  <c r="R64" i="277"/>
  <c r="AL64" i="277"/>
  <c r="AD64" i="277"/>
  <c r="T64" i="277"/>
  <c r="K64" i="277"/>
  <c r="AH64" i="277"/>
  <c r="Z64" i="277"/>
  <c r="AM64" i="277"/>
  <c r="H64" i="277"/>
  <c r="O64" i="277"/>
  <c r="L64" i="277"/>
  <c r="AF64" i="277"/>
  <c r="E64" i="277"/>
  <c r="AK64" i="277"/>
  <c r="AP64" i="277"/>
  <c r="AO64" i="277"/>
  <c r="AV64" i="277"/>
  <c r="U64" i="277"/>
  <c r="X64" i="277"/>
  <c r="AE64" i="277"/>
  <c r="AJ64" i="277"/>
  <c r="AY64" i="277"/>
  <c r="AI64" i="277"/>
  <c r="F64" i="277"/>
  <c r="AZ64" i="277"/>
  <c r="AW64" i="277"/>
  <c r="Y64" i="277"/>
  <c r="AG64" i="277"/>
  <c r="AA64" i="277"/>
  <c r="AU64" i="277"/>
  <c r="BA64" i="277"/>
  <c r="P64" i="277"/>
  <c r="D64" i="277"/>
  <c r="M64" i="277"/>
  <c r="I64" i="277"/>
  <c r="G64" i="277"/>
  <c r="AR64" i="277"/>
  <c r="AT64" i="277"/>
  <c r="J64" i="277"/>
  <c r="AX64" i="277"/>
  <c r="AQ64" i="277"/>
  <c r="Q64" i="277"/>
  <c r="V64" i="277"/>
  <c r="S64" i="277"/>
  <c r="AC64" i="277"/>
  <c r="AN64" i="277"/>
  <c r="C64" i="277"/>
  <c r="A65" i="277"/>
  <c r="AT363" i="277"/>
  <c r="Q363" i="277"/>
  <c r="AQ363" i="277"/>
  <c r="AN363" i="277"/>
  <c r="AS363" i="277"/>
  <c r="Z363" i="277"/>
  <c r="AL363" i="277"/>
  <c r="W363" i="277"/>
  <c r="R363" i="277"/>
  <c r="AX363" i="277"/>
  <c r="M363" i="277"/>
  <c r="AU363" i="277"/>
  <c r="AE363" i="277"/>
  <c r="AJ363" i="277"/>
  <c r="P363" i="277"/>
  <c r="AC363" i="277"/>
  <c r="C363" i="277"/>
  <c r="AH363" i="277"/>
  <c r="T363" i="277"/>
  <c r="AF363" i="277"/>
  <c r="D363" i="277"/>
  <c r="O363" i="277"/>
  <c r="AK363" i="277"/>
  <c r="H363" i="277"/>
  <c r="AY363" i="277"/>
  <c r="AV363" i="277"/>
  <c r="AD363" i="277"/>
  <c r="E363" i="277"/>
  <c r="G363" i="277"/>
  <c r="BA363" i="277"/>
  <c r="L363" i="277"/>
  <c r="X363" i="277"/>
  <c r="AA363" i="277"/>
  <c r="S363" i="277"/>
  <c r="U363" i="277"/>
  <c r="Y363" i="277"/>
  <c r="AB363" i="277"/>
  <c r="AI363" i="277"/>
  <c r="AO363" i="277"/>
  <c r="AM363" i="277"/>
  <c r="I363" i="277"/>
  <c r="J363" i="277"/>
  <c r="F363" i="277"/>
  <c r="AW363" i="277"/>
  <c r="K363" i="277"/>
  <c r="AP363" i="277"/>
  <c r="V363" i="277"/>
  <c r="AR363" i="277"/>
  <c r="N363" i="277"/>
  <c r="AZ363" i="277"/>
  <c r="AG363" i="277"/>
  <c r="AW362" i="277"/>
  <c r="J362" i="277"/>
  <c r="T362" i="277"/>
  <c r="AY362" i="277"/>
  <c r="L362" i="277"/>
  <c r="Z362" i="277"/>
  <c r="AT362" i="277"/>
  <c r="AQ362" i="277"/>
  <c r="E362" i="277"/>
  <c r="AA362" i="277"/>
  <c r="K362" i="277"/>
  <c r="AZ362" i="277"/>
  <c r="C362" i="277"/>
  <c r="AC362" i="277"/>
  <c r="AV362" i="277"/>
  <c r="AL362" i="277"/>
  <c r="AU362" i="277"/>
  <c r="X362" i="277"/>
  <c r="H362" i="277"/>
  <c r="AR362" i="277"/>
  <c r="AS362" i="277"/>
  <c r="AE362" i="277"/>
  <c r="AF362" i="277"/>
  <c r="G362" i="277"/>
  <c r="AO362" i="277"/>
  <c r="AD362" i="277"/>
  <c r="D362" i="277"/>
  <c r="U362" i="277"/>
  <c r="AX362" i="277"/>
  <c r="AB362" i="277"/>
  <c r="I362" i="277"/>
  <c r="AN362" i="277"/>
  <c r="Q362" i="277"/>
  <c r="AH362" i="277"/>
  <c r="AK362" i="277"/>
  <c r="Y362" i="277"/>
  <c r="N362" i="277"/>
  <c r="AG362" i="277"/>
  <c r="P362" i="277"/>
  <c r="W362" i="277"/>
  <c r="S362" i="277"/>
  <c r="AJ362" i="277"/>
  <c r="F362" i="277"/>
  <c r="M362" i="277"/>
  <c r="V362" i="277"/>
  <c r="O362" i="277"/>
  <c r="R362" i="277"/>
  <c r="BA362" i="277"/>
  <c r="AP362" i="277"/>
  <c r="AI362" i="277"/>
  <c r="AM362" i="277"/>
  <c r="A364" i="277"/>
  <c r="K132" i="277"/>
  <c r="X132" i="277"/>
  <c r="AY132" i="277"/>
  <c r="AB132" i="277"/>
  <c r="BA132" i="277"/>
  <c r="AJ132" i="277"/>
  <c r="J132" i="277"/>
  <c r="U132" i="277"/>
  <c r="I132" i="277"/>
  <c r="Q132" i="277"/>
  <c r="D132" i="277"/>
  <c r="AE132" i="277"/>
  <c r="M132" i="277"/>
  <c r="R132" i="277"/>
  <c r="L132" i="277"/>
  <c r="W132" i="277"/>
  <c r="AR132" i="277"/>
  <c r="AH132" i="277"/>
  <c r="AX132" i="277"/>
  <c r="O132" i="277"/>
  <c r="AW132" i="277"/>
  <c r="Z132" i="277"/>
  <c r="AV132" i="277"/>
  <c r="S132" i="277"/>
  <c r="AL132" i="277"/>
  <c r="AF132" i="277"/>
  <c r="AS132" i="277"/>
  <c r="AZ132" i="277"/>
  <c r="H132" i="277"/>
  <c r="N132" i="277"/>
  <c r="AN132" i="277"/>
  <c r="AI132" i="277"/>
  <c r="Y132" i="277"/>
  <c r="AP132" i="277"/>
  <c r="AD132" i="277"/>
  <c r="G132" i="277"/>
  <c r="AK132" i="277"/>
  <c r="T132" i="277"/>
  <c r="AU132" i="277"/>
  <c r="AT132" i="277"/>
  <c r="AC132" i="277"/>
  <c r="E132" i="277"/>
  <c r="AM132" i="277"/>
  <c r="V132" i="277"/>
  <c r="AO132" i="277"/>
  <c r="P132" i="277"/>
  <c r="AA132" i="277"/>
  <c r="AQ132" i="277"/>
  <c r="F132" i="277"/>
  <c r="AG132" i="277"/>
  <c r="C132" i="277"/>
  <c r="A133" i="277"/>
  <c r="W65" i="277"/>
  <c r="V65" i="277"/>
  <c r="AP65" i="277"/>
  <c r="AC65" i="277"/>
  <c r="AV65" i="277"/>
  <c r="O65" i="277"/>
  <c r="AW65" i="277"/>
  <c r="X65" i="277"/>
  <c r="Z65" i="277"/>
  <c r="AY65" i="277"/>
  <c r="R65" i="277"/>
  <c r="AG65" i="277"/>
  <c r="AT65" i="277"/>
  <c r="I65" i="277"/>
  <c r="J65" i="277"/>
  <c r="Y65" i="277"/>
  <c r="M65" i="277"/>
  <c r="G65" i="277"/>
  <c r="AZ65" i="277"/>
  <c r="L65" i="277"/>
  <c r="E65" i="277"/>
  <c r="AS65" i="277"/>
  <c r="Q65" i="277"/>
  <c r="AJ65" i="277"/>
  <c r="AX65" i="277"/>
  <c r="U65" i="277"/>
  <c r="F65" i="277"/>
  <c r="AB65" i="277"/>
  <c r="K65" i="277"/>
  <c r="AO65" i="277"/>
  <c r="AE65" i="277"/>
  <c r="AR65" i="277"/>
  <c r="N65" i="277"/>
  <c r="D65" i="277"/>
  <c r="AA65" i="277"/>
  <c r="AF65" i="277"/>
  <c r="AL65" i="277"/>
  <c r="AM65" i="277"/>
  <c r="P65" i="277"/>
  <c r="AD65" i="277"/>
  <c r="AI65" i="277"/>
  <c r="T65" i="277"/>
  <c r="AU65" i="277"/>
  <c r="AN65" i="277"/>
  <c r="H65" i="277"/>
  <c r="AH65" i="277"/>
  <c r="BA65" i="277"/>
  <c r="S65" i="277"/>
  <c r="AQ65" i="277"/>
  <c r="AK65" i="277"/>
  <c r="C65" i="277"/>
  <c r="A66" i="277"/>
  <c r="L397" i="277"/>
  <c r="AR397" i="277"/>
  <c r="U397" i="277"/>
  <c r="AA397" i="277"/>
  <c r="AS397" i="277"/>
  <c r="AE397" i="277"/>
  <c r="F397" i="277"/>
  <c r="H397" i="277"/>
  <c r="AB397" i="277"/>
  <c r="R397" i="277"/>
  <c r="AH397" i="277"/>
  <c r="AK397" i="277"/>
  <c r="M397" i="277"/>
  <c r="AC397" i="277"/>
  <c r="O397" i="277"/>
  <c r="N397" i="277"/>
  <c r="T397" i="277"/>
  <c r="AI397" i="277"/>
  <c r="AN397" i="277"/>
  <c r="J397" i="277"/>
  <c r="Z397" i="277"/>
  <c r="AP397" i="277"/>
  <c r="AU397" i="277"/>
  <c r="AQ397" i="277"/>
  <c r="AG397" i="277"/>
  <c r="C397" i="277"/>
  <c r="D397" i="277"/>
  <c r="AF397" i="277"/>
  <c r="BA397" i="277"/>
  <c r="AD397" i="277"/>
  <c r="Y397" i="277"/>
  <c r="V397" i="277"/>
  <c r="AM397" i="277"/>
  <c r="I397" i="277"/>
  <c r="AT397" i="277"/>
  <c r="AV397" i="277"/>
  <c r="AJ397" i="277"/>
  <c r="P397" i="277"/>
  <c r="AX397" i="277"/>
  <c r="K397" i="277"/>
  <c r="AZ397" i="277"/>
  <c r="X397" i="277"/>
  <c r="AY397" i="277"/>
  <c r="W397" i="277"/>
  <c r="AL397" i="277"/>
  <c r="E397" i="277"/>
  <c r="S397" i="277"/>
  <c r="AO397" i="277"/>
  <c r="G397" i="277"/>
  <c r="Q397" i="277"/>
  <c r="AW397" i="277"/>
  <c r="A398" i="277"/>
  <c r="AS199" i="277"/>
  <c r="AC199" i="277"/>
  <c r="AA199" i="277"/>
  <c r="AZ199" i="277"/>
  <c r="AB199" i="277"/>
  <c r="AX199" i="277"/>
  <c r="L199" i="277"/>
  <c r="J199" i="277"/>
  <c r="D199" i="277"/>
  <c r="P199" i="277"/>
  <c r="U199" i="277"/>
  <c r="AG199" i="277"/>
  <c r="O199" i="277"/>
  <c r="S199" i="277"/>
  <c r="H199" i="277"/>
  <c r="AU199" i="277"/>
  <c r="AJ199" i="277"/>
  <c r="AE199" i="277"/>
  <c r="Y199" i="277"/>
  <c r="AR199" i="277"/>
  <c r="Z199" i="277"/>
  <c r="T199" i="277"/>
  <c r="AV199" i="277"/>
  <c r="Q199" i="277"/>
  <c r="AM199" i="277"/>
  <c r="AH199" i="277"/>
  <c r="AY199" i="277"/>
  <c r="AQ199" i="277"/>
  <c r="AT199" i="277"/>
  <c r="AD199" i="277"/>
  <c r="G199" i="277"/>
  <c r="AO199" i="277"/>
  <c r="R199" i="277"/>
  <c r="N199" i="277"/>
  <c r="AP199" i="277"/>
  <c r="E199" i="277"/>
  <c r="AL199" i="277"/>
  <c r="K199" i="277"/>
  <c r="V199" i="277"/>
  <c r="I199" i="277"/>
  <c r="AI199" i="277"/>
  <c r="F199" i="277"/>
  <c r="X199" i="277"/>
  <c r="AN199" i="277"/>
  <c r="W199" i="277"/>
  <c r="BA199" i="277"/>
  <c r="M199" i="277"/>
  <c r="AW199" i="277"/>
  <c r="AF199" i="277"/>
  <c r="AK199" i="277"/>
  <c r="C199" i="277"/>
  <c r="A200" i="277"/>
  <c r="J364" i="277"/>
  <c r="AW364" i="277"/>
  <c r="AE364" i="277"/>
  <c r="AY364" i="277"/>
  <c r="X364" i="277"/>
  <c r="AL364" i="277"/>
  <c r="K364" i="277"/>
  <c r="S364" i="277"/>
  <c r="W364" i="277"/>
  <c r="Y364" i="277"/>
  <c r="O364" i="277"/>
  <c r="P364" i="277"/>
  <c r="AC364" i="277"/>
  <c r="I364" i="277"/>
  <c r="AJ364" i="277"/>
  <c r="M364" i="277"/>
  <c r="AI364" i="277"/>
  <c r="AT364" i="277"/>
  <c r="AG364" i="277"/>
  <c r="H364" i="277"/>
  <c r="F364" i="277"/>
  <c r="AN364" i="277"/>
  <c r="Q364" i="277"/>
  <c r="AH364" i="277"/>
  <c r="AK364" i="277"/>
  <c r="AQ364" i="277"/>
  <c r="T364" i="277"/>
  <c r="E364" i="277"/>
  <c r="R364" i="277"/>
  <c r="AF364" i="277"/>
  <c r="BA364" i="277"/>
  <c r="AM364" i="277"/>
  <c r="AU364" i="277"/>
  <c r="AR364" i="277"/>
  <c r="AV364" i="277"/>
  <c r="AO364" i="277"/>
  <c r="AP364" i="277"/>
  <c r="AX364" i="277"/>
  <c r="AS364" i="277"/>
  <c r="D364" i="277"/>
  <c r="AB364" i="277"/>
  <c r="V364" i="277"/>
  <c r="AZ364" i="277"/>
  <c r="U364" i="277"/>
  <c r="Z364" i="277"/>
  <c r="L364" i="277"/>
  <c r="AA364" i="277"/>
  <c r="AD364" i="277"/>
  <c r="G364" i="277"/>
  <c r="N364" i="277"/>
  <c r="C364" i="277"/>
  <c r="A365" i="277"/>
  <c r="L200" i="277"/>
  <c r="P200" i="277"/>
  <c r="AZ200" i="277"/>
  <c r="AU200" i="277"/>
  <c r="X200" i="277"/>
  <c r="AE200" i="277"/>
  <c r="O200" i="277"/>
  <c r="AW200" i="277"/>
  <c r="AA200" i="277"/>
  <c r="AC200" i="277"/>
  <c r="AB200" i="277"/>
  <c r="AH200" i="277"/>
  <c r="AX200" i="277"/>
  <c r="AR200" i="277"/>
  <c r="AD200" i="277"/>
  <c r="M200" i="277"/>
  <c r="V200" i="277"/>
  <c r="AV200" i="277"/>
  <c r="AG200" i="277"/>
  <c r="D200" i="277"/>
  <c r="Y200" i="277"/>
  <c r="E200" i="277"/>
  <c r="K200" i="277"/>
  <c r="Z200" i="277"/>
  <c r="AL200" i="277"/>
  <c r="AQ200" i="277"/>
  <c r="BA200" i="277"/>
  <c r="U200" i="277"/>
  <c r="W200" i="277"/>
  <c r="AF200" i="277"/>
  <c r="AM200" i="277"/>
  <c r="G200" i="277"/>
  <c r="AT200" i="277"/>
  <c r="AY200" i="277"/>
  <c r="J200" i="277"/>
  <c r="F200" i="277"/>
  <c r="AK200" i="277"/>
  <c r="S200" i="277"/>
  <c r="AS200" i="277"/>
  <c r="T200" i="277"/>
  <c r="AP200" i="277"/>
  <c r="N200" i="277"/>
  <c r="I200" i="277"/>
  <c r="R200" i="277"/>
  <c r="AO200" i="277"/>
  <c r="Q200" i="277"/>
  <c r="H200" i="277"/>
  <c r="AI200" i="277"/>
  <c r="AJ200" i="277"/>
  <c r="AN200" i="277"/>
  <c r="C200" i="277"/>
  <c r="W398" i="277"/>
  <c r="AV398" i="277"/>
  <c r="AY398" i="277"/>
  <c r="L398" i="277"/>
  <c r="AS398" i="277"/>
  <c r="AO398" i="277"/>
  <c r="O398" i="277"/>
  <c r="AI398" i="277"/>
  <c r="AC398" i="277"/>
  <c r="AT398" i="277"/>
  <c r="AA398" i="277"/>
  <c r="F398" i="277"/>
  <c r="AQ398" i="277"/>
  <c r="AR398" i="277"/>
  <c r="Q398" i="277"/>
  <c r="AN398" i="277"/>
  <c r="K398" i="277"/>
  <c r="AJ398" i="277"/>
  <c r="AW398" i="277"/>
  <c r="AZ398" i="277"/>
  <c r="AM398" i="277"/>
  <c r="M398" i="277"/>
  <c r="V398" i="277"/>
  <c r="BA398" i="277"/>
  <c r="E398" i="277"/>
  <c r="R398" i="277"/>
  <c r="Y398" i="277"/>
  <c r="AL398" i="277"/>
  <c r="AU398" i="277"/>
  <c r="G398" i="277"/>
  <c r="AF398" i="277"/>
  <c r="T398" i="277"/>
  <c r="S398" i="277"/>
  <c r="AG398" i="277"/>
  <c r="AB398" i="277"/>
  <c r="AP398" i="277"/>
  <c r="P398" i="277"/>
  <c r="H398" i="277"/>
  <c r="J398" i="277"/>
  <c r="AE398" i="277"/>
  <c r="X398" i="277"/>
  <c r="I398" i="277"/>
  <c r="AD398" i="277"/>
  <c r="N398" i="277"/>
  <c r="AK398" i="277"/>
  <c r="D398" i="277"/>
  <c r="Z398" i="277"/>
  <c r="AH398" i="277"/>
  <c r="U398" i="277"/>
  <c r="AX398" i="277"/>
  <c r="C398" i="277"/>
  <c r="AH66" i="277"/>
  <c r="AP66" i="277"/>
  <c r="AI66" i="277"/>
  <c r="AA66" i="277"/>
  <c r="AO66" i="277"/>
  <c r="AY66" i="277"/>
  <c r="AZ66" i="277"/>
  <c r="L66" i="277"/>
  <c r="Z66" i="277"/>
  <c r="AJ66" i="277"/>
  <c r="J66" i="277"/>
  <c r="AL66" i="277"/>
  <c r="AN66" i="277"/>
  <c r="BA66" i="277"/>
  <c r="G66" i="277"/>
  <c r="AF66" i="277"/>
  <c r="N66" i="277"/>
  <c r="AS66" i="277"/>
  <c r="AX66" i="277"/>
  <c r="P66" i="277"/>
  <c r="F66" i="277"/>
  <c r="AQ66" i="277"/>
  <c r="AW66" i="277"/>
  <c r="AR66" i="277"/>
  <c r="AK66" i="277"/>
  <c r="AB66" i="277"/>
  <c r="AU66" i="277"/>
  <c r="K66" i="277"/>
  <c r="H66" i="277"/>
  <c r="W66" i="277"/>
  <c r="AE66" i="277"/>
  <c r="T66" i="277"/>
  <c r="AV66" i="277"/>
  <c r="D66" i="277"/>
  <c r="Q66" i="277"/>
  <c r="S66" i="277"/>
  <c r="AG66" i="277"/>
  <c r="Y66" i="277"/>
  <c r="X66" i="277"/>
  <c r="R66" i="277"/>
  <c r="E66" i="277"/>
  <c r="V66" i="277"/>
  <c r="I66" i="277"/>
  <c r="U66" i="277"/>
  <c r="AD66" i="277"/>
  <c r="AT66" i="277"/>
  <c r="O66" i="277"/>
  <c r="M66" i="277"/>
  <c r="AC66" i="277"/>
  <c r="AM66" i="277"/>
  <c r="C66" i="277"/>
  <c r="A67" i="277"/>
  <c r="E133" i="277"/>
  <c r="X133" i="277"/>
  <c r="AR133" i="277"/>
  <c r="AO133" i="277"/>
  <c r="Q133" i="277"/>
  <c r="AK133" i="277"/>
  <c r="J133" i="277"/>
  <c r="AU133" i="277"/>
  <c r="AA133" i="277"/>
  <c r="U133" i="277"/>
  <c r="V133" i="277"/>
  <c r="AQ133" i="277"/>
  <c r="F133" i="277"/>
  <c r="G133" i="277"/>
  <c r="D133" i="277"/>
  <c r="AJ133" i="277"/>
  <c r="L133" i="277"/>
  <c r="AI133" i="277"/>
  <c r="AM133" i="277"/>
  <c r="AZ133" i="277"/>
  <c r="S133" i="277"/>
  <c r="Z133" i="277"/>
  <c r="O133" i="277"/>
  <c r="AD133" i="277"/>
  <c r="AN133" i="277"/>
  <c r="K133" i="277"/>
  <c r="H133" i="277"/>
  <c r="P133" i="277"/>
  <c r="BA133" i="277"/>
  <c r="N133" i="277"/>
  <c r="AH133" i="277"/>
  <c r="AX133" i="277"/>
  <c r="AS133" i="277"/>
  <c r="R133" i="277"/>
  <c r="AB133" i="277"/>
  <c r="I133" i="277"/>
  <c r="AV133" i="277"/>
  <c r="AG133" i="277"/>
  <c r="AP133" i="277"/>
  <c r="AW133" i="277"/>
  <c r="AC133" i="277"/>
  <c r="M133" i="277"/>
  <c r="Y133" i="277"/>
  <c r="AE133" i="277"/>
  <c r="W133" i="277"/>
  <c r="T133" i="277"/>
  <c r="AY133" i="277"/>
  <c r="AF133" i="277"/>
  <c r="AT133" i="277"/>
  <c r="AL133" i="277"/>
  <c r="C133" i="277"/>
  <c r="A134" i="277"/>
  <c r="M365" i="277"/>
  <c r="AY365" i="277"/>
  <c r="AC365" i="277"/>
  <c r="U365" i="277"/>
  <c r="O365" i="277"/>
  <c r="S365" i="277"/>
  <c r="Z365" i="277"/>
  <c r="AP365" i="277"/>
  <c r="X365" i="277"/>
  <c r="AM365" i="277"/>
  <c r="P365" i="277"/>
  <c r="AH365" i="277"/>
  <c r="J365" i="277"/>
  <c r="AR365" i="277"/>
  <c r="F365" i="277"/>
  <c r="G365" i="277"/>
  <c r="W365" i="277"/>
  <c r="AJ365" i="277"/>
  <c r="AS365" i="277"/>
  <c r="AF365" i="277"/>
  <c r="L365" i="277"/>
  <c r="AG365" i="277"/>
  <c r="BA365" i="277"/>
  <c r="N365" i="277"/>
  <c r="AN365" i="277"/>
  <c r="K365" i="277"/>
  <c r="AI365" i="277"/>
  <c r="AB365" i="277"/>
  <c r="AX365" i="277"/>
  <c r="D365" i="277"/>
  <c r="Y365" i="277"/>
  <c r="AK365" i="277"/>
  <c r="AZ365" i="277"/>
  <c r="AV365" i="277"/>
  <c r="AE365" i="277"/>
  <c r="Q365" i="277"/>
  <c r="AA365" i="277"/>
  <c r="H365" i="277"/>
  <c r="AQ365" i="277"/>
  <c r="I365" i="277"/>
  <c r="AL365" i="277"/>
  <c r="E365" i="277"/>
  <c r="AO365" i="277"/>
  <c r="V365" i="277"/>
  <c r="AT365" i="277"/>
  <c r="AU365" i="277"/>
  <c r="R365" i="277"/>
  <c r="T365" i="277"/>
  <c r="AD365" i="277"/>
  <c r="AW365" i="277"/>
  <c r="C365" i="277"/>
  <c r="AJ134" i="277"/>
  <c r="M134" i="277"/>
  <c r="AZ134" i="277"/>
  <c r="G134" i="277"/>
  <c r="Y134" i="277"/>
  <c r="AK134" i="277"/>
  <c r="AP134" i="277"/>
  <c r="AT134" i="277"/>
  <c r="P134" i="277"/>
  <c r="Q134" i="277"/>
  <c r="AY134" i="277"/>
  <c r="W134" i="277"/>
  <c r="AS134" i="277"/>
  <c r="AC134" i="277"/>
  <c r="N134" i="277"/>
  <c r="J134" i="277"/>
  <c r="AQ134" i="277"/>
  <c r="V134" i="277"/>
  <c r="AG134" i="277"/>
  <c r="H134" i="277"/>
  <c r="U134" i="277"/>
  <c r="AI134" i="277"/>
  <c r="AD134" i="277"/>
  <c r="L134" i="277"/>
  <c r="Z134" i="277"/>
  <c r="AW134" i="277"/>
  <c r="AU134" i="277"/>
  <c r="AH134" i="277"/>
  <c r="AR134" i="277"/>
  <c r="F134" i="277"/>
  <c r="AX134" i="277"/>
  <c r="X134" i="277"/>
  <c r="K134" i="277"/>
  <c r="I134" i="277"/>
  <c r="R134" i="277"/>
  <c r="AV134" i="277"/>
  <c r="AE134" i="277"/>
  <c r="E134" i="277"/>
  <c r="D134" i="277"/>
  <c r="BA134" i="277"/>
  <c r="T134" i="277"/>
  <c r="AO134" i="277"/>
  <c r="AL134" i="277"/>
  <c r="AM134" i="277"/>
  <c r="AF134" i="277"/>
  <c r="AA134" i="277"/>
  <c r="O134" i="277"/>
  <c r="AB134" i="277"/>
  <c r="S134" i="277"/>
  <c r="AN134" i="277"/>
  <c r="C134" i="277"/>
  <c r="AU67" i="277"/>
  <c r="T67" i="277"/>
  <c r="E67" i="277"/>
  <c r="X67" i="277"/>
  <c r="L67" i="277"/>
  <c r="AV67" i="277"/>
  <c r="AN67" i="277"/>
  <c r="AS67" i="277"/>
  <c r="O67" i="277"/>
  <c r="I67" i="277"/>
  <c r="G67" i="277"/>
  <c r="AF67" i="277"/>
  <c r="AG67" i="277"/>
  <c r="AI67" i="277"/>
  <c r="U67" i="277"/>
  <c r="H67" i="277"/>
  <c r="Q67" i="277"/>
  <c r="AD67" i="277"/>
  <c r="AL67" i="277"/>
  <c r="AR67" i="277"/>
  <c r="J67" i="277"/>
  <c r="AY67" i="277"/>
  <c r="AP67" i="277"/>
  <c r="AQ67" i="277"/>
  <c r="BA67" i="277"/>
  <c r="N67" i="277"/>
  <c r="AW67" i="277"/>
  <c r="AO67" i="277"/>
  <c r="R67" i="277"/>
  <c r="Y67" i="277"/>
  <c r="AX67" i="277"/>
  <c r="K67" i="277"/>
  <c r="AZ67" i="277"/>
  <c r="AJ67" i="277"/>
  <c r="W67" i="277"/>
  <c r="F67" i="277"/>
  <c r="AE67" i="277"/>
  <c r="AH67" i="277"/>
  <c r="AB67" i="277"/>
  <c r="AT67" i="277"/>
  <c r="D67" i="277"/>
  <c r="M67" i="277"/>
  <c r="Z67" i="277"/>
  <c r="AM67" i="277"/>
  <c r="AA67" i="277"/>
  <c r="S67" i="277"/>
  <c r="P67" i="277"/>
  <c r="AC67" i="277"/>
  <c r="V67" i="277"/>
  <c r="AK67" i="277"/>
  <c r="C67" i="277"/>
  <c r="A68" i="277"/>
  <c r="AH68" i="277"/>
  <c r="W68" i="277"/>
  <c r="AR68" i="277"/>
  <c r="AF68" i="277"/>
  <c r="G68" i="277"/>
  <c r="P68" i="277"/>
  <c r="AY68" i="277"/>
  <c r="BA68" i="277"/>
  <c r="AO68" i="277"/>
  <c r="AC68" i="277"/>
  <c r="F68" i="277"/>
  <c r="M68" i="277"/>
  <c r="AK68" i="277"/>
  <c r="AW68" i="277"/>
  <c r="N68" i="277"/>
  <c r="V68" i="277"/>
  <c r="AA68" i="277"/>
  <c r="Z68" i="277"/>
  <c r="AJ68" i="277"/>
  <c r="AG68" i="277"/>
  <c r="AU68" i="277"/>
  <c r="L68" i="277"/>
  <c r="Q68" i="277"/>
  <c r="AI68" i="277"/>
  <c r="AV68" i="277"/>
  <c r="AX68" i="277"/>
  <c r="AB68" i="277"/>
  <c r="K68" i="277"/>
  <c r="U68" i="277"/>
  <c r="E68" i="277"/>
  <c r="AS68" i="277"/>
  <c r="AM68" i="277"/>
  <c r="Y68" i="277"/>
  <c r="AD68" i="277"/>
  <c r="AT68" i="277"/>
  <c r="I68" i="277"/>
  <c r="AP68" i="277"/>
  <c r="AE68" i="277"/>
  <c r="S68" i="277"/>
  <c r="D68" i="277"/>
  <c r="AZ68" i="277"/>
  <c r="H68" i="277"/>
  <c r="R68" i="277"/>
  <c r="AQ68" i="277"/>
  <c r="AN68" i="277"/>
  <c r="J68" i="277"/>
  <c r="X68" i="277"/>
  <c r="O68" i="277"/>
  <c r="T68" i="277"/>
  <c r="AL68" i="277"/>
  <c r="C68" i="277"/>
  <c r="A69" i="277"/>
  <c r="U69" i="277"/>
  <c r="M69" i="277"/>
  <c r="AD69" i="277"/>
  <c r="J69" i="277"/>
  <c r="AZ69" i="277"/>
  <c r="R69" i="277"/>
  <c r="AR69" i="277"/>
  <c r="AU69" i="277"/>
  <c r="AS69" i="277"/>
  <c r="D69" i="277"/>
  <c r="O69" i="277"/>
  <c r="P69" i="277"/>
  <c r="AM69" i="277"/>
  <c r="AT69" i="277"/>
  <c r="AA69" i="277"/>
  <c r="N69" i="277"/>
  <c r="AP69" i="277"/>
  <c r="AB69" i="277"/>
  <c r="AW69" i="277"/>
  <c r="AC69" i="277"/>
  <c r="BA69" i="277"/>
  <c r="T69" i="277"/>
  <c r="I69" i="277"/>
  <c r="AI69" i="277"/>
  <c r="AG69" i="277"/>
  <c r="E69" i="277"/>
  <c r="AH69" i="277"/>
  <c r="K69" i="277"/>
  <c r="V69" i="277"/>
  <c r="AQ69" i="277"/>
  <c r="AK69" i="277"/>
  <c r="W69" i="277"/>
  <c r="Q69" i="277"/>
  <c r="AJ69" i="277"/>
  <c r="H69" i="277"/>
  <c r="AY69" i="277"/>
  <c r="AL69" i="277"/>
  <c r="AX69" i="277"/>
  <c r="AF69" i="277"/>
  <c r="G69" i="277"/>
  <c r="S69" i="277"/>
  <c r="AV69" i="277"/>
  <c r="F69" i="277"/>
  <c r="Z69" i="277"/>
  <c r="AO69" i="277"/>
  <c r="Y69" i="277"/>
  <c r="X69" i="277"/>
  <c r="L69" i="277"/>
  <c r="AE69" i="277"/>
  <c r="AN69" i="277"/>
  <c r="C69" i="277"/>
  <c r="AK82" i="93"/>
  <c r="E111" i="93"/>
  <c r="AJ82" i="93"/>
  <c r="E117" i="93"/>
  <c r="F118" i="93"/>
  <c r="AT37" i="93"/>
  <c r="AV40" i="93"/>
  <c r="AV57" i="93"/>
  <c r="AU34" i="93"/>
  <c r="AW51" i="93"/>
  <c r="E115" i="93"/>
  <c r="AV37" i="93"/>
  <c r="AW40" i="93"/>
  <c r="AT57" i="93"/>
  <c r="AT49" i="93"/>
  <c r="M182" i="277"/>
  <c r="B182" i="277"/>
  <c r="M314" i="277"/>
  <c r="B314" i="277"/>
  <c r="M83" i="277"/>
  <c r="B83" i="277"/>
  <c r="M149" i="277"/>
  <c r="M249" i="277"/>
  <c r="M347" i="277"/>
  <c r="B347" i="277"/>
  <c r="M217" i="277"/>
  <c r="B217" i="277"/>
  <c r="M250" i="277"/>
  <c r="B250" i="277"/>
  <c r="M251" i="277"/>
  <c r="B251" i="277"/>
  <c r="M151" i="277"/>
  <c r="B151" i="277"/>
  <c r="M220" i="277"/>
  <c r="M152" i="277"/>
  <c r="M219" i="277"/>
  <c r="M184" i="277"/>
  <c r="M150" i="277"/>
  <c r="M282" i="277"/>
  <c r="M380" i="277"/>
  <c r="M382" i="277"/>
  <c r="M118" i="277"/>
  <c r="M252" i="277"/>
  <c r="M253" i="277"/>
  <c r="M51" i="277"/>
  <c r="M185" i="277"/>
  <c r="M349" i="277"/>
  <c r="M153" i="277"/>
  <c r="M283" i="277"/>
  <c r="M248" i="277"/>
  <c r="B248" i="277"/>
  <c r="M215" i="277"/>
  <c r="B215" i="277"/>
  <c r="M315" i="277"/>
  <c r="B315" i="277"/>
  <c r="M116" i="277"/>
  <c r="M281" i="277"/>
  <c r="B281" i="277"/>
  <c r="M216" i="277"/>
  <c r="B216" i="277"/>
  <c r="M183" i="277"/>
  <c r="B183" i="277"/>
  <c r="M316" i="277"/>
  <c r="M218" i="277"/>
  <c r="B218" i="277"/>
  <c r="B47" i="277"/>
  <c r="M348" i="277"/>
  <c r="M84" i="277"/>
  <c r="M381" i="277"/>
  <c r="M117" i="277"/>
  <c r="M350" i="277"/>
  <c r="M358" i="264"/>
  <c r="O358" i="264"/>
  <c r="N358" i="245"/>
  <c r="N373" i="245"/>
  <c r="O372" i="259"/>
  <c r="P372" i="259"/>
  <c r="N370" i="258"/>
  <c r="N359" i="256"/>
  <c r="O361" i="261"/>
  <c r="P361" i="261"/>
  <c r="N354" i="261"/>
  <c r="O366" i="260"/>
  <c r="P366" i="260"/>
  <c r="B227" i="277"/>
  <c r="B154" i="277"/>
  <c r="B249" i="277"/>
  <c r="N376" i="259"/>
  <c r="N357" i="257"/>
  <c r="O357" i="257"/>
  <c r="P357" i="257"/>
  <c r="N366" i="259"/>
  <c r="O366" i="259"/>
  <c r="P366" i="259"/>
  <c r="N362" i="259"/>
  <c r="O362" i="259"/>
  <c r="P362" i="259"/>
  <c r="B152" i="277"/>
  <c r="N353" i="256"/>
  <c r="N370" i="256"/>
  <c r="B87" i="277"/>
  <c r="N361" i="245"/>
  <c r="O361" i="245"/>
  <c r="P361" i="245"/>
  <c r="O356" i="245"/>
  <c r="P356" i="245"/>
  <c r="O361" i="258"/>
  <c r="P361" i="258"/>
  <c r="N361" i="258"/>
  <c r="B380" i="277"/>
  <c r="B150" i="277"/>
  <c r="N360" i="259"/>
  <c r="O355" i="258"/>
  <c r="P355" i="258"/>
  <c r="N355" i="258"/>
  <c r="O354" i="258"/>
  <c r="P354" i="258"/>
  <c r="N354" i="258"/>
  <c r="N354" i="260"/>
  <c r="O354" i="260"/>
  <c r="P354" i="260"/>
  <c r="N373" i="264"/>
  <c r="O373" i="264"/>
  <c r="P373" i="264"/>
  <c r="N360" i="262"/>
  <c r="O360" i="262"/>
  <c r="P360" i="262"/>
  <c r="N357" i="262"/>
  <c r="O357" i="262"/>
  <c r="P357" i="262"/>
  <c r="B115" i="277"/>
  <c r="B97" i="277"/>
  <c r="B350" i="277"/>
  <c r="O369" i="258"/>
  <c r="P369" i="258"/>
  <c r="N373" i="262"/>
  <c r="O373" i="262"/>
  <c r="P373" i="262"/>
  <c r="O369" i="262"/>
  <c r="P369" i="262"/>
  <c r="N369" i="262"/>
  <c r="N363" i="262"/>
  <c r="O363" i="262"/>
  <c r="P363" i="262"/>
  <c r="N376" i="262"/>
  <c r="O376" i="262"/>
  <c r="P376" i="262"/>
  <c r="O367" i="263"/>
  <c r="P367" i="263"/>
  <c r="N367" i="263"/>
  <c r="N356" i="256"/>
  <c r="N372" i="264"/>
  <c r="N353" i="257"/>
  <c r="N362" i="260"/>
  <c r="O374" i="256"/>
  <c r="P374" i="256"/>
  <c r="N355" i="261"/>
  <c r="N377" i="256"/>
  <c r="N364" i="258"/>
  <c r="N366" i="258"/>
  <c r="B313" i="277"/>
  <c r="O357" i="261"/>
  <c r="P357" i="261"/>
  <c r="O359" i="261"/>
  <c r="P359" i="261"/>
  <c r="N368" i="261"/>
  <c r="O360" i="261"/>
  <c r="P360" i="261"/>
  <c r="B388" i="277"/>
  <c r="B284" i="277"/>
  <c r="B286" i="277"/>
  <c r="N370" i="245"/>
  <c r="O363" i="245"/>
  <c r="P363" i="245"/>
  <c r="N368" i="245"/>
  <c r="O366" i="245"/>
  <c r="P366" i="245"/>
  <c r="N355" i="245"/>
  <c r="N362" i="258"/>
  <c r="O353" i="259"/>
  <c r="P353" i="259"/>
  <c r="N374" i="264"/>
  <c r="K403" i="264"/>
  <c r="N358" i="259"/>
  <c r="O367" i="262"/>
  <c r="P367" i="262"/>
  <c r="O375" i="262"/>
  <c r="P375" i="262"/>
  <c r="O371" i="262"/>
  <c r="P371" i="262"/>
  <c r="N361" i="256"/>
  <c r="B392" i="277"/>
  <c r="B324" i="277"/>
  <c r="B353" i="277"/>
  <c r="B157" i="277"/>
  <c r="B222" i="277"/>
  <c r="B384" i="277"/>
  <c r="B326" i="277"/>
  <c r="B257" i="277"/>
  <c r="B191" i="277"/>
  <c r="B224" i="277"/>
  <c r="B86" i="277"/>
  <c r="B120" i="277"/>
  <c r="B53" i="277"/>
  <c r="N377" i="258"/>
  <c r="O370" i="263"/>
  <c r="P370" i="263"/>
  <c r="B181" i="277"/>
  <c r="B379" i="277"/>
  <c r="B247" i="277"/>
  <c r="B294" i="277"/>
  <c r="B291" i="277"/>
  <c r="O364" i="261"/>
  <c r="P364" i="261"/>
  <c r="N364" i="261"/>
  <c r="N371" i="261"/>
  <c r="O371" i="261"/>
  <c r="P371" i="261"/>
  <c r="O375" i="263"/>
  <c r="P375" i="263"/>
  <c r="N375" i="263"/>
  <c r="B96" i="277"/>
  <c r="B126" i="277"/>
  <c r="B260" i="277"/>
  <c r="B323" i="277"/>
  <c r="O368" i="257"/>
  <c r="P368" i="257"/>
  <c r="N368" i="257"/>
  <c r="N377" i="257"/>
  <c r="O377" i="257"/>
  <c r="P377" i="257"/>
  <c r="O360" i="258"/>
  <c r="P360" i="258"/>
  <c r="N360" i="258"/>
  <c r="N353" i="258"/>
  <c r="O353" i="258"/>
  <c r="P353" i="258"/>
  <c r="N372" i="256"/>
  <c r="O372" i="256"/>
  <c r="P372" i="256"/>
  <c r="N367" i="256"/>
  <c r="O367" i="256"/>
  <c r="P367" i="256"/>
  <c r="O375" i="256"/>
  <c r="P375" i="256"/>
  <c r="N375" i="256"/>
  <c r="O372" i="263"/>
  <c r="P372" i="263"/>
  <c r="N372" i="263"/>
  <c r="N370" i="261"/>
  <c r="O370" i="261"/>
  <c r="P370" i="261"/>
  <c r="O377" i="260"/>
  <c r="P377" i="260"/>
  <c r="N377" i="260"/>
  <c r="N369" i="260"/>
  <c r="O369" i="260"/>
  <c r="P369" i="260"/>
  <c r="O375" i="261"/>
  <c r="P375" i="261"/>
  <c r="N375" i="261"/>
  <c r="O374" i="261"/>
  <c r="P374" i="261"/>
  <c r="N374" i="261"/>
  <c r="M352" i="262"/>
  <c r="N352" i="262"/>
  <c r="K403" i="262"/>
  <c r="B280" i="277"/>
  <c r="B214" i="277"/>
  <c r="B159" i="277"/>
  <c r="B225" i="277"/>
  <c r="B54" i="277"/>
  <c r="B387" i="277"/>
  <c r="B255" i="277"/>
  <c r="B166" i="277"/>
  <c r="B357" i="277"/>
  <c r="B228" i="277"/>
  <c r="B292" i="277"/>
  <c r="B158" i="277"/>
  <c r="B289" i="277"/>
  <c r="B124" i="277"/>
  <c r="B187" i="277"/>
  <c r="B287" i="277"/>
  <c r="B155" i="277"/>
  <c r="B122" i="277"/>
  <c r="B121" i="277"/>
  <c r="O371" i="245"/>
  <c r="P371" i="245"/>
  <c r="N367" i="245"/>
  <c r="B285" i="277"/>
  <c r="N364" i="264"/>
  <c r="O363" i="264"/>
  <c r="P363" i="264"/>
  <c r="N365" i="258"/>
  <c r="N354" i="256"/>
  <c r="O367" i="264"/>
  <c r="P367" i="264"/>
  <c r="O352" i="264"/>
  <c r="P352" i="264"/>
  <c r="O377" i="263"/>
  <c r="P377" i="263"/>
  <c r="O371" i="263"/>
  <c r="P371" i="263"/>
  <c r="O374" i="263"/>
  <c r="P374" i="263"/>
  <c r="N376" i="258"/>
  <c r="O376" i="258"/>
  <c r="P376" i="258"/>
  <c r="O371" i="260"/>
  <c r="P371" i="260"/>
  <c r="N374" i="262"/>
  <c r="N372" i="260"/>
  <c r="M352" i="261"/>
  <c r="O352" i="261"/>
  <c r="P352" i="261"/>
  <c r="K403" i="261"/>
  <c r="N359" i="245"/>
  <c r="O359" i="245"/>
  <c r="P359" i="245"/>
  <c r="N358" i="256"/>
  <c r="O358" i="256"/>
  <c r="P358" i="256"/>
  <c r="O377" i="261"/>
  <c r="P377" i="261"/>
  <c r="N377" i="261"/>
  <c r="O352" i="258"/>
  <c r="P352" i="258"/>
  <c r="N352" i="258"/>
  <c r="O359" i="258"/>
  <c r="P359" i="258"/>
  <c r="B221" i="277"/>
  <c r="B119" i="277"/>
  <c r="N372" i="262"/>
  <c r="O365" i="259"/>
  <c r="P365" i="259"/>
  <c r="N375" i="259"/>
  <c r="O360" i="245"/>
  <c r="P360" i="245"/>
  <c r="O373" i="259"/>
  <c r="P373" i="259"/>
  <c r="N373" i="259"/>
  <c r="N368" i="259"/>
  <c r="O368" i="259"/>
  <c r="P368" i="259"/>
  <c r="N371" i="256"/>
  <c r="N365" i="257"/>
  <c r="O365" i="257"/>
  <c r="P365" i="257"/>
  <c r="O373" i="258"/>
  <c r="P373" i="258"/>
  <c r="N374" i="260"/>
  <c r="O374" i="260"/>
  <c r="P374" i="260"/>
  <c r="O369" i="259"/>
  <c r="P369" i="259"/>
  <c r="N369" i="259"/>
  <c r="N363" i="259"/>
  <c r="O363" i="259"/>
  <c r="P363" i="259"/>
  <c r="N365" i="261"/>
  <c r="N363" i="261"/>
  <c r="O362" i="245"/>
  <c r="P362" i="245"/>
  <c r="N362" i="245"/>
  <c r="O364" i="260"/>
  <c r="P364" i="260"/>
  <c r="O363" i="258"/>
  <c r="P363" i="258"/>
  <c r="N360" i="256"/>
  <c r="O360" i="256"/>
  <c r="P360" i="256"/>
  <c r="N366" i="262"/>
  <c r="O366" i="262"/>
  <c r="P366" i="262"/>
  <c r="O377" i="262"/>
  <c r="P377" i="262"/>
  <c r="B85" i="277"/>
  <c r="B50" i="277"/>
  <c r="N368" i="264"/>
  <c r="O368" i="264"/>
  <c r="P368" i="264"/>
  <c r="O372" i="245"/>
  <c r="P372" i="245"/>
  <c r="N372" i="245"/>
  <c r="O377" i="259"/>
  <c r="P377" i="259"/>
  <c r="N377" i="259"/>
  <c r="O365" i="264"/>
  <c r="P365" i="264"/>
  <c r="N365" i="264"/>
  <c r="N376" i="260"/>
  <c r="O376" i="260"/>
  <c r="P376" i="260"/>
  <c r="N357" i="245"/>
  <c r="O357" i="245"/>
  <c r="P357" i="245"/>
  <c r="O352" i="256"/>
  <c r="P352" i="256"/>
  <c r="O364" i="256"/>
  <c r="P364" i="256"/>
  <c r="N364" i="256"/>
  <c r="O376" i="256"/>
  <c r="P376" i="256"/>
  <c r="N376" i="256"/>
  <c r="N363" i="256"/>
  <c r="O363" i="256"/>
  <c r="P363" i="256"/>
  <c r="N368" i="263"/>
  <c r="O368" i="263"/>
  <c r="P368" i="263"/>
  <c r="N373" i="263"/>
  <c r="O373" i="263"/>
  <c r="P373" i="263"/>
  <c r="N373" i="261"/>
  <c r="O373" i="261"/>
  <c r="P373" i="261"/>
  <c r="O372" i="261"/>
  <c r="P372" i="261"/>
  <c r="N372" i="261"/>
  <c r="O367" i="258"/>
  <c r="P367" i="258"/>
  <c r="N367" i="258"/>
  <c r="N374" i="245"/>
  <c r="O374" i="245"/>
  <c r="P374" i="245"/>
  <c r="O369" i="263"/>
  <c r="P369" i="263"/>
  <c r="N369" i="263"/>
  <c r="O364" i="262"/>
  <c r="P364" i="262"/>
  <c r="N368" i="258"/>
  <c r="O368" i="258"/>
  <c r="P368" i="258"/>
  <c r="N375" i="260"/>
  <c r="O375" i="260"/>
  <c r="P375" i="260"/>
  <c r="N373" i="260"/>
  <c r="O373" i="260"/>
  <c r="P373" i="260"/>
  <c r="G403" i="257"/>
  <c r="M364" i="257"/>
  <c r="O364" i="257"/>
  <c r="P364" i="257"/>
  <c r="N373" i="257"/>
  <c r="M366" i="257"/>
  <c r="O366" i="257"/>
  <c r="P366" i="257"/>
  <c r="M372" i="257"/>
  <c r="N372" i="257"/>
  <c r="N352" i="257"/>
  <c r="O369" i="257"/>
  <c r="P369" i="257"/>
  <c r="N370" i="257"/>
  <c r="N365" i="245"/>
  <c r="B52" i="277"/>
  <c r="B383" i="277"/>
  <c r="N376" i="264"/>
  <c r="O376" i="264"/>
  <c r="P376" i="264"/>
  <c r="B189" i="277"/>
  <c r="B93" i="277"/>
  <c r="N367" i="257"/>
  <c r="O352" i="263"/>
  <c r="P352" i="263"/>
  <c r="O366" i="264"/>
  <c r="P366" i="264"/>
  <c r="O371" i="259"/>
  <c r="P371" i="259"/>
  <c r="O368" i="262"/>
  <c r="P368" i="262"/>
  <c r="N376" i="261"/>
  <c r="O376" i="263"/>
  <c r="P376" i="263"/>
  <c r="N369" i="256"/>
  <c r="O376" i="257"/>
  <c r="P376" i="257"/>
  <c r="O365" i="263"/>
  <c r="P365" i="263"/>
  <c r="N364" i="245"/>
  <c r="N402" i="245"/>
  <c r="O402" i="245"/>
  <c r="P402" i="245"/>
  <c r="L605" i="265"/>
  <c r="K615" i="265"/>
  <c r="O400" i="245"/>
  <c r="P400" i="245"/>
  <c r="N400" i="245"/>
  <c r="G420" i="265"/>
  <c r="K410" i="265"/>
  <c r="O382" i="245"/>
  <c r="P382" i="245"/>
  <c r="N382" i="245"/>
  <c r="G675" i="265"/>
  <c r="K665" i="265"/>
  <c r="K770" i="265"/>
  <c r="N378" i="245"/>
  <c r="M560" i="265"/>
  <c r="O395" i="245"/>
  <c r="P395" i="245"/>
  <c r="O375" i="245"/>
  <c r="P375" i="245"/>
  <c r="K755" i="265"/>
  <c r="K510" i="265"/>
  <c r="M500" i="265"/>
  <c r="M510" i="265"/>
  <c r="M440" i="265"/>
  <c r="L440" i="265"/>
  <c r="L620" i="265"/>
  <c r="M620" i="265"/>
  <c r="K590" i="265"/>
  <c r="K530" i="265"/>
  <c r="L530" i="265"/>
  <c r="K635" i="265"/>
  <c r="B391" i="277"/>
  <c r="B223" i="277"/>
  <c r="B55" i="277"/>
  <c r="B188" i="277"/>
  <c r="B385" i="277"/>
  <c r="B254" i="277"/>
  <c r="O366" i="263"/>
  <c r="P366" i="263"/>
  <c r="N366" i="263"/>
  <c r="N363" i="263"/>
  <c r="O363" i="263"/>
  <c r="P363" i="263"/>
  <c r="O364" i="263"/>
  <c r="P364" i="263"/>
  <c r="N364" i="263"/>
  <c r="N375" i="264"/>
  <c r="O375" i="264"/>
  <c r="P375" i="264"/>
  <c r="O370" i="264"/>
  <c r="P370" i="264"/>
  <c r="N370" i="264"/>
  <c r="O377" i="264"/>
  <c r="P377" i="264"/>
  <c r="N377" i="264"/>
  <c r="B317" i="277"/>
  <c r="N367" i="259"/>
  <c r="O365" i="256"/>
  <c r="P365" i="256"/>
  <c r="O368" i="256"/>
  <c r="P368" i="256"/>
  <c r="N367" i="261"/>
  <c r="P352" i="259"/>
  <c r="P352" i="257"/>
  <c r="P355" i="245"/>
  <c r="M740" i="265"/>
  <c r="K750" i="265"/>
  <c r="L740" i="265"/>
  <c r="N369" i="245"/>
  <c r="K425" i="265"/>
  <c r="L425" i="265"/>
  <c r="K540" i="265"/>
  <c r="N620" i="265"/>
  <c r="L635" i="265"/>
  <c r="M635" i="265"/>
  <c r="M645" i="265"/>
  <c r="N645" i="265"/>
  <c r="K645" i="265"/>
  <c r="L645" i="265"/>
  <c r="L590" i="265"/>
  <c r="M590" i="265"/>
  <c r="K600" i="265"/>
  <c r="N440" i="265"/>
  <c r="M450" i="265"/>
  <c r="N500" i="265"/>
  <c r="L755" i="265"/>
  <c r="K765" i="265"/>
  <c r="M755" i="265"/>
  <c r="N560" i="265"/>
  <c r="K780" i="265"/>
  <c r="M770" i="265"/>
  <c r="L770" i="265"/>
  <c r="L665" i="265"/>
  <c r="M665" i="265"/>
  <c r="N665" i="265"/>
  <c r="K675" i="265"/>
  <c r="L410" i="265"/>
  <c r="M410" i="265"/>
  <c r="N410" i="265"/>
  <c r="K420" i="265"/>
  <c r="K435" i="265"/>
  <c r="M425" i="265"/>
  <c r="M435" i="265"/>
  <c r="N740" i="265"/>
  <c r="N635" i="265"/>
  <c r="N770" i="265"/>
  <c r="M780" i="265"/>
  <c r="M765" i="265"/>
  <c r="N755" i="265"/>
  <c r="N590" i="265"/>
  <c r="N425" i="265"/>
  <c r="M530" i="265"/>
  <c r="AT342" i="277"/>
  <c r="AT343" i="277"/>
  <c r="AT177" i="277"/>
  <c r="AT178" i="277"/>
  <c r="AT243" i="277"/>
  <c r="AT244" i="277"/>
  <c r="AT210" i="277"/>
  <c r="AT211" i="277"/>
  <c r="AD50" i="93"/>
  <c r="AT144" i="277"/>
  <c r="AT145" i="277"/>
  <c r="AS50" i="93"/>
  <c r="AX177" i="277"/>
  <c r="AX178" i="277"/>
  <c r="N65" i="278"/>
  <c r="AX243" i="277"/>
  <c r="AX244" i="277"/>
  <c r="AX309" i="277"/>
  <c r="AX310" i="277"/>
  <c r="AS54" i="93"/>
  <c r="AD54" i="93"/>
  <c r="AX111" i="277"/>
  <c r="AX112" i="277"/>
  <c r="AX342" i="277"/>
  <c r="AX343" i="277"/>
  <c r="M650" i="265"/>
  <c r="K660" i="265"/>
  <c r="M503" i="265"/>
  <c r="N503" i="265"/>
  <c r="L503" i="265"/>
  <c r="L505" i="265"/>
  <c r="M505" i="265"/>
  <c r="N505" i="265"/>
  <c r="L432" i="265"/>
  <c r="M432" i="265"/>
  <c r="N432" i="265"/>
  <c r="M712" i="265"/>
  <c r="N712" i="265"/>
  <c r="L712" i="265"/>
  <c r="N398" i="245"/>
  <c r="O398" i="245"/>
  <c r="P398" i="245"/>
  <c r="M747" i="265"/>
  <c r="N747" i="265"/>
  <c r="M730" i="265"/>
  <c r="N730" i="265"/>
  <c r="I720" i="265"/>
  <c r="K710" i="265"/>
  <c r="M593" i="265"/>
  <c r="N593" i="265"/>
  <c r="L593" i="265"/>
  <c r="M412" i="265"/>
  <c r="N412" i="265"/>
  <c r="L412" i="265"/>
  <c r="E55" i="93"/>
  <c r="G55" i="93" s="1" a="1"/>
  <c r="G55" i="93" s="1"/>
  <c r="AA55" i="93"/>
  <c r="AS52" i="93"/>
  <c r="AV78" i="277"/>
  <c r="AV79" i="277"/>
  <c r="AC52" i="93"/>
  <c r="AF375" i="277"/>
  <c r="AF376" i="277"/>
  <c r="AC36" i="93"/>
  <c r="AF177" i="277"/>
  <c r="AF178" i="277"/>
  <c r="AF276" i="277"/>
  <c r="AF277" i="277"/>
  <c r="N47" i="278"/>
  <c r="N383" i="245"/>
  <c r="L522" i="265"/>
  <c r="AU177" i="277"/>
  <c r="AU178" i="277"/>
  <c r="AU210" i="277"/>
  <c r="AU211" i="277"/>
  <c r="N62" i="278"/>
  <c r="AU276" i="277"/>
  <c r="AU277" i="277"/>
  <c r="AE51" i="93"/>
  <c r="L731" i="265"/>
  <c r="M682" i="265"/>
  <c r="N682" i="265"/>
  <c r="L682" i="265"/>
  <c r="M384" i="245"/>
  <c r="K403" i="245"/>
  <c r="K564" i="265"/>
  <c r="C570" i="265"/>
  <c r="AA47" i="93"/>
  <c r="K47" i="93"/>
  <c r="M47" i="93"/>
  <c r="O379" i="245"/>
  <c r="P379" i="245"/>
  <c r="N379" i="245"/>
  <c r="M680" i="265"/>
  <c r="J690" i="265"/>
  <c r="L690" i="265"/>
  <c r="M429" i="265"/>
  <c r="N429" i="265"/>
  <c r="L429" i="265"/>
  <c r="L623" i="265"/>
  <c r="M561" i="265"/>
  <c r="L561" i="265"/>
  <c r="L714" i="265"/>
  <c r="M715" i="265"/>
  <c r="N715" i="265"/>
  <c r="L715" i="265"/>
  <c r="K594" i="265"/>
  <c r="C600" i="265"/>
  <c r="M670" i="265"/>
  <c r="N670" i="265"/>
  <c r="L670" i="265"/>
  <c r="M473" i="265"/>
  <c r="N473" i="265"/>
  <c r="L473" i="265"/>
  <c r="E41" i="93"/>
  <c r="G41" i="93" s="1" a="1"/>
  <c r="G41" i="93" s="1"/>
  <c r="AA41" i="93"/>
  <c r="C575" i="265"/>
  <c r="M389" i="245"/>
  <c r="G480" i="265"/>
  <c r="K470" i="265"/>
  <c r="K480" i="265"/>
  <c r="L638" i="265"/>
  <c r="M638" i="265"/>
  <c r="N638" i="265"/>
  <c r="M444" i="265"/>
  <c r="N444" i="265"/>
  <c r="L444" i="265"/>
  <c r="AA53" i="93"/>
  <c r="N397" i="263"/>
  <c r="C675" i="265"/>
  <c r="J705" i="265"/>
  <c r="L705" i="265"/>
  <c r="M390" i="245"/>
  <c r="L417" i="265"/>
  <c r="AA43" i="93"/>
  <c r="L547" i="265"/>
  <c r="N390" i="258"/>
  <c r="M382" i="259"/>
  <c r="M628" i="265"/>
  <c r="N628" i="265"/>
  <c r="N396" i="263"/>
  <c r="O379" i="262"/>
  <c r="P379" i="262"/>
  <c r="N392" i="261"/>
  <c r="N394" i="261"/>
  <c r="O394" i="261"/>
  <c r="P394" i="261"/>
  <c r="J592" i="265"/>
  <c r="H600" i="265"/>
  <c r="U45" i="93"/>
  <c r="M532" i="265"/>
  <c r="N532" i="265"/>
  <c r="L474" i="265"/>
  <c r="N398" i="263"/>
  <c r="O398" i="263"/>
  <c r="P398" i="263"/>
  <c r="N388" i="263"/>
  <c r="O388" i="263"/>
  <c r="P388" i="263"/>
  <c r="J416" i="265"/>
  <c r="H420" i="265"/>
  <c r="U33" i="93"/>
  <c r="W33" i="93"/>
  <c r="Y33" i="93"/>
  <c r="C750" i="265"/>
  <c r="K518" i="265"/>
  <c r="M393" i="257"/>
  <c r="M396" i="257"/>
  <c r="N396" i="257"/>
  <c r="M380" i="258"/>
  <c r="K415" i="265"/>
  <c r="K506" i="265"/>
  <c r="L613" i="265"/>
  <c r="K688" i="265"/>
  <c r="L418" i="265"/>
  <c r="K488" i="265"/>
  <c r="L443" i="265"/>
  <c r="L639" i="265"/>
  <c r="M385" i="260"/>
  <c r="K565" i="265"/>
  <c r="K463" i="265"/>
  <c r="K732" i="265"/>
  <c r="M387" i="262"/>
  <c r="B67" i="277"/>
  <c r="O362" i="263"/>
  <c r="P362" i="263"/>
  <c r="N361" i="263"/>
  <c r="N355" i="262"/>
  <c r="B161" i="277"/>
  <c r="B123" i="277"/>
  <c r="O353" i="261"/>
  <c r="P353" i="261"/>
  <c r="N369" i="264"/>
  <c r="O354" i="264"/>
  <c r="P354" i="264"/>
  <c r="B328" i="277"/>
  <c r="B261" i="277"/>
  <c r="B390" i="277"/>
  <c r="B320" i="277"/>
  <c r="B354" i="277"/>
  <c r="B116" i="277"/>
  <c r="N356" i="262"/>
  <c r="B153" i="277"/>
  <c r="B349" i="277"/>
  <c r="B382" i="277"/>
  <c r="B133" i="277"/>
  <c r="B397" i="277"/>
  <c r="B164" i="277"/>
  <c r="B263" i="277"/>
  <c r="B163" i="277"/>
  <c r="B262" i="277"/>
  <c r="B60" i="277"/>
  <c r="B356" i="277"/>
  <c r="B192" i="277"/>
  <c r="B226" i="277"/>
  <c r="B259" i="277"/>
  <c r="B258" i="277"/>
  <c r="B94" i="277"/>
  <c r="B57" i="277"/>
  <c r="B95" i="277"/>
  <c r="B290" i="277"/>
  <c r="B355" i="277"/>
  <c r="B389" i="277"/>
  <c r="B91" i="277"/>
  <c r="B125" i="277"/>
  <c r="B89" i="277"/>
  <c r="B90" i="277"/>
  <c r="B156" i="277"/>
  <c r="B321" i="277"/>
  <c r="B322" i="277"/>
  <c r="B88" i="277"/>
  <c r="B190" i="277"/>
  <c r="B319" i="277"/>
  <c r="B316" i="277"/>
  <c r="B283" i="277"/>
  <c r="B185" i="277"/>
  <c r="O357" i="259"/>
  <c r="P357" i="259"/>
  <c r="N357" i="259"/>
  <c r="N355" i="263"/>
  <c r="B282" i="277"/>
  <c r="B184" i="277"/>
  <c r="B219" i="277"/>
  <c r="O362" i="264"/>
  <c r="P362" i="264"/>
  <c r="N362" i="264"/>
  <c r="N369" i="261"/>
  <c r="O369" i="261"/>
  <c r="P369" i="261"/>
  <c r="N355" i="259"/>
  <c r="O355" i="259"/>
  <c r="P355" i="259"/>
  <c r="N354" i="262"/>
  <c r="O354" i="262"/>
  <c r="P354" i="262"/>
  <c r="B160" i="277"/>
  <c r="B193" i="277"/>
  <c r="B325" i="277"/>
  <c r="B56" i="277"/>
  <c r="B92" i="277"/>
  <c r="B288" i="277"/>
  <c r="B256" i="277"/>
  <c r="B352" i="277"/>
  <c r="B386" i="277"/>
  <c r="B351" i="277"/>
  <c r="B318" i="277"/>
  <c r="B186" i="277"/>
  <c r="B220" i="277"/>
  <c r="N356" i="259"/>
  <c r="O356" i="259"/>
  <c r="P356" i="259"/>
  <c r="N361" i="259"/>
  <c r="O361" i="259"/>
  <c r="P361" i="259"/>
  <c r="N364" i="259"/>
  <c r="O364" i="259"/>
  <c r="P364" i="259"/>
  <c r="N359" i="259"/>
  <c r="O359" i="259"/>
  <c r="P359" i="259"/>
  <c r="N359" i="263"/>
  <c r="O359" i="263"/>
  <c r="P359" i="263"/>
  <c r="O360" i="263"/>
  <c r="P360" i="263"/>
  <c r="N360" i="263"/>
  <c r="O371" i="264"/>
  <c r="P371" i="264"/>
  <c r="N371" i="264"/>
  <c r="N361" i="262"/>
  <c r="O361" i="262"/>
  <c r="P361" i="262"/>
  <c r="O362" i="256"/>
  <c r="P362" i="256"/>
  <c r="N362" i="256"/>
  <c r="O373" i="256"/>
  <c r="P373" i="256"/>
  <c r="N373" i="256"/>
  <c r="O358" i="262"/>
  <c r="P358" i="262"/>
  <c r="N358" i="262"/>
  <c r="O359" i="262"/>
  <c r="P359" i="262"/>
  <c r="N359" i="262"/>
  <c r="O370" i="262"/>
  <c r="P370" i="262"/>
  <c r="N370" i="262"/>
  <c r="N365" i="262"/>
  <c r="O365" i="262"/>
  <c r="P365" i="262"/>
  <c r="N368" i="260"/>
  <c r="O368" i="260"/>
  <c r="P368" i="260"/>
  <c r="B51" i="277"/>
  <c r="O354" i="259"/>
  <c r="P354" i="259"/>
  <c r="O372" i="257"/>
  <c r="P372" i="257"/>
  <c r="N366" i="257"/>
  <c r="B149" i="277"/>
  <c r="B117" i="277"/>
  <c r="O359" i="264"/>
  <c r="P359" i="264"/>
  <c r="N364" i="257"/>
  <c r="O352" i="262"/>
  <c r="P352" i="262"/>
  <c r="B69" i="277"/>
  <c r="B361" i="277"/>
  <c r="B232" i="277"/>
  <c r="B63" i="277"/>
  <c r="B264" i="277"/>
  <c r="B329" i="277"/>
  <c r="B230" i="277"/>
  <c r="B195" i="277"/>
  <c r="B61" i="277"/>
  <c r="B293" i="277"/>
  <c r="B327" i="277"/>
  <c r="B295" i="277"/>
  <c r="B58" i="277"/>
  <c r="B127" i="277"/>
  <c r="B59" i="277"/>
  <c r="B194" i="277"/>
  <c r="O365" i="260"/>
  <c r="P365" i="260"/>
  <c r="N366" i="261"/>
  <c r="O357" i="256"/>
  <c r="P357" i="256"/>
  <c r="O361" i="257"/>
  <c r="P361" i="257"/>
  <c r="N358" i="260"/>
  <c r="O355" i="256"/>
  <c r="P355" i="256"/>
  <c r="O356" i="261"/>
  <c r="P356" i="261"/>
  <c r="O376" i="245"/>
  <c r="P376" i="245"/>
  <c r="O353" i="263"/>
  <c r="P353" i="263"/>
  <c r="N366" i="256"/>
  <c r="O358" i="261"/>
  <c r="P358" i="261"/>
  <c r="B101" i="277"/>
  <c r="B395" i="277"/>
  <c r="B196" i="277"/>
  <c r="B296" i="277"/>
  <c r="B64" i="277"/>
  <c r="B167" i="277"/>
  <c r="B330" i="277"/>
  <c r="B394" i="277"/>
  <c r="B229" i="277"/>
  <c r="B162" i="277"/>
  <c r="M403" i="264"/>
  <c r="N403" i="264"/>
  <c r="B68" i="277"/>
  <c r="B365" i="277"/>
  <c r="B200" i="277"/>
  <c r="B65" i="277"/>
  <c r="B362" i="277"/>
  <c r="B363" i="277"/>
  <c r="B396" i="277"/>
  <c r="B233" i="277"/>
  <c r="B332" i="277"/>
  <c r="B299" i="277"/>
  <c r="B331" i="277"/>
  <c r="B265" i="277"/>
  <c r="B197" i="277"/>
  <c r="B360" i="277"/>
  <c r="B359" i="277"/>
  <c r="B62" i="277"/>
  <c r="B129" i="277"/>
  <c r="B231" i="277"/>
  <c r="B358" i="277"/>
  <c r="B128" i="277"/>
  <c r="B393" i="277"/>
  <c r="B99" i="277"/>
  <c r="N361" i="264"/>
  <c r="O361" i="264"/>
  <c r="P361" i="264"/>
  <c r="N360" i="264"/>
  <c r="O360" i="264"/>
  <c r="P360" i="264"/>
  <c r="B134" i="277"/>
  <c r="B398" i="277"/>
  <c r="B364" i="277"/>
  <c r="B199" i="277"/>
  <c r="B132" i="277"/>
  <c r="B198" i="277"/>
  <c r="B131" i="277"/>
  <c r="B130" i="277"/>
  <c r="B298" i="277"/>
  <c r="N352" i="261"/>
  <c r="B66" i="277"/>
  <c r="B266" i="277"/>
  <c r="B100" i="277"/>
  <c r="B297" i="277"/>
  <c r="B165" i="277"/>
  <c r="B98" i="277"/>
  <c r="N377" i="245"/>
  <c r="N353" i="264"/>
  <c r="O356" i="264"/>
  <c r="P356" i="264"/>
  <c r="N374" i="259"/>
  <c r="N352" i="259"/>
  <c r="N371" i="258"/>
  <c r="O355" i="264"/>
  <c r="P355" i="264"/>
  <c r="B252" i="277"/>
  <c r="B118" i="277"/>
  <c r="N367" i="260"/>
  <c r="B348" i="277"/>
  <c r="N358" i="258"/>
  <c r="N370" i="260"/>
  <c r="O370" i="260"/>
  <c r="P370" i="260"/>
  <c r="P358" i="264"/>
  <c r="N358" i="264"/>
  <c r="AQ210" i="277"/>
  <c r="AQ211" i="277"/>
  <c r="AQ177" i="277"/>
  <c r="AQ178" i="277"/>
  <c r="N58" i="278"/>
  <c r="B84" i="277"/>
  <c r="Q42" i="93"/>
  <c r="S42" i="93"/>
  <c r="AA42" i="93"/>
  <c r="E555" i="265"/>
  <c r="K545" i="265"/>
  <c r="AV309" i="277"/>
  <c r="AV310" i="277"/>
  <c r="L570" i="265"/>
  <c r="M472" i="265"/>
  <c r="N472" i="265"/>
  <c r="L472" i="265"/>
  <c r="M470" i="265"/>
  <c r="L470" i="265"/>
  <c r="K515" i="265"/>
  <c r="L672" i="265"/>
  <c r="L475" i="265"/>
  <c r="M399" i="245"/>
  <c r="AA35" i="93"/>
  <c r="K455" i="265"/>
  <c r="C465" i="265"/>
  <c r="O387" i="259"/>
  <c r="P387" i="259"/>
  <c r="M654" i="265"/>
  <c r="N654" i="265"/>
  <c r="O397" i="256"/>
  <c r="P397" i="256"/>
  <c r="N397" i="256"/>
  <c r="M609" i="265"/>
  <c r="N609" i="265"/>
  <c r="M382" i="257"/>
  <c r="E427" i="265"/>
  <c r="K427" i="265"/>
  <c r="L427" i="265"/>
  <c r="M379" i="257"/>
  <c r="M383" i="259"/>
  <c r="H489" i="265"/>
  <c r="M389" i="259"/>
  <c r="H579" i="265"/>
  <c r="L685" i="265"/>
  <c r="M563" i="265"/>
  <c r="N563" i="265"/>
  <c r="L779" i="265"/>
  <c r="N397" i="264"/>
  <c r="O397" i="264"/>
  <c r="P397" i="264"/>
  <c r="M502" i="265"/>
  <c r="N502" i="265"/>
  <c r="N393" i="257"/>
  <c r="O393" i="257"/>
  <c r="P393" i="257"/>
  <c r="L536" i="265"/>
  <c r="M536" i="265"/>
  <c r="N536" i="265"/>
  <c r="B381" i="277"/>
  <c r="B253" i="277"/>
  <c r="M380" i="257"/>
  <c r="C442" i="265"/>
  <c r="G403" i="264"/>
  <c r="E614" i="265"/>
  <c r="L419" i="265"/>
  <c r="L704" i="265"/>
  <c r="L478" i="265"/>
  <c r="M478" i="265"/>
  <c r="N478" i="265"/>
  <c r="O396" i="257"/>
  <c r="P396" i="257"/>
  <c r="N391" i="256"/>
  <c r="O399" i="263"/>
  <c r="P399" i="263"/>
  <c r="M391" i="245"/>
  <c r="N388" i="257"/>
  <c r="O402" i="261"/>
  <c r="P402" i="261"/>
  <c r="O394" i="262"/>
  <c r="P394" i="262"/>
  <c r="M591" i="265"/>
  <c r="O398" i="262"/>
  <c r="P398" i="262"/>
  <c r="N386" i="256"/>
  <c r="N386" i="261"/>
  <c r="N391" i="261"/>
  <c r="N379" i="258"/>
  <c r="O392" i="257"/>
  <c r="P392" i="257"/>
  <c r="O386" i="257"/>
  <c r="P386" i="257"/>
  <c r="O402" i="257"/>
  <c r="P402" i="257"/>
  <c r="O385" i="257"/>
  <c r="P385" i="257"/>
  <c r="O400" i="257"/>
  <c r="P400" i="257"/>
  <c r="L606" i="265"/>
  <c r="M394" i="245"/>
  <c r="O387" i="258"/>
  <c r="P387" i="258"/>
  <c r="O386" i="258"/>
  <c r="P386" i="258"/>
  <c r="N399" i="260"/>
  <c r="O374" i="258"/>
  <c r="P374" i="258"/>
  <c r="M396" i="256"/>
  <c r="M399" i="256"/>
  <c r="M379" i="256"/>
  <c r="M394" i="257"/>
  <c r="M401" i="258"/>
  <c r="M399" i="257"/>
  <c r="M378" i="261"/>
  <c r="M397" i="258"/>
  <c r="M381" i="258"/>
  <c r="M396" i="258"/>
  <c r="M392" i="258"/>
  <c r="M383" i="258"/>
  <c r="M399" i="258"/>
  <c r="M382" i="258"/>
  <c r="M384" i="258"/>
  <c r="M384" i="257"/>
  <c r="M401" i="261"/>
  <c r="K655" i="265"/>
  <c r="M383" i="260"/>
  <c r="M391" i="258"/>
  <c r="M385" i="258"/>
  <c r="H610" i="265"/>
  <c r="M391" i="260"/>
  <c r="M382" i="260"/>
  <c r="C446" i="265"/>
  <c r="K446" i="265"/>
  <c r="M380" i="261"/>
  <c r="M403" i="261" s="1"/>
  <c r="N403" i="261" s="1"/>
  <c r="K611" i="265"/>
  <c r="K491" i="265"/>
  <c r="K717" i="265"/>
  <c r="K568" i="265"/>
  <c r="B82" i="277"/>
  <c r="E760" i="265"/>
  <c r="E765" i="265"/>
  <c r="M401" i="260"/>
  <c r="K760" i="265"/>
  <c r="M521" i="265"/>
  <c r="N521" i="265"/>
  <c r="K776" i="265"/>
  <c r="L776" i="265"/>
  <c r="M613" i="265"/>
  <c r="N613" i="265"/>
  <c r="C763" i="265"/>
  <c r="M401" i="263"/>
  <c r="C448" i="265"/>
  <c r="K448" i="265"/>
  <c r="M380" i="263"/>
  <c r="K403" i="258"/>
  <c r="M732" i="265"/>
  <c r="N732" i="265"/>
  <c r="L732" i="265"/>
  <c r="M506" i="265"/>
  <c r="N506" i="265"/>
  <c r="L506" i="265"/>
  <c r="L518" i="265"/>
  <c r="M518" i="265"/>
  <c r="N518" i="265"/>
  <c r="W45" i="93"/>
  <c r="Y45" i="93"/>
  <c r="AA45" i="93"/>
  <c r="N390" i="245"/>
  <c r="O390" i="245"/>
  <c r="P390" i="245"/>
  <c r="K575" i="265"/>
  <c r="C585" i="265"/>
  <c r="AA33" i="93"/>
  <c r="M565" i="265"/>
  <c r="N565" i="265"/>
  <c r="L565" i="265"/>
  <c r="M688" i="265"/>
  <c r="N688" i="265"/>
  <c r="L688" i="265"/>
  <c r="N382" i="259"/>
  <c r="O382" i="259"/>
  <c r="P382" i="259"/>
  <c r="AW210" i="277"/>
  <c r="AW211" i="277"/>
  <c r="AW276" i="277"/>
  <c r="AW277" i="277"/>
  <c r="AW243" i="277"/>
  <c r="AW244" i="277"/>
  <c r="N64" i="278"/>
  <c r="AW375" i="277"/>
  <c r="AW376" i="277"/>
  <c r="AS53" i="93"/>
  <c r="AW111" i="277"/>
  <c r="AW112" i="277"/>
  <c r="AW177" i="277"/>
  <c r="AW178" i="277"/>
  <c r="AW144" i="277"/>
  <c r="AW145" i="277"/>
  <c r="AC53" i="93"/>
  <c r="AE53" i="93"/>
  <c r="AD53" i="93"/>
  <c r="AW78" i="277"/>
  <c r="AW79" i="277"/>
  <c r="AW309" i="277"/>
  <c r="AW310" i="277"/>
  <c r="AW342" i="277"/>
  <c r="AW343" i="277"/>
  <c r="L594" i="265"/>
  <c r="M594" i="265"/>
  <c r="N594" i="265"/>
  <c r="N561" i="265"/>
  <c r="M570" i="265"/>
  <c r="N570" i="265"/>
  <c r="N680" i="265"/>
  <c r="M690" i="265"/>
  <c r="N690" i="265"/>
  <c r="AQ78" i="277"/>
  <c r="AQ79" i="277"/>
  <c r="AQ276" i="277"/>
  <c r="AQ277" i="277"/>
  <c r="AS47" i="93"/>
  <c r="AC47" i="93"/>
  <c r="AQ309" i="277"/>
  <c r="AQ310" i="277"/>
  <c r="AQ243" i="277"/>
  <c r="AQ244" i="277"/>
  <c r="AQ375" i="277"/>
  <c r="AQ376" i="277"/>
  <c r="AQ111" i="277"/>
  <c r="AQ112" i="277"/>
  <c r="L564" i="265"/>
  <c r="M564" i="265"/>
  <c r="N564" i="265"/>
  <c r="O384" i="245"/>
  <c r="P384" i="245"/>
  <c r="N384" i="245"/>
  <c r="AW52" i="93"/>
  <c r="AU52" i="93"/>
  <c r="AV52" i="93"/>
  <c r="AT52" i="93"/>
  <c r="AY375" i="277"/>
  <c r="AY376" i="277"/>
  <c r="AY144" i="277"/>
  <c r="AY145" i="277"/>
  <c r="AY276" i="277"/>
  <c r="AY277" i="277"/>
  <c r="AS55" i="93"/>
  <c r="AY78" i="277"/>
  <c r="AY79" i="277"/>
  <c r="AY210" i="277"/>
  <c r="AY211" i="277"/>
  <c r="AE55" i="93"/>
  <c r="AY111" i="277"/>
  <c r="AY112" i="277"/>
  <c r="AY243" i="277"/>
  <c r="AY244" i="277"/>
  <c r="AC55" i="93"/>
  <c r="AD55" i="93"/>
  <c r="AY309" i="277"/>
  <c r="AY310" i="277"/>
  <c r="AY177" i="277"/>
  <c r="AY178" i="277"/>
  <c r="N66" i="278"/>
  <c r="AY342" i="277"/>
  <c r="AY343" i="277"/>
  <c r="M660" i="265"/>
  <c r="N650" i="265"/>
  <c r="AV50" i="93"/>
  <c r="AU50" i="93"/>
  <c r="AW50" i="93"/>
  <c r="AT50" i="93"/>
  <c r="AD47" i="93"/>
  <c r="AQ144" i="277"/>
  <c r="AQ145" i="277"/>
  <c r="AQ342" i="277"/>
  <c r="AQ343" i="277"/>
  <c r="AE47" i="93"/>
  <c r="O387" i="262"/>
  <c r="P387" i="262"/>
  <c r="N387" i="262"/>
  <c r="M463" i="265"/>
  <c r="N463" i="265"/>
  <c r="L463" i="265"/>
  <c r="O385" i="260"/>
  <c r="P385" i="260"/>
  <c r="N385" i="260"/>
  <c r="N380" i="258"/>
  <c r="O380" i="258"/>
  <c r="P380" i="258"/>
  <c r="M416" i="265"/>
  <c r="N416" i="265"/>
  <c r="L416" i="265"/>
  <c r="M592" i="265"/>
  <c r="N592" i="265"/>
  <c r="L592" i="265"/>
  <c r="AE43" i="93"/>
  <c r="AM177" i="277"/>
  <c r="AM178" i="277"/>
  <c r="AC43" i="93"/>
  <c r="AM144" i="277"/>
  <c r="AM145" i="277"/>
  <c r="AM243" i="277"/>
  <c r="AM244" i="277"/>
  <c r="AM309" i="277"/>
  <c r="AM310" i="277"/>
  <c r="AM210" i="277"/>
  <c r="AM211" i="277"/>
  <c r="N54" i="278"/>
  <c r="AM111" i="277"/>
  <c r="AM112" i="277"/>
  <c r="AS43" i="93"/>
  <c r="AM276" i="277"/>
  <c r="AM277" i="277"/>
  <c r="AM342" i="277"/>
  <c r="AM343" i="277"/>
  <c r="AM78" i="277"/>
  <c r="AM79" i="277"/>
  <c r="AD43" i="93"/>
  <c r="AM375" i="277"/>
  <c r="AM376" i="277"/>
  <c r="O389" i="245"/>
  <c r="P389" i="245"/>
  <c r="N389" i="245"/>
  <c r="AK375" i="277"/>
  <c r="AK376" i="277"/>
  <c r="AE41" i="93"/>
  <c r="AK342" i="277"/>
  <c r="AK343" i="277"/>
  <c r="AD41" i="93"/>
  <c r="AK111" i="277"/>
  <c r="AK112" i="277"/>
  <c r="AK309" i="277"/>
  <c r="AK310" i="277"/>
  <c r="AS41" i="93"/>
  <c r="AK243" i="277"/>
  <c r="AK244" i="277"/>
  <c r="AK78" i="277"/>
  <c r="AK79" i="277"/>
  <c r="AC41" i="93"/>
  <c r="AK144" i="277"/>
  <c r="AK145" i="277"/>
  <c r="N52" i="278"/>
  <c r="AK210" i="277"/>
  <c r="AK211" i="277"/>
  <c r="AK177" i="277"/>
  <c r="AK178" i="277"/>
  <c r="AK276" i="277"/>
  <c r="AK277" i="277"/>
  <c r="N705" i="265"/>
  <c r="K720" i="265"/>
  <c r="L720" i="265"/>
  <c r="L710" i="265"/>
  <c r="M710" i="265"/>
  <c r="AV54" i="93"/>
  <c r="AW54" i="93"/>
  <c r="AU54" i="93"/>
  <c r="AT54" i="93"/>
  <c r="M540" i="265"/>
  <c r="N530" i="265"/>
  <c r="O403" i="264"/>
  <c r="P403" i="264"/>
  <c r="B48" i="277"/>
  <c r="O380" i="263"/>
  <c r="N380" i="263"/>
  <c r="O401" i="263"/>
  <c r="P401" i="263"/>
  <c r="N401" i="263"/>
  <c r="N401" i="260"/>
  <c r="O401" i="260"/>
  <c r="P401" i="260"/>
  <c r="M717" i="265"/>
  <c r="N717" i="265"/>
  <c r="L717" i="265"/>
  <c r="M611" i="265"/>
  <c r="N611" i="265"/>
  <c r="L611" i="265"/>
  <c r="L446" i="265"/>
  <c r="M446" i="265"/>
  <c r="N446" i="265"/>
  <c r="N391" i="260"/>
  <c r="O391" i="260"/>
  <c r="P391" i="260"/>
  <c r="O391" i="258"/>
  <c r="P391" i="258"/>
  <c r="N391" i="258"/>
  <c r="M655" i="265"/>
  <c r="N655" i="265"/>
  <c r="L655" i="265"/>
  <c r="N384" i="257"/>
  <c r="O384" i="257"/>
  <c r="P384" i="257"/>
  <c r="N382" i="258"/>
  <c r="O382" i="258"/>
  <c r="P382" i="258"/>
  <c r="N383" i="258"/>
  <c r="O383" i="258"/>
  <c r="P383" i="258"/>
  <c r="N396" i="258"/>
  <c r="O396" i="258"/>
  <c r="P396" i="258"/>
  <c r="N397" i="258"/>
  <c r="O397" i="258"/>
  <c r="P397" i="258"/>
  <c r="N399" i="257"/>
  <c r="O399" i="257"/>
  <c r="P399" i="257"/>
  <c r="O394" i="257"/>
  <c r="P394" i="257"/>
  <c r="N394" i="257"/>
  <c r="O399" i="256"/>
  <c r="P399" i="256"/>
  <c r="N399" i="256"/>
  <c r="O394" i="245"/>
  <c r="P394" i="245"/>
  <c r="N394" i="245"/>
  <c r="N391" i="245"/>
  <c r="O391" i="245"/>
  <c r="N380" i="257"/>
  <c r="O380" i="257"/>
  <c r="P380" i="257"/>
  <c r="M776" i="265"/>
  <c r="N776" i="265"/>
  <c r="N389" i="259"/>
  <c r="O389" i="259"/>
  <c r="P389" i="259"/>
  <c r="N383" i="259"/>
  <c r="O383" i="259"/>
  <c r="M403" i="259"/>
  <c r="N403" i="259"/>
  <c r="M455" i="265"/>
  <c r="K465" i="265"/>
  <c r="L455" i="265"/>
  <c r="O399" i="245"/>
  <c r="P399" i="245"/>
  <c r="N399" i="245"/>
  <c r="E435" i="265"/>
  <c r="M427" i="265"/>
  <c r="N427" i="265"/>
  <c r="K763" i="265"/>
  <c r="C765" i="265"/>
  <c r="M760" i="265"/>
  <c r="N760" i="265"/>
  <c r="L760" i="265"/>
  <c r="M568" i="265"/>
  <c r="N568" i="265"/>
  <c r="L568" i="265"/>
  <c r="L491" i="265"/>
  <c r="M491" i="265"/>
  <c r="N491" i="265"/>
  <c r="N380" i="261"/>
  <c r="O380" i="261"/>
  <c r="P380" i="261"/>
  <c r="N382" i="260"/>
  <c r="O382" i="260"/>
  <c r="J610" i="265"/>
  <c r="H615" i="265"/>
  <c r="U46" i="93"/>
  <c r="N385" i="258"/>
  <c r="O385" i="258"/>
  <c r="P385" i="258"/>
  <c r="N383" i="260"/>
  <c r="O383" i="260"/>
  <c r="P383" i="260"/>
  <c r="O401" i="261"/>
  <c r="P401" i="261"/>
  <c r="N401" i="261"/>
  <c r="N384" i="258"/>
  <c r="O384" i="258"/>
  <c r="P384" i="258"/>
  <c r="N399" i="258"/>
  <c r="O399" i="258"/>
  <c r="P399" i="258"/>
  <c r="N392" i="258"/>
  <c r="O392" i="258"/>
  <c r="P392" i="258"/>
  <c r="N381" i="258"/>
  <c r="O381" i="258"/>
  <c r="P381" i="258"/>
  <c r="N378" i="261"/>
  <c r="O378" i="261"/>
  <c r="N401" i="258"/>
  <c r="O401" i="258"/>
  <c r="P401" i="258"/>
  <c r="O379" i="256"/>
  <c r="N379" i="256"/>
  <c r="M403" i="256"/>
  <c r="N403" i="256"/>
  <c r="N396" i="256"/>
  <c r="O396" i="256"/>
  <c r="P396" i="256"/>
  <c r="N591" i="265"/>
  <c r="M600" i="265"/>
  <c r="K614" i="265"/>
  <c r="E615" i="265"/>
  <c r="C450" i="265"/>
  <c r="K442" i="265"/>
  <c r="H585" i="265"/>
  <c r="U44" i="93"/>
  <c r="J579" i="265"/>
  <c r="J489" i="265"/>
  <c r="H495" i="265"/>
  <c r="U38" i="93"/>
  <c r="N379" i="257"/>
  <c r="O379" i="257"/>
  <c r="O382" i="257"/>
  <c r="P382" i="257"/>
  <c r="N382" i="257"/>
  <c r="AS35" i="93"/>
  <c r="AE342" i="277"/>
  <c r="AE343" i="277"/>
  <c r="AE35" i="93"/>
  <c r="AE78" i="277"/>
  <c r="AE79" i="277"/>
  <c r="AE276" i="277"/>
  <c r="AE277" i="277"/>
  <c r="AE210" i="277"/>
  <c r="AE211" i="277"/>
  <c r="AE243" i="277"/>
  <c r="AE244" i="277"/>
  <c r="AE309" i="277"/>
  <c r="AE310" i="277"/>
  <c r="N46" i="278"/>
  <c r="AE111" i="277"/>
  <c r="AE112" i="277"/>
  <c r="AE144" i="277"/>
  <c r="AE145" i="277"/>
  <c r="AE177" i="277"/>
  <c r="AE178" i="277"/>
  <c r="AD35" i="93"/>
  <c r="AE375" i="277"/>
  <c r="AE376" i="277"/>
  <c r="AC35" i="93"/>
  <c r="M515" i="265"/>
  <c r="K525" i="265"/>
  <c r="L525" i="265"/>
  <c r="L515" i="265"/>
  <c r="N470" i="265"/>
  <c r="K555" i="265"/>
  <c r="L545" i="265"/>
  <c r="M545" i="265"/>
  <c r="AL342" i="277"/>
  <c r="AL343" i="277"/>
  <c r="AL78" i="277"/>
  <c r="AL79" i="277"/>
  <c r="AC42" i="93"/>
  <c r="AL111" i="277"/>
  <c r="AL112" i="277"/>
  <c r="AE42" i="93"/>
  <c r="AL144" i="277"/>
  <c r="AL145" i="277"/>
  <c r="AL309" i="277"/>
  <c r="AL310" i="277"/>
  <c r="AL375" i="277"/>
  <c r="AL376" i="277"/>
  <c r="AD42" i="93"/>
  <c r="AS42" i="93"/>
  <c r="N53" i="278"/>
  <c r="AL210" i="277"/>
  <c r="AL211" i="277"/>
  <c r="AL243" i="277"/>
  <c r="AL244" i="277"/>
  <c r="AL177" i="277"/>
  <c r="AL178" i="277"/>
  <c r="AL276" i="277"/>
  <c r="AL277" i="277"/>
  <c r="AW41" i="93"/>
  <c r="AT41" i="93"/>
  <c r="AU41" i="93"/>
  <c r="AV41" i="93"/>
  <c r="AU43" i="93"/>
  <c r="AW43" i="93"/>
  <c r="AV43" i="93"/>
  <c r="AT43" i="93"/>
  <c r="N56" i="278"/>
  <c r="AO177" i="277"/>
  <c r="AO178" i="277"/>
  <c r="AO276" i="277"/>
  <c r="AO277" i="277"/>
  <c r="AO144" i="277"/>
  <c r="AO145" i="277"/>
  <c r="AO342" i="277"/>
  <c r="AO343" i="277"/>
  <c r="AD45" i="93"/>
  <c r="AO78" i="277"/>
  <c r="AO79" i="277"/>
  <c r="AS45" i="93"/>
  <c r="AO111" i="277"/>
  <c r="AO112" i="277"/>
  <c r="AE45" i="93"/>
  <c r="AC45" i="93"/>
  <c r="AO243" i="277"/>
  <c r="AO244" i="277"/>
  <c r="AO309" i="277"/>
  <c r="AO310" i="277"/>
  <c r="AO210" i="277"/>
  <c r="AO211" i="277"/>
  <c r="AO375" i="277"/>
  <c r="AO376" i="277"/>
  <c r="M720" i="265"/>
  <c r="N720" i="265"/>
  <c r="N710" i="265"/>
  <c r="AT55" i="93"/>
  <c r="AW55" i="93"/>
  <c r="AV55" i="93"/>
  <c r="AU55" i="93"/>
  <c r="AV47" i="93"/>
  <c r="AU47" i="93"/>
  <c r="AT47" i="93"/>
  <c r="AW47" i="93"/>
  <c r="AT53" i="93"/>
  <c r="AU53" i="93"/>
  <c r="AW53" i="93"/>
  <c r="AV53" i="93"/>
  <c r="AC33" i="93"/>
  <c r="AD33" i="93"/>
  <c r="AC78" i="277"/>
  <c r="AC79" i="277"/>
  <c r="AC309" i="277"/>
  <c r="AC310" i="277"/>
  <c r="AC144" i="277"/>
  <c r="AC145" i="277"/>
  <c r="AC243" i="277"/>
  <c r="AC244" i="277"/>
  <c r="AC177" i="277"/>
  <c r="AC178" i="277"/>
  <c r="AS33" i="93"/>
  <c r="N44" i="278"/>
  <c r="AC210" i="277"/>
  <c r="AC211" i="277"/>
  <c r="AC375" i="277"/>
  <c r="AC376" i="277"/>
  <c r="AC111" i="277"/>
  <c r="AC112" i="277"/>
  <c r="AC342" i="277"/>
  <c r="AC343" i="277"/>
  <c r="AC276" i="277"/>
  <c r="AC277" i="277"/>
  <c r="AE33" i="93"/>
  <c r="K585" i="265"/>
  <c r="L575" i="265"/>
  <c r="M575" i="265"/>
  <c r="AW42" i="93"/>
  <c r="AV42" i="93"/>
  <c r="AU42" i="93"/>
  <c r="AT42" i="93"/>
  <c r="N545" i="265"/>
  <c r="M555" i="265"/>
  <c r="N515" i="265"/>
  <c r="M525" i="265"/>
  <c r="N525" i="265"/>
  <c r="P379" i="257"/>
  <c r="W38" i="93"/>
  <c r="Y38" i="93"/>
  <c r="AA38" i="93"/>
  <c r="M579" i="265"/>
  <c r="N579" i="265"/>
  <c r="L579" i="265"/>
  <c r="M442" i="265"/>
  <c r="N442" i="265"/>
  <c r="L442" i="265"/>
  <c r="P379" i="256"/>
  <c r="O403" i="256"/>
  <c r="P403" i="256"/>
  <c r="W46" i="93"/>
  <c r="Y46" i="93"/>
  <c r="AA46" i="93"/>
  <c r="L763" i="265"/>
  <c r="M763" i="265"/>
  <c r="N763" i="265"/>
  <c r="AW35" i="93"/>
  <c r="AV35" i="93"/>
  <c r="AT35" i="93"/>
  <c r="AU35" i="93"/>
  <c r="M489" i="265"/>
  <c r="N489" i="265"/>
  <c r="L489" i="265"/>
  <c r="W44" i="93"/>
  <c r="Y44" i="93"/>
  <c r="AA44" i="93"/>
  <c r="M614" i="265"/>
  <c r="N614" i="265"/>
  <c r="L614" i="265"/>
  <c r="P378" i="261"/>
  <c r="O403" i="261"/>
  <c r="P403" i="261"/>
  <c r="L610" i="265"/>
  <c r="M610" i="265"/>
  <c r="N610" i="265"/>
  <c r="P382" i="260"/>
  <c r="M465" i="265"/>
  <c r="N455" i="265"/>
  <c r="P383" i="259"/>
  <c r="O403" i="259"/>
  <c r="P403" i="259"/>
  <c r="P391" i="245"/>
  <c r="P380" i="263"/>
  <c r="AT45" i="93"/>
  <c r="AV45" i="93"/>
  <c r="AU45" i="93"/>
  <c r="AW45" i="93"/>
  <c r="N575" i="265"/>
  <c r="M585" i="265"/>
  <c r="AU33" i="93"/>
  <c r="AW33" i="93"/>
  <c r="AV33" i="93"/>
  <c r="AT33" i="93"/>
  <c r="AS44" i="93"/>
  <c r="AN78" i="277"/>
  <c r="AN79" i="277"/>
  <c r="AN342" i="277"/>
  <c r="AN343" i="277"/>
  <c r="AE44" i="93"/>
  <c r="AN375" i="277"/>
  <c r="AN376" i="277"/>
  <c r="AN144" i="277"/>
  <c r="AN145" i="277"/>
  <c r="AN111" i="277"/>
  <c r="AN112" i="277"/>
  <c r="AN177" i="277"/>
  <c r="AN178" i="277"/>
  <c r="AN243" i="277"/>
  <c r="AN244" i="277"/>
  <c r="AN210" i="277"/>
  <c r="AN211" i="277"/>
  <c r="AN309" i="277"/>
  <c r="AN310" i="277"/>
  <c r="AC44" i="93"/>
  <c r="AD44" i="93"/>
  <c r="AN276" i="277"/>
  <c r="AN277" i="277"/>
  <c r="N55" i="278"/>
  <c r="AP342" i="277"/>
  <c r="AP343" i="277"/>
  <c r="AP78" i="277"/>
  <c r="AP79" i="277"/>
  <c r="AD46" i="93"/>
  <c r="N57" i="278"/>
  <c r="AC46" i="93"/>
  <c r="AP243" i="277"/>
  <c r="AP244" i="277"/>
  <c r="AP276" i="277"/>
  <c r="AP277" i="277"/>
  <c r="AP210" i="277"/>
  <c r="AP211" i="277"/>
  <c r="AE46" i="93"/>
  <c r="AP177" i="277"/>
  <c r="AP178" i="277"/>
  <c r="AP144" i="277"/>
  <c r="AP145" i="277"/>
  <c r="AP309" i="277"/>
  <c r="AP310" i="277"/>
  <c r="AP111" i="277"/>
  <c r="AP112" i="277"/>
  <c r="AS46" i="93"/>
  <c r="AP375" i="277"/>
  <c r="AP376" i="277"/>
  <c r="AH243" i="277"/>
  <c r="AH244" i="277"/>
  <c r="AH375" i="277"/>
  <c r="AH376" i="277"/>
  <c r="AE38" i="93"/>
  <c r="N49" i="278"/>
  <c r="AH309" i="277"/>
  <c r="AH310" i="277"/>
  <c r="AH144" i="277"/>
  <c r="AH145" i="277"/>
  <c r="AH177" i="277"/>
  <c r="AH178" i="277"/>
  <c r="AH276" i="277"/>
  <c r="AH277" i="277"/>
  <c r="AH210" i="277"/>
  <c r="AH211" i="277"/>
  <c r="AS38" i="93"/>
  <c r="AD38" i="93"/>
  <c r="AH78" i="277"/>
  <c r="AH79" i="277"/>
  <c r="AH342" i="277"/>
  <c r="AH343" i="277"/>
  <c r="AH111" i="277"/>
  <c r="AH112" i="277"/>
  <c r="AC38" i="93"/>
  <c r="AV38" i="93"/>
  <c r="AU38" i="93"/>
  <c r="AT38" i="93"/>
  <c r="AW38" i="93"/>
  <c r="AV46" i="93"/>
  <c r="AT46" i="93"/>
  <c r="AU46" i="93"/>
  <c r="AW46" i="93"/>
  <c r="AT44" i="93"/>
  <c r="AU44" i="93"/>
  <c r="AV44" i="93"/>
  <c r="AW44" i="93"/>
  <c r="B402" i="265" a="1"/>
  <c r="G403" i="265" a="1"/>
  <c r="H401" i="265" a="1"/>
  <c r="E404" i="265" a="1"/>
  <c r="C402" i="265" a="1"/>
  <c r="C400" i="265" a="1"/>
  <c r="C398" i="265" a="1"/>
  <c r="C396" i="265" a="1"/>
  <c r="F397" i="265" a="1"/>
  <c r="D397" i="265" a="1"/>
  <c r="I386" i="265" a="1"/>
  <c r="C389" i="265" a="1"/>
  <c r="B387" i="265" a="1"/>
  <c r="C385" i="265" a="1"/>
  <c r="C383" i="265" a="1"/>
  <c r="B385" i="265" a="1"/>
  <c r="B383" i="265" a="1"/>
  <c r="B381" i="265" a="1"/>
  <c r="G371" i="265" a="1"/>
  <c r="G369" i="265" a="1"/>
  <c r="G374" i="265" a="1"/>
  <c r="F373" i="265" a="1"/>
  <c r="D372" i="265" a="1"/>
  <c r="D370" i="265" a="1"/>
  <c r="D368" i="265" a="1"/>
  <c r="B368" i="265" a="1"/>
  <c r="B366" i="265" a="1"/>
  <c r="E358" i="265" a="1"/>
  <c r="B401" i="265" a="1"/>
  <c r="E401" i="265" a="1"/>
  <c r="E397" i="265" a="1"/>
  <c r="D396" i="265" a="1"/>
  <c r="H389" i="265" a="1"/>
  <c r="C386" i="265" a="1"/>
  <c r="D386" i="265" a="1"/>
  <c r="E382" i="265" a="1"/>
  <c r="D382" i="265" a="1"/>
  <c r="D374" i="265" a="1"/>
  <c r="I368" i="265" a="1"/>
  <c r="C373" i="265" a="1"/>
  <c r="F369" i="265" a="1"/>
  <c r="D367" i="265" a="1"/>
  <c r="H359" i="265" a="1"/>
  <c r="D356" i="265" a="1"/>
  <c r="D359" i="265" a="1"/>
  <c r="C357" i="265" a="1"/>
  <c r="C355" i="265" a="1"/>
  <c r="C353" i="265" a="1"/>
  <c r="C351" i="265" a="1"/>
  <c r="B354" i="265" a="1"/>
  <c r="F351" i="265" a="1"/>
  <c r="F343" i="265" a="1"/>
  <c r="G341" i="265" a="1"/>
  <c r="B344" i="265" a="1"/>
  <c r="H341" i="265" a="1"/>
  <c r="B340" i="265" a="1"/>
  <c r="B338" i="265" a="1"/>
  <c r="E402" i="265" a="1"/>
  <c r="D402" i="265" a="1"/>
  <c r="H402" i="265" a="1"/>
  <c r="G398" i="265" a="1"/>
  <c r="D398" i="265" a="1"/>
  <c r="F395" i="265" a="1"/>
  <c r="E387" i="265" a="1"/>
  <c r="F387" i="265" a="1"/>
  <c r="G383" i="265" a="1"/>
  <c r="F383" i="265" a="1"/>
  <c r="F380" i="265" a="1"/>
  <c r="C370" i="265" a="1"/>
  <c r="I366" i="265" a="1"/>
  <c r="F365" i="265" a="1"/>
  <c r="B357" i="265" a="1"/>
  <c r="E398" i="265" a="1"/>
  <c r="D387" i="265" a="1"/>
  <c r="D383" i="265" a="1"/>
  <c r="I369" i="265" a="1"/>
  <c r="F370" i="265" a="1"/>
  <c r="G359" i="265" a="1"/>
  <c r="F355" i="265" a="1"/>
  <c r="G351" i="265" a="1"/>
  <c r="F352" i="265" a="1"/>
  <c r="F344" i="265" a="1"/>
  <c r="E340" i="265" a="1"/>
  <c r="B337" i="265" a="1"/>
  <c r="I338" i="265" a="1"/>
  <c r="I336" i="265" a="1"/>
  <c r="G335" i="265" a="1"/>
  <c r="G329" i="265" a="1"/>
  <c r="G328" i="265" a="1"/>
  <c r="G327" i="265" a="1"/>
  <c r="G326" i="265" a="1"/>
  <c r="G325" i="265" a="1"/>
  <c r="G324" i="265" a="1"/>
  <c r="G323" i="265" a="1"/>
  <c r="G322" i="265" a="1"/>
  <c r="G321" i="265" a="1"/>
  <c r="G320" i="265" a="1"/>
  <c r="E314" i="265" a="1"/>
  <c r="G312" i="265" a="1"/>
  <c r="H312" i="265" a="1"/>
  <c r="G310" i="265" a="1"/>
  <c r="H308" i="265" a="1"/>
  <c r="H306" i="265" a="1"/>
  <c r="C309" i="265" a="1"/>
  <c r="C307" i="265" a="1"/>
  <c r="G305" i="265" a="1"/>
  <c r="E299" i="265" a="1"/>
  <c r="G297" i="265" a="1"/>
  <c r="H297" i="265" a="1"/>
  <c r="G295" i="265" a="1"/>
  <c r="G293" i="265" a="1"/>
  <c r="G291" i="265" a="1"/>
  <c r="H404" i="265" a="1"/>
  <c r="I402" i="265" a="1"/>
  <c r="F404" i="265" a="1"/>
  <c r="G402" i="265" a="1"/>
  <c r="D403" i="265" a="1"/>
  <c r="C401" i="265" a="1"/>
  <c r="C399" i="265" a="1"/>
  <c r="C397" i="265" a="1"/>
  <c r="B399" i="265" a="1"/>
  <c r="D400" i="265" a="1"/>
  <c r="H395" i="265" a="1"/>
  <c r="G389" i="265" a="1"/>
  <c r="I387" i="265" a="1"/>
  <c r="B388" i="265" a="1"/>
  <c r="B386" i="265" a="1"/>
  <c r="C384" i="265" a="1"/>
  <c r="C382" i="265" a="1"/>
  <c r="B384" i="265" a="1"/>
  <c r="B382" i="265" a="1"/>
  <c r="H380" i="265" a="1"/>
  <c r="I372" i="265" a="1"/>
  <c r="G370" i="265" a="1"/>
  <c r="G368" i="265" a="1"/>
  <c r="B374" i="265" a="1"/>
  <c r="B373" i="265" a="1"/>
  <c r="D371" i="265" a="1"/>
  <c r="D369" i="265" a="1"/>
  <c r="E367" i="265" a="1"/>
  <c r="B367" i="265" a="1"/>
  <c r="H365" i="265" a="1"/>
  <c r="F359" i="265" a="1"/>
  <c r="E357" i="265" a="1"/>
  <c r="F403" i="265" a="1"/>
  <c r="E399" i="265" a="1"/>
  <c r="F399" i="265" a="1"/>
  <c r="I395" i="265" a="1"/>
  <c r="C388" i="265" a="1"/>
  <c r="D388" i="265" a="1"/>
  <c r="E384" i="265" a="1"/>
  <c r="D384" i="265" a="1"/>
  <c r="I380" i="265" a="1"/>
  <c r="C374" i="265" a="1"/>
  <c r="F371" i="265" a="1"/>
  <c r="G367" i="265" a="1"/>
  <c r="I365" i="265" a="1"/>
  <c r="G357" i="265" a="1"/>
  <c r="E355" i="265" a="1"/>
  <c r="D358" i="265" a="1"/>
  <c r="B356" i="265" a="1"/>
  <c r="C354" i="265" a="1"/>
  <c r="C352" i="265" a="1"/>
  <c r="B355" i="265" a="1"/>
  <c r="B353" i="265" a="1"/>
  <c r="G350" i="265" a="1"/>
  <c r="E344" i="265" a="1"/>
  <c r="F342" i="265" a="1"/>
  <c r="F340" i="265" a="1"/>
  <c r="I342" i="265" a="1"/>
  <c r="B339" i="265" a="1"/>
  <c r="D404" i="265" a="1"/>
  <c r="C404" i="265" a="1"/>
  <c r="I404" i="265" a="1"/>
  <c r="F400" i="265" a="1"/>
  <c r="G396" i="265" a="1"/>
  <c r="F398" i="265" a="1"/>
  <c r="D389" i="265" a="1"/>
  <c r="I389" i="265" a="1"/>
  <c r="F385" i="265" a="1"/>
  <c r="E381" i="265" a="1"/>
  <c r="F381" i="265" a="1"/>
  <c r="C372" i="265" a="1"/>
  <c r="I374" i="265" a="1"/>
  <c r="G372" i="265" a="1"/>
  <c r="H368" i="265" a="1"/>
  <c r="F366" i="265" a="1"/>
  <c r="F402" i="265" a="1"/>
  <c r="B398" i="265" a="1"/>
  <c r="C387" i="265" a="1"/>
  <c r="E383" i="265" a="1"/>
  <c r="G373" i="265" a="1"/>
  <c r="E366" i="265" a="1"/>
  <c r="H356" i="265" a="1"/>
  <c r="H357" i="265" a="1"/>
  <c r="G353" i="265" a="1"/>
  <c r="F354" i="265" a="1"/>
  <c r="B342" i="265" a="1"/>
  <c r="E342" i="265" a="1"/>
  <c r="F338" i="265" a="1"/>
  <c r="I339" i="265" a="1"/>
  <c r="D336" i="265" a="1"/>
  <c r="C329" i="265" a="1"/>
  <c r="C328" i="265" a="1"/>
  <c r="C327" i="265" a="1"/>
  <c r="C326" i="265" a="1"/>
  <c r="C325" i="265" a="1"/>
  <c r="C324" i="265" a="1"/>
  <c r="C323" i="265" a="1"/>
  <c r="C322" i="265" a="1"/>
  <c r="C321" i="265" a="1"/>
  <c r="F313" i="265" a="1"/>
  <c r="G311" i="265" a="1"/>
  <c r="H311" i="265" a="1"/>
  <c r="H309" i="265" a="1"/>
  <c r="C310" i="265" a="1"/>
  <c r="C308" i="265" a="1"/>
  <c r="E310" i="265" a="1"/>
  <c r="G298" i="265" a="1"/>
  <c r="G296" i="265" a="1"/>
  <c r="H296" i="265" a="1"/>
  <c r="G294" i="265" a="1"/>
  <c r="G292" i="265" a="1"/>
  <c r="D295" i="265" a="1"/>
  <c r="D294" i="265" a="1"/>
  <c r="F401" i="265" a="1"/>
  <c r="D293" i="265" a="1"/>
  <c r="D401" i="265" a="1"/>
  <c r="G397" i="265" a="1"/>
  <c r="B395" i="265" a="1"/>
  <c r="F386" i="265" a="1"/>
  <c r="F382" i="265" a="1"/>
  <c r="C369" i="265" a="1"/>
  <c r="H369" i="265" a="1"/>
  <c r="B365" i="265" a="1"/>
  <c r="E396" i="265" a="1"/>
  <c r="E385" i="265" a="1"/>
  <c r="H374" i="265" a="1"/>
  <c r="G358" i="265" a="1"/>
  <c r="G354" i="265" a="1"/>
  <c r="I350" i="265" a="1"/>
  <c r="E343" i="265" a="1"/>
  <c r="F336" i="265" a="1"/>
  <c r="E336" i="265" a="1"/>
  <c r="E329" i="265" a="1"/>
  <c r="E327" i="265" a="1"/>
  <c r="E325" i="265" a="1"/>
  <c r="E323" i="265" a="1"/>
  <c r="E321" i="265" a="1"/>
  <c r="B314" i="265" a="1"/>
  <c r="F314" i="265" a="1"/>
  <c r="D310" i="265" a="1"/>
  <c r="D306" i="265" a="1"/>
  <c r="E306" i="265" a="1"/>
  <c r="B299" i="265" a="1"/>
  <c r="F299" i="265" a="1"/>
  <c r="C295" i="265" a="1"/>
  <c r="C291" i="265" a="1"/>
  <c r="D292" i="265" a="1"/>
  <c r="G290" i="265" a="1"/>
  <c r="E284" i="265" a="1"/>
  <c r="H386" i="265" a="1"/>
  <c r="E369" i="265" a="1"/>
  <c r="B370" i="265" a="1"/>
  <c r="E359" i="265" a="1"/>
  <c r="D355" i="265" a="1"/>
  <c r="E351" i="265" a="1"/>
  <c r="B352" i="265" a="1"/>
  <c r="G343" i="265" a="1"/>
  <c r="D344" i="265" a="1"/>
  <c r="D340" i="265" a="1"/>
  <c r="C340" i="265" a="1"/>
  <c r="C336" i="265" a="1"/>
  <c r="D329" i="265" a="1"/>
  <c r="D327" i="265" a="1"/>
  <c r="D325" i="265" a="1"/>
  <c r="D323" i="265" a="1"/>
  <c r="D321" i="265" a="1"/>
  <c r="D314" i="265" a="1"/>
  <c r="B310" i="265" a="1"/>
  <c r="B306" i="265" a="1"/>
  <c r="C306" i="265" a="1"/>
  <c r="C299" i="265" a="1"/>
  <c r="I294" i="265" a="1"/>
  <c r="F295" i="265" a="1"/>
  <c r="D291" i="265" a="1"/>
  <c r="G400" i="265" a="1"/>
  <c r="E389" i="265" a="1"/>
  <c r="H381" i="265" a="1"/>
  <c r="B369" i="265" a="1"/>
  <c r="B359" i="265" a="1"/>
  <c r="D352" i="265" a="1"/>
  <c r="D343" i="265" a="1"/>
  <c r="H339" i="265" a="1"/>
  <c r="B336" i="265" a="1"/>
  <c r="B327" i="265" a="1"/>
  <c r="B323" i="265" a="1"/>
  <c r="D313" i="265" a="1"/>
  <c r="F309" i="265" a="1"/>
  <c r="G306" i="265" a="1"/>
  <c r="F298" i="265" a="1"/>
  <c r="B295" i="265" a="1"/>
  <c r="B284" i="265" a="1"/>
  <c r="F282" i="265" a="1"/>
  <c r="G284" i="265" a="1"/>
  <c r="H281" i="265" a="1"/>
  <c r="G279" i="265" a="1"/>
  <c r="H278" i="265" a="1"/>
  <c r="H276" i="265" a="1"/>
  <c r="C277" i="265" a="1"/>
  <c r="D267" i="265" a="1"/>
  <c r="E265" i="265" a="1"/>
  <c r="H269" i="265" a="1"/>
  <c r="G268" i="265" a="1"/>
  <c r="C267" i="265" a="1"/>
  <c r="B265" i="265" a="1"/>
  <c r="B263" i="265" a="1"/>
  <c r="B261" i="265" a="1"/>
  <c r="E263" i="265" a="1"/>
  <c r="F254" i="265" a="1"/>
  <c r="F253" i="265" a="1"/>
  <c r="F252" i="265" a="1"/>
  <c r="F250" i="265" a="1"/>
  <c r="F248" i="265" a="1"/>
  <c r="F246" i="265" a="1"/>
  <c r="C251" i="265" a="1"/>
  <c r="C249" i="265" a="1"/>
  <c r="G246" i="265" a="1"/>
  <c r="F239" i="265" a="1"/>
  <c r="F238" i="265" a="1"/>
  <c r="F237" i="265" a="1"/>
  <c r="E236" i="265" a="1"/>
  <c r="E235" i="265" a="1"/>
  <c r="E234" i="265" a="1"/>
  <c r="E233" i="265" a="1"/>
  <c r="E232" i="265" a="1"/>
  <c r="E231" i="265" a="1"/>
  <c r="E224" i="265" a="1"/>
  <c r="E223" i="265" a="1"/>
  <c r="E222" i="265" a="1"/>
  <c r="E221" i="265" a="1"/>
  <c r="E220" i="265" a="1"/>
  <c r="E219" i="265" a="1"/>
  <c r="E403" i="265" a="1"/>
  <c r="H399" i="265" a="1"/>
  <c r="G384" i="265" a="1"/>
  <c r="E374" i="265" a="1"/>
  <c r="I357" i="265" a="1"/>
  <c r="D385" i="265" a="1"/>
  <c r="H344" i="265" a="1"/>
  <c r="E339" i="265" a="1"/>
  <c r="I324" i="265" a="1"/>
  <c r="I320" i="265" a="1"/>
  <c r="E313" i="265" a="1"/>
  <c r="G309" i="265" a="1"/>
  <c r="C298" i="265" a="1"/>
  <c r="C294" i="265" a="1"/>
  <c r="H291" i="265" a="1"/>
  <c r="B404" i="265" a="1"/>
  <c r="G388" i="265" a="1"/>
  <c r="G381" i="265" a="1"/>
  <c r="C368" i="265" a="1"/>
  <c r="F358" i="265" a="1"/>
  <c r="D351" i="265" a="1"/>
  <c r="H342" i="265" a="1"/>
  <c r="D339" i="265" a="1"/>
  <c r="H335" i="265" a="1"/>
  <c r="H326" i="265" a="1"/>
  <c r="I312" i="265" a="1"/>
  <c r="B309" i="265" a="1"/>
  <c r="H305" i="265" a="1"/>
  <c r="B298" i="265" a="1"/>
  <c r="F294" i="265" a="1"/>
  <c r="E372" i="265" a="1"/>
  <c r="I356" i="265" a="1"/>
  <c r="D341" i="265" a="1"/>
  <c r="B335" i="265" a="1"/>
  <c r="B322" i="265" a="1"/>
  <c r="F307" i="265" a="1"/>
  <c r="F296" i="265" a="1"/>
  <c r="G283" i="265" a="1"/>
  <c r="C279" i="265" a="1"/>
  <c r="D278" i="265" a="1"/>
  <c r="E276" i="265" a="1"/>
  <c r="H266" i="265" a="1"/>
  <c r="E269" i="265" a="1"/>
  <c r="G266" i="265" a="1"/>
  <c r="F262" i="265" a="1"/>
  <c r="C262" i="265" a="1"/>
  <c r="D254" i="265" a="1"/>
  <c r="B252" i="265" a="1"/>
  <c r="B248" i="265" a="1"/>
  <c r="G250" i="265" a="1"/>
  <c r="C246" i="265" a="1"/>
  <c r="D239" i="265" a="1"/>
  <c r="D237" i="265" a="1"/>
  <c r="C235" i="265" a="1"/>
  <c r="C233" i="265" a="1"/>
  <c r="C231" i="265" a="1"/>
  <c r="C224" i="265" a="1"/>
  <c r="C222" i="265" a="1"/>
  <c r="C220" i="265" a="1"/>
  <c r="E218" i="265" a="1"/>
  <c r="E217" i="265" a="1"/>
  <c r="I398" i="265" a="1"/>
  <c r="H387" i="265" a="1"/>
  <c r="E370" i="265" a="1"/>
  <c r="G365" i="265" a="1"/>
  <c r="I344" i="265" a="1"/>
  <c r="H336" i="265" a="1"/>
  <c r="F329" i="265" a="1"/>
  <c r="F325" i="265" a="1"/>
  <c r="F321" i="265" a="1"/>
  <c r="I314" i="265" a="1"/>
  <c r="F306" i="265" a="1"/>
  <c r="D299" i="265" a="1"/>
  <c r="E295" i="265" a="1"/>
  <c r="B292" i="265" a="1"/>
  <c r="E283" i="265" a="1"/>
  <c r="I281" i="265" a="1"/>
  <c r="F283" i="265" a="1"/>
  <c r="I278" i="265" a="1"/>
  <c r="B279" i="265" a="1"/>
  <c r="E277" i="265" a="1"/>
  <c r="F267" i="265" a="1"/>
  <c r="I269" i="265" a="1"/>
  <c r="E267" i="265" a="1"/>
  <c r="D263" i="265" a="1"/>
  <c r="G263" i="265" a="1"/>
  <c r="G254" i="265" a="1"/>
  <c r="G252" i="265" a="1"/>
  <c r="H248" i="265" a="1"/>
  <c r="E251" i="265" a="1"/>
  <c r="C247" i="265" a="1"/>
  <c r="G239" i="265" a="1"/>
  <c r="G237" i="265" a="1"/>
  <c r="F235" i="265" a="1"/>
  <c r="F233" i="265" a="1"/>
  <c r="F231" i="265" a="1"/>
  <c r="F224" i="265" a="1"/>
  <c r="F222" i="265" a="1"/>
  <c r="F220" i="265" a="1"/>
  <c r="F218" i="265" a="1"/>
  <c r="G216" i="265" a="1"/>
  <c r="G215" i="265" a="1"/>
  <c r="G209" i="265" a="1"/>
  <c r="G208" i="265" a="1"/>
  <c r="G207" i="265" a="1"/>
  <c r="G206" i="265" a="1"/>
  <c r="G205" i="265" a="1"/>
  <c r="G204" i="265" a="1"/>
  <c r="G203" i="265" a="1"/>
  <c r="G202" i="265" a="1"/>
  <c r="G201" i="265" a="1"/>
  <c r="G200" i="265" a="1"/>
  <c r="G194" i="265" a="1"/>
  <c r="G193" i="265" a="1"/>
  <c r="G192" i="265" a="1"/>
  <c r="G191" i="265" a="1"/>
  <c r="G190" i="265" a="1"/>
  <c r="G189" i="265" a="1"/>
  <c r="G188" i="265" a="1"/>
  <c r="G401" i="265" a="1"/>
  <c r="E386" i="265" a="1"/>
  <c r="B380" i="265" a="1"/>
  <c r="F367" i="265" a="1"/>
  <c r="B389" i="265" a="1"/>
  <c r="F368" i="265" a="1"/>
  <c r="H351" i="265" a="1"/>
  <c r="F339" i="265" a="1"/>
  <c r="E326" i="265" a="1"/>
  <c r="E322" i="265" a="1"/>
  <c r="C312" i="265" a="1"/>
  <c r="D308" i="265" a="1"/>
  <c r="D297" i="265" a="1"/>
  <c r="H293" i="265" a="1"/>
  <c r="B397" i="265" a="1"/>
  <c r="E373" i="265" a="1"/>
  <c r="F356" i="265" a="1"/>
  <c r="E353" i="265" a="1"/>
  <c r="C342" i="265" a="1"/>
  <c r="C338" i="265" a="1"/>
  <c r="D328" i="265" a="1"/>
  <c r="D324" i="265" a="1"/>
  <c r="B312" i="265" a="1"/>
  <c r="E308" i="265" a="1"/>
  <c r="I296" i="265" a="1"/>
  <c r="C359" i="265" a="1"/>
  <c r="B351" i="265" a="1"/>
  <c r="G339" i="265" a="1"/>
  <c r="B325" i="265" a="1"/>
  <c r="G313" i="265" a="1"/>
  <c r="E298" i="265" a="1"/>
  <c r="F291" i="265" a="1"/>
  <c r="G281" i="265" a="1"/>
  <c r="G280" i="265" a="1"/>
  <c r="H279" i="265" a="1"/>
  <c r="G278" i="265" a="1"/>
  <c r="F269" i="265" a="1"/>
  <c r="E264" i="265" a="1"/>
  <c r="B268" i="265" a="1"/>
  <c r="B264" i="265" a="1"/>
  <c r="I261" i="265" a="1"/>
  <c r="I246" i="265" a="1"/>
  <c r="B253" i="265" a="1"/>
  <c r="F249" i="265" a="1"/>
  <c r="C252" i="265" a="1"/>
  <c r="H236" i="265" a="1"/>
  <c r="B238" i="265" a="1"/>
  <c r="I233" i="265" a="1"/>
  <c r="I231" i="265" a="1"/>
  <c r="I224" i="265" a="1"/>
  <c r="I222" i="265" a="1"/>
  <c r="I218" i="265" a="1"/>
  <c r="E388" i="265" a="1"/>
  <c r="F372" i="265" a="1"/>
  <c r="E341" i="265" a="1"/>
  <c r="I326" i="265" a="1"/>
  <c r="C313" i="265" a="1"/>
  <c r="I305" i="265" a="1"/>
  <c r="H294" i="265" a="1"/>
  <c r="B400" i="265" a="1"/>
  <c r="F374" i="265" a="1"/>
  <c r="E354" i="265" a="1"/>
  <c r="C343" i="265" a="1"/>
  <c r="H320" i="265" a="1"/>
  <c r="E309" i="265" a="1"/>
  <c r="I293" i="265" a="1"/>
  <c r="G385" i="265" a="1"/>
  <c r="H353" i="265" a="1"/>
  <c r="B326" i="265" a="1"/>
  <c r="B305" i="265" a="1"/>
  <c r="B282" i="265" a="1"/>
  <c r="D280" i="265" a="1"/>
  <c r="E268" i="265" a="1"/>
  <c r="D253" i="265" a="1"/>
  <c r="B246" i="265" a="1"/>
  <c r="C236" i="265" a="1"/>
  <c r="C232" i="265" a="1"/>
  <c r="C223" i="265" a="1"/>
  <c r="C219" i="265" a="1"/>
  <c r="I216" i="265" a="1"/>
  <c r="H383" i="265" a="1"/>
  <c r="I359" i="265" a="1"/>
  <c r="C344" i="265" a="1"/>
  <c r="G336" i="265" a="1"/>
  <c r="F323" i="265" a="1"/>
  <c r="F310" i="265" a="1"/>
  <c r="H299" i="265" a="1"/>
  <c r="D284" i="265" a="1"/>
  <c r="I284" i="265" a="1"/>
  <c r="I279" i="265" a="1"/>
  <c r="B277" i="265" a="1"/>
  <c r="G265" i="265" a="1"/>
  <c r="D265" i="265" a="1"/>
  <c r="F260" i="265" a="1"/>
  <c r="E249" i="265" a="1"/>
  <c r="G238" i="265" a="1"/>
  <c r="F234" i="265" a="1"/>
  <c r="F230" i="265" a="1"/>
  <c r="F221" i="265" a="1"/>
  <c r="F217" i="265" a="1"/>
  <c r="C208" i="265" a="1"/>
  <c r="C206" i="265" a="1"/>
  <c r="C204" i="265" a="1"/>
  <c r="C202" i="265" a="1"/>
  <c r="C193" i="265" a="1"/>
  <c r="C191" i="265" a="1"/>
  <c r="C189" i="265" a="1"/>
  <c r="F396" i="265" a="1"/>
  <c r="G382" i="265" a="1"/>
  <c r="D373" i="265" a="1"/>
  <c r="G404" i="265" a="1"/>
  <c r="D381" i="265" a="1"/>
  <c r="B343" i="265" a="1"/>
  <c r="E338" i="265" a="1"/>
  <c r="E328" i="265" a="1"/>
  <c r="E324" i="265" a="1"/>
  <c r="D312" i="265" a="1"/>
  <c r="G308" i="265" a="1"/>
  <c r="C297" i="265" a="1"/>
  <c r="C293" i="265" a="1"/>
  <c r="B291" i="265" a="1"/>
  <c r="I401" i="265" a="1"/>
  <c r="G386" i="265" a="1"/>
  <c r="F357" i="265" a="1"/>
  <c r="D354" i="265" a="1"/>
  <c r="I341" i="265" a="1"/>
  <c r="D338" i="265" a="1"/>
  <c r="D326" i="265" a="1"/>
  <c r="D322" i="265" a="1"/>
  <c r="I311" i="265" a="1"/>
  <c r="B308" i="265" a="1"/>
  <c r="B297" i="265" a="1"/>
  <c r="F293" i="265" a="1"/>
  <c r="I396" i="265" a="1"/>
  <c r="E368" i="265" a="1"/>
  <c r="I354" i="265" a="1"/>
  <c r="B329" i="265" a="1"/>
  <c r="B321" i="265" a="1"/>
  <c r="I309" i="265" a="1"/>
  <c r="E294" i="265" a="1"/>
  <c r="D283" i="265" a="1"/>
  <c r="C283" i="265" a="1"/>
  <c r="E278" i="265" a="1"/>
  <c r="I275" i="265" a="1"/>
  <c r="D266" i="265" a="1"/>
  <c r="C269" i="265" a="1"/>
  <c r="C266" i="265" a="1"/>
  <c r="B262" i="265" a="1"/>
  <c r="I260" i="265" a="1"/>
  <c r="B254" i="265" a="1"/>
  <c r="F251" i="265" a="1"/>
  <c r="F247" i="265" a="1"/>
  <c r="C250" i="265" a="1"/>
  <c r="I245" i="265" a="1"/>
  <c r="B239" i="265" a="1"/>
  <c r="B237" i="265" a="1"/>
  <c r="I234" i="265" a="1"/>
  <c r="I230" i="265" a="1"/>
  <c r="I221" i="265" a="1"/>
  <c r="I219" i="265" a="1"/>
  <c r="C381" i="265" a="1"/>
  <c r="G352" i="265" a="1"/>
  <c r="I335" i="265" a="1"/>
  <c r="D309" i="265" a="1"/>
  <c r="D298" i="265" a="1"/>
  <c r="I384" i="265" a="1"/>
  <c r="C358" i="265" a="1"/>
  <c r="H350" i="265" a="1"/>
  <c r="C339" i="265" a="1"/>
  <c r="H324" i="265" a="1"/>
  <c r="B313" i="265" a="1"/>
  <c r="I297" i="265" a="1"/>
  <c r="H290" i="265" a="1"/>
  <c r="H366" i="265" a="1"/>
  <c r="E311" i="265" a="1"/>
  <c r="B293" i="265" a="1"/>
  <c r="C281" i="265" a="1"/>
  <c r="D276" i="265" a="1"/>
  <c r="I264" i="265" a="1"/>
  <c r="F264" i="265" a="1"/>
  <c r="B250" i="265" a="1"/>
  <c r="G248" i="265" a="1"/>
  <c r="D238" i="265" a="1"/>
  <c r="C234" i="265" a="1"/>
  <c r="C221" i="265" a="1"/>
  <c r="G395" i="265" a="1"/>
  <c r="B371" i="265" a="1"/>
  <c r="I351" i="265" a="1"/>
  <c r="G340" i="265" a="1"/>
  <c r="F327" i="265" a="1"/>
  <c r="C314" i="265" a="1"/>
  <c r="I306" i="265" a="1"/>
  <c r="E291" i="265" a="1"/>
  <c r="G282" i="265" a="1"/>
  <c r="C282" i="265" a="1"/>
  <c r="B281" i="265" a="1"/>
  <c r="F275" i="265" a="1"/>
  <c r="D261" i="265" a="1"/>
  <c r="G253" i="265" a="1"/>
  <c r="H246" i="265" a="1"/>
  <c r="F245" i="265" a="1"/>
  <c r="F236" i="265" a="1"/>
  <c r="F232" i="265" a="1"/>
  <c r="F223" i="265" a="1"/>
  <c r="F219" i="265" a="1"/>
  <c r="C209" i="265" a="1"/>
  <c r="C205" i="265" a="1"/>
  <c r="C201" i="265" a="1"/>
  <c r="C192" i="265" a="1"/>
  <c r="C188" i="265" a="1"/>
  <c r="C187" i="265" a="1"/>
  <c r="C186" i="265" a="1"/>
  <c r="D117" i="265" a="1"/>
  <c r="G116" i="265" a="1"/>
  <c r="D116" i="265" a="1"/>
  <c r="B126" i="265" a="1"/>
  <c r="B119" i="265" a="1"/>
  <c r="I29" i="265" a="1"/>
  <c r="E29" i="265" a="1"/>
  <c r="F103" i="265" a="1"/>
  <c r="H179" i="265" a="1"/>
  <c r="B179" i="265" a="1"/>
  <c r="D177" i="265" a="1"/>
  <c r="D176" i="265" a="1"/>
  <c r="B101" i="265" a="1"/>
  <c r="G173" i="265" a="1"/>
  <c r="D173" i="265" a="1"/>
  <c r="D172" i="265" a="1"/>
  <c r="E171" i="265" a="1"/>
  <c r="C156" i="265" a="1"/>
  <c r="D149" i="265" a="1"/>
  <c r="F87" i="265" a="1"/>
  <c r="E87" i="265" a="1"/>
  <c r="G160" i="265" a="1"/>
  <c r="D160" i="265" a="1"/>
  <c r="H159" i="265" a="1"/>
  <c r="G158" i="265" a="1"/>
  <c r="E130" i="265" a="1"/>
  <c r="D129" i="265" a="1"/>
  <c r="G73" i="265" a="1"/>
  <c r="F73" i="265" a="1"/>
  <c r="C53" i="265" a="1"/>
  <c r="B143" i="265" a="1"/>
  <c r="C141" i="265" a="1"/>
  <c r="F41" i="265" a="1"/>
  <c r="E41" i="265" a="1"/>
  <c r="B42" i="265" a="1"/>
  <c r="G41" i="265" a="1"/>
  <c r="B10" i="265" a="1"/>
  <c r="I56" i="265" a="1"/>
  <c r="F116" i="265" a="1"/>
  <c r="G70" i="265" a="1"/>
  <c r="B71" i="265" a="1"/>
  <c r="D24" i="265" a="1"/>
  <c r="F102" i="265" a="1"/>
  <c r="D113" i="265" a="1"/>
  <c r="E111" i="265" a="1"/>
  <c r="D26" i="265" a="1"/>
  <c r="B103" i="265" a="1"/>
  <c r="F26" i="265" a="1"/>
  <c r="E26" i="265" a="1"/>
  <c r="I50" i="265" a="1"/>
  <c r="B163" i="265" a="1"/>
  <c r="D162" i="265" a="1"/>
  <c r="G55" i="265" a="1"/>
  <c r="F55" i="265" a="1"/>
  <c r="C56" i="265" a="1"/>
  <c r="B56" i="265" a="1"/>
  <c r="F14" i="265" a="1"/>
  <c r="H37" i="265" a="1"/>
  <c r="H22" i="265" a="1"/>
  <c r="B7" i="265" a="1"/>
  <c r="H158" i="265" a="1"/>
  <c r="B172" i="265" a="1"/>
  <c r="G9" i="265" a="1"/>
  <c r="H110" i="265" a="1"/>
  <c r="E55" i="265" a="1"/>
  <c r="D55" i="265" a="1"/>
  <c r="F10" i="265" a="1"/>
  <c r="C84" i="265" a="1"/>
  <c r="F12" i="265" a="1"/>
  <c r="H143" i="265" a="1"/>
  <c r="G22" i="265" a="1"/>
  <c r="F29" i="265" a="1"/>
  <c r="B39" i="265" a="1"/>
  <c r="E21" i="265" a="1"/>
  <c r="H113" i="265" a="1"/>
  <c r="H7" i="265" a="1"/>
  <c r="C42" i="265" a="1"/>
  <c r="F53" i="265" a="1"/>
  <c r="F279" i="265" a="1"/>
  <c r="C278" i="265" a="1"/>
  <c r="D268" i="265" a="1"/>
  <c r="C264" i="265" a="1"/>
  <c r="I267" i="265" a="1"/>
  <c r="H263" i="265" a="1"/>
  <c r="G261" i="265" a="1"/>
  <c r="I254" i="265" a="1"/>
  <c r="I252" i="265" a="1"/>
  <c r="D249" i="265" a="1"/>
  <c r="I251" i="265" a="1"/>
  <c r="G247" i="265" a="1"/>
  <c r="I239" i="265" a="1"/>
  <c r="I237" i="265" a="1"/>
  <c r="H233" i="265" a="1"/>
  <c r="H231" i="265" a="1"/>
  <c r="H224" i="265" a="1"/>
  <c r="H222" i="265" a="1"/>
  <c r="D217" i="265" a="1"/>
  <c r="B215" i="265" a="1"/>
  <c r="B208" i="265" a="1"/>
  <c r="B206" i="265" a="1"/>
  <c r="B204" i="265" a="1"/>
  <c r="B202" i="265" a="1"/>
  <c r="B200" i="265" a="1"/>
  <c r="B193" i="265" a="1"/>
  <c r="B191" i="265" a="1"/>
  <c r="B189" i="265" a="1"/>
  <c r="B187" i="265" a="1"/>
  <c r="B185" i="265" a="1"/>
  <c r="H104" i="265" a="1"/>
  <c r="D103" i="265" a="1"/>
  <c r="D102" i="265" a="1"/>
  <c r="F175" i="265" a="1"/>
  <c r="E174" i="265" a="1"/>
  <c r="B160" i="265" a="1"/>
  <c r="G88" i="265" a="1"/>
  <c r="D161" i="265" a="1"/>
  <c r="F160" i="265" a="1"/>
  <c r="G399" i="265" a="1"/>
  <c r="C371" i="265" a="1"/>
  <c r="F389" i="265" a="1"/>
  <c r="F353" i="265" a="1"/>
  <c r="I329" i="265" a="1"/>
  <c r="I321" i="265" a="1"/>
  <c r="D307" i="265" a="1"/>
  <c r="C296" i="265" a="1"/>
  <c r="H284" i="265" a="1"/>
  <c r="H384" i="265" a="1"/>
  <c r="G355" i="265" a="1"/>
  <c r="G344" i="265" a="1"/>
  <c r="C337" i="265" a="1"/>
  <c r="H323" i="265" a="1"/>
  <c r="B296" i="265" a="1"/>
  <c r="F284" i="265" a="1"/>
  <c r="C356" i="265" a="1"/>
  <c r="G337" i="265" a="1"/>
  <c r="F311" i="265" a="1"/>
  <c r="B290" i="265" a="1"/>
  <c r="C280" i="265" a="1"/>
  <c r="I263" i="265" a="1"/>
  <c r="F263" i="265" a="1"/>
  <c r="H254" i="265" a="1"/>
  <c r="B249" i="265" a="1"/>
  <c r="E247" i="265" a="1"/>
  <c r="H237" i="265" a="1"/>
  <c r="C403" i="265" a="1"/>
  <c r="F384" i="265" a="1"/>
  <c r="E400" i="265" a="1"/>
  <c r="G356" i="265" a="1"/>
  <c r="E337" i="265" a="1"/>
  <c r="I323" i="265" a="1"/>
  <c r="C311" i="265" a="1"/>
  <c r="D296" i="265" a="1"/>
  <c r="I290" i="265" a="1"/>
  <c r="G366" i="265" a="1"/>
  <c r="D353" i="265" a="1"/>
  <c r="D337" i="265" a="1"/>
  <c r="B311" i="265" a="1"/>
  <c r="G299" i="265" a="1"/>
  <c r="F292" i="265" a="1"/>
  <c r="H372" i="265" a="1"/>
  <c r="F341" i="265" a="1"/>
  <c r="B320" i="265" a="1"/>
  <c r="E292" i="265" a="1"/>
  <c r="E282" i="265" a="1"/>
  <c r="D277" i="265" a="1"/>
  <c r="F265" i="265" a="1"/>
  <c r="G260" i="265" a="1"/>
  <c r="B251" i="265" a="1"/>
  <c r="G249" i="265" a="1"/>
  <c r="G234" i="265" a="1"/>
  <c r="G230" i="265" a="1"/>
  <c r="G221" i="265" a="1"/>
  <c r="C218" i="265" a="1"/>
  <c r="H398" i="265" a="1"/>
  <c r="I353" i="265" a="1"/>
  <c r="G342" i="265" a="1"/>
  <c r="F328" i="265" a="1"/>
  <c r="F320" i="265" a="1"/>
  <c r="I308" i="265" a="1"/>
  <c r="E293" i="265" a="1"/>
  <c r="B283" i="265" a="1"/>
  <c r="H282" i="265" a="1"/>
  <c r="G277" i="265" a="1"/>
  <c r="C276" i="265" a="1"/>
  <c r="D269" i="265" a="1"/>
  <c r="D262" i="265" a="1"/>
  <c r="C254" i="265" a="1"/>
  <c r="E248" i="265" a="1"/>
  <c r="C237" i="265" a="1"/>
  <c r="B233" i="265" a="1"/>
  <c r="B224" i="265" a="1"/>
  <c r="B220" i="265" a="1"/>
  <c r="E216" i="265" a="1"/>
  <c r="E209" i="265" a="1"/>
  <c r="E207" i="265" a="1"/>
  <c r="E205" i="265" a="1"/>
  <c r="E203" i="265" a="1"/>
  <c r="E201" i="265" a="1"/>
  <c r="E194" i="265" a="1"/>
  <c r="E192" i="265" a="1"/>
  <c r="E190" i="265" a="1"/>
  <c r="E188" i="265" a="1"/>
  <c r="E186" i="265" a="1"/>
  <c r="I134" i="265" a="1"/>
  <c r="F133" i="265" a="1"/>
  <c r="B162" i="265" a="1"/>
  <c r="B55" i="265" a="1"/>
  <c r="B128" i="265" a="1"/>
  <c r="C126" i="265" a="1"/>
  <c r="F140" i="265" a="1"/>
  <c r="B41" i="265" a="1"/>
  <c r="D114" i="265" a="1"/>
  <c r="B113" i="265" a="1"/>
  <c r="F113" i="265" a="1"/>
  <c r="H177" i="265" a="1"/>
  <c r="B177" i="265" a="1"/>
  <c r="B171" i="265" a="1"/>
  <c r="C98" i="265" a="1"/>
  <c r="F88" i="265" a="1"/>
  <c r="C177" i="265" a="1"/>
  <c r="H59" i="265" a="1"/>
  <c r="F65" i="265" a="1"/>
  <c r="E156" i="265" a="1"/>
  <c r="I87" i="265" a="1"/>
  <c r="C88" i="265" a="1"/>
  <c r="G58" i="265" a="1"/>
  <c r="E147" i="265" a="1"/>
  <c r="H44" i="265" a="1"/>
  <c r="F50" i="265" a="1"/>
  <c r="C216" i="265" a="1"/>
  <c r="C207" i="265" a="1"/>
  <c r="C203" i="265" a="1"/>
  <c r="C194" i="265" a="1"/>
  <c r="C190" i="265" a="1"/>
  <c r="G187" i="265" a="1"/>
  <c r="G186" i="265" a="1"/>
  <c r="G185" i="265" a="1"/>
  <c r="D159" i="265" a="1"/>
  <c r="E158" i="265" a="1"/>
  <c r="B158" i="265" a="1"/>
  <c r="F156" i="265" a="1"/>
  <c r="E126" i="265" a="1"/>
  <c r="H119" i="265" a="1"/>
  <c r="F72" i="265" a="1"/>
  <c r="E72" i="265" a="1"/>
  <c r="E145" i="265" a="1"/>
  <c r="I144" i="265" a="1"/>
  <c r="D144" i="265" a="1"/>
  <c r="G176" i="265" a="1"/>
  <c r="B59" i="265" a="1"/>
  <c r="C132" i="265" a="1"/>
  <c r="F131" i="265" a="1"/>
  <c r="C131" i="265" a="1"/>
  <c r="I149" i="265" a="1"/>
  <c r="F148" i="265" a="1"/>
  <c r="C51" i="265" a="1"/>
  <c r="B51" i="265" a="1"/>
  <c r="D118" i="265" a="1"/>
  <c r="I117" i="265" a="1"/>
  <c r="F117" i="265" a="1"/>
  <c r="C117" i="265" a="1"/>
  <c r="I129" i="265" a="1"/>
  <c r="E128" i="265" a="1"/>
  <c r="B38" i="265" a="1"/>
  <c r="D37" i="265" a="1"/>
  <c r="E143" i="265" a="1"/>
  <c r="F141" i="265" a="1"/>
  <c r="E84" i="265" a="1"/>
  <c r="D84" i="265" a="1"/>
  <c r="I84" i="265" a="1"/>
  <c r="H84" i="265" a="1"/>
  <c r="E11" i="265" a="1"/>
  <c r="E97" i="265" a="1"/>
  <c r="B99" i="265" a="1"/>
  <c r="C116" i="265" a="1"/>
  <c r="E115" i="265" a="1"/>
  <c r="F27" i="265" a="1"/>
  <c r="E27" i="265" a="1"/>
  <c r="H27" i="265" a="1"/>
  <c r="G27" i="265" a="1"/>
  <c r="G113" i="265" a="1"/>
  <c r="D112" i="265" a="1"/>
  <c r="E69" i="265" a="1"/>
  <c r="D69" i="265" a="1"/>
  <c r="I69" i="265" a="1"/>
  <c r="H69" i="265" a="1"/>
  <c r="G21" i="265" a="1"/>
  <c r="H171" i="265" a="1"/>
  <c r="F163" i="265" a="1"/>
  <c r="G162" i="265" a="1"/>
  <c r="F96" i="265" a="1"/>
  <c r="E96" i="265" a="1"/>
  <c r="D97" i="265" a="1"/>
  <c r="G96" i="265" a="1"/>
  <c r="I11" i="265" a="1"/>
  <c r="I176" i="265" a="1"/>
  <c r="B97" i="265" a="1"/>
  <c r="D96" i="265" a="1"/>
  <c r="C96" i="265" a="1"/>
  <c r="I7" i="265" a="1"/>
  <c r="F97" i="265" a="1"/>
  <c r="C129" i="265" a="1"/>
  <c r="H36" i="265" a="1"/>
  <c r="C74" i="265" a="1"/>
  <c r="G174" i="265" a="1"/>
  <c r="C127" i="265" a="1"/>
  <c r="G112" i="265" a="1"/>
  <c r="E10" i="265" a="1"/>
  <c r="G179" i="265" a="1"/>
  <c r="D89" i="265" a="1"/>
  <c r="B89" i="265" a="1"/>
  <c r="F277" i="265" a="1"/>
  <c r="H275" i="265" a="1"/>
  <c r="B266" i="265" a="1"/>
  <c r="B269" i="265" a="1"/>
  <c r="H261" i="265" a="1"/>
  <c r="H260" i="265" a="1"/>
  <c r="D251" i="265" a="1"/>
  <c r="D247" i="265" a="1"/>
  <c r="I249" i="265" a="1"/>
  <c r="H245" i="265" a="1"/>
  <c r="I236" i="265" a="1"/>
  <c r="H234" i="265" a="1"/>
  <c r="H230" i="265" a="1"/>
  <c r="H221" i="265" a="1"/>
  <c r="D219" i="265" a="1"/>
  <c r="B216" i="265" a="1"/>
  <c r="B209" i="265" a="1"/>
  <c r="B207" i="265" a="1"/>
  <c r="B205" i="265" a="1"/>
  <c r="B203" i="265" a="1"/>
  <c r="B201" i="265" a="1"/>
  <c r="B194" i="265" a="1"/>
  <c r="B192" i="265" a="1"/>
  <c r="B190" i="265" a="1"/>
  <c r="B188" i="265" a="1"/>
  <c r="B186" i="265" a="1"/>
  <c r="B111" i="265" a="1"/>
  <c r="B104" i="265" a="1"/>
  <c r="G178" i="265" a="1"/>
  <c r="C102" i="265" a="1"/>
  <c r="B175" i="265" a="1"/>
  <c r="F173" i="265" a="1"/>
  <c r="F158" i="265" a="1"/>
  <c r="G161" i="265" a="1"/>
  <c r="G132" i="265" a="1"/>
  <c r="F388" i="265" a="1"/>
  <c r="C366" i="265" a="1"/>
  <c r="D366" i="265" a="1"/>
  <c r="F337" i="265" a="1"/>
  <c r="D311" i="265" a="1"/>
  <c r="I299" i="265" a="1"/>
  <c r="H396" i="265" a="1"/>
  <c r="B372" i="265" a="1"/>
  <c r="E352" i="265" a="1"/>
  <c r="B341" i="265" a="1"/>
  <c r="H327" i="265" a="1"/>
  <c r="G314" i="265" a="1"/>
  <c r="E307" i="265" a="1"/>
  <c r="I291" i="265" a="1"/>
  <c r="I381" i="265" a="1"/>
  <c r="B350" i="265" a="1"/>
  <c r="B324" i="265" a="1"/>
  <c r="E296" i="265" a="1"/>
  <c r="D281" i="265" a="1"/>
  <c r="D279" i="265" a="1"/>
  <c r="H267" i="265" a="1"/>
  <c r="G267" i="265" a="1"/>
  <c r="C261" i="265" a="1"/>
  <c r="H252" i="265" a="1"/>
  <c r="G251" i="265" a="1"/>
  <c r="H239" i="265" a="1"/>
  <c r="G235" i="265" a="1"/>
  <c r="B396" i="265" a="1"/>
  <c r="H371" i="265" a="1"/>
  <c r="I371" i="265" a="1"/>
  <c r="C341" i="265" a="1"/>
  <c r="I327" i="265" a="1"/>
  <c r="H314" i="265" a="1"/>
  <c r="G307" i="265" a="1"/>
  <c r="C292" i="265" a="1"/>
  <c r="I399" i="265" a="1"/>
  <c r="E371" i="265" a="1"/>
  <c r="E356" i="265" a="1"/>
  <c r="H329" i="265" a="1"/>
  <c r="H321" i="265" a="1"/>
  <c r="B307" i="265" a="1"/>
  <c r="D399" i="265" a="1"/>
  <c r="B328" i="265" a="1"/>
  <c r="I282" i="265" a="1"/>
  <c r="G276" i="265" a="1"/>
  <c r="G275" i="265" a="1"/>
  <c r="F261" i="265" a="1"/>
  <c r="B247" i="265" a="1"/>
  <c r="G245" i="265" a="1"/>
  <c r="G236" i="265" a="1"/>
  <c r="G232" i="265" a="1"/>
  <c r="G223" i="265" a="1"/>
  <c r="G219" i="265" a="1"/>
  <c r="C217" i="265" a="1"/>
  <c r="I383" i="265" a="1"/>
  <c r="D357" i="265" a="1"/>
  <c r="F350" i="265" a="1"/>
  <c r="G338" i="265" a="1"/>
  <c r="F324" i="265" a="1"/>
  <c r="F312" i="265" a="1"/>
  <c r="E297" i="265" a="1"/>
  <c r="F290" i="265" a="1"/>
  <c r="F281" i="265" a="1"/>
  <c r="E280" i="265" a="1"/>
  <c r="B278" i="265" a="1"/>
  <c r="F266" i="265" a="1"/>
  <c r="E266" i="265" a="1"/>
  <c r="E261" i="265" a="1"/>
  <c r="H251" i="265" a="1"/>
  <c r="E250" i="265" a="1"/>
  <c r="C239" i="265" a="1"/>
  <c r="B235" i="265" a="1"/>
  <c r="B231" i="265" a="1"/>
  <c r="B222" i="265" a="1"/>
  <c r="B218" i="265" a="1"/>
  <c r="E208" i="265" a="1"/>
  <c r="E206" i="265" a="1"/>
  <c r="E204" i="265" a="1"/>
  <c r="E202" i="265" a="1"/>
  <c r="E193" i="265" a="1"/>
  <c r="E191" i="265" a="1"/>
  <c r="E189" i="265" a="1"/>
  <c r="E187" i="265" a="1"/>
  <c r="D134" i="265" a="1"/>
  <c r="B133" i="265" a="1"/>
  <c r="B161" i="265" a="1"/>
  <c r="I54" i="265" a="1"/>
  <c r="F126" i="265" a="1"/>
  <c r="I119" i="265" a="1"/>
  <c r="G133" i="265" a="1"/>
  <c r="I114" i="265" a="1"/>
  <c r="E113" i="265" a="1"/>
  <c r="B115" i="265" a="1"/>
  <c r="B27" i="265" a="1"/>
  <c r="E177" i="265" a="1"/>
  <c r="E176" i="265" a="1"/>
  <c r="B164" i="265" a="1"/>
  <c r="B98" i="265" a="1"/>
  <c r="I177" i="265" a="1"/>
  <c r="I59" i="265" a="1"/>
  <c r="B66" i="265" a="1"/>
  <c r="I8" i="265" a="1"/>
  <c r="D158" i="265" a="1"/>
  <c r="B88" i="265" a="1"/>
  <c r="D88" i="265" a="1"/>
  <c r="H5" i="265" a="1"/>
  <c r="C148" i="265" a="1"/>
  <c r="I44" i="265" a="1"/>
  <c r="H50" i="265" a="1"/>
  <c r="D9" i="265" a="1"/>
  <c r="F128" i="265" a="1"/>
  <c r="B73" i="265" a="1"/>
  <c r="D73" i="265" a="1"/>
  <c r="I95" i="265" a="1"/>
  <c r="I72" i="265" a="1"/>
  <c r="B13" i="265" a="1"/>
  <c r="E118" i="265" a="1"/>
  <c r="F127" i="265" a="1"/>
  <c r="G95" i="265" a="1"/>
  <c r="H72" i="265" a="1"/>
  <c r="B9" i="265" a="1"/>
  <c r="I9" i="265" a="1"/>
  <c r="C179" i="265" a="1"/>
  <c r="G52" i="265" a="1"/>
  <c r="F82" i="265" a="1"/>
  <c r="C59" i="265" a="1"/>
  <c r="F71" i="265" a="1"/>
  <c r="F276" i="265" a="1"/>
  <c r="C265" i="265" a="1"/>
  <c r="H264" i="265" a="1"/>
  <c r="D250" i="265" a="1"/>
  <c r="I248" i="265" a="1"/>
  <c r="E238" i="265" a="1"/>
  <c r="D234" i="265" a="1"/>
  <c r="D221" i="265" a="1"/>
  <c r="F215" i="265" a="1"/>
  <c r="F206" i="265" a="1"/>
  <c r="F202" i="265" a="1"/>
  <c r="F193" i="265" a="1"/>
  <c r="F189" i="265" a="1"/>
  <c r="F185" i="265" a="1"/>
  <c r="G145" i="265" a="1"/>
  <c r="C66" i="265" a="1"/>
  <c r="B132" i="265" a="1"/>
  <c r="F125" i="265" a="1"/>
  <c r="G233" i="265" a="1"/>
  <c r="G220" i="265" a="1"/>
  <c r="G387" i="265" a="1"/>
  <c r="H354" i="265" a="1"/>
  <c r="F326" i="265" a="1"/>
  <c r="F305" i="265" a="1"/>
  <c r="D282" i="265" a="1"/>
  <c r="B280" i="265" a="1"/>
  <c r="C268" i="265" a="1"/>
  <c r="C253" i="265" a="1"/>
  <c r="B245" i="265" a="1"/>
  <c r="B232" i="265" a="1"/>
  <c r="B219" i="265" a="1"/>
  <c r="I204" i="265" a="1"/>
  <c r="I200" i="265" a="1"/>
  <c r="I191" i="265" a="1"/>
  <c r="C176" i="265" a="1"/>
  <c r="E161" i="265" a="1"/>
  <c r="F162" i="265" a="1"/>
  <c r="E134" i="265" a="1"/>
  <c r="D148" i="265" a="1"/>
  <c r="D70" i="265" a="1"/>
  <c r="B141" i="265" a="1"/>
  <c r="E56" i="265" a="1"/>
  <c r="F101" i="265" a="1"/>
  <c r="B25" i="265" a="1"/>
  <c r="B156" i="265" a="1"/>
  <c r="D52" i="265" a="1"/>
  <c r="B87" i="265" a="1"/>
  <c r="G7" i="265" a="1"/>
  <c r="D126" i="265" a="1"/>
  <c r="F36" i="265" a="1"/>
  <c r="F8" i="265" a="1"/>
  <c r="E178" i="265" a="1"/>
  <c r="C160" i="265" a="1"/>
  <c r="I24" i="265" a="1"/>
  <c r="F278" i="265" a="1"/>
  <c r="I266" i="265" a="1"/>
  <c r="D252" i="265" a="1"/>
  <c r="E239" i="265" a="1"/>
  <c r="D231" i="265" a="1"/>
  <c r="F216" i="265" a="1"/>
  <c r="F203" i="265" a="1"/>
  <c r="F190" i="265" a="1"/>
  <c r="B146" i="265" a="1"/>
  <c r="E132" i="265" a="1"/>
  <c r="C118" i="265" a="1"/>
  <c r="C81" i="265" a="1"/>
  <c r="B148" i="265" a="1"/>
  <c r="D147" i="265" a="1"/>
  <c r="F111" i="265" a="1"/>
  <c r="E68" i="265" a="1"/>
  <c r="I27" i="265" a="1"/>
  <c r="G117" i="265" a="1"/>
  <c r="F28" i="265" a="1"/>
  <c r="B29" i="265" a="1"/>
  <c r="I68" i="265" a="1"/>
  <c r="H174" i="265" a="1"/>
  <c r="B58" i="265" a="1"/>
  <c r="D58" i="265" a="1"/>
  <c r="C173" i="265" a="1"/>
  <c r="G98" i="265" a="1"/>
  <c r="E99" i="265" a="1"/>
  <c r="B21" i="265" a="1"/>
  <c r="B145" i="265" a="1"/>
  <c r="H42" i="265" a="1"/>
  <c r="B43" i="265" a="1"/>
  <c r="I10" i="265" a="1"/>
  <c r="G149" i="265" a="1"/>
  <c r="B69" i="265" a="1"/>
  <c r="F42" i="265" a="1"/>
  <c r="D208" i="265" a="1"/>
  <c r="D206" i="265" a="1"/>
  <c r="D204" i="265" a="1"/>
  <c r="D202" i="265" a="1"/>
  <c r="D193" i="265" a="1"/>
  <c r="D191" i="265" a="1"/>
  <c r="D189" i="265" a="1"/>
  <c r="D187" i="265" a="1"/>
  <c r="G128" i="265" a="1"/>
  <c r="D127" i="265" a="1"/>
  <c r="D143" i="265" a="1"/>
  <c r="D42" i="265" a="1"/>
  <c r="G115" i="265" a="1"/>
  <c r="H114" i="265" a="1"/>
  <c r="E116" i="265" a="1"/>
  <c r="F178" i="265" a="1"/>
  <c r="G177" i="265" a="1"/>
  <c r="E173" i="265" a="1"/>
  <c r="H99" i="265" a="1"/>
  <c r="C171" i="265" a="1"/>
  <c r="D164" i="265" a="1"/>
  <c r="F146" i="265" a="1"/>
  <c r="C86" i="265" a="1"/>
  <c r="D54" i="265" a="1"/>
  <c r="H54" i="265" a="1"/>
  <c r="F6" i="265" a="1"/>
  <c r="B134" i="265" a="1"/>
  <c r="G81" i="265" a="1"/>
  <c r="B83" i="265" a="1"/>
  <c r="D12" i="265" a="1"/>
  <c r="B131" i="265" a="1"/>
  <c r="F38" i="265" a="1"/>
  <c r="D39" i="265" a="1"/>
  <c r="B95" i="265" a="1"/>
  <c r="E104" i="265" a="1"/>
  <c r="D67" i="265" a="1"/>
  <c r="C68" i="265" a="1"/>
  <c r="F20" i="265" a="1"/>
  <c r="F104" i="265" a="1"/>
  <c r="E67" i="265" a="1"/>
  <c r="I23" i="265" a="1"/>
  <c r="F66" i="265" a="1"/>
  <c r="I12" i="265" a="1"/>
  <c r="B11" i="265" a="1"/>
  <c r="G97" i="265" a="1"/>
  <c r="C37" i="265" a="1"/>
  <c r="F159" i="265" a="1"/>
  <c r="H146" i="265" a="1"/>
  <c r="E59" i="265" a="1"/>
  <c r="C28" i="265" a="1"/>
  <c r="C55" i="265" a="1"/>
  <c r="B157" i="265" a="1"/>
  <c r="C9" i="265" a="1"/>
  <c r="G24" i="265" a="1"/>
  <c r="B67" i="265" a="1"/>
  <c r="H23" i="265" a="1"/>
  <c r="H66" i="265" a="1"/>
  <c r="G29" i="265" a="1"/>
  <c r="C175" i="265" a="1"/>
  <c r="H87" i="265" a="1"/>
  <c r="G87" i="265" a="1"/>
  <c r="G11" i="265" a="1"/>
  <c r="I110" i="265" a="1"/>
  <c r="G125" i="265" a="1"/>
  <c r="I53" i="265" a="1"/>
  <c r="G20" i="265" a="1"/>
  <c r="I170" i="265" a="1"/>
  <c r="G134" i="265" a="1"/>
  <c r="C11" i="265" a="1"/>
  <c r="F86" i="265" a="1"/>
  <c r="E86" i="265" a="1"/>
  <c r="F13" i="265" a="1"/>
  <c r="F174" i="265" a="1"/>
  <c r="G84" i="265" a="1"/>
  <c r="C142" i="265" a="1"/>
  <c r="G74" i="265" a="1"/>
  <c r="I51" i="265" a="1"/>
  <c r="E24" i="265" a="1"/>
  <c r="C97" i="265" a="1"/>
  <c r="E83" i="265" a="1"/>
  <c r="H128" i="265" a="1"/>
  <c r="I96" i="265" a="1"/>
  <c r="H11" i="265" a="1"/>
  <c r="G127" i="265" a="1"/>
  <c r="D21" i="265" a="1"/>
  <c r="I57" i="265" a="1"/>
  <c r="H6" i="265" a="1"/>
  <c r="I14" i="265" a="1"/>
  <c r="B159" i="265" a="1"/>
  <c r="C130" i="265" a="1"/>
  <c r="G56" i="265" a="1"/>
  <c r="G8" i="265" a="1"/>
  <c r="H8" i="265" a="1"/>
  <c r="G157" i="265" a="1"/>
  <c r="E43" i="265" a="1"/>
  <c r="C134" i="265" a="1"/>
  <c r="D59" i="265" a="1"/>
  <c r="F69" i="265" a="1"/>
  <c r="G155" i="265" a="1"/>
  <c r="B40" i="265" a="1"/>
  <c r="B54" i="265" a="1"/>
  <c r="B125" i="265" a="1"/>
  <c r="E163" i="265" a="1"/>
  <c r="B155" i="265" a="1"/>
  <c r="G159" i="265" a="1"/>
  <c r="F119" i="265" a="1"/>
  <c r="H81" i="265" a="1"/>
  <c r="E81" i="265" a="1"/>
  <c r="G80" i="265" a="1"/>
  <c r="C7" i="265" a="1"/>
  <c r="C10" i="265" a="1"/>
  <c r="D81" i="265" a="1"/>
  <c r="C29" i="265" a="1"/>
  <c r="I173" i="265" a="1"/>
  <c r="G231" i="265" a="1"/>
  <c r="G380" i="265" a="1"/>
  <c r="F322" i="265" a="1"/>
  <c r="C284" i="265" a="1"/>
  <c r="D264" i="265" a="1"/>
  <c r="C238" i="265" a="1"/>
  <c r="B217" i="265" a="1"/>
  <c r="I203" i="265" a="1"/>
  <c r="B403" i="265" a="1"/>
  <c r="F335" i="265" a="1"/>
  <c r="G264" i="265" a="1"/>
  <c r="C248" i="265" a="1"/>
  <c r="B221" i="265" a="1"/>
  <c r="I192" i="265" a="1"/>
  <c r="F176" i="265" a="1"/>
  <c r="I162" i="265" a="1"/>
  <c r="B149" i="265" a="1"/>
  <c r="E141" i="265" a="1"/>
  <c r="F177" i="265" a="1"/>
  <c r="D157" i="265" a="1"/>
  <c r="H147" i="265" a="1"/>
  <c r="C128" i="265" a="1"/>
  <c r="C89" i="265" a="1"/>
  <c r="C36" i="265" a="1"/>
  <c r="C39" i="265" a="1"/>
  <c r="G269" i="265" a="1"/>
  <c r="E246" i="265" a="1"/>
  <c r="D220" i="265" a="1"/>
  <c r="F192" i="265" a="1"/>
  <c r="C133" i="265" a="1"/>
  <c r="D131" i="265" a="1"/>
  <c r="G111" i="265" a="1"/>
  <c r="D104" i="265" a="1"/>
  <c r="B118" i="265" a="1"/>
  <c r="C72" i="265" a="1"/>
  <c r="D175" i="265" a="1"/>
  <c r="G100" i="265" a="1"/>
  <c r="F170" i="265" a="1"/>
  <c r="D57" i="265" a="1"/>
  <c r="F145" i="265" a="1"/>
  <c r="G25" i="265" a="1"/>
  <c r="H141" i="265" a="1"/>
  <c r="C145" i="265" a="1"/>
  <c r="H218" i="265" a="1"/>
  <c r="H204" i="265" a="1"/>
  <c r="H200" i="265" a="1"/>
  <c r="H191" i="265" a="1"/>
  <c r="G163" i="265" a="1"/>
  <c r="G143" i="265" a="1"/>
  <c r="D156" i="265" a="1"/>
  <c r="B117" i="265" a="1"/>
  <c r="C143" i="265" a="1"/>
  <c r="G57" i="265" a="1"/>
  <c r="B130" i="265" a="1"/>
  <c r="F43" i="265" a="1"/>
  <c r="H89" i="265" a="1"/>
  <c r="H13" i="265" a="1"/>
  <c r="F132" i="265" a="1"/>
  <c r="F40" i="265" a="1"/>
  <c r="H74" i="265" a="1"/>
  <c r="C12" i="265" a="1"/>
  <c r="H102" i="265" a="1"/>
  <c r="E25" i="265" a="1"/>
  <c r="B12" i="265" a="1"/>
  <c r="C100" i="265" a="1"/>
  <c r="I22" i="265" a="1"/>
  <c r="H38" i="265" a="1"/>
  <c r="H12" i="265" a="1"/>
  <c r="E53" i="265" a="1"/>
  <c r="E5" i="265" a="1"/>
  <c r="B127" i="265" a="1"/>
  <c r="D5" i="265" a="1"/>
  <c r="D7" i="265" a="1"/>
  <c r="B65" i="265" a="1"/>
  <c r="D27" i="265" a="1"/>
  <c r="B80" i="265" a="1"/>
  <c r="F144" i="265" a="1"/>
  <c r="G129" i="265" a="1"/>
  <c r="I35" i="265" a="1"/>
  <c r="F149" i="265" a="1"/>
  <c r="B26" i="265" a="1"/>
  <c r="C115" i="265" a="1"/>
  <c r="F142" i="265" a="1"/>
  <c r="C52" i="265" a="1"/>
  <c r="C44" i="265" a="1"/>
  <c r="B6" i="265" a="1"/>
  <c r="F22" i="265" a="1"/>
  <c r="E142" i="265" a="1"/>
  <c r="F21" i="265" a="1"/>
  <c r="I171" i="265" a="1"/>
  <c r="G144" i="265" a="1"/>
  <c r="E98" i="265" a="1"/>
  <c r="I143" i="265" a="1"/>
  <c r="I101" i="265" a="1"/>
  <c r="F99" i="265" a="1"/>
  <c r="B20" i="265" a="1"/>
  <c r="I37" i="265" a="1"/>
  <c r="H116" i="265" a="1"/>
  <c r="I131" i="265" a="1"/>
  <c r="G67" i="265" a="1"/>
  <c r="I41" i="265" a="1"/>
  <c r="E9" i="265" a="1"/>
  <c r="I186" i="265" a="1"/>
  <c r="D83" i="265" a="1"/>
  <c r="D56" i="265" a="1"/>
  <c r="E8" i="265" a="1"/>
  <c r="B50" i="265" a="1"/>
  <c r="E103" i="265" a="1"/>
  <c r="D248" i="265" a="1"/>
  <c r="F201" i="265" a="1"/>
  <c r="D132" i="265" a="1"/>
  <c r="C111" i="265" a="1"/>
  <c r="D72" i="265" a="1"/>
  <c r="D101" i="265" a="1"/>
  <c r="E57" i="265" a="1"/>
  <c r="B86" i="265" a="1"/>
  <c r="I80" i="265" a="1"/>
  <c r="H192" i="265" a="1"/>
  <c r="E164" i="265" a="1"/>
  <c r="G156" i="265" a="1"/>
  <c r="F143" i="265" a="1"/>
  <c r="F130" i="265" a="1"/>
  <c r="E160" i="265" a="1"/>
  <c r="D133" i="265" a="1"/>
  <c r="G130" i="265" a="1"/>
  <c r="G103" i="265" a="1"/>
  <c r="B52" i="265" a="1"/>
  <c r="I161" i="265" a="1"/>
  <c r="I26" i="265" a="1"/>
  <c r="I71" i="265" a="1"/>
  <c r="D23" i="265" a="1"/>
  <c r="C5" i="265" a="1"/>
  <c r="G68" i="265" a="1"/>
  <c r="D10" i="265" a="1"/>
  <c r="B44" i="265" a="1"/>
  <c r="C41" i="265" a="1"/>
  <c r="I125" i="265" a="1"/>
  <c r="B22" i="265" a="1"/>
  <c r="C25" i="265" a="1"/>
  <c r="G172" i="265" a="1"/>
  <c r="D22" i="265" a="1"/>
  <c r="B24" i="265" a="1"/>
  <c r="C162" i="265" a="1"/>
  <c r="H134" i="265" a="1"/>
  <c r="G51" i="265" a="1"/>
  <c r="E36" i="265" a="1"/>
  <c r="F67" i="265" a="1"/>
  <c r="F209" i="265" a="1"/>
  <c r="E159" i="265" a="1"/>
  <c r="D111" i="265" a="1"/>
  <c r="B72" i="265" a="1"/>
  <c r="F100" i="265" a="1"/>
  <c r="C57" i="265" a="1"/>
  <c r="I141" i="265" a="1"/>
  <c r="H207" i="265" a="1"/>
  <c r="H194" i="265" a="1"/>
  <c r="H186" i="265" a="1"/>
  <c r="D85" i="265" a="1"/>
  <c r="D71" i="265" a="1"/>
  <c r="F57" i="265" a="1"/>
  <c r="D43" i="265" a="1"/>
  <c r="F157" i="265" a="1"/>
  <c r="H95" i="265" a="1"/>
  <c r="E73" i="265" a="1"/>
  <c r="F59" i="265" a="1"/>
  <c r="E102" i="265" a="1"/>
  <c r="F112" i="265" a="1"/>
  <c r="H9" i="265" a="1"/>
  <c r="C14" i="265" a="1"/>
  <c r="H176" i="265" a="1"/>
  <c r="E70" i="265" a="1"/>
  <c r="G126" i="265" a="1"/>
  <c r="C73" i="265" a="1"/>
  <c r="H68" i="265" a="1"/>
  <c r="I5" i="265" a="1"/>
  <c r="H80" i="265" a="1"/>
  <c r="I65" i="265" a="1"/>
  <c r="G72" i="265" a="1"/>
  <c r="H41" i="265" a="1"/>
  <c r="H24" i="265" a="1"/>
  <c r="I6" i="265" a="1"/>
  <c r="I128" i="265" a="1"/>
  <c r="C119" i="265" a="1"/>
  <c r="I158" i="265" a="1"/>
  <c r="F280" i="265" a="1"/>
  <c r="F268" i="265" a="1"/>
  <c r="C263" i="265" a="1"/>
  <c r="E253" i="265" a="1"/>
  <c r="D246" i="265" a="1"/>
  <c r="D236" i="265" a="1"/>
  <c r="D232" i="265" a="1"/>
  <c r="D223" i="265" a="1"/>
  <c r="D218" i="265" a="1"/>
  <c r="F208" i="265" a="1"/>
  <c r="F204" i="265" a="1"/>
  <c r="F200" i="265" a="1"/>
  <c r="F191" i="265" a="1"/>
  <c r="F187" i="265" a="1"/>
  <c r="E146" i="265" a="1"/>
  <c r="C178" i="265" a="1"/>
  <c r="H132" i="265" a="1"/>
  <c r="C158" i="265" a="1"/>
  <c r="G118" i="265" a="1"/>
  <c r="G224" i="265" a="1"/>
  <c r="G217" i="265" a="1"/>
  <c r="C367" i="265" a="1"/>
  <c r="H338" i="265" a="1"/>
  <c r="E312" i="265" a="1"/>
  <c r="B294" i="265" a="1"/>
  <c r="E281" i="265" a="1"/>
  <c r="B275" i="265" a="1"/>
  <c r="E262" i="265" a="1"/>
  <c r="E252" i="265" a="1"/>
  <c r="B236" i="265" a="1"/>
  <c r="B223" i="265" a="1"/>
  <c r="I215" i="265" a="1"/>
  <c r="I206" i="265" a="1"/>
  <c r="I189" i="265" a="1"/>
  <c r="I185" i="265" a="1"/>
  <c r="E175" i="265" a="1"/>
  <c r="F95" i="265" a="1"/>
  <c r="F161" i="265" a="1"/>
  <c r="H149" i="265" a="1"/>
  <c r="F115" i="265" a="1"/>
  <c r="D142" i="265" a="1"/>
  <c r="H164" i="265" a="1"/>
  <c r="D178" i="265" a="1"/>
  <c r="C149" i="265" a="1"/>
  <c r="F51" i="265" a="1"/>
  <c r="G148" i="265" a="1"/>
  <c r="D87" i="265" a="1"/>
  <c r="H53" i="265" a="1"/>
  <c r="D36" i="265" a="1"/>
  <c r="I86" i="265" a="1"/>
  <c r="I66" i="265" a="1"/>
  <c r="F35" i="265" a="1"/>
  <c r="H29" i="265" a="1"/>
  <c r="E37" i="265" a="1"/>
  <c r="B267" i="265" a="1"/>
  <c r="G262" i="265" a="1"/>
  <c r="D235" i="265" a="1"/>
  <c r="D222" i="265" a="1"/>
  <c r="F207" i="265" a="1"/>
  <c r="F194" i="265" a="1"/>
  <c r="F186" i="265" a="1"/>
  <c r="D66" i="265" a="1"/>
  <c r="D53" i="265" a="1"/>
  <c r="G131" i="265" a="1"/>
  <c r="B81" i="265" a="1"/>
  <c r="G147" i="265" a="1"/>
  <c r="G146" i="265" a="1"/>
  <c r="I104" i="265" a="1"/>
  <c r="D68" i="265" a="1"/>
  <c r="F118" i="265" a="1"/>
  <c r="G28" i="265" a="1"/>
  <c r="D29" i="265" a="1"/>
  <c r="F52" i="265" a="1"/>
  <c r="G175" i="265" a="1"/>
  <c r="C58" i="265" a="1"/>
  <c r="F58" i="265" a="1"/>
  <c r="H10" i="265" a="1"/>
  <c r="D171" i="265" a="1"/>
  <c r="F98" i="265" a="1"/>
  <c r="D99" i="265" a="1"/>
  <c r="B174" i="265" a="1"/>
  <c r="I42" i="265" a="1"/>
  <c r="C43" i="265" a="1"/>
  <c r="C8" i="265" a="1"/>
  <c r="G39" i="265" a="1"/>
  <c r="B23" i="265" a="1"/>
  <c r="G42" i="265" a="1"/>
  <c r="B14" i="265" a="1"/>
  <c r="H35" i="265" a="1"/>
  <c r="H219" i="265" a="1"/>
  <c r="D216" i="265" a="1"/>
  <c r="D209" i="265" a="1"/>
  <c r="D207" i="265" a="1"/>
  <c r="D205" i="265" a="1"/>
  <c r="D203" i="265" a="1"/>
  <c r="D201" i="265" a="1"/>
  <c r="D194" i="265" a="1"/>
  <c r="D192" i="265" a="1"/>
  <c r="D190" i="265" a="1"/>
  <c r="D188" i="265" a="1"/>
  <c r="D186" i="265" a="1"/>
  <c r="H129" i="265" a="1"/>
  <c r="D128" i="265" a="1"/>
  <c r="H144" i="265" a="1"/>
  <c r="E42" i="265" a="1"/>
  <c r="B116" i="265" a="1"/>
  <c r="D115" i="265" a="1"/>
  <c r="E117" i="265" a="1"/>
  <c r="D179" i="265" a="1"/>
  <c r="B178" i="265" a="1"/>
  <c r="I174" i="265" a="1"/>
  <c r="I99" i="265" a="1"/>
  <c r="F171" i="265" a="1"/>
  <c r="I164" i="265" a="1"/>
  <c r="F147" i="265" a="1"/>
  <c r="D86" i="265" a="1"/>
  <c r="C71" i="265" a="1"/>
  <c r="I159" i="265" a="1"/>
  <c r="G53" i="265" a="1"/>
  <c r="E54" i="265" a="1"/>
  <c r="E28" i="265" a="1"/>
  <c r="I132" i="265" a="1"/>
  <c r="F81" i="265" a="1"/>
  <c r="D82" i="265" a="1"/>
  <c r="D130" i="265" a="1"/>
  <c r="E38" i="265" a="1"/>
  <c r="G38" i="265" a="1"/>
  <c r="G99" i="265" a="1"/>
  <c r="I179" i="265" a="1"/>
  <c r="G66" i="265" a="1"/>
  <c r="B68" i="265" a="1"/>
  <c r="F179" i="265" a="1"/>
  <c r="E13" i="265" a="1"/>
  <c r="I156" i="265" a="1"/>
  <c r="E66" i="265" a="1"/>
  <c r="C172" i="265" a="1"/>
  <c r="H86" i="265" a="1"/>
  <c r="E23" i="265" a="1"/>
  <c r="C114" i="265" a="1"/>
  <c r="E71" i="265" a="1"/>
  <c r="D25" i="265" a="1"/>
  <c r="C24" i="265" a="1"/>
  <c r="G13" i="265" a="1"/>
  <c r="C104" i="265" a="1"/>
  <c r="E14" i="265" a="1"/>
  <c r="G142" i="265" a="1"/>
  <c r="B170" i="265" a="1"/>
  <c r="I43" i="265" a="1"/>
  <c r="D6" i="265" a="1"/>
  <c r="H56" i="265" a="1"/>
  <c r="E51" i="265" a="1"/>
  <c r="D51" i="265" a="1"/>
  <c r="D13" i="265" a="1"/>
  <c r="E58" i="265" a="1"/>
  <c r="C6" i="265" a="1"/>
  <c r="H126" i="265" a="1"/>
  <c r="F39" i="265" a="1"/>
  <c r="G54" i="265" a="1"/>
  <c r="I38" i="265" a="1"/>
  <c r="B35" i="265" a="1"/>
  <c r="H96" i="265" a="1"/>
  <c r="F11" i="265" a="1"/>
  <c r="F84" i="265" a="1"/>
  <c r="H71" i="265" a="1"/>
  <c r="E44" i="265" a="1"/>
  <c r="D44" i="265" a="1"/>
  <c r="C13" i="265" a="1"/>
  <c r="H161" i="265" a="1"/>
  <c r="H125" i="265" a="1"/>
  <c r="F134" i="265" a="1"/>
  <c r="E133" i="265" a="1"/>
  <c r="I98" i="265" a="1"/>
  <c r="H20" i="265" a="1"/>
  <c r="G37" i="265" a="1"/>
  <c r="C82" i="265" a="1"/>
  <c r="E7" i="265" a="1"/>
  <c r="C157" i="265" a="1"/>
  <c r="C144" i="265" a="1"/>
  <c r="C85" i="265" a="1"/>
  <c r="C69" i="265" a="1"/>
  <c r="H57" i="265" a="1"/>
  <c r="I126" i="265" a="1"/>
  <c r="E172" i="265" a="1"/>
  <c r="E127" i="265" a="1"/>
  <c r="G35" i="265" a="1"/>
  <c r="I13" i="265" a="1"/>
  <c r="I21" i="265" a="1"/>
  <c r="F56" i="265" a="1"/>
  <c r="C159" i="265" a="1"/>
  <c r="E148" i="265" a="1"/>
  <c r="B82" i="265" a="1"/>
  <c r="G5" i="265" a="1"/>
  <c r="D14" i="265" a="1"/>
  <c r="I146" i="265" a="1"/>
  <c r="D20" i="265" a="1"/>
  <c r="G14" i="265" a="1"/>
  <c r="H155" i="265" a="1"/>
  <c r="I155" i="265" a="1"/>
  <c r="H26" i="265" a="1"/>
  <c r="D38" i="265" a="1"/>
  <c r="B84" i="265" a="1"/>
  <c r="D41" i="265" a="1"/>
  <c r="H83" i="265" a="1"/>
  <c r="G170" i="265" a="1"/>
  <c r="I81" i="265" a="1"/>
  <c r="I83" i="265" a="1"/>
  <c r="B112" i="265" a="1"/>
  <c r="C40" i="265" a="1"/>
  <c r="H111" i="265" a="1"/>
  <c r="C99" i="265" a="1"/>
  <c r="G218" i="265" a="1"/>
  <c r="D342" i="265" a="1"/>
  <c r="F297" i="265" a="1"/>
  <c r="B276" i="265" a="1"/>
  <c r="H249" i="265" a="1"/>
  <c r="B230" i="265" a="1"/>
  <c r="I207" i="265" a="1"/>
  <c r="I194" i="265" a="1"/>
  <c r="G222" i="265" a="1"/>
  <c r="B358" i="265" a="1"/>
  <c r="F308" i="265" a="1"/>
  <c r="E279" i="265" a="1"/>
  <c r="B260" i="265" a="1"/>
  <c r="B234" i="265" a="1"/>
  <c r="I209" i="265" a="1"/>
  <c r="I201" i="265" a="1"/>
  <c r="I188" i="265" a="1"/>
  <c r="E162" i="265" a="1"/>
  <c r="D141" i="265" a="1"/>
  <c r="E114" i="265" a="1"/>
  <c r="D163" i="265" a="1"/>
  <c r="G101" i="265" a="1"/>
  <c r="B53" i="265" a="1"/>
  <c r="C87" i="265" a="1"/>
  <c r="G36" i="265" a="1"/>
  <c r="D11" i="265" a="1"/>
  <c r="D28" i="265" a="1"/>
  <c r="E254" i="265" a="1"/>
  <c r="D233" i="265" a="1"/>
  <c r="F205" i="265" a="1"/>
  <c r="B147" i="265" a="1"/>
  <c r="E119" i="265" a="1"/>
  <c r="E39" i="265" a="1"/>
  <c r="F110" i="265" a="1"/>
  <c r="B28" i="265" a="1"/>
  <c r="G71" i="265" a="1"/>
  <c r="B37" i="265" a="1"/>
  <c r="E100" i="265" a="1"/>
  <c r="C83" i="265" a="1"/>
  <c r="B57" i="265" a="1"/>
  <c r="F24" i="265" a="1"/>
  <c r="G85" i="265" a="1"/>
  <c r="F114" i="265" a="1"/>
  <c r="C164" i="265" a="1"/>
  <c r="E85" i="265" a="1"/>
  <c r="I116" i="265" a="1"/>
  <c r="H215" i="265" a="1"/>
  <c r="H206" i="265" a="1"/>
  <c r="H189" i="265" a="1"/>
  <c r="H185" i="265" a="1"/>
  <c r="H162" i="265" a="1"/>
  <c r="B85" i="265" a="1"/>
  <c r="E149" i="265" a="1"/>
  <c r="E144" i="265" a="1"/>
  <c r="D174" i="265" a="1"/>
  <c r="C147" i="265" a="1"/>
  <c r="C161" i="265" a="1"/>
  <c r="F83" i="265" a="1"/>
  <c r="H170" i="265" a="1"/>
  <c r="D40" i="265" a="1"/>
  <c r="E131" i="265" a="1"/>
  <c r="F80" i="265" a="1"/>
  <c r="G26" i="265" a="1"/>
  <c r="B102" i="265" a="1"/>
  <c r="D35" i="265" a="1"/>
  <c r="C26" i="265" a="1"/>
  <c r="G114" i="265" a="1"/>
  <c r="I36" i="265" a="1"/>
  <c r="E88" i="265" a="1"/>
  <c r="E6" i="265" a="1"/>
  <c r="G82" i="265" a="1"/>
  <c r="G43" i="265" a="1"/>
  <c r="F129" i="265" a="1"/>
  <c r="C27" i="265" a="1"/>
  <c r="F164" i="265" a="1"/>
  <c r="I140" i="265" a="1"/>
  <c r="F74" i="265" a="1"/>
  <c r="H28" i="265" a="1"/>
  <c r="I20" i="265" a="1"/>
  <c r="E112" i="265" a="1"/>
  <c r="I28" i="265" a="1"/>
  <c r="C54" i="265" a="1"/>
  <c r="G104" i="265" a="1"/>
  <c r="G83" i="265" a="1"/>
  <c r="H140" i="265" a="1"/>
  <c r="G10" i="265" a="1"/>
  <c r="D100" i="265" a="1"/>
  <c r="C67" i="265" a="1"/>
  <c r="G6" i="265" a="1"/>
  <c r="G65" i="265" a="1"/>
  <c r="F23" i="265" a="1"/>
  <c r="F37" i="265" a="1"/>
  <c r="B129" i="265" a="1"/>
  <c r="C38" i="265" a="1"/>
  <c r="H51" i="265" a="1"/>
  <c r="I111" i="265" a="1"/>
  <c r="D74" i="265" a="1"/>
  <c r="G164" i="265" a="1"/>
  <c r="B5" i="265" a="1"/>
  <c r="B96" i="265" a="1"/>
  <c r="B70" i="265" a="1"/>
  <c r="G59" i="265" a="1"/>
  <c r="B36" i="265" a="1"/>
  <c r="I276" i="265" a="1"/>
  <c r="D224" i="265" a="1"/>
  <c r="E179" i="265" a="1"/>
  <c r="C113" i="265" a="1"/>
  <c r="D119" i="265" a="1"/>
  <c r="B176" i="265" a="1"/>
  <c r="G171" i="265" a="1"/>
  <c r="D146" i="265" a="1"/>
  <c r="F5" i="265" a="1"/>
  <c r="H209" i="265" a="1"/>
  <c r="H201" i="265" a="1"/>
  <c r="H188" i="265" a="1"/>
  <c r="D145" i="265" a="1"/>
  <c r="H117" i="265" a="1"/>
  <c r="B173" i="265" a="1"/>
  <c r="C146" i="265" a="1"/>
  <c r="I89" i="265" a="1"/>
  <c r="G40" i="265" a="1"/>
  <c r="I74" i="265" a="1"/>
  <c r="I102" i="265" a="1"/>
  <c r="B140" i="265" a="1"/>
  <c r="E82" i="265" a="1"/>
  <c r="C101" i="265" a="1"/>
  <c r="G119" i="265" a="1"/>
  <c r="F70" i="265" a="1"/>
  <c r="F7" i="265" a="1"/>
  <c r="E157" i="265" a="1"/>
  <c r="E52" i="265" a="1"/>
  <c r="C21" i="265" a="1"/>
  <c r="G140" i="265" a="1"/>
  <c r="I113" i="265" a="1"/>
  <c r="F44" i="265" a="1"/>
  <c r="B100" i="265" a="1"/>
  <c r="F89" i="265" a="1"/>
  <c r="I39" i="265" a="1"/>
  <c r="C70" i="265" a="1"/>
  <c r="D8" i="265" a="1"/>
  <c r="I147" i="265" a="1"/>
  <c r="E101" i="265" a="1"/>
  <c r="G86" i="265" a="1"/>
  <c r="E22" i="265" a="1"/>
  <c r="B142" i="265" a="1"/>
  <c r="E237" i="265" a="1"/>
  <c r="F188" i="265" a="1"/>
  <c r="H39" i="265" a="1"/>
  <c r="C103" i="265" a="1"/>
  <c r="C23" i="265" a="1"/>
  <c r="G12" i="265" a="1"/>
  <c r="F9" i="265" a="1"/>
  <c r="F85" i="265" a="1"/>
  <c r="H216" i="265" a="1"/>
  <c r="H203" i="265" a="1"/>
  <c r="C163" i="265" a="1"/>
  <c r="F155" i="265" a="1"/>
  <c r="G141" i="265" a="1"/>
  <c r="E129" i="265" a="1"/>
  <c r="E89" i="265" a="1"/>
  <c r="E40" i="265" a="1"/>
  <c r="E74" i="265" a="1"/>
  <c r="G102" i="265" a="1"/>
  <c r="H98" i="265" a="1"/>
  <c r="G44" i="265" a="1"/>
  <c r="G50" i="265" a="1"/>
  <c r="C22" i="265" a="1"/>
  <c r="G69" i="265" a="1"/>
  <c r="G89" i="265" a="1"/>
  <c r="B8" i="265" a="1"/>
  <c r="G110" i="265" a="1"/>
  <c r="F68" i="265" a="1"/>
  <c r="H156" i="265" a="1"/>
  <c r="B144" i="265" a="1"/>
  <c r="D98" i="265" a="1"/>
  <c r="H21" i="265" a="1"/>
  <c r="C112" i="265" a="1"/>
  <c r="F172" i="265" a="1"/>
  <c r="H173" i="265" a="1"/>
  <c r="G23" i="265" a="1"/>
  <c r="B74" i="265" a="1"/>
  <c r="H131" i="265" a="1"/>
  <c r="F54" i="265" a="1"/>
  <c r="B110" i="265" a="1"/>
  <c r="C174" i="265" a="1"/>
  <c r="H14" i="265" a="1"/>
  <c r="F25" i="265" a="1"/>
  <c r="H65" i="265" a="1"/>
  <c r="B114" i="265" a="1"/>
  <c r="H43" i="265" a="1"/>
  <c r="H101" i="265" a="1"/>
  <c r="H101" i="265"/>
  <c r="H43" i="265"/>
  <c r="B114" i="265"/>
  <c r="H65" i="265"/>
  <c r="F25" i="265"/>
  <c r="H14" i="265"/>
  <c r="C174" i="265"/>
  <c r="B110" i="265"/>
  <c r="F54" i="265"/>
  <c r="H131" i="265"/>
  <c r="B74" i="265"/>
  <c r="G23" i="265"/>
  <c r="H173" i="265"/>
  <c r="F172" i="265"/>
  <c r="C112" i="265"/>
  <c r="H21" i="265"/>
  <c r="D98" i="265"/>
  <c r="B144" i="265"/>
  <c r="H156" i="265"/>
  <c r="F68" i="265"/>
  <c r="G110" i="265"/>
  <c r="B8" i="265"/>
  <c r="G89" i="265"/>
  <c r="G69" i="265"/>
  <c r="C22" i="265"/>
  <c r="G50" i="265"/>
  <c r="G44" i="265"/>
  <c r="H98" i="265"/>
  <c r="G102" i="265"/>
  <c r="E74" i="265"/>
  <c r="E40" i="265"/>
  <c r="E89" i="265"/>
  <c r="E129" i="265"/>
  <c r="G141" i="265"/>
  <c r="F155" i="265"/>
  <c r="C163" i="265"/>
  <c r="H203" i="265"/>
  <c r="H216" i="265"/>
  <c r="F85" i="265"/>
  <c r="F9" i="265"/>
  <c r="G12" i="265"/>
  <c r="C23" i="265"/>
  <c r="C103" i="265"/>
  <c r="H39" i="265"/>
  <c r="F188" i="265"/>
  <c r="E237" i="265"/>
  <c r="B142" i="265"/>
  <c r="E22" i="265"/>
  <c r="G86" i="265"/>
  <c r="E101" i="265"/>
  <c r="I147" i="265"/>
  <c r="D8" i="265"/>
  <c r="C70" i="265"/>
  <c r="I39" i="265"/>
  <c r="F89" i="265"/>
  <c r="B100" i="265"/>
  <c r="F44" i="265"/>
  <c r="I113" i="265"/>
  <c r="G140" i="265"/>
  <c r="C21" i="265"/>
  <c r="E52" i="265"/>
  <c r="E157" i="265"/>
  <c r="F7" i="265"/>
  <c r="F70" i="265"/>
  <c r="G119" i="265"/>
  <c r="C101" i="265"/>
  <c r="E82" i="265"/>
  <c r="B140" i="265"/>
  <c r="I102" i="265"/>
  <c r="I74" i="265"/>
  <c r="G40" i="265"/>
  <c r="I89" i="265"/>
  <c r="C146" i="265"/>
  <c r="B173" i="265"/>
  <c r="H117" i="265"/>
  <c r="D145" i="265"/>
  <c r="H188" i="265"/>
  <c r="H201" i="265"/>
  <c r="H209" i="265"/>
  <c r="F5" i="265"/>
  <c r="D146" i="265"/>
  <c r="G171" i="265"/>
  <c r="B176" i="265"/>
  <c r="D119" i="265"/>
  <c r="C113" i="265"/>
  <c r="E179" i="265"/>
  <c r="D224" i="265"/>
  <c r="I276" i="265"/>
  <c r="B36" i="265"/>
  <c r="G59" i="265"/>
  <c r="B70" i="265"/>
  <c r="B96" i="265"/>
  <c r="B5" i="265"/>
  <c r="G164" i="265"/>
  <c r="D74" i="265"/>
  <c r="I111" i="265"/>
  <c r="H51" i="265"/>
  <c r="C38" i="265"/>
  <c r="B129" i="265"/>
  <c r="F37" i="265"/>
  <c r="F23" i="265"/>
  <c r="G65" i="265"/>
  <c r="G6" i="265"/>
  <c r="C67" i="265"/>
  <c r="D100" i="265"/>
  <c r="G10" i="265"/>
  <c r="H140" i="265"/>
  <c r="G83" i="265"/>
  <c r="G104" i="265"/>
  <c r="C54" i="265"/>
  <c r="I28" i="265"/>
  <c r="E112" i="265"/>
  <c r="I20" i="265"/>
  <c r="H28" i="265"/>
  <c r="F74" i="265"/>
  <c r="I140" i="265"/>
  <c r="F164" i="265"/>
  <c r="C27" i="265"/>
  <c r="F129" i="265"/>
  <c r="G43" i="265"/>
  <c r="G82" i="265"/>
  <c r="E6" i="265"/>
  <c r="E88" i="265"/>
  <c r="I36" i="265"/>
  <c r="G114" i="265"/>
  <c r="C26" i="265"/>
  <c r="D35" i="265"/>
  <c r="B102" i="265"/>
  <c r="G26" i="265"/>
  <c r="F80" i="265"/>
  <c r="E131" i="265"/>
  <c r="D40" i="265"/>
  <c r="H170" i="265"/>
  <c r="F83" i="265"/>
  <c r="C161" i="265"/>
  <c r="C147" i="265"/>
  <c r="D174" i="265"/>
  <c r="E144" i="265"/>
  <c r="E149" i="265"/>
  <c r="B85" i="265"/>
  <c r="H162" i="265"/>
  <c r="H185" i="265"/>
  <c r="H189" i="265"/>
  <c r="H206" i="265"/>
  <c r="H215" i="265"/>
  <c r="I116" i="265"/>
  <c r="E85" i="265"/>
  <c r="C164" i="265"/>
  <c r="F114" i="265"/>
  <c r="G85" i="265"/>
  <c r="F24" i="265"/>
  <c r="B57" i="265"/>
  <c r="C83" i="265"/>
  <c r="E100" i="265"/>
  <c r="B37" i="265"/>
  <c r="G71" i="265"/>
  <c r="B28" i="265"/>
  <c r="F110" i="265"/>
  <c r="E39" i="265"/>
  <c r="E119" i="265"/>
  <c r="B147" i="265"/>
  <c r="F205" i="265"/>
  <c r="D233" i="265"/>
  <c r="E254" i="265"/>
  <c r="D28" i="265"/>
  <c r="D11" i="265"/>
  <c r="G36" i="265"/>
  <c r="C87" i="265"/>
  <c r="B53" i="265"/>
  <c r="G101" i="265"/>
  <c r="D163" i="265"/>
  <c r="E114" i="265"/>
  <c r="D141" i="265"/>
  <c r="E162" i="265"/>
  <c r="I188" i="265"/>
  <c r="I201" i="265"/>
  <c r="I209" i="265"/>
  <c r="B234" i="265"/>
  <c r="B260" i="265"/>
  <c r="E279" i="265"/>
  <c r="F308" i="265"/>
  <c r="B358" i="265"/>
  <c r="G222" i="265"/>
  <c r="I194" i="265"/>
  <c r="I207" i="265"/>
  <c r="B230" i="265"/>
  <c r="H249" i="265"/>
  <c r="B276" i="265"/>
  <c r="F297" i="265"/>
  <c r="D342" i="265"/>
  <c r="G218" i="265"/>
  <c r="C99" i="265"/>
  <c r="H111" i="265"/>
  <c r="C40" i="265"/>
  <c r="B112" i="265"/>
  <c r="I83" i="265"/>
  <c r="I81" i="265"/>
  <c r="G170" i="265"/>
  <c r="H83" i="265"/>
  <c r="D41" i="265"/>
  <c r="B84" i="265"/>
  <c r="D38" i="265"/>
  <c r="H26" i="265"/>
  <c r="I155" i="265"/>
  <c r="H155" i="265"/>
  <c r="G14" i="265"/>
  <c r="D20" i="265"/>
  <c r="I146" i="265"/>
  <c r="D14" i="265"/>
  <c r="G5" i="265"/>
  <c r="B82" i="265"/>
  <c r="E148" i="265"/>
  <c r="C159" i="265"/>
  <c r="F56" i="265"/>
  <c r="I21" i="265"/>
  <c r="I13" i="265"/>
  <c r="G35" i="265"/>
  <c r="E127" i="265"/>
  <c r="E172" i="265"/>
  <c r="I126" i="265"/>
  <c r="H57" i="265"/>
  <c r="C69" i="265"/>
  <c r="C85" i="265"/>
  <c r="C144" i="265"/>
  <c r="C157" i="265"/>
  <c r="E7" i="265"/>
  <c r="C82" i="265"/>
  <c r="G37" i="265"/>
  <c r="H20" i="265"/>
  <c r="I98" i="265"/>
  <c r="E133" i="265"/>
  <c r="F134" i="265"/>
  <c r="H125" i="265"/>
  <c r="H161" i="265"/>
  <c r="C13" i="265"/>
  <c r="D44" i="265"/>
  <c r="E44" i="265"/>
  <c r="H71" i="265"/>
  <c r="F84" i="265"/>
  <c r="F11" i="265"/>
  <c r="H96" i="265"/>
  <c r="B35" i="265"/>
  <c r="I38" i="265"/>
  <c r="G54" i="265"/>
  <c r="F39" i="265"/>
  <c r="H126" i="265"/>
  <c r="C6" i="265"/>
  <c r="E58" i="265"/>
  <c r="D13" i="265"/>
  <c r="D51" i="265"/>
  <c r="E51" i="265"/>
  <c r="H56" i="265"/>
  <c r="D6" i="265"/>
  <c r="I43" i="265"/>
  <c r="B170" i="265"/>
  <c r="G142" i="265"/>
  <c r="E14" i="265"/>
  <c r="C104" i="265"/>
  <c r="G13" i="265"/>
  <c r="C24" i="265"/>
  <c r="D25" i="265"/>
  <c r="E71" i="265"/>
  <c r="C114" i="265"/>
  <c r="E23" i="265"/>
  <c r="H86" i="265"/>
  <c r="C172" i="265"/>
  <c r="E66" i="265"/>
  <c r="I156" i="265"/>
  <c r="E13" i="265"/>
  <c r="F179" i="265"/>
  <c r="B68" i="265"/>
  <c r="G66" i="265"/>
  <c r="I179" i="265"/>
  <c r="G99" i="265"/>
  <c r="G38" i="265"/>
  <c r="E38" i="265"/>
  <c r="D130" i="265"/>
  <c r="D82" i="265"/>
  <c r="F81" i="265"/>
  <c r="I132" i="265"/>
  <c r="E28" i="265"/>
  <c r="E54" i="265"/>
  <c r="G53" i="265"/>
  <c r="I159" i="265"/>
  <c r="C71" i="265"/>
  <c r="D86" i="265"/>
  <c r="F147" i="265"/>
  <c r="I164" i="265"/>
  <c r="F171" i="265"/>
  <c r="I99" i="265"/>
  <c r="I174" i="265"/>
  <c r="B178" i="265"/>
  <c r="D179" i="265"/>
  <c r="E117" i="265"/>
  <c r="D115" i="265"/>
  <c r="B116" i="265"/>
  <c r="E42" i="265"/>
  <c r="H144" i="265"/>
  <c r="D128" i="265"/>
  <c r="H129" i="265"/>
  <c r="D186" i="265"/>
  <c r="D188" i="265"/>
  <c r="D190" i="265"/>
  <c r="D192" i="265"/>
  <c r="D194" i="265"/>
  <c r="D201" i="265"/>
  <c r="D203" i="265"/>
  <c r="D205" i="265"/>
  <c r="D207" i="265"/>
  <c r="D209" i="265"/>
  <c r="D216" i="265"/>
  <c r="H219" i="265"/>
  <c r="H35" i="265"/>
  <c r="B14" i="265"/>
  <c r="G42" i="265"/>
  <c r="B23" i="265"/>
  <c r="G39" i="265"/>
  <c r="C8" i="265"/>
  <c r="C43" i="265"/>
  <c r="I42" i="265"/>
  <c r="B174" i="265"/>
  <c r="D99" i="265"/>
  <c r="F98" i="265"/>
  <c r="D171" i="265"/>
  <c r="H10" i="265"/>
  <c r="F58" i="265"/>
  <c r="C58" i="265"/>
  <c r="G175" i="265"/>
  <c r="F52" i="265"/>
  <c r="D29" i="265"/>
  <c r="G28" i="265"/>
  <c r="F118" i="265"/>
  <c r="D68" i="265"/>
  <c r="I104" i="265"/>
  <c r="G146" i="265"/>
  <c r="G147" i="265"/>
  <c r="B81" i="265"/>
  <c r="G131" i="265"/>
  <c r="D53" i="265"/>
  <c r="D66" i="265"/>
  <c r="F186" i="265"/>
  <c r="F194" i="265"/>
  <c r="F207" i="265"/>
  <c r="D222" i="265"/>
  <c r="D235" i="265"/>
  <c r="G262" i="265"/>
  <c r="B267" i="265"/>
  <c r="E37" i="265"/>
  <c r="H29" i="265"/>
  <c r="F35" i="265"/>
  <c r="I66" i="265"/>
  <c r="I86" i="265"/>
  <c r="D36" i="265"/>
  <c r="H53" i="265"/>
  <c r="D87" i="265"/>
  <c r="G148" i="265"/>
  <c r="F51" i="265"/>
  <c r="C149" i="265"/>
  <c r="D178" i="265"/>
  <c r="H164" i="265"/>
  <c r="D142" i="265"/>
  <c r="F115" i="265"/>
  <c r="H149" i="265"/>
  <c r="F161" i="265"/>
  <c r="F95" i="265"/>
  <c r="E175" i="265"/>
  <c r="I185" i="265"/>
  <c r="I189" i="265"/>
  <c r="I206" i="265"/>
  <c r="I215" i="265"/>
  <c r="B223" i="265"/>
  <c r="B236" i="265"/>
  <c r="E252" i="265"/>
  <c r="E262" i="265"/>
  <c r="B275" i="265"/>
  <c r="E281" i="265"/>
  <c r="B294" i="265"/>
  <c r="E312" i="265"/>
  <c r="H338" i="265"/>
  <c r="C367" i="265"/>
  <c r="G217" i="265"/>
  <c r="G224" i="265"/>
  <c r="G118" i="265"/>
  <c r="C158" i="265"/>
  <c r="H132" i="265"/>
  <c r="C178" i="265"/>
  <c r="E146" i="265"/>
  <c r="F187" i="265"/>
  <c r="F191" i="265"/>
  <c r="F200" i="265"/>
  <c r="F204" i="265"/>
  <c r="F208" i="265"/>
  <c r="D218" i="265"/>
  <c r="D223" i="265"/>
  <c r="D232" i="265"/>
  <c r="D236" i="265"/>
  <c r="D246" i="265"/>
  <c r="E253" i="265"/>
  <c r="C263" i="265"/>
  <c r="F268" i="265"/>
  <c r="F280" i="265"/>
  <c r="I158" i="265"/>
  <c r="C119" i="265"/>
  <c r="I128" i="265"/>
  <c r="I6" i="265"/>
  <c r="H24" i="265"/>
  <c r="H41" i="265"/>
  <c r="G72" i="265"/>
  <c r="I65" i="265"/>
  <c r="H80" i="265"/>
  <c r="I5" i="265"/>
  <c r="H68" i="265"/>
  <c r="C73" i="265"/>
  <c r="G126" i="265"/>
  <c r="E70" i="265"/>
  <c r="H176" i="265"/>
  <c r="C14" i="265"/>
  <c r="H9" i="265"/>
  <c r="F112" i="265"/>
  <c r="E102" i="265"/>
  <c r="F59" i="265"/>
  <c r="E73" i="265"/>
  <c r="H95" i="265"/>
  <c r="F157" i="265"/>
  <c r="D43" i="265"/>
  <c r="F57" i="265"/>
  <c r="D71" i="265"/>
  <c r="D85" i="265"/>
  <c r="H186" i="265"/>
  <c r="H194" i="265"/>
  <c r="H207" i="265"/>
  <c r="I141" i="265"/>
  <c r="C57" i="265"/>
  <c r="F100" i="265"/>
  <c r="B72" i="265"/>
  <c r="D111" i="265"/>
  <c r="E159" i="265"/>
  <c r="F209" i="265"/>
  <c r="F67" i="265"/>
  <c r="E36" i="265"/>
  <c r="G51" i="265"/>
  <c r="H134" i="265"/>
  <c r="C162" i="265"/>
  <c r="B24" i="265"/>
  <c r="D22" i="265"/>
  <c r="G172" i="265"/>
  <c r="C25" i="265"/>
  <c r="B22" i="265"/>
  <c r="I125" i="265"/>
  <c r="C41" i="265"/>
  <c r="B44" i="265"/>
  <c r="D10" i="265"/>
  <c r="G68" i="265"/>
  <c r="C5" i="265"/>
  <c r="D23" i="265"/>
  <c r="I71" i="265"/>
  <c r="I26" i="265"/>
  <c r="I161" i="265"/>
  <c r="B52" i="265"/>
  <c r="G103" i="265"/>
  <c r="G130" i="265"/>
  <c r="D133" i="265"/>
  <c r="E160" i="265"/>
  <c r="F130" i="265"/>
  <c r="F143" i="265"/>
  <c r="G156" i="265"/>
  <c r="E164" i="265"/>
  <c r="H192" i="265"/>
  <c r="I80" i="265"/>
  <c r="B86" i="265"/>
  <c r="E57" i="265"/>
  <c r="D101" i="265"/>
  <c r="D72" i="265"/>
  <c r="C111" i="265"/>
  <c r="D132" i="265"/>
  <c r="F201" i="265"/>
  <c r="D248" i="265"/>
  <c r="E103" i="265"/>
  <c r="B50" i="265"/>
  <c r="E8" i="265"/>
  <c r="D56" i="265"/>
  <c r="D83" i="265"/>
  <c r="I186" i="265"/>
  <c r="E9" i="265"/>
  <c r="I41" i="265"/>
  <c r="G67" i="265"/>
  <c r="I131" i="265"/>
  <c r="H116" i="265"/>
  <c r="I37" i="265"/>
  <c r="B20" i="265"/>
  <c r="F99" i="265"/>
  <c r="I101" i="265"/>
  <c r="I143" i="265"/>
  <c r="E98" i="265"/>
  <c r="G144" i="265"/>
  <c r="I171" i="265"/>
  <c r="F21" i="265"/>
  <c r="E142" i="265"/>
  <c r="F22" i="265"/>
  <c r="B6" i="265"/>
  <c r="C44" i="265"/>
  <c r="C52" i="265"/>
  <c r="F142" i="265"/>
  <c r="C115" i="265"/>
  <c r="B26" i="265"/>
  <c r="F149" i="265"/>
  <c r="I35" i="265"/>
  <c r="G129" i="265"/>
  <c r="F144" i="265"/>
  <c r="B80" i="265"/>
  <c r="D27" i="265"/>
  <c r="B65" i="265"/>
  <c r="D7" i="265"/>
  <c r="D5" i="265"/>
  <c r="B127" i="265"/>
  <c r="E5" i="265"/>
  <c r="E53" i="265"/>
  <c r="H12" i="265"/>
  <c r="H38" i="265"/>
  <c r="I22" i="265"/>
  <c r="C100" i="265"/>
  <c r="B12" i="265"/>
  <c r="E25" i="265"/>
  <c r="H102" i="265"/>
  <c r="C12" i="265"/>
  <c r="H74" i="265"/>
  <c r="F40" i="265"/>
  <c r="F132" i="265"/>
  <c r="H13" i="265"/>
  <c r="H89" i="265"/>
  <c r="F43" i="265"/>
  <c r="B130" i="265"/>
  <c r="G57" i="265"/>
  <c r="C143" i="265"/>
  <c r="B117" i="265"/>
  <c r="D156" i="265"/>
  <c r="G143" i="265"/>
  <c r="G163" i="265"/>
  <c r="H191" i="265"/>
  <c r="H200" i="265"/>
  <c r="H204" i="265"/>
  <c r="H218" i="265"/>
  <c r="C145" i="265"/>
  <c r="H141" i="265"/>
  <c r="G25" i="265"/>
  <c r="F145" i="265"/>
  <c r="D57" i="265"/>
  <c r="F170" i="265"/>
  <c r="G100" i="265"/>
  <c r="D175" i="265"/>
  <c r="C72" i="265"/>
  <c r="B118" i="265"/>
  <c r="D104" i="265"/>
  <c r="G111" i="265"/>
  <c r="D131" i="265"/>
  <c r="C133" i="265"/>
  <c r="F192" i="265"/>
  <c r="D220" i="265"/>
  <c r="E246" i="265"/>
  <c r="G269" i="265"/>
  <c r="C39" i="265"/>
  <c r="K39" i="265"/>
  <c r="C36" i="265"/>
  <c r="K36" i="265"/>
  <c r="C89" i="265"/>
  <c r="K89" i="265"/>
  <c r="C128" i="265"/>
  <c r="H147" i="265"/>
  <c r="D157" i="265"/>
  <c r="F177" i="265"/>
  <c r="E141" i="265"/>
  <c r="B149" i="265"/>
  <c r="I162" i="265"/>
  <c r="F176" i="265"/>
  <c r="I192" i="265"/>
  <c r="B221" i="265"/>
  <c r="C248" i="265"/>
  <c r="G264" i="265"/>
  <c r="F335" i="265"/>
  <c r="B403" i="265"/>
  <c r="I203" i="265"/>
  <c r="B217" i="265"/>
  <c r="C238" i="265"/>
  <c r="D264" i="265"/>
  <c r="C284" i="265"/>
  <c r="F322" i="265"/>
  <c r="G380" i="265"/>
  <c r="G231" i="265"/>
  <c r="I173" i="265"/>
  <c r="C29" i="265"/>
  <c r="D81" i="265"/>
  <c r="C10" i="265"/>
  <c r="C7" i="265"/>
  <c r="G80" i="265"/>
  <c r="E81" i="265"/>
  <c r="H81" i="265"/>
  <c r="F119" i="265"/>
  <c r="G159" i="265"/>
  <c r="B155" i="265"/>
  <c r="E163" i="265"/>
  <c r="B125" i="265"/>
  <c r="B54" i="265"/>
  <c r="B40" i="265"/>
  <c r="G155" i="265"/>
  <c r="F69" i="265"/>
  <c r="D59" i="265"/>
  <c r="C134" i="265"/>
  <c r="E43" i="265"/>
  <c r="G157" i="265"/>
  <c r="H8" i="265"/>
  <c r="G8" i="265"/>
  <c r="G56" i="265"/>
  <c r="C130" i="265"/>
  <c r="B159" i="265"/>
  <c r="I14" i="265"/>
  <c r="H6" i="265"/>
  <c r="I57" i="265"/>
  <c r="D21" i="265"/>
  <c r="G127" i="265"/>
  <c r="H11" i="265"/>
  <c r="I96" i="265"/>
  <c r="H128" i="265"/>
  <c r="E83" i="265"/>
  <c r="C97" i="265"/>
  <c r="E24" i="265"/>
  <c r="I51" i="265"/>
  <c r="G74" i="265"/>
  <c r="C142" i="265"/>
  <c r="G84" i="265"/>
  <c r="F174" i="265"/>
  <c r="F13" i="265"/>
  <c r="E86" i="265"/>
  <c r="F86" i="265"/>
  <c r="C11" i="265"/>
  <c r="G134" i="265"/>
  <c r="I170" i="265"/>
  <c r="G20" i="265"/>
  <c r="I53" i="265"/>
  <c r="G125" i="265"/>
  <c r="I110" i="265"/>
  <c r="G11" i="265"/>
  <c r="G87" i="265"/>
  <c r="H87" i="265"/>
  <c r="C175" i="265"/>
  <c r="G29" i="265"/>
  <c r="H66" i="265"/>
  <c r="H23" i="265"/>
  <c r="B67" i="265"/>
  <c r="G24" i="265"/>
  <c r="C9" i="265"/>
  <c r="B157" i="265"/>
  <c r="C55" i="265"/>
  <c r="C28" i="265"/>
  <c r="K28" i="265"/>
  <c r="E59" i="265"/>
  <c r="H146" i="265"/>
  <c r="F159" i="265"/>
  <c r="C37" i="265"/>
  <c r="K37" i="265"/>
  <c r="G97" i="265"/>
  <c r="B11" i="265"/>
  <c r="J11" i="265"/>
  <c r="I12" i="265"/>
  <c r="F66" i="265"/>
  <c r="I23" i="265"/>
  <c r="E67" i="265"/>
  <c r="F104" i="265"/>
  <c r="F20" i="265"/>
  <c r="C68" i="265"/>
  <c r="D67" i="265"/>
  <c r="E104" i="265"/>
  <c r="B95" i="265"/>
  <c r="D39" i="265"/>
  <c r="F38" i="265"/>
  <c r="B131" i="265"/>
  <c r="D12" i="265"/>
  <c r="B83" i="265"/>
  <c r="J83" i="265"/>
  <c r="G81" i="265"/>
  <c r="B134" i="265"/>
  <c r="F6" i="265"/>
  <c r="H54" i="265"/>
  <c r="D54" i="265"/>
  <c r="C86" i="265"/>
  <c r="K86" i="265"/>
  <c r="F146" i="265"/>
  <c r="D164" i="265"/>
  <c r="C171" i="265"/>
  <c r="H99" i="265"/>
  <c r="E173" i="265"/>
  <c r="G177" i="265"/>
  <c r="F178" i="265"/>
  <c r="E116" i="265"/>
  <c r="H114" i="265"/>
  <c r="G115" i="265"/>
  <c r="D42" i="265"/>
  <c r="D143" i="265"/>
  <c r="D127" i="265"/>
  <c r="G128" i="265"/>
  <c r="D187" i="265"/>
  <c r="D189" i="265"/>
  <c r="D191" i="265"/>
  <c r="D193" i="265"/>
  <c r="D202" i="265"/>
  <c r="D204" i="265"/>
  <c r="D206" i="265"/>
  <c r="D208" i="265"/>
  <c r="F42" i="265"/>
  <c r="B69" i="265"/>
  <c r="G149" i="265"/>
  <c r="I10" i="265"/>
  <c r="B43" i="265"/>
  <c r="J43" i="265"/>
  <c r="H42" i="265"/>
  <c r="B145" i="265"/>
  <c r="B21" i="265"/>
  <c r="J21" i="265"/>
  <c r="E99" i="265"/>
  <c r="G98" i="265"/>
  <c r="C173" i="265"/>
  <c r="D58" i="265"/>
  <c r="B58" i="265"/>
  <c r="H174" i="265"/>
  <c r="I68" i="265"/>
  <c r="B29" i="265"/>
  <c r="F28" i="265"/>
  <c r="G117" i="265"/>
  <c r="I27" i="265"/>
  <c r="E68" i="265"/>
  <c r="F111" i="265"/>
  <c r="D147" i="265"/>
  <c r="B148" i="265"/>
  <c r="C81" i="265"/>
  <c r="K81" i="265"/>
  <c r="C118" i="265"/>
  <c r="E132" i="265"/>
  <c r="B146" i="265"/>
  <c r="J146" i="265"/>
  <c r="F190" i="265"/>
  <c r="F203" i="265"/>
  <c r="F216" i="265"/>
  <c r="D231" i="265"/>
  <c r="E239" i="265"/>
  <c r="D252" i="265"/>
  <c r="I266" i="265"/>
  <c r="F278" i="265"/>
  <c r="I24" i="265"/>
  <c r="C160" i="265"/>
  <c r="E178" i="265"/>
  <c r="F8" i="265"/>
  <c r="F36" i="265"/>
  <c r="D126" i="265"/>
  <c r="G7" i="265"/>
  <c r="B87" i="265"/>
  <c r="D52" i="265"/>
  <c r="B156" i="265"/>
  <c r="B25" i="265"/>
  <c r="F101" i="265"/>
  <c r="E56" i="265"/>
  <c r="B141" i="265"/>
  <c r="D70" i="265"/>
  <c r="D148" i="265"/>
  <c r="E134" i="265"/>
  <c r="F162" i="265"/>
  <c r="E161" i="265"/>
  <c r="C176" i="265"/>
  <c r="I191" i="265"/>
  <c r="I200" i="265"/>
  <c r="I204" i="265"/>
  <c r="B219" i="265"/>
  <c r="B232" i="265"/>
  <c r="B245" i="265"/>
  <c r="C253" i="265"/>
  <c r="C268" i="265"/>
  <c r="B280" i="265"/>
  <c r="D282" i="265"/>
  <c r="F305" i="265"/>
  <c r="F326" i="265"/>
  <c r="H354" i="265"/>
  <c r="G387" i="265"/>
  <c r="G220" i="265"/>
  <c r="G233" i="265"/>
  <c r="F125" i="265"/>
  <c r="B132" i="265"/>
  <c r="J132" i="265"/>
  <c r="C66" i="265"/>
  <c r="K66" i="265"/>
  <c r="G145" i="265"/>
  <c r="F185" i="265"/>
  <c r="F189" i="265"/>
  <c r="F193" i="265"/>
  <c r="F202" i="265"/>
  <c r="F206" i="265"/>
  <c r="F215" i="265"/>
  <c r="D221" i="265"/>
  <c r="D234" i="265"/>
  <c r="E238" i="265"/>
  <c r="I248" i="265"/>
  <c r="D250" i="265"/>
  <c r="H264" i="265"/>
  <c r="C265" i="265"/>
  <c r="F276" i="265"/>
  <c r="F71" i="265"/>
  <c r="C59" i="265"/>
  <c r="F82" i="265"/>
  <c r="G52" i="265"/>
  <c r="C179" i="265"/>
  <c r="I9" i="265"/>
  <c r="B9" i="265"/>
  <c r="H72" i="265"/>
  <c r="G95" i="265"/>
  <c r="F127" i="265"/>
  <c r="E118" i="265"/>
  <c r="B13" i="265"/>
  <c r="J13" i="265"/>
  <c r="I72" i="265"/>
  <c r="I95" i="265"/>
  <c r="D73" i="265"/>
  <c r="B73" i="265"/>
  <c r="F128" i="265"/>
  <c r="D9" i="265"/>
  <c r="J9" i="265" s="1"/>
  <c r="H50" i="265"/>
  <c r="I44" i="265"/>
  <c r="C148" i="265"/>
  <c r="H5" i="265"/>
  <c r="D88" i="265"/>
  <c r="B88" i="265"/>
  <c r="D158" i="265"/>
  <c r="I8" i="265"/>
  <c r="B66" i="265"/>
  <c r="J66" i="265"/>
  <c r="M66" i="265"/>
  <c r="N66" i="265"/>
  <c r="I59" i="265"/>
  <c r="I177" i="265"/>
  <c r="B98" i="265"/>
  <c r="J98" i="265"/>
  <c r="B164" i="265"/>
  <c r="J164" i="265"/>
  <c r="E176" i="265"/>
  <c r="E177" i="265"/>
  <c r="B27" i="265"/>
  <c r="B115" i="265"/>
  <c r="E113" i="265"/>
  <c r="I114" i="265"/>
  <c r="G133" i="265"/>
  <c r="I119" i="265"/>
  <c r="F126" i="265"/>
  <c r="I54" i="265"/>
  <c r="B161" i="265"/>
  <c r="B133" i="265"/>
  <c r="D134" i="265"/>
  <c r="E187" i="265"/>
  <c r="E189" i="265"/>
  <c r="E191" i="265"/>
  <c r="E193" i="265"/>
  <c r="E202" i="265"/>
  <c r="E204" i="265"/>
  <c r="E206" i="265"/>
  <c r="E208" i="265"/>
  <c r="B218" i="265"/>
  <c r="B222" i="265"/>
  <c r="B231" i="265"/>
  <c r="B235" i="265"/>
  <c r="C239" i="265"/>
  <c r="E250" i="265"/>
  <c r="H251" i="265"/>
  <c r="E261" i="265"/>
  <c r="E266" i="265"/>
  <c r="F266" i="265"/>
  <c r="B278" i="265"/>
  <c r="E280" i="265"/>
  <c r="F281" i="265"/>
  <c r="F290" i="265"/>
  <c r="E297" i="265"/>
  <c r="F312" i="265"/>
  <c r="F324" i="265"/>
  <c r="G338" i="265"/>
  <c r="F350" i="265"/>
  <c r="D357" i="265"/>
  <c r="I383" i="265"/>
  <c r="C217" i="265"/>
  <c r="G219" i="265"/>
  <c r="G223" i="265"/>
  <c r="G232" i="265"/>
  <c r="G236" i="265"/>
  <c r="G245" i="265"/>
  <c r="B247" i="265"/>
  <c r="F261" i="265"/>
  <c r="G275" i="265"/>
  <c r="G276" i="265"/>
  <c r="I282" i="265"/>
  <c r="B328" i="265"/>
  <c r="D399" i="265"/>
  <c r="B307" i="265"/>
  <c r="H321" i="265"/>
  <c r="H329" i="265"/>
  <c r="E356" i="265"/>
  <c r="E371" i="265"/>
  <c r="I399" i="265"/>
  <c r="C292" i="265"/>
  <c r="G307" i="265"/>
  <c r="H314" i="265"/>
  <c r="I327" i="265"/>
  <c r="C341" i="265"/>
  <c r="I371" i="265"/>
  <c r="H371" i="265"/>
  <c r="B396" i="265"/>
  <c r="G235" i="265"/>
  <c r="H239" i="265"/>
  <c r="G251" i="265"/>
  <c r="H252" i="265"/>
  <c r="C261" i="265"/>
  <c r="G267" i="265"/>
  <c r="H267" i="265"/>
  <c r="D279" i="265"/>
  <c r="D281" i="265"/>
  <c r="E296" i="265"/>
  <c r="B324" i="265"/>
  <c r="B350" i="265"/>
  <c r="I381" i="265"/>
  <c r="I291" i="265"/>
  <c r="E307" i="265"/>
  <c r="G314" i="265"/>
  <c r="H327" i="265"/>
  <c r="B341" i="265"/>
  <c r="E352" i="265"/>
  <c r="B372" i="265"/>
  <c r="H396" i="265"/>
  <c r="I299" i="265"/>
  <c r="D311" i="265"/>
  <c r="F337" i="265"/>
  <c r="D366" i="265"/>
  <c r="C366" i="265"/>
  <c r="F388" i="265"/>
  <c r="G132" i="265"/>
  <c r="G161" i="265"/>
  <c r="F158" i="265"/>
  <c r="F173" i="265"/>
  <c r="B175" i="265"/>
  <c r="C102" i="265"/>
  <c r="K102" i="265"/>
  <c r="G178" i="265"/>
  <c r="B104" i="265"/>
  <c r="B111" i="265"/>
  <c r="J111" i="265"/>
  <c r="B186" i="265"/>
  <c r="J186" i="265"/>
  <c r="B188" i="265"/>
  <c r="J188" i="265"/>
  <c r="B190" i="265"/>
  <c r="B192" i="265"/>
  <c r="J192" i="265"/>
  <c r="B194" i="265"/>
  <c r="J194" i="265"/>
  <c r="B201" i="265"/>
  <c r="J201" i="265"/>
  <c r="B203" i="265"/>
  <c r="J203" i="265"/>
  <c r="B205" i="265"/>
  <c r="B207" i="265"/>
  <c r="J207" i="265"/>
  <c r="B209" i="265"/>
  <c r="J209" i="265"/>
  <c r="B216" i="265"/>
  <c r="J216" i="265"/>
  <c r="D219" i="265"/>
  <c r="H221" i="265"/>
  <c r="H230" i="265"/>
  <c r="H234" i="265"/>
  <c r="I236" i="265"/>
  <c r="H245" i="265"/>
  <c r="I249" i="265"/>
  <c r="D247" i="265"/>
  <c r="D251" i="265"/>
  <c r="H260" i="265"/>
  <c r="H261" i="265"/>
  <c r="B269" i="265"/>
  <c r="B266" i="265"/>
  <c r="H275" i="265"/>
  <c r="F277" i="265"/>
  <c r="B89" i="265"/>
  <c r="D89" i="265"/>
  <c r="G179" i="265"/>
  <c r="E10" i="265"/>
  <c r="G112" i="265"/>
  <c r="C127" i="265"/>
  <c r="G174" i="265"/>
  <c r="C74" i="265"/>
  <c r="K74" i="265"/>
  <c r="H36" i="265"/>
  <c r="C129" i="265"/>
  <c r="F97" i="265"/>
  <c r="I7" i="265"/>
  <c r="C96" i="265"/>
  <c r="D96" i="265"/>
  <c r="B97" i="265"/>
  <c r="I176" i="265"/>
  <c r="I11" i="265"/>
  <c r="G96" i="265"/>
  <c r="D97" i="265"/>
  <c r="E96" i="265"/>
  <c r="F96" i="265"/>
  <c r="G162" i="265"/>
  <c r="F163" i="265"/>
  <c r="H171" i="265"/>
  <c r="G21" i="265"/>
  <c r="H69" i="265"/>
  <c r="I69" i="265"/>
  <c r="D69" i="265"/>
  <c r="E69" i="265"/>
  <c r="D112" i="265"/>
  <c r="G113" i="265"/>
  <c r="G27" i="265"/>
  <c r="H27" i="265"/>
  <c r="E27" i="265"/>
  <c r="F27" i="265"/>
  <c r="E115" i="265"/>
  <c r="C116" i="265"/>
  <c r="B99" i="265"/>
  <c r="J99" i="265"/>
  <c r="E97" i="265"/>
  <c r="E11" i="265"/>
  <c r="H84" i="265"/>
  <c r="I84" i="265"/>
  <c r="D84" i="265"/>
  <c r="E84" i="265"/>
  <c r="F141" i="265"/>
  <c r="E143" i="265"/>
  <c r="D37" i="265"/>
  <c r="B38" i="265"/>
  <c r="J38" i="265"/>
  <c r="E128" i="265"/>
  <c r="I129" i="265"/>
  <c r="C117" i="265"/>
  <c r="F117" i="265"/>
  <c r="I117" i="265"/>
  <c r="D118" i="265"/>
  <c r="B51" i="265"/>
  <c r="J51" i="265"/>
  <c r="C51" i="265"/>
  <c r="K51" i="265"/>
  <c r="L51" i="265"/>
  <c r="F148" i="265"/>
  <c r="I149" i="265"/>
  <c r="C131" i="265"/>
  <c r="K131" i="265"/>
  <c r="F131" i="265"/>
  <c r="C132" i="265"/>
  <c r="K132" i="265"/>
  <c r="L132" i="265"/>
  <c r="B59" i="265"/>
  <c r="G176" i="265"/>
  <c r="D144" i="265"/>
  <c r="I144" i="265"/>
  <c r="E145" i="265"/>
  <c r="E72" i="265"/>
  <c r="F72" i="265"/>
  <c r="H119" i="265"/>
  <c r="E126" i="265"/>
  <c r="F156" i="265"/>
  <c r="B158" i="265"/>
  <c r="E158" i="265"/>
  <c r="D159" i="265"/>
  <c r="G185" i="265"/>
  <c r="G186" i="265"/>
  <c r="G187" i="265"/>
  <c r="C190" i="265"/>
  <c r="C194" i="265"/>
  <c r="C203" i="265"/>
  <c r="C207" i="265"/>
  <c r="C216" i="265"/>
  <c r="F50" i="265"/>
  <c r="H44" i="265"/>
  <c r="E147" i="265"/>
  <c r="G58" i="265"/>
  <c r="C88" i="265"/>
  <c r="I87" i="265"/>
  <c r="E156" i="265"/>
  <c r="F65" i="265"/>
  <c r="H59" i="265"/>
  <c r="C177" i="265"/>
  <c r="K177" i="265"/>
  <c r="F88" i="265"/>
  <c r="C98" i="265"/>
  <c r="K98" i="265"/>
  <c r="L98" i="265"/>
  <c r="B171" i="265"/>
  <c r="J171" i="265"/>
  <c r="B177" i="265"/>
  <c r="H177" i="265"/>
  <c r="F113" i="265"/>
  <c r="B113" i="265"/>
  <c r="D114" i="265"/>
  <c r="B41" i="265"/>
  <c r="F140" i="265"/>
  <c r="F150" i="265"/>
  <c r="O15" i="93"/>
  <c r="Q15" i="93"/>
  <c r="S15" i="93" s="1" a="1"/>
  <c r="S15" i="93" s="1"/>
  <c r="C126" i="265"/>
  <c r="K126" i="265"/>
  <c r="B128" i="265"/>
  <c r="J128" i="265"/>
  <c r="B55" i="265"/>
  <c r="B162" i="265"/>
  <c r="F133" i="265"/>
  <c r="I134" i="265"/>
  <c r="E186" i="265"/>
  <c r="E188" i="265"/>
  <c r="E190" i="265"/>
  <c r="E192" i="265"/>
  <c r="E194" i="265"/>
  <c r="E201" i="265"/>
  <c r="E203" i="265"/>
  <c r="E205" i="265"/>
  <c r="E207" i="265"/>
  <c r="E209" i="265"/>
  <c r="E216" i="265"/>
  <c r="B220" i="265"/>
  <c r="B224" i="265"/>
  <c r="B233" i="265"/>
  <c r="C237" i="265"/>
  <c r="E248" i="265"/>
  <c r="C254" i="265"/>
  <c r="D262" i="265"/>
  <c r="D269" i="265"/>
  <c r="C276" i="265"/>
  <c r="G277" i="265"/>
  <c r="H282" i="265"/>
  <c r="B283" i="265"/>
  <c r="E293" i="265"/>
  <c r="I308" i="265"/>
  <c r="F320" i="265"/>
  <c r="F328" i="265"/>
  <c r="G342" i="265"/>
  <c r="I353" i="265"/>
  <c r="H398" i="265"/>
  <c r="C218" i="265"/>
  <c r="G221" i="265"/>
  <c r="G230" i="265"/>
  <c r="G234" i="265"/>
  <c r="G249" i="265"/>
  <c r="B251" i="265"/>
  <c r="G260" i="265"/>
  <c r="F265" i="265"/>
  <c r="D277" i="265"/>
  <c r="E282" i="265"/>
  <c r="E292" i="265"/>
  <c r="B320" i="265"/>
  <c r="F341" i="265"/>
  <c r="H372" i="265"/>
  <c r="F292" i="265"/>
  <c r="G299" i="265"/>
  <c r="B311" i="265"/>
  <c r="D337" i="265"/>
  <c r="D353" i="265"/>
  <c r="G366" i="265"/>
  <c r="I290" i="265"/>
  <c r="D296" i="265"/>
  <c r="C311" i="265"/>
  <c r="I323" i="265"/>
  <c r="E337" i="265"/>
  <c r="G356" i="265"/>
  <c r="E400" i="265"/>
  <c r="F384" i="265"/>
  <c r="C403" i="265"/>
  <c r="H237" i="265"/>
  <c r="E247" i="265"/>
  <c r="B249" i="265"/>
  <c r="H254" i="265"/>
  <c r="F263" i="265"/>
  <c r="I263" i="265"/>
  <c r="C280" i="265"/>
  <c r="B290" i="265"/>
  <c r="F311" i="265"/>
  <c r="G337" i="265"/>
  <c r="C356" i="265"/>
  <c r="F284" i="265"/>
  <c r="B296" i="265"/>
  <c r="H323" i="265"/>
  <c r="C337" i="265"/>
  <c r="G344" i="265"/>
  <c r="G355" i="265"/>
  <c r="H384" i="265"/>
  <c r="H284" i="265"/>
  <c r="C296" i="265"/>
  <c r="D307" i="265"/>
  <c r="I321" i="265"/>
  <c r="I329" i="265"/>
  <c r="F353" i="265"/>
  <c r="F389" i="265"/>
  <c r="C371" i="265"/>
  <c r="G399" i="265"/>
  <c r="F160" i="265"/>
  <c r="D161" i="265"/>
  <c r="G88" i="265"/>
  <c r="B160" i="265"/>
  <c r="E174" i="265"/>
  <c r="F175" i="265"/>
  <c r="D102" i="265"/>
  <c r="D103" i="265"/>
  <c r="H104" i="265"/>
  <c r="B185" i="265"/>
  <c r="B187" i="265"/>
  <c r="B189" i="265"/>
  <c r="J189" i="265"/>
  <c r="B191" i="265"/>
  <c r="J191" i="265"/>
  <c r="B193" i="265"/>
  <c r="B200" i="265"/>
  <c r="B202" i="265"/>
  <c r="B204" i="265"/>
  <c r="J204" i="265"/>
  <c r="B206" i="265"/>
  <c r="J206" i="265"/>
  <c r="B208" i="265"/>
  <c r="B215" i="265"/>
  <c r="D217" i="265"/>
  <c r="H222" i="265"/>
  <c r="H224" i="265"/>
  <c r="H231" i="265"/>
  <c r="H233" i="265"/>
  <c r="I237" i="265"/>
  <c r="I239" i="265"/>
  <c r="G247" i="265"/>
  <c r="I251" i="265"/>
  <c r="D249" i="265"/>
  <c r="I252" i="265"/>
  <c r="I254" i="265"/>
  <c r="G261" i="265"/>
  <c r="H263" i="265"/>
  <c r="I267" i="265"/>
  <c r="C264" i="265"/>
  <c r="D268" i="265"/>
  <c r="C278" i="265"/>
  <c r="F279" i="265"/>
  <c r="F53" i="265"/>
  <c r="C42" i="265"/>
  <c r="K42" i="265"/>
  <c r="H7" i="265"/>
  <c r="H113" i="265"/>
  <c r="E21" i="265"/>
  <c r="B39" i="265"/>
  <c r="J39" i="265"/>
  <c r="M39" i="265"/>
  <c r="N39" i="265"/>
  <c r="F29" i="265"/>
  <c r="G22" i="265"/>
  <c r="H143" i="265"/>
  <c r="F12" i="265"/>
  <c r="C84" i="265"/>
  <c r="K84" i="265"/>
  <c r="F10" i="265"/>
  <c r="D55" i="265"/>
  <c r="E55" i="265"/>
  <c r="H110" i="265"/>
  <c r="G9" i="265"/>
  <c r="B172" i="265"/>
  <c r="H158" i="265"/>
  <c r="B7" i="265"/>
  <c r="J7" i="265"/>
  <c r="H22" i="265"/>
  <c r="H37" i="265"/>
  <c r="F14" i="265"/>
  <c r="B56" i="265"/>
  <c r="J56" i="265"/>
  <c r="C56" i="265"/>
  <c r="F55" i="265"/>
  <c r="G55" i="265"/>
  <c r="D162" i="265"/>
  <c r="J162" i="265" s="1"/>
  <c r="B163" i="265"/>
  <c r="I50" i="265"/>
  <c r="E26" i="265"/>
  <c r="F26" i="265"/>
  <c r="B103" i="265"/>
  <c r="D26" i="265"/>
  <c r="E111" i="265"/>
  <c r="D113" i="265"/>
  <c r="F102" i="265"/>
  <c r="D24" i="265"/>
  <c r="B71" i="265"/>
  <c r="J71" i="265"/>
  <c r="G70" i="265"/>
  <c r="F116" i="265"/>
  <c r="I56" i="265"/>
  <c r="B10" i="265"/>
  <c r="J10" i="265"/>
  <c r="G41" i="265"/>
  <c r="B42" i="265"/>
  <c r="J42" i="265"/>
  <c r="M42" i="265"/>
  <c r="N42" i="265"/>
  <c r="E41" i="265"/>
  <c r="F41" i="265"/>
  <c r="C141" i="265"/>
  <c r="K141" i="265"/>
  <c r="B143" i="265"/>
  <c r="J143" i="265"/>
  <c r="C53" i="265"/>
  <c r="K53" i="265"/>
  <c r="F73" i="265"/>
  <c r="G73" i="265"/>
  <c r="D129" i="265"/>
  <c r="E130" i="265"/>
  <c r="G158" i="265"/>
  <c r="H159" i="265"/>
  <c r="D160" i="265"/>
  <c r="G160" i="265"/>
  <c r="E87" i="265"/>
  <c r="F87" i="265"/>
  <c r="D149" i="265"/>
  <c r="C156" i="265"/>
  <c r="K156" i="265"/>
  <c r="E171" i="265"/>
  <c r="D172" i="265"/>
  <c r="D173" i="265"/>
  <c r="G173" i="265"/>
  <c r="B101" i="265"/>
  <c r="J101" i="265"/>
  <c r="D176" i="265"/>
  <c r="D177" i="265"/>
  <c r="B179" i="265"/>
  <c r="H179" i="265"/>
  <c r="F103" i="265"/>
  <c r="E29" i="265"/>
  <c r="I29" i="265"/>
  <c r="B119" i="265"/>
  <c r="J119" i="265"/>
  <c r="B126" i="265"/>
  <c r="J126" i="265"/>
  <c r="M126" i="265"/>
  <c r="N126" i="265"/>
  <c r="D116" i="265"/>
  <c r="G116" i="265"/>
  <c r="D117" i="265"/>
  <c r="C186" i="265"/>
  <c r="K186" i="265"/>
  <c r="L186" i="265"/>
  <c r="C187" i="265"/>
  <c r="C188" i="265"/>
  <c r="C192" i="265"/>
  <c r="C201" i="265"/>
  <c r="C205" i="265"/>
  <c r="C209" i="265"/>
  <c r="F219" i="265"/>
  <c r="F223" i="265"/>
  <c r="F232" i="265"/>
  <c r="F236" i="265"/>
  <c r="F245" i="265"/>
  <c r="H246" i="265"/>
  <c r="G253" i="265"/>
  <c r="D261" i="265"/>
  <c r="F275" i="265"/>
  <c r="B281" i="265"/>
  <c r="C282" i="265"/>
  <c r="G282" i="265"/>
  <c r="E291" i="265"/>
  <c r="I306" i="265"/>
  <c r="C314" i="265"/>
  <c r="F327" i="265"/>
  <c r="G340" i="265"/>
  <c r="I351" i="265"/>
  <c r="B371" i="265"/>
  <c r="G395" i="265"/>
  <c r="C221" i="265"/>
  <c r="C234" i="265"/>
  <c r="D238" i="265"/>
  <c r="G248" i="265"/>
  <c r="B250" i="265"/>
  <c r="F264" i="265"/>
  <c r="I264" i="265"/>
  <c r="D276" i="265"/>
  <c r="C281" i="265"/>
  <c r="B293" i="265"/>
  <c r="E311" i="265"/>
  <c r="H366" i="265"/>
  <c r="H290" i="265"/>
  <c r="I297" i="265"/>
  <c r="B313" i="265"/>
  <c r="H324" i="265"/>
  <c r="C339" i="265"/>
  <c r="H350" i="265"/>
  <c r="C358" i="265"/>
  <c r="I384" i="265"/>
  <c r="D298" i="265"/>
  <c r="D309" i="265"/>
  <c r="I335" i="265"/>
  <c r="G352" i="265"/>
  <c r="C381" i="265"/>
  <c r="I219" i="265"/>
  <c r="I221" i="265"/>
  <c r="I230" i="265"/>
  <c r="I234" i="265"/>
  <c r="B237" i="265"/>
  <c r="B239" i="265"/>
  <c r="I245" i="265"/>
  <c r="C250" i="265"/>
  <c r="F247" i="265"/>
  <c r="F251" i="265"/>
  <c r="B254" i="265"/>
  <c r="I260" i="265"/>
  <c r="B262" i="265"/>
  <c r="C266" i="265"/>
  <c r="C269" i="265"/>
  <c r="D266" i="265"/>
  <c r="I275" i="265"/>
  <c r="E278" i="265"/>
  <c r="C283" i="265"/>
  <c r="D283" i="265"/>
  <c r="E294" i="265"/>
  <c r="I309" i="265"/>
  <c r="B321" i="265"/>
  <c r="B329" i="265"/>
  <c r="I354" i="265"/>
  <c r="E368" i="265"/>
  <c r="I396" i="265"/>
  <c r="F293" i="265"/>
  <c r="B297" i="265"/>
  <c r="B308" i="265"/>
  <c r="I311" i="265"/>
  <c r="D322" i="265"/>
  <c r="D326" i="265"/>
  <c r="D338" i="265"/>
  <c r="I341" i="265"/>
  <c r="D354" i="265"/>
  <c r="F357" i="265"/>
  <c r="G386" i="265"/>
  <c r="I401" i="265"/>
  <c r="B291" i="265"/>
  <c r="C293" i="265"/>
  <c r="C297" i="265"/>
  <c r="G308" i="265"/>
  <c r="D312" i="265"/>
  <c r="E324" i="265"/>
  <c r="E328" i="265"/>
  <c r="E338" i="265"/>
  <c r="B343" i="265"/>
  <c r="D381" i="265"/>
  <c r="G404" i="265"/>
  <c r="D373" i="265"/>
  <c r="G382" i="265"/>
  <c r="F396" i="265"/>
  <c r="C189" i="265"/>
  <c r="C191" i="265"/>
  <c r="C193" i="265"/>
  <c r="C202" i="265"/>
  <c r="C204" i="265"/>
  <c r="C206" i="265"/>
  <c r="C208" i="265"/>
  <c r="F217" i="265"/>
  <c r="F221" i="265"/>
  <c r="F230" i="265"/>
  <c r="F234" i="265"/>
  <c r="G238" i="265"/>
  <c r="E249" i="265"/>
  <c r="F260" i="265"/>
  <c r="D265" i="265"/>
  <c r="G265" i="265"/>
  <c r="B277" i="265"/>
  <c r="I279" i="265"/>
  <c r="I284" i="265"/>
  <c r="D284" i="265"/>
  <c r="H299" i="265"/>
  <c r="F310" i="265"/>
  <c r="F323" i="265"/>
  <c r="G336" i="265"/>
  <c r="C344" i="265"/>
  <c r="I359" i="265"/>
  <c r="H383" i="265"/>
  <c r="I216" i="265"/>
  <c r="C219" i="265"/>
  <c r="C223" i="265"/>
  <c r="C232" i="265"/>
  <c r="C236" i="265"/>
  <c r="B246" i="265"/>
  <c r="D253" i="265"/>
  <c r="E268" i="265"/>
  <c r="D280" i="265"/>
  <c r="B282" i="265"/>
  <c r="B305" i="265"/>
  <c r="B326" i="265"/>
  <c r="H353" i="265"/>
  <c r="G385" i="265"/>
  <c r="I293" i="265"/>
  <c r="E309" i="265"/>
  <c r="H320" i="265"/>
  <c r="C343" i="265"/>
  <c r="E354" i="265"/>
  <c r="F374" i="265"/>
  <c r="B400" i="265"/>
  <c r="H294" i="265"/>
  <c r="I305" i="265"/>
  <c r="C313" i="265"/>
  <c r="I326" i="265"/>
  <c r="E341" i="265"/>
  <c r="F372" i="265"/>
  <c r="E388" i="265"/>
  <c r="I218" i="265"/>
  <c r="I222" i="265"/>
  <c r="I224" i="265"/>
  <c r="I231" i="265"/>
  <c r="I233" i="265"/>
  <c r="B238" i="265"/>
  <c r="H236" i="265"/>
  <c r="C252" i="265"/>
  <c r="F249" i="265"/>
  <c r="B253" i="265"/>
  <c r="I246" i="265"/>
  <c r="I261" i="265"/>
  <c r="B264" i="265"/>
  <c r="J264" i="265"/>
  <c r="B268" i="265"/>
  <c r="E264" i="265"/>
  <c r="F269" i="265"/>
  <c r="G278" i="265"/>
  <c r="H279" i="265"/>
  <c r="G280" i="265"/>
  <c r="G281" i="265"/>
  <c r="F291" i="265"/>
  <c r="E298" i="265"/>
  <c r="G313" i="265"/>
  <c r="B325" i="265"/>
  <c r="G339" i="265"/>
  <c r="B351" i="265"/>
  <c r="C359" i="265"/>
  <c r="I296" i="265"/>
  <c r="E308" i="265"/>
  <c r="B312" i="265"/>
  <c r="D324" i="265"/>
  <c r="D328" i="265"/>
  <c r="C338" i="265"/>
  <c r="C342" i="265"/>
  <c r="E353" i="265"/>
  <c r="F356" i="265"/>
  <c r="E373" i="265"/>
  <c r="B397" i="265"/>
  <c r="H293" i="265"/>
  <c r="D297" i="265"/>
  <c r="D308" i="265"/>
  <c r="C312" i="265"/>
  <c r="E322" i="265"/>
  <c r="E326" i="265"/>
  <c r="F339" i="265"/>
  <c r="H351" i="265"/>
  <c r="F368" i="265"/>
  <c r="B389" i="265"/>
  <c r="F367" i="265"/>
  <c r="B380" i="265"/>
  <c r="E386" i="265"/>
  <c r="G401" i="265"/>
  <c r="G188" i="265"/>
  <c r="G189" i="265"/>
  <c r="G190" i="265"/>
  <c r="G191" i="265"/>
  <c r="K191" i="265" s="1"/>
  <c r="L191" i="265" s="1"/>
  <c r="G192" i="265"/>
  <c r="G193" i="265"/>
  <c r="G194" i="265"/>
  <c r="G200" i="265"/>
  <c r="G201" i="265"/>
  <c r="G202" i="265"/>
  <c r="G203" i="265"/>
  <c r="G204" i="265"/>
  <c r="K204" i="265" s="1"/>
  <c r="L204" i="265" s="1"/>
  <c r="G205" i="265"/>
  <c r="G206" i="265"/>
  <c r="G207" i="265"/>
  <c r="G208" i="265"/>
  <c r="G209" i="265"/>
  <c r="G215" i="265"/>
  <c r="G216" i="265"/>
  <c r="F218" i="265"/>
  <c r="F220" i="265"/>
  <c r="F222" i="265"/>
  <c r="F224" i="265"/>
  <c r="F231" i="265"/>
  <c r="F233" i="265"/>
  <c r="F235" i="265"/>
  <c r="G237" i="265"/>
  <c r="G239" i="265"/>
  <c r="C247" i="265"/>
  <c r="E251" i="265"/>
  <c r="H248" i="265"/>
  <c r="G252" i="265"/>
  <c r="K252" i="265" s="1"/>
  <c r="G254" i="265"/>
  <c r="G263" i="265"/>
  <c r="D263" i="265"/>
  <c r="E267" i="265"/>
  <c r="I269" i="265"/>
  <c r="F267" i="265"/>
  <c r="E277" i="265"/>
  <c r="B279" i="265"/>
  <c r="I278" i="265"/>
  <c r="F283" i="265"/>
  <c r="I281" i="265"/>
  <c r="E283" i="265"/>
  <c r="B292" i="265"/>
  <c r="E295" i="265"/>
  <c r="D299" i="265"/>
  <c r="F306" i="265"/>
  <c r="I314" i="265"/>
  <c r="F321" i="265"/>
  <c r="F325" i="265"/>
  <c r="F329" i="265"/>
  <c r="H336" i="265"/>
  <c r="I344" i="265"/>
  <c r="G365" i="265"/>
  <c r="E370" i="265"/>
  <c r="H387" i="265"/>
  <c r="I398" i="265"/>
  <c r="E217" i="265"/>
  <c r="E218" i="265"/>
  <c r="C220" i="265"/>
  <c r="C222" i="265"/>
  <c r="C224" i="265"/>
  <c r="C231" i="265"/>
  <c r="C233" i="265"/>
  <c r="C235" i="265"/>
  <c r="D237" i="265"/>
  <c r="D239" i="265"/>
  <c r="C246" i="265"/>
  <c r="G250" i="265"/>
  <c r="B248" i="265"/>
  <c r="B252" i="265"/>
  <c r="D254" i="265"/>
  <c r="C262" i="265"/>
  <c r="F262" i="265"/>
  <c r="G266" i="265"/>
  <c r="E269" i="265"/>
  <c r="H266" i="265"/>
  <c r="E276" i="265"/>
  <c r="D278" i="265"/>
  <c r="C279" i="265"/>
  <c r="G283" i="265"/>
  <c r="F296" i="265"/>
  <c r="F307" i="265"/>
  <c r="B322" i="265"/>
  <c r="B335" i="265"/>
  <c r="D341" i="265"/>
  <c r="I356" i="265"/>
  <c r="E372" i="265"/>
  <c r="F294" i="265"/>
  <c r="B298" i="265"/>
  <c r="H305" i="265"/>
  <c r="B309" i="265"/>
  <c r="I312" i="265"/>
  <c r="H326" i="265"/>
  <c r="H335" i="265"/>
  <c r="D339" i="265"/>
  <c r="H342" i="265"/>
  <c r="D351" i="265"/>
  <c r="F358" i="265"/>
  <c r="C368" i="265"/>
  <c r="G381" i="265"/>
  <c r="G388" i="265"/>
  <c r="B404" i="265"/>
  <c r="H291" i="265"/>
  <c r="C294" i="265"/>
  <c r="C298" i="265"/>
  <c r="G309" i="265"/>
  <c r="E313" i="265"/>
  <c r="I320" i="265"/>
  <c r="I324" i="265"/>
  <c r="E339" i="265"/>
  <c r="H344" i="265"/>
  <c r="D385" i="265"/>
  <c r="I357" i="265"/>
  <c r="E374" i="265"/>
  <c r="G384" i="265"/>
  <c r="H399" i="265"/>
  <c r="E403" i="265"/>
  <c r="E219" i="265"/>
  <c r="K219" i="265" s="1"/>
  <c r="E220" i="265"/>
  <c r="E221" i="265"/>
  <c r="E222" i="265"/>
  <c r="E223" i="265"/>
  <c r="E224" i="265"/>
  <c r="E231" i="265"/>
  <c r="E232" i="265"/>
  <c r="E233" i="265"/>
  <c r="E234" i="265"/>
  <c r="E235" i="265"/>
  <c r="E236" i="265"/>
  <c r="F237" i="265"/>
  <c r="F238" i="265"/>
  <c r="F239" i="265"/>
  <c r="G246" i="265"/>
  <c r="C249" i="265"/>
  <c r="K249" i="265"/>
  <c r="C251" i="265"/>
  <c r="K251" i="265"/>
  <c r="F246" i="265"/>
  <c r="F248" i="265"/>
  <c r="F250" i="265"/>
  <c r="F252" i="265"/>
  <c r="F253" i="265"/>
  <c r="F254" i="265"/>
  <c r="E263" i="265"/>
  <c r="B261" i="265"/>
  <c r="J261" i="265"/>
  <c r="B263" i="265"/>
  <c r="J263" i="265"/>
  <c r="B265" i="265"/>
  <c r="C267" i="265"/>
  <c r="K267" i="265"/>
  <c r="G268" i="265"/>
  <c r="H269" i="265"/>
  <c r="E265" i="265"/>
  <c r="D267" i="265"/>
  <c r="C277" i="265"/>
  <c r="H276" i="265"/>
  <c r="H278" i="265"/>
  <c r="G279" i="265"/>
  <c r="H281" i="265"/>
  <c r="G284" i="265"/>
  <c r="F282" i="265"/>
  <c r="B284" i="265"/>
  <c r="J284" i="265"/>
  <c r="B295" i="265"/>
  <c r="F298" i="265"/>
  <c r="G306" i="265"/>
  <c r="F309" i="265"/>
  <c r="D313" i="265"/>
  <c r="B323" i="265"/>
  <c r="B327" i="265"/>
  <c r="B336" i="265"/>
  <c r="H339" i="265"/>
  <c r="D343" i="265"/>
  <c r="D352" i="265"/>
  <c r="B359" i="265"/>
  <c r="B369" i="265"/>
  <c r="H381" i="265"/>
  <c r="E389" i="265"/>
  <c r="G400" i="265"/>
  <c r="D291" i="265"/>
  <c r="F295" i="265"/>
  <c r="I294" i="265"/>
  <c r="C299" i="265"/>
  <c r="C306" i="265"/>
  <c r="B306" i="265"/>
  <c r="B310" i="265"/>
  <c r="D314" i="265"/>
  <c r="D321" i="265"/>
  <c r="D323" i="265"/>
  <c r="D325" i="265"/>
  <c r="D327" i="265"/>
  <c r="D329" i="265"/>
  <c r="C336" i="265"/>
  <c r="C340" i="265"/>
  <c r="D340" i="265"/>
  <c r="D344" i="265"/>
  <c r="G343" i="265"/>
  <c r="B352" i="265"/>
  <c r="E351" i="265"/>
  <c r="D355" i="265"/>
  <c r="E359" i="265"/>
  <c r="B370" i="265"/>
  <c r="E369" i="265"/>
  <c r="H386" i="265"/>
  <c r="E284" i="265"/>
  <c r="G290" i="265"/>
  <c r="D292" i="265"/>
  <c r="C291" i="265"/>
  <c r="C295" i="265"/>
  <c r="F299" i="265"/>
  <c r="B299" i="265"/>
  <c r="J299" i="265"/>
  <c r="E306" i="265"/>
  <c r="K306" i="265" s="1"/>
  <c r="D306" i="265"/>
  <c r="D310" i="265"/>
  <c r="F314" i="265"/>
  <c r="B314" i="265"/>
  <c r="E321" i="265"/>
  <c r="E323" i="265"/>
  <c r="E325" i="265"/>
  <c r="E327" i="265"/>
  <c r="E329" i="265"/>
  <c r="E336" i="265"/>
  <c r="F336" i="265"/>
  <c r="E343" i="265"/>
  <c r="I350" i="265"/>
  <c r="G354" i="265"/>
  <c r="G358" i="265"/>
  <c r="H374" i="265"/>
  <c r="E385" i="265"/>
  <c r="E396" i="265"/>
  <c r="B365" i="265"/>
  <c r="H369" i="265"/>
  <c r="C369" i="265"/>
  <c r="F382" i="265"/>
  <c r="F386" i="265"/>
  <c r="B395" i="265"/>
  <c r="G397" i="265"/>
  <c r="D401" i="265"/>
  <c r="D293" i="265"/>
  <c r="F401" i="265"/>
  <c r="D294" i="265"/>
  <c r="D295" i="265"/>
  <c r="G292" i="265"/>
  <c r="G294" i="265"/>
  <c r="H296" i="265"/>
  <c r="G296" i="265"/>
  <c r="G298" i="265"/>
  <c r="E310" i="265"/>
  <c r="C308" i="265"/>
  <c r="K308" i="265"/>
  <c r="C310" i="265"/>
  <c r="H309" i="265"/>
  <c r="H311" i="265"/>
  <c r="G311" i="265"/>
  <c r="F313" i="265"/>
  <c r="C321" i="265"/>
  <c r="C322" i="265"/>
  <c r="C323" i="265"/>
  <c r="C324" i="265"/>
  <c r="C325" i="265"/>
  <c r="C326" i="265"/>
  <c r="C327" i="265"/>
  <c r="C328" i="265"/>
  <c r="C329" i="265"/>
  <c r="D336" i="265"/>
  <c r="I339" i="265"/>
  <c r="F338" i="265"/>
  <c r="E342" i="265"/>
  <c r="B342" i="265"/>
  <c r="F354" i="265"/>
  <c r="G353" i="265"/>
  <c r="H357" i="265"/>
  <c r="H356" i="265"/>
  <c r="E366" i="265"/>
  <c r="G373" i="265"/>
  <c r="E383" i="265"/>
  <c r="C387" i="265"/>
  <c r="B398" i="265"/>
  <c r="F402" i="265"/>
  <c r="F366" i="265"/>
  <c r="H368" i="265"/>
  <c r="G372" i="265"/>
  <c r="I374" i="265"/>
  <c r="C372" i="265"/>
  <c r="F381" i="265"/>
  <c r="E381" i="265"/>
  <c r="F385" i="265"/>
  <c r="I389" i="265"/>
  <c r="D389" i="265"/>
  <c r="F398" i="265"/>
  <c r="G396" i="265"/>
  <c r="F400" i="265"/>
  <c r="I404" i="265"/>
  <c r="C404" i="265"/>
  <c r="D404" i="265"/>
  <c r="B339" i="265"/>
  <c r="J339" i="265"/>
  <c r="I342" i="265"/>
  <c r="F340" i="265"/>
  <c r="F342" i="265"/>
  <c r="E344" i="265"/>
  <c r="G350" i="265"/>
  <c r="B353" i="265"/>
  <c r="J353" i="265"/>
  <c r="B355" i="265"/>
  <c r="C352" i="265"/>
  <c r="C354" i="265"/>
  <c r="K354" i="265"/>
  <c r="B356" i="265"/>
  <c r="D358" i="265"/>
  <c r="E355" i="265"/>
  <c r="G357" i="265"/>
  <c r="I365" i="265"/>
  <c r="G367" i="265"/>
  <c r="F371" i="265"/>
  <c r="C374" i="265"/>
  <c r="I380" i="265"/>
  <c r="D384" i="265"/>
  <c r="E384" i="265"/>
  <c r="D388" i="265"/>
  <c r="C388" i="265"/>
  <c r="I395" i="265"/>
  <c r="F399" i="265"/>
  <c r="E399" i="265"/>
  <c r="F403" i="265"/>
  <c r="E357" i="265"/>
  <c r="F359" i="265"/>
  <c r="H365" i="265"/>
  <c r="B367" i="265"/>
  <c r="E367" i="265"/>
  <c r="D369" i="265"/>
  <c r="D371" i="265"/>
  <c r="B373" i="265"/>
  <c r="B374" i="265"/>
  <c r="G368" i="265"/>
  <c r="G370" i="265"/>
  <c r="I372" i="265"/>
  <c r="H380" i="265"/>
  <c r="B382" i="265"/>
  <c r="B384" i="265"/>
  <c r="J384" i="265"/>
  <c r="C382" i="265"/>
  <c r="C384" i="265"/>
  <c r="B386" i="265"/>
  <c r="B388" i="265"/>
  <c r="I387" i="265"/>
  <c r="G389" i="265"/>
  <c r="H395" i="265"/>
  <c r="D400" i="265"/>
  <c r="B399" i="265"/>
  <c r="C397" i="265"/>
  <c r="C399" i="265"/>
  <c r="K399" i="265"/>
  <c r="C401" i="265"/>
  <c r="D403" i="265"/>
  <c r="G402" i="265"/>
  <c r="F404" i="265"/>
  <c r="I402" i="265"/>
  <c r="H404" i="265"/>
  <c r="G291" i="265"/>
  <c r="G293" i="265"/>
  <c r="G295" i="265"/>
  <c r="H297" i="265"/>
  <c r="G297" i="265"/>
  <c r="E299" i="265"/>
  <c r="K299" i="265" s="1"/>
  <c r="M299" i="265" s="1"/>
  <c r="N299" i="265" s="1"/>
  <c r="G305" i="265"/>
  <c r="C307" i="265"/>
  <c r="C309" i="265"/>
  <c r="K309" i="265"/>
  <c r="H306" i="265"/>
  <c r="H308" i="265"/>
  <c r="G310" i="265"/>
  <c r="H312" i="265"/>
  <c r="G312" i="265"/>
  <c r="E314" i="265"/>
  <c r="G320" i="265"/>
  <c r="G321" i="265"/>
  <c r="G322" i="265"/>
  <c r="G323" i="265"/>
  <c r="G324" i="265"/>
  <c r="G325" i="265"/>
  <c r="G326" i="265"/>
  <c r="G327" i="265"/>
  <c r="G328" i="265"/>
  <c r="G329" i="265"/>
  <c r="G335" i="265"/>
  <c r="I336" i="265"/>
  <c r="I338" i="265"/>
  <c r="B337" i="265"/>
  <c r="E340" i="265"/>
  <c r="F344" i="265"/>
  <c r="F352" i="265"/>
  <c r="G351" i="265"/>
  <c r="F355" i="265"/>
  <c r="G359" i="265"/>
  <c r="F370" i="265"/>
  <c r="I369" i="265"/>
  <c r="D383" i="265"/>
  <c r="D387" i="265"/>
  <c r="E398" i="265"/>
  <c r="B357" i="265"/>
  <c r="J357" i="265"/>
  <c r="F365" i="265"/>
  <c r="I366" i="265"/>
  <c r="C370" i="265"/>
  <c r="F380" i="265"/>
  <c r="F383" i="265"/>
  <c r="G383" i="265"/>
  <c r="F387" i="265"/>
  <c r="E387" i="265"/>
  <c r="F395" i="265"/>
  <c r="D398" i="265"/>
  <c r="G398" i="265"/>
  <c r="H402" i="265"/>
  <c r="D402" i="265"/>
  <c r="E402" i="265"/>
  <c r="B338" i="265"/>
  <c r="B340" i="265"/>
  <c r="H341" i="265"/>
  <c r="B344" i="265"/>
  <c r="J344" i="265"/>
  <c r="G341" i="265"/>
  <c r="G345" i="265" s="1"/>
  <c r="F343" i="265"/>
  <c r="F351" i="265"/>
  <c r="B354" i="265"/>
  <c r="C351" i="265"/>
  <c r="K351" i="265"/>
  <c r="C353" i="265"/>
  <c r="K353" i="265"/>
  <c r="L353" i="265"/>
  <c r="C355" i="265"/>
  <c r="C357" i="265"/>
  <c r="D359" i="265"/>
  <c r="D356" i="265"/>
  <c r="H359" i="265"/>
  <c r="D367" i="265"/>
  <c r="F369" i="265"/>
  <c r="C373" i="265"/>
  <c r="I368" i="265"/>
  <c r="D374" i="265"/>
  <c r="D382" i="265"/>
  <c r="E382" i="265"/>
  <c r="D386" i="265"/>
  <c r="C386" i="265"/>
  <c r="H389" i="265"/>
  <c r="D396" i="265"/>
  <c r="E397" i="265"/>
  <c r="E401" i="265"/>
  <c r="K401" i="265" s="1"/>
  <c r="B401" i="265"/>
  <c r="E358" i="265"/>
  <c r="B366" i="265"/>
  <c r="B368" i="265"/>
  <c r="D368" i="265"/>
  <c r="J368" i="265" s="1"/>
  <c r="D370" i="265"/>
  <c r="D372" i="265"/>
  <c r="F373" i="265"/>
  <c r="G374" i="265"/>
  <c r="K374" i="265" s="1"/>
  <c r="G369" i="265"/>
  <c r="G371" i="265"/>
  <c r="B381" i="265"/>
  <c r="B383" i="265"/>
  <c r="J383" i="265"/>
  <c r="B385" i="265"/>
  <c r="C383" i="265"/>
  <c r="K383" i="265"/>
  <c r="L383" i="265"/>
  <c r="C385" i="265"/>
  <c r="B387" i="265"/>
  <c r="J387" i="265"/>
  <c r="C389" i="265"/>
  <c r="I386" i="265"/>
  <c r="D397" i="265"/>
  <c r="F397" i="265"/>
  <c r="C396" i="265"/>
  <c r="K396" i="265"/>
  <c r="C398" i="265"/>
  <c r="K398" i="265"/>
  <c r="C400" i="265"/>
  <c r="C402" i="265"/>
  <c r="K402" i="265"/>
  <c r="E404" i="265"/>
  <c r="K404" i="265" s="1"/>
  <c r="H401" i="265"/>
  <c r="G403" i="265"/>
  <c r="B402" i="265"/>
  <c r="J402" i="265"/>
  <c r="L402" i="265" s="1"/>
  <c r="M402" i="265"/>
  <c r="N402" i="265"/>
  <c r="G330" i="265"/>
  <c r="G315" i="265"/>
  <c r="J386" i="265"/>
  <c r="G360" i="265"/>
  <c r="K372" i="265"/>
  <c r="K369" i="265"/>
  <c r="B375" i="265"/>
  <c r="C30" i="93"/>
  <c r="K389" i="265"/>
  <c r="J381" i="265"/>
  <c r="J366" i="265"/>
  <c r="K386" i="265"/>
  <c r="L386" i="265"/>
  <c r="K357" i="265"/>
  <c r="L357" i="265"/>
  <c r="J354" i="265"/>
  <c r="M354" i="265"/>
  <c r="N354" i="265"/>
  <c r="J338" i="265"/>
  <c r="F405" i="265"/>
  <c r="O32" i="93"/>
  <c r="Q32" i="93"/>
  <c r="S32" i="93" s="1" a="1"/>
  <c r="S32" i="93" s="1"/>
  <c r="F375" i="265"/>
  <c r="O30" i="93"/>
  <c r="Q30" i="93"/>
  <c r="S30" i="93" s="1" a="1"/>
  <c r="S30" i="93" s="1"/>
  <c r="J399" i="265"/>
  <c r="L399" i="265" s="1"/>
  <c r="M399" i="265"/>
  <c r="N399" i="265"/>
  <c r="K384" i="265"/>
  <c r="L384" i="265"/>
  <c r="J374" i="265"/>
  <c r="M374" i="265"/>
  <c r="N374" i="265"/>
  <c r="J356" i="265"/>
  <c r="M353" i="265"/>
  <c r="N353" i="265"/>
  <c r="J398" i="265"/>
  <c r="M398" i="265"/>
  <c r="N398" i="265"/>
  <c r="K329" i="265"/>
  <c r="K327" i="265"/>
  <c r="K323" i="265"/>
  <c r="K321" i="265"/>
  <c r="B405" i="265"/>
  <c r="C32" i="93"/>
  <c r="J314" i="265"/>
  <c r="K291" i="265"/>
  <c r="G300" i="265"/>
  <c r="J306" i="265"/>
  <c r="M306" i="265"/>
  <c r="N306" i="265"/>
  <c r="J369" i="265"/>
  <c r="M369" i="265"/>
  <c r="N369" i="265"/>
  <c r="J327" i="265"/>
  <c r="M327" i="265"/>
  <c r="N327" i="265"/>
  <c r="K294" i="265"/>
  <c r="J404" i="265"/>
  <c r="M404" i="265"/>
  <c r="N404" i="265"/>
  <c r="J309" i="265"/>
  <c r="M309" i="265"/>
  <c r="N309" i="265"/>
  <c r="B345" i="265"/>
  <c r="C28" i="93"/>
  <c r="K279" i="265"/>
  <c r="J248" i="265"/>
  <c r="K246" i="265"/>
  <c r="K233" i="265"/>
  <c r="K224" i="265"/>
  <c r="G375" i="265"/>
  <c r="J279" i="265"/>
  <c r="M279" i="265"/>
  <c r="N279" i="265"/>
  <c r="G225" i="265"/>
  <c r="G210" i="265"/>
  <c r="B390" i="265"/>
  <c r="C31" i="93"/>
  <c r="J389" i="265"/>
  <c r="M389" i="265"/>
  <c r="N389" i="265"/>
  <c r="K338" i="265"/>
  <c r="L338" i="265"/>
  <c r="J312" i="265"/>
  <c r="K359" i="265"/>
  <c r="J326" i="265"/>
  <c r="J282" i="265"/>
  <c r="J246" i="265"/>
  <c r="M246" i="265"/>
  <c r="N246" i="265"/>
  <c r="K236" i="265"/>
  <c r="F270" i="265"/>
  <c r="O23" i="93"/>
  <c r="Q23" i="93"/>
  <c r="S23" i="93" s="1" a="1"/>
  <c r="S23" i="93" s="1"/>
  <c r="K206" i="265"/>
  <c r="L206" i="265"/>
  <c r="K189" i="265"/>
  <c r="L189" i="265"/>
  <c r="K297" i="265"/>
  <c r="J291" i="265"/>
  <c r="M291" i="265"/>
  <c r="N291" i="265"/>
  <c r="J321" i="265"/>
  <c r="M321" i="265"/>
  <c r="N321" i="265"/>
  <c r="K266" i="265"/>
  <c r="J239" i="265"/>
  <c r="K339" i="265"/>
  <c r="L339" i="265"/>
  <c r="J293" i="265"/>
  <c r="J371" i="265"/>
  <c r="K314" i="265"/>
  <c r="L314" i="265"/>
  <c r="K282" i="265"/>
  <c r="M282" i="265" s="1"/>
  <c r="N282" i="265" s="1"/>
  <c r="F285" i="265"/>
  <c r="O24" i="93"/>
  <c r="Q24" i="93"/>
  <c r="S24" i="93" s="1" a="1"/>
  <c r="S24" i="93" s="1"/>
  <c r="K209" i="265"/>
  <c r="L209" i="265"/>
  <c r="K201" i="265"/>
  <c r="L201" i="265"/>
  <c r="K188" i="265"/>
  <c r="L188" i="265"/>
  <c r="J179" i="265"/>
  <c r="L42" i="265"/>
  <c r="M204" i="265"/>
  <c r="N204" i="265"/>
  <c r="B210" i="265"/>
  <c r="C19" i="93"/>
  <c r="M191" i="265"/>
  <c r="N191" i="265"/>
  <c r="K371" i="265"/>
  <c r="L371" i="265"/>
  <c r="K296" i="265"/>
  <c r="J296" i="265"/>
  <c r="M296" i="265"/>
  <c r="N296" i="265"/>
  <c r="K356" i="265"/>
  <c r="L356" i="265"/>
  <c r="K311" i="265"/>
  <c r="J311" i="265"/>
  <c r="M311" i="265"/>
  <c r="N311" i="265"/>
  <c r="J251" i="265"/>
  <c r="M251" i="265"/>
  <c r="N251" i="265"/>
  <c r="G240" i="265"/>
  <c r="K218" i="265"/>
  <c r="F330" i="265"/>
  <c r="O27" i="93"/>
  <c r="Q27" i="93"/>
  <c r="S27" i="93" s="1" a="1"/>
  <c r="S27" i="93" s="1"/>
  <c r="K276" i="265"/>
  <c r="K237" i="265"/>
  <c r="J224" i="265"/>
  <c r="M224" i="265"/>
  <c r="N224" i="265"/>
  <c r="L126" i="265"/>
  <c r="J41" i="265"/>
  <c r="J113" i="265"/>
  <c r="K216" i="265"/>
  <c r="L216" i="265"/>
  <c r="K203" i="265"/>
  <c r="L203" i="265"/>
  <c r="J158" i="265"/>
  <c r="J59" i="265"/>
  <c r="M51" i="265"/>
  <c r="N51" i="265"/>
  <c r="K117" i="265"/>
  <c r="K116" i="265"/>
  <c r="K96" i="265"/>
  <c r="J89" i="265"/>
  <c r="M89" i="265"/>
  <c r="N89" i="265"/>
  <c r="J269" i="265"/>
  <c r="M209" i="265"/>
  <c r="N209" i="265"/>
  <c r="M188" i="265"/>
  <c r="N188" i="265"/>
  <c r="J324" i="265"/>
  <c r="K261" i="265"/>
  <c r="L261" i="265"/>
  <c r="K341" i="265"/>
  <c r="G255" i="265"/>
  <c r="F360" i="265"/>
  <c r="O29" i="93"/>
  <c r="Q29" i="93"/>
  <c r="S29" i="93" s="1" a="1"/>
  <c r="S29" i="93" s="1"/>
  <c r="J278" i="265"/>
  <c r="K239" i="265"/>
  <c r="L239" i="265"/>
  <c r="J231" i="265"/>
  <c r="J218" i="265"/>
  <c r="M218" i="265"/>
  <c r="N218" i="265"/>
  <c r="J161" i="265"/>
  <c r="J27" i="265"/>
  <c r="M98" i="265"/>
  <c r="N98" i="265"/>
  <c r="H15" i="265"/>
  <c r="K59" i="265"/>
  <c r="L59" i="265"/>
  <c r="F225" i="265"/>
  <c r="O20" i="93"/>
  <c r="Q20" i="93"/>
  <c r="S20" i="93" s="1" a="1"/>
  <c r="S20" i="93" s="1"/>
  <c r="M132" i="265"/>
  <c r="N132" i="265"/>
  <c r="B255" i="265"/>
  <c r="C22" i="93"/>
  <c r="J219" i="265"/>
  <c r="M219" i="265"/>
  <c r="N219" i="265"/>
  <c r="K176" i="265"/>
  <c r="J141" i="265"/>
  <c r="M141" i="265"/>
  <c r="N141" i="265"/>
  <c r="J156" i="265"/>
  <c r="M156" i="265"/>
  <c r="N156" i="265"/>
  <c r="J87" i="265"/>
  <c r="J29" i="265"/>
  <c r="J69" i="265"/>
  <c r="B105" i="265"/>
  <c r="C12" i="93"/>
  <c r="F30" i="265"/>
  <c r="O7" i="93"/>
  <c r="T7" i="93" s="1"/>
  <c r="Q2" i="275" s="1"/>
  <c r="K9" i="265"/>
  <c r="L9" i="265"/>
  <c r="G165" i="265"/>
  <c r="J54" i="265"/>
  <c r="G90" i="265"/>
  <c r="K10" i="265"/>
  <c r="L10" i="265"/>
  <c r="G390" i="265"/>
  <c r="K284" i="265"/>
  <c r="L284" i="265"/>
  <c r="K248" i="265"/>
  <c r="L248" i="265"/>
  <c r="J149" i="265"/>
  <c r="L89" i="265"/>
  <c r="L39" i="265"/>
  <c r="K72" i="265"/>
  <c r="K143" i="265"/>
  <c r="L143" i="265"/>
  <c r="J12" i="265"/>
  <c r="E15" i="265"/>
  <c r="D15" i="265"/>
  <c r="B75" i="265"/>
  <c r="C10" i="93"/>
  <c r="B90" i="265"/>
  <c r="C11" i="93"/>
  <c r="J26" i="265"/>
  <c r="J6" i="265"/>
  <c r="B30" i="265"/>
  <c r="C7" i="93"/>
  <c r="H7" i="93" s="1"/>
  <c r="O2" i="275" s="1"/>
  <c r="J20" i="265"/>
  <c r="K111" i="265"/>
  <c r="M111" i="265" s="1"/>
  <c r="N111" i="265" s="1"/>
  <c r="L111" i="265"/>
  <c r="J86" i="265"/>
  <c r="M86" i="265"/>
  <c r="N86" i="265"/>
  <c r="C15" i="265"/>
  <c r="K5" i="265"/>
  <c r="J44" i="265"/>
  <c r="J22" i="265"/>
  <c r="J24" i="265"/>
  <c r="J72" i="265"/>
  <c r="L72" i="265" s="1"/>
  <c r="K57" i="265"/>
  <c r="K14" i="265"/>
  <c r="I15" i="265"/>
  <c r="K119" i="265"/>
  <c r="L119" i="265"/>
  <c r="J294" i="265"/>
  <c r="M294" i="265"/>
  <c r="N294" i="265"/>
  <c r="B285" i="265"/>
  <c r="C24" i="93"/>
  <c r="F105" i="265"/>
  <c r="O12" i="93"/>
  <c r="Q12" i="93"/>
  <c r="S12" i="93" s="1" a="1"/>
  <c r="S12" i="93" s="1"/>
  <c r="K149" i="265"/>
  <c r="L149" i="265"/>
  <c r="F45" i="265"/>
  <c r="O8" i="93"/>
  <c r="T8" i="93" s="1"/>
  <c r="Q3" i="275" s="1"/>
  <c r="Q8" i="93"/>
  <c r="S8" i="93" s="1" a="1"/>
  <c r="S8" i="93" s="1"/>
  <c r="J267" i="265"/>
  <c r="M267" i="265"/>
  <c r="N267" i="265"/>
  <c r="K43" i="265"/>
  <c r="L43" i="265"/>
  <c r="J23" i="265"/>
  <c r="J14" i="265"/>
  <c r="L14" i="265" s="1"/>
  <c r="J116" i="265"/>
  <c r="M116" i="265"/>
  <c r="N116" i="265"/>
  <c r="J68" i="265"/>
  <c r="K24" i="265"/>
  <c r="L24" i="265"/>
  <c r="B180" i="265"/>
  <c r="C17" i="93"/>
  <c r="K6" i="265"/>
  <c r="L6" i="265"/>
  <c r="K13" i="265"/>
  <c r="L13" i="265"/>
  <c r="G45" i="265"/>
  <c r="K159" i="265"/>
  <c r="D30" i="265"/>
  <c r="I7" i="93"/>
  <c r="N7" i="93" s="1"/>
  <c r="P2" i="275" s="1"/>
  <c r="J84" i="265"/>
  <c r="M84" i="265"/>
  <c r="N84" i="265"/>
  <c r="G180" i="265"/>
  <c r="B270" i="265"/>
  <c r="C23" i="93"/>
  <c r="J53" i="265"/>
  <c r="M53" i="265"/>
  <c r="N53" i="265"/>
  <c r="F120" i="265"/>
  <c r="O13" i="93"/>
  <c r="Q13" i="93"/>
  <c r="S13" i="93" s="1" a="1"/>
  <c r="S13" i="93" s="1"/>
  <c r="J57" i="265"/>
  <c r="L57" i="265" s="1"/>
  <c r="K164" i="265"/>
  <c r="L164" i="265"/>
  <c r="K161" i="265"/>
  <c r="L161" i="265"/>
  <c r="K26" i="265"/>
  <c r="L26" i="265"/>
  <c r="K27" i="265"/>
  <c r="L27" i="265"/>
  <c r="K54" i="265"/>
  <c r="L54" i="265"/>
  <c r="J129" i="265"/>
  <c r="J96" i="265"/>
  <c r="M96" i="265"/>
  <c r="N96" i="265"/>
  <c r="J36" i="265"/>
  <c r="M36" i="265"/>
  <c r="N36" i="265"/>
  <c r="K113" i="265"/>
  <c r="L113" i="265"/>
  <c r="J176" i="265"/>
  <c r="M176" i="265"/>
  <c r="N176" i="265"/>
  <c r="F15" i="265"/>
  <c r="J173" i="265"/>
  <c r="B150" i="265"/>
  <c r="C15" i="93"/>
  <c r="K101" i="265"/>
  <c r="L101" i="265"/>
  <c r="G150" i="265"/>
  <c r="K23" i="265"/>
  <c r="L23" i="265"/>
  <c r="F165" i="265"/>
  <c r="O16" i="93"/>
  <c r="Q16" i="93"/>
  <c r="S16" i="93" s="1" a="1"/>
  <c r="S16" i="93" s="1"/>
  <c r="G60" i="265"/>
  <c r="J8" i="265"/>
  <c r="J144" i="265"/>
  <c r="J74" i="265"/>
  <c r="M74" i="265"/>
  <c r="N74" i="265"/>
  <c r="B120" i="265"/>
  <c r="C13" i="93"/>
  <c r="J114" i="265"/>
  <c r="M383" i="265"/>
  <c r="N383" i="265"/>
  <c r="J401" i="265"/>
  <c r="M401" i="265"/>
  <c r="N401" i="265"/>
  <c r="M357" i="265"/>
  <c r="N357" i="265"/>
  <c r="L309" i="265"/>
  <c r="L401" i="265"/>
  <c r="L354" i="265"/>
  <c r="M339" i="265"/>
  <c r="N339" i="265"/>
  <c r="K387" i="265"/>
  <c r="L387" i="265"/>
  <c r="J342" i="265"/>
  <c r="K326" i="265"/>
  <c r="L326" i="265"/>
  <c r="K324" i="265"/>
  <c r="L324" i="265"/>
  <c r="L299" i="265"/>
  <c r="J359" i="265"/>
  <c r="M359" i="265"/>
  <c r="N359" i="265"/>
  <c r="J336" i="265"/>
  <c r="J323" i="265"/>
  <c r="M323" i="265"/>
  <c r="N323" i="265"/>
  <c r="L267" i="265"/>
  <c r="L251" i="265"/>
  <c r="K368" i="265"/>
  <c r="L368" i="265"/>
  <c r="J252" i="265"/>
  <c r="M252" i="265"/>
  <c r="N252" i="265"/>
  <c r="K231" i="265"/>
  <c r="L231" i="265"/>
  <c r="K222" i="265"/>
  <c r="K312" i="265"/>
  <c r="L312" i="265"/>
  <c r="K342" i="265"/>
  <c r="L342" i="265"/>
  <c r="J351" i="265"/>
  <c r="M351" i="265"/>
  <c r="N351" i="265"/>
  <c r="L252" i="265"/>
  <c r="B315" i="265"/>
  <c r="C26" i="93"/>
  <c r="L219" i="265"/>
  <c r="K344" i="265"/>
  <c r="L344" i="265"/>
  <c r="F240" i="265"/>
  <c r="O21" i="93"/>
  <c r="Q21" i="93"/>
  <c r="S21" i="93" s="1" a="1"/>
  <c r="S21" i="93" s="1"/>
  <c r="K293" i="265"/>
  <c r="L293" i="265"/>
  <c r="J308" i="265"/>
  <c r="M308" i="265"/>
  <c r="N308" i="265"/>
  <c r="J297" i="265"/>
  <c r="M297" i="265"/>
  <c r="N297" i="265"/>
  <c r="J329" i="265"/>
  <c r="M329" i="265"/>
  <c r="N329" i="265"/>
  <c r="K269" i="265"/>
  <c r="L269" i="265"/>
  <c r="J254" i="265"/>
  <c r="J237" i="265"/>
  <c r="M237" i="265"/>
  <c r="N237" i="265"/>
  <c r="K381" i="265"/>
  <c r="L381" i="265"/>
  <c r="K281" i="265"/>
  <c r="K234" i="265"/>
  <c r="K221" i="265"/>
  <c r="G405" i="265"/>
  <c r="J281" i="265"/>
  <c r="M281" i="265"/>
  <c r="N281" i="265"/>
  <c r="F255" i="265"/>
  <c r="O22" i="93"/>
  <c r="Q22" i="93"/>
  <c r="S22" i="93" s="1" a="1"/>
  <c r="S22" i="93" s="1"/>
  <c r="K192" i="265"/>
  <c r="L192" i="265"/>
  <c r="M119" i="265"/>
  <c r="N119" i="265"/>
  <c r="M101" i="265"/>
  <c r="N101" i="265"/>
  <c r="M143" i="265"/>
  <c r="N143" i="265"/>
  <c r="M10" i="265"/>
  <c r="N10" i="265"/>
  <c r="K278" i="265"/>
  <c r="L278" i="265"/>
  <c r="K264" i="265"/>
  <c r="L264" i="265"/>
  <c r="B225" i="265"/>
  <c r="C20" i="93"/>
  <c r="M206" i="265"/>
  <c r="N206" i="265"/>
  <c r="M189" i="265"/>
  <c r="N189" i="265"/>
  <c r="B195" i="265"/>
  <c r="C18" i="93"/>
  <c r="B300" i="265"/>
  <c r="C25" i="93"/>
  <c r="J249" i="265"/>
  <c r="M249" i="265"/>
  <c r="N249" i="265"/>
  <c r="B330" i="265"/>
  <c r="C27" i="93"/>
  <c r="G270" i="265"/>
  <c r="K254" i="265"/>
  <c r="L254" i="265"/>
  <c r="J233" i="265"/>
  <c r="M233" i="265"/>
  <c r="N233" i="265"/>
  <c r="J177" i="265"/>
  <c r="M177" i="265"/>
  <c r="N177" i="265"/>
  <c r="L177" i="265"/>
  <c r="F75" i="265"/>
  <c r="O10" i="93"/>
  <c r="Q10" i="93"/>
  <c r="S10" i="93" s="1" a="1"/>
  <c r="S10" i="93" s="1"/>
  <c r="F60" i="265"/>
  <c r="O9" i="93"/>
  <c r="Q9" i="93"/>
  <c r="S9" i="93" s="1" a="1"/>
  <c r="S9" i="93" s="1"/>
  <c r="K207" i="265"/>
  <c r="L207" i="265"/>
  <c r="K194" i="265"/>
  <c r="L194" i="265"/>
  <c r="G195" i="265"/>
  <c r="K129" i="265"/>
  <c r="L129" i="265"/>
  <c r="L74" i="265"/>
  <c r="J266" i="265"/>
  <c r="M266" i="265"/>
  <c r="N266" i="265"/>
  <c r="M216" i="265"/>
  <c r="N216" i="265"/>
  <c r="M207" i="265"/>
  <c r="N207" i="265"/>
  <c r="M203" i="265"/>
  <c r="N203" i="265"/>
  <c r="M194" i="265"/>
  <c r="N194" i="265"/>
  <c r="M186" i="265"/>
  <c r="N186" i="265"/>
  <c r="J104" i="265"/>
  <c r="K366" i="265"/>
  <c r="L366" i="265"/>
  <c r="J372" i="265"/>
  <c r="M372" i="265"/>
  <c r="N372" i="265"/>
  <c r="J341" i="265"/>
  <c r="M341" i="265"/>
  <c r="N341" i="265"/>
  <c r="B360" i="265"/>
  <c r="C29" i="93"/>
  <c r="J396" i="265"/>
  <c r="M396" i="265"/>
  <c r="N396" i="265"/>
  <c r="G285" i="265"/>
  <c r="F300" i="265"/>
  <c r="O25" i="93"/>
  <c r="Q25" i="93"/>
  <c r="S25" i="93" s="1" a="1"/>
  <c r="S25" i="93" s="1"/>
  <c r="J222" i="265"/>
  <c r="M222" i="265"/>
  <c r="N222" i="265"/>
  <c r="M164" i="265"/>
  <c r="N164" i="265"/>
  <c r="G105" i="265"/>
  <c r="M9" i="265"/>
  <c r="N9" i="265"/>
  <c r="K179" i="265"/>
  <c r="L179" i="265"/>
  <c r="F195" i="265"/>
  <c r="O18" i="93"/>
  <c r="Q18" i="93"/>
  <c r="S18" i="93" s="1" a="1"/>
  <c r="S18" i="93" s="1"/>
  <c r="L66" i="265"/>
  <c r="F135" i="265"/>
  <c r="O14" i="93"/>
  <c r="Q14" i="93"/>
  <c r="S14" i="93" s="1" a="1"/>
  <c r="S14" i="93" s="1"/>
  <c r="F315" i="265"/>
  <c r="O26" i="93"/>
  <c r="Q26" i="93"/>
  <c r="S26" i="93" s="1" a="1"/>
  <c r="S26" i="93" s="1"/>
  <c r="K173" i="265"/>
  <c r="L173" i="265"/>
  <c r="K171" i="265"/>
  <c r="L171" i="265"/>
  <c r="J134" i="265"/>
  <c r="J131" i="265"/>
  <c r="M131" i="265"/>
  <c r="N131" i="265"/>
  <c r="K68" i="265"/>
  <c r="L68" i="265"/>
  <c r="G135" i="265"/>
  <c r="G30" i="265"/>
  <c r="K11" i="265"/>
  <c r="L11" i="265"/>
  <c r="J159" i="265"/>
  <c r="M159" i="265"/>
  <c r="N159" i="265"/>
  <c r="K134" i="265"/>
  <c r="L134" i="265"/>
  <c r="B135" i="265"/>
  <c r="C14" i="93"/>
  <c r="B165" i="265"/>
  <c r="C16" i="93"/>
  <c r="H16" i="93" s="1"/>
  <c r="O11" i="275" s="1"/>
  <c r="K7" i="265"/>
  <c r="L7" i="265"/>
  <c r="K29" i="265"/>
  <c r="L29" i="265"/>
  <c r="F345" i="265"/>
  <c r="O28" i="93"/>
  <c r="Q28" i="93"/>
  <c r="S28" i="93" s="1" a="1"/>
  <c r="S28" i="93" s="1"/>
  <c r="J221" i="265"/>
  <c r="M221" i="265"/>
  <c r="N221" i="265"/>
  <c r="K128" i="265"/>
  <c r="L128" i="265"/>
  <c r="L36" i="265"/>
  <c r="F180" i="265"/>
  <c r="O17" i="93"/>
  <c r="Q17" i="93"/>
  <c r="S17" i="93" s="1" a="1"/>
  <c r="S17" i="93" s="1"/>
  <c r="J117" i="265"/>
  <c r="M117" i="265"/>
  <c r="N117" i="265"/>
  <c r="K12" i="265"/>
  <c r="L12" i="265"/>
  <c r="K44" i="265"/>
  <c r="L44" i="265"/>
  <c r="B60" i="265"/>
  <c r="C9" i="93"/>
  <c r="H9" i="93" s="1"/>
  <c r="O4" i="275" s="1"/>
  <c r="H4" i="275" s="1"/>
  <c r="K41" i="265"/>
  <c r="L41" i="265"/>
  <c r="K162" i="265"/>
  <c r="L162" i="265"/>
  <c r="K263" i="265"/>
  <c r="L263" i="265"/>
  <c r="F210" i="265"/>
  <c r="O19" i="93"/>
  <c r="Q19" i="93"/>
  <c r="S19" i="93" s="1" a="1"/>
  <c r="S19" i="93" s="1"/>
  <c r="K158" i="265"/>
  <c r="L158" i="265"/>
  <c r="J236" i="265"/>
  <c r="M236" i="265"/>
  <c r="N236" i="265"/>
  <c r="J81" i="265"/>
  <c r="M81" i="265"/>
  <c r="N81" i="265"/>
  <c r="J174" i="265"/>
  <c r="K8" i="265"/>
  <c r="L8" i="265"/>
  <c r="K71" i="265"/>
  <c r="L71" i="265"/>
  <c r="K114" i="265"/>
  <c r="L114" i="265"/>
  <c r="K104" i="265"/>
  <c r="L104" i="265"/>
  <c r="B45" i="265"/>
  <c r="C8" i="93"/>
  <c r="J35" i="265"/>
  <c r="K144" i="265"/>
  <c r="L144" i="265"/>
  <c r="K69" i="265"/>
  <c r="L69" i="265"/>
  <c r="G15" i="265"/>
  <c r="K99" i="265"/>
  <c r="L99" i="265"/>
  <c r="J276" i="265"/>
  <c r="M276" i="265"/>
  <c r="N276" i="265"/>
  <c r="B240" i="265"/>
  <c r="C21" i="93"/>
  <c r="J234" i="265"/>
  <c r="M234" i="265"/>
  <c r="N234" i="265"/>
  <c r="K87" i="265"/>
  <c r="L87" i="265"/>
  <c r="J147" i="265"/>
  <c r="J28" i="265"/>
  <c r="M28" i="265"/>
  <c r="N28" i="265"/>
  <c r="J37" i="265"/>
  <c r="M37" i="265"/>
  <c r="N37" i="265"/>
  <c r="K83" i="265"/>
  <c r="L83" i="265"/>
  <c r="K147" i="265"/>
  <c r="M147" i="265" s="1"/>
  <c r="N147" i="265" s="1"/>
  <c r="F90" i="265"/>
  <c r="O11" i="93"/>
  <c r="Q11" i="93"/>
  <c r="S11" i="93" s="1" a="1"/>
  <c r="S11" i="93" s="1"/>
  <c r="J102" i="265"/>
  <c r="M102" i="265"/>
  <c r="N102" i="265"/>
  <c r="D45" i="265"/>
  <c r="I8" i="93"/>
  <c r="N8" i="93" s="1"/>
  <c r="P3" i="275" s="1"/>
  <c r="K8" i="93"/>
  <c r="M8" i="93" s="1" a="1"/>
  <c r="M8" i="93" s="1"/>
  <c r="G75" i="265"/>
  <c r="K38" i="265"/>
  <c r="L38" i="265"/>
  <c r="B15" i="265"/>
  <c r="J5" i="265"/>
  <c r="K146" i="265"/>
  <c r="L146" i="265"/>
  <c r="K21" i="265"/>
  <c r="L21" i="265"/>
  <c r="K22" i="265"/>
  <c r="L22" i="265"/>
  <c r="G120" i="265"/>
  <c r="K174" i="265"/>
  <c r="L174" i="265"/>
  <c r="J15" i="265"/>
  <c r="M5" i="265"/>
  <c r="L147" i="265"/>
  <c r="E21" i="93"/>
  <c r="G21" i="93" s="1" a="1"/>
  <c r="G21" i="93" s="1"/>
  <c r="E8" i="93"/>
  <c r="G8" i="93" s="1" a="1"/>
  <c r="G8" i="93" s="1"/>
  <c r="M174" i="265"/>
  <c r="N174" i="265"/>
  <c r="E16" i="93"/>
  <c r="G16" i="93" s="1" a="1"/>
  <c r="G16" i="93" s="1"/>
  <c r="E14" i="93"/>
  <c r="G14" i="93" s="1" a="1"/>
  <c r="G14" i="93" s="1"/>
  <c r="M83" i="265"/>
  <c r="N83" i="265"/>
  <c r="M104" i="265"/>
  <c r="N104" i="265"/>
  <c r="M99" i="265"/>
  <c r="N99" i="265"/>
  <c r="L131" i="265"/>
  <c r="M162" i="265"/>
  <c r="N162" i="265"/>
  <c r="E18" i="93"/>
  <c r="G18" i="93" s="1" a="1"/>
  <c r="G18" i="93" s="1"/>
  <c r="E20" i="93"/>
  <c r="G20" i="93" s="1" a="1"/>
  <c r="G20" i="93" s="1"/>
  <c r="M71" i="265"/>
  <c r="N71" i="265"/>
  <c r="L221" i="265"/>
  <c r="L281" i="265"/>
  <c r="M254" i="265"/>
  <c r="N254" i="265"/>
  <c r="L222" i="265"/>
  <c r="M344" i="265"/>
  <c r="N344" i="265"/>
  <c r="M368" i="265"/>
  <c r="N368" i="265"/>
  <c r="M387" i="265"/>
  <c r="N387" i="265"/>
  <c r="M8" i="265"/>
  <c r="N8" i="265"/>
  <c r="E15" i="93"/>
  <c r="G15" i="93" s="1" a="1"/>
  <c r="G15" i="93" s="1"/>
  <c r="M57" i="265"/>
  <c r="N57" i="265"/>
  <c r="K7" i="93"/>
  <c r="M7" i="93" s="1" a="1"/>
  <c r="M7" i="93" s="1"/>
  <c r="L159" i="265"/>
  <c r="M14" i="265"/>
  <c r="N14" i="265"/>
  <c r="E24" i="93"/>
  <c r="G24" i="93" s="1" a="1"/>
  <c r="G24" i="93" s="1"/>
  <c r="M72" i="265"/>
  <c r="N72" i="265"/>
  <c r="M22" i="265"/>
  <c r="N22" i="265"/>
  <c r="M44" i="265"/>
  <c r="N44" i="265"/>
  <c r="C58" i="93"/>
  <c r="E7" i="93"/>
  <c r="G7" i="93" s="1" a="1"/>
  <c r="G7" i="93" s="1"/>
  <c r="M26" i="265"/>
  <c r="N26" i="265"/>
  <c r="M12" i="265"/>
  <c r="N12" i="265"/>
  <c r="M149" i="265"/>
  <c r="N149" i="265"/>
  <c r="M54" i="265"/>
  <c r="N54" i="265"/>
  <c r="L37" i="265"/>
  <c r="Q7" i="93"/>
  <c r="S7" i="93" s="1" a="1"/>
  <c r="S7" i="93" s="1"/>
  <c r="E12" i="93"/>
  <c r="G12" i="93" s="1" a="1"/>
  <c r="G12" i="93" s="1"/>
  <c r="M43" i="265"/>
  <c r="N43" i="265"/>
  <c r="M21" i="265"/>
  <c r="N21" i="265"/>
  <c r="L81" i="265"/>
  <c r="L176" i="265"/>
  <c r="M161" i="265"/>
  <c r="N161" i="265"/>
  <c r="M201" i="265"/>
  <c r="N201" i="265"/>
  <c r="M269" i="265"/>
  <c r="N269" i="265"/>
  <c r="L117" i="265"/>
  <c r="M59" i="265"/>
  <c r="N59" i="265"/>
  <c r="M113" i="265"/>
  <c r="N113" i="265"/>
  <c r="L276" i="265"/>
  <c r="L218" i="265"/>
  <c r="L296" i="265"/>
  <c r="M7" i="265"/>
  <c r="N7" i="265"/>
  <c r="L141" i="265"/>
  <c r="L156" i="265"/>
  <c r="L282" i="265"/>
  <c r="M371" i="265"/>
  <c r="N371" i="265"/>
  <c r="M293" i="265"/>
  <c r="N293" i="265"/>
  <c r="M239" i="265"/>
  <c r="N239" i="265"/>
  <c r="L297" i="265"/>
  <c r="M326" i="265"/>
  <c r="N326" i="265"/>
  <c r="M264" i="265"/>
  <c r="N264" i="265"/>
  <c r="L224" i="265"/>
  <c r="L246" i="265"/>
  <c r="L279" i="265"/>
  <c r="E28" i="93"/>
  <c r="G28" i="93" s="1" a="1"/>
  <c r="G28" i="93" s="1"/>
  <c r="L249" i="265"/>
  <c r="M261" i="265"/>
  <c r="N261" i="265"/>
  <c r="L291" i="265"/>
  <c r="L323" i="265"/>
  <c r="L327" i="265"/>
  <c r="M356" i="265"/>
  <c r="N356" i="265"/>
  <c r="M384" i="265"/>
  <c r="N384" i="265"/>
  <c r="M338" i="265"/>
  <c r="N338" i="265"/>
  <c r="M381" i="265"/>
  <c r="N381" i="265"/>
  <c r="L396" i="265"/>
  <c r="M284" i="265"/>
  <c r="N284" i="265"/>
  <c r="E30" i="93"/>
  <c r="G30" i="93" s="1" a="1"/>
  <c r="G30" i="93" s="1"/>
  <c r="L369" i="265"/>
  <c r="L404" i="265"/>
  <c r="M386" i="265"/>
  <c r="N386" i="265"/>
  <c r="E9" i="93"/>
  <c r="G9" i="93" s="1" a="1"/>
  <c r="G9" i="93" s="1"/>
  <c r="M134" i="265"/>
  <c r="N134" i="265"/>
  <c r="M146" i="265"/>
  <c r="N146" i="265"/>
  <c r="E29" i="93"/>
  <c r="G29" i="93" s="1" a="1"/>
  <c r="G29" i="93" s="1"/>
  <c r="L102" i="265"/>
  <c r="M38" i="265"/>
  <c r="N38" i="265"/>
  <c r="M128" i="265"/>
  <c r="N128" i="265"/>
  <c r="E27" i="93"/>
  <c r="G27" i="93" s="1" a="1"/>
  <c r="G27" i="93" s="1"/>
  <c r="E25" i="93"/>
  <c r="G25" i="93" s="1" a="1"/>
  <c r="G25" i="93" s="1"/>
  <c r="L234" i="265"/>
  <c r="E26" i="93"/>
  <c r="G26" i="93" s="1" a="1"/>
  <c r="G26" i="93" s="1"/>
  <c r="M263" i="265"/>
  <c r="N263" i="265"/>
  <c r="M342" i="265"/>
  <c r="N342" i="265"/>
  <c r="L351" i="265"/>
  <c r="M114" i="265"/>
  <c r="N114" i="265"/>
  <c r="E13" i="93"/>
  <c r="G13" i="93" s="1" a="1"/>
  <c r="G13" i="93" s="1"/>
  <c r="M144" i="265"/>
  <c r="N144" i="265"/>
  <c r="M173" i="265"/>
  <c r="N173" i="265"/>
  <c r="M129" i="265"/>
  <c r="N129" i="265"/>
  <c r="E23" i="93"/>
  <c r="G23" i="93" s="1" a="1"/>
  <c r="G23" i="93" s="1"/>
  <c r="E17" i="93"/>
  <c r="G17" i="93" s="1" a="1"/>
  <c r="G17" i="93" s="1"/>
  <c r="M68" i="265"/>
  <c r="N68" i="265"/>
  <c r="M23" i="265"/>
  <c r="N23" i="265"/>
  <c r="M24" i="265"/>
  <c r="N24" i="265"/>
  <c r="K15" i="265"/>
  <c r="L15" i="265"/>
  <c r="L5" i="265"/>
  <c r="M6" i="265"/>
  <c r="N6" i="265"/>
  <c r="E11" i="93"/>
  <c r="G11" i="93" s="1" a="1"/>
  <c r="G11" i="93" s="1"/>
  <c r="E10" i="93"/>
  <c r="G10" i="93" s="1" a="1"/>
  <c r="G10" i="93" s="1"/>
  <c r="L28" i="265"/>
  <c r="M11" i="265"/>
  <c r="N11" i="265"/>
  <c r="L86" i="265"/>
  <c r="M69" i="265"/>
  <c r="N69" i="265"/>
  <c r="M29" i="265"/>
  <c r="N29" i="265"/>
  <c r="M87" i="265"/>
  <c r="N87" i="265"/>
  <c r="E22" i="93"/>
  <c r="G22" i="93" s="1" a="1"/>
  <c r="G22" i="93" s="1"/>
  <c r="M13" i="265"/>
  <c r="N13" i="265"/>
  <c r="M27" i="265"/>
  <c r="N27" i="265"/>
  <c r="M231" i="265"/>
  <c r="N231" i="265"/>
  <c r="M278" i="265"/>
  <c r="N278" i="265"/>
  <c r="L341" i="265"/>
  <c r="M324" i="265"/>
  <c r="N324" i="265"/>
  <c r="M192" i="265"/>
  <c r="N192" i="265"/>
  <c r="L96" i="265"/>
  <c r="L116" i="265"/>
  <c r="M158" i="265"/>
  <c r="N158" i="265"/>
  <c r="M171" i="265"/>
  <c r="N171" i="265"/>
  <c r="M41" i="265"/>
  <c r="N41" i="265"/>
  <c r="L237" i="265"/>
  <c r="L311" i="265"/>
  <c r="E19" i="93"/>
  <c r="G19" i="93" s="1" a="1"/>
  <c r="G19" i="93" s="1"/>
  <c r="L84" i="265"/>
  <c r="L53" i="265"/>
  <c r="M179" i="265"/>
  <c r="N179" i="265"/>
  <c r="L266" i="265"/>
  <c r="L236" i="265"/>
  <c r="L359" i="265"/>
  <c r="M312" i="265"/>
  <c r="N312" i="265"/>
  <c r="E31" i="93"/>
  <c r="G31" i="93" s="1" a="1"/>
  <c r="G31" i="93" s="1"/>
  <c r="L233" i="265"/>
  <c r="M248" i="265"/>
  <c r="N248" i="265"/>
  <c r="L294" i="265"/>
  <c r="M314" i="265"/>
  <c r="N314" i="265"/>
  <c r="E32" i="93"/>
  <c r="G32" i="93" s="1" a="1"/>
  <c r="G32" i="93" s="1"/>
  <c r="L321" i="265"/>
  <c r="L329" i="265"/>
  <c r="M366" i="265"/>
  <c r="N366" i="265"/>
  <c r="L389" i="265"/>
  <c r="L306" i="265"/>
  <c r="L308" i="265"/>
  <c r="L372" i="265"/>
  <c r="L374" i="265"/>
  <c r="L398" i="265"/>
  <c r="M15" i="265"/>
  <c r="N15" i="265"/>
  <c r="N5" i="265"/>
  <c r="E58" i="93"/>
  <c r="H58" i="93"/>
  <c r="G353" i="245" l="1"/>
  <c r="H3" i="275"/>
  <c r="G352" i="245"/>
  <c r="E354" i="245"/>
  <c r="E13" i="34"/>
  <c r="F59" i="93"/>
  <c r="H2" i="275"/>
  <c r="H77" i="275"/>
  <c r="E352" i="245"/>
  <c r="A26" i="277"/>
  <c r="AA25" i="277"/>
  <c r="L25" i="277"/>
  <c r="Y25" i="277"/>
  <c r="AI25" i="277"/>
  <c r="K25" i="277"/>
  <c r="AE25" i="277"/>
  <c r="G25" i="277"/>
  <c r="U25" i="277"/>
  <c r="E25" i="277"/>
  <c r="AT25" i="277"/>
  <c r="J25" i="277"/>
  <c r="AN25" i="277"/>
  <c r="AO25" i="277"/>
  <c r="AP25" i="277"/>
  <c r="AR25" i="277"/>
  <c r="R25" i="277"/>
  <c r="W25" i="277"/>
  <c r="Q25" i="277"/>
  <c r="AH25" i="277"/>
  <c r="B25" i="277"/>
  <c r="AJ25" i="277"/>
  <c r="AZ25" i="277"/>
  <c r="AY25" i="277"/>
  <c r="AL25" i="277"/>
  <c r="AF25" i="277"/>
  <c r="AD25" i="277"/>
  <c r="F25" i="277"/>
  <c r="C25" i="277"/>
  <c r="AG25" i="277"/>
  <c r="H25" i="277"/>
  <c r="AS25" i="277"/>
  <c r="D25" i="277"/>
  <c r="I25" i="277"/>
  <c r="AU25" i="277"/>
  <c r="AX25" i="277"/>
  <c r="S25" i="277"/>
  <c r="T25" i="277"/>
  <c r="AM25" i="277"/>
  <c r="AB25" i="277"/>
  <c r="Z25" i="277"/>
  <c r="AV25" i="277"/>
  <c r="N25" i="277"/>
  <c r="X25" i="277"/>
  <c r="M25" i="277"/>
  <c r="P25" i="277"/>
  <c r="O25" i="277"/>
  <c r="V25" i="277"/>
  <c r="AQ25" i="277"/>
  <c r="AC25" i="277"/>
  <c r="AW25" i="277"/>
  <c r="AK25" i="277"/>
  <c r="N151" i="256"/>
  <c r="N319" i="256" s="1"/>
  <c r="N367" i="264"/>
  <c r="N363" i="264"/>
  <c r="N352" i="264"/>
  <c r="J411" i="265"/>
  <c r="J471" i="265"/>
  <c r="L546" i="265"/>
  <c r="J666" i="265"/>
  <c r="J621" i="265"/>
  <c r="J741" i="265"/>
  <c r="E480" i="265"/>
  <c r="J608" i="265"/>
  <c r="J548" i="265"/>
  <c r="J488" i="265"/>
  <c r="K668" i="265"/>
  <c r="J458" i="265"/>
  <c r="J729" i="265"/>
  <c r="J759" i="265"/>
  <c r="J415" i="265"/>
  <c r="K745" i="265"/>
  <c r="J535" i="265"/>
  <c r="J430" i="265"/>
  <c r="J775" i="265"/>
  <c r="J746" i="265"/>
  <c r="J596" i="265"/>
  <c r="J581" i="265"/>
  <c r="J656" i="265"/>
  <c r="M400" i="262"/>
  <c r="M393" i="263"/>
  <c r="J508" i="265"/>
  <c r="J448" i="265"/>
  <c r="M374" i="257"/>
  <c r="M375" i="258"/>
  <c r="N371" i="260"/>
  <c r="J375" i="257"/>
  <c r="J371" i="257"/>
  <c r="J363" i="257"/>
  <c r="J362" i="257"/>
  <c r="J360" i="257"/>
  <c r="J359" i="257"/>
  <c r="J358" i="257"/>
  <c r="J356" i="257"/>
  <c r="J355" i="257"/>
  <c r="J354" i="257"/>
  <c r="J363" i="260"/>
  <c r="J361" i="260"/>
  <c r="J360" i="260"/>
  <c r="J359" i="260"/>
  <c r="J357" i="260"/>
  <c r="J356" i="260"/>
  <c r="J355" i="260"/>
  <c r="J353" i="260"/>
  <c r="J352" i="260"/>
  <c r="J358" i="263"/>
  <c r="J356" i="263"/>
  <c r="J354" i="263"/>
  <c r="F390" i="265"/>
  <c r="O31" i="93" s="1"/>
  <c r="K336" i="265"/>
  <c r="K56" i="265"/>
  <c r="E20" i="265" l="1" a="1"/>
  <c r="E20" i="265" s="1"/>
  <c r="E30" i="265" s="1"/>
  <c r="M353" i="245"/>
  <c r="E35" i="265" a="1"/>
  <c r="E35" i="265" s="1"/>
  <c r="E45" i="265" s="1"/>
  <c r="C350" i="265" a="1"/>
  <c r="C350" i="265" s="1"/>
  <c r="C335" i="265" a="1"/>
  <c r="C335" i="265" s="1"/>
  <c r="C320" i="265" a="1"/>
  <c r="C320" i="265" s="1"/>
  <c r="C305" i="265" a="1"/>
  <c r="C305" i="265" s="1"/>
  <c r="C395" i="265" a="1"/>
  <c r="C395" i="265" s="1"/>
  <c r="C365" i="265" a="1"/>
  <c r="C365" i="265" s="1"/>
  <c r="C290" i="265" a="1"/>
  <c r="C290" i="265" s="1"/>
  <c r="C275" i="265" a="1"/>
  <c r="C275" i="265" s="1"/>
  <c r="C245" i="265" a="1"/>
  <c r="C245" i="265" s="1"/>
  <c r="C215" i="265" a="1"/>
  <c r="C215" i="265" s="1"/>
  <c r="C200" i="265" a="1"/>
  <c r="C200" i="265" s="1"/>
  <c r="C380" i="265" a="1"/>
  <c r="C380" i="265" s="1"/>
  <c r="C260" i="265" a="1"/>
  <c r="C260" i="265" s="1"/>
  <c r="C230" i="265" a="1"/>
  <c r="C230" i="265" s="1"/>
  <c r="C185" i="265" a="1"/>
  <c r="C185" i="265" s="1"/>
  <c r="C65" i="265" a="1"/>
  <c r="C65" i="265" s="1"/>
  <c r="C155" i="265" a="1"/>
  <c r="C155" i="265" s="1"/>
  <c r="C35" i="265" a="1"/>
  <c r="C35" i="265" s="1"/>
  <c r="C125" i="265" a="1"/>
  <c r="C125" i="265" s="1"/>
  <c r="C80" i="265" a="1"/>
  <c r="C80" i="265" s="1"/>
  <c r="C95" i="265" a="1"/>
  <c r="C95" i="265" s="1"/>
  <c r="C140" i="265" a="1"/>
  <c r="C140" i="265" s="1"/>
  <c r="C50" i="265" a="1"/>
  <c r="C50" i="265" s="1"/>
  <c r="C60" i="265" s="1"/>
  <c r="C110" i="265" a="1"/>
  <c r="C110" i="265" s="1"/>
  <c r="C170" i="265" a="1"/>
  <c r="C170" i="265" s="1"/>
  <c r="E132" i="275"/>
  <c r="K157" i="245"/>
  <c r="N207" i="245"/>
  <c r="N317" i="245" s="1"/>
  <c r="N319" i="245" s="1"/>
  <c r="F354" i="245"/>
  <c r="M352" i="245"/>
  <c r="E403" i="245"/>
  <c r="C20" i="265" a="1"/>
  <c r="C20" i="265" s="1"/>
  <c r="H373" i="265" a="1"/>
  <c r="H373" i="265" s="1"/>
  <c r="J373" i="265" s="1"/>
  <c r="H298" i="265" a="1"/>
  <c r="H298" i="265" s="1"/>
  <c r="J298" i="265" s="1"/>
  <c r="H313" i="265" a="1"/>
  <c r="H313" i="265" s="1"/>
  <c r="J313" i="265" s="1"/>
  <c r="H283" i="265" a="1"/>
  <c r="H283" i="265" s="1"/>
  <c r="J283" i="265" s="1"/>
  <c r="H328" i="265" a="1"/>
  <c r="H328" i="265" s="1"/>
  <c r="J328" i="265" s="1"/>
  <c r="H358" i="265" a="1"/>
  <c r="H358" i="265" s="1"/>
  <c r="J358" i="265" s="1"/>
  <c r="H343" i="265" a="1"/>
  <c r="H343" i="265" s="1"/>
  <c r="J343" i="265" s="1"/>
  <c r="H403" i="265" a="1"/>
  <c r="H403" i="265" s="1"/>
  <c r="J403" i="265" s="1"/>
  <c r="H268" i="265" a="1"/>
  <c r="H268" i="265" s="1"/>
  <c r="J268" i="265" s="1"/>
  <c r="H388" i="265" a="1"/>
  <c r="H388" i="265" s="1"/>
  <c r="J388" i="265" s="1"/>
  <c r="H238" i="265" a="1"/>
  <c r="H238" i="265" s="1"/>
  <c r="J238" i="265" s="1"/>
  <c r="H178" i="265" a="1"/>
  <c r="H178" i="265" s="1"/>
  <c r="J178" i="265" s="1"/>
  <c r="H58" i="265" a="1"/>
  <c r="H58" i="265" s="1"/>
  <c r="J58" i="265" s="1"/>
  <c r="H223" i="265" a="1"/>
  <c r="H223" i="265" s="1"/>
  <c r="J223" i="265" s="1"/>
  <c r="H253" i="265" a="1"/>
  <c r="H253" i="265" s="1"/>
  <c r="J253" i="265" s="1"/>
  <c r="H133" i="265" a="1"/>
  <c r="H133" i="265" s="1"/>
  <c r="J133" i="265" s="1"/>
  <c r="H118" i="265" a="1"/>
  <c r="H118" i="265" s="1"/>
  <c r="J118" i="265" s="1"/>
  <c r="H208" i="265" a="1"/>
  <c r="H208" i="265" s="1"/>
  <c r="J208" i="265" s="1"/>
  <c r="H88" i="265" a="1"/>
  <c r="H88" i="265" s="1"/>
  <c r="J88" i="265" s="1"/>
  <c r="H103" i="265" a="1"/>
  <c r="H103" i="265" s="1"/>
  <c r="J103" i="265" s="1"/>
  <c r="H148" i="265" a="1"/>
  <c r="H148" i="265" s="1"/>
  <c r="J148" i="265" s="1"/>
  <c r="H193" i="265" a="1"/>
  <c r="H193" i="265" s="1"/>
  <c r="J193" i="265" s="1"/>
  <c r="H73" i="265" a="1"/>
  <c r="H73" i="265" s="1"/>
  <c r="J73" i="265" s="1"/>
  <c r="H163" i="265" a="1"/>
  <c r="H163" i="265" s="1"/>
  <c r="J163" i="265" s="1"/>
  <c r="H307" i="265" a="1"/>
  <c r="H307" i="265" s="1"/>
  <c r="J307" i="265" s="1"/>
  <c r="H382" i="265" a="1"/>
  <c r="H382" i="265" s="1"/>
  <c r="J382" i="265" s="1"/>
  <c r="H322" i="265" a="1"/>
  <c r="H322" i="265" s="1"/>
  <c r="J322" i="265" s="1"/>
  <c r="H352" i="265" a="1"/>
  <c r="H352" i="265" s="1"/>
  <c r="J352" i="265" s="1"/>
  <c r="H367" i="265" a="1"/>
  <c r="H367" i="265" s="1"/>
  <c r="J367" i="265" s="1"/>
  <c r="H277" i="265" a="1"/>
  <c r="H277" i="265" s="1"/>
  <c r="J277" i="265" s="1"/>
  <c r="H397" i="265" a="1"/>
  <c r="H397" i="265" s="1"/>
  <c r="J397" i="265" s="1"/>
  <c r="H337" i="265" a="1"/>
  <c r="H337" i="265" s="1"/>
  <c r="J337" i="265" s="1"/>
  <c r="H247" i="265" a="1"/>
  <c r="H247" i="265" s="1"/>
  <c r="J247" i="265" s="1"/>
  <c r="H172" i="265" a="1"/>
  <c r="H172" i="265" s="1"/>
  <c r="J172" i="265" s="1"/>
  <c r="H97" i="265" a="1"/>
  <c r="H97" i="265" s="1"/>
  <c r="J97" i="265" s="1"/>
  <c r="H232" i="265" a="1"/>
  <c r="H232" i="265" s="1"/>
  <c r="J232" i="265" s="1"/>
  <c r="H292" i="265" a="1"/>
  <c r="H292" i="265" s="1"/>
  <c r="J292" i="265" s="1"/>
  <c r="H157" i="265" a="1"/>
  <c r="H157" i="265" s="1"/>
  <c r="J157" i="265" s="1"/>
  <c r="H217" i="265" a="1"/>
  <c r="H217" i="265" s="1"/>
  <c r="J217" i="265" s="1"/>
  <c r="H142" i="265" a="1"/>
  <c r="H142" i="265" s="1"/>
  <c r="J142" i="265" s="1"/>
  <c r="H187" i="265" a="1"/>
  <c r="H187" i="265" s="1"/>
  <c r="J187" i="265" s="1"/>
  <c r="H52" i="265" a="1"/>
  <c r="H52" i="265" s="1"/>
  <c r="J52" i="265" s="1"/>
  <c r="H67" i="265" a="1"/>
  <c r="H67" i="265" s="1"/>
  <c r="J67" i="265" s="1"/>
  <c r="H262" i="265" a="1"/>
  <c r="H262" i="265" s="1"/>
  <c r="J262" i="265" s="1"/>
  <c r="H82" i="265" a="1"/>
  <c r="H82" i="265" s="1"/>
  <c r="J82" i="265" s="1"/>
  <c r="H202" i="265" a="1"/>
  <c r="H202" i="265" s="1"/>
  <c r="J202" i="265" s="1"/>
  <c r="H112" i="265" a="1"/>
  <c r="H112" i="265" s="1"/>
  <c r="J112" i="265" s="1"/>
  <c r="H127" i="265" a="1"/>
  <c r="H127" i="265" s="1"/>
  <c r="J127" i="265" s="1"/>
  <c r="A27" i="277"/>
  <c r="B26" i="277"/>
  <c r="W26" i="277"/>
  <c r="C26" i="277"/>
  <c r="AJ26" i="277"/>
  <c r="AK26" i="277"/>
  <c r="AG26" i="277"/>
  <c r="AS26" i="277"/>
  <c r="M26" i="277"/>
  <c r="O26" i="277"/>
  <c r="L26" i="277"/>
  <c r="AU26" i="277"/>
  <c r="AW26" i="277"/>
  <c r="AX26" i="277"/>
  <c r="AI26" i="277"/>
  <c r="AA26" i="277"/>
  <c r="F26" i="277"/>
  <c r="J26" i="277"/>
  <c r="AL26" i="277"/>
  <c r="AZ26" i="277"/>
  <c r="AC26" i="277"/>
  <c r="H26" i="277"/>
  <c r="P26" i="277"/>
  <c r="Y26" i="277"/>
  <c r="K26" i="277"/>
  <c r="I26" i="277"/>
  <c r="U26" i="277"/>
  <c r="AQ26" i="277"/>
  <c r="Z26" i="277"/>
  <c r="R26" i="277"/>
  <c r="AM26" i="277"/>
  <c r="D26" i="277"/>
  <c r="AO26" i="277"/>
  <c r="AF26" i="277"/>
  <c r="AH26" i="277"/>
  <c r="AN26" i="277"/>
  <c r="T26" i="277"/>
  <c r="AE26" i="277"/>
  <c r="N26" i="277"/>
  <c r="AR26" i="277"/>
  <c r="V26" i="277"/>
  <c r="AB26" i="277"/>
  <c r="AP26" i="277"/>
  <c r="S26" i="277"/>
  <c r="AT26" i="277"/>
  <c r="AV26" i="277"/>
  <c r="AD26" i="277"/>
  <c r="E26" i="277"/>
  <c r="AY26" i="277"/>
  <c r="X26" i="277"/>
  <c r="G26" i="277"/>
  <c r="Q26" i="277"/>
  <c r="K354" i="263"/>
  <c r="L354" i="263"/>
  <c r="J403" i="263"/>
  <c r="K356" i="263"/>
  <c r="M356" i="263" s="1"/>
  <c r="L356" i="263"/>
  <c r="O356" i="263" s="1"/>
  <c r="P356" i="263" s="1"/>
  <c r="K358" i="263"/>
  <c r="M358" i="263" s="1"/>
  <c r="L358" i="263"/>
  <c r="O358" i="263" s="1"/>
  <c r="P358" i="263" s="1"/>
  <c r="K352" i="260"/>
  <c r="L352" i="260"/>
  <c r="J403" i="260"/>
  <c r="H370" i="265" a="1"/>
  <c r="H370" i="265" s="1"/>
  <c r="H310" i="265" a="1"/>
  <c r="H310" i="265" s="1"/>
  <c r="H295" i="265" a="1"/>
  <c r="H295" i="265" s="1"/>
  <c r="H400" i="265" a="1"/>
  <c r="H400" i="265" s="1"/>
  <c r="H280" i="265" a="1"/>
  <c r="H280" i="265" s="1"/>
  <c r="H355" i="265" a="1"/>
  <c r="H355" i="265" s="1"/>
  <c r="H385" i="265" a="1"/>
  <c r="H385" i="265" s="1"/>
  <c r="H250" i="265" a="1"/>
  <c r="H250" i="265" s="1"/>
  <c r="H115" i="265" a="1"/>
  <c r="H115" i="265" s="1"/>
  <c r="H70" i="265" a="1"/>
  <c r="H70" i="265" s="1"/>
  <c r="H235" i="265" a="1"/>
  <c r="H235" i="265" s="1"/>
  <c r="H220" i="265" a="1"/>
  <c r="H220" i="265" s="1"/>
  <c r="H325" i="265" a="1"/>
  <c r="H325" i="265" s="1"/>
  <c r="H145" i="265" a="1"/>
  <c r="H145" i="265" s="1"/>
  <c r="H130" i="265" a="1"/>
  <c r="H130" i="265" s="1"/>
  <c r="H265" i="265" a="1"/>
  <c r="H265" i="265" s="1"/>
  <c r="H340" i="265" a="1"/>
  <c r="H340" i="265" s="1"/>
  <c r="H160" i="265" a="1"/>
  <c r="H160" i="265" s="1"/>
  <c r="H205" i="265" a="1"/>
  <c r="H205" i="265" s="1"/>
  <c r="H85" i="265" a="1"/>
  <c r="H85" i="265" s="1"/>
  <c r="H100" i="265" a="1"/>
  <c r="H100" i="265" s="1"/>
  <c r="H40" i="265" a="1"/>
  <c r="H40" i="265" s="1"/>
  <c r="H55" i="265" a="1"/>
  <c r="H55" i="265" s="1"/>
  <c r="H175" i="265" a="1"/>
  <c r="H175" i="265" s="1"/>
  <c r="H25" i="265" a="1"/>
  <c r="H25" i="265" s="1"/>
  <c r="H190" i="265" a="1"/>
  <c r="H190" i="265" s="1"/>
  <c r="K353" i="260"/>
  <c r="M353" i="260" s="1"/>
  <c r="L353" i="260"/>
  <c r="O353" i="260" s="1"/>
  <c r="P353" i="260" s="1"/>
  <c r="K355" i="260"/>
  <c r="M355" i="260" s="1"/>
  <c r="L355" i="260"/>
  <c r="O355" i="260" s="1"/>
  <c r="P355" i="260" s="1"/>
  <c r="K356" i="260"/>
  <c r="M356" i="260" s="1"/>
  <c r="L356" i="260"/>
  <c r="O356" i="260" s="1"/>
  <c r="P356" i="260" s="1"/>
  <c r="K357" i="260"/>
  <c r="M357" i="260" s="1"/>
  <c r="L357" i="260"/>
  <c r="O357" i="260" s="1"/>
  <c r="P357" i="260" s="1"/>
  <c r="K359" i="260"/>
  <c r="M359" i="260" s="1"/>
  <c r="L359" i="260"/>
  <c r="O359" i="260" s="1"/>
  <c r="P359" i="260" s="1"/>
  <c r="K360" i="260"/>
  <c r="M360" i="260" s="1"/>
  <c r="L360" i="260"/>
  <c r="O360" i="260" s="1"/>
  <c r="P360" i="260" s="1"/>
  <c r="K361" i="260"/>
  <c r="M361" i="260" s="1"/>
  <c r="L361" i="260"/>
  <c r="O361" i="260" s="1"/>
  <c r="P361" i="260" s="1"/>
  <c r="K363" i="260"/>
  <c r="M363" i="260" s="1"/>
  <c r="L363" i="260"/>
  <c r="O363" i="260" s="1"/>
  <c r="P363" i="260" s="1"/>
  <c r="K354" i="257"/>
  <c r="L354" i="257"/>
  <c r="J403" i="257"/>
  <c r="K355" i="257"/>
  <c r="M355" i="257" s="1"/>
  <c r="L355" i="257"/>
  <c r="O355" i="257" s="1"/>
  <c r="P355" i="257" s="1"/>
  <c r="K356" i="257"/>
  <c r="M356" i="257" s="1"/>
  <c r="L356" i="257"/>
  <c r="O356" i="257" s="1"/>
  <c r="P356" i="257" s="1"/>
  <c r="K358" i="257"/>
  <c r="M358" i="257" s="1"/>
  <c r="L358" i="257"/>
  <c r="O358" i="257" s="1"/>
  <c r="P358" i="257" s="1"/>
  <c r="K359" i="257"/>
  <c r="M359" i="257" s="1"/>
  <c r="L359" i="257"/>
  <c r="O359" i="257" s="1"/>
  <c r="P359" i="257" s="1"/>
  <c r="K360" i="257"/>
  <c r="M360" i="257" s="1"/>
  <c r="L360" i="257"/>
  <c r="O360" i="257" s="1"/>
  <c r="P360" i="257" s="1"/>
  <c r="K362" i="257"/>
  <c r="M362" i="257" s="1"/>
  <c r="L362" i="257"/>
  <c r="O362" i="257" s="1"/>
  <c r="P362" i="257" s="1"/>
  <c r="K363" i="257"/>
  <c r="M363" i="257" s="1"/>
  <c r="L363" i="257"/>
  <c r="O363" i="257" s="1"/>
  <c r="P363" i="257" s="1"/>
  <c r="K371" i="257"/>
  <c r="M371" i="257" s="1"/>
  <c r="L371" i="257"/>
  <c r="O371" i="257" s="1"/>
  <c r="P371" i="257" s="1"/>
  <c r="K375" i="257"/>
  <c r="M375" i="257" s="1"/>
  <c r="L375" i="257"/>
  <c r="O375" i="257" s="1"/>
  <c r="P375" i="257" s="1"/>
  <c r="N375" i="258"/>
  <c r="O375" i="258"/>
  <c r="M403" i="258"/>
  <c r="N403" i="258" s="1"/>
  <c r="N374" i="257"/>
  <c r="O374" i="257"/>
  <c r="P374" i="257" s="1"/>
  <c r="J450" i="265"/>
  <c r="M448" i="265"/>
  <c r="N448" i="265" s="1"/>
  <c r="L448" i="265"/>
  <c r="M508" i="265"/>
  <c r="N508" i="265" s="1"/>
  <c r="L508" i="265"/>
  <c r="J510" i="265"/>
  <c r="N393" i="263"/>
  <c r="O393" i="263"/>
  <c r="P393" i="263" s="1"/>
  <c r="O400" i="262"/>
  <c r="N400" i="262"/>
  <c r="M403" i="262"/>
  <c r="N403" i="262" s="1"/>
  <c r="L656" i="265"/>
  <c r="M656" i="265"/>
  <c r="N656" i="265" s="1"/>
  <c r="J660" i="265"/>
  <c r="L581" i="265"/>
  <c r="M581" i="265"/>
  <c r="N581" i="265" s="1"/>
  <c r="J585" i="265"/>
  <c r="M596" i="265"/>
  <c r="N596" i="265" s="1"/>
  <c r="L596" i="265"/>
  <c r="J600" i="265"/>
  <c r="L746" i="265"/>
  <c r="M746" i="265"/>
  <c r="N746" i="265" s="1"/>
  <c r="L775" i="265"/>
  <c r="M775" i="265"/>
  <c r="N775" i="265" s="1"/>
  <c r="J780" i="265"/>
  <c r="L430" i="265"/>
  <c r="M430" i="265"/>
  <c r="N430" i="265" s="1"/>
  <c r="J435" i="265"/>
  <c r="M535" i="265"/>
  <c r="N535" i="265" s="1"/>
  <c r="L535" i="265"/>
  <c r="J540" i="265"/>
  <c r="M745" i="265"/>
  <c r="N745" i="265" s="1"/>
  <c r="L745" i="265"/>
  <c r="M415" i="265"/>
  <c r="N415" i="265" s="1"/>
  <c r="L415" i="265"/>
  <c r="J765" i="265"/>
  <c r="M759" i="265"/>
  <c r="N759" i="265" s="1"/>
  <c r="L759" i="265"/>
  <c r="L729" i="265"/>
  <c r="M729" i="265"/>
  <c r="N729" i="265" s="1"/>
  <c r="J735" i="265"/>
  <c r="J465" i="265"/>
  <c r="M458" i="265"/>
  <c r="N458" i="265" s="1"/>
  <c r="L458" i="265"/>
  <c r="M668" i="265"/>
  <c r="N668" i="265" s="1"/>
  <c r="L668" i="265"/>
  <c r="L488" i="265"/>
  <c r="M488" i="265"/>
  <c r="N488" i="265" s="1"/>
  <c r="J495" i="265"/>
  <c r="L548" i="265"/>
  <c r="M548" i="265"/>
  <c r="N548" i="265" s="1"/>
  <c r="J555" i="265"/>
  <c r="L608" i="265"/>
  <c r="M608" i="265"/>
  <c r="N608" i="265" s="1"/>
  <c r="J615" i="265"/>
  <c r="L741" i="265"/>
  <c r="M741" i="265"/>
  <c r="J750" i="265"/>
  <c r="L750" i="265" s="1"/>
  <c r="L621" i="265"/>
  <c r="M621" i="265"/>
  <c r="J630" i="265"/>
  <c r="L630" i="265" s="1"/>
  <c r="M666" i="265"/>
  <c r="L666" i="265"/>
  <c r="J675" i="265"/>
  <c r="L675" i="265" s="1"/>
  <c r="L471" i="265"/>
  <c r="M471" i="265"/>
  <c r="J480" i="265"/>
  <c r="L480" i="265" s="1"/>
  <c r="M411" i="265"/>
  <c r="L411" i="265"/>
  <c r="J420" i="265"/>
  <c r="L420" i="265" s="1"/>
  <c r="L56" i="265"/>
  <c r="M56" i="265"/>
  <c r="M336" i="265"/>
  <c r="L336" i="265"/>
  <c r="Q31" i="93"/>
  <c r="S31" i="93" s="1" a="1"/>
  <c r="S31" i="93" s="1"/>
  <c r="R59" i="93" s="1"/>
  <c r="O58" i="93"/>
  <c r="D395" i="265" l="1" a="1"/>
  <c r="D395" i="265" s="1"/>
  <c r="D380" i="265" a="1"/>
  <c r="D380" i="265" s="1"/>
  <c r="D365" i="265" a="1"/>
  <c r="D365" i="265" s="1"/>
  <c r="D350" i="265" a="1"/>
  <c r="D350" i="265" s="1"/>
  <c r="D320" i="265" a="1"/>
  <c r="D320" i="265" s="1"/>
  <c r="D290" i="265" a="1"/>
  <c r="D290" i="265" s="1"/>
  <c r="D335" i="265" a="1"/>
  <c r="D335" i="265" s="1"/>
  <c r="D305" i="265" a="1"/>
  <c r="D305" i="265" s="1"/>
  <c r="D95" i="265" a="1"/>
  <c r="D95" i="265" s="1"/>
  <c r="D260" i="265" a="1"/>
  <c r="D260" i="265" s="1"/>
  <c r="D230" i="265" a="1"/>
  <c r="D230" i="265" s="1"/>
  <c r="D140" i="265" a="1"/>
  <c r="D140" i="265" s="1"/>
  <c r="D215" i="265" a="1"/>
  <c r="D215" i="265" s="1"/>
  <c r="D200" i="265" a="1"/>
  <c r="D200" i="265" s="1"/>
  <c r="D185" i="265" a="1"/>
  <c r="D185" i="265" s="1"/>
  <c r="D155" i="265" a="1"/>
  <c r="D155" i="265" s="1"/>
  <c r="D65" i="265" a="1"/>
  <c r="D65" i="265" s="1"/>
  <c r="D170" i="265" a="1"/>
  <c r="D170" i="265" s="1"/>
  <c r="D275" i="265" a="1"/>
  <c r="D275" i="265" s="1"/>
  <c r="D245" i="265" a="1"/>
  <c r="D245" i="265" s="1"/>
  <c r="D125" i="265" a="1"/>
  <c r="D125" i="265" s="1"/>
  <c r="D80" i="265" a="1"/>
  <c r="D80" i="265" s="1"/>
  <c r="D110" i="265" a="1"/>
  <c r="D110" i="265" s="1"/>
  <c r="O353" i="245"/>
  <c r="P353" i="245" s="1"/>
  <c r="N353" i="245"/>
  <c r="C180" i="265"/>
  <c r="C120" i="265"/>
  <c r="C150" i="265"/>
  <c r="C105" i="265"/>
  <c r="C90" i="265"/>
  <c r="C135" i="265"/>
  <c r="C45" i="265"/>
  <c r="K35" i="265"/>
  <c r="C165" i="265"/>
  <c r="C75" i="265"/>
  <c r="C195" i="265"/>
  <c r="C240" i="265"/>
  <c r="C270" i="265"/>
  <c r="C390" i="265"/>
  <c r="C210" i="265"/>
  <c r="C225" i="265"/>
  <c r="C255" i="265"/>
  <c r="C285" i="265"/>
  <c r="C300" i="265"/>
  <c r="C375" i="265"/>
  <c r="C405" i="265"/>
  <c r="C315" i="265"/>
  <c r="C330" i="265"/>
  <c r="C345" i="265"/>
  <c r="C360" i="265"/>
  <c r="L354" i="245"/>
  <c r="L403" i="245" s="1"/>
  <c r="F403" i="245"/>
  <c r="D50" i="265" a="1"/>
  <c r="D50" i="265" s="1"/>
  <c r="G354" i="245"/>
  <c r="C30" i="265"/>
  <c r="K20" i="265"/>
  <c r="N352" i="245"/>
  <c r="O352" i="245"/>
  <c r="I337" i="265" a="1"/>
  <c r="I337" i="265" s="1"/>
  <c r="K337" i="265" s="1"/>
  <c r="L337" i="265" s="1"/>
  <c r="I397" i="265" a="1"/>
  <c r="I397" i="265" s="1"/>
  <c r="K397" i="265" s="1"/>
  <c r="L397" i="265" s="1"/>
  <c r="I382" i="265" a="1"/>
  <c r="I382" i="265" s="1"/>
  <c r="K382" i="265" s="1"/>
  <c r="L382" i="265" s="1"/>
  <c r="I292" i="265" a="1"/>
  <c r="I292" i="265" s="1"/>
  <c r="K292" i="265" s="1"/>
  <c r="L292" i="265" s="1"/>
  <c r="I247" i="265" a="1"/>
  <c r="I247" i="265" s="1"/>
  <c r="K247" i="265" s="1"/>
  <c r="L247" i="265" s="1"/>
  <c r="I367" i="265" a="1"/>
  <c r="I367" i="265" s="1"/>
  <c r="K367" i="265" s="1"/>
  <c r="L367" i="265" s="1"/>
  <c r="I262" i="265" a="1"/>
  <c r="I262" i="265" s="1"/>
  <c r="K262" i="265" s="1"/>
  <c r="I232" i="265" a="1"/>
  <c r="I232" i="265" s="1"/>
  <c r="K232" i="265" s="1"/>
  <c r="L232" i="265" s="1"/>
  <c r="I322" i="265" a="1"/>
  <c r="I322" i="265" s="1"/>
  <c r="K322" i="265" s="1"/>
  <c r="L322" i="265" s="1"/>
  <c r="I217" i="265" a="1"/>
  <c r="I217" i="265" s="1"/>
  <c r="K217" i="265" s="1"/>
  <c r="L217" i="265" s="1"/>
  <c r="I277" i="265" a="1"/>
  <c r="I277" i="265" s="1"/>
  <c r="K277" i="265" s="1"/>
  <c r="L277" i="265" s="1"/>
  <c r="I97" i="265" a="1"/>
  <c r="I97" i="265" s="1"/>
  <c r="K97" i="265" s="1"/>
  <c r="L97" i="265" s="1"/>
  <c r="I352" i="265" a="1"/>
  <c r="I352" i="265" s="1"/>
  <c r="K352" i="265" s="1"/>
  <c r="I307" i="265" a="1"/>
  <c r="I307" i="265" s="1"/>
  <c r="K307" i="265" s="1"/>
  <c r="L307" i="265" s="1"/>
  <c r="I187" i="265" a="1"/>
  <c r="I187" i="265" s="1"/>
  <c r="K187" i="265" s="1"/>
  <c r="L187" i="265" s="1"/>
  <c r="I67" i="265" a="1"/>
  <c r="I67" i="265" s="1"/>
  <c r="K67" i="265" s="1"/>
  <c r="L67" i="265" s="1"/>
  <c r="I52" i="265" a="1"/>
  <c r="I52" i="265" s="1"/>
  <c r="K52" i="265" s="1"/>
  <c r="L52" i="265" s="1"/>
  <c r="I202" i="265" a="1"/>
  <c r="I202" i="265" s="1"/>
  <c r="K202" i="265" s="1"/>
  <c r="L202" i="265" s="1"/>
  <c r="I142" i="265" a="1"/>
  <c r="I142" i="265" s="1"/>
  <c r="K142" i="265" s="1"/>
  <c r="L142" i="265" s="1"/>
  <c r="I157" i="265" a="1"/>
  <c r="I157" i="265" s="1"/>
  <c r="K157" i="265" s="1"/>
  <c r="L157" i="265" s="1"/>
  <c r="I127" i="265" a="1"/>
  <c r="I127" i="265" s="1"/>
  <c r="K127" i="265" s="1"/>
  <c r="L127" i="265" s="1"/>
  <c r="I172" i="265" a="1"/>
  <c r="I172" i="265" s="1"/>
  <c r="K172" i="265" s="1"/>
  <c r="L172" i="265" s="1"/>
  <c r="I82" i="265" a="1"/>
  <c r="I82" i="265" s="1"/>
  <c r="K82" i="265" s="1"/>
  <c r="L82" i="265" s="1"/>
  <c r="I112" i="265" a="1"/>
  <c r="I112" i="265" s="1"/>
  <c r="K112" i="265" s="1"/>
  <c r="L112" i="265" s="1"/>
  <c r="I403" i="265" a="1"/>
  <c r="I403" i="265" s="1"/>
  <c r="K403" i="265" s="1"/>
  <c r="L403" i="265" s="1"/>
  <c r="I388" i="265" a="1"/>
  <c r="I388" i="265" s="1"/>
  <c r="K388" i="265" s="1"/>
  <c r="L388" i="265" s="1"/>
  <c r="I343" i="265" a="1"/>
  <c r="I343" i="265" s="1"/>
  <c r="K343" i="265" s="1"/>
  <c r="I358" i="265" a="1"/>
  <c r="I358" i="265" s="1"/>
  <c r="K358" i="265" s="1"/>
  <c r="L358" i="265" s="1"/>
  <c r="I313" i="265" a="1"/>
  <c r="I313" i="265" s="1"/>
  <c r="K313" i="265" s="1"/>
  <c r="L313" i="265" s="1"/>
  <c r="I298" i="265" a="1"/>
  <c r="I298" i="265" s="1"/>
  <c r="K298" i="265" s="1"/>
  <c r="L298" i="265" s="1"/>
  <c r="I328" i="265" a="1"/>
  <c r="I328" i="265" s="1"/>
  <c r="K328" i="265" s="1"/>
  <c r="L328" i="265" s="1"/>
  <c r="I223" i="265" a="1"/>
  <c r="I223" i="265" s="1"/>
  <c r="K223" i="265" s="1"/>
  <c r="L223" i="265" s="1"/>
  <c r="I373" i="265" a="1"/>
  <c r="I373" i="265" s="1"/>
  <c r="K373" i="265" s="1"/>
  <c r="L373" i="265" s="1"/>
  <c r="I253" i="265" a="1"/>
  <c r="I253" i="265" s="1"/>
  <c r="K253" i="265" s="1"/>
  <c r="L253" i="265" s="1"/>
  <c r="I238" i="265" a="1"/>
  <c r="I238" i="265" s="1"/>
  <c r="K238" i="265" s="1"/>
  <c r="L238" i="265" s="1"/>
  <c r="I268" i="265" a="1"/>
  <c r="I268" i="265" s="1"/>
  <c r="K268" i="265" s="1"/>
  <c r="L268" i="265" s="1"/>
  <c r="I208" i="265" a="1"/>
  <c r="I208" i="265" s="1"/>
  <c r="K208" i="265" s="1"/>
  <c r="L208" i="265" s="1"/>
  <c r="I148" i="265" a="1"/>
  <c r="I148" i="265" s="1"/>
  <c r="K148" i="265" s="1"/>
  <c r="L148" i="265" s="1"/>
  <c r="I118" i="265" a="1"/>
  <c r="I118" i="265" s="1"/>
  <c r="K118" i="265" s="1"/>
  <c r="L118" i="265" s="1"/>
  <c r="I178" i="265" a="1"/>
  <c r="I178" i="265" s="1"/>
  <c r="K178" i="265" s="1"/>
  <c r="L178" i="265" s="1"/>
  <c r="I283" i="265" a="1"/>
  <c r="I283" i="265" s="1"/>
  <c r="K283" i="265" s="1"/>
  <c r="L283" i="265" s="1"/>
  <c r="I73" i="265" a="1"/>
  <c r="I73" i="265" s="1"/>
  <c r="K73" i="265" s="1"/>
  <c r="I133" i="265" a="1"/>
  <c r="I133" i="265" s="1"/>
  <c r="K133" i="265" s="1"/>
  <c r="L133" i="265" s="1"/>
  <c r="I58" i="265" a="1"/>
  <c r="I58" i="265" s="1"/>
  <c r="K58" i="265" s="1"/>
  <c r="L58" i="265" s="1"/>
  <c r="I193" i="265" a="1"/>
  <c r="I193" i="265" s="1"/>
  <c r="K193" i="265" s="1"/>
  <c r="L193" i="265" s="1"/>
  <c r="I163" i="265" a="1"/>
  <c r="I163" i="265" s="1"/>
  <c r="K163" i="265" s="1"/>
  <c r="L163" i="265" s="1"/>
  <c r="I103" i="265" a="1"/>
  <c r="I103" i="265" s="1"/>
  <c r="K103" i="265" s="1"/>
  <c r="L103" i="265" s="1"/>
  <c r="I88" i="265" a="1"/>
  <c r="I88" i="265" s="1"/>
  <c r="K88" i="265" s="1"/>
  <c r="L88" i="265" s="1"/>
  <c r="M127" i="265"/>
  <c r="N127" i="265" s="1"/>
  <c r="M112" i="265"/>
  <c r="N112" i="265" s="1"/>
  <c r="M202" i="265"/>
  <c r="N202" i="265" s="1"/>
  <c r="M82" i="265"/>
  <c r="N82" i="265" s="1"/>
  <c r="L262" i="265"/>
  <c r="M262" i="265"/>
  <c r="N262" i="265" s="1"/>
  <c r="M67" i="265"/>
  <c r="N67" i="265" s="1"/>
  <c r="M52" i="265"/>
  <c r="N52" i="265" s="1"/>
  <c r="M187" i="265"/>
  <c r="N187" i="265" s="1"/>
  <c r="M142" i="265"/>
  <c r="N142" i="265" s="1"/>
  <c r="M217" i="265"/>
  <c r="N217" i="265" s="1"/>
  <c r="M157" i="265"/>
  <c r="N157" i="265" s="1"/>
  <c r="M292" i="265"/>
  <c r="N292" i="265" s="1"/>
  <c r="M232" i="265"/>
  <c r="N232" i="265" s="1"/>
  <c r="M97" i="265"/>
  <c r="N97" i="265" s="1"/>
  <c r="M172" i="265"/>
  <c r="N172" i="265" s="1"/>
  <c r="M247" i="265"/>
  <c r="N247" i="265" s="1"/>
  <c r="M337" i="265"/>
  <c r="N337" i="265" s="1"/>
  <c r="M397" i="265"/>
  <c r="N397" i="265" s="1"/>
  <c r="M277" i="265"/>
  <c r="N277" i="265" s="1"/>
  <c r="M367" i="265"/>
  <c r="N367" i="265" s="1"/>
  <c r="L352" i="265"/>
  <c r="M352" i="265"/>
  <c r="N352" i="265" s="1"/>
  <c r="M322" i="265"/>
  <c r="N322" i="265" s="1"/>
  <c r="M382" i="265"/>
  <c r="N382" i="265" s="1"/>
  <c r="M307" i="265"/>
  <c r="N307" i="265" s="1"/>
  <c r="M163" i="265"/>
  <c r="N163" i="265" s="1"/>
  <c r="M193" i="265"/>
  <c r="N193" i="265" s="1"/>
  <c r="M148" i="265"/>
  <c r="N148" i="265" s="1"/>
  <c r="M103" i="265"/>
  <c r="N103" i="265" s="1"/>
  <c r="M88" i="265"/>
  <c r="N88" i="265" s="1"/>
  <c r="M208" i="265"/>
  <c r="N208" i="265" s="1"/>
  <c r="M118" i="265"/>
  <c r="N118" i="265" s="1"/>
  <c r="M133" i="265"/>
  <c r="N133" i="265" s="1"/>
  <c r="M253" i="265"/>
  <c r="N253" i="265" s="1"/>
  <c r="M223" i="265"/>
  <c r="N223" i="265" s="1"/>
  <c r="M58" i="265"/>
  <c r="N58" i="265" s="1"/>
  <c r="M178" i="265"/>
  <c r="N178" i="265" s="1"/>
  <c r="M238" i="265"/>
  <c r="N238" i="265" s="1"/>
  <c r="M388" i="265"/>
  <c r="N388" i="265" s="1"/>
  <c r="M268" i="265"/>
  <c r="N268" i="265" s="1"/>
  <c r="M403" i="265"/>
  <c r="N403" i="265" s="1"/>
  <c r="L343" i="265"/>
  <c r="M343" i="265"/>
  <c r="N343" i="265" s="1"/>
  <c r="M358" i="265"/>
  <c r="N358" i="265" s="1"/>
  <c r="M328" i="265"/>
  <c r="N328" i="265" s="1"/>
  <c r="M283" i="265"/>
  <c r="N283" i="265" s="1"/>
  <c r="M313" i="265"/>
  <c r="N313" i="265" s="1"/>
  <c r="M298" i="265"/>
  <c r="N298" i="265" s="1"/>
  <c r="M373" i="265"/>
  <c r="N373" i="265" s="1"/>
  <c r="A28" i="277"/>
  <c r="A29" i="277" s="1"/>
  <c r="AA27" i="277"/>
  <c r="AP27" i="277"/>
  <c r="E27" i="277"/>
  <c r="AW27" i="277"/>
  <c r="AF27" i="277"/>
  <c r="Q27" i="277"/>
  <c r="W27" i="277"/>
  <c r="AD27" i="277"/>
  <c r="AM27" i="277"/>
  <c r="L27" i="277"/>
  <c r="AH27" i="277"/>
  <c r="C27" i="277"/>
  <c r="G27" i="277"/>
  <c r="AU27" i="277"/>
  <c r="N27" i="277"/>
  <c r="AN27" i="277"/>
  <c r="Z27" i="277"/>
  <c r="P27" i="277"/>
  <c r="AB27" i="277"/>
  <c r="AY27" i="277"/>
  <c r="H27" i="277"/>
  <c r="Y27" i="277"/>
  <c r="AS27" i="277"/>
  <c r="AV27" i="277"/>
  <c r="S27" i="277"/>
  <c r="AT27" i="277"/>
  <c r="AE27" i="277"/>
  <c r="AC27" i="277"/>
  <c r="AO27" i="277"/>
  <c r="F27" i="277"/>
  <c r="M27" i="277"/>
  <c r="T27" i="277"/>
  <c r="J27" i="277"/>
  <c r="R27" i="277"/>
  <c r="D27" i="277"/>
  <c r="B27" i="277"/>
  <c r="K27" i="277"/>
  <c r="AR27" i="277"/>
  <c r="AI27" i="277"/>
  <c r="U27" i="277"/>
  <c r="AL27" i="277"/>
  <c r="AX27" i="277"/>
  <c r="AK27" i="277"/>
  <c r="AZ27" i="277"/>
  <c r="V27" i="277"/>
  <c r="AG27" i="277"/>
  <c r="AJ27" i="277"/>
  <c r="O27" i="277"/>
  <c r="I27" i="277"/>
  <c r="AQ27" i="277"/>
  <c r="X27" i="277"/>
  <c r="N411" i="265"/>
  <c r="M420" i="265"/>
  <c r="N420" i="265" s="1"/>
  <c r="N471" i="265"/>
  <c r="M480" i="265"/>
  <c r="N480" i="265" s="1"/>
  <c r="N666" i="265"/>
  <c r="M675" i="265"/>
  <c r="N675" i="265" s="1"/>
  <c r="N621" i="265"/>
  <c r="M630" i="265"/>
  <c r="N630" i="265" s="1"/>
  <c r="N741" i="265"/>
  <c r="M750" i="265"/>
  <c r="N750" i="265" s="1"/>
  <c r="L615" i="265"/>
  <c r="N615" i="265"/>
  <c r="L555" i="265"/>
  <c r="N555" i="265"/>
  <c r="L495" i="265"/>
  <c r="N495" i="265"/>
  <c r="L465" i="265"/>
  <c r="N465" i="265"/>
  <c r="N735" i="265"/>
  <c r="L735" i="265"/>
  <c r="L765" i="265"/>
  <c r="N765" i="265"/>
  <c r="L540" i="265"/>
  <c r="N540" i="265"/>
  <c r="L435" i="265"/>
  <c r="N435" i="265"/>
  <c r="L780" i="265"/>
  <c r="N780" i="265"/>
  <c r="L600" i="265"/>
  <c r="N600" i="265"/>
  <c r="L585" i="265"/>
  <c r="N585" i="265"/>
  <c r="L660" i="265"/>
  <c r="N660" i="265"/>
  <c r="P400" i="262"/>
  <c r="O403" i="262"/>
  <c r="P403" i="262" s="1"/>
  <c r="L510" i="265"/>
  <c r="N510" i="265"/>
  <c r="N450" i="265"/>
  <c r="L450" i="265"/>
  <c r="P375" i="258"/>
  <c r="O403" i="258"/>
  <c r="P403" i="258" s="1"/>
  <c r="N375" i="257"/>
  <c r="N371" i="257"/>
  <c r="N363" i="257"/>
  <c r="N362" i="257"/>
  <c r="N360" i="257"/>
  <c r="N359" i="257"/>
  <c r="N358" i="257"/>
  <c r="N356" i="257"/>
  <c r="N355" i="257"/>
  <c r="L403" i="257"/>
  <c r="K403" i="257"/>
  <c r="M354" i="257"/>
  <c r="N363" i="260"/>
  <c r="N361" i="260"/>
  <c r="N360" i="260"/>
  <c r="N359" i="260"/>
  <c r="N357" i="260"/>
  <c r="N356" i="260"/>
  <c r="N355" i="260"/>
  <c r="N353" i="260"/>
  <c r="J190" i="265"/>
  <c r="H195" i="265"/>
  <c r="U18" i="93" s="1"/>
  <c r="J25" i="265"/>
  <c r="H30" i="265"/>
  <c r="U7" i="93" s="1"/>
  <c r="J175" i="265"/>
  <c r="H180" i="265"/>
  <c r="U17" i="93" s="1"/>
  <c r="J55" i="265"/>
  <c r="H60" i="265"/>
  <c r="U9" i="93" s="1"/>
  <c r="Z9" i="93" s="1"/>
  <c r="R4" i="275" s="1"/>
  <c r="J40" i="265"/>
  <c r="H45" i="265"/>
  <c r="U8" i="93" s="1"/>
  <c r="Z8" i="93" s="1"/>
  <c r="R3" i="275" s="1"/>
  <c r="H105" i="265"/>
  <c r="U12" i="93" s="1"/>
  <c r="J100" i="265"/>
  <c r="J85" i="265"/>
  <c r="H90" i="265"/>
  <c r="U11" i="93" s="1"/>
  <c r="J205" i="265"/>
  <c r="H210" i="265"/>
  <c r="U19" i="93" s="1"/>
  <c r="H165" i="265"/>
  <c r="U16" i="93" s="1"/>
  <c r="J160" i="265"/>
  <c r="J340" i="265"/>
  <c r="H345" i="265"/>
  <c r="U28" i="93" s="1"/>
  <c r="J265" i="265"/>
  <c r="H270" i="265"/>
  <c r="U23" i="93" s="1"/>
  <c r="J130" i="265"/>
  <c r="H135" i="265"/>
  <c r="U14" i="93" s="1"/>
  <c r="J145" i="265"/>
  <c r="H150" i="265"/>
  <c r="U15" i="93" s="1"/>
  <c r="H330" i="265"/>
  <c r="U27" i="93" s="1"/>
  <c r="J325" i="265"/>
  <c r="J220" i="265"/>
  <c r="H225" i="265"/>
  <c r="U20" i="93" s="1"/>
  <c r="H240" i="265"/>
  <c r="U21" i="93" s="1"/>
  <c r="J235" i="265"/>
  <c r="J70" i="265"/>
  <c r="H75" i="265"/>
  <c r="U10" i="93" s="1"/>
  <c r="H120" i="265"/>
  <c r="U13" i="93" s="1"/>
  <c r="J115" i="265"/>
  <c r="J250" i="265"/>
  <c r="H255" i="265"/>
  <c r="U22" i="93" s="1"/>
  <c r="J385" i="265"/>
  <c r="H390" i="265"/>
  <c r="U31" i="93" s="1"/>
  <c r="H360" i="265"/>
  <c r="U29" i="93" s="1"/>
  <c r="J355" i="265"/>
  <c r="H285" i="265"/>
  <c r="U24" i="93" s="1"/>
  <c r="J280" i="265"/>
  <c r="H405" i="265"/>
  <c r="U32" i="93" s="1"/>
  <c r="J400" i="265"/>
  <c r="J295" i="265"/>
  <c r="H300" i="265"/>
  <c r="U25" i="93" s="1"/>
  <c r="H315" i="265"/>
  <c r="U26" i="93" s="1"/>
  <c r="J310" i="265"/>
  <c r="J370" i="265"/>
  <c r="H375" i="265"/>
  <c r="U30" i="93" s="1"/>
  <c r="L403" i="260"/>
  <c r="M352" i="260"/>
  <c r="K403" i="260"/>
  <c r="I385" i="265" a="1"/>
  <c r="I385" i="265" s="1"/>
  <c r="I370" i="265" a="1"/>
  <c r="I370" i="265" s="1"/>
  <c r="I340" i="265" a="1"/>
  <c r="I340" i="265" s="1"/>
  <c r="I355" i="265" a="1"/>
  <c r="I355" i="265" s="1"/>
  <c r="I400" i="265" a="1"/>
  <c r="I400" i="265" s="1"/>
  <c r="I280" i="265" a="1"/>
  <c r="I280" i="265" s="1"/>
  <c r="I235" i="265" a="1"/>
  <c r="I235" i="265" s="1"/>
  <c r="I220" i="265" a="1"/>
  <c r="I220" i="265" s="1"/>
  <c r="I115" i="265" a="1"/>
  <c r="I115" i="265" s="1"/>
  <c r="I70" i="265" a="1"/>
  <c r="I70" i="265" s="1"/>
  <c r="I310" i="265" a="1"/>
  <c r="I310" i="265" s="1"/>
  <c r="I265" i="265" a="1"/>
  <c r="I265" i="265" s="1"/>
  <c r="I175" i="265" a="1"/>
  <c r="I175" i="265" s="1"/>
  <c r="I100" i="265" a="1"/>
  <c r="I100" i="265" s="1"/>
  <c r="I160" i="265" a="1"/>
  <c r="I160" i="265" s="1"/>
  <c r="I325" i="265" a="1"/>
  <c r="I325" i="265" s="1"/>
  <c r="I295" i="265" a="1"/>
  <c r="I295" i="265" s="1"/>
  <c r="I190" i="265" a="1"/>
  <c r="I190" i="265" s="1"/>
  <c r="I205" i="265" a="1"/>
  <c r="I205" i="265" s="1"/>
  <c r="I85" i="265" a="1"/>
  <c r="I85" i="265" s="1"/>
  <c r="I250" i="265" a="1"/>
  <c r="I250" i="265" s="1"/>
  <c r="I145" i="265" a="1"/>
  <c r="I145" i="265" s="1"/>
  <c r="I130" i="265" a="1"/>
  <c r="I130" i="265" s="1"/>
  <c r="I25" i="265" a="1"/>
  <c r="I25" i="265" s="1"/>
  <c r="I55" i="265" a="1"/>
  <c r="I55" i="265" s="1"/>
  <c r="I40" i="265" a="1"/>
  <c r="I40" i="265" s="1"/>
  <c r="N358" i="263"/>
  <c r="N356" i="263"/>
  <c r="L403" i="263"/>
  <c r="M354" i="263"/>
  <c r="K403" i="263"/>
  <c r="Q58" i="93"/>
  <c r="T58" i="93" s="1"/>
  <c r="N336" i="265"/>
  <c r="N56" i="265"/>
  <c r="E395" i="265" l="1" a="1"/>
  <c r="E395" i="265" s="1"/>
  <c r="E365" i="265" a="1"/>
  <c r="E365" i="265" s="1"/>
  <c r="E380" i="265" a="1"/>
  <c r="E380" i="265" s="1"/>
  <c r="E350" i="265" a="1"/>
  <c r="E350" i="265" s="1"/>
  <c r="E275" i="265" a="1"/>
  <c r="E275" i="265" s="1"/>
  <c r="E260" i="265" a="1"/>
  <c r="E260" i="265" s="1"/>
  <c r="E245" i="265" a="1"/>
  <c r="E245" i="265" s="1"/>
  <c r="E230" i="265" a="1"/>
  <c r="E230" i="265" s="1"/>
  <c r="E335" i="265" a="1"/>
  <c r="E335" i="265" s="1"/>
  <c r="E305" i="265" a="1"/>
  <c r="E305" i="265" s="1"/>
  <c r="E320" i="265" a="1"/>
  <c r="E320" i="265" s="1"/>
  <c r="E290" i="265" a="1"/>
  <c r="E290" i="265" s="1"/>
  <c r="E125" i="265" a="1"/>
  <c r="E125" i="265" s="1"/>
  <c r="E155" i="265" a="1"/>
  <c r="E155" i="265" s="1"/>
  <c r="E215" i="265" a="1"/>
  <c r="E215" i="265" s="1"/>
  <c r="E200" i="265" a="1"/>
  <c r="E200" i="265" s="1"/>
  <c r="E185" i="265" a="1"/>
  <c r="E185" i="265" s="1"/>
  <c r="E170" i="265" a="1"/>
  <c r="E170" i="265" s="1"/>
  <c r="E65" i="265" a="1"/>
  <c r="E65" i="265" s="1"/>
  <c r="E80" i="265" a="1"/>
  <c r="E80" i="265" s="1"/>
  <c r="E110" i="265" a="1"/>
  <c r="E110" i="265" s="1"/>
  <c r="E95" i="265" a="1"/>
  <c r="E95" i="265" s="1"/>
  <c r="E140" i="265" a="1"/>
  <c r="E140" i="265" s="1"/>
  <c r="J110" i="265"/>
  <c r="D120" i="265"/>
  <c r="I13" i="93" s="1"/>
  <c r="K13" i="93" s="1"/>
  <c r="M13" i="93" s="1" a="1"/>
  <c r="M13" i="93" s="1"/>
  <c r="J80" i="265"/>
  <c r="D90" i="265"/>
  <c r="I11" i="93" s="1"/>
  <c r="K11" i="93" s="1"/>
  <c r="M11" i="93" s="1" a="1"/>
  <c r="M11" i="93" s="1"/>
  <c r="J125" i="265"/>
  <c r="D135" i="265"/>
  <c r="I14" i="93" s="1"/>
  <c r="K14" i="93" s="1"/>
  <c r="M14" i="93" s="1" a="1"/>
  <c r="M14" i="93" s="1"/>
  <c r="J245" i="265"/>
  <c r="D255" i="265"/>
  <c r="I22" i="93" s="1"/>
  <c r="K22" i="93" s="1"/>
  <c r="M22" i="93" s="1" a="1"/>
  <c r="M22" i="93" s="1"/>
  <c r="J275" i="265"/>
  <c r="D285" i="265"/>
  <c r="I24" i="93" s="1"/>
  <c r="K24" i="93" s="1"/>
  <c r="M24" i="93" s="1" a="1"/>
  <c r="M24" i="93" s="1"/>
  <c r="J170" i="265"/>
  <c r="D180" i="265"/>
  <c r="I17" i="93" s="1"/>
  <c r="K17" i="93" s="1"/>
  <c r="M17" i="93" s="1" a="1"/>
  <c r="M17" i="93" s="1"/>
  <c r="J65" i="265"/>
  <c r="D75" i="265"/>
  <c r="I10" i="93" s="1"/>
  <c r="K10" i="93" s="1"/>
  <c r="M10" i="93" s="1" a="1"/>
  <c r="M10" i="93" s="1"/>
  <c r="D165" i="265"/>
  <c r="I16" i="93" s="1"/>
  <c r="K16" i="93" s="1"/>
  <c r="M16" i="93" s="1" a="1"/>
  <c r="M16" i="93" s="1"/>
  <c r="J155" i="265"/>
  <c r="J185" i="265"/>
  <c r="D195" i="265"/>
  <c r="I18" i="93" s="1"/>
  <c r="K18" i="93" s="1"/>
  <c r="M18" i="93" s="1" a="1"/>
  <c r="M18" i="93" s="1"/>
  <c r="J200" i="265"/>
  <c r="D210" i="265"/>
  <c r="I19" i="93" s="1"/>
  <c r="K19" i="93" s="1"/>
  <c r="M19" i="93" s="1" a="1"/>
  <c r="M19" i="93" s="1"/>
  <c r="J215" i="265"/>
  <c r="D225" i="265"/>
  <c r="I20" i="93" s="1"/>
  <c r="K20" i="93" s="1"/>
  <c r="M20" i="93" s="1" a="1"/>
  <c r="M20" i="93" s="1"/>
  <c r="J140" i="265"/>
  <c r="D150" i="265"/>
  <c r="I15" i="93" s="1"/>
  <c r="K15" i="93" s="1"/>
  <c r="M15" i="93" s="1" a="1"/>
  <c r="M15" i="93" s="1"/>
  <c r="D240" i="265"/>
  <c r="I21" i="93" s="1"/>
  <c r="K21" i="93" s="1"/>
  <c r="M21" i="93" s="1" a="1"/>
  <c r="M21" i="93" s="1"/>
  <c r="J230" i="265"/>
  <c r="J260" i="265"/>
  <c r="D270" i="265"/>
  <c r="I23" i="93" s="1"/>
  <c r="K23" i="93" s="1"/>
  <c r="M23" i="93" s="1" a="1"/>
  <c r="M23" i="93" s="1"/>
  <c r="D105" i="265"/>
  <c r="I12" i="93" s="1"/>
  <c r="K12" i="93" s="1"/>
  <c r="M12" i="93" s="1" a="1"/>
  <c r="M12" i="93" s="1"/>
  <c r="J95" i="265"/>
  <c r="D315" i="265"/>
  <c r="I26" i="93" s="1"/>
  <c r="K26" i="93" s="1"/>
  <c r="M26" i="93" s="1" a="1"/>
  <c r="M26" i="93" s="1"/>
  <c r="J305" i="265"/>
  <c r="J335" i="265"/>
  <c r="D345" i="265"/>
  <c r="I28" i="93" s="1"/>
  <c r="K28" i="93" s="1"/>
  <c r="M28" i="93" s="1" a="1"/>
  <c r="M28" i="93" s="1"/>
  <c r="D300" i="265"/>
  <c r="I25" i="93" s="1"/>
  <c r="K25" i="93" s="1"/>
  <c r="M25" i="93" s="1" a="1"/>
  <c r="M25" i="93" s="1"/>
  <c r="J290" i="265"/>
  <c r="D330" i="265"/>
  <c r="I27" i="93" s="1"/>
  <c r="K27" i="93" s="1"/>
  <c r="M27" i="93" s="1" a="1"/>
  <c r="M27" i="93" s="1"/>
  <c r="J320" i="265"/>
  <c r="D360" i="265"/>
  <c r="I29" i="93" s="1"/>
  <c r="K29" i="93" s="1"/>
  <c r="M29" i="93" s="1" a="1"/>
  <c r="M29" i="93" s="1"/>
  <c r="J350" i="265"/>
  <c r="J365" i="265"/>
  <c r="D375" i="265"/>
  <c r="I30" i="93" s="1"/>
  <c r="K30" i="93" s="1"/>
  <c r="M30" i="93" s="1" a="1"/>
  <c r="M30" i="93" s="1"/>
  <c r="D390" i="265"/>
  <c r="I31" i="93" s="1"/>
  <c r="K31" i="93" s="1"/>
  <c r="M31" i="93" s="1" a="1"/>
  <c r="M31" i="93" s="1"/>
  <c r="J380" i="265"/>
  <c r="J395" i="265"/>
  <c r="D405" i="265"/>
  <c r="I32" i="93" s="1"/>
  <c r="K32" i="93" s="1"/>
  <c r="M32" i="93" s="1" a="1"/>
  <c r="M32" i="93" s="1"/>
  <c r="M35" i="265"/>
  <c r="N35" i="265" s="1"/>
  <c r="L35" i="265"/>
  <c r="M354" i="245"/>
  <c r="G403" i="245"/>
  <c r="E50" i="265" a="1"/>
  <c r="E50" i="265" s="1"/>
  <c r="D60" i="265"/>
  <c r="I9" i="93" s="1"/>
  <c r="J50" i="265"/>
  <c r="P352" i="245"/>
  <c r="L20" i="265"/>
  <c r="M20" i="265"/>
  <c r="N20" i="265" s="1"/>
  <c r="M73" i="265"/>
  <c r="N73" i="265" s="1"/>
  <c r="L73" i="265"/>
  <c r="A30" i="277"/>
  <c r="AT29" i="277"/>
  <c r="V29" i="277"/>
  <c r="AB29" i="277"/>
  <c r="N29" i="277"/>
  <c r="Z29" i="277"/>
  <c r="AP29" i="277"/>
  <c r="AJ29" i="277"/>
  <c r="W29" i="277"/>
  <c r="Y29" i="277"/>
  <c r="AH29" i="277"/>
  <c r="U29" i="277"/>
  <c r="AW29" i="277"/>
  <c r="AK29" i="277"/>
  <c r="AF29" i="277"/>
  <c r="AQ29" i="277"/>
  <c r="O29" i="277"/>
  <c r="P29" i="277"/>
  <c r="H29" i="277"/>
  <c r="AY29" i="277"/>
  <c r="Q29" i="277"/>
  <c r="S29" i="277"/>
  <c r="AG29" i="277"/>
  <c r="AE29" i="277"/>
  <c r="K29" i="277"/>
  <c r="D29" i="277"/>
  <c r="AU29" i="277"/>
  <c r="AS29" i="277"/>
  <c r="AR29" i="277"/>
  <c r="AX29" i="277"/>
  <c r="M29" i="277"/>
  <c r="AC29" i="277"/>
  <c r="AV29" i="277"/>
  <c r="AL29" i="277"/>
  <c r="B29" i="277"/>
  <c r="C29" i="277"/>
  <c r="G29" i="277"/>
  <c r="J29" i="277"/>
  <c r="AO29" i="277"/>
  <c r="T29" i="277"/>
  <c r="AA29" i="277"/>
  <c r="I29" i="277"/>
  <c r="AN29" i="277"/>
  <c r="E29" i="277"/>
  <c r="AI29" i="277"/>
  <c r="AM29" i="277"/>
  <c r="AD29" i="277"/>
  <c r="X29" i="277"/>
  <c r="L29" i="277"/>
  <c r="AZ29" i="277"/>
  <c r="F29" i="277"/>
  <c r="R29" i="277"/>
  <c r="AZ28" i="277"/>
  <c r="AV28" i="277"/>
  <c r="AY28" i="277"/>
  <c r="AB28" i="277"/>
  <c r="AH28" i="277"/>
  <c r="AC28" i="277"/>
  <c r="AW28" i="277"/>
  <c r="Z28" i="277"/>
  <c r="R28" i="277"/>
  <c r="P28" i="277"/>
  <c r="B28" i="277"/>
  <c r="Y28" i="277"/>
  <c r="AP28" i="277"/>
  <c r="AI28" i="277"/>
  <c r="AD28" i="277"/>
  <c r="V28" i="277"/>
  <c r="M28" i="277"/>
  <c r="K28" i="277"/>
  <c r="S28" i="277"/>
  <c r="AS28" i="277"/>
  <c r="AE28" i="277"/>
  <c r="AJ28" i="277"/>
  <c r="AK28" i="277"/>
  <c r="F28" i="277"/>
  <c r="U28" i="277"/>
  <c r="AA28" i="277"/>
  <c r="O28" i="277"/>
  <c r="D28" i="277"/>
  <c r="C28" i="277"/>
  <c r="X28" i="277"/>
  <c r="N28" i="277"/>
  <c r="I28" i="277"/>
  <c r="AF28" i="277"/>
  <c r="Q28" i="277"/>
  <c r="H28" i="277"/>
  <c r="AM28" i="277"/>
  <c r="AG28" i="277"/>
  <c r="E28" i="277"/>
  <c r="AU28" i="277"/>
  <c r="AO28" i="277"/>
  <c r="AT28" i="277"/>
  <c r="T28" i="277"/>
  <c r="W28" i="277"/>
  <c r="G28" i="277"/>
  <c r="AL28" i="277"/>
  <c r="AX28" i="277"/>
  <c r="AR28" i="277"/>
  <c r="J28" i="277"/>
  <c r="AQ28" i="277"/>
  <c r="AN28" i="277"/>
  <c r="L28" i="277"/>
  <c r="N354" i="263"/>
  <c r="M403" i="263"/>
  <c r="N403" i="263" s="1"/>
  <c r="O354" i="263"/>
  <c r="K40" i="265"/>
  <c r="I45" i="265"/>
  <c r="K55" i="265"/>
  <c r="I60" i="265"/>
  <c r="K25" i="265"/>
  <c r="I30" i="265"/>
  <c r="K130" i="265"/>
  <c r="I135" i="265"/>
  <c r="I150" i="265"/>
  <c r="K145" i="265"/>
  <c r="K250" i="265"/>
  <c r="I255" i="265"/>
  <c r="K85" i="265"/>
  <c r="I90" i="265"/>
  <c r="K205" i="265"/>
  <c r="I210" i="265"/>
  <c r="K190" i="265"/>
  <c r="I195" i="265"/>
  <c r="I300" i="265"/>
  <c r="K295" i="265"/>
  <c r="K325" i="265"/>
  <c r="I330" i="265"/>
  <c r="K160" i="265"/>
  <c r="I165" i="265"/>
  <c r="I105" i="265"/>
  <c r="K100" i="265"/>
  <c r="K175" i="265"/>
  <c r="I180" i="265"/>
  <c r="I270" i="265"/>
  <c r="K265" i="265"/>
  <c r="K310" i="265"/>
  <c r="I315" i="265"/>
  <c r="I75" i="265"/>
  <c r="K70" i="265"/>
  <c r="K115" i="265"/>
  <c r="I120" i="265"/>
  <c r="K220" i="265"/>
  <c r="I225" i="265"/>
  <c r="I240" i="265"/>
  <c r="K235" i="265"/>
  <c r="K280" i="265"/>
  <c r="I285" i="265"/>
  <c r="K400" i="265"/>
  <c r="I405" i="265"/>
  <c r="K355" i="265"/>
  <c r="I360" i="265"/>
  <c r="K340" i="265"/>
  <c r="I345" i="265"/>
  <c r="K370" i="265"/>
  <c r="I375" i="265"/>
  <c r="K385" i="265"/>
  <c r="I390" i="265"/>
  <c r="N352" i="260"/>
  <c r="M403" i="260"/>
  <c r="N403" i="260" s="1"/>
  <c r="O352" i="260"/>
  <c r="W30" i="93"/>
  <c r="Y30" i="93" s="1" a="1"/>
  <c r="Y30" i="93" s="1"/>
  <c r="AA30" i="93"/>
  <c r="M370" i="265"/>
  <c r="J375" i="265"/>
  <c r="M310" i="265"/>
  <c r="J315" i="265"/>
  <c r="W26" i="93"/>
  <c r="Y26" i="93" s="1" a="1"/>
  <c r="Y26" i="93" s="1"/>
  <c r="AA26" i="93"/>
  <c r="W25" i="93"/>
  <c r="Y25" i="93" s="1" a="1"/>
  <c r="Y25" i="93" s="1"/>
  <c r="AA25" i="93"/>
  <c r="M295" i="265"/>
  <c r="J300" i="265"/>
  <c r="M400" i="265"/>
  <c r="J405" i="265"/>
  <c r="W32" i="93"/>
  <c r="Y32" i="93" s="1" a="1"/>
  <c r="Y32" i="93" s="1"/>
  <c r="AA32" i="93"/>
  <c r="M280" i="265"/>
  <c r="J285" i="265"/>
  <c r="W24" i="93"/>
  <c r="Y24" i="93" s="1" a="1"/>
  <c r="Y24" i="93" s="1"/>
  <c r="AA24" i="93"/>
  <c r="M355" i="265"/>
  <c r="J360" i="265"/>
  <c r="W29" i="93"/>
  <c r="Y29" i="93" s="1" a="1"/>
  <c r="Y29" i="93" s="1"/>
  <c r="AA29" i="93"/>
  <c r="W31" i="93"/>
  <c r="Y31" i="93" s="1" a="1"/>
  <c r="Y31" i="93" s="1"/>
  <c r="AA31" i="93"/>
  <c r="M385" i="265"/>
  <c r="J390" i="265"/>
  <c r="W22" i="93"/>
  <c r="Y22" i="93" s="1" a="1"/>
  <c r="Y22" i="93" s="1"/>
  <c r="AA22" i="93"/>
  <c r="M250" i="265"/>
  <c r="J255" i="265"/>
  <c r="M115" i="265"/>
  <c r="J120" i="265"/>
  <c r="W13" i="93"/>
  <c r="Y13" i="93" s="1" a="1"/>
  <c r="Y13" i="93" s="1"/>
  <c r="AA13" i="93"/>
  <c r="W10" i="93"/>
  <c r="Y10" i="93" s="1" a="1"/>
  <c r="Y10" i="93" s="1"/>
  <c r="AA10" i="93"/>
  <c r="M70" i="265"/>
  <c r="J75" i="265"/>
  <c r="M235" i="265"/>
  <c r="J240" i="265"/>
  <c r="W21" i="93"/>
  <c r="Y21" i="93" s="1" a="1"/>
  <c r="Y21" i="93" s="1"/>
  <c r="AA21" i="93"/>
  <c r="W20" i="93"/>
  <c r="Y20" i="93" s="1" a="1"/>
  <c r="Y20" i="93" s="1"/>
  <c r="AA20" i="93"/>
  <c r="M220" i="265"/>
  <c r="J225" i="265"/>
  <c r="M325" i="265"/>
  <c r="J330" i="265"/>
  <c r="W27" i="93"/>
  <c r="Y27" i="93" s="1" a="1"/>
  <c r="Y27" i="93" s="1"/>
  <c r="AA27" i="93"/>
  <c r="W15" i="93"/>
  <c r="Y15" i="93" s="1" a="1"/>
  <c r="Y15" i="93" s="1"/>
  <c r="AA15" i="93"/>
  <c r="J150" i="265"/>
  <c r="M145" i="265"/>
  <c r="W14" i="93"/>
  <c r="Y14" i="93" s="1" a="1"/>
  <c r="Y14" i="93" s="1"/>
  <c r="AA14" i="93"/>
  <c r="M130" i="265"/>
  <c r="J135" i="265"/>
  <c r="W23" i="93"/>
  <c r="Y23" i="93" s="1" a="1"/>
  <c r="Y23" i="93" s="1"/>
  <c r="AA23" i="93"/>
  <c r="J270" i="265"/>
  <c r="M265" i="265"/>
  <c r="W28" i="93"/>
  <c r="Y28" i="93" s="1" a="1"/>
  <c r="Y28" i="93" s="1"/>
  <c r="AA28" i="93"/>
  <c r="M340" i="265"/>
  <c r="J345" i="265"/>
  <c r="M160" i="265"/>
  <c r="J165" i="265"/>
  <c r="W16" i="93"/>
  <c r="Y16" i="93" s="1" a="1"/>
  <c r="Y16" i="93" s="1"/>
  <c r="AA16" i="93"/>
  <c r="W19" i="93"/>
  <c r="Y19" i="93" s="1" a="1"/>
  <c r="Y19" i="93" s="1"/>
  <c r="AA19" i="93"/>
  <c r="J210" i="265"/>
  <c r="M205" i="265"/>
  <c r="W11" i="93"/>
  <c r="Y11" i="93" s="1" a="1"/>
  <c r="Y11" i="93" s="1"/>
  <c r="AA11" i="93"/>
  <c r="M85" i="265"/>
  <c r="J90" i="265"/>
  <c r="M100" i="265"/>
  <c r="J105" i="265"/>
  <c r="W12" i="93"/>
  <c r="Y12" i="93" s="1" a="1"/>
  <c r="Y12" i="93" s="1"/>
  <c r="AA12" i="93"/>
  <c r="W8" i="93"/>
  <c r="Y8" i="93" s="1" a="1"/>
  <c r="Y8" i="93" s="1"/>
  <c r="AA8" i="93"/>
  <c r="M40" i="265"/>
  <c r="J45" i="265"/>
  <c r="W9" i="93"/>
  <c r="Y9" i="93" s="1" a="1"/>
  <c r="Y9" i="93" s="1"/>
  <c r="AA9" i="93"/>
  <c r="J60" i="265"/>
  <c r="M55" i="265"/>
  <c r="W17" i="93"/>
  <c r="Y17" i="93" s="1" a="1"/>
  <c r="Y17" i="93" s="1"/>
  <c r="AA17" i="93"/>
  <c r="J180" i="265"/>
  <c r="M175" i="265"/>
  <c r="W7" i="93"/>
  <c r="Y7" i="93" s="1" a="1"/>
  <c r="Y7" i="93" s="1"/>
  <c r="U58" i="93"/>
  <c r="AA7" i="93"/>
  <c r="M25" i="265"/>
  <c r="J30" i="265"/>
  <c r="W18" i="93"/>
  <c r="Y18" i="93" s="1" a="1"/>
  <c r="Y18" i="93" s="1"/>
  <c r="AA18" i="93"/>
  <c r="M190" i="265"/>
  <c r="J195" i="265"/>
  <c r="N354" i="257"/>
  <c r="M403" i="257"/>
  <c r="N403" i="257" s="1"/>
  <c r="O354" i="257"/>
  <c r="E150" i="265" l="1"/>
  <c r="K140" i="265"/>
  <c r="E105" i="265"/>
  <c r="K95" i="265"/>
  <c r="E120" i="265"/>
  <c r="K110" i="265"/>
  <c r="E90" i="265"/>
  <c r="K80" i="265"/>
  <c r="E75" i="265"/>
  <c r="K65" i="265"/>
  <c r="E180" i="265"/>
  <c r="K170" i="265"/>
  <c r="E195" i="265"/>
  <c r="K185" i="265"/>
  <c r="E210" i="265"/>
  <c r="K200" i="265"/>
  <c r="E225" i="265"/>
  <c r="K215" i="265"/>
  <c r="E165" i="265"/>
  <c r="K155" i="265"/>
  <c r="E135" i="265"/>
  <c r="K125" i="265"/>
  <c r="E300" i="265"/>
  <c r="K290" i="265"/>
  <c r="E330" i="265"/>
  <c r="K320" i="265"/>
  <c r="E315" i="265"/>
  <c r="K305" i="265"/>
  <c r="E345" i="265"/>
  <c r="K335" i="265"/>
  <c r="E240" i="265"/>
  <c r="K230" i="265"/>
  <c r="E255" i="265"/>
  <c r="K245" i="265"/>
  <c r="E270" i="265"/>
  <c r="K260" i="265"/>
  <c r="E285" i="265"/>
  <c r="K275" i="265"/>
  <c r="E360" i="265"/>
  <c r="K350" i="265"/>
  <c r="E390" i="265"/>
  <c r="K380" i="265"/>
  <c r="E375" i="265"/>
  <c r="K365" i="265"/>
  <c r="E405" i="265"/>
  <c r="K395" i="265"/>
  <c r="N9" i="93"/>
  <c r="P4" i="275" s="1"/>
  <c r="H132" i="275" s="1"/>
  <c r="K9" i="93"/>
  <c r="I58" i="93"/>
  <c r="AA58" i="93" s="1"/>
  <c r="AA59" i="93" s="1" a="1"/>
  <c r="AA59" i="93" s="1"/>
  <c r="E60" i="265"/>
  <c r="K50" i="265"/>
  <c r="N354" i="245"/>
  <c r="O354" i="245"/>
  <c r="M403" i="245"/>
  <c r="N403" i="245" s="1"/>
  <c r="X59" i="93"/>
  <c r="A31" i="277"/>
  <c r="AJ30" i="277"/>
  <c r="M30" i="277"/>
  <c r="L30" i="277"/>
  <c r="Y30" i="277"/>
  <c r="AQ30" i="277"/>
  <c r="AG30" i="277"/>
  <c r="AV30" i="277"/>
  <c r="N30" i="277"/>
  <c r="W30" i="277"/>
  <c r="AX30" i="277"/>
  <c r="AI30" i="277"/>
  <c r="E30" i="277"/>
  <c r="AZ30" i="277"/>
  <c r="F30" i="277"/>
  <c r="O30" i="277"/>
  <c r="AF30" i="277"/>
  <c r="H30" i="277"/>
  <c r="AC30" i="277"/>
  <c r="AY30" i="277"/>
  <c r="K30" i="277"/>
  <c r="Z30" i="277"/>
  <c r="AT30" i="277"/>
  <c r="AR30" i="277"/>
  <c r="AO30" i="277"/>
  <c r="I30" i="277"/>
  <c r="C30" i="277"/>
  <c r="AU30" i="277"/>
  <c r="AE30" i="277"/>
  <c r="U30" i="277"/>
  <c r="G30" i="277"/>
  <c r="Q30" i="277"/>
  <c r="J30" i="277"/>
  <c r="AS30" i="277"/>
  <c r="AP30" i="277"/>
  <c r="V30" i="277"/>
  <c r="T30" i="277"/>
  <c r="AB30" i="277"/>
  <c r="AD30" i="277"/>
  <c r="AN30" i="277"/>
  <c r="R30" i="277"/>
  <c r="S30" i="277"/>
  <c r="AM30" i="277"/>
  <c r="X30" i="277"/>
  <c r="AA30" i="277"/>
  <c r="B30" i="277"/>
  <c r="D30" i="277"/>
  <c r="AW30" i="277"/>
  <c r="AH30" i="277"/>
  <c r="P30" i="277"/>
  <c r="AL30" i="277"/>
  <c r="AK30" i="277"/>
  <c r="P354" i="257"/>
  <c r="O403" i="257"/>
  <c r="P403" i="257" s="1"/>
  <c r="N190" i="265"/>
  <c r="AC18" i="93"/>
  <c r="AD18" i="93"/>
  <c r="AS18" i="93"/>
  <c r="N29" i="278"/>
  <c r="N78" i="277"/>
  <c r="N79" i="277" s="1"/>
  <c r="N342" i="277"/>
  <c r="N343" i="277" s="1"/>
  <c r="N210" i="277"/>
  <c r="N211" i="277" s="1"/>
  <c r="N309" i="277"/>
  <c r="N310" i="277" s="1"/>
  <c r="N177" i="277"/>
  <c r="N178" i="277" s="1"/>
  <c r="N375" i="277"/>
  <c r="N376" i="277" s="1"/>
  <c r="N243" i="277"/>
  <c r="N244" i="277" s="1"/>
  <c r="N111" i="277"/>
  <c r="N112" i="277" s="1"/>
  <c r="N144" i="277"/>
  <c r="N145" i="277" s="1"/>
  <c r="N276" i="277"/>
  <c r="N277" i="277" s="1"/>
  <c r="AE18" i="93"/>
  <c r="N25" i="265"/>
  <c r="M30" i="265"/>
  <c r="N30" i="265" s="1"/>
  <c r="AS7" i="93"/>
  <c r="N18" i="278"/>
  <c r="C78" i="277"/>
  <c r="C79" i="277" s="1"/>
  <c r="C276" i="277"/>
  <c r="C277" i="277" s="1"/>
  <c r="C243" i="277"/>
  <c r="C244" i="277" s="1"/>
  <c r="C144" i="277"/>
  <c r="C145" i="277" s="1"/>
  <c r="C309" i="277"/>
  <c r="C310" i="277" s="1"/>
  <c r="AC7" i="93"/>
  <c r="C375" i="277"/>
  <c r="C376" i="277" s="1"/>
  <c r="C177" i="277"/>
  <c r="C178" i="277" s="1"/>
  <c r="C111" i="277"/>
  <c r="C112" i="277" s="1"/>
  <c r="C210" i="277"/>
  <c r="C211" i="277" s="1"/>
  <c r="C342" i="277"/>
  <c r="C343" i="277" s="1"/>
  <c r="AD7" i="93"/>
  <c r="AE7" i="93" s="1"/>
  <c r="AD58" i="93"/>
  <c r="AC58" i="93"/>
  <c r="F114" i="93" s="1"/>
  <c r="B243" i="277"/>
  <c r="B111" i="277"/>
  <c r="B276" i="277"/>
  <c r="E109" i="93"/>
  <c r="B375" i="277"/>
  <c r="B177" i="277"/>
  <c r="B78" i="277"/>
  <c r="N69" i="278"/>
  <c r="AE58" i="93"/>
  <c r="B210" i="277"/>
  <c r="B309" i="277"/>
  <c r="B342" i="277"/>
  <c r="B144" i="277"/>
  <c r="W58" i="93"/>
  <c r="Z58" i="93" s="1"/>
  <c r="N175" i="265"/>
  <c r="M78" i="277"/>
  <c r="M79" i="277" s="1"/>
  <c r="M243" i="277"/>
  <c r="M244" i="277" s="1"/>
  <c r="M375" i="277"/>
  <c r="M376" i="277" s="1"/>
  <c r="AD17" i="93"/>
  <c r="AE17" i="93"/>
  <c r="AS17" i="93"/>
  <c r="M111" i="277"/>
  <c r="M112" i="277" s="1"/>
  <c r="M342" i="277"/>
  <c r="M343" i="277" s="1"/>
  <c r="N28" i="278"/>
  <c r="M309" i="277"/>
  <c r="M310" i="277" s="1"/>
  <c r="M210" i="277"/>
  <c r="M211" i="277" s="1"/>
  <c r="M144" i="277"/>
  <c r="M145" i="277" s="1"/>
  <c r="M276" i="277"/>
  <c r="M277" i="277" s="1"/>
  <c r="M177" i="277"/>
  <c r="M178" i="277" s="1"/>
  <c r="AC17" i="93"/>
  <c r="N55" i="265"/>
  <c r="N20" i="278"/>
  <c r="E111" i="277"/>
  <c r="E112" i="277" s="1"/>
  <c r="AS9" i="93"/>
  <c r="E144" i="277"/>
  <c r="E145" i="277" s="1"/>
  <c r="E342" i="277"/>
  <c r="E343" i="277" s="1"/>
  <c r="E309" i="277"/>
  <c r="E310" i="277" s="1"/>
  <c r="AD9" i="93"/>
  <c r="E210" i="277"/>
  <c r="E211" i="277" s="1"/>
  <c r="E78" i="277"/>
  <c r="E79" i="277" s="1"/>
  <c r="E375" i="277"/>
  <c r="E376" i="277" s="1"/>
  <c r="AC9" i="93"/>
  <c r="E243" i="277"/>
  <c r="E244" i="277" s="1"/>
  <c r="E177" i="277"/>
  <c r="E178" i="277" s="1"/>
  <c r="E276" i="277"/>
  <c r="E277" i="277" s="1"/>
  <c r="AE9" i="93"/>
  <c r="N40" i="265"/>
  <c r="M45" i="265"/>
  <c r="N45" i="265" s="1"/>
  <c r="D144" i="277"/>
  <c r="D145" i="277" s="1"/>
  <c r="AD8" i="93"/>
  <c r="D276" i="277"/>
  <c r="D277" i="277" s="1"/>
  <c r="AE8" i="93"/>
  <c r="D243" i="277"/>
  <c r="D244" i="277" s="1"/>
  <c r="N19" i="278"/>
  <c r="D309" i="277"/>
  <c r="D310" i="277" s="1"/>
  <c r="D375" i="277"/>
  <c r="D376" i="277" s="1"/>
  <c r="D177" i="277"/>
  <c r="D178" i="277" s="1"/>
  <c r="D78" i="277"/>
  <c r="D79" i="277" s="1"/>
  <c r="D111" i="277"/>
  <c r="D112" i="277" s="1"/>
  <c r="D210" i="277"/>
  <c r="D211" i="277" s="1"/>
  <c r="AS8" i="93"/>
  <c r="D342" i="277"/>
  <c r="D343" i="277" s="1"/>
  <c r="AC8" i="93"/>
  <c r="H177" i="277"/>
  <c r="H178" i="277" s="1"/>
  <c r="H243" i="277"/>
  <c r="H244" i="277" s="1"/>
  <c r="H111" i="277"/>
  <c r="H112" i="277" s="1"/>
  <c r="H210" i="277"/>
  <c r="H211" i="277" s="1"/>
  <c r="AE12" i="93"/>
  <c r="H342" i="277"/>
  <c r="H343" i="277" s="1"/>
  <c r="H276" i="277"/>
  <c r="H277" i="277" s="1"/>
  <c r="AS12" i="93"/>
  <c r="H309" i="277"/>
  <c r="H310" i="277" s="1"/>
  <c r="H375" i="277"/>
  <c r="H376" i="277" s="1"/>
  <c r="AD12" i="93"/>
  <c r="H144" i="277"/>
  <c r="H145" i="277" s="1"/>
  <c r="H78" i="277"/>
  <c r="H79" i="277" s="1"/>
  <c r="N23" i="278"/>
  <c r="AC12" i="93"/>
  <c r="N100" i="265"/>
  <c r="N85" i="265"/>
  <c r="G144" i="277"/>
  <c r="G145" i="277" s="1"/>
  <c r="G276" i="277"/>
  <c r="G277" i="277" s="1"/>
  <c r="G111" i="277"/>
  <c r="G112" i="277" s="1"/>
  <c r="G342" i="277"/>
  <c r="G343" i="277" s="1"/>
  <c r="G375" i="277"/>
  <c r="G376" i="277" s="1"/>
  <c r="G309" i="277"/>
  <c r="G310" i="277" s="1"/>
  <c r="G78" i="277"/>
  <c r="G79" i="277" s="1"/>
  <c r="AE11" i="93"/>
  <c r="G177" i="277"/>
  <c r="G178" i="277" s="1"/>
  <c r="G210" i="277"/>
  <c r="G211" i="277" s="1"/>
  <c r="N22" i="278"/>
  <c r="AD11" i="93"/>
  <c r="G243" i="277"/>
  <c r="G244" i="277" s="1"/>
  <c r="AS11" i="93"/>
  <c r="AC11" i="93"/>
  <c r="N205" i="265"/>
  <c r="O309" i="277"/>
  <c r="O310" i="277" s="1"/>
  <c r="AE19" i="93"/>
  <c r="N30" i="278"/>
  <c r="O177" i="277"/>
  <c r="O178" i="277" s="1"/>
  <c r="AS19" i="93"/>
  <c r="O375" i="277"/>
  <c r="O376" i="277" s="1"/>
  <c r="O210" i="277"/>
  <c r="O211" i="277" s="1"/>
  <c r="O243" i="277"/>
  <c r="O244" i="277" s="1"/>
  <c r="O111" i="277"/>
  <c r="O112" i="277" s="1"/>
  <c r="O78" i="277"/>
  <c r="O79" i="277" s="1"/>
  <c r="AC19" i="93"/>
  <c r="O144" i="277"/>
  <c r="O145" i="277" s="1"/>
  <c r="O342" i="277"/>
  <c r="O343" i="277" s="1"/>
  <c r="O276" i="277"/>
  <c r="O277" i="277" s="1"/>
  <c r="AD19" i="93"/>
  <c r="AD16" i="93"/>
  <c r="L144" i="277"/>
  <c r="L145" i="277" s="1"/>
  <c r="L111" i="277"/>
  <c r="L112" i="277" s="1"/>
  <c r="AC16" i="93"/>
  <c r="AE16" i="93"/>
  <c r="L243" i="277"/>
  <c r="L244" i="277" s="1"/>
  <c r="N27" i="278"/>
  <c r="L78" i="277"/>
  <c r="L79" i="277" s="1"/>
  <c r="L375" i="277"/>
  <c r="L376" i="277" s="1"/>
  <c r="L342" i="277"/>
  <c r="L343" i="277" s="1"/>
  <c r="L276" i="277"/>
  <c r="L277" i="277" s="1"/>
  <c r="L210" i="277"/>
  <c r="L211" i="277" s="1"/>
  <c r="L177" i="277"/>
  <c r="L178" i="277" s="1"/>
  <c r="L309" i="277"/>
  <c r="L310" i="277" s="1"/>
  <c r="AS16" i="93"/>
  <c r="N160" i="265"/>
  <c r="N340" i="265"/>
  <c r="AC28" i="93"/>
  <c r="X78" i="277"/>
  <c r="X79" i="277" s="1"/>
  <c r="X309" i="277"/>
  <c r="X310" i="277" s="1"/>
  <c r="X243" i="277"/>
  <c r="X244" i="277" s="1"/>
  <c r="X177" i="277"/>
  <c r="X178" i="277" s="1"/>
  <c r="X144" i="277"/>
  <c r="X145" i="277" s="1"/>
  <c r="X111" i="277"/>
  <c r="X112" i="277" s="1"/>
  <c r="X276" i="277"/>
  <c r="X277" i="277" s="1"/>
  <c r="N39" i="278"/>
  <c r="AS28" i="93"/>
  <c r="X342" i="277"/>
  <c r="X343" i="277" s="1"/>
  <c r="AE28" i="93"/>
  <c r="X375" i="277"/>
  <c r="X376" i="277" s="1"/>
  <c r="X210" i="277"/>
  <c r="X211" i="277" s="1"/>
  <c r="AD28" i="93"/>
  <c r="N265" i="265"/>
  <c r="S342" i="277"/>
  <c r="S343" i="277" s="1"/>
  <c r="AE23" i="93"/>
  <c r="S309" i="277"/>
  <c r="S310" i="277" s="1"/>
  <c r="S78" i="277"/>
  <c r="S79" i="277" s="1"/>
  <c r="S177" i="277"/>
  <c r="S178" i="277" s="1"/>
  <c r="AS23" i="93"/>
  <c r="N34" i="278"/>
  <c r="S144" i="277"/>
  <c r="S145" i="277" s="1"/>
  <c r="S375" i="277"/>
  <c r="S376" i="277" s="1"/>
  <c r="AD23" i="93"/>
  <c r="S276" i="277"/>
  <c r="S277" i="277" s="1"/>
  <c r="S243" i="277"/>
  <c r="S244" i="277" s="1"/>
  <c r="S210" i="277"/>
  <c r="S211" i="277" s="1"/>
  <c r="S111" i="277"/>
  <c r="S112" i="277" s="1"/>
  <c r="AC23" i="93"/>
  <c r="N130" i="265"/>
  <c r="J144" i="277"/>
  <c r="J145" i="277" s="1"/>
  <c r="J276" i="277"/>
  <c r="J277" i="277" s="1"/>
  <c r="AD14" i="93"/>
  <c r="J177" i="277"/>
  <c r="J178" i="277" s="1"/>
  <c r="J309" i="277"/>
  <c r="J310" i="277" s="1"/>
  <c r="AE14" i="93"/>
  <c r="J243" i="277"/>
  <c r="J244" i="277" s="1"/>
  <c r="J342" i="277"/>
  <c r="J343" i="277" s="1"/>
  <c r="N25" i="278"/>
  <c r="AS14" i="93"/>
  <c r="J78" i="277"/>
  <c r="J79" i="277" s="1"/>
  <c r="J375" i="277"/>
  <c r="J376" i="277" s="1"/>
  <c r="J111" i="277"/>
  <c r="J112" i="277" s="1"/>
  <c r="J210" i="277"/>
  <c r="J211" i="277" s="1"/>
  <c r="AC14" i="93"/>
  <c r="N145" i="265"/>
  <c r="K342" i="277"/>
  <c r="K343" i="277" s="1"/>
  <c r="N26" i="278"/>
  <c r="K210" i="277"/>
  <c r="K211" i="277" s="1"/>
  <c r="AS15" i="93"/>
  <c r="K111" i="277"/>
  <c r="K112" i="277" s="1"/>
  <c r="K243" i="277"/>
  <c r="K244" i="277" s="1"/>
  <c r="K375" i="277"/>
  <c r="K376" i="277" s="1"/>
  <c r="K177" i="277"/>
  <c r="K178" i="277" s="1"/>
  <c r="AC15" i="93"/>
  <c r="K276" i="277"/>
  <c r="K277" i="277" s="1"/>
  <c r="K309" i="277"/>
  <c r="K310" i="277" s="1"/>
  <c r="K144" i="277"/>
  <c r="K145" i="277" s="1"/>
  <c r="K78" i="277"/>
  <c r="K79" i="277" s="1"/>
  <c r="AD15" i="93"/>
  <c r="AE15" i="93"/>
  <c r="W78" i="277"/>
  <c r="W79" i="277" s="1"/>
  <c r="W342" i="277"/>
  <c r="W343" i="277" s="1"/>
  <c r="AE27" i="93"/>
  <c r="AS27" i="93"/>
  <c r="AD27" i="93"/>
  <c r="W243" i="277"/>
  <c r="W244" i="277" s="1"/>
  <c r="W210" i="277"/>
  <c r="W211" i="277" s="1"/>
  <c r="W111" i="277"/>
  <c r="W112" i="277" s="1"/>
  <c r="W177" i="277"/>
  <c r="W178" i="277" s="1"/>
  <c r="AC27" i="93"/>
  <c r="W144" i="277"/>
  <c r="W145" i="277" s="1"/>
  <c r="W375" i="277"/>
  <c r="W376" i="277" s="1"/>
  <c r="W276" i="277"/>
  <c r="W277" i="277" s="1"/>
  <c r="W309" i="277"/>
  <c r="W310" i="277" s="1"/>
  <c r="N38" i="278"/>
  <c r="N325" i="265"/>
  <c r="N220" i="265"/>
  <c r="AE20" i="93"/>
  <c r="P276" i="277"/>
  <c r="P277" i="277" s="1"/>
  <c r="P111" i="277"/>
  <c r="P112" i="277" s="1"/>
  <c r="P243" i="277"/>
  <c r="P244" i="277" s="1"/>
  <c r="P342" i="277"/>
  <c r="P343" i="277" s="1"/>
  <c r="P78" i="277"/>
  <c r="P79" i="277" s="1"/>
  <c r="N31" i="278"/>
  <c r="AC20" i="93"/>
  <c r="P177" i="277"/>
  <c r="P178" i="277" s="1"/>
  <c r="P144" i="277"/>
  <c r="P145" i="277" s="1"/>
  <c r="P375" i="277"/>
  <c r="P376" i="277" s="1"/>
  <c r="P309" i="277"/>
  <c r="P310" i="277" s="1"/>
  <c r="AD20" i="93"/>
  <c r="P210" i="277"/>
  <c r="P211" i="277" s="1"/>
  <c r="AS20" i="93"/>
  <c r="AE21" i="93"/>
  <c r="AD21" i="93"/>
  <c r="Q276" i="277"/>
  <c r="Q277" i="277" s="1"/>
  <c r="Q342" i="277"/>
  <c r="Q343" i="277" s="1"/>
  <c r="Q375" i="277"/>
  <c r="Q376" i="277" s="1"/>
  <c r="N32" i="278"/>
  <c r="AS21" i="93"/>
  <c r="Q177" i="277"/>
  <c r="Q178" i="277" s="1"/>
  <c r="Q78" i="277"/>
  <c r="Q79" i="277" s="1"/>
  <c r="Q210" i="277"/>
  <c r="Q211" i="277" s="1"/>
  <c r="AC21" i="93"/>
  <c r="Q309" i="277"/>
  <c r="Q310" i="277" s="1"/>
  <c r="Q111" i="277"/>
  <c r="Q112" i="277" s="1"/>
  <c r="Q144" i="277"/>
  <c r="Q145" i="277" s="1"/>
  <c r="Q243" i="277"/>
  <c r="Q244" i="277" s="1"/>
  <c r="N235" i="265"/>
  <c r="N70" i="265"/>
  <c r="F309" i="277"/>
  <c r="F310" i="277" s="1"/>
  <c r="F375" i="277"/>
  <c r="F376" i="277" s="1"/>
  <c r="F177" i="277"/>
  <c r="F178" i="277" s="1"/>
  <c r="F210" i="277"/>
  <c r="F211" i="277" s="1"/>
  <c r="F342" i="277"/>
  <c r="F343" i="277" s="1"/>
  <c r="F78" i="277"/>
  <c r="F79" i="277" s="1"/>
  <c r="F243" i="277"/>
  <c r="F244" i="277" s="1"/>
  <c r="AD10" i="93"/>
  <c r="AE10" i="93" s="1"/>
  <c r="AC10" i="93"/>
  <c r="F111" i="277"/>
  <c r="F112" i="277" s="1"/>
  <c r="N21" i="278"/>
  <c r="F276" i="277"/>
  <c r="F277" i="277" s="1"/>
  <c r="F144" i="277"/>
  <c r="F145" i="277" s="1"/>
  <c r="AS10" i="93"/>
  <c r="I276" i="277"/>
  <c r="I277" i="277" s="1"/>
  <c r="I78" i="277"/>
  <c r="I79" i="277" s="1"/>
  <c r="I243" i="277"/>
  <c r="I244" i="277" s="1"/>
  <c r="AE13" i="93"/>
  <c r="I144" i="277"/>
  <c r="I145" i="277" s="1"/>
  <c r="AC13" i="93"/>
  <c r="AS13" i="93"/>
  <c r="N24" i="278"/>
  <c r="I210" i="277"/>
  <c r="I211" i="277" s="1"/>
  <c r="I111" i="277"/>
  <c r="I112" i="277" s="1"/>
  <c r="I309" i="277"/>
  <c r="I310" i="277" s="1"/>
  <c r="I375" i="277"/>
  <c r="I376" i="277" s="1"/>
  <c r="I342" i="277"/>
  <c r="I343" i="277" s="1"/>
  <c r="I177" i="277"/>
  <c r="I178" i="277" s="1"/>
  <c r="AD13" i="93"/>
  <c r="N115" i="265"/>
  <c r="N250" i="265"/>
  <c r="N33" i="278"/>
  <c r="R342" i="277"/>
  <c r="R343" i="277" s="1"/>
  <c r="R210" i="277"/>
  <c r="R211" i="277" s="1"/>
  <c r="R78" i="277"/>
  <c r="R79" i="277" s="1"/>
  <c r="R177" i="277"/>
  <c r="R178" i="277" s="1"/>
  <c r="R309" i="277"/>
  <c r="R310" i="277" s="1"/>
  <c r="R111" i="277"/>
  <c r="R112" i="277" s="1"/>
  <c r="R375" i="277"/>
  <c r="R376" i="277" s="1"/>
  <c r="AE22" i="93"/>
  <c r="AS22" i="93"/>
  <c r="R144" i="277"/>
  <c r="R145" i="277" s="1"/>
  <c r="R276" i="277"/>
  <c r="R277" i="277" s="1"/>
  <c r="R243" i="277"/>
  <c r="R244" i="277" s="1"/>
  <c r="AD22" i="93"/>
  <c r="AC22" i="93"/>
  <c r="N385" i="265"/>
  <c r="AA78" i="277"/>
  <c r="AA79" i="277" s="1"/>
  <c r="AA342" i="277"/>
  <c r="AA343" i="277" s="1"/>
  <c r="AS31" i="93"/>
  <c r="AA177" i="277"/>
  <c r="AA178" i="277" s="1"/>
  <c r="AA309" i="277"/>
  <c r="AA310" i="277" s="1"/>
  <c r="AD31" i="93"/>
  <c r="AA276" i="277"/>
  <c r="AA277" i="277" s="1"/>
  <c r="AA144" i="277"/>
  <c r="AA145" i="277" s="1"/>
  <c r="AA111" i="277"/>
  <c r="AA112" i="277" s="1"/>
  <c r="N42" i="278"/>
  <c r="AA375" i="277"/>
  <c r="AA376" i="277" s="1"/>
  <c r="AC31" i="93"/>
  <c r="AA210" i="277"/>
  <c r="AA211" i="277" s="1"/>
  <c r="AA243" i="277"/>
  <c r="AA244" i="277" s="1"/>
  <c r="AE31" i="93"/>
  <c r="Y342" i="277"/>
  <c r="Y343" i="277" s="1"/>
  <c r="AE29" i="93"/>
  <c r="Y243" i="277"/>
  <c r="Y244" i="277" s="1"/>
  <c r="AC29" i="93"/>
  <c r="Y309" i="277"/>
  <c r="Y310" i="277" s="1"/>
  <c r="Y78" i="277"/>
  <c r="Y79" i="277" s="1"/>
  <c r="Y111" i="277"/>
  <c r="Y112" i="277" s="1"/>
  <c r="Y144" i="277"/>
  <c r="Y145" i="277" s="1"/>
  <c r="N40" i="278"/>
  <c r="Y276" i="277"/>
  <c r="Y277" i="277" s="1"/>
  <c r="AS29" i="93"/>
  <c r="Y375" i="277"/>
  <c r="Y376" i="277" s="1"/>
  <c r="Y177" i="277"/>
  <c r="Y178" i="277" s="1"/>
  <c r="Y210" i="277"/>
  <c r="Y211" i="277" s="1"/>
  <c r="AD29" i="93"/>
  <c r="N355" i="265"/>
  <c r="T78" i="277"/>
  <c r="T79" i="277" s="1"/>
  <c r="N35" i="278"/>
  <c r="T144" i="277"/>
  <c r="T145" i="277" s="1"/>
  <c r="AC24" i="93"/>
  <c r="T342" i="277"/>
  <c r="T343" i="277" s="1"/>
  <c r="T177" i="277"/>
  <c r="T178" i="277" s="1"/>
  <c r="T243" i="277"/>
  <c r="T244" i="277" s="1"/>
  <c r="AE24" i="93"/>
  <c r="T375" i="277"/>
  <c r="T376" i="277" s="1"/>
  <c r="T111" i="277"/>
  <c r="T112" i="277" s="1"/>
  <c r="AS24" i="93"/>
  <c r="T309" i="277"/>
  <c r="T310" i="277" s="1"/>
  <c r="T276" i="277"/>
  <c r="T277" i="277" s="1"/>
  <c r="T210" i="277"/>
  <c r="T211" i="277" s="1"/>
  <c r="AD24" i="93"/>
  <c r="N280" i="265"/>
  <c r="AB375" i="277"/>
  <c r="AB376" i="277" s="1"/>
  <c r="AE32" i="93"/>
  <c r="AB111" i="277"/>
  <c r="AB112" i="277" s="1"/>
  <c r="AB309" i="277"/>
  <c r="AB310" i="277" s="1"/>
  <c r="AB210" i="277"/>
  <c r="AB211" i="277" s="1"/>
  <c r="AB243" i="277"/>
  <c r="AB244" i="277" s="1"/>
  <c r="AB342" i="277"/>
  <c r="AB343" i="277" s="1"/>
  <c r="AB78" i="277"/>
  <c r="AB79" i="277" s="1"/>
  <c r="AS32" i="93"/>
  <c r="AB144" i="277"/>
  <c r="AB145" i="277" s="1"/>
  <c r="AD32" i="93"/>
  <c r="AB276" i="277"/>
  <c r="AB277" i="277" s="1"/>
  <c r="AC32" i="93"/>
  <c r="AB177" i="277"/>
  <c r="AB178" i="277" s="1"/>
  <c r="N43" i="278"/>
  <c r="N400" i="265"/>
  <c r="N295" i="265"/>
  <c r="U309" i="277"/>
  <c r="U310" i="277" s="1"/>
  <c r="AS25" i="93"/>
  <c r="U276" i="277"/>
  <c r="U277" i="277" s="1"/>
  <c r="U210" i="277"/>
  <c r="U211" i="277" s="1"/>
  <c r="U243" i="277"/>
  <c r="U244" i="277" s="1"/>
  <c r="U177" i="277"/>
  <c r="U178" i="277" s="1"/>
  <c r="AE25" i="93"/>
  <c r="U342" i="277"/>
  <c r="U343" i="277" s="1"/>
  <c r="AC25" i="93"/>
  <c r="U144" i="277"/>
  <c r="U145" i="277" s="1"/>
  <c r="U78" i="277"/>
  <c r="U79" i="277" s="1"/>
  <c r="U375" i="277"/>
  <c r="U376" i="277" s="1"/>
  <c r="U111" i="277"/>
  <c r="U112" i="277" s="1"/>
  <c r="N36" i="278"/>
  <c r="AD25" i="93"/>
  <c r="V78" i="277"/>
  <c r="V79" i="277" s="1"/>
  <c r="AS26" i="93"/>
  <c r="V111" i="277"/>
  <c r="V112" i="277" s="1"/>
  <c r="V342" i="277"/>
  <c r="V343" i="277" s="1"/>
  <c r="AD26" i="93"/>
  <c r="V144" i="277"/>
  <c r="V145" i="277" s="1"/>
  <c r="V309" i="277"/>
  <c r="V310" i="277" s="1"/>
  <c r="V375" i="277"/>
  <c r="V376" i="277" s="1"/>
  <c r="V210" i="277"/>
  <c r="V211" i="277" s="1"/>
  <c r="V243" i="277"/>
  <c r="V244" i="277" s="1"/>
  <c r="V177" i="277"/>
  <c r="V178" i="277" s="1"/>
  <c r="AC26" i="93"/>
  <c r="N37" i="278"/>
  <c r="V276" i="277"/>
  <c r="V277" i="277" s="1"/>
  <c r="AE26" i="93"/>
  <c r="N310" i="265"/>
  <c r="N370" i="265"/>
  <c r="Z177" i="277"/>
  <c r="Z178" i="277" s="1"/>
  <c r="AD30" i="93"/>
  <c r="Z210" i="277"/>
  <c r="Z211" i="277" s="1"/>
  <c r="AE30" i="93"/>
  <c r="Z342" i="277"/>
  <c r="Z343" i="277" s="1"/>
  <c r="Z276" i="277"/>
  <c r="Z277" i="277" s="1"/>
  <c r="Z375" i="277"/>
  <c r="Z376" i="277" s="1"/>
  <c r="Z78" i="277"/>
  <c r="Z79" i="277" s="1"/>
  <c r="Z111" i="277"/>
  <c r="Z112" i="277" s="1"/>
  <c r="N41" i="278"/>
  <c r="Z309" i="277"/>
  <c r="Z310" i="277" s="1"/>
  <c r="AS30" i="93"/>
  <c r="Z243" i="277"/>
  <c r="Z244" i="277" s="1"/>
  <c r="Z144" i="277"/>
  <c r="Z145" i="277" s="1"/>
  <c r="AC30" i="93"/>
  <c r="P352" i="260"/>
  <c r="O403" i="260"/>
  <c r="P403" i="260" s="1"/>
  <c r="L385" i="265"/>
  <c r="K390" i="265"/>
  <c r="L390" i="265" s="1"/>
  <c r="L370" i="265"/>
  <c r="K375" i="265"/>
  <c r="L375" i="265" s="1"/>
  <c r="L340" i="265"/>
  <c r="K345" i="265"/>
  <c r="L345" i="265" s="1"/>
  <c r="L355" i="265"/>
  <c r="K360" i="265"/>
  <c r="L360" i="265" s="1"/>
  <c r="K405" i="265"/>
  <c r="L405" i="265" s="1"/>
  <c r="L400" i="265"/>
  <c r="L280" i="265"/>
  <c r="K285" i="265"/>
  <c r="L285" i="265" s="1"/>
  <c r="L235" i="265"/>
  <c r="K240" i="265"/>
  <c r="L240" i="265" s="1"/>
  <c r="K225" i="265"/>
  <c r="L225" i="265" s="1"/>
  <c r="L220" i="265"/>
  <c r="K120" i="265"/>
  <c r="L120" i="265" s="1"/>
  <c r="L115" i="265"/>
  <c r="K75" i="265"/>
  <c r="L75" i="265" s="1"/>
  <c r="L70" i="265"/>
  <c r="K315" i="265"/>
  <c r="L315" i="265" s="1"/>
  <c r="L310" i="265"/>
  <c r="L265" i="265"/>
  <c r="K270" i="265"/>
  <c r="L270" i="265" s="1"/>
  <c r="L175" i="265"/>
  <c r="K180" i="265"/>
  <c r="L180" i="265" s="1"/>
  <c r="L100" i="265"/>
  <c r="K105" i="265"/>
  <c r="L105" i="265" s="1"/>
  <c r="L160" i="265"/>
  <c r="K165" i="265"/>
  <c r="L165" i="265" s="1"/>
  <c r="L325" i="265"/>
  <c r="K330" i="265"/>
  <c r="L330" i="265" s="1"/>
  <c r="K300" i="265"/>
  <c r="L300" i="265" s="1"/>
  <c r="L295" i="265"/>
  <c r="L190" i="265"/>
  <c r="K195" i="265"/>
  <c r="L195" i="265" s="1"/>
  <c r="L205" i="265"/>
  <c r="K210" i="265"/>
  <c r="L210" i="265" s="1"/>
  <c r="K90" i="265"/>
  <c r="L90" i="265" s="1"/>
  <c r="L85" i="265"/>
  <c r="K255" i="265"/>
  <c r="L255" i="265" s="1"/>
  <c r="L250" i="265"/>
  <c r="L145" i="265"/>
  <c r="K150" i="265"/>
  <c r="L150" i="265" s="1"/>
  <c r="L130" i="265"/>
  <c r="K135" i="265"/>
  <c r="L135" i="265" s="1"/>
  <c r="L25" i="265"/>
  <c r="K30" i="265"/>
  <c r="L30" i="265" s="1"/>
  <c r="L55" i="265"/>
  <c r="K60" i="265"/>
  <c r="L60" i="265" s="1"/>
  <c r="L40" i="265"/>
  <c r="K45" i="265"/>
  <c r="L45" i="265" s="1"/>
  <c r="P354" i="263"/>
  <c r="O403" i="263"/>
  <c r="P403" i="263" s="1"/>
  <c r="M395" i="265" l="1"/>
  <c r="L395" i="265"/>
  <c r="L365" i="265"/>
  <c r="M365" i="265"/>
  <c r="L380" i="265"/>
  <c r="M380" i="265"/>
  <c r="M350" i="265"/>
  <c r="L350" i="265"/>
  <c r="M275" i="265"/>
  <c r="L275" i="265"/>
  <c r="L260" i="265"/>
  <c r="M260" i="265"/>
  <c r="L245" i="265"/>
  <c r="M245" i="265"/>
  <c r="M230" i="265"/>
  <c r="L230" i="265"/>
  <c r="L335" i="265"/>
  <c r="M335" i="265"/>
  <c r="M305" i="265"/>
  <c r="L305" i="265"/>
  <c r="M320" i="265"/>
  <c r="L320" i="265"/>
  <c r="M290" i="265"/>
  <c r="L290" i="265"/>
  <c r="M125" i="265"/>
  <c r="L125" i="265"/>
  <c r="L155" i="265"/>
  <c r="M155" i="265"/>
  <c r="M215" i="265"/>
  <c r="L215" i="265"/>
  <c r="M200" i="265"/>
  <c r="L200" i="265"/>
  <c r="M185" i="265"/>
  <c r="L185" i="265"/>
  <c r="M170" i="265"/>
  <c r="L170" i="265"/>
  <c r="L65" i="265"/>
  <c r="M65" i="265"/>
  <c r="L80" i="265"/>
  <c r="M80" i="265"/>
  <c r="M110" i="265"/>
  <c r="L110" i="265"/>
  <c r="L95" i="265"/>
  <c r="M95" i="265"/>
  <c r="M140" i="265"/>
  <c r="L140" i="265"/>
  <c r="P354" i="245"/>
  <c r="O403" i="245"/>
  <c r="P403" i="245" s="1"/>
  <c r="L50" i="265"/>
  <c r="M50" i="265"/>
  <c r="M9" i="93" a="1"/>
  <c r="M9" i="93" s="1"/>
  <c r="L59" i="93" s="1"/>
  <c r="K58" i="93"/>
  <c r="N58" i="93" s="1"/>
  <c r="AL10" i="93"/>
  <c r="AJ10" i="93"/>
  <c r="AK10" i="93" s="1"/>
  <c r="AL9" i="93"/>
  <c r="AJ9" i="93"/>
  <c r="AK9" i="93" s="1"/>
  <c r="AL8" i="93"/>
  <c r="AJ8" i="93"/>
  <c r="AK8" i="93" s="1"/>
  <c r="AL7" i="93"/>
  <c r="AJ7" i="93"/>
  <c r="AL58" i="93"/>
  <c r="E113" i="93" s="1"/>
  <c r="E116" i="93" s="1"/>
  <c r="A32" i="277"/>
  <c r="I31" i="277"/>
  <c r="AO31" i="277"/>
  <c r="AE31" i="277"/>
  <c r="Z31" i="277"/>
  <c r="AJ31" i="277"/>
  <c r="E31" i="277"/>
  <c r="AR31" i="277"/>
  <c r="AF31" i="277"/>
  <c r="G31" i="277"/>
  <c r="M31" i="277"/>
  <c r="D31" i="277"/>
  <c r="AH31" i="277"/>
  <c r="AX31" i="277"/>
  <c r="H31" i="277"/>
  <c r="W31" i="277"/>
  <c r="AQ31" i="277"/>
  <c r="AK31" i="277"/>
  <c r="AI31" i="277"/>
  <c r="AY31" i="277"/>
  <c r="J31" i="277"/>
  <c r="L31" i="277"/>
  <c r="AT31" i="277"/>
  <c r="AU31" i="277"/>
  <c r="AD31" i="277"/>
  <c r="R31" i="277"/>
  <c r="AB31" i="277"/>
  <c r="AN31" i="277"/>
  <c r="AC31" i="277"/>
  <c r="C31" i="277"/>
  <c r="AZ31" i="277"/>
  <c r="B31" i="277"/>
  <c r="U31" i="277"/>
  <c r="AL31" i="277"/>
  <c r="AM31" i="277"/>
  <c r="AP31" i="277"/>
  <c r="O31" i="277"/>
  <c r="AS31" i="277"/>
  <c r="K31" i="277"/>
  <c r="Q31" i="277"/>
  <c r="AG31" i="277"/>
  <c r="X31" i="277"/>
  <c r="P31" i="277"/>
  <c r="F31" i="277"/>
  <c r="V31" i="277"/>
  <c r="N31" i="277"/>
  <c r="AW31" i="277"/>
  <c r="AV31" i="277"/>
  <c r="T31" i="277"/>
  <c r="AA31" i="277"/>
  <c r="Y31" i="277"/>
  <c r="S31" i="277"/>
  <c r="AT30" i="93"/>
  <c r="AU30" i="93"/>
  <c r="AW30" i="93"/>
  <c r="AV30" i="93"/>
  <c r="AV26" i="93"/>
  <c r="AW26" i="93"/>
  <c r="AU26" i="93"/>
  <c r="AT26" i="93"/>
  <c r="AV25" i="93"/>
  <c r="AU25" i="93"/>
  <c r="AW25" i="93"/>
  <c r="AT25" i="93"/>
  <c r="AT32" i="93"/>
  <c r="AW32" i="93"/>
  <c r="AV32" i="93"/>
  <c r="AU32" i="93"/>
  <c r="AV24" i="93"/>
  <c r="AT24" i="93"/>
  <c r="AU24" i="93"/>
  <c r="AW24" i="93"/>
  <c r="AT29" i="93"/>
  <c r="AW29" i="93"/>
  <c r="AV29" i="93"/>
  <c r="AU29" i="93"/>
  <c r="B244" i="277"/>
  <c r="B245" i="277" s="1"/>
  <c r="B211" i="277"/>
  <c r="B212" i="277" s="1"/>
  <c r="B376" i="277"/>
  <c r="B377" i="277" s="1"/>
  <c r="B112" i="277"/>
  <c r="B113" i="277" s="1"/>
  <c r="B145" i="277"/>
  <c r="B146" i="277" s="1"/>
  <c r="B277" i="277"/>
  <c r="B278" i="277" s="1"/>
  <c r="B310" i="277"/>
  <c r="B311" i="277" s="1"/>
  <c r="B178" i="277"/>
  <c r="B179" i="277" s="1"/>
  <c r="AT31" i="93"/>
  <c r="AW31" i="93"/>
  <c r="AV31" i="93"/>
  <c r="AU31" i="93"/>
  <c r="B343" i="277"/>
  <c r="B344" i="277" s="1"/>
  <c r="B79" i="277"/>
  <c r="B80" i="277" s="1"/>
  <c r="AT22" i="93"/>
  <c r="AU22" i="93"/>
  <c r="AV22" i="93"/>
  <c r="AW22" i="93"/>
  <c r="AV13" i="93"/>
  <c r="AW13" i="93"/>
  <c r="AT13" i="93"/>
  <c r="AU13" i="93"/>
  <c r="AT10" i="93"/>
  <c r="AW10" i="93"/>
  <c r="AV10" i="93"/>
  <c r="AU10" i="93"/>
  <c r="AT21" i="93"/>
  <c r="AU21" i="93"/>
  <c r="AW21" i="93"/>
  <c r="AV21" i="93"/>
  <c r="AW20" i="93"/>
  <c r="AV20" i="93"/>
  <c r="AT20" i="93"/>
  <c r="AU20" i="93"/>
  <c r="AU27" i="93"/>
  <c r="AW27" i="93"/>
  <c r="AV27" i="93"/>
  <c r="AT27" i="93"/>
  <c r="AW15" i="93"/>
  <c r="AT15" i="93"/>
  <c r="AU15" i="93"/>
  <c r="AV15" i="93"/>
  <c r="AW14" i="93"/>
  <c r="AU14" i="93"/>
  <c r="AT14" i="93"/>
  <c r="AV14" i="93"/>
  <c r="AT23" i="93"/>
  <c r="AU23" i="93"/>
  <c r="AV23" i="93"/>
  <c r="AW23" i="93"/>
  <c r="AU28" i="93"/>
  <c r="AW28" i="93"/>
  <c r="AT28" i="93"/>
  <c r="AV28" i="93"/>
  <c r="AV16" i="93"/>
  <c r="AU16" i="93"/>
  <c r="AT16" i="93"/>
  <c r="AW16" i="93"/>
  <c r="AW19" i="93"/>
  <c r="AU19" i="93"/>
  <c r="AT19" i="93"/>
  <c r="AV19" i="93"/>
  <c r="AT11" i="93"/>
  <c r="AU11" i="93"/>
  <c r="AV11" i="93"/>
  <c r="AW11" i="93"/>
  <c r="AW12" i="93"/>
  <c r="AU12" i="93"/>
  <c r="AV12" i="93"/>
  <c r="AT12" i="93"/>
  <c r="AU8" i="93"/>
  <c r="AT8" i="93"/>
  <c r="AW8" i="93"/>
  <c r="AV8" i="93"/>
  <c r="AW9" i="93"/>
  <c r="AT9" i="93"/>
  <c r="AU9" i="93"/>
  <c r="AV9" i="93"/>
  <c r="AT17" i="93"/>
  <c r="AW17" i="93"/>
  <c r="AU17" i="93"/>
  <c r="AV17" i="93"/>
  <c r="F113" i="93"/>
  <c r="F111" i="93"/>
  <c r="F116" i="93"/>
  <c r="F119" i="93"/>
  <c r="F115" i="93"/>
  <c r="F117" i="93"/>
  <c r="G2485" i="275"/>
  <c r="G1194" i="275"/>
  <c r="G1346" i="275"/>
  <c r="G624" i="275"/>
  <c r="G1934" i="275"/>
  <c r="G1966" i="275"/>
  <c r="G2177" i="275"/>
  <c r="G866" i="275"/>
  <c r="G1486" i="275"/>
  <c r="G106" i="275"/>
  <c r="G1316" i="275"/>
  <c r="G622" i="275"/>
  <c r="G285" i="275"/>
  <c r="G1887" i="275"/>
  <c r="G2219" i="275"/>
  <c r="G885" i="275"/>
  <c r="G345" i="275"/>
  <c r="G754" i="275"/>
  <c r="G2325" i="275"/>
  <c r="G1089" i="275"/>
  <c r="G1929" i="275"/>
  <c r="G1602" i="275"/>
  <c r="G1117" i="275"/>
  <c r="G507" i="275"/>
  <c r="G178" i="275"/>
  <c r="G800" i="275"/>
  <c r="G1953" i="275"/>
  <c r="G2308" i="275"/>
  <c r="G1691" i="275"/>
  <c r="G1187" i="275"/>
  <c r="G1860" i="275"/>
  <c r="G771" i="275"/>
  <c r="G1271" i="275"/>
  <c r="G210" i="275"/>
  <c r="G434" i="275"/>
  <c r="G563" i="275"/>
  <c r="G2606" i="275"/>
  <c r="G706" i="275"/>
  <c r="G1304" i="275"/>
  <c r="G868" i="275"/>
  <c r="G1915" i="275"/>
  <c r="G1227" i="275"/>
  <c r="G2560" i="275"/>
  <c r="G2425" i="275"/>
  <c r="G1534" i="275"/>
  <c r="G2590" i="275"/>
  <c r="G831" i="275"/>
  <c r="G600" i="275"/>
  <c r="G490" i="275"/>
  <c r="G792" i="275"/>
  <c r="G2712" i="275"/>
  <c r="G1500" i="275"/>
  <c r="G2201" i="275"/>
  <c r="G1746" i="275"/>
  <c r="G1252" i="275"/>
  <c r="G1937" i="275"/>
  <c r="G126" i="275"/>
  <c r="G18" i="275"/>
  <c r="G650" i="275"/>
  <c r="G607" i="275"/>
  <c r="G671" i="275"/>
  <c r="G1452" i="275"/>
  <c r="G737" i="275"/>
  <c r="G1474" i="275"/>
  <c r="G91" i="275"/>
  <c r="G2136" i="275"/>
  <c r="G2226" i="275"/>
  <c r="G942" i="275"/>
  <c r="G1727" i="275"/>
  <c r="G2385" i="275"/>
  <c r="G1054" i="275"/>
  <c r="G835" i="275"/>
  <c r="G2541" i="275"/>
  <c r="G1610" i="275"/>
  <c r="G2036" i="275"/>
  <c r="G576" i="275"/>
  <c r="G1750" i="275"/>
  <c r="G2188" i="275"/>
  <c r="G1067" i="275"/>
  <c r="G1888" i="275"/>
  <c r="G865" i="275"/>
  <c r="G1234" i="275"/>
  <c r="G1715" i="275"/>
  <c r="G1785" i="275"/>
  <c r="G2469" i="275"/>
  <c r="G804" i="275"/>
  <c r="G2346" i="275"/>
  <c r="G2439" i="275"/>
  <c r="G254" i="275"/>
  <c r="G408" i="275"/>
  <c r="G2739" i="275"/>
  <c r="G2191" i="275"/>
  <c r="G1091" i="275"/>
  <c r="G1264" i="275"/>
  <c r="G1413" i="275"/>
  <c r="G247" i="275"/>
  <c r="G682" i="275"/>
  <c r="G1714" i="275"/>
  <c r="G2037" i="275"/>
  <c r="G361" i="275"/>
  <c r="G335" i="275"/>
  <c r="G1308" i="275"/>
  <c r="G1545" i="275"/>
  <c r="G1244" i="275"/>
  <c r="G1139" i="275"/>
  <c r="G113" i="275"/>
  <c r="G582" i="275"/>
  <c r="G337" i="275"/>
  <c r="G380" i="275"/>
  <c r="G189" i="275"/>
  <c r="G707" i="275"/>
  <c r="G1295" i="275"/>
  <c r="G199" i="275"/>
  <c r="G74" i="275"/>
  <c r="G1527" i="275"/>
  <c r="G1238" i="275"/>
  <c r="G2568" i="275"/>
  <c r="G1787" i="275"/>
  <c r="G1698" i="275"/>
  <c r="G2532" i="275"/>
  <c r="G399" i="275"/>
  <c r="G2259" i="275"/>
  <c r="G1662" i="275"/>
  <c r="G4" i="275"/>
  <c r="G655" i="275"/>
  <c r="G2716" i="275"/>
  <c r="G2354" i="275"/>
  <c r="G1210" i="275"/>
  <c r="G700" i="275"/>
  <c r="G630" i="275"/>
  <c r="G929" i="275"/>
  <c r="G1342" i="275"/>
  <c r="G2576" i="275"/>
  <c r="G1272" i="275"/>
  <c r="G1952" i="275"/>
  <c r="G1242" i="275"/>
  <c r="G2218" i="275"/>
  <c r="G93" i="275"/>
  <c r="G966" i="275"/>
  <c r="G1848" i="275"/>
  <c r="G533" i="275"/>
  <c r="G2366" i="275"/>
  <c r="G2459" i="275"/>
  <c r="G2748" i="275"/>
  <c r="G1296" i="275"/>
  <c r="G824" i="275"/>
  <c r="G1399" i="275"/>
  <c r="G1201" i="275"/>
  <c r="G83" i="275"/>
  <c r="G1971" i="275"/>
  <c r="G1303" i="275"/>
  <c r="G1270" i="275"/>
  <c r="G1245" i="275"/>
  <c r="G822" i="275"/>
  <c r="G2455" i="275"/>
  <c r="G2547" i="275"/>
  <c r="G2663" i="275"/>
  <c r="G2262" i="275"/>
  <c r="G1260" i="275"/>
  <c r="G761" i="275"/>
  <c r="G1262" i="275"/>
  <c r="G1450" i="275"/>
  <c r="G2779" i="275"/>
  <c r="G1656" i="275"/>
  <c r="G1223" i="275"/>
  <c r="G2752" i="275"/>
  <c r="G2227" i="275"/>
  <c r="G1948" i="275"/>
  <c r="G794" i="275"/>
  <c r="G2718" i="275"/>
  <c r="G1151" i="275"/>
  <c r="G470" i="275"/>
  <c r="G1454" i="275"/>
  <c r="G581" i="275"/>
  <c r="G1276" i="275"/>
  <c r="G948" i="275"/>
  <c r="G2701" i="275"/>
  <c r="G559" i="275"/>
  <c r="G1438" i="275"/>
  <c r="G256" i="275"/>
  <c r="G1722" i="275"/>
  <c r="G1180" i="275"/>
  <c r="G393" i="275"/>
  <c r="G2634" i="275"/>
  <c r="G317" i="275"/>
  <c r="G2674" i="275"/>
  <c r="G1815" i="275"/>
  <c r="G522" i="275"/>
  <c r="G2637" i="275"/>
  <c r="G1193" i="275"/>
  <c r="G1628" i="275"/>
  <c r="G816" i="275"/>
  <c r="G1462" i="275"/>
  <c r="G1145" i="275"/>
  <c r="G2282" i="275"/>
  <c r="G2736" i="275"/>
  <c r="G999" i="275"/>
  <c r="G1782" i="275"/>
  <c r="G67" i="275"/>
  <c r="G528" i="275"/>
  <c r="G2209" i="275"/>
  <c r="G2506" i="275"/>
  <c r="G385" i="275"/>
  <c r="G2569" i="275"/>
  <c r="G2361" i="275"/>
  <c r="G2764" i="275"/>
  <c r="G2371" i="275"/>
  <c r="G1055" i="275"/>
  <c r="G673" i="275"/>
  <c r="G2084" i="275"/>
  <c r="G647" i="275"/>
  <c r="G1854" i="275"/>
  <c r="G2638" i="275"/>
  <c r="G1016" i="275"/>
  <c r="G237" i="275"/>
  <c r="G646" i="275"/>
  <c r="G2501" i="275"/>
  <c r="G2582" i="275"/>
  <c r="G2058" i="275"/>
  <c r="G419" i="275"/>
  <c r="G916" i="275"/>
  <c r="G1741" i="275"/>
  <c r="G1124" i="275"/>
  <c r="G343" i="275"/>
  <c r="G2190" i="275"/>
  <c r="G1489" i="275"/>
  <c r="G1478" i="275"/>
  <c r="G2333" i="275"/>
  <c r="G2315" i="275"/>
  <c r="G1621" i="275"/>
  <c r="G675" i="275"/>
  <c r="G1134" i="275"/>
  <c r="G2150" i="275"/>
  <c r="G1783" i="275"/>
  <c r="G1993" i="275"/>
  <c r="G1178" i="275"/>
  <c r="G963" i="275"/>
  <c r="G2035" i="275"/>
  <c r="G7" i="275"/>
  <c r="G1789" i="275"/>
  <c r="G2107" i="275"/>
  <c r="G588" i="275"/>
  <c r="G1708" i="275"/>
  <c r="G1935" i="275"/>
  <c r="G549" i="275"/>
  <c r="G443" i="275"/>
  <c r="G377" i="275"/>
  <c r="G1676" i="275"/>
  <c r="G669" i="275"/>
  <c r="G1576" i="275"/>
  <c r="G1138" i="275"/>
  <c r="G1519" i="275"/>
  <c r="G2074" i="275"/>
  <c r="G2416" i="275"/>
  <c r="G2522" i="275"/>
  <c r="G2640" i="275"/>
  <c r="G1743" i="275"/>
  <c r="G2244" i="275"/>
  <c r="G1739" i="275"/>
  <c r="G322" i="275"/>
  <c r="G1528" i="275"/>
  <c r="G1742" i="275"/>
  <c r="G1257" i="275"/>
  <c r="G107" i="275"/>
  <c r="G989" i="275"/>
  <c r="G574" i="275"/>
  <c r="G1345" i="275"/>
  <c r="G368" i="275"/>
  <c r="G1268" i="275"/>
  <c r="G2762" i="275"/>
  <c r="G2698" i="275"/>
  <c r="G2417" i="275"/>
  <c r="G1627" i="275"/>
  <c r="G1828" i="275"/>
  <c r="G17" i="275"/>
  <c r="G2090" i="275"/>
  <c r="G1002" i="275"/>
  <c r="G1333" i="275"/>
  <c r="G269" i="275"/>
  <c r="G1361" i="275"/>
  <c r="G768" i="275"/>
  <c r="G2052" i="275"/>
  <c r="G1307" i="275"/>
  <c r="G10" i="275"/>
  <c r="G829" i="275"/>
  <c r="G1931" i="275"/>
  <c r="G2075" i="275"/>
  <c r="G2671" i="275"/>
  <c r="G501" i="275"/>
  <c r="G1226" i="275"/>
  <c r="G462" i="275"/>
  <c r="G1696" i="275"/>
  <c r="G2687" i="275"/>
  <c r="G2616" i="275"/>
  <c r="G1174" i="275"/>
  <c r="G1950" i="275"/>
  <c r="G1278" i="275"/>
  <c r="G299" i="275"/>
  <c r="G2396" i="275"/>
  <c r="G1395" i="275"/>
  <c r="G1992" i="275"/>
  <c r="G640" i="275"/>
  <c r="G938" i="275"/>
  <c r="G227" i="275"/>
  <c r="G572" i="275"/>
  <c r="G1629" i="275"/>
  <c r="G1162" i="275"/>
  <c r="G1968" i="275"/>
  <c r="G1801" i="275"/>
  <c r="G1886" i="275"/>
  <c r="G2504" i="275"/>
  <c r="G2359" i="275"/>
  <c r="G2181" i="275"/>
  <c r="G789" i="275"/>
  <c r="G2520" i="275"/>
  <c r="G436" i="275"/>
  <c r="G2131" i="275"/>
  <c r="G1573" i="275"/>
  <c r="G1170" i="275"/>
  <c r="G2503" i="275"/>
  <c r="G2065" i="275"/>
  <c r="G639" i="275"/>
  <c r="G1821" i="275"/>
  <c r="G2646" i="275"/>
  <c r="G2699" i="275"/>
  <c r="G1976" i="275"/>
  <c r="G2101" i="275"/>
  <c r="G2787" i="275"/>
  <c r="G2540" i="275"/>
  <c r="G261" i="275"/>
  <c r="G2202" i="275"/>
  <c r="G1101" i="275"/>
  <c r="G886" i="275"/>
  <c r="G1833" i="275"/>
  <c r="G2556" i="275"/>
  <c r="G1839" i="275"/>
  <c r="G1940" i="275"/>
  <c r="G995" i="275"/>
  <c r="G911" i="275"/>
  <c r="G426" i="275"/>
  <c r="G817" i="275"/>
  <c r="G223" i="275"/>
  <c r="G808" i="275"/>
  <c r="G1881" i="275"/>
  <c r="G736" i="275"/>
  <c r="G2478" i="275"/>
  <c r="G727" i="275"/>
  <c r="G493" i="275"/>
  <c r="G378" i="275"/>
  <c r="AV7" i="93"/>
  <c r="G53" i="275"/>
  <c r="G2466" i="275"/>
  <c r="G1819" i="275"/>
  <c r="G1633" i="275"/>
  <c r="G249" i="275"/>
  <c r="G266" i="275"/>
  <c r="G253" i="275"/>
  <c r="G188" i="275"/>
  <c r="G2025" i="275"/>
  <c r="G2272" i="275"/>
  <c r="G390" i="275"/>
  <c r="G2675" i="275"/>
  <c r="G209" i="275"/>
  <c r="G2684" i="275"/>
  <c r="G1665" i="275"/>
  <c r="G1773" i="275"/>
  <c r="G2433" i="275"/>
  <c r="G221" i="275"/>
  <c r="G860" i="275"/>
  <c r="G681" i="275"/>
  <c r="G2289" i="275"/>
  <c r="G1397" i="275"/>
  <c r="G876" i="275"/>
  <c r="G80" i="275"/>
  <c r="G515" i="275"/>
  <c r="G1962" i="275"/>
  <c r="G1445" i="275"/>
  <c r="G1128" i="275"/>
  <c r="G1681" i="275"/>
  <c r="G2089" i="275"/>
  <c r="G2601" i="275"/>
  <c r="G1980" i="275"/>
  <c r="G1663" i="275"/>
  <c r="G772" i="275"/>
  <c r="G2029" i="275"/>
  <c r="G1654" i="275"/>
  <c r="G176" i="275"/>
  <c r="G128" i="275"/>
  <c r="G1057" i="275"/>
  <c r="G356" i="275"/>
  <c r="G1814" i="275"/>
  <c r="G71" i="275"/>
  <c r="G475" i="275"/>
  <c r="G1756" i="275"/>
  <c r="G172" i="275"/>
  <c r="G960" i="275"/>
  <c r="G268" i="275"/>
  <c r="G958" i="275"/>
  <c r="G1831" i="275"/>
  <c r="G973" i="275"/>
  <c r="G1387" i="275"/>
  <c r="G2462" i="275"/>
  <c r="G2042" i="275"/>
  <c r="G133" i="275"/>
  <c r="G1034" i="275"/>
  <c r="G2196" i="275"/>
  <c r="G101" i="275"/>
  <c r="G54" i="275"/>
  <c r="G2260" i="275"/>
  <c r="G1107" i="275"/>
  <c r="G751" i="275"/>
  <c r="G2650" i="275"/>
  <c r="G288" i="275"/>
  <c r="G843" i="275"/>
  <c r="G1263" i="275"/>
  <c r="G328" i="275"/>
  <c r="G2481" i="275"/>
  <c r="G224" i="275"/>
  <c r="G589" i="275"/>
  <c r="G2376" i="275"/>
  <c r="G1981" i="275"/>
  <c r="G521" i="275"/>
  <c r="G1154" i="275"/>
  <c r="G485" i="275"/>
  <c r="G1324" i="275"/>
  <c r="G1562" i="275"/>
  <c r="G1250" i="275"/>
  <c r="G134" i="275"/>
  <c r="G2562" i="275"/>
  <c r="G2732" i="275"/>
  <c r="G1164" i="275"/>
  <c r="G2073" i="275"/>
  <c r="G265" i="275"/>
  <c r="G282" i="275"/>
  <c r="G1700" i="275"/>
  <c r="G545" i="275"/>
  <c r="G1961" i="275"/>
  <c r="G2771" i="275"/>
  <c r="G1265" i="275"/>
  <c r="G2575" i="275"/>
  <c r="G2773" i="275"/>
  <c r="G763" i="275"/>
  <c r="G2028" i="275"/>
  <c r="G160" i="275"/>
  <c r="G1425" i="275"/>
  <c r="G1495" i="275"/>
  <c r="G1448" i="275"/>
  <c r="G2593" i="275"/>
  <c r="G367" i="275"/>
  <c r="G2195" i="275"/>
  <c r="G401" i="275"/>
  <c r="G853" i="275"/>
  <c r="G971" i="275"/>
  <c r="G1398" i="275"/>
  <c r="G2746" i="275"/>
  <c r="G2331" i="275"/>
  <c r="G985" i="275"/>
  <c r="G1617" i="275"/>
  <c r="G701" i="275"/>
  <c r="G215" i="275"/>
  <c r="G315" i="275"/>
  <c r="G1442" i="275"/>
  <c r="G1167" i="275"/>
  <c r="G1577" i="275"/>
  <c r="G1050" i="275"/>
  <c r="G1286" i="275"/>
  <c r="G1364" i="275"/>
  <c r="G362" i="275"/>
  <c r="G1343" i="275"/>
  <c r="G1701" i="275"/>
  <c r="G2326" i="275"/>
  <c r="G1004" i="275"/>
  <c r="G921" i="275"/>
  <c r="G280" i="275"/>
  <c r="G2069" i="275"/>
  <c r="G540" i="275"/>
  <c r="G278" i="275"/>
  <c r="G1518" i="275"/>
  <c r="G1130" i="275"/>
  <c r="G740" i="275"/>
  <c r="G383" i="275"/>
  <c r="G1745" i="275"/>
  <c r="G2342" i="275"/>
  <c r="G1038" i="275"/>
  <c r="G1348" i="275"/>
  <c r="G2719" i="275"/>
  <c r="G1859" i="275"/>
  <c r="G2720" i="275"/>
  <c r="G1578" i="275"/>
  <c r="G2500" i="275"/>
  <c r="G1970" i="275"/>
  <c r="G805" i="275"/>
  <c r="G1561" i="275"/>
  <c r="G2257" i="275"/>
  <c r="G1767" i="275"/>
  <c r="G2688" i="275"/>
  <c r="G965" i="275"/>
  <c r="G742" i="275"/>
  <c r="G208" i="275"/>
  <c r="G2566" i="275"/>
  <c r="G240" i="275"/>
  <c r="G1798" i="275"/>
  <c r="G2580" i="275"/>
  <c r="G716" i="275"/>
  <c r="G444" i="275"/>
  <c r="G2604" i="275"/>
  <c r="G2774" i="275"/>
  <c r="G338" i="275"/>
  <c r="G1366" i="275"/>
  <c r="G1642" i="275"/>
  <c r="G687" i="275"/>
  <c r="G1909" i="275"/>
  <c r="G2278" i="275"/>
  <c r="G1161" i="275"/>
  <c r="G2254" i="275"/>
  <c r="G1453" i="275"/>
  <c r="G395" i="275"/>
  <c r="G310" i="275"/>
  <c r="G496" i="275"/>
  <c r="G2402" i="275"/>
  <c r="G838" i="275"/>
  <c r="G2057" i="275"/>
  <c r="G715" i="275"/>
  <c r="G2142" i="275"/>
  <c r="G2446" i="275"/>
  <c r="G584" i="275"/>
  <c r="G2715" i="275"/>
  <c r="G257" i="275"/>
  <c r="G2316" i="275"/>
  <c r="G1440" i="275"/>
  <c r="G1535" i="275"/>
  <c r="G1567" i="275"/>
  <c r="G190" i="275"/>
  <c r="G823" i="275"/>
  <c r="G909" i="275"/>
  <c r="G2625" i="275"/>
  <c r="G1844" i="275"/>
  <c r="G2269" i="275"/>
  <c r="G1479" i="275"/>
  <c r="G827" i="275"/>
  <c r="G1661" i="275"/>
  <c r="G1846" i="275"/>
  <c r="G2755" i="275"/>
  <c r="G2030" i="275"/>
  <c r="G1064" i="275"/>
  <c r="G323" i="275"/>
  <c r="G2100" i="275"/>
  <c r="G2293" i="275"/>
  <c r="G1543" i="275"/>
  <c r="G1623" i="275"/>
  <c r="G1569" i="275"/>
  <c r="G1338" i="275"/>
  <c r="G2179" i="275"/>
  <c r="G1606" i="275"/>
  <c r="G1967" i="275"/>
  <c r="G447" i="275"/>
  <c r="G1042" i="275"/>
  <c r="G1287" i="275"/>
  <c r="G70" i="275"/>
  <c r="G2444" i="275"/>
  <c r="G1816" i="275"/>
  <c r="G2617" i="275"/>
  <c r="G2222" i="275"/>
  <c r="G348" i="275"/>
  <c r="G643" i="275"/>
  <c r="G359" i="275"/>
  <c r="G2567" i="275"/>
  <c r="G1135" i="275"/>
  <c r="G524" i="275"/>
  <c r="G117" i="275"/>
  <c r="G452" i="275"/>
  <c r="G629" i="275"/>
  <c r="G120" i="275"/>
  <c r="G2730" i="275"/>
  <c r="G109" i="275"/>
  <c r="G1748" i="275"/>
  <c r="G2733" i="275"/>
  <c r="G469" i="275"/>
  <c r="G1972" i="275"/>
  <c r="G517" i="275"/>
  <c r="G845" i="275"/>
  <c r="G392" i="275"/>
  <c r="G243" i="275"/>
  <c r="G2430" i="275"/>
  <c r="G2609" i="275"/>
  <c r="G2553" i="275"/>
  <c r="G2754" i="275"/>
  <c r="G1143" i="275"/>
  <c r="G2210" i="275"/>
  <c r="G796" i="275"/>
  <c r="G979" i="275"/>
  <c r="G2397" i="275"/>
  <c r="G1769" i="275"/>
  <c r="G1776" i="275"/>
  <c r="G1467" i="275"/>
  <c r="G468" i="275"/>
  <c r="G1455" i="275"/>
  <c r="G1341" i="275"/>
  <c r="G777" i="275"/>
  <c r="G1023" i="275"/>
  <c r="G2337" i="275"/>
  <c r="G1672" i="275"/>
  <c r="G2659" i="275"/>
  <c r="G1973" i="275"/>
  <c r="G2668" i="275"/>
  <c r="G692" i="275"/>
  <c r="G2780" i="275"/>
  <c r="G319" i="275"/>
  <c r="G538" i="275"/>
  <c r="G1913" i="275"/>
  <c r="G2002" i="275"/>
  <c r="G1510" i="275"/>
  <c r="G2788" i="275"/>
  <c r="G1575" i="275"/>
  <c r="G1612" i="275"/>
  <c r="G1868" i="275"/>
  <c r="G1615" i="275"/>
  <c r="G2624" i="275"/>
  <c r="G1369" i="275"/>
  <c r="G618" i="275"/>
  <c r="G84" i="275"/>
  <c r="G1192" i="275"/>
  <c r="G1318" i="275"/>
  <c r="G142" i="275"/>
  <c r="G2759" i="275"/>
  <c r="G696" i="275"/>
  <c r="G731" i="275"/>
  <c r="G2410" i="275"/>
  <c r="G2336" i="275"/>
  <c r="G1439" i="275"/>
  <c r="G1766" i="275"/>
  <c r="G899" i="275"/>
  <c r="G2307" i="275"/>
  <c r="G1571" i="275"/>
  <c r="G1932" i="275"/>
  <c r="G460" i="275"/>
  <c r="G2647" i="275"/>
  <c r="G2134" i="275"/>
  <c r="G2592" i="275"/>
  <c r="G2309" i="275"/>
  <c r="G1485" i="275"/>
  <c r="G1332" i="275"/>
  <c r="G1590" i="275"/>
  <c r="G411" i="275"/>
  <c r="G1236" i="275"/>
  <c r="G1532" i="275"/>
  <c r="G961" i="275"/>
  <c r="G1273" i="275"/>
  <c r="G417" i="275"/>
  <c r="G2423" i="275"/>
  <c r="G2341" i="275"/>
  <c r="G680" i="275"/>
  <c r="G1031" i="275"/>
  <c r="G250" i="275"/>
  <c r="G50" i="275"/>
  <c r="G2009" i="275"/>
  <c r="G842" i="275"/>
  <c r="G717" i="275"/>
  <c r="G1014" i="275"/>
  <c r="G456" i="275"/>
  <c r="G1552" i="275"/>
  <c r="G1435" i="275"/>
  <c r="G2298" i="275"/>
  <c r="G2727" i="275"/>
  <c r="G2070" i="275"/>
  <c r="G360" i="275"/>
  <c r="G1506" i="275"/>
  <c r="G1041" i="275"/>
  <c r="G1717" i="275"/>
  <c r="G568" i="275"/>
  <c r="G1198" i="275"/>
  <c r="G1365" i="275"/>
  <c r="G2515" i="275"/>
  <c r="G1063" i="275"/>
  <c r="G2297" i="275"/>
  <c r="G1337" i="275"/>
  <c r="G2176" i="275"/>
  <c r="G1434" i="275"/>
  <c r="G1073" i="275"/>
  <c r="G1897" i="275"/>
  <c r="G155" i="275"/>
  <c r="G1074" i="275"/>
  <c r="G2667" i="275"/>
  <c r="G684" i="275"/>
  <c r="G313" i="275"/>
  <c r="G92" i="275"/>
  <c r="G379" i="275"/>
  <c r="G2047" i="275"/>
  <c r="G1492" i="275"/>
  <c r="G2726" i="275"/>
  <c r="G1731" i="275"/>
  <c r="G1392" i="275"/>
  <c r="G839" i="275"/>
  <c r="G1285" i="275"/>
  <c r="G302" i="275"/>
  <c r="G2709" i="275"/>
  <c r="G1118" i="275"/>
  <c r="G2574" i="275"/>
  <c r="G1336" i="275"/>
  <c r="G1422" i="275"/>
  <c r="G179" i="275"/>
  <c r="G1796" i="275"/>
  <c r="G409" i="275"/>
  <c r="G1674" i="275"/>
  <c r="G433" i="275"/>
  <c r="G2589" i="275"/>
  <c r="G757" i="275"/>
  <c r="G1926" i="275"/>
  <c r="G230" i="275"/>
  <c r="G212" i="275"/>
  <c r="G1019" i="275"/>
  <c r="G169" i="275"/>
  <c r="G526" i="275"/>
  <c r="G1509" i="275"/>
  <c r="G1758" i="275"/>
  <c r="G821" i="275"/>
  <c r="G1582" i="275"/>
  <c r="G1414" i="275"/>
  <c r="G621" i="275"/>
  <c r="G1045" i="275"/>
  <c r="G236" i="275"/>
  <c r="G1914" i="275"/>
  <c r="G1195" i="275"/>
  <c r="G783" i="275"/>
  <c r="G1068" i="275"/>
  <c r="G1505" i="275"/>
  <c r="G1640" i="275"/>
  <c r="G88" i="275"/>
  <c r="G1215" i="275"/>
  <c r="G1282" i="275"/>
  <c r="G1267" i="275"/>
  <c r="G2563" i="275"/>
  <c r="G2040" i="275"/>
  <c r="G2338" i="275"/>
  <c r="G1876" i="275"/>
  <c r="G2427" i="275"/>
  <c r="G759" i="275"/>
  <c r="G1556" i="275"/>
  <c r="G1249" i="275"/>
  <c r="G2452" i="275"/>
  <c r="G901" i="275"/>
  <c r="G1772" i="275"/>
  <c r="G1408" i="275"/>
  <c r="G2680" i="275"/>
  <c r="G1551" i="275"/>
  <c r="G2119" i="275"/>
  <c r="G657" i="275"/>
  <c r="G2613" i="275"/>
  <c r="G228" i="275"/>
  <c r="G2010" i="275"/>
  <c r="G373" i="275"/>
  <c r="G1437" i="275"/>
  <c r="G1140" i="275"/>
  <c r="G2729" i="275"/>
  <c r="G1221" i="275"/>
  <c r="G1905" i="275"/>
  <c r="G2266" i="275"/>
  <c r="G1611" i="275"/>
  <c r="G2062" i="275"/>
  <c r="G1127" i="275"/>
  <c r="G1631" i="275"/>
  <c r="G329" i="275"/>
  <c r="G463" i="275"/>
  <c r="G2731" i="275"/>
  <c r="G2389" i="275"/>
  <c r="G49" i="275"/>
  <c r="G203" i="275"/>
  <c r="G2421" i="275"/>
  <c r="G1999" i="275"/>
  <c r="G81" i="275"/>
  <c r="G96" i="275"/>
  <c r="G1321" i="275"/>
  <c r="G1085" i="275"/>
  <c r="G152" i="275"/>
  <c r="G1877" i="275"/>
  <c r="G2132" i="275"/>
  <c r="G312" i="275"/>
  <c r="G852" i="275"/>
  <c r="G1246" i="275"/>
  <c r="G2744" i="275"/>
  <c r="G1969" i="275"/>
  <c r="G2707" i="275"/>
  <c r="G841" i="275"/>
  <c r="G2274" i="275"/>
  <c r="G2046" i="275"/>
  <c r="G2186" i="275"/>
  <c r="G1847" i="275"/>
  <c r="G1412" i="275"/>
  <c r="G2691" i="275"/>
  <c r="G2629" i="275"/>
  <c r="G2578" i="275"/>
  <c r="G1322" i="275"/>
  <c r="G1511" i="275"/>
  <c r="G245" i="275"/>
  <c r="G932" i="275"/>
  <c r="G2407" i="275"/>
  <c r="G1248" i="275"/>
  <c r="G187" i="275"/>
  <c r="G651" i="275"/>
  <c r="G1811" i="275"/>
  <c r="G2129" i="275"/>
  <c r="G1077" i="275"/>
  <c r="G967" i="275"/>
  <c r="G332" i="275"/>
  <c r="G1832" i="275"/>
  <c r="G2123" i="275"/>
  <c r="G2652" i="275"/>
  <c r="G1680" i="275"/>
  <c r="G2664" i="275"/>
  <c r="G1825" i="275"/>
  <c r="G2390" i="275"/>
  <c r="G1994" i="275"/>
  <c r="G2641" i="275"/>
  <c r="G1830" i="275"/>
  <c r="G1941" i="275"/>
  <c r="G34" i="275"/>
  <c r="G365" i="275"/>
  <c r="G898" i="275"/>
  <c r="G1477" i="275"/>
  <c r="G2509" i="275"/>
  <c r="G2358" i="275"/>
  <c r="G1549" i="275"/>
  <c r="G2419" i="275"/>
  <c r="G1517" i="275"/>
  <c r="G2157" i="275"/>
  <c r="G1778" i="275"/>
  <c r="G1813" i="275"/>
  <c r="G391" i="275"/>
  <c r="G1646" i="275"/>
  <c r="G1979" i="275"/>
  <c r="G709" i="275"/>
  <c r="G1609" i="275"/>
  <c r="G1565" i="275"/>
  <c r="G1157" i="275"/>
  <c r="G998" i="275"/>
  <c r="G760" i="275"/>
  <c r="G1480" i="275"/>
  <c r="G564" i="275"/>
  <c r="G1102" i="275"/>
  <c r="G1965" i="275"/>
  <c r="G474" i="275"/>
  <c r="G55" i="275"/>
  <c r="G2565" i="275"/>
  <c r="G2686" i="275"/>
  <c r="G358" i="275"/>
  <c r="G1153" i="275"/>
  <c r="G2689" i="275"/>
  <c r="G702" i="275"/>
  <c r="G1599" i="275"/>
  <c r="G2584" i="275"/>
  <c r="G590" i="275"/>
  <c r="G2618" i="275"/>
  <c r="G1491" i="275"/>
  <c r="G202" i="275"/>
  <c r="G198" i="275"/>
  <c r="G721" i="275"/>
  <c r="G943" i="275"/>
  <c r="G2242" i="275"/>
  <c r="G153" i="275"/>
  <c r="G2335" i="275"/>
  <c r="G454" i="275"/>
  <c r="G2363" i="275"/>
  <c r="G2086" i="275"/>
  <c r="G2001" i="275"/>
  <c r="G1525" i="275"/>
  <c r="G2381" i="275"/>
  <c r="G2348" i="275"/>
  <c r="G2141" i="275"/>
  <c r="G2761" i="275"/>
  <c r="G1424" i="275"/>
  <c r="G2071" i="275"/>
  <c r="G2032" i="275"/>
  <c r="G2418" i="275"/>
  <c r="G2017" i="275"/>
  <c r="G1032" i="275"/>
  <c r="G382" i="275"/>
  <c r="G912" i="275"/>
  <c r="G30" i="275"/>
  <c r="G2245" i="275"/>
  <c r="G1901" i="275"/>
  <c r="G1176" i="275"/>
  <c r="G2229" i="275"/>
  <c r="G403" i="275"/>
  <c r="G301" i="275"/>
  <c r="G1426" i="275"/>
  <c r="G112" i="275"/>
  <c r="G1596" i="275"/>
  <c r="G2751" i="275"/>
  <c r="G976" i="275"/>
  <c r="G2204" i="275"/>
  <c r="G309" i="275"/>
  <c r="G1290" i="275"/>
  <c r="G2312" i="275"/>
  <c r="G713" i="275"/>
  <c r="G1451" i="275"/>
  <c r="G520" i="275"/>
  <c r="G241" i="275"/>
  <c r="G887" i="275"/>
  <c r="G259" i="275"/>
  <c r="G364" i="275"/>
  <c r="G1792" i="275"/>
  <c r="G1202" i="275"/>
  <c r="G1737" i="275"/>
  <c r="G2463" i="275"/>
  <c r="G1689" i="275"/>
  <c r="G1300" i="275"/>
  <c r="G2169" i="275"/>
  <c r="G270" i="275"/>
  <c r="G2490" i="275"/>
  <c r="G2160" i="275"/>
  <c r="G837" i="275"/>
  <c r="G2395" i="275"/>
  <c r="G412" i="275"/>
  <c r="G1497" i="275"/>
  <c r="G1904" i="275"/>
  <c r="G1553" i="275"/>
  <c r="G406" i="275"/>
  <c r="G458" i="275"/>
  <c r="G287" i="275"/>
  <c r="G491" i="275"/>
  <c r="G1906" i="275"/>
  <c r="G1921" i="275"/>
  <c r="G2039" i="275"/>
  <c r="G500" i="275"/>
  <c r="G753" i="275"/>
  <c r="G1173" i="275"/>
  <c r="G2356" i="275"/>
  <c r="G164" i="275"/>
  <c r="G903" i="275"/>
  <c r="G2225" i="275"/>
  <c r="G812" i="275"/>
  <c r="G78" i="275"/>
  <c r="G974" i="275"/>
  <c r="G354" i="275"/>
  <c r="G2408" i="275"/>
  <c r="G2193" i="275"/>
  <c r="G1790" i="275"/>
  <c r="G1891" i="275"/>
  <c r="G1400" i="275"/>
  <c r="G2428" i="275"/>
  <c r="G2735" i="275"/>
  <c r="G1922" i="275"/>
  <c r="G734" i="275"/>
  <c r="G2127" i="275"/>
  <c r="G2432" i="275"/>
  <c r="G1396" i="275"/>
  <c r="G1035" i="275"/>
  <c r="G1417" i="275"/>
  <c r="G1762" i="275"/>
  <c r="G46" i="275"/>
  <c r="G2572" i="275"/>
  <c r="G2414" i="275"/>
  <c r="G799" i="275"/>
  <c r="G632" i="275"/>
  <c r="G1899" i="275"/>
  <c r="G284" i="275"/>
  <c r="G1649" i="275"/>
  <c r="G2693" i="275"/>
  <c r="G2246" i="275"/>
  <c r="G2645" i="275"/>
  <c r="G1655" i="275"/>
  <c r="G21" i="275"/>
  <c r="G1349" i="275"/>
  <c r="G2486" i="275"/>
  <c r="G1723" i="275"/>
  <c r="G834" i="275"/>
  <c r="G2172" i="275"/>
  <c r="G86" i="275"/>
  <c r="G1391" i="275"/>
  <c r="G1302" i="275"/>
  <c r="G5" i="275"/>
  <c r="G455" i="275"/>
  <c r="G2174" i="275"/>
  <c r="G14" i="275"/>
  <c r="G255" i="275"/>
  <c r="G1958" i="275"/>
  <c r="G1029" i="275"/>
  <c r="G1997" i="275"/>
  <c r="G57" i="275"/>
  <c r="G2542" i="275"/>
  <c r="G534" i="275"/>
  <c r="G1791" i="275"/>
  <c r="G2662" i="275"/>
  <c r="G1389" i="275"/>
  <c r="G896" i="275"/>
  <c r="G786" i="275"/>
  <c r="G232" i="275"/>
  <c r="G694" i="275"/>
  <c r="G1995" i="275"/>
  <c r="G2068" i="275"/>
  <c r="G984" i="275"/>
  <c r="G2447" i="275"/>
  <c r="G2054" i="275"/>
  <c r="G1592" i="275"/>
  <c r="G2238" i="275"/>
  <c r="G693" i="275"/>
  <c r="G726" i="275"/>
  <c r="G2391" i="275"/>
  <c r="G1919" i="275"/>
  <c r="G2472" i="275"/>
  <c r="G2549" i="275"/>
  <c r="G1546" i="275"/>
  <c r="G1537" i="275"/>
  <c r="G670" i="275"/>
  <c r="G327" i="275"/>
  <c r="G820" i="275"/>
  <c r="G2514" i="275"/>
  <c r="G2115" i="275"/>
  <c r="G2323" i="275"/>
  <c r="G2517" i="275"/>
  <c r="G1685" i="275"/>
  <c r="G1802" i="275"/>
  <c r="G1200" i="275"/>
  <c r="G2116" i="275"/>
  <c r="G293" i="275"/>
  <c r="G2211" i="275"/>
  <c r="G1113" i="275"/>
  <c r="G1729" i="275"/>
  <c r="G100" i="275"/>
  <c r="G665" i="275"/>
  <c r="G1516" i="275"/>
  <c r="G2183" i="275"/>
  <c r="G1328" i="275"/>
  <c r="G619" i="275"/>
  <c r="G2633" i="275"/>
  <c r="G1882" i="275"/>
  <c r="G819" i="275"/>
  <c r="G2558" i="275"/>
  <c r="G396" i="275"/>
  <c r="G99" i="275"/>
  <c r="G440" i="275"/>
  <c r="G1433" i="275"/>
  <c r="G2340" i="275"/>
  <c r="G2772" i="275"/>
  <c r="G662" i="275"/>
  <c r="G2394" i="275"/>
  <c r="G2290" i="275"/>
  <c r="G1259" i="275"/>
  <c r="G1065" i="275"/>
  <c r="G2483" i="275"/>
  <c r="G791" i="275"/>
  <c r="G1012" i="275"/>
  <c r="G1580" i="275"/>
  <c r="G2103" i="275"/>
  <c r="G803" i="275"/>
  <c r="G386" i="275"/>
  <c r="G1106" i="275"/>
  <c r="G2003" i="275"/>
  <c r="G1996" i="275"/>
  <c r="G1255" i="275"/>
  <c r="G2060" i="275"/>
  <c r="G1494" i="275"/>
  <c r="G814" i="275"/>
  <c r="G1059" i="275"/>
  <c r="G473" i="275"/>
  <c r="G1711" i="275"/>
  <c r="G73" i="275"/>
  <c r="G1653" i="275"/>
  <c r="G1123" i="275"/>
  <c r="G204" i="275"/>
  <c r="G1388" i="275"/>
  <c r="G1487" i="275"/>
  <c r="G1563" i="275"/>
  <c r="G193" i="275"/>
  <c r="G140" i="275"/>
  <c r="G2126" i="275"/>
  <c r="G840" i="275"/>
  <c r="G157" i="275"/>
  <c r="G1879" i="275"/>
  <c r="G2544" i="275"/>
  <c r="G718" i="275"/>
  <c r="G1039" i="275"/>
  <c r="G1254" i="275"/>
  <c r="G1812" i="275"/>
  <c r="G1764" i="275"/>
  <c r="G498" i="275"/>
  <c r="G774" i="275"/>
  <c r="G2061" i="275"/>
  <c r="G2082" i="275"/>
  <c r="G2531" i="275"/>
  <c r="G435" i="275"/>
  <c r="G893" i="275"/>
  <c r="G1015" i="275"/>
  <c r="G2539" i="275"/>
  <c r="G658" i="275"/>
  <c r="G324" i="275"/>
  <c r="G1564" i="275"/>
  <c r="G677" i="275"/>
  <c r="G612" i="275"/>
  <c r="G1704" i="275"/>
  <c r="G2163" i="275"/>
  <c r="G980" i="275"/>
  <c r="G1857" i="275"/>
  <c r="G1601" i="275"/>
  <c r="G352" i="275"/>
  <c r="G968" i="275"/>
  <c r="G2078" i="275"/>
  <c r="G1269" i="275"/>
  <c r="G1719" i="275"/>
  <c r="G2411" i="275"/>
  <c r="G531" i="275"/>
  <c r="G1298" i="275"/>
  <c r="G1284" i="275"/>
  <c r="G318" i="275"/>
  <c r="G1890" i="275"/>
  <c r="G1027" i="275"/>
  <c r="G273" i="275"/>
  <c r="G969" i="275"/>
  <c r="G381" i="275"/>
  <c r="G2598" i="275"/>
  <c r="G1037" i="275"/>
  <c r="G2018" i="275"/>
  <c r="G1572" i="275"/>
  <c r="G389" i="275"/>
  <c r="G952" i="275"/>
  <c r="G1807" i="275"/>
  <c r="G1853" i="275"/>
  <c r="G304" i="275"/>
  <c r="G2404" i="275"/>
  <c r="G1893" i="275"/>
  <c r="G1557" i="275"/>
  <c r="G2280" i="275"/>
  <c r="G2076" i="275"/>
  <c r="G1675" i="275"/>
  <c r="G2080" i="275"/>
  <c r="G1418" i="275"/>
  <c r="G2648" i="275"/>
  <c r="G627" i="275"/>
  <c r="G2105" i="275"/>
  <c r="G1179" i="275"/>
  <c r="G1885" i="275"/>
  <c r="G1018" i="275"/>
  <c r="G366" i="275"/>
  <c r="G1673" i="275"/>
  <c r="G616" i="275"/>
  <c r="G895" i="275"/>
  <c r="G213" i="275"/>
  <c r="G422" i="275"/>
  <c r="G2187" i="275"/>
  <c r="G1420" i="275"/>
  <c r="G147" i="275"/>
  <c r="G1431" i="275"/>
  <c r="G2678" i="275"/>
  <c r="G2603" i="275"/>
  <c r="G2723" i="275"/>
  <c r="G206" i="275"/>
  <c r="G678" i="275"/>
  <c r="G1637" i="275"/>
  <c r="G2538" i="275"/>
  <c r="G811" i="275"/>
  <c r="G557" i="275"/>
  <c r="G703" i="275"/>
  <c r="G1697" i="275"/>
  <c r="G2434" i="275"/>
  <c r="G883" i="275"/>
  <c r="G859" i="275"/>
  <c r="G2564" i="275"/>
  <c r="G2091" i="275"/>
  <c r="G2277" i="275"/>
  <c r="G39" i="275"/>
  <c r="G2781" i="275"/>
  <c r="G2610" i="275"/>
  <c r="G2216" i="275"/>
  <c r="G1049" i="275"/>
  <c r="G1947" i="275"/>
  <c r="G2420" i="275"/>
  <c r="G608" i="275"/>
  <c r="G2008" i="275"/>
  <c r="G1351" i="275"/>
  <c r="G2704" i="275"/>
  <c r="G2388" i="275"/>
  <c r="G2594" i="275"/>
  <c r="G1087" i="275"/>
  <c r="G1716" i="275"/>
  <c r="G2351" i="275"/>
  <c r="G1928" i="275"/>
  <c r="G1275" i="275"/>
  <c r="G2031" i="275"/>
  <c r="G1858" i="275"/>
  <c r="G1942" i="275"/>
  <c r="G2745" i="275"/>
  <c r="G847" i="275"/>
  <c r="G857" i="275"/>
  <c r="G405" i="275"/>
  <c r="G2377" i="275"/>
  <c r="G1159" i="275"/>
  <c r="G1036" i="275"/>
  <c r="G1090" i="275"/>
  <c r="G2300" i="275"/>
  <c r="G499" i="275"/>
  <c r="G457" i="275"/>
  <c r="G1079" i="275"/>
  <c r="G1357" i="275"/>
  <c r="G2383" i="275"/>
  <c r="G2185" i="275"/>
  <c r="G465" i="275"/>
  <c r="G1503" i="275"/>
  <c r="G1618" i="275"/>
  <c r="G2329" i="275"/>
  <c r="G644" i="275"/>
  <c r="G1094" i="275"/>
  <c r="G2636" i="275"/>
  <c r="G97" i="275"/>
  <c r="G1896" i="275"/>
  <c r="G62" i="275"/>
  <c r="G679" i="275"/>
  <c r="G1098" i="275"/>
  <c r="G2456" i="275"/>
  <c r="G2649" i="275"/>
  <c r="G1323" i="275"/>
  <c r="G131" i="275"/>
  <c r="G2079" i="275"/>
  <c r="G1232" i="275"/>
  <c r="G303" i="275"/>
  <c r="G1092" i="275"/>
  <c r="G579" i="275"/>
  <c r="G371" i="275"/>
  <c r="G103" i="275"/>
  <c r="G889" i="275"/>
  <c r="G1991" i="275"/>
  <c r="G330" i="275"/>
  <c r="G2591" i="275"/>
  <c r="G2012" i="275"/>
  <c r="G2294" i="275"/>
  <c r="G2551" i="275"/>
  <c r="G173" i="275"/>
  <c r="G2360" i="275"/>
  <c r="G1403" i="275"/>
  <c r="G628" i="275"/>
  <c r="G1386" i="275"/>
  <c r="G1806" i="275"/>
  <c r="G1765" i="275"/>
  <c r="G2529" i="275"/>
  <c r="G1635" i="275"/>
  <c r="G2442" i="275"/>
  <c r="G252" i="275"/>
  <c r="G37" i="275"/>
  <c r="G1482" i="275"/>
  <c r="G374" i="275"/>
  <c r="G47" i="275"/>
  <c r="G2049" i="275"/>
  <c r="G1456" i="275"/>
  <c r="G1237" i="275"/>
  <c r="G1878" i="275"/>
  <c r="G1632" i="275"/>
  <c r="G570" i="275"/>
  <c r="G2384" i="275"/>
  <c r="G2033" i="275"/>
  <c r="G1924" i="275"/>
  <c r="G2339" i="275"/>
  <c r="G1172" i="275"/>
  <c r="G2144" i="275"/>
  <c r="G1289" i="275"/>
  <c r="G2703" i="275"/>
  <c r="G2306" i="275"/>
  <c r="G2696" i="275"/>
  <c r="G2302" i="275"/>
  <c r="G2621" i="275"/>
  <c r="G739" i="275"/>
  <c r="G566" i="275"/>
  <c r="G1608" i="275"/>
  <c r="G511" i="275"/>
  <c r="G2464" i="275"/>
  <c r="G728" i="275"/>
  <c r="G2024" i="275"/>
  <c r="G124" i="275"/>
  <c r="G699" i="275"/>
  <c r="G936" i="275"/>
  <c r="G1501" i="275"/>
  <c r="G1946" i="275"/>
  <c r="G118" i="275"/>
  <c r="G495" i="275"/>
  <c r="G341" i="275"/>
  <c r="G44" i="275"/>
  <c r="G1863" i="275"/>
  <c r="G1359" i="275"/>
  <c r="G922" i="275"/>
  <c r="G363" i="275"/>
  <c r="G674" i="275"/>
  <c r="G316" i="275"/>
  <c r="G1222" i="275"/>
  <c r="G565" i="275"/>
  <c r="G61" i="275"/>
  <c r="G77" i="275"/>
  <c r="G1377" i="275"/>
  <c r="G2527" i="275"/>
  <c r="G2672" i="275"/>
  <c r="G2332" i="275"/>
  <c r="G862" i="275"/>
  <c r="G357" i="275"/>
  <c r="G1985" i="275"/>
  <c r="G2378" i="275"/>
  <c r="G1584" i="275"/>
  <c r="G1152" i="275"/>
  <c r="G130" i="275"/>
  <c r="G233" i="275"/>
  <c r="G1603" i="275"/>
  <c r="G1570" i="275"/>
  <c r="G442" i="275"/>
  <c r="G1163" i="275"/>
  <c r="G2261" i="275"/>
  <c r="G1199" i="275"/>
  <c r="G2178" i="275"/>
  <c r="G1358" i="275"/>
  <c r="G82" i="275"/>
  <c r="G851" i="275"/>
  <c r="G2291" i="275"/>
  <c r="G2635" i="275"/>
  <c r="G836" i="275"/>
  <c r="G1071" i="275"/>
  <c r="G1007" i="275"/>
  <c r="G2281" i="275"/>
  <c r="G2162" i="275"/>
  <c r="G2305" i="275"/>
  <c r="G1626" i="275"/>
  <c r="G695" i="275"/>
  <c r="G532" i="275"/>
  <c r="G1536" i="275"/>
  <c r="G2000" i="275"/>
  <c r="G558" i="275"/>
  <c r="G234" i="275"/>
  <c r="G923" i="275"/>
  <c r="G1086" i="275"/>
  <c r="G1718" i="275"/>
  <c r="G1165" i="275"/>
  <c r="G2628" i="275"/>
  <c r="G785" i="275"/>
  <c r="G1317" i="275"/>
  <c r="G1466" i="275"/>
  <c r="G997" i="275"/>
  <c r="G1160" i="275"/>
  <c r="G28" i="275"/>
  <c r="G2099" i="275"/>
  <c r="G1484" i="275"/>
  <c r="G725" i="275"/>
  <c r="G2438" i="275"/>
  <c r="G2599" i="275"/>
  <c r="G1902" i="275"/>
  <c r="G2760" i="275"/>
  <c r="G793" i="275"/>
  <c r="G653" i="275"/>
  <c r="G2263" i="275"/>
  <c r="G2596" i="275"/>
  <c r="G637" i="275"/>
  <c r="G2207" i="275"/>
  <c r="G1155" i="275"/>
  <c r="G583" i="275"/>
  <c r="G1751" i="275"/>
  <c r="G488" i="275"/>
  <c r="G1125" i="275"/>
  <c r="G1103" i="275"/>
  <c r="G2631" i="275"/>
  <c r="G514" i="275"/>
  <c r="G398" i="275"/>
  <c r="G2301" i="275"/>
  <c r="G1781" i="275"/>
  <c r="G413" i="275"/>
  <c r="G2235" i="275"/>
  <c r="G1171" i="275"/>
  <c r="G2322" i="275"/>
  <c r="G1667" i="275"/>
  <c r="G2461" i="275"/>
  <c r="G2104" i="275"/>
  <c r="G1233" i="275"/>
  <c r="G1889" i="275"/>
  <c r="G2543" i="275"/>
  <c r="G1432" i="275"/>
  <c r="G1327" i="275"/>
  <c r="G1945" i="275"/>
  <c r="G2642" i="275"/>
  <c r="G2135" i="275"/>
  <c r="G2154" i="275"/>
  <c r="G1793" i="275"/>
  <c r="G1471" i="275"/>
  <c r="G466" i="275"/>
  <c r="G1664" i="275"/>
  <c r="G714" i="275"/>
  <c r="G239" i="275"/>
  <c r="G2747" i="275"/>
  <c r="G934" i="275"/>
  <c r="G891" i="275"/>
  <c r="G940" i="275"/>
  <c r="G2673" i="275"/>
  <c r="G2249" i="275"/>
  <c r="G956" i="275"/>
  <c r="G420" i="275"/>
  <c r="G613" i="275"/>
  <c r="G453" i="275"/>
  <c r="G1310" i="275"/>
  <c r="G2511" i="275"/>
  <c r="G2168" i="275"/>
  <c r="G1379" i="275"/>
  <c r="G861" i="275"/>
  <c r="G776" i="275"/>
  <c r="G2321" i="275"/>
  <c r="G2583" i="275"/>
  <c r="G2493" i="275"/>
  <c r="G2139" i="275"/>
  <c r="G2034" i="275"/>
  <c r="G2740" i="275"/>
  <c r="G2375" i="275"/>
  <c r="G2198" i="275"/>
  <c r="G1738" i="275"/>
  <c r="G748" i="275"/>
  <c r="G72" i="275"/>
  <c r="G342" i="275"/>
  <c r="G184" i="275"/>
  <c r="G242" i="275"/>
  <c r="G1871" i="275"/>
  <c r="G394" i="275"/>
  <c r="G2362" i="275"/>
  <c r="G1132" i="275"/>
  <c r="G712" i="275"/>
  <c r="G1020" i="275"/>
  <c r="G1827" i="275"/>
  <c r="G65" i="275"/>
  <c r="G931" i="275"/>
  <c r="G94" i="275"/>
  <c r="G945" i="275"/>
  <c r="G1048" i="275"/>
  <c r="G573" i="275"/>
  <c r="G722" i="275"/>
  <c r="G1483" i="275"/>
  <c r="G148" i="275"/>
  <c r="G1648" i="275"/>
  <c r="G1184" i="275"/>
  <c r="G962" i="275"/>
  <c r="G2724" i="275"/>
  <c r="G964" i="275"/>
  <c r="G2303" i="275"/>
  <c r="G1907" i="275"/>
  <c r="G1066" i="275"/>
  <c r="G2253" i="275"/>
  <c r="G830" i="275"/>
  <c r="G159" i="275"/>
  <c r="G518" i="275"/>
  <c r="G2232" i="275"/>
  <c r="G2072" i="275"/>
  <c r="G1777" i="275"/>
  <c r="G769" i="275"/>
  <c r="G1449" i="275"/>
  <c r="G1058" i="275"/>
  <c r="G1280" i="275"/>
  <c r="G2661" i="275"/>
  <c r="G2288" i="275"/>
  <c r="G888" i="275"/>
  <c r="G2268" i="275"/>
  <c r="G894" i="275"/>
  <c r="G69" i="275"/>
  <c r="G497" i="275"/>
  <c r="G2125" i="275"/>
  <c r="G1096" i="275"/>
  <c r="G854" i="275"/>
  <c r="G388" i="275"/>
  <c r="G156" i="275"/>
  <c r="G291" i="275"/>
  <c r="G1356" i="275"/>
  <c r="G283" i="275"/>
  <c r="G591" i="275"/>
  <c r="G1768" i="275"/>
  <c r="G201" i="275"/>
  <c r="G1502" i="275"/>
  <c r="G1872" i="275"/>
  <c r="G40" i="275"/>
  <c r="G1544" i="275"/>
  <c r="G2498" i="275"/>
  <c r="G1008" i="275"/>
  <c r="G1538" i="275"/>
  <c r="G2055" i="275"/>
  <c r="G1461" i="275"/>
  <c r="G1586" i="275"/>
  <c r="G1614" i="275"/>
  <c r="G384" i="275"/>
  <c r="G66" i="275"/>
  <c r="G2570" i="275"/>
  <c r="G2327" i="275"/>
  <c r="G2015" i="275"/>
  <c r="G2171" i="275"/>
  <c r="G1984" i="275"/>
  <c r="G1148" i="275"/>
  <c r="G1212" i="275"/>
  <c r="G1256" i="275"/>
  <c r="G2611" i="275"/>
  <c r="G220" i="275"/>
  <c r="G2299" i="275"/>
  <c r="G881" i="275"/>
  <c r="G1105" i="275"/>
  <c r="G2248" i="275"/>
  <c r="G1908" i="275"/>
  <c r="G1183" i="275"/>
  <c r="G27" i="275"/>
  <c r="G1530" i="275"/>
  <c r="G2005" i="275"/>
  <c r="G1181" i="275"/>
  <c r="G2265" i="275"/>
  <c r="G648" i="275"/>
  <c r="G2778" i="275"/>
  <c r="G758" i="275"/>
  <c r="G2620" i="275"/>
  <c r="G879" i="275"/>
  <c r="G2665" i="275"/>
  <c r="G2477" i="275"/>
  <c r="G2685" i="275"/>
  <c r="G1362" i="275"/>
  <c r="G1311" i="275"/>
  <c r="G1108" i="275"/>
  <c r="G1190" i="275"/>
  <c r="G2379" i="275"/>
  <c r="G2255" i="275"/>
  <c r="G623" i="275"/>
  <c r="G416" i="275"/>
  <c r="G2528" i="275"/>
  <c r="G264" i="275"/>
  <c r="G114" i="275"/>
  <c r="G2475" i="275"/>
  <c r="G64" i="275"/>
  <c r="G174" i="275"/>
  <c r="G2409" i="275"/>
  <c r="G472" i="275"/>
  <c r="G996" i="275"/>
  <c r="G56" i="275"/>
  <c r="G547" i="275"/>
  <c r="G1670" i="275"/>
  <c r="G2399" i="275"/>
  <c r="G141" i="275"/>
  <c r="G1956" i="275"/>
  <c r="G211" i="275"/>
  <c r="G2770" i="275"/>
  <c r="G508" i="275"/>
  <c r="G2548" i="275"/>
  <c r="G290" i="275"/>
  <c r="G1677" i="275"/>
  <c r="G1334" i="275"/>
  <c r="G928" i="275"/>
  <c r="G135" i="275"/>
  <c r="G36" i="275"/>
  <c r="G480" i="275"/>
  <c r="G146" i="275"/>
  <c r="G1076" i="275"/>
  <c r="G38" i="275"/>
  <c r="G688" i="275"/>
  <c r="G353" i="275"/>
  <c r="G1794" i="275"/>
  <c r="G882" i="275"/>
  <c r="G2122" i="275"/>
  <c r="G48" i="275"/>
  <c r="G289" i="275"/>
  <c r="G1733" i="275"/>
  <c r="G407" i="275"/>
  <c r="G661" i="275"/>
  <c r="G2453" i="275"/>
  <c r="G890" i="275"/>
  <c r="G2717" i="275"/>
  <c r="G2021" i="275"/>
  <c r="G1062" i="275"/>
  <c r="G2285" i="275"/>
  <c r="G2713" i="275"/>
  <c r="G595" i="275"/>
  <c r="G2508" i="275"/>
  <c r="G818" i="275"/>
  <c r="G258" i="275"/>
  <c r="G957" i="275"/>
  <c r="G1460" i="275"/>
  <c r="G2530" i="275"/>
  <c r="G487" i="275"/>
  <c r="G1740" i="275"/>
  <c r="G448" i="275"/>
  <c r="G620" i="275"/>
  <c r="G1911" i="275"/>
  <c r="G2474" i="275"/>
  <c r="G626" i="275"/>
  <c r="G659" i="275"/>
  <c r="G2208" i="275"/>
  <c r="G577" i="275"/>
  <c r="G2496" i="275"/>
  <c r="G1784" i="275"/>
  <c r="G635" i="275"/>
  <c r="G298" i="275"/>
  <c r="G779" i="275"/>
  <c r="G1156" i="275"/>
  <c r="G1515" i="275"/>
  <c r="G321" i="275"/>
  <c r="G516" i="275"/>
  <c r="G1841" i="275"/>
  <c r="G2480" i="275"/>
  <c r="G1804" i="275"/>
  <c r="G1133" i="275"/>
  <c r="G729" i="275"/>
  <c r="G336" i="275"/>
  <c r="G2448" i="275"/>
  <c r="G1644" i="275"/>
  <c r="G1352" i="275"/>
  <c r="G2239" i="275"/>
  <c r="G2096" i="275"/>
  <c r="G1641" i="275"/>
  <c r="G1207" i="275"/>
  <c r="G991" i="275"/>
  <c r="G397" i="275"/>
  <c r="G1231" i="275"/>
  <c r="G1423" i="275"/>
  <c r="G2048" i="275"/>
  <c r="G801" i="275"/>
  <c r="G1404" i="275"/>
  <c r="G571" i="275"/>
  <c r="G710" i="275"/>
  <c r="G535" i="275"/>
  <c r="G523" i="275"/>
  <c r="G1983" i="275"/>
  <c r="G2267" i="275"/>
  <c r="G2022" i="275"/>
  <c r="G459" i="275"/>
  <c r="G127" i="275"/>
  <c r="G1291" i="275"/>
  <c r="G2095" i="275"/>
  <c r="G813" i="275"/>
  <c r="G2632" i="275"/>
  <c r="G2374" i="275"/>
  <c r="G1780" i="275"/>
  <c r="G1011" i="275"/>
  <c r="G1682" i="275"/>
  <c r="G376" i="275"/>
  <c r="G993" i="275"/>
  <c r="G1441" i="275"/>
  <c r="G2173" i="275"/>
  <c r="G1415" i="275"/>
  <c r="G2050" i="275"/>
  <c r="G369" i="275"/>
  <c r="G724" i="275"/>
  <c r="G306" i="275"/>
  <c r="G2653" i="275"/>
  <c r="G339" i="275"/>
  <c r="G875" i="275"/>
  <c r="G920" i="275"/>
  <c r="G1109" i="275"/>
  <c r="G292" i="275"/>
  <c r="G908" i="275"/>
  <c r="G1309" i="275"/>
  <c r="G489" i="275"/>
  <c r="G1884" i="275"/>
  <c r="G2666" i="275"/>
  <c r="G987" i="275"/>
  <c r="G1613" i="275"/>
  <c r="G2750" i="275"/>
  <c r="G1736" i="275"/>
  <c r="G1579" i="275"/>
  <c r="G482" i="275"/>
  <c r="G2491" i="275"/>
  <c r="G1266" i="275"/>
  <c r="G295" i="275"/>
  <c r="G2045" i="275"/>
  <c r="G553" i="275"/>
  <c r="G98" i="275"/>
  <c r="G2234" i="275"/>
  <c r="G121" i="275"/>
  <c r="G778" i="275"/>
  <c r="G2785" i="275"/>
  <c r="G850" i="275"/>
  <c r="G1239" i="275"/>
  <c r="G947" i="275"/>
  <c r="G601" i="275"/>
  <c r="G1688" i="275"/>
  <c r="G1390" i="275"/>
  <c r="G2559" i="275"/>
  <c r="G2256" i="275"/>
  <c r="G611" i="275"/>
  <c r="G451" i="275"/>
  <c r="G1795" i="275"/>
  <c r="G2368" i="275"/>
  <c r="G2484" i="275"/>
  <c r="G1639" i="275"/>
  <c r="G519" i="275"/>
  <c r="G1810" i="275"/>
  <c r="G132" i="275"/>
  <c r="G52" i="275"/>
  <c r="G244" i="275"/>
  <c r="G418" i="275"/>
  <c r="G1206" i="275"/>
  <c r="G297" i="275"/>
  <c r="G562" i="275"/>
  <c r="G26" i="275"/>
  <c r="G1009" i="275"/>
  <c r="G162" i="275"/>
  <c r="G267" i="275"/>
  <c r="G1465" i="275"/>
  <c r="G2097" i="275"/>
  <c r="G1119" i="275"/>
  <c r="G1401" i="275"/>
  <c r="G1251" i="275"/>
  <c r="G597" i="275"/>
  <c r="G983" i="275"/>
  <c r="G1463" i="275"/>
  <c r="G925" i="275"/>
  <c r="G668" i="275"/>
  <c r="G1835" i="275"/>
  <c r="G1566" i="275"/>
  <c r="G950" i="275"/>
  <c r="G1402" i="275"/>
  <c r="G2470" i="275"/>
  <c r="G2295" i="275"/>
  <c r="G1954" i="275"/>
  <c r="G1843" i="275"/>
  <c r="G745" i="275"/>
  <c r="G1732" i="275"/>
  <c r="G2586" i="275"/>
  <c r="G2270" i="275"/>
  <c r="G2350" i="275"/>
  <c r="G1959" i="275"/>
  <c r="G884" i="275"/>
  <c r="G2654" i="275"/>
  <c r="G797" i="275"/>
  <c r="G877" i="275"/>
  <c r="G656" i="275"/>
  <c r="G1918" i="275"/>
  <c r="G738" i="275"/>
  <c r="G2051" i="275"/>
  <c r="G1964" i="275"/>
  <c r="G593" i="275"/>
  <c r="G2164" i="275"/>
  <c r="G1144" i="275"/>
  <c r="G325" i="275"/>
  <c r="G587" i="275"/>
  <c r="G2230" i="275"/>
  <c r="G2152" i="275"/>
  <c r="G766" i="275"/>
  <c r="G58" i="275"/>
  <c r="G276" i="275"/>
  <c r="G959" i="275"/>
  <c r="G2114" i="275"/>
  <c r="G747" i="275"/>
  <c r="G76" i="275"/>
  <c r="G2623" i="275"/>
  <c r="G125" i="275"/>
  <c r="G2158" i="275"/>
  <c r="G263" i="275"/>
  <c r="G430" i="275"/>
  <c r="G2111" i="275"/>
  <c r="G2320" i="275"/>
  <c r="G2722" i="275"/>
  <c r="G2533" i="275"/>
  <c r="G828" i="275"/>
  <c r="G1006" i="275"/>
  <c r="G2695" i="275"/>
  <c r="G1081" i="275"/>
  <c r="G732" i="275"/>
  <c r="G2194" i="275"/>
  <c r="G2683" i="275"/>
  <c r="G494" i="275"/>
  <c r="G2233" i="275"/>
  <c r="G645" i="275"/>
  <c r="G1000" i="275"/>
  <c r="G307" i="275"/>
  <c r="G1385" i="275"/>
  <c r="G1842" i="275"/>
  <c r="G949" i="275"/>
  <c r="G1875" i="275"/>
  <c r="G1624" i="275"/>
  <c r="G910" i="275"/>
  <c r="G2098" i="275"/>
  <c r="G2460" i="275"/>
  <c r="G1394" i="275"/>
  <c r="G1533" i="275"/>
  <c r="G1051" i="275"/>
  <c r="G333" i="275"/>
  <c r="G1204" i="275"/>
  <c r="G741" i="275"/>
  <c r="G1933" i="275"/>
  <c r="G1459" i="275"/>
  <c r="G314" i="275"/>
  <c r="G1687" i="275"/>
  <c r="G1541" i="275"/>
  <c r="G1568" i="275"/>
  <c r="G1630" i="275"/>
  <c r="G641" i="275"/>
  <c r="G2287" i="275"/>
  <c r="G1870" i="275"/>
  <c r="G492" i="275"/>
  <c r="G1142" i="275"/>
  <c r="G1060" i="275"/>
  <c r="G1283" i="275"/>
  <c r="G978" i="275"/>
  <c r="G902" i="275"/>
  <c r="G1436" i="275"/>
  <c r="G1923" i="275"/>
  <c r="G1168" i="275"/>
  <c r="G543" i="275"/>
  <c r="G145" i="275"/>
  <c r="G1033" i="275"/>
  <c r="G955" i="275"/>
  <c r="G552" i="275"/>
  <c r="G1447" i="275"/>
  <c r="G937" i="275"/>
  <c r="G2059" i="275"/>
  <c r="G756" i="275"/>
  <c r="G1694" i="275"/>
  <c r="G2403" i="275"/>
  <c r="G22" i="275"/>
  <c r="G1786" i="275"/>
  <c r="G617" i="275"/>
  <c r="G2523" i="275"/>
  <c r="G1082" i="275"/>
  <c r="G1726" i="275"/>
  <c r="G1219" i="275"/>
  <c r="G2392" i="275"/>
  <c r="G530" i="275"/>
  <c r="G1247" i="275"/>
  <c r="G450" i="275"/>
  <c r="G649" i="275"/>
  <c r="G20" i="275"/>
  <c r="G1374" i="275"/>
  <c r="G1862" i="275"/>
  <c r="G2120" i="275"/>
  <c r="G1710" i="275"/>
  <c r="G614" i="275"/>
  <c r="G75" i="275"/>
  <c r="G1372" i="275"/>
  <c r="G2681" i="275"/>
  <c r="G1472" i="275"/>
  <c r="G2286" i="275"/>
  <c r="G2711" i="275"/>
  <c r="G2789" i="275"/>
  <c r="G2588" i="275"/>
  <c r="G2153" i="275"/>
  <c r="G1823" i="275"/>
  <c r="G1080" i="275"/>
  <c r="G1189" i="275"/>
  <c r="G1779" i="275"/>
  <c r="G689" i="275"/>
  <c r="G1213" i="275"/>
  <c r="G2364" i="275"/>
  <c r="G1622" i="275"/>
  <c r="G1874" i="275"/>
  <c r="G1713" i="275"/>
  <c r="G1916" i="275"/>
  <c r="G1301" i="275"/>
  <c r="G762" i="275"/>
  <c r="G2143" i="275"/>
  <c r="G770" i="275"/>
  <c r="G1114" i="275"/>
  <c r="G2521" i="275"/>
  <c r="G867" i="275"/>
  <c r="G2140" i="275"/>
  <c r="G1217" i="275"/>
  <c r="G1645" i="275"/>
  <c r="G730" i="275"/>
  <c r="G927" i="275"/>
  <c r="G1353" i="275"/>
  <c r="G2424" i="275"/>
  <c r="G981" i="275"/>
  <c r="G1003" i="275"/>
  <c r="G2027" i="275"/>
  <c r="G1061" i="275"/>
  <c r="G180" i="275"/>
  <c r="G2776" i="275"/>
  <c r="G1749" i="275"/>
  <c r="G1949" i="275"/>
  <c r="G87" i="275"/>
  <c r="G1861" i="275"/>
  <c r="G2677" i="275"/>
  <c r="G833" i="275"/>
  <c r="G1647" i="275"/>
  <c r="G2445" i="275"/>
  <c r="G1730" i="275"/>
  <c r="G438" i="275"/>
  <c r="G2241" i="275"/>
  <c r="G143" i="275"/>
  <c r="G2482" i="275"/>
  <c r="G1458" i="275"/>
  <c r="G1072" i="275"/>
  <c r="G1339" i="275"/>
  <c r="G1330" i="275"/>
  <c r="G2741" i="275"/>
  <c r="G2228" i="275"/>
  <c r="G281" i="275"/>
  <c r="G2473" i="275"/>
  <c r="G2793" i="275"/>
  <c r="G642" i="275"/>
  <c r="G1504" i="275"/>
  <c r="G437" i="275"/>
  <c r="G525" i="275"/>
  <c r="G2465" i="275"/>
  <c r="G2694" i="275"/>
  <c r="G1209" i="275"/>
  <c r="G481" i="275"/>
  <c r="G1822" i="275"/>
  <c r="G1329" i="275"/>
  <c r="G2495" i="275"/>
  <c r="G509" i="275"/>
  <c r="G2213" i="275"/>
  <c r="G1241" i="275"/>
  <c r="G539" i="275"/>
  <c r="G2561" i="275"/>
  <c r="G2128" i="275"/>
  <c r="G1158" i="275"/>
  <c r="G810" i="275"/>
  <c r="G585" i="275"/>
  <c r="G2796" i="275"/>
  <c r="G775" i="275"/>
  <c r="G1679" i="275"/>
  <c r="G1721" i="275"/>
  <c r="G2083" i="275"/>
  <c r="G2441" i="275"/>
  <c r="G548" i="275"/>
  <c r="G42" i="275"/>
  <c r="G594" i="275"/>
  <c r="G1122" i="275"/>
  <c r="G486" i="275"/>
  <c r="G1141" i="275"/>
  <c r="G2555" i="275"/>
  <c r="G2313" i="275"/>
  <c r="G334" i="275"/>
  <c r="G1864" i="275"/>
  <c r="G2166" i="275"/>
  <c r="G2627" i="275"/>
  <c r="G2791" i="275"/>
  <c r="G1998" i="275"/>
  <c r="G1498" i="275"/>
  <c r="G2165" i="275"/>
  <c r="G1354" i="275"/>
  <c r="G2769" i="275"/>
  <c r="G863" i="275"/>
  <c r="G16" i="275"/>
  <c r="G1957" i="275"/>
  <c r="G2355" i="275"/>
  <c r="G1774" i="275"/>
  <c r="G807" i="275"/>
  <c r="G2118" i="275"/>
  <c r="G1963" i="275"/>
  <c r="G844" i="275"/>
  <c r="G1512" i="275"/>
  <c r="G2156" i="275"/>
  <c r="G1625" i="275"/>
  <c r="G992" i="275"/>
  <c r="G2763" i="275"/>
  <c r="G1594" i="275"/>
  <c r="G1001" i="275"/>
  <c r="G2489" i="275"/>
  <c r="G1705" i="275"/>
  <c r="G1753" i="275"/>
  <c r="G711" i="275"/>
  <c r="G1600" i="275"/>
  <c r="G439" i="275"/>
  <c r="G139" i="275"/>
  <c r="G1430" i="275"/>
  <c r="G326" i="275"/>
  <c r="G1866" i="275"/>
  <c r="G638" i="275"/>
  <c r="G2137" i="275"/>
  <c r="G2328" i="275"/>
  <c r="G1840" i="275"/>
  <c r="G1598" i="275"/>
  <c r="G2518" i="275"/>
  <c r="G2205" i="275"/>
  <c r="G918" i="275"/>
  <c r="G1028" i="275"/>
  <c r="G2435" i="275"/>
  <c r="G1547" i="275"/>
  <c r="G2014" i="275"/>
  <c r="G795" i="275"/>
  <c r="G2605" i="275"/>
  <c r="G941" i="275"/>
  <c r="G1464" i="275"/>
  <c r="G2758" i="275"/>
  <c r="G2279" i="275"/>
  <c r="G977" i="275"/>
  <c r="G2283" i="275"/>
  <c r="G1428" i="275"/>
  <c r="G970" i="275"/>
  <c r="G930" i="275"/>
  <c r="G1910" i="275"/>
  <c r="G880" i="275"/>
  <c r="G1088" i="275"/>
  <c r="G2311" i="275"/>
  <c r="G755" i="275"/>
  <c r="G1010" i="275"/>
  <c r="G1044" i="275"/>
  <c r="G787" i="275"/>
  <c r="G2343" i="275"/>
  <c r="G1040" i="275"/>
  <c r="G697" i="275"/>
  <c r="G2626" i="275"/>
  <c r="G1188" i="275"/>
  <c r="G606" i="275"/>
  <c r="G664" i="275"/>
  <c r="G512" i="275"/>
  <c r="G2415" i="275"/>
  <c r="G344" i="275"/>
  <c r="G2113" i="275"/>
  <c r="G1829" i="275"/>
  <c r="G185" i="275"/>
  <c r="G1024" i="275"/>
  <c r="G1197" i="275"/>
  <c r="G340" i="275"/>
  <c r="G136" i="275"/>
  <c r="G2221" i="275"/>
  <c r="G2066" i="275"/>
  <c r="G2380" i="275"/>
  <c r="G765" i="275"/>
  <c r="G2797" i="275"/>
  <c r="G906" i="275"/>
  <c r="G1320" i="275"/>
  <c r="G1235" i="275"/>
  <c r="G2525" i="275"/>
  <c r="G1925" i="275"/>
  <c r="G2800" i="275"/>
  <c r="G915" i="275"/>
  <c r="G2794" i="275"/>
  <c r="G2146" i="275"/>
  <c r="G2499" i="275"/>
  <c r="G2526" i="275"/>
  <c r="G1692" i="275"/>
  <c r="G1978" i="275"/>
  <c r="G149" i="275"/>
  <c r="G2085" i="275"/>
  <c r="G43" i="275"/>
  <c r="G744" i="275"/>
  <c r="G197" i="275"/>
  <c r="G2145" i="275"/>
  <c r="G1943" i="275"/>
  <c r="G1755" i="275"/>
  <c r="G2400" i="275"/>
  <c r="G1989" i="275"/>
  <c r="G85" i="275"/>
  <c r="G2516" i="275"/>
  <c r="G1560" i="275"/>
  <c r="G2573" i="275"/>
  <c r="G1261" i="275"/>
  <c r="G2110" i="275"/>
  <c r="G907" i="275"/>
  <c r="G2749" i="275"/>
  <c r="G429" i="275"/>
  <c r="G2734" i="275"/>
  <c r="G2067" i="275"/>
  <c r="G2792" i="275"/>
  <c r="G951" i="275"/>
  <c r="G569" i="275"/>
  <c r="G2314" i="275"/>
  <c r="G45" i="275"/>
  <c r="G672" i="275"/>
  <c r="G1457" i="275"/>
  <c r="G402" i="275"/>
  <c r="G3" i="275"/>
  <c r="G1416" i="275"/>
  <c r="G1220" i="275"/>
  <c r="G615" i="275"/>
  <c r="G1378" i="275"/>
  <c r="G2412" i="275"/>
  <c r="G625" i="275"/>
  <c r="G1531" i="275"/>
  <c r="G2016" i="275"/>
  <c r="G924" i="275"/>
  <c r="G347" i="275"/>
  <c r="G900" i="275"/>
  <c r="G1960" i="275"/>
  <c r="G275" i="275"/>
  <c r="G1883" i="275"/>
  <c r="G1620" i="275"/>
  <c r="G271" i="275"/>
  <c r="G1493" i="275"/>
  <c r="G871" i="275"/>
  <c r="G144" i="275"/>
  <c r="G503" i="275"/>
  <c r="G1523" i="275"/>
  <c r="G464" i="275"/>
  <c r="G1508" i="275"/>
  <c r="G2660" i="275"/>
  <c r="G2275" i="275"/>
  <c r="G2237" i="275"/>
  <c r="G683" i="275"/>
  <c r="G272" i="275"/>
  <c r="G781" i="275"/>
  <c r="G2644" i="275"/>
  <c r="G1383" i="275"/>
  <c r="G274" i="275"/>
  <c r="G2220" i="275"/>
  <c r="G554" i="275"/>
  <c r="G2783" i="275"/>
  <c r="G346" i="275"/>
  <c r="G1752" i="275"/>
  <c r="G1373" i="275"/>
  <c r="G2092" i="275"/>
  <c r="G1053" i="275"/>
  <c r="G598" i="275"/>
  <c r="G2639" i="275"/>
  <c r="G2534" i="275"/>
  <c r="G2206" i="275"/>
  <c r="G2450" i="275"/>
  <c r="G2240" i="275"/>
  <c r="G1895" i="275"/>
  <c r="G138" i="275"/>
  <c r="G1305" i="275"/>
  <c r="G663" i="275"/>
  <c r="G2457" i="275"/>
  <c r="G1279" i="275"/>
  <c r="G2765" i="275"/>
  <c r="G2199" i="275"/>
  <c r="G2697" i="275"/>
  <c r="G2276" i="275"/>
  <c r="G513" i="275"/>
  <c r="G24" i="275"/>
  <c r="G158" i="275"/>
  <c r="G1136" i="275"/>
  <c r="G1818" i="275"/>
  <c r="G225" i="275"/>
  <c r="G1514" i="275"/>
  <c r="G2513" i="275"/>
  <c r="G1306" i="275"/>
  <c r="G1734" i="275"/>
  <c r="G2581" i="275"/>
  <c r="G1936" i="275"/>
  <c r="G2077" i="275"/>
  <c r="G2801" i="275"/>
  <c r="G170" i="275"/>
  <c r="G2088" i="275"/>
  <c r="G1604" i="275"/>
  <c r="G1376" i="275"/>
  <c r="G12" i="275"/>
  <c r="G222" i="275"/>
  <c r="G2273" i="275"/>
  <c r="G1149" i="275"/>
  <c r="G1375" i="275"/>
  <c r="G1856" i="275"/>
  <c r="G1407" i="275"/>
  <c r="G2013" i="275"/>
  <c r="G1699" i="275"/>
  <c r="G226" i="275"/>
  <c r="G2112" i="275"/>
  <c r="G2706" i="275"/>
  <c r="G1761" i="275"/>
  <c r="G41" i="275"/>
  <c r="G510" i="275"/>
  <c r="G1728" i="275"/>
  <c r="G2252" i="275"/>
  <c r="G1678" i="275"/>
  <c r="G1593" i="275"/>
  <c r="G111" i="275"/>
  <c r="G2799" i="275"/>
  <c r="G1702" i="275"/>
  <c r="G23" i="275"/>
  <c r="G1988" i="275"/>
  <c r="G2546" i="275"/>
  <c r="G735" i="275"/>
  <c r="G2492" i="275"/>
  <c r="G370" i="275"/>
  <c r="G2151" i="275"/>
  <c r="G2426" i="275"/>
  <c r="G1771" i="275"/>
  <c r="AU7" i="93"/>
  <c r="G1367" i="275"/>
  <c r="G2271" i="275"/>
  <c r="G1597" i="275"/>
  <c r="G171" i="275"/>
  <c r="G8" i="275"/>
  <c r="G167" i="275"/>
  <c r="G1258" i="275"/>
  <c r="G1056" i="275"/>
  <c r="G2537" i="275"/>
  <c r="G2577" i="275"/>
  <c r="G1368" i="275"/>
  <c r="G1443" i="275"/>
  <c r="G825" i="275"/>
  <c r="G1084" i="275"/>
  <c r="G2768" i="275"/>
  <c r="G1520" i="275"/>
  <c r="G2" i="275"/>
  <c r="G605" i="275"/>
  <c r="G1658" i="275"/>
  <c r="G2044" i="275"/>
  <c r="G1476" i="275"/>
  <c r="G919" i="275"/>
  <c r="G2602" i="275"/>
  <c r="G262" i="275"/>
  <c r="G102" i="275"/>
  <c r="G2451" i="275"/>
  <c r="G1078" i="275"/>
  <c r="G2189" i="275"/>
  <c r="G1837" i="275"/>
  <c r="G29" i="275"/>
  <c r="G441" i="275"/>
  <c r="G2630" i="275"/>
  <c r="G2155" i="275"/>
  <c r="G90" i="275"/>
  <c r="G1100" i="275"/>
  <c r="G1421" i="275"/>
  <c r="G1481" i="275"/>
  <c r="G504" i="275"/>
  <c r="G1499" i="275"/>
  <c r="G944" i="275"/>
  <c r="G31" i="275"/>
  <c r="G2643" i="275"/>
  <c r="G1116" i="275"/>
  <c r="G1380" i="275"/>
  <c r="G2250" i="275"/>
  <c r="G1524" i="275"/>
  <c r="G1849" i="275"/>
  <c r="G186" i="275"/>
  <c r="G1851" i="275"/>
  <c r="G1026" i="275"/>
  <c r="G2251" i="275"/>
  <c r="G1025" i="275"/>
  <c r="G1274" i="275"/>
  <c r="G2304" i="275"/>
  <c r="G95" i="275"/>
  <c r="G764" i="275"/>
  <c r="G1177" i="275"/>
  <c r="G1281" i="275"/>
  <c r="G2786" i="275"/>
  <c r="G1986" i="275"/>
  <c r="G874" i="275"/>
  <c r="G2023" i="275"/>
  <c r="G1574" i="275"/>
  <c r="G108" i="275"/>
  <c r="G115" i="275"/>
  <c r="G1585" i="275"/>
  <c r="G2440" i="275"/>
  <c r="G2702" i="275"/>
  <c r="G1824" i="275"/>
  <c r="G150" i="275"/>
  <c r="G1381" i="275"/>
  <c r="G2215" i="275"/>
  <c r="G1312" i="275"/>
  <c r="G550" i="275"/>
  <c r="G2053" i="275"/>
  <c r="G784" i="275"/>
  <c r="G855" i="275"/>
  <c r="G25" i="275"/>
  <c r="G686" i="275"/>
  <c r="G2310" i="275"/>
  <c r="G1589" i="275"/>
  <c r="G1216" i="275"/>
  <c r="G1686" i="275"/>
  <c r="G1668" i="275"/>
  <c r="G217" i="275"/>
  <c r="G1521" i="275"/>
  <c r="G2038" i="275"/>
  <c r="G2753" i="275"/>
  <c r="G219" i="275"/>
  <c r="G1070" i="275"/>
  <c r="G2550" i="275"/>
  <c r="G1344" i="275"/>
  <c r="G2795" i="275"/>
  <c r="G1507" i="275"/>
  <c r="G104" i="275"/>
  <c r="G1075" i="275"/>
  <c r="G2743" i="275"/>
  <c r="G2102" i="275"/>
  <c r="G599" i="275"/>
  <c r="G1384" i="275"/>
  <c r="G1898" i="275"/>
  <c r="G2510" i="275"/>
  <c r="G2710" i="275"/>
  <c r="G610" i="275"/>
  <c r="G2600" i="275"/>
  <c r="G953" i="275"/>
  <c r="G935" i="275"/>
  <c r="G746" i="275"/>
  <c r="G529" i="275"/>
  <c r="G1583" i="275"/>
  <c r="G196" i="275"/>
  <c r="G1540" i="275"/>
  <c r="G2386" i="275"/>
  <c r="G1314" i="275"/>
  <c r="G2479" i="275"/>
  <c r="G1838" i="275"/>
  <c r="G1186" i="275"/>
  <c r="G182" i="275"/>
  <c r="G1043" i="275"/>
  <c r="G603" i="275"/>
  <c r="G320" i="275"/>
  <c r="G782" i="275"/>
  <c r="G2167" i="275"/>
  <c r="G1335" i="275"/>
  <c r="G2292" i="275"/>
  <c r="G123" i="275"/>
  <c r="G2728" i="275"/>
  <c r="G1709" i="275"/>
  <c r="G445" i="275"/>
  <c r="G926" i="275"/>
  <c r="G1243" i="275"/>
  <c r="G110" i="275"/>
  <c r="G414" i="275"/>
  <c r="G119" i="275"/>
  <c r="G1917" i="275"/>
  <c r="G2536" i="275"/>
  <c r="G2370" i="275"/>
  <c r="G2690" i="275"/>
  <c r="G1634" i="275"/>
  <c r="G89" i="275"/>
  <c r="G1205" i="275"/>
  <c r="G2319" i="275"/>
  <c r="G1845" i="275"/>
  <c r="G68" i="275"/>
  <c r="G2585" i="275"/>
  <c r="G1757" i="275"/>
  <c r="G1490" i="275"/>
  <c r="G1652" i="275"/>
  <c r="G1175" i="275"/>
  <c r="G1355" i="275"/>
  <c r="G666" i="275"/>
  <c r="G1554" i="275"/>
  <c r="G1763" i="275"/>
  <c r="G2011" i="275"/>
  <c r="G2108" i="275"/>
  <c r="G1297" i="275"/>
  <c r="G1427" i="275"/>
  <c r="G1069" i="275"/>
  <c r="G806" i="275"/>
  <c r="G166" i="275"/>
  <c r="G660" i="275"/>
  <c r="G424" i="275"/>
  <c r="G1111" i="275"/>
  <c r="G1030" i="275"/>
  <c r="G484" i="275"/>
  <c r="G2161" i="275"/>
  <c r="G2369" i="275"/>
  <c r="G2487" i="275"/>
  <c r="G1666" i="275"/>
  <c r="G1110" i="275"/>
  <c r="G161" i="275"/>
  <c r="G1955" i="275"/>
  <c r="G286" i="275"/>
  <c r="G1326" i="275"/>
  <c r="G1473" i="275"/>
  <c r="G192" i="275"/>
  <c r="G2081" i="275"/>
  <c r="G2367" i="275"/>
  <c r="G1137" i="275"/>
  <c r="G905" i="275"/>
  <c r="G982" i="275"/>
  <c r="G331" i="275"/>
  <c r="G2471" i="275"/>
  <c r="G917" i="275"/>
  <c r="G2597" i="275"/>
  <c r="G1225" i="275"/>
  <c r="G2007" i="275"/>
  <c r="G183" i="275"/>
  <c r="G2655" i="275"/>
  <c r="G6" i="275"/>
  <c r="G869" i="275"/>
  <c r="G1229" i="275"/>
  <c r="G1292" i="275"/>
  <c r="G2436" i="275"/>
  <c r="G2725" i="275"/>
  <c r="G163" i="275"/>
  <c r="G308" i="275"/>
  <c r="G832" i="275"/>
  <c r="G2026" i="275"/>
  <c r="G749" i="275"/>
  <c r="G551" i="275"/>
  <c r="G476" i="275"/>
  <c r="G1803" i="275"/>
  <c r="G2692" i="275"/>
  <c r="G2554" i="275"/>
  <c r="G387" i="275"/>
  <c r="G1185" i="275"/>
  <c r="G1799" i="275"/>
  <c r="G1196" i="275"/>
  <c r="G972" i="275"/>
  <c r="G1169" i="275"/>
  <c r="G2700" i="275"/>
  <c r="G294" i="275"/>
  <c r="G2147" i="275"/>
  <c r="G1930" i="275"/>
  <c r="G238" i="275"/>
  <c r="G904" i="275"/>
  <c r="G2612" i="275"/>
  <c r="G1725" i="275"/>
  <c r="G872" i="275"/>
  <c r="G218" i="275"/>
  <c r="G1382" i="275"/>
  <c r="G1558" i="275"/>
  <c r="G602" i="275"/>
  <c r="G1920" i="275"/>
  <c r="G2180" i="275"/>
  <c r="G1927" i="275"/>
  <c r="G2714" i="275"/>
  <c r="G9" i="275"/>
  <c r="G502" i="275"/>
  <c r="G773" i="275"/>
  <c r="G1146" i="275"/>
  <c r="G191" i="275"/>
  <c r="G1826" i="275"/>
  <c r="G690" i="275"/>
  <c r="G246" i="275"/>
  <c r="G798" i="275"/>
  <c r="G2349" i="275"/>
  <c r="G2296" i="275"/>
  <c r="G654" i="275"/>
  <c r="G2109" i="275"/>
  <c r="G2431" i="275"/>
  <c r="G1147" i="275"/>
  <c r="G1115" i="275"/>
  <c r="G2622" i="275"/>
  <c r="G248" i="275"/>
  <c r="G2236" i="275"/>
  <c r="G1293" i="275"/>
  <c r="G1363" i="275"/>
  <c r="G205" i="275"/>
  <c r="G506" i="275"/>
  <c r="G1605" i="275"/>
  <c r="G137" i="275"/>
  <c r="G2138" i="275"/>
  <c r="G633" i="275"/>
  <c r="G1892" i="275"/>
  <c r="G2454" i="275"/>
  <c r="G954" i="275"/>
  <c r="G2708" i="275"/>
  <c r="G858" i="275"/>
  <c r="G1817" i="275"/>
  <c r="G2372" i="275"/>
  <c r="G59" i="275"/>
  <c r="G2212" i="275"/>
  <c r="G1669" i="275"/>
  <c r="G2393" i="275"/>
  <c r="G11" i="275"/>
  <c r="G1529" i="275"/>
  <c r="G2429" i="275"/>
  <c r="G578" i="275"/>
  <c r="G1017" i="275"/>
  <c r="G2742" i="275"/>
  <c r="G1350" i="275"/>
  <c r="G400" i="275"/>
  <c r="G1616" i="275"/>
  <c r="G856" i="275"/>
  <c r="G1939" i="275"/>
  <c r="G2121" i="275"/>
  <c r="G1429" i="275"/>
  <c r="G2766" i="275"/>
  <c r="G802" i="275"/>
  <c r="G231" i="275"/>
  <c r="G767" i="275"/>
  <c r="G2682" i="275"/>
  <c r="G1444" i="275"/>
  <c r="G652" i="275"/>
  <c r="G1684" i="275"/>
  <c r="G1900" i="275"/>
  <c r="G1591" i="275"/>
  <c r="G873" i="275"/>
  <c r="G1047" i="275"/>
  <c r="G2757" i="275"/>
  <c r="G13" i="275"/>
  <c r="G2357" i="275"/>
  <c r="G705" i="275"/>
  <c r="G122" i="275"/>
  <c r="G1097" i="275"/>
  <c r="G946" i="275"/>
  <c r="G2353" i="275"/>
  <c r="G2615" i="275"/>
  <c r="G1880" i="275"/>
  <c r="G2443" i="275"/>
  <c r="G1224" i="275"/>
  <c r="G2224" i="275"/>
  <c r="G2019" i="275"/>
  <c r="G2657" i="275"/>
  <c r="G2124" i="275"/>
  <c r="G1131" i="275"/>
  <c r="G1228" i="275"/>
  <c r="G2552" i="275"/>
  <c r="G2467" i="275"/>
  <c r="G1104" i="275"/>
  <c r="G2106" i="275"/>
  <c r="G1253" i="275"/>
  <c r="G1836" i="275"/>
  <c r="G1982" i="275"/>
  <c r="G2347" i="275"/>
  <c r="G2094" i="275"/>
  <c r="G1559" i="275"/>
  <c r="G2608" i="275"/>
  <c r="G1550" i="275"/>
  <c r="G2798" i="275"/>
  <c r="G194" i="275"/>
  <c r="G1894" i="275"/>
  <c r="G1083" i="275"/>
  <c r="G780" i="275"/>
  <c r="G1657" i="275"/>
  <c r="G1469" i="275"/>
  <c r="G154" i="275"/>
  <c r="G2775" i="275"/>
  <c r="G207" i="275"/>
  <c r="G1542" i="275"/>
  <c r="G809" i="275"/>
  <c r="G1703" i="275"/>
  <c r="G1325" i="275"/>
  <c r="G1370" i="275"/>
  <c r="G2184" i="275"/>
  <c r="G2324" i="275"/>
  <c r="G1619" i="275"/>
  <c r="G544" i="275"/>
  <c r="G1288" i="275"/>
  <c r="G1522" i="275"/>
  <c r="G1588" i="275"/>
  <c r="G1990" i="275"/>
  <c r="AW7" i="93"/>
  <c r="G2784" i="275"/>
  <c r="G1867" i="275"/>
  <c r="G2512" i="275"/>
  <c r="G2437" i="275"/>
  <c r="G1046" i="275"/>
  <c r="G2476" i="275"/>
  <c r="G1693" i="275"/>
  <c r="G849" i="275"/>
  <c r="G1095" i="275"/>
  <c r="G1638" i="275"/>
  <c r="G790" i="275"/>
  <c r="G1808" i="275"/>
  <c r="G2545" i="275"/>
  <c r="G1987" i="275"/>
  <c r="G216" i="275"/>
  <c r="G541" i="275"/>
  <c r="G2064" i="275"/>
  <c r="G1214" i="275"/>
  <c r="G1182" i="275"/>
  <c r="G846" i="275"/>
  <c r="G1650" i="275"/>
  <c r="G1315" i="275"/>
  <c r="G1944" i="275"/>
  <c r="G537" i="275"/>
  <c r="G2148" i="275"/>
  <c r="G2619" i="275"/>
  <c r="G1975" i="275"/>
  <c r="G1747" i="275"/>
  <c r="G1951" i="275"/>
  <c r="G79" i="275"/>
  <c r="G1539" i="275"/>
  <c r="G1475" i="275"/>
  <c r="G2192" i="275"/>
  <c r="G975" i="275"/>
  <c r="G2344" i="275"/>
  <c r="G2519" i="275"/>
  <c r="G446" i="275"/>
  <c r="G1446" i="275"/>
  <c r="G2175" i="275"/>
  <c r="G542" i="275"/>
  <c r="G527" i="275"/>
  <c r="G2217" i="275"/>
  <c r="G2197" i="275"/>
  <c r="G1409" i="275"/>
  <c r="G1405" i="275"/>
  <c r="G691" i="275"/>
  <c r="G1651" i="275"/>
  <c r="G723" i="275"/>
  <c r="G1636" i="275"/>
  <c r="G1208" i="275"/>
  <c r="G2334" i="275"/>
  <c r="G1797" i="275"/>
  <c r="G1526" i="275"/>
  <c r="G15" i="275"/>
  <c r="G1340" i="275"/>
  <c r="G1744" i="275"/>
  <c r="G2243" i="275"/>
  <c r="G251" i="275"/>
  <c r="G2557" i="275"/>
  <c r="G2020" i="275"/>
  <c r="G35" i="275"/>
  <c r="G1013" i="275"/>
  <c r="G350" i="275"/>
  <c r="G1230" i="275"/>
  <c r="G1277" i="275"/>
  <c r="G2345" i="275"/>
  <c r="G560" i="275"/>
  <c r="G2182" i="275"/>
  <c r="G2284" i="275"/>
  <c r="G750" i="275"/>
  <c r="G375" i="275"/>
  <c r="G168" i="275"/>
  <c r="G2405" i="275"/>
  <c r="G2043" i="275"/>
  <c r="G870" i="275"/>
  <c r="G2449" i="275"/>
  <c r="G2790" i="275"/>
  <c r="G1240" i="275"/>
  <c r="G2093" i="275"/>
  <c r="G2497" i="275"/>
  <c r="G788" i="275"/>
  <c r="G1021" i="275"/>
  <c r="G1754" i="275"/>
  <c r="G2406" i="275"/>
  <c r="G2524" i="275"/>
  <c r="G1166" i="275"/>
  <c r="G634" i="275"/>
  <c r="G604" i="275"/>
  <c r="G277" i="275"/>
  <c r="G939" i="275"/>
  <c r="G546" i="275"/>
  <c r="G151" i="275"/>
  <c r="G1581" i="275"/>
  <c r="G698" i="275"/>
  <c r="G214" i="275"/>
  <c r="G592" i="275"/>
  <c r="G2170" i="275"/>
  <c r="G2571" i="275"/>
  <c r="G1850" i="275"/>
  <c r="G1834" i="275"/>
  <c r="G1759" i="275"/>
  <c r="G2737" i="275"/>
  <c r="G2117" i="275"/>
  <c r="G2595" i="275"/>
  <c r="G1707" i="275"/>
  <c r="G2247" i="275"/>
  <c r="G609" i="275"/>
  <c r="G116" i="275"/>
  <c r="G175" i="275"/>
  <c r="G479" i="275"/>
  <c r="G2382" i="275"/>
  <c r="G864" i="275"/>
  <c r="G1607" i="275"/>
  <c r="G631" i="275"/>
  <c r="G676" i="275"/>
  <c r="G2317" i="275"/>
  <c r="G1371" i="275"/>
  <c r="G431" i="275"/>
  <c r="G1695" i="275"/>
  <c r="G2149" i="275"/>
  <c r="G2387" i="275"/>
  <c r="G2203" i="275"/>
  <c r="G2535" i="275"/>
  <c r="G990" i="275"/>
  <c r="G1735" i="275"/>
  <c r="G733" i="275"/>
  <c r="G2258" i="275"/>
  <c r="G897" i="275"/>
  <c r="G2679" i="275"/>
  <c r="G555" i="275"/>
  <c r="G1191" i="275"/>
  <c r="G2365" i="275"/>
  <c r="G2738" i="275"/>
  <c r="G720" i="275"/>
  <c r="G1126" i="275"/>
  <c r="G2318" i="275"/>
  <c r="G415" i="275"/>
  <c r="G2721" i="275"/>
  <c r="G260" i="275"/>
  <c r="G1788" i="275"/>
  <c r="G427" i="275"/>
  <c r="G1211" i="275"/>
  <c r="G848" i="275"/>
  <c r="G423" i="275"/>
  <c r="G51" i="275"/>
  <c r="G177" i="275"/>
  <c r="G2705" i="275"/>
  <c r="G1496" i="275"/>
  <c r="G1319" i="275"/>
  <c r="G1419" i="275"/>
  <c r="G2507" i="275"/>
  <c r="G536" i="275"/>
  <c r="G1331" i="275"/>
  <c r="G933" i="275"/>
  <c r="G372" i="275"/>
  <c r="G410" i="275"/>
  <c r="G580" i="275"/>
  <c r="G483" i="275"/>
  <c r="G1294" i="275"/>
  <c r="G300" i="275"/>
  <c r="G2159" i="275"/>
  <c r="G1873" i="275"/>
  <c r="G704" i="275"/>
  <c r="G2422" i="275"/>
  <c r="G165" i="275"/>
  <c r="G1347" i="275"/>
  <c r="G1022" i="275"/>
  <c r="G892" i="275"/>
  <c r="G305" i="275"/>
  <c r="G2607" i="275"/>
  <c r="G2670" i="275"/>
  <c r="G1587" i="275"/>
  <c r="G2214" i="275"/>
  <c r="G461" i="275"/>
  <c r="G1468" i="275"/>
  <c r="G229" i="275"/>
  <c r="G2676" i="275"/>
  <c r="G988" i="275"/>
  <c r="G1411" i="275"/>
  <c r="G1869" i="275"/>
  <c r="G428" i="275"/>
  <c r="G1643" i="275"/>
  <c r="G200" i="275"/>
  <c r="G2200" i="275"/>
  <c r="G2087" i="275"/>
  <c r="G1671" i="275"/>
  <c r="G1855" i="275"/>
  <c r="G432" i="275"/>
  <c r="G351" i="275"/>
  <c r="G2651" i="275"/>
  <c r="G2488" i="275"/>
  <c r="G1690" i="275"/>
  <c r="G296" i="275"/>
  <c r="G1112" i="275"/>
  <c r="G2398" i="275"/>
  <c r="G2579" i="275"/>
  <c r="G1865" i="275"/>
  <c r="G1595" i="275"/>
  <c r="G1548" i="275"/>
  <c r="G60" i="275"/>
  <c r="G2130" i="275"/>
  <c r="G1120" i="275"/>
  <c r="G2587" i="275"/>
  <c r="G1720" i="275"/>
  <c r="G311" i="275"/>
  <c r="G2223" i="275"/>
  <c r="G195" i="275"/>
  <c r="G471" i="275"/>
  <c r="G685" i="275"/>
  <c r="G2656" i="275"/>
  <c r="G1724" i="275"/>
  <c r="G567" i="275"/>
  <c r="G2041" i="275"/>
  <c r="G421" i="275"/>
  <c r="G32" i="275"/>
  <c r="G878" i="275"/>
  <c r="G2133" i="275"/>
  <c r="G1805" i="275"/>
  <c r="G2004" i="275"/>
  <c r="G235" i="275"/>
  <c r="G1820" i="275"/>
  <c r="G477" i="275"/>
  <c r="G2669" i="275"/>
  <c r="G129" i="275"/>
  <c r="G2006" i="275"/>
  <c r="G1470" i="275"/>
  <c r="G743" i="275"/>
  <c r="G1129" i="275"/>
  <c r="G1555" i="275"/>
  <c r="G1360" i="275"/>
  <c r="G914" i="275"/>
  <c r="G826" i="275"/>
  <c r="G279" i="275"/>
  <c r="G2352" i="275"/>
  <c r="G2494" i="275"/>
  <c r="G1706" i="275"/>
  <c r="G561" i="275"/>
  <c r="G2330" i="275"/>
  <c r="G1938" i="275"/>
  <c r="G478" i="275"/>
  <c r="G349" i="275"/>
  <c r="G449" i="275"/>
  <c r="G556" i="275"/>
  <c r="G2401" i="275"/>
  <c r="G105" i="275"/>
  <c r="G1800" i="275"/>
  <c r="G596" i="275"/>
  <c r="G1760" i="275"/>
  <c r="G2756" i="275"/>
  <c r="G2231" i="275"/>
  <c r="G63" i="275"/>
  <c r="G1770" i="275"/>
  <c r="G467" i="275"/>
  <c r="G913" i="275"/>
  <c r="G719" i="275"/>
  <c r="G1150" i="275"/>
  <c r="G1852" i="275"/>
  <c r="G2373" i="275"/>
  <c r="G1099" i="275"/>
  <c r="G2056" i="275"/>
  <c r="G636" i="275"/>
  <c r="G355" i="275"/>
  <c r="G1393" i="275"/>
  <c r="G181" i="275"/>
  <c r="G2458" i="275"/>
  <c r="G19" i="275"/>
  <c r="AT7" i="93"/>
  <c r="G1313" i="275"/>
  <c r="G425" i="275"/>
  <c r="G404" i="275"/>
  <c r="G1659" i="275"/>
  <c r="G2502" i="275"/>
  <c r="G986" i="275"/>
  <c r="G1903" i="275"/>
  <c r="G2468" i="275"/>
  <c r="G1660" i="275"/>
  <c r="G1775" i="275"/>
  <c r="G1488" i="275"/>
  <c r="G1974" i="275"/>
  <c r="G2767" i="275"/>
  <c r="G708" i="275"/>
  <c r="G1912" i="275"/>
  <c r="G1218" i="275"/>
  <c r="G994" i="275"/>
  <c r="G1513" i="275"/>
  <c r="G2264" i="275"/>
  <c r="G1203" i="275"/>
  <c r="G1093" i="275"/>
  <c r="G1406" i="275"/>
  <c r="G752" i="275"/>
  <c r="G505" i="275"/>
  <c r="G586" i="275"/>
  <c r="G1683" i="275"/>
  <c r="G575" i="275"/>
  <c r="G2777" i="275"/>
  <c r="G2614" i="275"/>
  <c r="G2063" i="275"/>
  <c r="G1005" i="275"/>
  <c r="G667" i="275"/>
  <c r="G2658" i="275"/>
  <c r="G1121" i="275"/>
  <c r="G2505" i="275"/>
  <c r="G1052" i="275"/>
  <c r="G2782" i="275"/>
  <c r="G815" i="275"/>
  <c r="G1977" i="275"/>
  <c r="G1712" i="275"/>
  <c r="G1410" i="275"/>
  <c r="G33" i="275"/>
  <c r="G1299" i="275"/>
  <c r="G1809" i="275"/>
  <c r="G2413" i="275"/>
  <c r="AW18" i="93"/>
  <c r="AV18" i="93"/>
  <c r="AT18" i="93"/>
  <c r="AU18" i="93"/>
  <c r="N140" i="265" l="1"/>
  <c r="M150" i="265"/>
  <c r="N150" i="265" s="1"/>
  <c r="N95" i="265"/>
  <c r="M105" i="265"/>
  <c r="N105" i="265" s="1"/>
  <c r="N110" i="265"/>
  <c r="M120" i="265"/>
  <c r="N120" i="265" s="1"/>
  <c r="N80" i="265"/>
  <c r="M90" i="265"/>
  <c r="N90" i="265" s="1"/>
  <c r="N65" i="265"/>
  <c r="M75" i="265"/>
  <c r="N75" i="265" s="1"/>
  <c r="N170" i="265"/>
  <c r="M180" i="265"/>
  <c r="N180" i="265" s="1"/>
  <c r="N185" i="265"/>
  <c r="M195" i="265"/>
  <c r="N195" i="265" s="1"/>
  <c r="N200" i="265"/>
  <c r="M210" i="265"/>
  <c r="N210" i="265" s="1"/>
  <c r="N215" i="265"/>
  <c r="M225" i="265"/>
  <c r="N225" i="265" s="1"/>
  <c r="N155" i="265"/>
  <c r="M165" i="265"/>
  <c r="N165" i="265" s="1"/>
  <c r="N125" i="265"/>
  <c r="M135" i="265"/>
  <c r="N135" i="265" s="1"/>
  <c r="N290" i="265"/>
  <c r="M300" i="265"/>
  <c r="N300" i="265" s="1"/>
  <c r="N320" i="265"/>
  <c r="M330" i="265"/>
  <c r="N330" i="265" s="1"/>
  <c r="N305" i="265"/>
  <c r="M315" i="265"/>
  <c r="N315" i="265" s="1"/>
  <c r="N335" i="265"/>
  <c r="M345" i="265"/>
  <c r="N345" i="265" s="1"/>
  <c r="N230" i="265"/>
  <c r="M240" i="265"/>
  <c r="N240" i="265" s="1"/>
  <c r="N245" i="265"/>
  <c r="M255" i="265"/>
  <c r="N255" i="265" s="1"/>
  <c r="N260" i="265"/>
  <c r="M270" i="265"/>
  <c r="N270" i="265" s="1"/>
  <c r="N275" i="265"/>
  <c r="M285" i="265"/>
  <c r="N285" i="265" s="1"/>
  <c r="N350" i="265"/>
  <c r="M360" i="265"/>
  <c r="N360" i="265" s="1"/>
  <c r="N380" i="265"/>
  <c r="M390" i="265"/>
  <c r="N390" i="265" s="1"/>
  <c r="N365" i="265"/>
  <c r="M375" i="265"/>
  <c r="N375" i="265" s="1"/>
  <c r="N395" i="265"/>
  <c r="M405" i="265"/>
  <c r="N405" i="265" s="1"/>
  <c r="N50" i="265"/>
  <c r="M60" i="265"/>
  <c r="N60" i="265" s="1"/>
  <c r="AK7" i="93"/>
  <c r="AK58" i="93" s="1"/>
  <c r="E110" i="93" s="1"/>
  <c r="AJ58" i="93"/>
  <c r="A33" i="277"/>
  <c r="AY32" i="277"/>
  <c r="AU32" i="277"/>
  <c r="M32" i="277"/>
  <c r="M16" i="277" s="1" a="1"/>
  <c r="M16" i="277" s="1"/>
  <c r="AI32" i="277"/>
  <c r="AH32" i="277"/>
  <c r="G32" i="277"/>
  <c r="G16" i="277" s="1" a="1"/>
  <c r="G16" i="277" s="1"/>
  <c r="J32" i="277"/>
  <c r="J16" i="277" s="1" a="1"/>
  <c r="J16" i="277" s="1"/>
  <c r="AT32" i="277"/>
  <c r="R32" i="277"/>
  <c r="E32" i="277"/>
  <c r="E16" i="277" s="1" a="1"/>
  <c r="E16" i="277" s="1"/>
  <c r="AG32" i="277"/>
  <c r="W32" i="277"/>
  <c r="U32" i="277"/>
  <c r="AB32" i="277"/>
  <c r="AA32" i="277"/>
  <c r="Y32" i="277"/>
  <c r="S32" i="277"/>
  <c r="K32" i="277"/>
  <c r="K16" i="277" s="1" a="1"/>
  <c r="K16" i="277" s="1"/>
  <c r="P32" i="277"/>
  <c r="P16" i="277" s="1" a="1"/>
  <c r="P16" i="277" s="1"/>
  <c r="AW32" i="277"/>
  <c r="AL32" i="277"/>
  <c r="AF32" i="277"/>
  <c r="AZ32" i="277"/>
  <c r="N32" i="277"/>
  <c r="N16" i="277" s="1" a="1"/>
  <c r="N16" i="277" s="1"/>
  <c r="H32" i="277"/>
  <c r="H16" i="277" s="1" a="1"/>
  <c r="H16" i="277" s="1"/>
  <c r="L32" i="277"/>
  <c r="L16" i="277" s="1" a="1"/>
  <c r="L16" i="277" s="1"/>
  <c r="C32" i="277"/>
  <c r="C16" i="277" s="1" a="1"/>
  <c r="C16" i="277" s="1"/>
  <c r="AN32" i="277"/>
  <c r="AC32" i="277"/>
  <c r="AE32" i="277"/>
  <c r="AV32" i="277"/>
  <c r="X32" i="277"/>
  <c r="B32" i="277"/>
  <c r="B16" i="277" s="1" a="1"/>
  <c r="B16" i="277" s="1"/>
  <c r="Z32" i="277"/>
  <c r="D32" i="277"/>
  <c r="D16" i="277" s="1" a="1"/>
  <c r="D16" i="277" s="1"/>
  <c r="AD32" i="277"/>
  <c r="AS32" i="277"/>
  <c r="AM32" i="277"/>
  <c r="Q32" i="277"/>
  <c r="Q16" i="277" s="1" a="1"/>
  <c r="Q16" i="277" s="1"/>
  <c r="AQ32" i="277"/>
  <c r="F32" i="277"/>
  <c r="F16" i="277" s="1" a="1"/>
  <c r="F16" i="277" s="1"/>
  <c r="AR32" i="277"/>
  <c r="AP32" i="277"/>
  <c r="AK32" i="277"/>
  <c r="AO32" i="277"/>
  <c r="AJ32" i="277"/>
  <c r="T32" i="277"/>
  <c r="V32" i="277"/>
  <c r="I32" i="277"/>
  <c r="I16" i="277" s="1" a="1"/>
  <c r="I16" i="277" s="1"/>
  <c r="AX32" i="277"/>
  <c r="O32" i="277"/>
  <c r="O16" i="277" s="1" a="1"/>
  <c r="O16" i="277" s="1"/>
  <c r="E112" i="93" l="1"/>
  <c r="F110" i="93"/>
  <c r="A34" i="277"/>
  <c r="N33" i="277"/>
  <c r="Q33" i="277"/>
  <c r="AV33" i="277"/>
  <c r="AS33" i="277"/>
  <c r="T33" i="277"/>
  <c r="AE33" i="277"/>
  <c r="B33" i="277"/>
  <c r="AB33" i="277"/>
  <c r="R33" i="277"/>
  <c r="AP33" i="277"/>
  <c r="AI33" i="277"/>
  <c r="E33" i="277"/>
  <c r="AQ33" i="277"/>
  <c r="P33" i="277"/>
  <c r="W33" i="277"/>
  <c r="AZ33" i="277"/>
  <c r="H33" i="277"/>
  <c r="X33" i="277"/>
  <c r="D33" i="277"/>
  <c r="AW33" i="277"/>
  <c r="AK33" i="277"/>
  <c r="AL33" i="277"/>
  <c r="AO33" i="277"/>
  <c r="S33" i="277"/>
  <c r="AT33" i="277"/>
  <c r="M33" i="277"/>
  <c r="G33" i="277"/>
  <c r="AR33" i="277"/>
  <c r="F33" i="277"/>
  <c r="AH33" i="277"/>
  <c r="AY33" i="277"/>
  <c r="AJ33" i="277"/>
  <c r="AG33" i="277"/>
  <c r="AU33" i="277"/>
  <c r="AC33" i="277"/>
  <c r="J33" i="277"/>
  <c r="AM33" i="277"/>
  <c r="AA33" i="277"/>
  <c r="K33" i="277"/>
  <c r="L33" i="277"/>
  <c r="AN33" i="277"/>
  <c r="Z33" i="277"/>
  <c r="O33" i="277"/>
  <c r="AX33" i="277"/>
  <c r="AF33" i="277"/>
  <c r="I33" i="277"/>
  <c r="V33" i="277"/>
  <c r="C33" i="277"/>
  <c r="U33" i="277"/>
  <c r="AD33" i="277"/>
  <c r="Y33" i="277"/>
  <c r="F112" i="93" l="1"/>
  <c r="E118" i="93"/>
  <c r="A35" i="277"/>
  <c r="AB34" i="277"/>
  <c r="P34" i="277"/>
  <c r="AZ34" i="277"/>
  <c r="T34" i="277"/>
  <c r="Q34" i="277"/>
  <c r="AN34" i="277"/>
  <c r="AU34" i="277"/>
  <c r="AO34" i="277"/>
  <c r="U34" i="277"/>
  <c r="J34" i="277"/>
  <c r="E34" i="277"/>
  <c r="AW34" i="277"/>
  <c r="AF34" i="277"/>
  <c r="AM34" i="277"/>
  <c r="D34" i="277"/>
  <c r="Z34" i="277"/>
  <c r="S34" i="277"/>
  <c r="AG34" i="277"/>
  <c r="AC34" i="277"/>
  <c r="AQ34" i="277"/>
  <c r="B34" i="277"/>
  <c r="Y34" i="277"/>
  <c r="AA34" i="277"/>
  <c r="V34" i="277"/>
  <c r="AP34" i="277"/>
  <c r="AX34" i="277"/>
  <c r="L34" i="277"/>
  <c r="R34" i="277"/>
  <c r="AT34" i="277"/>
  <c r="H34" i="277"/>
  <c r="AR34" i="277"/>
  <c r="AL34" i="277"/>
  <c r="N34" i="277"/>
  <c r="AI34" i="277"/>
  <c r="AS34" i="277"/>
  <c r="I34" i="277"/>
  <c r="K34" i="277"/>
  <c r="F34" i="277"/>
  <c r="AH34" i="277"/>
  <c r="M34" i="277"/>
  <c r="AE34" i="277"/>
  <c r="G34" i="277"/>
  <c r="AJ34" i="277"/>
  <c r="X34" i="277"/>
  <c r="AD34" i="277"/>
  <c r="AK34" i="277"/>
  <c r="C34" i="277"/>
  <c r="O34" i="277"/>
  <c r="W34" i="277"/>
  <c r="AV34" i="277"/>
  <c r="AY34" i="277"/>
  <c r="A36" i="277" l="1"/>
  <c r="AR35" i="277"/>
  <c r="O35" i="277"/>
  <c r="AT35" i="277"/>
  <c r="V35" i="277"/>
  <c r="U35" i="277"/>
  <c r="J35" i="277"/>
  <c r="T35" i="277"/>
  <c r="F35" i="277"/>
  <c r="AC35" i="277"/>
  <c r="AA35" i="277"/>
  <c r="W35" i="277"/>
  <c r="AH35" i="277"/>
  <c r="Y35" i="277"/>
  <c r="AE35" i="277"/>
  <c r="P35" i="277"/>
  <c r="D35" i="277"/>
  <c r="N35" i="277"/>
  <c r="AZ35" i="277"/>
  <c r="AB35" i="277"/>
  <c r="M35" i="277"/>
  <c r="AL35" i="277"/>
  <c r="AF35" i="277"/>
  <c r="AM35" i="277"/>
  <c r="AV35" i="277"/>
  <c r="C35" i="277"/>
  <c r="AN35" i="277"/>
  <c r="B35" i="277"/>
  <c r="AO35" i="277"/>
  <c r="Q35" i="277"/>
  <c r="X35" i="277"/>
  <c r="Z35" i="277"/>
  <c r="AU35" i="277"/>
  <c r="G35" i="277"/>
  <c r="AG35" i="277"/>
  <c r="K35" i="277"/>
  <c r="E35" i="277"/>
  <c r="AW35" i="277"/>
  <c r="R35" i="277"/>
  <c r="AX35" i="277"/>
  <c r="S35" i="277"/>
  <c r="I35" i="277"/>
  <c r="AJ35" i="277"/>
  <c r="AP35" i="277"/>
  <c r="AK35" i="277"/>
  <c r="AS35" i="277"/>
  <c r="AQ35" i="277"/>
  <c r="L35" i="277"/>
  <c r="H35" i="277"/>
  <c r="AI35" i="277"/>
  <c r="AD35" i="277"/>
  <c r="AY35" i="277"/>
  <c r="Y36" i="277" l="1"/>
  <c r="S36" i="277"/>
  <c r="O36" i="277"/>
  <c r="E36" i="277"/>
  <c r="U36" i="277"/>
  <c r="Q36" i="277"/>
  <c r="H36" i="277"/>
  <c r="T36" i="277"/>
  <c r="L36" i="277"/>
  <c r="AX36" i="277"/>
  <c r="AO36" i="277"/>
  <c r="AH36" i="277"/>
  <c r="AT36" i="277"/>
  <c r="K36" i="277"/>
  <c r="AJ36" i="277"/>
  <c r="N36" i="277"/>
  <c r="AG36" i="277"/>
  <c r="J36" i="277"/>
  <c r="W36" i="277"/>
  <c r="AB36" i="277"/>
  <c r="AM36" i="277"/>
  <c r="AW36" i="277"/>
  <c r="AF36" i="277"/>
  <c r="AE36" i="277"/>
  <c r="AC36" i="277"/>
  <c r="Z36" i="277"/>
  <c r="AN36" i="277"/>
  <c r="AY36" i="277"/>
  <c r="AP36" i="277"/>
  <c r="I36" i="277"/>
  <c r="AV36" i="277"/>
  <c r="F36" i="277"/>
  <c r="AS36" i="277"/>
  <c r="V36" i="277"/>
  <c r="P36" i="277"/>
  <c r="X36" i="277"/>
  <c r="AL36" i="277"/>
  <c r="AR36" i="277"/>
  <c r="C36" i="277"/>
  <c r="AZ36" i="277"/>
  <c r="D36" i="277"/>
  <c r="B36" i="277"/>
  <c r="R36" i="277"/>
  <c r="AK36" i="277"/>
  <c r="AU36" i="277"/>
  <c r="AI36" i="277"/>
  <c r="AQ36" i="277"/>
  <c r="M36" i="277"/>
  <c r="AA36" i="277"/>
  <c r="AD36" i="277"/>
  <c r="G36" i="27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<sst xmlns="http://schemas.openxmlformats.org/spreadsheetml/2006/main" count="7124" uniqueCount="524">
  <si>
    <t>A1 Loonkosten</t>
  </si>
  <si>
    <t>IO</t>
  </si>
  <si>
    <t>EO</t>
  </si>
  <si>
    <t>Naam</t>
  </si>
  <si>
    <t xml:space="preserve">Kwartaal </t>
  </si>
  <si>
    <t>Datum</t>
  </si>
  <si>
    <t>(inclusief penvoerder)</t>
  </si>
  <si>
    <t>Titel:</t>
  </si>
  <si>
    <t>Penvoerder:</t>
  </si>
  <si>
    <t>Titel van het project:</t>
  </si>
  <si>
    <t>Looptijd van het project:</t>
  </si>
  <si>
    <t>Deelnemer 1</t>
  </si>
  <si>
    <t>Deelnemer 2</t>
  </si>
  <si>
    <t>Deelnemer 3</t>
  </si>
  <si>
    <t>Deelnemer 4</t>
  </si>
  <si>
    <t>Deelnemer 5</t>
  </si>
  <si>
    <t>Deelnemer 6</t>
  </si>
  <si>
    <t>Totaal</t>
  </si>
  <si>
    <t>P</t>
  </si>
  <si>
    <t>D1</t>
  </si>
  <si>
    <t>D2</t>
  </si>
  <si>
    <t>D3</t>
  </si>
  <si>
    <t>D4</t>
  </si>
  <si>
    <t>D5</t>
  </si>
  <si>
    <t>D6</t>
  </si>
  <si>
    <t>D7</t>
  </si>
  <si>
    <t>D8</t>
  </si>
  <si>
    <t>D9</t>
  </si>
  <si>
    <t>D10</t>
  </si>
  <si>
    <t>D11</t>
  </si>
  <si>
    <t>D12</t>
  </si>
  <si>
    <t>D13</t>
  </si>
  <si>
    <t>D14</t>
  </si>
  <si>
    <t>D15</t>
  </si>
  <si>
    <t>D16</t>
  </si>
  <si>
    <t>D17</t>
  </si>
  <si>
    <t>D18</t>
  </si>
  <si>
    <t>Afschrijving per uur</t>
  </si>
  <si>
    <t>Projecttitel:</t>
  </si>
  <si>
    <t>Projectnummer:</t>
  </si>
  <si>
    <t>startdatum project:</t>
  </si>
  <si>
    <t>einddatum project:</t>
  </si>
  <si>
    <t>Aanvrager/penvoerder</t>
  </si>
  <si>
    <t>Deelnemer 7</t>
  </si>
  <si>
    <t>Deelnemer 8</t>
  </si>
  <si>
    <t>Deelnemer 9</t>
  </si>
  <si>
    <t>Deelnemer 10</t>
  </si>
  <si>
    <t>Deelnemer 11</t>
  </si>
  <si>
    <t>Deelnemer 12</t>
  </si>
  <si>
    <t>Deelnemer 13</t>
  </si>
  <si>
    <t>Deelnemer 14</t>
  </si>
  <si>
    <t>Deelnemer 15</t>
  </si>
  <si>
    <t>Deelnemer 16</t>
  </si>
  <si>
    <t>Deelnemer 17</t>
  </si>
  <si>
    <t>Deelnemer 18</t>
  </si>
  <si>
    <t>Deelnemer:</t>
  </si>
  <si>
    <t>Private bijdragen in project kosten (in kind)</t>
  </si>
  <si>
    <t>Private bijdragen in project kosten (in cash)</t>
  </si>
  <si>
    <t>€</t>
  </si>
  <si>
    <t>%</t>
  </si>
  <si>
    <t>TOTALE projectkosten</t>
  </si>
  <si>
    <t>Totale private bijdrage</t>
  </si>
  <si>
    <t>Project</t>
  </si>
  <si>
    <t>Dossier</t>
  </si>
  <si>
    <t>Actor</t>
  </si>
  <si>
    <t>Activiteittype</t>
  </si>
  <si>
    <t>Type organisatie</t>
  </si>
  <si>
    <t>Grote onderneming</t>
  </si>
  <si>
    <t>Overig</t>
  </si>
  <si>
    <t>ONDERDEEL A</t>
  </si>
  <si>
    <t>Aantal uren</t>
  </si>
  <si>
    <t>Kosten €</t>
  </si>
  <si>
    <t>A2.</t>
  </si>
  <si>
    <t>Omschrijving kosten</t>
  </si>
  <si>
    <t xml:space="preserve">Totale kosten 'aangeschafte machines en apparatuur' </t>
  </si>
  <si>
    <t>A3.</t>
  </si>
  <si>
    <t>Prijs per eenheid</t>
  </si>
  <si>
    <t>Vast uurtatief van € 60,00</t>
  </si>
  <si>
    <t>Integrale kostensystematiek</t>
  </si>
  <si>
    <t>Loonkosten +50% opslag systematiek</t>
  </si>
  <si>
    <t>Projectoverzicht</t>
  </si>
  <si>
    <t>Cash ontvangen</t>
  </si>
  <si>
    <t xml:space="preserve">B/F11 Gecommiteerde Subsidie  </t>
  </si>
  <si>
    <t>Cash bijdrage</t>
  </si>
  <si>
    <t>Toelichting</t>
  </si>
  <si>
    <t>Middelgrote onderneming</t>
  </si>
  <si>
    <t>Organisatie</t>
  </si>
  <si>
    <t>Controle:</t>
  </si>
  <si>
    <t>Gebruikte loonsystematiek</t>
  </si>
  <si>
    <t>Kleine onderneming</t>
  </si>
  <si>
    <t>Actor-ID</t>
  </si>
  <si>
    <t>Nog te financieren</t>
  </si>
  <si>
    <t>De onderstaande tabel dient ter informatie en wordt automatisch gevuld. U hoeft hier niets in te vullen.</t>
  </si>
  <si>
    <t>Toelichting 'Cash bijdrage'</t>
  </si>
  <si>
    <t>Industrieel onderzoek (IO)</t>
  </si>
  <si>
    <t>Experimentele ontwikkeling (EO)</t>
  </si>
  <si>
    <t>Overzicht van de maximale subsidiepercentages per activiteit</t>
  </si>
  <si>
    <t>Publiek</t>
  </si>
  <si>
    <t>Privaat</t>
  </si>
  <si>
    <t>Deelnemer</t>
  </si>
  <si>
    <t>Overheid met publieke taken</t>
  </si>
  <si>
    <t>Overheid met private taken</t>
  </si>
  <si>
    <t>Deelnemer 19</t>
  </si>
  <si>
    <t>Deelnemer 20</t>
  </si>
  <si>
    <t>D19</t>
  </si>
  <si>
    <t>D20</t>
  </si>
  <si>
    <t>Sector</t>
  </si>
  <si>
    <t>Totaal private bijdrage in Cash naar publiek</t>
  </si>
  <si>
    <t>Privaat in-Kind</t>
  </si>
  <si>
    <t>Lijstnaam = Naamregeling</t>
  </si>
  <si>
    <t>Lijstnaam = Organisatietype</t>
  </si>
  <si>
    <t>Lijstnaam = Sector</t>
  </si>
  <si>
    <t>Gevraagde subsidie</t>
  </si>
  <si>
    <t>Subsidiabele kosten</t>
  </si>
  <si>
    <t>Extra steun</t>
  </si>
  <si>
    <t>Machines en apparaten die niet uitsluitend voor het project worden gebruikt</t>
  </si>
  <si>
    <t>Totaal uren bij normale bezetting per jaar</t>
  </si>
  <si>
    <t>A3. b: Verbruikte materialen en hulpmiddelen</t>
  </si>
  <si>
    <t>A3. c: Overige aan derden verschuldigde kosten</t>
  </si>
  <si>
    <t>Verbruik (hoeveelheden)</t>
  </si>
  <si>
    <t>Handelsnaam derde</t>
  </si>
  <si>
    <t>Totale kosten</t>
  </si>
  <si>
    <t>A3. a: Apparatuur uitsluitend voor het project aangeschaft</t>
  </si>
  <si>
    <t>Lijstnaam = BTW</t>
  </si>
  <si>
    <t>Lijstnaam = Loonsystematiek</t>
  </si>
  <si>
    <t>Deelnemer 21</t>
  </si>
  <si>
    <t>Deelnemer 22</t>
  </si>
  <si>
    <t>Deelnemer 23</t>
  </si>
  <si>
    <t>Deelnemer 24</t>
  </si>
  <si>
    <t>Deelnemer 25</t>
  </si>
  <si>
    <t>D21</t>
  </si>
  <si>
    <t>D22</t>
  </si>
  <si>
    <t>D23</t>
  </si>
  <si>
    <t>D24</t>
  </si>
  <si>
    <t>D25</t>
  </si>
  <si>
    <t>Het totaal aan subsidiabele projectkosten</t>
  </si>
  <si>
    <t>Verruiming omvang</t>
  </si>
  <si>
    <t>Uitbreiding reikwijdte</t>
  </si>
  <si>
    <t>Verhoging snelheid</t>
  </si>
  <si>
    <t>Stijging O&amp;O&amp;I-uitgaven</t>
  </si>
  <si>
    <t>Lijstnaam = Redenontvangst</t>
  </si>
  <si>
    <t>Betaal data:</t>
  </si>
  <si>
    <t>[wordt door RVO ingevuld]</t>
  </si>
  <si>
    <t>Deelnemer 26</t>
  </si>
  <si>
    <t>Deelnemer 27</t>
  </si>
  <si>
    <t>Deelnemer 28</t>
  </si>
  <si>
    <t>Deelnemer 29</t>
  </si>
  <si>
    <t>Deelnemer 30</t>
  </si>
  <si>
    <t>Deelnemer 31</t>
  </si>
  <si>
    <t>Deelnemer 32</t>
  </si>
  <si>
    <t>Deelnemer 33</t>
  </si>
  <si>
    <t>Deelnemer 34</t>
  </si>
  <si>
    <t>Deelnemer 35</t>
  </si>
  <si>
    <t>Deelnemer 36</t>
  </si>
  <si>
    <t>Deelnemer 37</t>
  </si>
  <si>
    <t>Deelnemer 38</t>
  </si>
  <si>
    <t>Deelnemer 39</t>
  </si>
  <si>
    <t>Deelnemer 40</t>
  </si>
  <si>
    <t>Deelnemer 41</t>
  </si>
  <si>
    <t>Deelnemer 42</t>
  </si>
  <si>
    <t>Deelnemer 43</t>
  </si>
  <si>
    <t>Deelnemer 44</t>
  </si>
  <si>
    <t>Deelnemer 45</t>
  </si>
  <si>
    <t>Deelnemer 46</t>
  </si>
  <si>
    <t>Deelnemer 47</t>
  </si>
  <si>
    <t>Deelnemer 48</t>
  </si>
  <si>
    <t>Deelnemer 49</t>
  </si>
  <si>
    <t>Deelnemer 50</t>
  </si>
  <si>
    <t>Eigen inbreng</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</si>
  <si>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</si>
  <si>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</si>
  <si>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</si>
  <si>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</si>
  <si>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</si>
  <si>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</si>
  <si>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</si>
  <si>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</si>
  <si>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</si>
  <si>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</si>
  <si>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</si>
  <si>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</si>
  <si>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</si>
  <si>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</si>
  <si>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</si>
  <si>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</si>
  <si>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</si>
  <si>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</si>
  <si>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</si>
  <si>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</si>
  <si>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</si>
  <si>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</si>
  <si>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</si>
  <si>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</si>
  <si>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</si>
  <si>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Gegevens resultaat:</t>
  </si>
  <si>
    <t>Naam resultaat:</t>
  </si>
  <si>
    <t>A1. Loonkosten</t>
  </si>
  <si>
    <t>Beschrijving activiteit</t>
  </si>
  <si>
    <t>Aantal uren in gebruik t.b.v. het project</t>
  </si>
  <si>
    <t>Kosten derden</t>
  </si>
  <si>
    <t>Totalen</t>
  </si>
  <si>
    <t>Totaal gevraagde subsidie</t>
  </si>
  <si>
    <t>Overige projectactiviteiten (economisch)</t>
  </si>
  <si>
    <t>Lijstnaam = Activiteittype</t>
  </si>
  <si>
    <t>OP (economisch)</t>
  </si>
  <si>
    <t>OP (niet economisch)</t>
  </si>
  <si>
    <t>Overige projectactiviteiten (niet economisch)</t>
  </si>
  <si>
    <t>Aanschaf-datum</t>
  </si>
  <si>
    <t>Uurtarief €</t>
  </si>
  <si>
    <t>Startdatum:</t>
  </si>
  <si>
    <t>Activiteittype:</t>
  </si>
  <si>
    <t>gevraagde subsidie</t>
  </si>
  <si>
    <t>kosten 
OP-e totaal</t>
  </si>
  <si>
    <t>kosten 
OP-n.e. totaal</t>
  </si>
  <si>
    <t>Resultaat</t>
  </si>
  <si>
    <t>Startdatum</t>
  </si>
  <si>
    <t>Einddatum</t>
  </si>
  <si>
    <t>Resultaat 1</t>
  </si>
  <si>
    <t>Resultaat 2</t>
  </si>
  <si>
    <t>Resultaat 3</t>
  </si>
  <si>
    <t>Resultaat 4</t>
  </si>
  <si>
    <t>Resultaat 5</t>
  </si>
  <si>
    <t>Resultaat 6</t>
  </si>
  <si>
    <t>Resultaat 7</t>
  </si>
  <si>
    <t>Resultaat 8</t>
  </si>
  <si>
    <t>Resultaat 9</t>
  </si>
  <si>
    <t>Resultaat 10</t>
  </si>
  <si>
    <t>Totale IO kosten</t>
  </si>
  <si>
    <t>Gevraagde IO subsidie</t>
  </si>
  <si>
    <t>Totale EO kosten</t>
  </si>
  <si>
    <t>Gevraagde EO subsidie</t>
  </si>
  <si>
    <t>Totale subsidiabele kosten</t>
  </si>
  <si>
    <t>Max. subsidie %</t>
  </si>
  <si>
    <t>Max. subsidie €</t>
  </si>
  <si>
    <t>Restwaarde</t>
  </si>
  <si>
    <t xml:space="preserve">Overige projectactiviteiten </t>
  </si>
  <si>
    <t>Totale OP (economisch) kosten</t>
  </si>
  <si>
    <t>Gevraagde OP (economisch) subsidie</t>
  </si>
  <si>
    <t>Totale OP (niet economisch) kosten</t>
  </si>
  <si>
    <t>Gevraagde OP (niet economisch) subsidie</t>
  </si>
  <si>
    <t>Aanvrager/PV:</t>
  </si>
  <si>
    <t>Missiegedreven Onderzoek, Ontwikkeling en Innovatie (MOOI)</t>
  </si>
  <si>
    <t>Gebouwde omgeving</t>
  </si>
  <si>
    <t>Industrie</t>
  </si>
  <si>
    <t>Model begroting MOOI regeling</t>
  </si>
  <si>
    <t>Bijdragen van partijen die een cash bijdrage leveren</t>
  </si>
  <si>
    <t>Bijdrage van:</t>
  </si>
  <si>
    <t>Bijdrage aan:</t>
  </si>
  <si>
    <t>&lt;-Selecteer hier de deelnemer voor een overzicht</t>
  </si>
  <si>
    <t>Index</t>
  </si>
  <si>
    <t>Informatie bij</t>
  </si>
  <si>
    <t>Opbouw begroting</t>
  </si>
  <si>
    <t>Nog te finan-cieren</t>
  </si>
  <si>
    <t>Deze tabel dient om de private In-kind bijdrage te berekenen!</t>
  </si>
  <si>
    <t>Totaal privaat nog te financieren:</t>
  </si>
  <si>
    <t>Tabel voor monitoring cash-in en -uit</t>
  </si>
  <si>
    <t>Bevat het totaal aan gevraagde subsidie en toont hoeveel procent dit van de totale projectkosten is.</t>
  </si>
  <si>
    <t>Bevat de som van de private in kind en cash bijdragen in de project kosten</t>
  </si>
  <si>
    <t>Hier staat links het aandeel cash in de totale private bijdrage en rechts het aandeel cash aan kennisinstellingen op de totale private bijdrage.</t>
  </si>
  <si>
    <t>Bevat het totaal aan cash bijdragen dat door private partijen wordt ingebracht.</t>
  </si>
  <si>
    <t>Gevraagde subsidie €</t>
  </si>
  <si>
    <t>Type kosten</t>
  </si>
  <si>
    <t>Werkpakket</t>
  </si>
  <si>
    <t>Activiteit-nummer zoals in projecttabel</t>
  </si>
  <si>
    <t>Controle gelijk activiteittype per nr.</t>
  </si>
  <si>
    <t>A2 Machinekosten</t>
  </si>
  <si>
    <t>A3 Kosten derden</t>
  </si>
  <si>
    <t>Act_nr</t>
  </si>
  <si>
    <t>Kosten</t>
  </si>
  <si>
    <t>Penvoerder</t>
  </si>
  <si>
    <t>Actor-ID voor monitoring</t>
  </si>
  <si>
    <t>Partij 1</t>
  </si>
  <si>
    <t>Partij 2</t>
  </si>
  <si>
    <t>Partij 3</t>
  </si>
  <si>
    <t>Partij 4</t>
  </si>
  <si>
    <t>Partij 5</t>
  </si>
  <si>
    <t>Partij 6</t>
  </si>
  <si>
    <t>Partij 7</t>
  </si>
  <si>
    <t>Partij 8</t>
  </si>
  <si>
    <t>Partij 9</t>
  </si>
  <si>
    <t>Partij 10</t>
  </si>
  <si>
    <t>Partij 11</t>
  </si>
  <si>
    <t>Partij 12</t>
  </si>
  <si>
    <t>Partij 13</t>
  </si>
  <si>
    <t>Partij 14</t>
  </si>
  <si>
    <t>Partij 15</t>
  </si>
  <si>
    <r>
      <t>Partijen die: 
A. subsidie aanvragen, óf 
B. een</t>
    </r>
    <r>
      <rPr>
        <u/>
        <sz val="8"/>
        <rFont val="Verdana"/>
        <family val="2"/>
      </rPr>
      <t xml:space="preserve"> in-kind</t>
    </r>
    <r>
      <rPr>
        <sz val="8"/>
        <rFont val="Verdana"/>
        <family val="2"/>
      </rPr>
      <t xml:space="preserve"> bijdrage leveren, maar geen subsidie aanvragen</t>
    </r>
  </si>
  <si>
    <t>Invulvolgorde tabbladen</t>
  </si>
  <si>
    <t>Hoeveelheid cash naar kennisinstellingen en hoeveelheid cash vanuit private organisaties</t>
  </si>
  <si>
    <t>Org.type ontvanger cash</t>
  </si>
  <si>
    <t>Sector:</t>
  </si>
  <si>
    <t>Cash aan KI's</t>
  </si>
  <si>
    <t>Private bijdrage:</t>
  </si>
  <si>
    <t>Org.type sponsor:</t>
  </si>
  <si>
    <t>Bedrag (€)</t>
  </si>
  <si>
    <t>Sponsor:</t>
  </si>
  <si>
    <t>Bijdrage:</t>
  </si>
  <si>
    <t>Reeds verstrekte steun door bestuursorganen of E.C.</t>
  </si>
  <si>
    <t>Het totaal aan subsidie of steun die ontvangen wordt vanuit andere publieke partijen (zoals Europese Commissie).</t>
  </si>
  <si>
    <t>Wordt berekend op grond van het nog te financieren deel van enkel de private partijen, verrekend met eventueel ontvangen cash bijdragen.</t>
  </si>
  <si>
    <t>Totaal:</t>
  </si>
  <si>
    <t>De blauwe velden in onderstaande tabel wordt automatisch gevuld op basis van informatie uit de andere werkbladen, de gele velden achter deelnemende organisaties dient u zelf in te vullen.</t>
  </si>
  <si>
    <t>% cash op totale kosten</t>
  </si>
  <si>
    <t>cash naar IO</t>
  </si>
  <si>
    <t>cash naar EO</t>
  </si>
  <si>
    <t>Sponsoring</t>
  </si>
  <si>
    <t>Subsidiepercentage</t>
  </si>
  <si>
    <t>Startdatum resultaat:</t>
  </si>
  <si>
    <t>Eindatum resultaat:</t>
  </si>
  <si>
    <t>Aanvraagnummer:</t>
  </si>
  <si>
    <t xml:space="preserve">Aantal partners: </t>
  </si>
  <si>
    <t>Einddatum:</t>
  </si>
  <si>
    <t>Datum beschikking:</t>
  </si>
  <si>
    <t>Subsidie:</t>
  </si>
  <si>
    <t>Betaaldata:</t>
  </si>
  <si>
    <t>1e kwartaalmoment:</t>
  </si>
  <si>
    <t>Start 1e activiteiten:</t>
  </si>
  <si>
    <t>Maanden looptijd:</t>
  </si>
  <si>
    <t># kwart. betalingen:</t>
  </si>
  <si>
    <t>Ja</t>
  </si>
  <si>
    <t>Nee</t>
  </si>
  <si>
    <t>BTW plichtig (Ja of Nee)</t>
  </si>
  <si>
    <t>Gevraagde subsidie *</t>
  </si>
  <si>
    <r>
      <rPr>
        <sz val="8"/>
        <rFont val="Verdana"/>
        <family val="2"/>
      </rPr>
      <t xml:space="preserve">Nog </t>
    </r>
    <r>
      <rPr>
        <b/>
        <sz val="8"/>
        <rFont val="Verdana"/>
        <family val="2"/>
      </rPr>
      <t>te financieren *</t>
    </r>
  </si>
  <si>
    <t>* Toelichting:</t>
  </si>
  <si>
    <t>Ruimte voor toelichting onderdeel A1 t/m A3</t>
  </si>
  <si>
    <t>Onderzoeksorganisatie - niet economische activiteiten</t>
  </si>
  <si>
    <t>Subsidie</t>
  </si>
  <si>
    <t>Overallbegroting:</t>
  </si>
  <si>
    <t>Gevraagde subsidie:</t>
  </si>
  <si>
    <t>Betaling (90/100%):</t>
  </si>
  <si>
    <t>Mijlpalenbegroting</t>
  </si>
  <si>
    <t>periode mijlpaal 1</t>
  </si>
  <si>
    <t>periode mijlpaal 2</t>
  </si>
  <si>
    <t>periode mijlpaal 3</t>
  </si>
  <si>
    <t>periode mijlpaal 4</t>
  </si>
  <si>
    <t>periode mijlpaal 5</t>
  </si>
  <si>
    <t>periode mijlpaal 6</t>
  </si>
  <si>
    <t>totaal</t>
  </si>
  <si>
    <t>Kosten per mijlpaal</t>
  </si>
  <si>
    <t>Startdatum mijlpaal</t>
  </si>
  <si>
    <t>Einddatum mijlpaal</t>
  </si>
  <si>
    <t>Ruimte voor toelichting</t>
  </si>
  <si>
    <t>periode mijlpaal 7</t>
  </si>
  <si>
    <t>periode mijlpaal 8</t>
  </si>
  <si>
    <t>periode mijlpaal 9</t>
  </si>
  <si>
    <t>periode mijlpaal 10</t>
  </si>
  <si>
    <t>Mijlpalenbegroting:</t>
  </si>
  <si>
    <t>Mijlpaal 1:</t>
  </si>
  <si>
    <t>Mijlpaal 2:</t>
  </si>
  <si>
    <t>Mijlpaal 3:</t>
  </si>
  <si>
    <t>Mijlpaal 4:</t>
  </si>
  <si>
    <t>Mijlpaal 5:</t>
  </si>
  <si>
    <t>Mijlpaal 6:</t>
  </si>
  <si>
    <t>Mijlpaal 7:</t>
  </si>
  <si>
    <t>Mijlpaal 8:</t>
  </si>
  <si>
    <t>Mijlpaal 9:</t>
  </si>
  <si>
    <t>Mijlpaal 10:</t>
  </si>
  <si>
    <t>Publieke bijdragen (subsidie)</t>
  </si>
  <si>
    <t>Publieke bijdragen (in kind)</t>
  </si>
  <si>
    <t>Publiek in-kind</t>
  </si>
  <si>
    <t>Wordt berekend op grond van het nog te financieren deel van enkel de publieke partijen, verrekend eventueel ontvangen cash bijdragen.</t>
  </si>
  <si>
    <t>Publieke bijdragen (in cash)</t>
  </si>
  <si>
    <t>Bevat het totaal aan cash bijdragen ingebracht door publieke partijen, niet zijnde subsidie (zie bovenstaande tabel met cash bijdragen)</t>
  </si>
  <si>
    <t>Totale publieke bijdrage</t>
  </si>
  <si>
    <t>Bevat de som van de subsidie, de publieke in kind bijdragen en eventuele publieke cash bijdragen in de project kosten</t>
  </si>
  <si>
    <t>Onderzoeksorganisatie, voor zover deze betrekking hebben op niet-economische activiteiten en overige niet-economische projectactiviteiten</t>
  </si>
  <si>
    <t>Voor meer informatie: zie handleiding MOOI.</t>
  </si>
  <si>
    <t>Geen daadwerkelijke samenwerking</t>
  </si>
  <si>
    <t>Lijstnaam = Geldin</t>
  </si>
  <si>
    <t>Partijen die: C. Cash bijdragen, maar geen subsidie aanvragen</t>
  </si>
  <si>
    <t>Verschil met opgegeven kosten *</t>
  </si>
  <si>
    <t>jaar</t>
  </si>
  <si>
    <t>&lt;maak een keuze&gt;</t>
  </si>
  <si>
    <t>VERBERGEN - KOLOM VOOR FEM</t>
  </si>
  <si>
    <t>Is er sprake van een daadwerkelijke samenwerking?</t>
  </si>
  <si>
    <t>Indien je hier nee selecteert wordt er automatisch een korting van 15% doorgevoerd op het subsidiepercentage van alle deelnemers</t>
  </si>
  <si>
    <t>Functie medewerker</t>
  </si>
  <si>
    <t xml:space="preserve">Toelichting IKS bijvoorbeeld: divisie R&amp;D, loonkosten 10. </t>
  </si>
  <si>
    <t>Afschrijving in jaren (minimaal 5 jaar)</t>
  </si>
  <si>
    <t>Fiscale afschrijving per jaar</t>
  </si>
  <si>
    <t>KOLOM VERBERGEN!!</t>
  </si>
  <si>
    <t>Deze kolom geeft weer welke restwaarde nog binnen het project wordt afgeschreven</t>
  </si>
  <si>
    <t xml:space="preserve">Restwaarde afschrijvingen </t>
  </si>
  <si>
    <t>Aanschaf-waarde €</t>
  </si>
  <si>
    <t>Aanschafwaarde</t>
  </si>
  <si>
    <t>Subsidiabele kosten totaal €</t>
  </si>
  <si>
    <t xml:space="preserve"> </t>
  </si>
  <si>
    <t xml:space="preserve">Uitleg posten Begroting </t>
  </si>
  <si>
    <t>Algemeen</t>
  </si>
  <si>
    <t>BTW</t>
  </si>
  <si>
    <t xml:space="preserve">Als u van de opgevoerde kosten de betaalde btw in aftrek kunt brengen dan wel kan terugvorderen van de fiscus, dan vormt de btw géén subsidiabele </t>
  </si>
  <si>
    <t>kostenpost. Kunt u de btw niet in aftrek brengen bij de fiscus, dan mag u de kosten inclusief betaalde btw opvoeren en is de btw wél een subsidiabele</t>
  </si>
  <si>
    <t>zodat hier geen misverstand over kan ontstaan.</t>
  </si>
  <si>
    <t xml:space="preserve">A1 Loonkosten </t>
  </si>
  <si>
    <t>De loonkosten moeten berekend worden volgens de door de regeling geaccepteerde methodiek.</t>
  </si>
  <si>
    <t>De volgende methodieken worden geaccepteerd:</t>
  </si>
  <si>
    <t xml:space="preserve">    Voor meer informatie: </t>
  </si>
  <si>
    <t xml:space="preserve">    Deze methode is vooral geschikt voor grote organisaties die regelmatig subsidie bij RVO aanvragen.</t>
  </si>
  <si>
    <t xml:space="preserve">    Voor meer informatie:</t>
  </si>
  <si>
    <t xml:space="preserve">    De directe loonkosten van projectmedewerkers wordt opgevoerd en vermeerderd met 50% opslag.</t>
  </si>
  <si>
    <t>Let op!</t>
  </si>
  <si>
    <t>Een deelnemer mag slechts één van bovenstaande methodieken gebruiken!</t>
  </si>
  <si>
    <t xml:space="preserve">Voor meer informatie: </t>
  </si>
  <si>
    <t>A2 Machines en apparaten die niet uitsluitend voor het project worden gebruikt</t>
  </si>
  <si>
    <t>Niet uitsluitend voor het project aangeschaft</t>
  </si>
  <si>
    <t>Als u de machine of apparatuur niet uitsluitend voor het project heeft aangeschaft, mag u de afschrijfkosten of leasetermijnen alleen meenemen als door u</t>
  </si>
  <si>
    <t>een sluitende tijdregistratie wordt bijgehouden. De kosten worden dan meegenomen naar evenredigheid van tijd gedurende welke de machine of het apparaat</t>
  </si>
  <si>
    <t xml:space="preserve">wordt gebruikt voor het project, gerelateerd aan de normale bezetting. Indien u integrale kosten systematiek gebruikt dan kunt u hier alleen kosten opvoeren als </t>
  </si>
  <si>
    <t>de kosten geen deel uitmaken van het integrale kostentarief.</t>
  </si>
  <si>
    <t>Voor meer informatie:</t>
  </si>
  <si>
    <t>A3 Aan derden verschuldigde kosten</t>
  </si>
  <si>
    <t xml:space="preserve">a: Apparatuur uitsluitend voor het project aangeschaft </t>
  </si>
  <si>
    <t>U dient rekening te houden met een minimale afschrijvingstermijn van 5 jaar en u kunt alleen de afschrijvingskosten opvoeren voor de looptijd van het project.</t>
  </si>
  <si>
    <t xml:space="preserve">In de kolommen geeft u de aanschafdatum, de aanschafwaarde en de restwaarde. De restwaarde is in dit voorbeeld </t>
  </si>
  <si>
    <t>b: Verbruikte materialen en hulpmiddelen</t>
  </si>
  <si>
    <t>Onder verbruikte materialen worden stoffen verstaan die bestemd zijn voor eenmalig gebruik ten behoeve van het project en na bewerking geen zelfstandige</t>
  </si>
  <si>
    <t>zaak meer zijn. Hulpmiddelen zijn zelfstandige zaken die speciaal voor het project worden aangeschaft, niet langer dan gedurende het project worden gebruikt</t>
  </si>
  <si>
    <t>en na afloop van het project niet meer bruikbaar zijn.</t>
  </si>
  <si>
    <t>c: Overige aan derden verschuldigde kosten</t>
  </si>
  <si>
    <t>Dit betreft alle (andere) kosten waarvoor u een factuur ontvangt en direct gerelateerd zijn aan de uitvoering van het project.</t>
  </si>
  <si>
    <t>Indien een deel van de activiteiten van het project wordt uitbesteed, kunnen de aan derden verschuldigde kosten aan het project worden toegerekend.</t>
  </si>
  <si>
    <t>Let op: Niet subsidiabele kosten</t>
  </si>
  <si>
    <t>De volgende kosten zijn in ieder geval niet subsidiabel:</t>
  </si>
  <si>
    <t>l</t>
  </si>
  <si>
    <t>Kosten accountant om de controleverklaring op te stellen.</t>
  </si>
  <si>
    <t>Indien andere subsidie is verstrekt voor hetzelfde project of een deel daarvan, dan dient u dit op te voeren in de begroting. In het modelprojectplan onder</t>
  </si>
  <si>
    <t>het hoofdstuk “Financiering” kunt u aangeven welke subsidie(s) het betreft en hier een toelichting op geven. RVO zal tijdens de beoordeling van uw aanvraag</t>
  </si>
  <si>
    <t>nagaan of en hoe deze subsidie cumuleert met de in deze aanvraag gevraagde subsidie. Natuurlijk kunt u ook vóór indiening van uw aanvraag contact opnemen</t>
  </si>
  <si>
    <t>bij eigen middelen: onder andere een bankafschrift of jaarrekening;</t>
  </si>
  <si>
    <t>bij subsidieverstrekkingen van andere bestuursorganen een beslissing op de aanvraag. Heeft u deze nog niet? Stuur dan een kopie van het aanvraagformulier </t>
  </si>
  <si>
    <t>mee van de desbetreffende regeling;</t>
  </si>
  <si>
    <t>Als u niet kunt aantonen dat u uw eigen deel van de projectkosten kunt financieren, dan moeten wij helaas uw aanvraag afwijzen.</t>
  </si>
  <si>
    <r>
      <t>kostenpost. U dient in de begroting achter het kopje "</t>
    </r>
    <r>
      <rPr>
        <i/>
        <sz val="10"/>
        <rFont val="Verdana"/>
        <family val="2"/>
      </rPr>
      <t>BTW</t>
    </r>
    <r>
      <rPr>
        <sz val="10"/>
        <rFont val="Verdana"/>
        <family val="2"/>
      </rPr>
      <t>" expliciet aan te geven hoe u de kosten opvoert (door het juiste antwoord te selecteren),</t>
    </r>
  </si>
  <si>
    <r>
      <rPr>
        <b/>
        <sz val="10"/>
        <rFont val="Verdana"/>
        <family val="2"/>
      </rPr>
      <t>1. Integrale kostensystematiek</t>
    </r>
    <r>
      <rPr>
        <sz val="10"/>
        <rFont val="Verdana"/>
        <family val="2"/>
      </rPr>
      <t xml:space="preserve"> (artikel 12 van het Kaderbesluit Nationale EZK- en LNV-subsidies) </t>
    </r>
  </si>
  <si>
    <t>Alle kosten dienen per kostencategorie onderbouwd te worden, waar mogelijk met berekeningen en/of offertes. Offertes kunnen als bijlage meegestuurd worden.</t>
  </si>
  <si>
    <t>met RVO om te horen wat dit voor uw subsidieaanvraag bij RVO zou betekenen. In dit hoofdstuk geeft u ook per deelnemer aan hoe de deelnemers het gedeelte</t>
  </si>
  <si>
    <t>financieren dat niet door de subsidie gedekt wordt.</t>
  </si>
  <si>
    <t>Onderdeel B Cumulatie en financiering van het project</t>
  </si>
  <si>
    <t>Elektriciteit</t>
  </si>
  <si>
    <t xml:space="preserve">Dan is het apparaat voor 45 maanden subsidiabel. Met een afschrijving van 5 jaar betreft dit dus 45/60 deel van de aanschafwaarde, </t>
  </si>
  <si>
    <t xml:space="preserve">15/60 deel van de aanschafwaarde. </t>
  </si>
  <si>
    <t xml:space="preserve">Kosten voor administratief projectmanagement mogen alleen opgevoerd worden als overige projectactiviteiten. </t>
  </si>
  <si>
    <t>Kosten voor binnenlandse reiskosten.</t>
  </si>
  <si>
    <t>een eventuele restwaarde.</t>
  </si>
  <si>
    <t xml:space="preserve">Indien de apparatuur niet lineair afgeschreven wordt, dan dient u deze kosten op te nemen onder b (verbruikte materialen en hulpmiddelen), hierbij rekening houdend met </t>
  </si>
  <si>
    <t>Financiering subsidieproject (rvo.nl)</t>
  </si>
  <si>
    <t>versie 2024-1.0</t>
  </si>
  <si>
    <t>Samenvatting kosten resultaat</t>
  </si>
  <si>
    <t xml:space="preserve">        Begroting Missiegedreven Onderzoek Ontwikkeling en Innovatie (MOOI)</t>
  </si>
  <si>
    <r>
      <t>Aanschaf-datum (</t>
    </r>
    <r>
      <rPr>
        <i/>
        <sz val="9"/>
        <color rgb="FFFF0000"/>
        <rFont val="Arial"/>
        <family val="2"/>
      </rPr>
      <t>de datum moet altijd binnen de projectperiode liggen</t>
    </r>
    <r>
      <rPr>
        <i/>
        <sz val="9"/>
        <rFont val="Arial"/>
        <family val="2"/>
      </rPr>
      <t>)</t>
    </r>
  </si>
  <si>
    <t xml:space="preserve">Geef per resultaat aan welke deelnemers activiteiten uitvoeren en vul de betreffende kolommen in. Let hierbij op dat per activiteit slechts 1 activiteittype </t>
  </si>
  <si>
    <t xml:space="preserve">gekozen kan worden (dus EO, IO of OP). Meer informatie over de categorieën experimentele ontwikkeling (EO), industrieel onderzoek (IO)en overige </t>
  </si>
  <si>
    <t>projectactiviteiten (OP) zijn te vinden in de MOOI-handleiding.</t>
  </si>
  <si>
    <t xml:space="preserve">In het tabblad Financiering dient u voor iedere deelnemer per categorie handmatig de gevraagde subsidie in te vullen. De totaalbedragen en </t>
  </si>
  <si>
    <t xml:space="preserve">Deze begroting is opgebouwd uit gele en blauwe tabbladen: </t>
  </si>
  <si>
    <t xml:space="preserve">  - Gele tabbladen zijn (deels) bedoeld voor het invullen van gegevens; </t>
  </si>
  <si>
    <t xml:space="preserve">  - Blauwe tabbladen zijn enkel informatief, hierop kunnen geen gegevens worden ingevoerd.</t>
  </si>
  <si>
    <t xml:space="preserve">Voor elk afzonderlijk resultaat binnen uw project is een apart tabblad beschikbaar. De velden die u zelf in kan vullen zijn geel gemarkeerd, </t>
  </si>
  <si>
    <t>de blauwe velden worden automatisch of later door RVO.nl ingevuld.</t>
  </si>
  <si>
    <r>
      <rPr>
        <b/>
        <sz val="10"/>
        <rFont val="Verdana"/>
        <family val="2"/>
      </rPr>
      <t xml:space="preserve">3. </t>
    </r>
    <r>
      <rPr>
        <b/>
        <sz val="10"/>
        <color rgb="FF000000"/>
        <rFont val="Verdana"/>
        <family val="2"/>
      </rPr>
      <t>Financiering</t>
    </r>
    <r>
      <rPr>
        <sz val="10"/>
        <color rgb="FF000000"/>
        <rFont val="Verdana"/>
        <family val="2"/>
      </rPr>
      <t xml:space="preserve"> tabblad. Hier vult u in de gele cellen de gevraagde subsidie in. Onderaan dit tabblad beschrijft u (wanneer van toepassing) de </t>
    </r>
  </si>
  <si>
    <r>
      <rPr>
        <b/>
        <sz val="10"/>
        <rFont val="Verdana"/>
        <family val="2"/>
      </rPr>
      <t xml:space="preserve">2. </t>
    </r>
    <r>
      <rPr>
        <b/>
        <sz val="10"/>
        <color rgb="FF000000"/>
        <rFont val="Verdana"/>
        <family val="2"/>
      </rPr>
      <t>Resultaat</t>
    </r>
    <r>
      <rPr>
        <sz val="10"/>
        <color rgb="FF000000"/>
        <rFont val="Verdana"/>
        <family val="2"/>
      </rPr>
      <t xml:space="preserve"> [1 t/m max. 10] tabbladen. Vul, in overeenstemming met de projecttabel uit het projectplan, de resultaat tabbladen in. </t>
    </r>
  </si>
  <si>
    <t xml:space="preserve">        Afhankelijk van het aantal resultaten vult u meer of minder tabbladen in. Begin bij tabblad Resultaat 1 en voer hier alle kosten van de </t>
  </si>
  <si>
    <t xml:space="preserve">        deelnemende organisaties in.</t>
  </si>
  <si>
    <t xml:space="preserve">        cash bijdrage van partijen (die geen subsidie ontvangen) aan de projectorganisatie.</t>
  </si>
  <si>
    <t xml:space="preserve">        het project). Gebruik voor de naam van de deelnemer de naam waaronder de organisatie is ingeschreven bij de Kamer van Koophandel. </t>
  </si>
  <si>
    <t xml:space="preserve">        Partijen die een cash-bijdrage leveren en geen subsidie aanvragen, vult u in een aparte tabel onderaan dit tabblad in.</t>
  </si>
  <si>
    <r>
      <rPr>
        <b/>
        <sz val="10"/>
        <rFont val="Verdana"/>
        <family val="2"/>
      </rPr>
      <t xml:space="preserve">1. </t>
    </r>
    <r>
      <rPr>
        <b/>
        <sz val="10"/>
        <color rgb="FF000000"/>
        <rFont val="Verdana"/>
        <family val="2"/>
      </rPr>
      <t>Deelnemersoverzicht</t>
    </r>
    <r>
      <rPr>
        <sz val="10"/>
        <color rgb="FF000000"/>
        <rFont val="Verdana"/>
        <family val="2"/>
      </rPr>
      <t xml:space="preserve"> tabblad. Vul hier de gegevens in van de deelnemende organisaties (organisaties die activiteiten uitvoeren binnen </t>
    </r>
  </si>
  <si>
    <t>model begroting 2024</t>
  </si>
  <si>
    <t>MOOI 2024</t>
  </si>
  <si>
    <t>Missienaam:</t>
  </si>
  <si>
    <t>Industrie - Biobased circular</t>
  </si>
  <si>
    <t xml:space="preserve">Bij de MOOI is de keuze uit 3 missies. Kies de missie die voor uw aanvraag van toepassing is. De begroting is opgebouwd per resultaat en niet per deelnemer. </t>
  </si>
  <si>
    <t xml:space="preserve">Een rekenvoorbeeld: Uw project loopt van 1 juli 2024 t/m 30 juni 2028. Het apparaat wordt op 1 oktober 2024 aangeschaft. </t>
  </si>
  <si>
    <t xml:space="preserve">    Bijvoorbeeld indien er geen loonkosten wordt gemaakt maar niettemin arbeid wordt verricht € 60,00 per uur. </t>
  </si>
  <si>
    <t>Het totaal van deze financiering moet gelijk zijn aan de projectkosten min het voorlopige subsidiebedrag.</t>
  </si>
  <si>
    <t xml:space="preserve">Via onderstaande link komt u op onze pagina Financiering subsidieproject. Hier leest u meer over de financiering van de eigen bijdrage aan uw project. </t>
  </si>
  <si>
    <t>Onderzoeksorganisatie - economische activiteiten (groot)</t>
  </si>
  <si>
    <t>Onderzoeksorganisatie - economische activiteiten (klein)</t>
  </si>
  <si>
    <t xml:space="preserve">Cash bijdrage:  </t>
  </si>
  <si>
    <t xml:space="preserve">Hiermee wordt bedoeld een financiële bijdrage aan een projectdeelnemer om de activiteiten van die deelnemer te bekostigen. </t>
  </si>
  <si>
    <t xml:space="preserve">Diegene die de cash bijdrage levert, voert geen projectactiviteiten uit en vraagt geen subsidie aan. Deze partij wordt op het tabblad </t>
  </si>
  <si>
    <t>Deelnemersoverzicht in de onderste tabel ingevuld (dus niet in de lijst met deelnemers).</t>
  </si>
  <si>
    <t xml:space="preserve">Een partij die een cash bijdrage levert vult wel een aanmelding en machtigingsformulier in. </t>
  </si>
  <si>
    <r>
      <rPr>
        <b/>
        <sz val="8"/>
        <rFont val="Verdana"/>
        <family val="2"/>
      </rPr>
      <t>Let op</t>
    </r>
    <r>
      <rPr>
        <sz val="8"/>
        <rFont val="Verdana"/>
        <family val="2"/>
      </rPr>
      <t xml:space="preserve">: maak bij het invullen van de deelnemers in deze tabel gebruik van de selectielijst en geef daarmee altijd aan welke partij een </t>
    </r>
  </si>
  <si>
    <t>Max.looptijd</t>
  </si>
  <si>
    <t>Toelichting 'Reeds verstrekte steun door bestuursorganen of Europese Commissie'</t>
  </si>
  <si>
    <t>Reeds verstrekte steun door bestuursorganen of Europese Commissie</t>
  </si>
  <si>
    <t xml:space="preserve">Indien andere subsidie is verstrekt voor hetzelfde project of een deel daarvan, dan dient u dit op te voeren in de begroting. In het </t>
  </si>
  <si>
    <t xml:space="preserve">modelprojectplan onder het hoofdstuk “Financiering” kunt u aangeven welke subsidie(s) het betreft en hier een toelichting op geven. </t>
  </si>
  <si>
    <t>Onderzoeksorganisatie, voor zover deze betrekking hebben op economische activiteiten en overige economische projectactiviteiten (groot)</t>
  </si>
  <si>
    <t>Onderzoeksorganisatie, voor zover deze betrekking hebben op economische activiteiten en overige economische projectactiviteiten (middelgroot)</t>
  </si>
  <si>
    <t>Onderzoeksorganisatie, voor zover deze betrekking hebben op economische activiteiten en overige economische projectactiviteiten (klein)</t>
  </si>
  <si>
    <t xml:space="preserve">er sprake is van een cash bijdrage aan deelnemers in het project. </t>
  </si>
  <si>
    <t>Het is belangrijk dat u inzicht geeft in de totale projectfinanciering. De penvoerder wordt daarom verzocht deze tabel in te vullen, indien</t>
  </si>
  <si>
    <t xml:space="preserve">aan één organisatie leveren. Ook dan vult u per organisatie die een cash bijdrage levert een aparte regel in en komt in de kolom </t>
  </si>
  <si>
    <t>"Bijdrage aan:" telkens dezelfde ontvangende organisatie te staan.</t>
  </si>
  <si>
    <t>u meerdere regels in (dus per ontvangende organisatie een aparte regel). Dit geldt omgekeerd uiteraard ook als meerdere partijen cash</t>
  </si>
  <si>
    <t>cashbijdrage levert en welke organisatie de bijdrage ontvangt. Als meedere organisaties ontvanger van een cashbijdrage zijn, dan vult</t>
  </si>
  <si>
    <t>RVO zal tijdens de beoordeling van uw aanvraag nagaan of en hoe deze subsidie cumuleert met de in deze aanvraag gevraagde</t>
  </si>
  <si>
    <t xml:space="preserve">subsidie. </t>
  </si>
  <si>
    <t xml:space="preserve">Natuurlijk kunt u ook vóór indiening van uw aanvraag contact opnemen met RVO om te horen wat dit voor uw subsidieaanvraag zou </t>
  </si>
  <si>
    <t>betekenen.</t>
  </si>
  <si>
    <t xml:space="preserve">Totale loonkosten </t>
  </si>
  <si>
    <t xml:space="preserve">Totale kosten 'apparatuur' </t>
  </si>
  <si>
    <t xml:space="preserve">Totaal aan verbruikte materialen en hulpmiddelen </t>
  </si>
  <si>
    <t xml:space="preserve">Totale aan overige aan derden verschuldigde kosten </t>
  </si>
  <si>
    <t xml:space="preserve">Totaal aan derden verschuldigde kosten </t>
  </si>
  <si>
    <t>Onderzoeksorganisatie - economische activiteiten (middelgroot)</t>
  </si>
  <si>
    <t xml:space="preserve">Elke onderneming is haar eigen rechtspersoon. Iedere rechtspersoon vraagt daarom zelf subsidie aan. Eventuele extra zuster-/dochterondernemingen mag u </t>
  </si>
  <si>
    <t xml:space="preserve">dan als deelnemer opgeven. Verrekent u de rekeningen onderling met facturen? Dan wordt alleen de entiteit die de kosten uiteindelijk maakt de subsidieaanvrager </t>
  </si>
  <si>
    <t>(penvoerder of deelnemer). De overige entiteiten zijn dan ‘derden’.</t>
  </si>
  <si>
    <t xml:space="preserve">Subsidiespelregels ministerie van Economische Zaken en Klimaat (rvo.nl) </t>
  </si>
  <si>
    <r>
      <rPr>
        <b/>
        <sz val="10"/>
        <rFont val="Verdana"/>
        <family val="2"/>
      </rPr>
      <t>3. Vast uurtarief van € 60,00</t>
    </r>
    <r>
      <rPr>
        <sz val="10"/>
        <rFont val="Verdana"/>
        <family val="2"/>
      </rPr>
      <t xml:space="preserve"> (artikel 14 van het Kaderbesluit Nationale EZK- en LNV-subsidies, en artikel 4.1.3 van de Regeling nationale EZK- en LNV-subsidies)</t>
    </r>
  </si>
  <si>
    <r>
      <rPr>
        <b/>
        <sz val="10"/>
        <rFont val="Verdana"/>
        <family val="2"/>
      </rPr>
      <t>2. Loonkosten + 50% opslag systematiek</t>
    </r>
    <r>
      <rPr>
        <sz val="10"/>
        <rFont val="Verdana"/>
        <family val="2"/>
      </rPr>
      <t>, (artikel 13 van het Kaderbesluit Nationale EZK- en LNV-subsidies)</t>
    </r>
  </si>
  <si>
    <t>Voor de financiering van de eigen bijdrage stuurt u bij uw aanvraag een onderbouwing mee. Dit kan zijn:</t>
  </si>
  <si>
    <t>bij een lening en/of investering: een bankverklaring. Of een verklaring van iemand die u geld leent of samen met u investeert in de bewezen innovatie;</t>
  </si>
  <si>
    <r>
      <rPr>
        <b/>
        <sz val="10"/>
        <color rgb="FFC00000"/>
        <rFont val="Verdana"/>
        <family val="2"/>
      </rPr>
      <t xml:space="preserve">    Let op:</t>
    </r>
    <r>
      <rPr>
        <sz val="10"/>
        <color rgb="FFFF0000"/>
        <rFont val="Verdana"/>
        <family val="2"/>
      </rPr>
      <t xml:space="preserve"> </t>
    </r>
    <r>
      <rPr>
        <sz val="10"/>
        <color rgb="FF000000"/>
        <rFont val="Verdana"/>
        <family val="2"/>
      </rPr>
      <t>Neem hier per resultaat de kosten op van alle deelnemende organisaties.</t>
    </r>
  </si>
  <si>
    <t xml:space="preserve">maximum-subsidiepercentages worden automatisch berekend. </t>
  </si>
  <si>
    <t>Het aandeel van een deelnemer in de subsidiabele projectkosten moet substantieel zijn, zie hiervoor de voorwaarden in de handleiding MOOI 2024.</t>
  </si>
  <si>
    <t>Cash bijdragen van bedrijven aan onderzoeksorganisaties</t>
  </si>
  <si>
    <t>Aandeel cash in totale private bijdrage en aan onderzoeksorganisaties</t>
  </si>
  <si>
    <t>Bevat de som van cash bijdragen door bedrijven aan onderzoeksorganisaties en toont het aandeel hiervan t.o.v. de totale projectkosten.</t>
  </si>
  <si>
    <t>bij cash bijdrage: een verklaring van degene die u sponsort.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</si>
</sst>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quot;€&quot;\ * #,##0_-;_-&quot;€&quot;\ * #,##0\-;_-&quot;€&quot;\ * &quot;-&quot;??_-;_-@_-"/>
    <numFmt numFmtId="169" formatCode="#,##0.0"/>
    <numFmt numFmtId="170" formatCode="&quot;€&quot;\ #,##0_-"/>
    <numFmt numFmtId="171" formatCode="d/mm/yy;@"/>
    <numFmt numFmtId="172" formatCode="_-[$€-413]\ * #,##0_-;_-[$€-413]\ * #,##0\-;_-[$€-413]\ * &quot;-&quot;_-;_-@_-"/>
    <numFmt numFmtId="173" formatCode="\-"/>
    <numFmt numFmtId="174" formatCode="&quot;€&quot;\ #,##0"/>
    <numFmt numFmtId="175" formatCode="0.0"/>
    <numFmt numFmtId="176" formatCode="#,##0_ ;\-#,##0\ "/>
    <numFmt numFmtId="177" formatCode="_ &quot;€&quot;\ * #,##0_ ;_ &quot;€&quot;\ * \-#,##0_ ;_ &quot;€&quot;\ * &quot;-&quot;??_ ;_ @_ "/>
    <numFmt numFmtId="178" formatCode="_ * #,##0.0_ ;_ * \-#,##0.0_ ;_ * &quot;-&quot;??_ ;_ @_ "/>
    <numFmt numFmtId="179" formatCode="_ * #,##0_ ;_ * \-#,##0_ ;_ * &quot;-&quot;??_ ;_ @_ "/>
    <numFmt numFmtId="180" formatCode="General_)"/>
    <numFmt numFmtId="181" formatCode="_-* #,##0_-;_-* #,##0\-;_-* &quot;-&quot;??_-;_-@_-"/>
  </numFmts>
  <fonts count="95" x14ac:knownFonts="1">
    <font>
      <sz val="10"/>
      <name val="Arial"/>
    </font>
    <font>
      <sz val="10"/>
      <name val="Arial"/>
    </font>
    <font>
      <b/>
      <sz val="10"/>
      <name val="Arial"/>
      <family val="2"/>
    </font>
    <font>
      <sz val="10"/>
      <name val="Arial"/>
      <family val="2"/>
    </font>
    <font>
      <sz val="8"/>
      <name val="Arial"/>
      <family val="2"/>
    </font>
    <font>
      <u/>
      <sz val="7.5"/>
      <color indexed="12"/>
      <name val="Times New Roman"/>
      <family val="1"/>
    </font>
    <font>
      <sz val="10"/>
      <name val="Times New Roman"/>
      <family val="1"/>
    </font>
    <font>
      <b/>
      <sz val="12"/>
      <name val="Verdana"/>
      <family val="2"/>
    </font>
    <font>
      <sz val="10"/>
      <name val="Verdana"/>
      <family val="2"/>
    </font>
    <font>
      <b/>
      <sz val="10"/>
      <name val="Verdana"/>
      <family val="2"/>
    </font>
    <font>
      <b/>
      <sz val="11"/>
      <name val="Verdana"/>
      <family val="2"/>
    </font>
    <font>
      <b/>
      <sz val="11"/>
      <color indexed="9"/>
      <name val="Verdana"/>
      <family val="2"/>
    </font>
    <font>
      <i/>
      <sz val="10"/>
      <name val="Verdana"/>
      <family val="2"/>
    </font>
    <font>
      <sz val="12"/>
      <name val="Arial"/>
      <family val="2"/>
    </font>
    <font>
      <b/>
      <sz val="12"/>
      <name val="Arial"/>
      <family val="2"/>
    </font>
    <font>
      <i/>
      <sz val="10"/>
      <name val="Arial"/>
      <family val="2"/>
    </font>
    <font>
      <b/>
      <sz val="14"/>
      <name val="Arial"/>
      <family val="2"/>
    </font>
    <font>
      <b/>
      <sz val="12"/>
      <color indexed="9"/>
      <name val="Verdana"/>
      <family val="2"/>
    </font>
    <font>
      <b/>
      <sz val="8"/>
      <name val="Verdana"/>
      <family val="2"/>
    </font>
    <font>
      <b/>
      <sz val="7"/>
      <color indexed="9"/>
      <name val="Verdana"/>
      <family val="2"/>
    </font>
    <font>
      <b/>
      <sz val="9"/>
      <color indexed="9"/>
      <name val="Verdana"/>
      <family val="2"/>
    </font>
    <font>
      <sz val="8"/>
      <name val="Verdana"/>
      <family val="2"/>
    </font>
    <font>
      <sz val="8"/>
      <color indexed="8"/>
      <name val="Verdana"/>
      <family val="2"/>
    </font>
    <font>
      <b/>
      <sz val="9"/>
      <name val="Verdana"/>
      <family val="2"/>
    </font>
    <font>
      <b/>
      <sz val="8"/>
      <color indexed="8"/>
      <name val="Verdana"/>
      <family val="2"/>
    </font>
    <font>
      <b/>
      <sz val="8"/>
      <name val="Arial"/>
      <family val="2"/>
    </font>
    <font>
      <b/>
      <sz val="8"/>
      <color indexed="10"/>
      <name val="Verdana"/>
      <family val="2"/>
    </font>
    <font>
      <sz val="9"/>
      <name val="Verdana"/>
      <family val="2"/>
    </font>
    <font>
      <b/>
      <sz val="11"/>
      <name val="Arial"/>
      <family val="2"/>
    </font>
    <font>
      <b/>
      <sz val="14"/>
      <name val="Verdana"/>
      <family val="2"/>
    </font>
    <font>
      <sz val="12"/>
      <color indexed="9"/>
      <name val="Verdana"/>
      <family val="2"/>
    </font>
    <font>
      <sz val="9"/>
      <color indexed="9"/>
      <name val="Verdana"/>
      <family val="2"/>
    </font>
    <font>
      <b/>
      <i/>
      <sz val="10"/>
      <name val="Arial"/>
      <family val="2"/>
    </font>
    <font>
      <sz val="9"/>
      <name val="Arial"/>
      <family val="2"/>
    </font>
    <font>
      <i/>
      <sz val="9"/>
      <name val="Arial"/>
      <family val="2"/>
    </font>
    <font>
      <b/>
      <sz val="9"/>
      <name val="Arial"/>
      <family val="2"/>
    </font>
    <font>
      <b/>
      <sz val="9"/>
      <color indexed="8"/>
      <name val="Arial"/>
      <family val="2"/>
    </font>
    <font>
      <sz val="8"/>
      <name val="Arial"/>
      <family val="2"/>
    </font>
    <font>
      <u/>
      <sz val="8"/>
      <name val="Verdana"/>
      <family val="2"/>
    </font>
    <font>
      <sz val="9"/>
      <name val="Arial"/>
      <family val="2"/>
    </font>
    <font>
      <sz val="12"/>
      <color indexed="9"/>
      <name val="Arial"/>
      <family val="2"/>
    </font>
    <font>
      <sz val="10"/>
      <name val="Courier"/>
      <family val="3"/>
    </font>
    <font>
      <sz val="10"/>
      <color indexed="55"/>
      <name val="Arial"/>
      <family val="2"/>
    </font>
    <font>
      <b/>
      <sz val="16"/>
      <color indexed="9"/>
      <name val="Arial"/>
      <family val="2"/>
    </font>
    <font>
      <i/>
      <sz val="11"/>
      <color indexed="9"/>
      <name val="Arial"/>
      <family val="2"/>
    </font>
    <font>
      <b/>
      <i/>
      <sz val="11"/>
      <color indexed="9"/>
      <name val="Arial"/>
      <family val="2"/>
    </font>
    <font>
      <sz val="11"/>
      <color indexed="9"/>
      <name val="Arial"/>
      <family val="2"/>
    </font>
    <font>
      <sz val="8"/>
      <name val="Arial"/>
      <family val="2"/>
    </font>
    <font>
      <u/>
      <sz val="10"/>
      <name val="Verdana"/>
      <family val="2"/>
    </font>
    <font>
      <b/>
      <u/>
      <sz val="10"/>
      <name val="Verdana"/>
      <family val="2"/>
    </font>
    <font>
      <sz val="10"/>
      <name val="Wingdings"/>
      <charset val="2"/>
    </font>
    <font>
      <sz val="11"/>
      <color theme="1"/>
      <name val="Calibri"/>
      <family val="2"/>
      <scheme val="minor"/>
    </font>
    <font>
      <b/>
      <sz val="10"/>
      <color theme="1"/>
      <name val="Verdana"/>
      <family val="2"/>
    </font>
    <font>
      <b/>
      <sz val="10"/>
      <color rgb="FFFF0000"/>
      <name val="Verdana"/>
      <family val="2"/>
    </font>
    <font>
      <b/>
      <sz val="8"/>
      <color rgb="FF0070C0"/>
      <name val="Verdana"/>
      <family val="2"/>
    </font>
    <font>
      <sz val="8"/>
      <color rgb="FFFF0000"/>
      <name val="Verdana"/>
      <family val="2"/>
    </font>
    <font>
      <sz val="10"/>
      <name val="Calibri"/>
      <family val="2"/>
      <scheme val="minor"/>
    </font>
    <font>
      <b/>
      <sz val="10"/>
      <name val="Calibri"/>
      <family val="2"/>
      <scheme val="minor"/>
    </font>
    <font>
      <b/>
      <sz val="10"/>
      <color rgb="FFFFFFFF"/>
      <name val="Arial"/>
      <family val="2"/>
    </font>
    <font>
      <sz val="10"/>
      <color rgb="FFFFFFFF"/>
      <name val="Arial"/>
      <family val="2"/>
    </font>
    <font>
      <sz val="9"/>
      <color rgb="FF000000"/>
      <name val="Arial"/>
      <family val="2"/>
    </font>
    <font>
      <sz val="9"/>
      <color theme="1"/>
      <name val="Arial"/>
      <family val="2"/>
    </font>
    <font>
      <b/>
      <sz val="9"/>
      <color theme="0"/>
      <name val="Arial"/>
      <family val="2"/>
    </font>
    <font>
      <sz val="9"/>
      <color theme="0"/>
      <name val="Arial"/>
      <family val="2"/>
    </font>
    <font>
      <sz val="10"/>
      <color theme="0"/>
      <name val="Arial"/>
      <family val="2"/>
    </font>
    <font>
      <sz val="12"/>
      <color theme="0"/>
      <name val="Arial"/>
      <family val="2"/>
    </font>
    <font>
      <b/>
      <sz val="14"/>
      <color theme="5"/>
      <name val="Verdana"/>
      <family val="2"/>
    </font>
    <font>
      <sz val="9"/>
      <color theme="0"/>
      <name val="Verdana"/>
      <family val="2"/>
    </font>
    <font>
      <b/>
      <sz val="8"/>
      <name val="Calibri"/>
      <family val="2"/>
      <scheme val="minor"/>
    </font>
    <font>
      <b/>
      <sz val="10"/>
      <color theme="1"/>
      <name val="Calibri"/>
      <family val="2"/>
      <scheme val="minor"/>
    </font>
    <font>
      <sz val="8"/>
      <name val="Calibri"/>
      <family val="2"/>
      <scheme val="minor"/>
    </font>
    <font>
      <b/>
      <sz val="10"/>
      <color rgb="FFFF0000"/>
      <name val="Calibri"/>
      <family val="2"/>
      <scheme val="minor"/>
    </font>
    <font>
      <sz val="9"/>
      <name val="Calibri"/>
      <family val="2"/>
      <scheme val="minor"/>
    </font>
    <font>
      <sz val="10"/>
      <color rgb="FFFF0000"/>
      <name val="Arial"/>
      <family val="2"/>
    </font>
    <font>
      <b/>
      <sz val="8"/>
      <color rgb="FFFF0000"/>
      <name val="Verdana"/>
      <family val="2"/>
    </font>
    <font>
      <b/>
      <sz val="11"/>
      <name val="Calibri"/>
      <family val="2"/>
      <scheme val="minor"/>
    </font>
    <font>
      <b/>
      <sz val="10"/>
      <color rgb="FFFF0000"/>
      <name val="Arial"/>
      <family val="2"/>
    </font>
    <font>
      <b/>
      <sz val="9"/>
      <color theme="1"/>
      <name val="Verdana"/>
      <family val="2"/>
    </font>
    <font>
      <sz val="8"/>
      <color theme="1"/>
      <name val="Verdana"/>
      <family val="2"/>
    </font>
    <font>
      <b/>
      <sz val="9"/>
      <color rgb="FFFF0000"/>
      <name val="Arial"/>
      <family val="2"/>
    </font>
    <font>
      <sz val="10"/>
      <color rgb="FFFF0000"/>
      <name val="Verdana"/>
      <family val="2"/>
    </font>
    <font>
      <b/>
      <sz val="10"/>
      <color theme="0"/>
      <name val="Verdana"/>
      <family val="2"/>
    </font>
    <font>
      <b/>
      <sz val="12"/>
      <color theme="0"/>
      <name val="Verdana"/>
      <family val="2"/>
    </font>
    <font>
      <b/>
      <sz val="9"/>
      <color theme="0"/>
      <name val="Verdana"/>
      <family val="2"/>
    </font>
    <font>
      <sz val="11"/>
      <color rgb="FF000000"/>
      <name val="Calibri"/>
      <family val="2"/>
    </font>
    <font>
      <b/>
      <sz val="7"/>
      <color rgb="FFFF0000"/>
      <name val="Verdana"/>
      <family val="2"/>
    </font>
    <font>
      <sz val="8"/>
      <name val="Arial"/>
    </font>
    <font>
      <i/>
      <sz val="9"/>
      <color rgb="FFFF0000"/>
      <name val="Arial"/>
      <family val="2"/>
    </font>
    <font>
      <sz val="10"/>
      <color rgb="FF000000"/>
      <name val="Verdana"/>
      <family val="2"/>
    </font>
    <font>
      <b/>
      <sz val="10"/>
      <color rgb="FF000000"/>
      <name val="Verdana"/>
      <family val="2"/>
    </font>
    <font>
      <b/>
      <sz val="8"/>
      <color rgb="FFC00000"/>
      <name val="Verdana"/>
      <family val="2"/>
    </font>
    <font>
      <b/>
      <sz val="10"/>
      <color rgb="FFC00000"/>
      <name val="Verdana"/>
      <family val="2"/>
    </font>
    <font>
      <b/>
      <sz val="9"/>
      <color rgb="FFC00000"/>
      <name val="Arial"/>
      <family val="2"/>
    </font>
    <font>
      <sz val="10"/>
      <color rgb="FFC00000"/>
      <name val="Verdana"/>
      <family val="2"/>
    </font>
    <font>
      <sz val="8"/>
      <color rgb="FFC00000"/>
      <name val="Verdana"/>
      <family val="2"/>
    </font>
  </fonts>
  <fills count="41">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13"/>
        <bgColor indexed="64"/>
      </patternFill>
    </fill>
    <fill>
      <patternFill patternType="solid">
        <fgColor indexed="11"/>
        <bgColor indexed="64"/>
      </patternFill>
    </fill>
    <fill>
      <patternFill patternType="solid">
        <fgColor theme="0"/>
        <bgColor indexed="64"/>
      </patternFill>
    </fill>
    <fill>
      <patternFill patternType="solid">
        <fgColor rgb="FFC5D9F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000000"/>
        <bgColor rgb="FF000000"/>
      </patternFill>
    </fill>
    <fill>
      <patternFill patternType="solid">
        <fgColor rgb="FFFFFF9B"/>
        <bgColor rgb="FF000000"/>
      </patternFill>
    </fill>
    <fill>
      <patternFill patternType="solid">
        <fgColor theme="1"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rgb="FFC2E1F6"/>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C2E1F6"/>
        <bgColor rgb="FF000000"/>
      </patternFill>
    </fill>
    <fill>
      <patternFill patternType="solid">
        <fgColor rgb="FFFFFFFF"/>
        <bgColor rgb="FF000000"/>
      </patternFill>
    </fill>
    <fill>
      <patternFill patternType="solid">
        <fgColor theme="0" tint="-0.34998626667073579"/>
        <bgColor indexed="64"/>
      </patternFill>
    </fill>
    <fill>
      <patternFill patternType="solid">
        <fgColor theme="4" tint="0.79998168889431442"/>
        <bgColor indexed="64"/>
      </patternFill>
    </fill>
    <fill>
      <patternFill patternType="solid">
        <fgColor rgb="FF7030A0"/>
        <bgColor indexed="64"/>
      </patternFill>
    </fill>
    <fill>
      <patternFill patternType="solid">
        <fgColor theme="1"/>
        <bgColor indexed="64"/>
      </patternFill>
    </fill>
    <fill>
      <patternFill patternType="solid">
        <fgColor theme="3" tint="0.59999389629810485"/>
        <bgColor rgb="FF000000"/>
      </patternFill>
    </fill>
    <fill>
      <patternFill patternType="solid">
        <fgColor theme="3" tint="0.79998168889431442"/>
        <bgColor rgb="FF000000"/>
      </patternFill>
    </fill>
    <fill>
      <patternFill patternType="solid">
        <fgColor theme="0"/>
        <bgColor rgb="FF000000"/>
      </patternFill>
    </fill>
    <fill>
      <patternFill patternType="solid">
        <fgColor rgb="FFC0C0C0"/>
        <bgColor rgb="FF000000"/>
      </patternFill>
    </fill>
    <fill>
      <patternFill patternType="solid">
        <fgColor theme="0" tint="-0.249977111117893"/>
        <bgColor rgb="FF000000"/>
      </patternFill>
    </fill>
    <fill>
      <patternFill patternType="solid">
        <fgColor rgb="FFC5D9F1"/>
        <bgColor rgb="FF000000"/>
      </patternFill>
    </fill>
    <fill>
      <patternFill patternType="solid">
        <fgColor rgb="FFFCF3A4"/>
        <bgColor rgb="FF000000"/>
      </patternFill>
    </fill>
    <fill>
      <patternFill patternType="solid">
        <fgColor rgb="FFFCF3A4"/>
        <bgColor indexed="64"/>
      </patternFill>
    </fill>
    <fill>
      <patternFill patternType="solid">
        <fgColor rgb="FFBBDFF0"/>
        <bgColor indexed="64"/>
      </patternFill>
    </fill>
  </fills>
  <borders count="7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5"/>
      </left>
      <right/>
      <top style="thin">
        <color indexed="65"/>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rgb="FF999999"/>
      </top>
      <bottom style="thin">
        <color rgb="FF999999"/>
      </bottom>
      <diagonal/>
    </border>
    <border>
      <left style="thin">
        <color rgb="FF999999"/>
      </left>
      <right/>
      <top style="thin">
        <color indexed="9"/>
      </top>
      <bottom/>
      <diagonal/>
    </border>
    <border>
      <left style="thin">
        <color indexed="65"/>
      </left>
      <right style="thin">
        <color rgb="FF999999"/>
      </right>
      <top style="thin">
        <color indexed="9"/>
      </top>
      <bottom/>
      <diagonal/>
    </border>
    <border>
      <left style="thin">
        <color indexed="9"/>
      </left>
      <right/>
      <top style="thin">
        <color rgb="FF999999"/>
      </top>
      <bottom style="thin">
        <color rgb="FF999999"/>
      </bottom>
      <diagonal/>
    </border>
    <border>
      <left style="thin">
        <color indexed="9"/>
      </left>
      <right style="thin">
        <color rgb="FF999999"/>
      </right>
      <top style="thin">
        <color rgb="FF999999"/>
      </top>
      <bottom style="thin">
        <color rgb="FF999999"/>
      </bottom>
      <diagonal/>
    </border>
  </borders>
  <cellStyleXfs count="14">
    <xf numFmtId="0" fontId="0" fillId="0" borderId="0"/>
    <xf numFmtId="166" fontId="1" fillId="0" borderId="0" applyFont="0" applyFill="0" applyBorder="0" applyAlignment="0" applyProtection="0"/>
    <xf numFmtId="166" fontId="3" fillId="0" borderId="0" applyFont="0" applyFill="0" applyBorder="0" applyAlignment="0" applyProtection="0"/>
    <xf numFmtId="0" fontId="5" fillId="0" borderId="0" applyNumberFormat="0" applyFill="0" applyBorder="0" applyAlignment="0" applyProtection="0">
      <alignment vertical="top"/>
      <protection locked="0"/>
    </xf>
    <xf numFmtId="167" fontId="1" fillId="0" borderId="0" applyFont="0" applyFill="0" applyBorder="0" applyAlignment="0" applyProtection="0"/>
    <xf numFmtId="167" fontId="3"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0" fontId="3" fillId="0" borderId="0"/>
    <xf numFmtId="180" fontId="41" fillId="0" borderId="0"/>
    <xf numFmtId="0" fontId="51" fillId="0" borderId="0"/>
    <xf numFmtId="0" fontId="3" fillId="0" borderId="0"/>
    <xf numFmtId="0" fontId="6" fillId="0" borderId="0"/>
    <xf numFmtId="166" fontId="1" fillId="0" borderId="0" applyFont="0" applyFill="0" applyBorder="0" applyAlignment="0" applyProtection="0"/>
  </cellStyleXfs>
  <cellXfs count="721">
    <xf numFmtId="0" fontId="0" fillId="0" borderId="0" xfId="0"/>
    <xf numFmtId="0" fontId="0" fillId="0" borderId="0" xfId="0" applyFill="1"/>
    <xf numFmtId="0" fontId="2" fillId="0" borderId="0" xfId="0" applyFont="1"/>
    <xf numFmtId="0" fontId="0" fillId="0" borderId="0" xfId="0" applyBorder="1"/>
    <xf numFmtId="0" fontId="8" fillId="0" borderId="0" xfId="12" applyFont="1"/>
    <xf numFmtId="0" fontId="3" fillId="0" borderId="0" xfId="0" applyFont="1" applyFill="1" applyBorder="1" applyAlignment="1" applyProtection="1">
      <alignment horizontal="left"/>
    </xf>
    <xf numFmtId="0" fontId="14" fillId="0" borderId="0" xfId="0" applyFont="1" applyAlignment="1" applyProtection="1">
      <alignment horizontal="left"/>
    </xf>
    <xf numFmtId="0" fontId="8" fillId="0" borderId="0" xfId="0" applyFont="1"/>
    <xf numFmtId="0" fontId="8" fillId="0" borderId="0" xfId="12" applyFont="1" applyProtection="1"/>
    <xf numFmtId="0" fontId="7" fillId="0" borderId="0" xfId="12" applyFont="1" applyProtection="1"/>
    <xf numFmtId="49" fontId="8" fillId="0" borderId="0" xfId="12" applyNumberFormat="1" applyFont="1" applyFill="1" applyBorder="1" applyAlignment="1" applyProtection="1"/>
    <xf numFmtId="0" fontId="9" fillId="0" borderId="0" xfId="12" applyFont="1" applyAlignment="1" applyProtection="1">
      <alignment horizontal="center"/>
    </xf>
    <xf numFmtId="0" fontId="7" fillId="0" borderId="0" xfId="12" applyFont="1" applyFill="1" applyProtection="1"/>
    <xf numFmtId="0" fontId="8" fillId="0" borderId="0" xfId="12" applyFont="1" applyFill="1" applyBorder="1" applyAlignment="1" applyProtection="1">
      <alignment horizontal="center"/>
    </xf>
    <xf numFmtId="0" fontId="11" fillId="2" borderId="0" xfId="12" applyFont="1" applyFill="1" applyAlignment="1" applyProtection="1"/>
    <xf numFmtId="0" fontId="0" fillId="0" borderId="0" xfId="0" applyProtection="1"/>
    <xf numFmtId="14" fontId="52" fillId="2" borderId="0" xfId="12" applyNumberFormat="1" applyFont="1" applyFill="1" applyAlignment="1" applyProtection="1"/>
    <xf numFmtId="0" fontId="53" fillId="0" borderId="0" xfId="12" applyFont="1" applyProtection="1"/>
    <xf numFmtId="14" fontId="18" fillId="2" borderId="0" xfId="12" applyNumberFormat="1" applyFont="1" applyFill="1" applyAlignment="1" applyProtection="1"/>
    <xf numFmtId="0" fontId="21" fillId="0" borderId="0" xfId="0" applyFont="1"/>
    <xf numFmtId="0" fontId="21" fillId="0" borderId="0" xfId="0" applyFont="1" applyFill="1" applyBorder="1"/>
    <xf numFmtId="0" fontId="21" fillId="0" borderId="0" xfId="0" applyFont="1" applyFill="1"/>
    <xf numFmtId="0" fontId="54" fillId="0" borderId="5" xfId="12" applyFont="1" applyFill="1" applyBorder="1"/>
    <xf numFmtId="0" fontId="21" fillId="0" borderId="5" xfId="0" applyFont="1" applyBorder="1"/>
    <xf numFmtId="0" fontId="18" fillId="3" borderId="6" xfId="0" applyFont="1" applyFill="1" applyBorder="1"/>
    <xf numFmtId="0" fontId="21" fillId="0" borderId="0" xfId="0" applyFont="1" applyProtection="1"/>
    <xf numFmtId="0" fontId="21" fillId="3" borderId="7" xfId="0" applyFont="1" applyFill="1" applyBorder="1"/>
    <xf numFmtId="0" fontId="18" fillId="0" borderId="8" xfId="0" applyFont="1" applyBorder="1" applyProtection="1"/>
    <xf numFmtId="0" fontId="18" fillId="3" borderId="9" xfId="12" applyFont="1" applyFill="1" applyBorder="1"/>
    <xf numFmtId="0" fontId="21" fillId="0" borderId="6" xfId="0" applyFont="1" applyBorder="1" applyProtection="1"/>
    <xf numFmtId="0" fontId="21" fillId="0" borderId="10" xfId="0" applyFont="1" applyBorder="1" applyProtection="1"/>
    <xf numFmtId="0" fontId="18" fillId="3" borderId="11" xfId="12" applyFont="1" applyFill="1" applyBorder="1"/>
    <xf numFmtId="0" fontId="21" fillId="0" borderId="8" xfId="0" applyFont="1" applyBorder="1" applyProtection="1"/>
    <xf numFmtId="0" fontId="21" fillId="0" borderId="12" xfId="0" applyFont="1" applyBorder="1" applyProtection="1"/>
    <xf numFmtId="0" fontId="18" fillId="0" borderId="0" xfId="0" applyFont="1" applyBorder="1"/>
    <xf numFmtId="164" fontId="21" fillId="0" borderId="0" xfId="0" applyNumberFormat="1" applyFont="1" applyBorder="1"/>
    <xf numFmtId="9" fontId="21" fillId="0" borderId="0" xfId="12" applyNumberFormat="1" applyFont="1" applyFill="1" applyBorder="1" applyAlignment="1">
      <alignment horizontal="center"/>
    </xf>
    <xf numFmtId="165" fontId="21" fillId="0" borderId="0" xfId="0" applyNumberFormat="1" applyFont="1" applyBorder="1"/>
    <xf numFmtId="9" fontId="21" fillId="0" borderId="0" xfId="6" applyNumberFormat="1" applyFont="1" applyFill="1" applyBorder="1" applyAlignment="1">
      <alignment horizontal="center"/>
    </xf>
    <xf numFmtId="165" fontId="21" fillId="0" borderId="0" xfId="1" applyNumberFormat="1" applyFont="1" applyBorder="1"/>
    <xf numFmtId="0" fontId="21" fillId="0" borderId="0" xfId="12" applyFont="1"/>
    <xf numFmtId="0" fontId="21" fillId="8" borderId="0" xfId="0" applyFont="1" applyFill="1" applyBorder="1"/>
    <xf numFmtId="0" fontId="21" fillId="0" borderId="13" xfId="0" applyFont="1" applyBorder="1" applyProtection="1"/>
    <xf numFmtId="0" fontId="21" fillId="0" borderId="14" xfId="0" applyFont="1" applyBorder="1" applyProtection="1"/>
    <xf numFmtId="0" fontId="21" fillId="8" borderId="0" xfId="0" applyFont="1" applyFill="1" applyBorder="1" applyAlignment="1">
      <alignment vertical="top" wrapText="1"/>
    </xf>
    <xf numFmtId="0" fontId="21" fillId="0" borderId="0" xfId="0" applyFont="1" applyBorder="1"/>
    <xf numFmtId="0" fontId="21" fillId="0" borderId="0" xfId="0" applyFont="1" applyBorder="1" applyAlignment="1">
      <alignment vertical="top"/>
    </xf>
    <xf numFmtId="0" fontId="21" fillId="8" borderId="5" xfId="0" applyFont="1" applyFill="1" applyBorder="1"/>
    <xf numFmtId="0" fontId="21" fillId="0" borderId="15" xfId="0" applyFont="1" applyBorder="1" applyProtection="1"/>
    <xf numFmtId="172" fontId="21" fillId="9" borderId="16" xfId="6" applyNumberFormat="1" applyFont="1" applyFill="1" applyBorder="1" applyAlignment="1">
      <alignment horizontal="center"/>
    </xf>
    <xf numFmtId="0" fontId="26" fillId="0" borderId="0" xfId="0" applyFont="1" applyBorder="1" applyAlignment="1"/>
    <xf numFmtId="0" fontId="21" fillId="0" borderId="0" xfId="0" quotePrefix="1" applyFont="1" applyFill="1" applyBorder="1"/>
    <xf numFmtId="0" fontId="18" fillId="0" borderId="17" xfId="0" applyFont="1" applyBorder="1" applyProtection="1"/>
    <xf numFmtId="0" fontId="21" fillId="0" borderId="18" xfId="0" applyFont="1" applyBorder="1" applyProtection="1"/>
    <xf numFmtId="167" fontId="21" fillId="0" borderId="6" xfId="0" applyNumberFormat="1" applyFont="1" applyBorder="1" applyProtection="1"/>
    <xf numFmtId="0" fontId="21" fillId="0" borderId="19" xfId="0" applyFont="1" applyBorder="1" applyProtection="1"/>
    <xf numFmtId="0" fontId="3" fillId="0" borderId="0" xfId="0" applyFont="1"/>
    <xf numFmtId="0" fontId="21" fillId="0" borderId="20" xfId="0" applyFont="1" applyBorder="1"/>
    <xf numFmtId="0" fontId="21" fillId="8" borderId="21" xfId="0" applyFont="1" applyFill="1" applyBorder="1"/>
    <xf numFmtId="0" fontId="21" fillId="8" borderId="6" xfId="0" applyFont="1" applyFill="1" applyBorder="1"/>
    <xf numFmtId="0" fontId="21" fillId="8" borderId="6" xfId="0" quotePrefix="1" applyFont="1" applyFill="1" applyBorder="1"/>
    <xf numFmtId="0" fontId="21" fillId="0" borderId="6" xfId="0" applyFont="1" applyBorder="1"/>
    <xf numFmtId="0" fontId="21" fillId="8" borderId="7" xfId="0" applyFont="1" applyFill="1" applyBorder="1"/>
    <xf numFmtId="0" fontId="21" fillId="0" borderId="0" xfId="0" applyFont="1" applyBorder="1" applyProtection="1"/>
    <xf numFmtId="0" fontId="21" fillId="0" borderId="17" xfId="0" applyFont="1" applyBorder="1" applyProtection="1"/>
    <xf numFmtId="0" fontId="21" fillId="0" borderId="22" xfId="0" applyFont="1" applyBorder="1" applyProtection="1"/>
    <xf numFmtId="0" fontId="21" fillId="0" borderId="23" xfId="0" applyFont="1" applyBorder="1" applyProtection="1"/>
    <xf numFmtId="0" fontId="55" fillId="0" borderId="0" xfId="0" applyFont="1" applyProtection="1"/>
    <xf numFmtId="0" fontId="21" fillId="0" borderId="24" xfId="0" applyFont="1" applyBorder="1" applyProtection="1"/>
    <xf numFmtId="0" fontId="21" fillId="0" borderId="25" xfId="0" applyFont="1" applyBorder="1" applyProtection="1"/>
    <xf numFmtId="0" fontId="21" fillId="0" borderId="26" xfId="0" applyFont="1" applyBorder="1" applyProtection="1"/>
    <xf numFmtId="0" fontId="21" fillId="10" borderId="27" xfId="0" applyFont="1" applyFill="1" applyBorder="1" applyProtection="1"/>
    <xf numFmtId="0" fontId="21" fillId="10" borderId="28" xfId="0" applyFont="1" applyFill="1" applyBorder="1" applyProtection="1"/>
    <xf numFmtId="0" fontId="21" fillId="10" borderId="29" xfId="0" applyFont="1" applyFill="1" applyBorder="1" applyProtection="1"/>
    <xf numFmtId="0" fontId="21" fillId="10" borderId="13" xfId="0" applyFont="1" applyFill="1" applyBorder="1" applyProtection="1"/>
    <xf numFmtId="0" fontId="21" fillId="10" borderId="14" xfId="0" applyFont="1" applyFill="1" applyBorder="1" applyProtection="1"/>
    <xf numFmtId="0" fontId="21" fillId="0" borderId="30" xfId="0" applyFont="1" applyBorder="1" applyProtection="1"/>
    <xf numFmtId="0" fontId="21" fillId="10" borderId="15" xfId="0" applyFont="1" applyFill="1" applyBorder="1" applyProtection="1"/>
    <xf numFmtId="0" fontId="21" fillId="0" borderId="31" xfId="0" applyFont="1" applyBorder="1" applyProtection="1"/>
    <xf numFmtId="0" fontId="21" fillId="10" borderId="12" xfId="0" applyFont="1" applyFill="1" applyBorder="1" applyProtection="1"/>
    <xf numFmtId="0" fontId="21" fillId="10" borderId="32" xfId="0" applyFont="1" applyFill="1" applyBorder="1" applyProtection="1"/>
    <xf numFmtId="165" fontId="22" fillId="11" borderId="33" xfId="1" applyNumberFormat="1" applyFont="1" applyFill="1" applyBorder="1" applyProtection="1"/>
    <xf numFmtId="9" fontId="21" fillId="11" borderId="11" xfId="12" applyNumberFormat="1" applyFont="1" applyFill="1" applyBorder="1" applyAlignment="1">
      <alignment horizontal="center"/>
    </xf>
    <xf numFmtId="9" fontId="22" fillId="11" borderId="33" xfId="0" applyNumberFormat="1" applyFont="1" applyFill="1" applyBorder="1" applyAlignment="1">
      <alignment horizontal="right"/>
    </xf>
    <xf numFmtId="9" fontId="22" fillId="11" borderId="11" xfId="0" applyNumberFormat="1" applyFont="1" applyFill="1" applyBorder="1" applyAlignment="1">
      <alignment horizontal="center"/>
    </xf>
    <xf numFmtId="0" fontId="18" fillId="0" borderId="32" xfId="0" applyFont="1" applyBorder="1"/>
    <xf numFmtId="164" fontId="21" fillId="12" borderId="34" xfId="12" applyNumberFormat="1" applyFont="1" applyFill="1" applyBorder="1" applyAlignment="1">
      <alignment horizontal="center"/>
    </xf>
    <xf numFmtId="164" fontId="21" fillId="12" borderId="35" xfId="12" applyNumberFormat="1" applyFont="1" applyFill="1" applyBorder="1" applyAlignment="1">
      <alignment horizontal="center"/>
    </xf>
    <xf numFmtId="164" fontId="21" fillId="0" borderId="32" xfId="0" applyNumberFormat="1" applyFont="1" applyBorder="1"/>
    <xf numFmtId="0" fontId="2" fillId="0" borderId="0" xfId="0" applyFont="1" applyFill="1" applyBorder="1" applyAlignment="1" applyProtection="1">
      <alignment horizontal="left"/>
    </xf>
    <xf numFmtId="0" fontId="16" fillId="0" borderId="0" xfId="0" applyFont="1" applyProtection="1"/>
    <xf numFmtId="0" fontId="8" fillId="8" borderId="0" xfId="8" applyFont="1" applyFill="1"/>
    <xf numFmtId="167" fontId="18" fillId="3" borderId="17" xfId="12" applyNumberFormat="1" applyFont="1" applyFill="1" applyBorder="1" applyAlignment="1"/>
    <xf numFmtId="167" fontId="18" fillId="3" borderId="12" xfId="12" applyNumberFormat="1" applyFont="1" applyFill="1" applyBorder="1" applyAlignment="1"/>
    <xf numFmtId="9" fontId="21" fillId="8" borderId="36" xfId="6" applyNumberFormat="1" applyFont="1" applyFill="1" applyBorder="1" applyAlignment="1">
      <alignment horizontal="center"/>
    </xf>
    <xf numFmtId="9" fontId="21" fillId="8" borderId="10" xfId="6" applyNumberFormat="1" applyFont="1" applyFill="1" applyBorder="1" applyAlignment="1">
      <alignment horizontal="center"/>
    </xf>
    <xf numFmtId="9" fontId="21" fillId="8" borderId="16" xfId="6" applyNumberFormat="1" applyFont="1" applyFill="1" applyBorder="1" applyAlignment="1">
      <alignment horizontal="center"/>
    </xf>
    <xf numFmtId="0" fontId="18" fillId="0" borderId="32" xfId="0" applyFont="1" applyBorder="1" applyAlignment="1" applyProtection="1">
      <alignment wrapText="1"/>
    </xf>
    <xf numFmtId="0" fontId="3" fillId="0" borderId="0" xfId="12" applyFont="1" applyProtection="1"/>
    <xf numFmtId="0" fontId="56" fillId="0" borderId="0" xfId="0" applyFont="1" applyFill="1"/>
    <xf numFmtId="0" fontId="57" fillId="4" borderId="6" xfId="0" applyFont="1" applyFill="1" applyBorder="1" applyProtection="1"/>
    <xf numFmtId="0" fontId="57" fillId="0" borderId="0" xfId="0" applyFont="1" applyFill="1"/>
    <xf numFmtId="0" fontId="18" fillId="3" borderId="0" xfId="12" applyFont="1" applyFill="1" applyBorder="1"/>
    <xf numFmtId="167" fontId="18" fillId="3" borderId="8" xfId="12" applyNumberFormat="1" applyFont="1" applyFill="1" applyBorder="1" applyAlignment="1"/>
    <xf numFmtId="0" fontId="18" fillId="3" borderId="17" xfId="0" applyFont="1" applyFill="1" applyBorder="1" applyAlignment="1"/>
    <xf numFmtId="0" fontId="18" fillId="3" borderId="12" xfId="0" applyFont="1" applyFill="1" applyBorder="1" applyAlignment="1"/>
    <xf numFmtId="0" fontId="18" fillId="14" borderId="20" xfId="0" applyFont="1" applyFill="1" applyBorder="1" applyAlignment="1">
      <alignment vertical="center"/>
    </xf>
    <xf numFmtId="0" fontId="18" fillId="14" borderId="21" xfId="0" applyFont="1" applyFill="1" applyBorder="1" applyAlignment="1">
      <alignment vertical="center"/>
    </xf>
    <xf numFmtId="0" fontId="18" fillId="14" borderId="36" xfId="0" applyFont="1" applyFill="1" applyBorder="1" applyAlignment="1">
      <alignment vertical="center"/>
    </xf>
    <xf numFmtId="0" fontId="18" fillId="14" borderId="7" xfId="0" applyFont="1" applyFill="1" applyBorder="1" applyAlignment="1">
      <alignment vertical="center"/>
    </xf>
    <xf numFmtId="0" fontId="18" fillId="14" borderId="5" xfId="0" applyFont="1" applyFill="1" applyBorder="1" applyAlignment="1">
      <alignment vertical="center"/>
    </xf>
    <xf numFmtId="0" fontId="18" fillId="14" borderId="16" xfId="0" applyFont="1" applyFill="1" applyBorder="1" applyAlignment="1">
      <alignment vertical="center"/>
    </xf>
    <xf numFmtId="0" fontId="22" fillId="3" borderId="33" xfId="0" applyFont="1" applyFill="1" applyBorder="1" applyAlignment="1">
      <alignment vertical="center"/>
    </xf>
    <xf numFmtId="0" fontId="22" fillId="3" borderId="30" xfId="0" applyFont="1" applyFill="1" applyBorder="1" applyAlignment="1">
      <alignment vertical="center"/>
    </xf>
    <xf numFmtId="0" fontId="21" fillId="0" borderId="33" xfId="0" applyFont="1" applyBorder="1" applyAlignment="1"/>
    <xf numFmtId="0" fontId="21" fillId="0" borderId="22" xfId="0" applyFont="1" applyBorder="1" applyAlignment="1"/>
    <xf numFmtId="0" fontId="21" fillId="0" borderId="30" xfId="0" applyFont="1" applyBorder="1" applyAlignment="1"/>
    <xf numFmtId="0" fontId="14" fillId="0" borderId="0" xfId="0" applyFont="1" applyFill="1" applyBorder="1" applyAlignment="1" applyProtection="1">
      <alignment horizontal="left"/>
    </xf>
    <xf numFmtId="0" fontId="13" fillId="0" borderId="0" xfId="0" applyFont="1" applyFill="1" applyBorder="1" applyAlignment="1" applyProtection="1">
      <alignment horizontal="left"/>
    </xf>
    <xf numFmtId="0" fontId="14" fillId="0" borderId="0" xfId="0" applyFont="1" applyFill="1" applyBorder="1" applyProtection="1"/>
    <xf numFmtId="0" fontId="58" fillId="15" borderId="0" xfId="0" applyFont="1" applyFill="1" applyBorder="1" applyAlignment="1" applyProtection="1">
      <alignment horizontal="left"/>
    </xf>
    <xf numFmtId="0" fontId="59" fillId="15" borderId="0" xfId="0" applyFont="1" applyFill="1" applyBorder="1" applyAlignment="1" applyProtection="1">
      <alignment horizontal="left"/>
    </xf>
    <xf numFmtId="0" fontId="3" fillId="0" borderId="0" xfId="0" quotePrefix="1" applyFont="1" applyFill="1" applyBorder="1" applyAlignment="1" applyProtection="1">
      <alignment horizontal="left"/>
    </xf>
    <xf numFmtId="0" fontId="3" fillId="15" borderId="0" xfId="0" applyFont="1" applyFill="1" applyBorder="1" applyAlignment="1" applyProtection="1">
      <alignment horizontal="left"/>
    </xf>
    <xf numFmtId="0" fontId="15" fillId="15" borderId="0" xfId="0" applyFont="1" applyFill="1" applyBorder="1" applyAlignment="1" applyProtection="1">
      <alignment horizontal="left"/>
    </xf>
    <xf numFmtId="0" fontId="32" fillId="15" borderId="0" xfId="0" applyFont="1" applyFill="1" applyBorder="1" applyAlignment="1" applyProtection="1">
      <alignment horizontal="left"/>
    </xf>
    <xf numFmtId="167" fontId="18" fillId="3" borderId="20" xfId="12" applyNumberFormat="1" applyFont="1" applyFill="1" applyBorder="1" applyAlignment="1">
      <alignment horizontal="center" vertical="center" wrapText="1"/>
    </xf>
    <xf numFmtId="167" fontId="18" fillId="3" borderId="32" xfId="12" applyNumberFormat="1" applyFont="1" applyFill="1" applyBorder="1" applyAlignment="1">
      <alignment horizontal="center" vertical="center"/>
    </xf>
    <xf numFmtId="167" fontId="18" fillId="3" borderId="8" xfId="12" applyNumberFormat="1" applyFont="1" applyFill="1" applyBorder="1" applyAlignment="1">
      <alignment horizontal="left"/>
    </xf>
    <xf numFmtId="167" fontId="18" fillId="3" borderId="32" xfId="12" applyNumberFormat="1" applyFont="1" applyFill="1" applyBorder="1" applyAlignment="1">
      <alignment horizontal="left"/>
    </xf>
    <xf numFmtId="0" fontId="2" fillId="0" borderId="0" xfId="12" applyFont="1" applyProtection="1"/>
    <xf numFmtId="0" fontId="27" fillId="0" borderId="0" xfId="12" applyFont="1" applyProtection="1"/>
    <xf numFmtId="0" fontId="23" fillId="0" borderId="0" xfId="12" applyFont="1" applyProtection="1"/>
    <xf numFmtId="0" fontId="23" fillId="0" borderId="0" xfId="12" applyFont="1" applyBorder="1" applyProtection="1"/>
    <xf numFmtId="0" fontId="23" fillId="3" borderId="14" xfId="12" applyFont="1" applyFill="1" applyBorder="1" applyProtection="1"/>
    <xf numFmtId="0" fontId="23" fillId="3" borderId="37" xfId="12" applyFont="1" applyFill="1" applyBorder="1" applyProtection="1"/>
    <xf numFmtId="0" fontId="33" fillId="0" borderId="0" xfId="0" applyFont="1" applyFill="1" applyBorder="1" applyAlignment="1" applyProtection="1">
      <alignment horizontal="left"/>
    </xf>
    <xf numFmtId="0" fontId="35" fillId="0" borderId="0" xfId="0" applyFont="1" applyFill="1" applyBorder="1" applyAlignment="1" applyProtection="1">
      <alignment horizontal="left"/>
    </xf>
    <xf numFmtId="0" fontId="33" fillId="0" borderId="0" xfId="0" applyFont="1"/>
    <xf numFmtId="165" fontId="35" fillId="0" borderId="0" xfId="4" applyNumberFormat="1" applyFont="1" applyFill="1" applyBorder="1" applyAlignment="1" applyProtection="1">
      <alignment horizontal="left"/>
    </xf>
    <xf numFmtId="0" fontId="34" fillId="0" borderId="22" xfId="0" applyFont="1" applyFill="1" applyBorder="1" applyAlignment="1" applyProtection="1"/>
    <xf numFmtId="0" fontId="2" fillId="0" borderId="0" xfId="0" applyFont="1" applyProtection="1"/>
    <xf numFmtId="0" fontId="28" fillId="0" borderId="0" xfId="0" applyFont="1" applyFill="1" applyBorder="1" applyAlignment="1" applyProtection="1">
      <alignment horizontal="right"/>
    </xf>
    <xf numFmtId="0" fontId="33" fillId="0" borderId="4" xfId="0" applyFont="1" applyFill="1" applyBorder="1" applyAlignment="1" applyProtection="1">
      <alignment horizontal="left"/>
    </xf>
    <xf numFmtId="0" fontId="60" fillId="0" borderId="22" xfId="0" applyFont="1" applyFill="1" applyBorder="1" applyAlignment="1" applyProtection="1">
      <alignment horizontal="left"/>
    </xf>
    <xf numFmtId="0" fontId="61" fillId="0" borderId="0" xfId="10" applyFont="1"/>
    <xf numFmtId="0" fontId="35" fillId="3" borderId="20" xfId="10" applyFont="1" applyFill="1" applyBorder="1" applyAlignment="1">
      <alignment horizontal="center" wrapText="1"/>
    </xf>
    <xf numFmtId="167" fontId="35" fillId="3" borderId="20" xfId="12" applyNumberFormat="1" applyFont="1" applyFill="1" applyBorder="1"/>
    <xf numFmtId="167" fontId="35" fillId="3" borderId="32" xfId="12" applyNumberFormat="1" applyFont="1" applyFill="1" applyBorder="1"/>
    <xf numFmtId="0" fontId="35" fillId="3" borderId="38" xfId="12" applyFont="1" applyFill="1" applyBorder="1"/>
    <xf numFmtId="0" fontId="35" fillId="9" borderId="8" xfId="10" applyFont="1" applyFill="1" applyBorder="1"/>
    <xf numFmtId="167" fontId="35" fillId="3" borderId="20" xfId="12" applyNumberFormat="1" applyFont="1" applyFill="1" applyBorder="1" applyAlignment="1">
      <alignment horizontal="center" wrapText="1"/>
    </xf>
    <xf numFmtId="0" fontId="23" fillId="3" borderId="37" xfId="12" applyFont="1" applyFill="1" applyBorder="1" applyAlignment="1">
      <alignment wrapText="1"/>
    </xf>
    <xf numFmtId="0" fontId="23" fillId="3" borderId="39" xfId="12" applyFont="1" applyFill="1" applyBorder="1" applyAlignment="1"/>
    <xf numFmtId="0" fontId="18" fillId="3" borderId="37" xfId="12" applyFont="1" applyFill="1" applyBorder="1" applyAlignment="1">
      <alignment wrapText="1"/>
    </xf>
    <xf numFmtId="0" fontId="35" fillId="3" borderId="40" xfId="10" applyFont="1" applyFill="1" applyBorder="1"/>
    <xf numFmtId="0" fontId="35" fillId="3" borderId="34" xfId="10" applyFont="1" applyFill="1" applyBorder="1"/>
    <xf numFmtId="0" fontId="62" fillId="17" borderId="8" xfId="10" applyFont="1" applyFill="1" applyBorder="1" applyAlignment="1">
      <alignment horizontal="right"/>
    </xf>
    <xf numFmtId="0" fontId="63" fillId="17" borderId="17" xfId="10" applyFont="1" applyFill="1" applyBorder="1"/>
    <xf numFmtId="0" fontId="63" fillId="17" borderId="12" xfId="10" applyFont="1" applyFill="1" applyBorder="1"/>
    <xf numFmtId="164" fontId="25" fillId="9" borderId="34" xfId="10" applyNumberFormat="1" applyFont="1" applyFill="1" applyBorder="1"/>
    <xf numFmtId="9" fontId="25" fillId="9" borderId="34" xfId="7" applyFont="1" applyFill="1" applyBorder="1"/>
    <xf numFmtId="164" fontId="25" fillId="9" borderId="35" xfId="10" applyNumberFormat="1" applyFont="1" applyFill="1" applyBorder="1"/>
    <xf numFmtId="9" fontId="25" fillId="9" borderId="35" xfId="7" applyFont="1" applyFill="1" applyBorder="1"/>
    <xf numFmtId="164" fontId="25" fillId="9" borderId="6" xfId="10" applyNumberFormat="1" applyFont="1" applyFill="1" applyBorder="1"/>
    <xf numFmtId="164" fontId="25" fillId="9" borderId="40" xfId="10" applyNumberFormat="1" applyFont="1" applyFill="1" applyBorder="1"/>
    <xf numFmtId="9" fontId="25" fillId="9" borderId="40" xfId="7" applyFont="1" applyFill="1" applyBorder="1"/>
    <xf numFmtId="164" fontId="25" fillId="9" borderId="32" xfId="10" applyNumberFormat="1" applyFont="1" applyFill="1" applyBorder="1"/>
    <xf numFmtId="164" fontId="25" fillId="9" borderId="8" xfId="10" applyNumberFormat="1" applyFont="1" applyFill="1" applyBorder="1"/>
    <xf numFmtId="9" fontId="25" fillId="9" borderId="8" xfId="10" applyNumberFormat="1" applyFont="1" applyFill="1" applyBorder="1"/>
    <xf numFmtId="9" fontId="25" fillId="9" borderId="32" xfId="10" applyNumberFormat="1" applyFont="1" applyFill="1" applyBorder="1"/>
    <xf numFmtId="0" fontId="18" fillId="18" borderId="8" xfId="0" applyFont="1" applyFill="1" applyBorder="1"/>
    <xf numFmtId="164" fontId="21" fillId="18" borderId="32" xfId="0" applyNumberFormat="1" applyFont="1" applyFill="1" applyBorder="1"/>
    <xf numFmtId="9" fontId="21" fillId="18" borderId="32" xfId="6" applyNumberFormat="1" applyFont="1" applyFill="1" applyBorder="1" applyAlignment="1">
      <alignment horizontal="center"/>
    </xf>
    <xf numFmtId="164" fontId="21" fillId="18" borderId="20" xfId="0" applyNumberFormat="1" applyFont="1" applyFill="1" applyBorder="1"/>
    <xf numFmtId="9" fontId="21" fillId="18" borderId="34" xfId="6" applyNumberFormat="1" applyFont="1" applyFill="1" applyBorder="1" applyAlignment="1">
      <alignment horizontal="center"/>
    </xf>
    <xf numFmtId="164" fontId="21" fillId="18" borderId="6" xfId="0" applyNumberFormat="1" applyFont="1" applyFill="1" applyBorder="1"/>
    <xf numFmtId="9" fontId="21" fillId="18" borderId="35" xfId="6" applyNumberFormat="1" applyFont="1" applyFill="1" applyBorder="1" applyAlignment="1">
      <alignment horizontal="center"/>
    </xf>
    <xf numFmtId="167" fontId="21" fillId="18" borderId="20" xfId="0" applyNumberFormat="1" applyFont="1" applyFill="1" applyBorder="1"/>
    <xf numFmtId="167" fontId="21" fillId="18" borderId="6" xfId="0" applyNumberFormat="1" applyFont="1" applyFill="1" applyBorder="1"/>
    <xf numFmtId="167" fontId="18" fillId="3" borderId="41" xfId="12" applyNumberFormat="1" applyFont="1" applyFill="1" applyBorder="1" applyAlignment="1">
      <alignment horizontal="center" vertical="center" wrapText="1"/>
    </xf>
    <xf numFmtId="164" fontId="21" fillId="13" borderId="42" xfId="0" applyNumberFormat="1" applyFont="1" applyFill="1" applyBorder="1"/>
    <xf numFmtId="164" fontId="21" fillId="13" borderId="43" xfId="0" applyNumberFormat="1" applyFont="1" applyFill="1" applyBorder="1"/>
    <xf numFmtId="164" fontId="21" fillId="18" borderId="41" xfId="0" applyNumberFormat="1" applyFont="1" applyFill="1" applyBorder="1"/>
    <xf numFmtId="9" fontId="21" fillId="13" borderId="21" xfId="0" applyNumberFormat="1" applyFont="1" applyFill="1" applyBorder="1"/>
    <xf numFmtId="9" fontId="21" fillId="13" borderId="0" xfId="0" applyNumberFormat="1" applyFont="1" applyFill="1" applyBorder="1"/>
    <xf numFmtId="9" fontId="21" fillId="13" borderId="10" xfId="0" applyNumberFormat="1" applyFont="1" applyFill="1" applyBorder="1"/>
    <xf numFmtId="9" fontId="21" fillId="18" borderId="12" xfId="0" applyNumberFormat="1" applyFont="1" applyFill="1" applyBorder="1"/>
    <xf numFmtId="167" fontId="18" fillId="3" borderId="44" xfId="12" applyNumberFormat="1" applyFont="1" applyFill="1" applyBorder="1" applyAlignment="1">
      <alignment horizontal="center" vertical="center" wrapText="1"/>
    </xf>
    <xf numFmtId="164" fontId="21" fillId="13" borderId="18" xfId="0" applyNumberFormat="1" applyFont="1" applyFill="1" applyBorder="1"/>
    <xf numFmtId="164" fontId="21" fillId="13" borderId="19" xfId="0" applyNumberFormat="1" applyFont="1" applyFill="1" applyBorder="1"/>
    <xf numFmtId="164" fontId="21" fillId="18" borderId="44" xfId="0" applyNumberFormat="1" applyFont="1" applyFill="1" applyBorder="1"/>
    <xf numFmtId="167" fontId="18" fillId="3" borderId="18" xfId="12" applyNumberFormat="1" applyFont="1" applyFill="1" applyBorder="1" applyAlignment="1">
      <alignment horizontal="center" vertical="center" wrapText="1"/>
    </xf>
    <xf numFmtId="9" fontId="21" fillId="18" borderId="44" xfId="0" applyNumberFormat="1" applyFont="1" applyFill="1" applyBorder="1"/>
    <xf numFmtId="167" fontId="18" fillId="3" borderId="42" xfId="12" applyNumberFormat="1" applyFont="1" applyFill="1" applyBorder="1" applyAlignment="1">
      <alignment horizontal="center" vertical="center" wrapText="1"/>
    </xf>
    <xf numFmtId="0" fontId="64" fillId="0" borderId="0" xfId="0" applyFont="1" applyFill="1" applyBorder="1" applyAlignment="1" applyProtection="1">
      <alignment horizontal="left"/>
    </xf>
    <xf numFmtId="0" fontId="63" fillId="0" borderId="0" xfId="0" applyFont="1" applyFill="1" applyBorder="1" applyAlignment="1" applyProtection="1">
      <alignment horizontal="left"/>
    </xf>
    <xf numFmtId="0" fontId="65" fillId="0" borderId="0" xfId="0" applyFont="1" applyFill="1" applyBorder="1" applyAlignment="1" applyProtection="1">
      <alignment horizontal="left"/>
    </xf>
    <xf numFmtId="0" fontId="27" fillId="8" borderId="0" xfId="8" applyFont="1" applyFill="1"/>
    <xf numFmtId="0" fontId="23" fillId="8" borderId="0" xfId="8" applyFont="1" applyFill="1" applyAlignment="1">
      <alignment horizontal="left"/>
    </xf>
    <xf numFmtId="0" fontId="23" fillId="8" borderId="0" xfId="8" applyFont="1" applyFill="1"/>
    <xf numFmtId="0" fontId="8" fillId="0" borderId="0" xfId="8" applyFont="1"/>
    <xf numFmtId="0" fontId="29" fillId="8" borderId="0" xfId="8" applyFont="1" applyFill="1"/>
    <xf numFmtId="0" fontId="66" fillId="8" borderId="0" xfId="8" applyFont="1" applyFill="1"/>
    <xf numFmtId="0" fontId="31" fillId="2" borderId="0" xfId="8" applyFont="1" applyFill="1"/>
    <xf numFmtId="0" fontId="17" fillId="2" borderId="0" xfId="8" applyFont="1" applyFill="1"/>
    <xf numFmtId="0" fontId="20" fillId="2" borderId="0" xfId="8" applyFont="1" applyFill="1"/>
    <xf numFmtId="0" fontId="10" fillId="0" borderId="0" xfId="12" applyFont="1"/>
    <xf numFmtId="0" fontId="9" fillId="8" borderId="0" xfId="8" applyFont="1" applyFill="1"/>
    <xf numFmtId="0" fontId="8" fillId="8" borderId="0" xfId="8" applyFont="1" applyFill="1" applyAlignment="1">
      <alignment horizontal="left"/>
    </xf>
    <xf numFmtId="0" fontId="30" fillId="2" borderId="0" xfId="8" applyFont="1" applyFill="1"/>
    <xf numFmtId="14" fontId="52" fillId="0" borderId="0" xfId="12" applyNumberFormat="1" applyFont="1" applyFill="1" applyAlignment="1" applyProtection="1"/>
    <xf numFmtId="0" fontId="19" fillId="0" borderId="0" xfId="12" applyFont="1" applyFill="1" applyAlignment="1" applyProtection="1"/>
    <xf numFmtId="0" fontId="20" fillId="0" borderId="0" xfId="12" applyFont="1" applyFill="1" applyAlignment="1" applyProtection="1"/>
    <xf numFmtId="14" fontId="67" fillId="0" borderId="0" xfId="12" applyNumberFormat="1" applyFont="1" applyFill="1" applyAlignment="1" applyProtection="1"/>
    <xf numFmtId="0" fontId="67" fillId="0" borderId="0" xfId="12" applyFont="1" applyFill="1" applyAlignment="1" applyProtection="1"/>
    <xf numFmtId="0" fontId="3" fillId="0" borderId="0" xfId="8" applyFont="1"/>
    <xf numFmtId="0" fontId="3" fillId="0" borderId="0" xfId="12" applyFont="1"/>
    <xf numFmtId="0" fontId="18" fillId="3" borderId="8" xfId="0" applyFont="1" applyFill="1" applyBorder="1"/>
    <xf numFmtId="0" fontId="18" fillId="3" borderId="17" xfId="0" applyFont="1" applyFill="1" applyBorder="1"/>
    <xf numFmtId="0" fontId="18" fillId="3" borderId="12" xfId="0" applyFont="1" applyFill="1" applyBorder="1"/>
    <xf numFmtId="167" fontId="35" fillId="3" borderId="20" xfId="12" applyNumberFormat="1" applyFont="1" applyFill="1" applyBorder="1" applyAlignment="1">
      <alignment wrapText="1"/>
    </xf>
    <xf numFmtId="0" fontId="61" fillId="0" borderId="0" xfId="10" applyFont="1" applyFill="1"/>
    <xf numFmtId="0" fontId="62" fillId="17" borderId="8" xfId="10" applyNumberFormat="1" applyFont="1" applyFill="1" applyBorder="1" applyAlignment="1">
      <alignment horizontal="right"/>
    </xf>
    <xf numFmtId="0" fontId="63" fillId="17" borderId="17" xfId="10" applyNumberFormat="1" applyFont="1" applyFill="1" applyBorder="1"/>
    <xf numFmtId="0" fontId="62" fillId="17" borderId="17" xfId="10" applyNumberFormat="1" applyFont="1" applyFill="1" applyBorder="1"/>
    <xf numFmtId="9" fontId="0" fillId="0" borderId="0" xfId="0" applyNumberFormat="1"/>
    <xf numFmtId="164" fontId="21" fillId="18" borderId="34" xfId="6" applyNumberFormat="1" applyFont="1" applyFill="1" applyBorder="1" applyAlignment="1">
      <alignment horizontal="center"/>
    </xf>
    <xf numFmtId="0" fontId="18" fillId="0" borderId="12" xfId="0" applyFont="1" applyBorder="1" applyAlignment="1" applyProtection="1">
      <alignment wrapText="1"/>
    </xf>
    <xf numFmtId="0" fontId="18" fillId="0" borderId="17" xfId="0" applyFont="1" applyBorder="1" applyAlignment="1" applyProtection="1">
      <alignment wrapText="1"/>
    </xf>
    <xf numFmtId="0" fontId="63" fillId="0" borderId="0" xfId="0" applyFont="1" applyFill="1" applyBorder="1" applyAlignment="1" applyProtection="1">
      <alignment horizontal="left" wrapText="1"/>
    </xf>
    <xf numFmtId="0" fontId="0" fillId="0" borderId="69" xfId="0" applyBorder="1"/>
    <xf numFmtId="0" fontId="0" fillId="0" borderId="70" xfId="0" applyBorder="1"/>
    <xf numFmtId="0" fontId="0" fillId="0" borderId="71" xfId="0" applyBorder="1"/>
    <xf numFmtId="0" fontId="0" fillId="0" borderId="72" xfId="0" applyBorder="1"/>
    <xf numFmtId="0" fontId="0" fillId="0" borderId="45" xfId="0" applyBorder="1"/>
    <xf numFmtId="0" fontId="4" fillId="18" borderId="0" xfId="0" applyNumberFormat="1" applyFont="1" applyFill="1" applyAlignment="1" applyProtection="1">
      <alignment wrapText="1"/>
    </xf>
    <xf numFmtId="0" fontId="33" fillId="7" borderId="0" xfId="0" applyNumberFormat="1" applyFont="1" applyFill="1" applyProtection="1"/>
    <xf numFmtId="165" fontId="33" fillId="20" borderId="0" xfId="0" applyNumberFormat="1" applyFont="1" applyFill="1"/>
    <xf numFmtId="165" fontId="36" fillId="6" borderId="0" xfId="0" applyNumberFormat="1" applyFont="1" applyFill="1"/>
    <xf numFmtId="165" fontId="36" fillId="10" borderId="0" xfId="0" applyNumberFormat="1" applyFont="1" applyFill="1"/>
    <xf numFmtId="165" fontId="36" fillId="21" borderId="0" xfId="0" applyNumberFormat="1" applyFont="1" applyFill="1"/>
    <xf numFmtId="0" fontId="35" fillId="0" borderId="0" xfId="0" applyFont="1"/>
    <xf numFmtId="0" fontId="35" fillId="0" borderId="46" xfId="0" applyFont="1" applyBorder="1"/>
    <xf numFmtId="0" fontId="35" fillId="0" borderId="47" xfId="0" applyFont="1" applyBorder="1"/>
    <xf numFmtId="0" fontId="2" fillId="0" borderId="69" xfId="0" pivotButton="1" applyFont="1" applyBorder="1"/>
    <xf numFmtId="0" fontId="4" fillId="20" borderId="37" xfId="12" applyFont="1" applyFill="1" applyBorder="1" applyProtection="1">
      <protection locked="0"/>
    </xf>
    <xf numFmtId="1" fontId="33" fillId="0" borderId="0" xfId="0" applyNumberFormat="1" applyFont="1"/>
    <xf numFmtId="165" fontId="33" fillId="0" borderId="0" xfId="0" applyNumberFormat="1" applyFont="1"/>
    <xf numFmtId="174" fontId="33" fillId="0" borderId="0" xfId="0" applyNumberFormat="1" applyFont="1" applyFill="1"/>
    <xf numFmtId="0" fontId="33" fillId="0" borderId="25" xfId="0" applyFont="1" applyBorder="1"/>
    <xf numFmtId="0" fontId="33" fillId="0" borderId="37" xfId="0" applyFont="1" applyBorder="1"/>
    <xf numFmtId="9" fontId="33" fillId="0" borderId="37" xfId="0" applyNumberFormat="1" applyFont="1" applyBorder="1"/>
    <xf numFmtId="9" fontId="33" fillId="0" borderId="28" xfId="0" applyNumberFormat="1" applyFont="1" applyBorder="1"/>
    <xf numFmtId="0" fontId="33" fillId="0" borderId="48" xfId="0" applyFont="1" applyBorder="1"/>
    <xf numFmtId="0" fontId="33" fillId="0" borderId="39" xfId="0" applyFont="1" applyBorder="1"/>
    <xf numFmtId="9" fontId="33" fillId="0" borderId="39" xfId="0" applyNumberFormat="1" applyFont="1" applyBorder="1"/>
    <xf numFmtId="9" fontId="33" fillId="0" borderId="1" xfId="0" applyNumberFormat="1" applyFont="1" applyBorder="1"/>
    <xf numFmtId="0" fontId="33" fillId="0" borderId="0" xfId="0" applyNumberFormat="1" applyFont="1"/>
    <xf numFmtId="49" fontId="33" fillId="0" borderId="0" xfId="0" applyNumberFormat="1" applyFont="1"/>
    <xf numFmtId="49" fontId="21" fillId="22" borderId="37" xfId="6" applyNumberFormat="1" applyFont="1" applyFill="1" applyBorder="1" applyProtection="1">
      <protection locked="0"/>
    </xf>
    <xf numFmtId="0" fontId="21" fillId="3" borderId="49" xfId="12" applyFont="1" applyFill="1" applyBorder="1" applyAlignment="1" applyProtection="1">
      <alignment horizontal="left" wrapText="1"/>
    </xf>
    <xf numFmtId="1" fontId="21" fillId="0" borderId="10" xfId="0" applyNumberFormat="1" applyFont="1" applyBorder="1" applyProtection="1"/>
    <xf numFmtId="1" fontId="21" fillId="10" borderId="10" xfId="0" applyNumberFormat="1" applyFont="1" applyFill="1" applyBorder="1" applyProtection="1"/>
    <xf numFmtId="1" fontId="21" fillId="0" borderId="12" xfId="0" applyNumberFormat="1" applyFont="1" applyBorder="1" applyProtection="1"/>
    <xf numFmtId="1" fontId="21" fillId="10" borderId="12" xfId="0" applyNumberFormat="1" applyFont="1" applyFill="1" applyBorder="1" applyProtection="1"/>
    <xf numFmtId="0" fontId="21" fillId="0" borderId="38" xfId="0" applyFont="1" applyBorder="1" applyProtection="1"/>
    <xf numFmtId="0" fontId="68" fillId="0" borderId="41" xfId="0" applyFont="1" applyBorder="1" applyAlignment="1" applyProtection="1"/>
    <xf numFmtId="0" fontId="68" fillId="0" borderId="17" xfId="0" applyFont="1" applyBorder="1" applyAlignment="1" applyProtection="1"/>
    <xf numFmtId="0" fontId="68" fillId="0" borderId="50" xfId="0" applyFont="1" applyBorder="1" applyAlignment="1" applyProtection="1"/>
    <xf numFmtId="0" fontId="68" fillId="0" borderId="8" xfId="0" applyFont="1" applyBorder="1" applyAlignment="1" applyProtection="1"/>
    <xf numFmtId="0" fontId="68" fillId="0" borderId="51" xfId="0" applyFont="1" applyBorder="1" applyAlignment="1" applyProtection="1"/>
    <xf numFmtId="0" fontId="18" fillId="0" borderId="50" xfId="0" applyFont="1" applyBorder="1" applyAlignment="1" applyProtection="1"/>
    <xf numFmtId="0" fontId="21" fillId="0" borderId="8" xfId="0" applyFont="1" applyBorder="1" applyAlignment="1" applyProtection="1">
      <alignment horizontal="right"/>
    </xf>
    <xf numFmtId="0" fontId="55" fillId="0" borderId="0" xfId="0" applyFont="1"/>
    <xf numFmtId="0" fontId="22" fillId="3" borderId="22" xfId="0" applyFont="1" applyFill="1" applyBorder="1" applyAlignment="1">
      <alignment vertical="center"/>
    </xf>
    <xf numFmtId="0" fontId="18" fillId="3" borderId="51" xfId="0" applyFont="1" applyFill="1" applyBorder="1" applyAlignment="1"/>
    <xf numFmtId="0" fontId="18" fillId="9" borderId="7" xfId="0" applyFont="1" applyFill="1" applyBorder="1" applyAlignment="1">
      <alignment horizontal="right"/>
    </xf>
    <xf numFmtId="0" fontId="18" fillId="3" borderId="42" xfId="0" applyFont="1" applyFill="1" applyBorder="1" applyAlignment="1"/>
    <xf numFmtId="0" fontId="18" fillId="3" borderId="18" xfId="0" applyFont="1" applyFill="1" applyBorder="1" applyAlignment="1"/>
    <xf numFmtId="0" fontId="21" fillId="0" borderId="0" xfId="0" applyFont="1" applyBorder="1" applyAlignment="1"/>
    <xf numFmtId="0" fontId="21" fillId="0" borderId="10" xfId="0" applyFont="1" applyBorder="1" applyAlignment="1"/>
    <xf numFmtId="0" fontId="24" fillId="5" borderId="8" xfId="0" applyFont="1" applyFill="1" applyBorder="1" applyAlignment="1">
      <alignment vertical="center"/>
    </xf>
    <xf numFmtId="0" fontId="24" fillId="5" borderId="17" xfId="0" applyFont="1" applyFill="1" applyBorder="1" applyAlignment="1">
      <alignment vertical="center"/>
    </xf>
    <xf numFmtId="0" fontId="24" fillId="5" borderId="12" xfId="0" applyFont="1" applyFill="1" applyBorder="1" applyAlignment="1">
      <alignment vertical="center"/>
    </xf>
    <xf numFmtId="0" fontId="24" fillId="5" borderId="41" xfId="0" applyFont="1" applyFill="1" applyBorder="1" applyAlignment="1">
      <alignment vertical="center"/>
    </xf>
    <xf numFmtId="0" fontId="24" fillId="5" borderId="32" xfId="0" applyFont="1" applyFill="1" applyBorder="1" applyAlignment="1">
      <alignment horizontal="center" vertical="center"/>
    </xf>
    <xf numFmtId="0" fontId="21" fillId="0" borderId="21" xfId="0" applyFont="1" applyBorder="1" applyProtection="1"/>
    <xf numFmtId="0" fontId="21" fillId="0" borderId="41" xfId="0" applyFont="1" applyBorder="1"/>
    <xf numFmtId="0" fontId="21" fillId="0" borderId="44" xfId="0" applyFont="1" applyBorder="1"/>
    <xf numFmtId="0" fontId="21" fillId="0" borderId="50" xfId="0" applyFont="1" applyBorder="1"/>
    <xf numFmtId="0" fontId="21" fillId="0" borderId="47" xfId="0" applyFont="1" applyBorder="1"/>
    <xf numFmtId="0" fontId="21" fillId="0" borderId="52" xfId="0" applyFont="1" applyBorder="1"/>
    <xf numFmtId="0" fontId="18" fillId="0" borderId="8" xfId="0" applyFont="1" applyBorder="1" applyAlignment="1" applyProtection="1">
      <alignment wrapText="1"/>
    </xf>
    <xf numFmtId="0" fontId="21" fillId="0" borderId="8" xfId="0" applyFont="1" applyBorder="1" applyAlignment="1" applyProtection="1">
      <alignment wrapText="1"/>
    </xf>
    <xf numFmtId="9" fontId="21" fillId="0" borderId="47" xfId="0" applyNumberFormat="1" applyFont="1" applyBorder="1"/>
    <xf numFmtId="1" fontId="21" fillId="0" borderId="37" xfId="0" applyNumberFormat="1" applyFont="1" applyBorder="1"/>
    <xf numFmtId="1" fontId="21" fillId="0" borderId="53" xfId="0" applyNumberFormat="1" applyFont="1" applyBorder="1"/>
    <xf numFmtId="1" fontId="0" fillId="0" borderId="0" xfId="0" applyNumberFormat="1"/>
    <xf numFmtId="9" fontId="27" fillId="0" borderId="0" xfId="0" applyNumberFormat="1" applyFont="1"/>
    <xf numFmtId="0" fontId="21" fillId="0" borderId="0" xfId="0" applyFont="1" applyAlignment="1">
      <alignment vertical="center"/>
    </xf>
    <xf numFmtId="9" fontId="27" fillId="0" borderId="37" xfId="0" applyNumberFormat="1" applyFont="1" applyBorder="1" applyAlignment="1">
      <alignment horizontal="left" wrapText="1"/>
    </xf>
    <xf numFmtId="0" fontId="27" fillId="8" borderId="25" xfId="0" applyFont="1" applyFill="1" applyBorder="1"/>
    <xf numFmtId="0" fontId="23" fillId="14" borderId="47" xfId="0" applyFont="1" applyFill="1" applyBorder="1" applyAlignment="1">
      <alignment horizontal="center" wrapText="1"/>
    </xf>
    <xf numFmtId="0" fontId="23" fillId="14" borderId="46" xfId="0" applyFont="1" applyFill="1" applyBorder="1" applyAlignment="1">
      <alignment horizontal="center" wrapText="1"/>
    </xf>
    <xf numFmtId="175" fontId="0" fillId="11" borderId="0" xfId="0" applyNumberFormat="1" applyFill="1" applyAlignment="1">
      <alignment horizontal="right"/>
    </xf>
    <xf numFmtId="9" fontId="39" fillId="0" borderId="37" xfId="0" applyNumberFormat="1" applyFont="1" applyBorder="1"/>
    <xf numFmtId="9" fontId="39" fillId="0" borderId="47" xfId="0" applyNumberFormat="1" applyFont="1" applyBorder="1"/>
    <xf numFmtId="9" fontId="39" fillId="0" borderId="28" xfId="0" applyNumberFormat="1" applyFont="1" applyBorder="1"/>
    <xf numFmtId="9" fontId="39" fillId="0" borderId="3" xfId="0" applyNumberFormat="1" applyFont="1" applyBorder="1"/>
    <xf numFmtId="0" fontId="35" fillId="3" borderId="37" xfId="10" applyFont="1" applyFill="1" applyBorder="1"/>
    <xf numFmtId="0" fontId="35" fillId="3" borderId="37" xfId="12" applyFont="1" applyFill="1" applyBorder="1"/>
    <xf numFmtId="0" fontId="33" fillId="0" borderId="37" xfId="12" applyFont="1" applyFill="1" applyBorder="1"/>
    <xf numFmtId="14" fontId="33" fillId="0" borderId="37" xfId="12" applyNumberFormat="1" applyFont="1" applyFill="1" applyBorder="1"/>
    <xf numFmtId="0" fontId="56" fillId="23" borderId="21" xfId="8" applyFont="1" applyFill="1" applyBorder="1" applyProtection="1"/>
    <xf numFmtId="14" fontId="56" fillId="23" borderId="0" xfId="8" applyNumberFormat="1" applyFont="1" applyFill="1" applyBorder="1" applyProtection="1"/>
    <xf numFmtId="0" fontId="56" fillId="23" borderId="0" xfId="8" applyFont="1" applyFill="1" applyBorder="1" applyAlignment="1" applyProtection="1">
      <alignment horizontal="center"/>
    </xf>
    <xf numFmtId="167" fontId="56" fillId="23" borderId="0" xfId="8" applyNumberFormat="1" applyFont="1" applyFill="1" applyBorder="1" applyAlignment="1" applyProtection="1">
      <alignment horizontal="left"/>
    </xf>
    <xf numFmtId="0" fontId="56" fillId="23" borderId="37" xfId="8" applyFont="1" applyFill="1" applyBorder="1"/>
    <xf numFmtId="16" fontId="56" fillId="23" borderId="37" xfId="8" applyNumberFormat="1" applyFont="1" applyFill="1" applyBorder="1"/>
    <xf numFmtId="0" fontId="0" fillId="0" borderId="6" xfId="0" applyBorder="1"/>
    <xf numFmtId="0" fontId="69" fillId="0" borderId="6" xfId="0" applyFont="1" applyBorder="1" applyAlignment="1">
      <alignment horizontal="right"/>
    </xf>
    <xf numFmtId="0" fontId="0" fillId="0" borderId="10" xfId="0" applyBorder="1"/>
    <xf numFmtId="9" fontId="69" fillId="0" borderId="6" xfId="0" applyNumberFormat="1" applyFont="1" applyBorder="1"/>
    <xf numFmtId="0" fontId="57" fillId="8" borderId="20" xfId="0" applyFont="1" applyFill="1" applyBorder="1" applyProtection="1"/>
    <xf numFmtId="0" fontId="57" fillId="8" borderId="0" xfId="0" applyFont="1" applyFill="1" applyBorder="1" applyProtection="1"/>
    <xf numFmtId="0" fontId="0" fillId="8" borderId="0" xfId="0" applyFill="1"/>
    <xf numFmtId="0" fontId="57" fillId="8" borderId="54" xfId="0" applyFont="1" applyFill="1" applyBorder="1"/>
    <xf numFmtId="0" fontId="56" fillId="8" borderId="0" xfId="0" applyFont="1" applyFill="1" applyBorder="1" applyProtection="1"/>
    <xf numFmtId="0" fontId="56" fillId="8" borderId="10" xfId="0" applyFont="1" applyFill="1" applyBorder="1" applyProtection="1"/>
    <xf numFmtId="0" fontId="56" fillId="8" borderId="4" xfId="0" applyFont="1" applyFill="1" applyBorder="1"/>
    <xf numFmtId="0" fontId="56" fillId="8" borderId="55" xfId="0" applyFont="1" applyFill="1" applyBorder="1"/>
    <xf numFmtId="0" fontId="56" fillId="8" borderId="36" xfId="0" applyFont="1" applyFill="1" applyBorder="1" applyProtection="1"/>
    <xf numFmtId="49" fontId="56" fillId="23" borderId="0" xfId="8" applyNumberFormat="1" applyFont="1" applyFill="1" applyBorder="1" applyAlignment="1" applyProtection="1">
      <alignment horizontal="left"/>
    </xf>
    <xf numFmtId="0" fontId="69" fillId="0" borderId="6" xfId="0" applyFont="1" applyBorder="1" applyAlignment="1">
      <alignment horizontal="left"/>
    </xf>
    <xf numFmtId="168" fontId="56" fillId="23" borderId="37" xfId="2" applyNumberFormat="1" applyFont="1" applyFill="1" applyBorder="1" applyProtection="1"/>
    <xf numFmtId="0" fontId="2" fillId="0" borderId="20" xfId="0" applyFont="1" applyBorder="1"/>
    <xf numFmtId="0" fontId="0" fillId="0" borderId="21" xfId="0" applyBorder="1"/>
    <xf numFmtId="0" fontId="68" fillId="0" borderId="21" xfId="0" applyFont="1" applyBorder="1" applyAlignment="1">
      <alignment horizontal="center"/>
    </xf>
    <xf numFmtId="0" fontId="68" fillId="0" borderId="36" xfId="0" applyFont="1" applyBorder="1" applyAlignment="1">
      <alignment horizontal="center"/>
    </xf>
    <xf numFmtId="14" fontId="56" fillId="23" borderId="14" xfId="8" applyNumberFormat="1" applyFont="1" applyFill="1" applyBorder="1" applyProtection="1"/>
    <xf numFmtId="14" fontId="56" fillId="23" borderId="15" xfId="8" applyNumberFormat="1" applyFont="1" applyFill="1" applyBorder="1" applyProtection="1"/>
    <xf numFmtId="168" fontId="56" fillId="23" borderId="56" xfId="2" applyNumberFormat="1" applyFont="1" applyFill="1" applyBorder="1" applyProtection="1"/>
    <xf numFmtId="168" fontId="57" fillId="24" borderId="37" xfId="2" applyNumberFormat="1" applyFont="1" applyFill="1" applyBorder="1" applyProtection="1"/>
    <xf numFmtId="0" fontId="3" fillId="0" borderId="0" xfId="0" applyFont="1" applyBorder="1"/>
    <xf numFmtId="1" fontId="56" fillId="23" borderId="0" xfId="5" applyNumberFormat="1" applyFont="1" applyFill="1" applyBorder="1" applyProtection="1"/>
    <xf numFmtId="0" fontId="57" fillId="0" borderId="0" xfId="0" applyFont="1" applyBorder="1"/>
    <xf numFmtId="14" fontId="56" fillId="23" borderId="37" xfId="8" applyNumberFormat="1" applyFont="1" applyFill="1" applyBorder="1" applyProtection="1"/>
    <xf numFmtId="14" fontId="70" fillId="23" borderId="37" xfId="8" applyNumberFormat="1" applyFont="1" applyFill="1" applyBorder="1"/>
    <xf numFmtId="0" fontId="71" fillId="0" borderId="0" xfId="0" applyFont="1" applyFill="1" applyBorder="1"/>
    <xf numFmtId="0" fontId="69" fillId="0" borderId="39" xfId="0" applyFont="1" applyBorder="1" applyAlignment="1">
      <alignment horizontal="center"/>
    </xf>
    <xf numFmtId="0" fontId="0" fillId="0" borderId="47" xfId="0" applyBorder="1"/>
    <xf numFmtId="0" fontId="69" fillId="0" borderId="39" xfId="0" applyFont="1" applyBorder="1" applyAlignment="1">
      <alignment horizontal="left"/>
    </xf>
    <xf numFmtId="0" fontId="69" fillId="0" borderId="57" xfId="0" applyFont="1" applyBorder="1" applyAlignment="1">
      <alignment horizontal="center"/>
    </xf>
    <xf numFmtId="168" fontId="56" fillId="23" borderId="47" xfId="2" applyNumberFormat="1" applyFont="1" applyFill="1" applyBorder="1" applyProtection="1"/>
    <xf numFmtId="0" fontId="57" fillId="4" borderId="6" xfId="0" applyFont="1" applyFill="1" applyBorder="1" applyAlignment="1" applyProtection="1">
      <alignment horizontal="left"/>
    </xf>
    <xf numFmtId="168" fontId="72" fillId="23" borderId="39" xfId="2" applyNumberFormat="1" applyFont="1" applyFill="1" applyBorder="1" applyProtection="1"/>
    <xf numFmtId="168" fontId="72" fillId="23" borderId="47" xfId="2" applyNumberFormat="1" applyFont="1" applyFill="1" applyBorder="1" applyProtection="1"/>
    <xf numFmtId="0" fontId="33" fillId="0" borderId="19" xfId="0" applyFont="1" applyBorder="1"/>
    <xf numFmtId="0" fontId="33" fillId="0" borderId="38" xfId="0" applyFont="1" applyBorder="1"/>
    <xf numFmtId="0" fontId="33" fillId="0" borderId="47" xfId="0" applyFont="1" applyBorder="1"/>
    <xf numFmtId="0" fontId="33" fillId="0" borderId="58" xfId="0" applyFont="1" applyBorder="1"/>
    <xf numFmtId="168" fontId="72" fillId="23" borderId="37" xfId="2" applyNumberFormat="1" applyFont="1" applyFill="1" applyBorder="1" applyProtection="1"/>
    <xf numFmtId="168" fontId="72" fillId="23" borderId="53" xfId="2" applyNumberFormat="1" applyFont="1" applyFill="1" applyBorder="1" applyProtection="1"/>
    <xf numFmtId="168" fontId="72" fillId="23" borderId="56" xfId="2" applyNumberFormat="1" applyFont="1" applyFill="1" applyBorder="1" applyProtection="1"/>
    <xf numFmtId="168" fontId="72" fillId="23" borderId="59" xfId="2" applyNumberFormat="1" applyFont="1" applyFill="1" applyBorder="1" applyProtection="1"/>
    <xf numFmtId="0" fontId="23" fillId="3" borderId="33" xfId="12" applyFont="1" applyFill="1" applyBorder="1"/>
    <xf numFmtId="0" fontId="0" fillId="0" borderId="4" xfId="0" applyBorder="1"/>
    <xf numFmtId="0" fontId="56" fillId="8" borderId="55" xfId="0" applyFont="1" applyFill="1" applyBorder="1" applyProtection="1"/>
    <xf numFmtId="0" fontId="73" fillId="0" borderId="0" xfId="0" applyFont="1" applyBorder="1"/>
    <xf numFmtId="0" fontId="71" fillId="0" borderId="0" xfId="0" applyFont="1" applyBorder="1"/>
    <xf numFmtId="0" fontId="21" fillId="0" borderId="21" xfId="0" applyFont="1" applyBorder="1"/>
    <xf numFmtId="0" fontId="21" fillId="0" borderId="36" xfId="0" applyFont="1" applyBorder="1"/>
    <xf numFmtId="0" fontId="21" fillId="0" borderId="10" xfId="0" applyFont="1" applyBorder="1"/>
    <xf numFmtId="0" fontId="21" fillId="0" borderId="7" xfId="0" applyFont="1" applyBorder="1"/>
    <xf numFmtId="0" fontId="21" fillId="0" borderId="16" xfId="0" applyFont="1" applyBorder="1"/>
    <xf numFmtId="0" fontId="0" fillId="0" borderId="5" xfId="0" applyBorder="1"/>
    <xf numFmtId="0" fontId="68" fillId="0" borderId="5" xfId="0" applyFont="1" applyBorder="1" applyAlignment="1">
      <alignment horizontal="center"/>
    </xf>
    <xf numFmtId="0" fontId="3" fillId="0" borderId="0" xfId="12" applyFont="1" applyBorder="1" applyProtection="1"/>
    <xf numFmtId="0" fontId="2" fillId="0" borderId="0" xfId="12" applyFont="1" applyFill="1" applyBorder="1" applyProtection="1"/>
    <xf numFmtId="0" fontId="2" fillId="0" borderId="0" xfId="0" applyFont="1" applyBorder="1"/>
    <xf numFmtId="0" fontId="56" fillId="0" borderId="0" xfId="0" applyFont="1"/>
    <xf numFmtId="0" fontId="57" fillId="0" borderId="0" xfId="0" applyFont="1" applyAlignment="1">
      <alignment horizontal="right"/>
    </xf>
    <xf numFmtId="0" fontId="57" fillId="0" borderId="37" xfId="0" applyFont="1" applyBorder="1" applyAlignment="1">
      <alignment horizontal="center"/>
    </xf>
    <xf numFmtId="0" fontId="57" fillId="0" borderId="0" xfId="0" applyFont="1"/>
    <xf numFmtId="9" fontId="2" fillId="25" borderId="37" xfId="9" applyNumberFormat="1" applyFont="1" applyFill="1" applyBorder="1" applyAlignment="1">
      <alignment horizontal="center"/>
    </xf>
    <xf numFmtId="49" fontId="57" fillId="0" borderId="0" xfId="0" applyNumberFormat="1" applyFont="1" applyAlignment="1">
      <alignment horizontal="right"/>
    </xf>
    <xf numFmtId="177" fontId="56" fillId="25" borderId="37" xfId="0" applyNumberFormat="1" applyFont="1" applyFill="1" applyBorder="1"/>
    <xf numFmtId="177" fontId="56" fillId="24" borderId="37" xfId="0" applyNumberFormat="1" applyFont="1" applyFill="1" applyBorder="1"/>
    <xf numFmtId="0" fontId="71" fillId="0" borderId="0" xfId="0" applyFont="1"/>
    <xf numFmtId="14" fontId="56" fillId="23" borderId="14" xfId="8" applyNumberFormat="1" applyFont="1" applyFill="1" applyBorder="1"/>
    <xf numFmtId="0" fontId="57" fillId="4" borderId="0" xfId="0" applyFont="1" applyFill="1" applyAlignment="1">
      <alignment horizontal="left"/>
    </xf>
    <xf numFmtId="1" fontId="56" fillId="26" borderId="37" xfId="9" applyNumberFormat="1" applyFont="1" applyFill="1" applyBorder="1" applyAlignment="1">
      <alignment horizontal="center"/>
    </xf>
    <xf numFmtId="0" fontId="57" fillId="27" borderId="0" xfId="0" applyFont="1" applyFill="1"/>
    <xf numFmtId="14" fontId="56" fillId="26" borderId="0" xfId="9" applyNumberFormat="1" applyFont="1" applyFill="1" applyAlignment="1">
      <alignment horizontal="left"/>
    </xf>
    <xf numFmtId="14" fontId="56" fillId="19" borderId="37" xfId="0" applyNumberFormat="1" applyFont="1" applyFill="1" applyBorder="1" applyProtection="1">
      <protection locked="0"/>
    </xf>
    <xf numFmtId="0" fontId="71" fillId="8" borderId="28" xfId="0" applyFont="1" applyFill="1" applyBorder="1"/>
    <xf numFmtId="0" fontId="42" fillId="0" borderId="0" xfId="11" applyFont="1"/>
    <xf numFmtId="0" fontId="29" fillId="5" borderId="0" xfId="11" applyFont="1" applyFill="1"/>
    <xf numFmtId="0" fontId="8" fillId="5" borderId="0" xfId="11" applyFont="1" applyFill="1"/>
    <xf numFmtId="0" fontId="9" fillId="5" borderId="0" xfId="11" applyFont="1" applyFill="1" applyAlignment="1">
      <alignment horizontal="right"/>
    </xf>
    <xf numFmtId="165" fontId="8" fillId="5" borderId="0" xfId="11" applyNumberFormat="1" applyFont="1" applyFill="1"/>
    <xf numFmtId="0" fontId="12" fillId="5" borderId="0" xfId="11" applyFont="1" applyFill="1"/>
    <xf numFmtId="0" fontId="3" fillId="4" borderId="0" xfId="11" applyFill="1"/>
    <xf numFmtId="0" fontId="2" fillId="4" borderId="0" xfId="11" applyFont="1" applyFill="1" applyAlignment="1">
      <alignment horizontal="left" wrapText="1"/>
    </xf>
    <xf numFmtId="0" fontId="2" fillId="4" borderId="0" xfId="11" applyFont="1" applyFill="1" applyAlignment="1">
      <alignment horizontal="center" wrapText="1"/>
    </xf>
    <xf numFmtId="0" fontId="23" fillId="14" borderId="37" xfId="11" applyFont="1" applyFill="1" applyBorder="1" applyAlignment="1">
      <alignment horizontal="left"/>
    </xf>
    <xf numFmtId="0" fontId="23" fillId="14" borderId="28" xfId="11" applyFont="1" applyFill="1" applyBorder="1" applyAlignment="1">
      <alignment horizontal="center" wrapText="1"/>
    </xf>
    <xf numFmtId="0" fontId="23" fillId="14" borderId="37" xfId="11" applyFont="1" applyFill="1" applyBorder="1"/>
    <xf numFmtId="0" fontId="18" fillId="14" borderId="37" xfId="11" applyFont="1" applyFill="1" applyBorder="1" applyAlignment="1">
      <alignment wrapText="1"/>
    </xf>
    <xf numFmtId="173" fontId="21" fillId="24" borderId="37" xfId="11" applyNumberFormat="1" applyFont="1" applyFill="1" applyBorder="1"/>
    <xf numFmtId="170" fontId="21" fillId="24" borderId="25" xfId="11" applyNumberFormat="1" applyFont="1" applyFill="1" applyBorder="1" applyAlignment="1">
      <alignment horizontal="right" wrapText="1"/>
    </xf>
    <xf numFmtId="170" fontId="55" fillId="11" borderId="37" xfId="11" applyNumberFormat="1" applyFont="1" applyFill="1" applyBorder="1"/>
    <xf numFmtId="0" fontId="27" fillId="25" borderId="28" xfId="11" applyFont="1" applyFill="1" applyBorder="1" applyAlignment="1">
      <alignment horizontal="left" wrapText="1"/>
    </xf>
    <xf numFmtId="170" fontId="18" fillId="24" borderId="37" xfId="11" applyNumberFormat="1" applyFont="1" applyFill="1" applyBorder="1" applyAlignment="1">
      <alignment horizontal="right" wrapText="1"/>
    </xf>
    <xf numFmtId="14" fontId="18" fillId="25" borderId="37" xfId="11" applyNumberFormat="1" applyFont="1" applyFill="1" applyBorder="1" applyAlignment="1">
      <alignment horizontal="right" wrapText="1"/>
    </xf>
    <xf numFmtId="0" fontId="27" fillId="25" borderId="37" xfId="11" applyFont="1" applyFill="1" applyBorder="1" applyAlignment="1">
      <alignment horizontal="left" wrapText="1"/>
    </xf>
    <xf numFmtId="14" fontId="27" fillId="25" borderId="37" xfId="11" applyNumberFormat="1" applyFont="1" applyFill="1" applyBorder="1" applyAlignment="1">
      <alignment horizontal="center" vertical="center"/>
    </xf>
    <xf numFmtId="0" fontId="42" fillId="4" borderId="0" xfId="11" applyFont="1" applyFill="1" applyAlignment="1">
      <alignment horizontal="left"/>
    </xf>
    <xf numFmtId="0" fontId="13" fillId="4" borderId="0" xfId="11" applyFont="1" applyFill="1"/>
    <xf numFmtId="0" fontId="43" fillId="2" borderId="1" xfId="11" applyFont="1" applyFill="1" applyBorder="1" applyAlignment="1">
      <alignment horizontal="left"/>
    </xf>
    <xf numFmtId="0" fontId="40" fillId="2" borderId="2" xfId="11" applyFont="1" applyFill="1" applyBorder="1" applyAlignment="1">
      <alignment horizontal="left"/>
    </xf>
    <xf numFmtId="0" fontId="44" fillId="2" borderId="2" xfId="11" applyFont="1" applyFill="1" applyBorder="1" applyAlignment="1">
      <alignment horizontal="left"/>
    </xf>
    <xf numFmtId="0" fontId="45" fillId="2" borderId="2" xfId="11" applyFont="1" applyFill="1" applyBorder="1" applyAlignment="1">
      <alignment horizontal="left"/>
    </xf>
    <xf numFmtId="0" fontId="46" fillId="2" borderId="2" xfId="11" applyFont="1" applyFill="1" applyBorder="1" applyAlignment="1">
      <alignment horizontal="left"/>
    </xf>
    <xf numFmtId="0" fontId="46" fillId="2" borderId="48" xfId="11" applyFont="1" applyFill="1" applyBorder="1" applyAlignment="1">
      <alignment horizontal="left"/>
    </xf>
    <xf numFmtId="0" fontId="3" fillId="8" borderId="0" xfId="11" applyFill="1"/>
    <xf numFmtId="0" fontId="75" fillId="0" borderId="6" xfId="0" applyFont="1" applyBorder="1"/>
    <xf numFmtId="0" fontId="75" fillId="0" borderId="20" xfId="0" applyFont="1" applyBorder="1"/>
    <xf numFmtId="14" fontId="71" fillId="8" borderId="0" xfId="11" applyNumberFormat="1" applyFont="1" applyFill="1"/>
    <xf numFmtId="1" fontId="21" fillId="10" borderId="10" xfId="0" applyNumberFormat="1" applyFont="1" applyFill="1" applyBorder="1"/>
    <xf numFmtId="0" fontId="21" fillId="0" borderId="60" xfId="0" applyFont="1" applyBorder="1" applyAlignment="1"/>
    <xf numFmtId="0" fontId="22" fillId="28" borderId="6" xfId="0" applyFont="1" applyFill="1" applyBorder="1" applyAlignment="1">
      <alignment vertical="center"/>
    </xf>
    <xf numFmtId="0" fontId="22" fillId="28" borderId="0" xfId="0" applyFont="1" applyFill="1" applyBorder="1" applyAlignment="1">
      <alignment vertical="center"/>
    </xf>
    <xf numFmtId="165" fontId="22" fillId="24" borderId="6" xfId="1" applyNumberFormat="1" applyFont="1" applyFill="1" applyBorder="1"/>
    <xf numFmtId="9" fontId="21" fillId="24" borderId="11" xfId="12" applyNumberFormat="1" applyFont="1" applyFill="1" applyBorder="1" applyAlignment="1">
      <alignment horizontal="center"/>
    </xf>
    <xf numFmtId="164" fontId="21" fillId="18" borderId="17" xfId="0" applyNumberFormat="1" applyFont="1" applyFill="1" applyBorder="1"/>
    <xf numFmtId="0" fontId="74" fillId="13" borderId="61" xfId="0" applyNumberFormat="1" applyFont="1" applyFill="1" applyBorder="1"/>
    <xf numFmtId="0" fontId="74" fillId="13" borderId="0" xfId="0" applyNumberFormat="1" applyFont="1" applyFill="1" applyBorder="1"/>
    <xf numFmtId="0" fontId="25" fillId="0" borderId="0" xfId="0" applyFont="1"/>
    <xf numFmtId="0" fontId="63" fillId="0" borderId="0" xfId="0" applyFont="1" applyAlignment="1">
      <alignment horizontal="left"/>
    </xf>
    <xf numFmtId="0" fontId="76" fillId="0" borderId="0" xfId="0" applyFont="1" applyFill="1" applyBorder="1" applyAlignment="1" applyProtection="1">
      <alignment horizontal="left"/>
    </xf>
    <xf numFmtId="0" fontId="0" fillId="0" borderId="73" xfId="0" applyBorder="1"/>
    <xf numFmtId="0" fontId="0" fillId="0" borderId="74" xfId="0" applyBorder="1"/>
    <xf numFmtId="0" fontId="0" fillId="0" borderId="75" xfId="0" applyBorder="1"/>
    <xf numFmtId="0" fontId="0" fillId="0" borderId="76" xfId="0" applyBorder="1"/>
    <xf numFmtId="0" fontId="27" fillId="8" borderId="25" xfId="0" applyFont="1" applyFill="1" applyBorder="1" applyAlignment="1">
      <alignment wrapText="1"/>
    </xf>
    <xf numFmtId="9" fontId="27" fillId="0" borderId="37" xfId="0" applyNumberFormat="1" applyFont="1" applyBorder="1" applyAlignment="1">
      <alignment horizontal="left"/>
    </xf>
    <xf numFmtId="0" fontId="18" fillId="0" borderId="0" xfId="0" applyFont="1" applyAlignment="1"/>
    <xf numFmtId="9" fontId="27" fillId="0" borderId="37" xfId="0" applyNumberFormat="1" applyFont="1" applyBorder="1" applyAlignment="1">
      <alignment horizontal="left" vertical="top"/>
    </xf>
    <xf numFmtId="0" fontId="0" fillId="29" borderId="34" xfId="0" applyFill="1" applyBorder="1"/>
    <xf numFmtId="0" fontId="77" fillId="3" borderId="39" xfId="12" applyNumberFormat="1" applyFont="1" applyFill="1" applyBorder="1" applyAlignment="1">
      <alignment wrapText="1"/>
    </xf>
    <xf numFmtId="0" fontId="0" fillId="29" borderId="35" xfId="0" applyFill="1" applyBorder="1"/>
    <xf numFmtId="9" fontId="0" fillId="29" borderId="35" xfId="0" applyNumberFormat="1" applyFill="1" applyBorder="1"/>
    <xf numFmtId="0" fontId="0" fillId="29" borderId="40" xfId="0" applyFill="1" applyBorder="1"/>
    <xf numFmtId="0" fontId="79" fillId="0" borderId="0" xfId="0" applyFont="1"/>
    <xf numFmtId="0" fontId="25" fillId="0" borderId="55" xfId="0" applyFont="1" applyBorder="1"/>
    <xf numFmtId="0" fontId="8" fillId="13" borderId="25" xfId="12" applyFont="1" applyFill="1" applyBorder="1" applyProtection="1"/>
    <xf numFmtId="0" fontId="21" fillId="3" borderId="62" xfId="12" applyFont="1" applyFill="1" applyBorder="1" applyAlignment="1" applyProtection="1">
      <alignment horizontal="left" wrapText="1"/>
    </xf>
    <xf numFmtId="0" fontId="80" fillId="0" borderId="0" xfId="12" applyFont="1" applyAlignment="1" applyProtection="1">
      <alignment wrapText="1"/>
    </xf>
    <xf numFmtId="0" fontId="81" fillId="30" borderId="0" xfId="12" applyFont="1" applyFill="1" applyProtection="1"/>
    <xf numFmtId="0" fontId="8" fillId="0" borderId="0" xfId="12" applyFont="1" applyBorder="1" applyProtection="1"/>
    <xf numFmtId="0" fontId="12" fillId="0" borderId="0" xfId="12" applyFont="1" applyAlignment="1" applyProtection="1">
      <alignment wrapText="1"/>
    </xf>
    <xf numFmtId="0" fontId="60" fillId="0" borderId="0" xfId="0" applyFont="1" applyFill="1" applyBorder="1" applyAlignment="1" applyProtection="1">
      <alignment horizontal="left"/>
    </xf>
    <xf numFmtId="0" fontId="34" fillId="0" borderId="37" xfId="0" applyFont="1" applyFill="1" applyBorder="1" applyAlignment="1" applyProtection="1">
      <alignment horizontal="left" wrapText="1"/>
    </xf>
    <xf numFmtId="0" fontId="34" fillId="0" borderId="28" xfId="0" applyFont="1" applyFill="1" applyBorder="1" applyAlignment="1" applyProtection="1">
      <alignment horizontal="left" wrapText="1"/>
    </xf>
    <xf numFmtId="0" fontId="34" fillId="0" borderId="28" xfId="0" applyFont="1" applyFill="1" applyBorder="1" applyAlignment="1" applyProtection="1">
      <alignment horizontal="left"/>
    </xf>
    <xf numFmtId="0" fontId="34" fillId="0" borderId="22" xfId="0" applyFont="1" applyFill="1" applyBorder="1" applyAlignment="1" applyProtection="1">
      <alignment horizontal="left" wrapText="1"/>
    </xf>
    <xf numFmtId="0" fontId="15" fillId="0" borderId="37" xfId="0" applyFont="1" applyFill="1" applyBorder="1" applyAlignment="1" applyProtection="1">
      <alignment horizontal="left" wrapText="1"/>
    </xf>
    <xf numFmtId="0" fontId="0" fillId="31" borderId="0" xfId="0" applyFill="1"/>
    <xf numFmtId="0" fontId="35" fillId="0" borderId="0" xfId="0" applyFont="1" applyFill="1" applyBorder="1" applyAlignment="1" applyProtection="1">
      <alignment horizontal="right"/>
    </xf>
    <xf numFmtId="165" fontId="35" fillId="32" borderId="37" xfId="4" applyNumberFormat="1" applyFont="1" applyFill="1" applyBorder="1" applyAlignment="1" applyProtection="1">
      <alignment horizontal="left"/>
    </xf>
    <xf numFmtId="179" fontId="33" fillId="33" borderId="37" xfId="4" applyNumberFormat="1" applyFont="1" applyFill="1" applyBorder="1" applyAlignment="1" applyProtection="1"/>
    <xf numFmtId="167" fontId="33" fillId="34" borderId="0" xfId="0" applyNumberFormat="1" applyFont="1" applyFill="1" applyBorder="1" applyAlignment="1" applyProtection="1"/>
    <xf numFmtId="165" fontId="33" fillId="33" borderId="37" xfId="4" applyNumberFormat="1" applyFont="1" applyFill="1" applyBorder="1" applyAlignment="1" applyProtection="1">
      <alignment horizontal="left"/>
    </xf>
    <xf numFmtId="165" fontId="33" fillId="33" borderId="37" xfId="0" applyNumberFormat="1" applyFont="1" applyFill="1" applyBorder="1" applyAlignment="1" applyProtection="1">
      <alignment horizontal="left"/>
    </xf>
    <xf numFmtId="177" fontId="35" fillId="18" borderId="32" xfId="13" applyNumberFormat="1" applyFont="1" applyFill="1" applyBorder="1" applyAlignment="1" applyProtection="1">
      <alignment horizontal="left"/>
    </xf>
    <xf numFmtId="10" fontId="21" fillId="0" borderId="0" xfId="0" applyNumberFormat="1" applyFont="1" applyBorder="1"/>
    <xf numFmtId="9" fontId="21" fillId="0" borderId="0" xfId="6" applyFont="1" applyBorder="1"/>
    <xf numFmtId="0" fontId="21" fillId="0" borderId="0" xfId="0" quotePrefix="1" applyFont="1"/>
    <xf numFmtId="9" fontId="21" fillId="13" borderId="19" xfId="6" applyFont="1" applyFill="1" applyBorder="1" applyAlignment="1" applyProtection="1">
      <alignment horizontal="center"/>
    </xf>
    <xf numFmtId="0" fontId="8" fillId="20" borderId="40" xfId="12" applyFont="1" applyFill="1" applyBorder="1" applyProtection="1"/>
    <xf numFmtId="0" fontId="0" fillId="0" borderId="0" xfId="0" applyBorder="1" applyProtection="1"/>
    <xf numFmtId="0" fontId="0" fillId="8" borderId="0" xfId="0" applyFill="1" applyBorder="1" applyProtection="1"/>
    <xf numFmtId="0" fontId="15" fillId="0" borderId="37" xfId="0" applyFont="1" applyBorder="1" applyAlignment="1" applyProtection="1">
      <alignment horizontal="left" wrapText="1"/>
    </xf>
    <xf numFmtId="0" fontId="0" fillId="31" borderId="0" xfId="0" applyFill="1" applyProtection="1"/>
    <xf numFmtId="0" fontId="2" fillId="30" borderId="37" xfId="0" applyFont="1" applyFill="1" applyBorder="1" applyAlignment="1" applyProtection="1">
      <alignment horizontal="center" vertical="center" wrapText="1"/>
    </xf>
    <xf numFmtId="0" fontId="0" fillId="13" borderId="37" xfId="0" applyFill="1" applyBorder="1" applyProtection="1"/>
    <xf numFmtId="0" fontId="15" fillId="0" borderId="28" xfId="0" applyFont="1" applyBorder="1" applyAlignment="1" applyProtection="1">
      <alignment wrapText="1"/>
    </xf>
    <xf numFmtId="0" fontId="18" fillId="0" borderId="10" xfId="0" applyFont="1" applyFill="1" applyBorder="1" applyProtection="1"/>
    <xf numFmtId="0" fontId="18" fillId="35" borderId="32" xfId="0" applyFont="1" applyFill="1" applyBorder="1" applyAlignment="1" applyProtection="1">
      <alignment horizontal="right" vertical="center"/>
    </xf>
    <xf numFmtId="0" fontId="21" fillId="0" borderId="16" xfId="0" applyFont="1" applyFill="1" applyBorder="1" applyProtection="1"/>
    <xf numFmtId="0" fontId="18" fillId="35" borderId="7" xfId="0" applyFont="1" applyFill="1" applyBorder="1" applyAlignment="1" applyProtection="1">
      <alignment wrapText="1"/>
    </xf>
    <xf numFmtId="0" fontId="18" fillId="35" borderId="20" xfId="0" applyFont="1" applyFill="1" applyBorder="1" applyAlignment="1" applyProtection="1">
      <alignment horizontal="center" wrapText="1"/>
    </xf>
    <xf numFmtId="0" fontId="18" fillId="36" borderId="20" xfId="0" applyFont="1" applyFill="1" applyBorder="1" applyAlignment="1" applyProtection="1">
      <alignment horizontal="center" wrapText="1"/>
    </xf>
    <xf numFmtId="0" fontId="18" fillId="35" borderId="32" xfId="0" applyFont="1" applyFill="1" applyBorder="1" applyAlignment="1" applyProtection="1">
      <alignment horizontal="center" wrapText="1"/>
    </xf>
    <xf numFmtId="0" fontId="18" fillId="35" borderId="63" xfId="12" applyFont="1" applyFill="1" applyBorder="1" applyProtection="1"/>
    <xf numFmtId="167" fontId="21" fillId="37" borderId="6" xfId="0" applyNumberFormat="1" applyFont="1" applyFill="1" applyBorder="1" applyProtection="1"/>
    <xf numFmtId="164" fontId="21" fillId="37" borderId="20" xfId="0" applyNumberFormat="1" applyFont="1" applyFill="1" applyBorder="1" applyProtection="1"/>
    <xf numFmtId="164" fontId="21" fillId="37" borderId="34" xfId="0" applyNumberFormat="1" applyFont="1" applyFill="1" applyBorder="1" applyProtection="1"/>
    <xf numFmtId="164" fontId="21" fillId="37" borderId="36" xfId="0" applyNumberFormat="1" applyFont="1" applyFill="1" applyBorder="1" applyProtection="1"/>
    <xf numFmtId="9" fontId="21" fillId="37" borderId="35" xfId="6" applyFont="1" applyFill="1" applyBorder="1" applyProtection="1"/>
    <xf numFmtId="164" fontId="21" fillId="37" borderId="35" xfId="0" applyNumberFormat="1" applyFont="1" applyFill="1" applyBorder="1" applyProtection="1"/>
    <xf numFmtId="9" fontId="21" fillId="37" borderId="34" xfId="6" applyFont="1" applyFill="1" applyBorder="1" applyProtection="1"/>
    <xf numFmtId="0" fontId="18" fillId="35" borderId="38" xfId="12" applyFont="1" applyFill="1" applyBorder="1" applyProtection="1"/>
    <xf numFmtId="164" fontId="21" fillId="37" borderId="6" xfId="0" applyNumberFormat="1" applyFont="1" applyFill="1" applyBorder="1" applyProtection="1"/>
    <xf numFmtId="164" fontId="21" fillId="37" borderId="0" xfId="0" applyNumberFormat="1" applyFont="1" applyFill="1" applyBorder="1" applyProtection="1"/>
    <xf numFmtId="9" fontId="21" fillId="37" borderId="35" xfId="0" applyNumberFormat="1" applyFont="1" applyFill="1" applyBorder="1" applyProtection="1"/>
    <xf numFmtId="164" fontId="21" fillId="37" borderId="10" xfId="0" applyNumberFormat="1" applyFont="1" applyFill="1" applyBorder="1" applyProtection="1"/>
    <xf numFmtId="164" fontId="21" fillId="37" borderId="40" xfId="0" applyNumberFormat="1" applyFont="1" applyFill="1" applyBorder="1" applyProtection="1"/>
    <xf numFmtId="9" fontId="21" fillId="37" borderId="40" xfId="0" applyNumberFormat="1" applyFont="1" applyFill="1" applyBorder="1" applyProtection="1"/>
    <xf numFmtId="0" fontId="21" fillId="0" borderId="0" xfId="0" applyFont="1" applyFill="1" applyBorder="1" applyProtection="1"/>
    <xf numFmtId="174" fontId="18" fillId="37" borderId="8" xfId="0" applyNumberFormat="1" applyFont="1" applyFill="1" applyBorder="1" applyProtection="1"/>
    <xf numFmtId="174" fontId="21" fillId="37" borderId="32" xfId="0" applyNumberFormat="1" applyFont="1" applyFill="1" applyBorder="1" applyProtection="1"/>
    <xf numFmtId="9" fontId="21" fillId="37" borderId="32" xfId="0" applyNumberFormat="1" applyFont="1" applyFill="1" applyBorder="1" applyProtection="1"/>
    <xf numFmtId="0" fontId="8" fillId="8" borderId="0" xfId="0" applyFont="1" applyFill="1"/>
    <xf numFmtId="0" fontId="29" fillId="8" borderId="0" xfId="0" applyFont="1" applyFill="1"/>
    <xf numFmtId="0" fontId="31" fillId="2" borderId="0" xfId="0" applyFont="1" applyFill="1"/>
    <xf numFmtId="0" fontId="82" fillId="2" borderId="0" xfId="0" applyFont="1" applyFill="1"/>
    <xf numFmtId="0" fontId="67" fillId="2" borderId="0" xfId="0" applyFont="1" applyFill="1"/>
    <xf numFmtId="0" fontId="83" fillId="2" borderId="0" xfId="0" applyFont="1" applyFill="1"/>
    <xf numFmtId="0" fontId="27" fillId="2" borderId="0" xfId="0" applyFont="1" applyFill="1"/>
    <xf numFmtId="0" fontId="8" fillId="8" borderId="0" xfId="0" applyFont="1" applyFill="1" applyAlignment="1">
      <alignment horizontal="left" vertical="top"/>
    </xf>
    <xf numFmtId="0" fontId="9" fillId="8" borderId="0" xfId="0" applyFont="1" applyFill="1"/>
    <xf numFmtId="0" fontId="8" fillId="8" borderId="0" xfId="0" applyFont="1" applyFill="1" applyAlignment="1">
      <alignment vertical="top"/>
    </xf>
    <xf numFmtId="0" fontId="31" fillId="0" borderId="0" xfId="0" applyFont="1"/>
    <xf numFmtId="0" fontId="23" fillId="2" borderId="0" xfId="0" applyFont="1" applyFill="1"/>
    <xf numFmtId="0" fontId="48" fillId="8" borderId="0" xfId="3" applyFont="1" applyFill="1" applyAlignment="1" applyProtection="1"/>
    <xf numFmtId="0" fontId="9" fillId="8" borderId="0" xfId="0" applyFont="1" applyFill="1" applyAlignment="1">
      <alignment vertical="top"/>
    </xf>
    <xf numFmtId="0" fontId="49" fillId="8" borderId="0" xfId="3" applyFont="1" applyFill="1" applyBorder="1" applyAlignment="1" applyProtection="1">
      <alignment horizontal="center" vertical="top"/>
    </xf>
    <xf numFmtId="0" fontId="8" fillId="8" borderId="0" xfId="0" applyFont="1" applyFill="1" applyAlignment="1">
      <alignment horizontal="left" vertical="center" wrapText="1"/>
    </xf>
    <xf numFmtId="0" fontId="8" fillId="8" borderId="0" xfId="0" applyFont="1" applyFill="1" applyAlignment="1">
      <alignment horizontal="left" vertical="center"/>
    </xf>
    <xf numFmtId="0" fontId="8" fillId="8" borderId="0" xfId="0" applyFont="1" applyFill="1" applyAlignment="1">
      <alignment horizontal="left"/>
    </xf>
    <xf numFmtId="0" fontId="50" fillId="8" borderId="0" xfId="0" applyFont="1" applyFill="1" applyAlignment="1">
      <alignment horizontal="left"/>
    </xf>
    <xf numFmtId="0" fontId="8" fillId="8" borderId="0" xfId="3" applyFont="1" applyFill="1" applyBorder="1" applyAlignment="1" applyProtection="1">
      <alignment horizontal="left" vertical="top"/>
    </xf>
    <xf numFmtId="0" fontId="8" fillId="8" borderId="0" xfId="0" applyFont="1" applyFill="1" applyAlignment="1">
      <alignment vertical="center"/>
    </xf>
    <xf numFmtId="0" fontId="8" fillId="8" borderId="0" xfId="3" applyFont="1" applyFill="1" applyBorder="1" applyAlignment="1" applyProtection="1"/>
    <xf numFmtId="0" fontId="27" fillId="0" borderId="0" xfId="0" applyFont="1"/>
    <xf numFmtId="0" fontId="27" fillId="0" borderId="0" xfId="0" applyFont="1" applyAlignment="1">
      <alignment vertical="center"/>
    </xf>
    <xf numFmtId="0" fontId="61" fillId="0" borderId="0" xfId="10" quotePrefix="1" applyFont="1"/>
    <xf numFmtId="0" fontId="64" fillId="0" borderId="0" xfId="0" applyFont="1"/>
    <xf numFmtId="0" fontId="64" fillId="0" borderId="0" xfId="0" applyFont="1" applyProtection="1"/>
    <xf numFmtId="0" fontId="84" fillId="0" borderId="0" xfId="0" applyFont="1"/>
    <xf numFmtId="0" fontId="48" fillId="8" borderId="0" xfId="3" applyFont="1" applyFill="1" applyAlignment="1" applyProtection="1">
      <alignment horizontal="left"/>
    </xf>
    <xf numFmtId="0" fontId="48" fillId="8" borderId="0" xfId="0" applyFont="1" applyFill="1" applyAlignment="1">
      <alignment vertical="center"/>
    </xf>
    <xf numFmtId="0" fontId="3" fillId="8" borderId="0" xfId="0" applyFont="1" applyFill="1"/>
    <xf numFmtId="170" fontId="21" fillId="24" borderId="37" xfId="11" applyNumberFormat="1" applyFont="1" applyFill="1" applyBorder="1" applyAlignment="1">
      <alignment horizontal="right" wrapText="1"/>
    </xf>
    <xf numFmtId="0" fontId="85" fillId="2" borderId="0" xfId="12" applyFont="1" applyFill="1" applyAlignment="1" applyProtection="1">
      <alignment horizontal="center"/>
    </xf>
    <xf numFmtId="0" fontId="34" fillId="0" borderId="28" xfId="0" applyFont="1" applyFill="1" applyBorder="1" applyAlignment="1" applyProtection="1">
      <alignment horizontal="left" wrapText="1"/>
    </xf>
    <xf numFmtId="167" fontId="33" fillId="33" borderId="28" xfId="0" applyNumberFormat="1" applyFont="1" applyFill="1" applyBorder="1" applyAlignment="1" applyProtection="1"/>
    <xf numFmtId="167" fontId="33" fillId="33" borderId="22" xfId="0" applyNumberFormat="1" applyFont="1" applyFill="1" applyBorder="1" applyAlignment="1" applyProtection="1"/>
    <xf numFmtId="167" fontId="33" fillId="33" borderId="25" xfId="0" applyNumberFormat="1" applyFont="1" applyFill="1" applyBorder="1" applyAlignment="1" applyProtection="1"/>
    <xf numFmtId="1" fontId="33" fillId="38" borderId="37" xfId="0" applyNumberFormat="1" applyFont="1" applyFill="1" applyBorder="1" applyAlignment="1" applyProtection="1">
      <alignment horizontal="right"/>
      <protection locked="0"/>
    </xf>
    <xf numFmtId="0" fontId="33" fillId="38" borderId="28" xfId="0" applyFont="1" applyFill="1" applyBorder="1" applyAlignment="1" applyProtection="1">
      <protection locked="0"/>
    </xf>
    <xf numFmtId="2" fontId="33" fillId="38" borderId="22" xfId="0" applyNumberFormat="1" applyFont="1" applyFill="1" applyBorder="1" applyAlignment="1" applyProtection="1">
      <protection locked="0"/>
    </xf>
    <xf numFmtId="2" fontId="33" fillId="38" borderId="37" xfId="0" applyNumberFormat="1" applyFont="1" applyFill="1" applyBorder="1" applyAlignment="1" applyProtection="1">
      <protection locked="0"/>
    </xf>
    <xf numFmtId="2" fontId="33" fillId="38" borderId="28" xfId="0" applyNumberFormat="1" applyFont="1" applyFill="1" applyBorder="1" applyAlignment="1" applyProtection="1">
      <protection locked="0"/>
    </xf>
    <xf numFmtId="1" fontId="33" fillId="38" borderId="37" xfId="0" applyNumberFormat="1" applyFont="1" applyFill="1" applyBorder="1" applyAlignment="1" applyProtection="1">
      <protection locked="0"/>
    </xf>
    <xf numFmtId="1" fontId="33" fillId="38" borderId="28" xfId="0" applyNumberFormat="1" applyFont="1" applyFill="1" applyBorder="1" applyAlignment="1" applyProtection="1">
      <protection locked="0"/>
    </xf>
    <xf numFmtId="1" fontId="33" fillId="38" borderId="28" xfId="0" applyNumberFormat="1" applyFont="1" applyFill="1" applyBorder="1" applyAlignment="1" applyProtection="1">
      <alignment horizontal="center"/>
      <protection locked="0"/>
    </xf>
    <xf numFmtId="0" fontId="33" fillId="38" borderId="37" xfId="0" applyFont="1" applyFill="1" applyBorder="1" applyAlignment="1" applyProtection="1">
      <protection locked="0"/>
    </xf>
    <xf numFmtId="14" fontId="33" fillId="38" borderId="37" xfId="4" applyNumberFormat="1" applyFont="1" applyFill="1" applyBorder="1" applyAlignment="1" applyProtection="1">
      <protection locked="0"/>
    </xf>
    <xf numFmtId="179" fontId="33" fillId="38" borderId="37" xfId="4" applyNumberFormat="1" applyFont="1" applyFill="1" applyBorder="1" applyAlignment="1" applyProtection="1">
      <protection locked="0"/>
    </xf>
    <xf numFmtId="178" fontId="33" fillId="38" borderId="37" xfId="4" applyNumberFormat="1" applyFont="1" applyFill="1" applyBorder="1" applyAlignment="1" applyProtection="1">
      <protection locked="0"/>
    </xf>
    <xf numFmtId="176" fontId="33" fillId="38" borderId="37" xfId="4" applyNumberFormat="1" applyFont="1" applyFill="1" applyBorder="1" applyAlignment="1" applyProtection="1">
      <protection locked="0"/>
    </xf>
    <xf numFmtId="176" fontId="33" fillId="38" borderId="28" xfId="4" applyNumberFormat="1" applyFont="1" applyFill="1" applyBorder="1" applyAlignment="1" applyProtection="1">
      <protection locked="0"/>
    </xf>
    <xf numFmtId="43" fontId="33" fillId="38" borderId="37" xfId="4" applyNumberFormat="1" applyFont="1" applyFill="1" applyBorder="1" applyAlignment="1" applyProtection="1">
      <protection locked="0"/>
    </xf>
    <xf numFmtId="0" fontId="33" fillId="38" borderId="22" xfId="0" applyFont="1" applyFill="1" applyBorder="1" applyAlignment="1" applyProtection="1">
      <protection locked="0"/>
    </xf>
    <xf numFmtId="14" fontId="33" fillId="38" borderId="28" xfId="0" applyNumberFormat="1" applyFont="1" applyFill="1" applyBorder="1" applyAlignment="1" applyProtection="1">
      <protection locked="0"/>
    </xf>
    <xf numFmtId="179" fontId="33" fillId="38" borderId="28" xfId="4" applyNumberFormat="1" applyFont="1" applyFill="1" applyBorder="1" applyAlignment="1" applyProtection="1">
      <protection locked="0"/>
    </xf>
    <xf numFmtId="0" fontId="33" fillId="38" borderId="25" xfId="0" applyFont="1" applyFill="1" applyBorder="1" applyAlignment="1" applyProtection="1">
      <protection locked="0"/>
    </xf>
    <xf numFmtId="165" fontId="33" fillId="38" borderId="37" xfId="5" applyNumberFormat="1" applyFont="1" applyFill="1" applyBorder="1" applyAlignment="1" applyProtection="1">
      <alignment horizontal="left"/>
      <protection locked="0"/>
    </xf>
    <xf numFmtId="165" fontId="33" fillId="38" borderId="37" xfId="4" applyNumberFormat="1" applyFont="1" applyFill="1" applyBorder="1" applyAlignment="1" applyProtection="1">
      <alignment horizontal="left"/>
      <protection locked="0"/>
    </xf>
    <xf numFmtId="14" fontId="27" fillId="39" borderId="37" xfId="12" applyNumberFormat="1" applyFont="1" applyFill="1" applyBorder="1" applyAlignment="1" applyProtection="1">
      <alignment horizontal="center"/>
      <protection locked="0"/>
    </xf>
    <xf numFmtId="49" fontId="21" fillId="39" borderId="37" xfId="12" applyNumberFormat="1" applyFont="1" applyFill="1" applyBorder="1" applyProtection="1">
      <protection locked="0"/>
    </xf>
    <xf numFmtId="49" fontId="21" fillId="39" borderId="37" xfId="6" applyNumberFormat="1" applyFont="1" applyFill="1" applyBorder="1" applyProtection="1">
      <protection locked="0"/>
    </xf>
    <xf numFmtId="0" fontId="21" fillId="39" borderId="28" xfId="0" applyFont="1" applyFill="1" applyBorder="1" applyAlignment="1" applyProtection="1">
      <protection locked="0"/>
    </xf>
    <xf numFmtId="0" fontId="21" fillId="39" borderId="37" xfId="0" applyFont="1" applyFill="1" applyBorder="1" applyAlignment="1" applyProtection="1">
      <protection locked="0"/>
    </xf>
    <xf numFmtId="164" fontId="21" fillId="39" borderId="18" xfId="0" applyNumberFormat="1" applyFont="1" applyFill="1" applyBorder="1" applyProtection="1">
      <protection locked="0"/>
    </xf>
    <xf numFmtId="164" fontId="21" fillId="39" borderId="19" xfId="0" applyNumberFormat="1" applyFont="1" applyFill="1" applyBorder="1" applyProtection="1">
      <protection locked="0"/>
    </xf>
    <xf numFmtId="172" fontId="22" fillId="39" borderId="24" xfId="1" applyNumberFormat="1" applyFont="1" applyFill="1" applyBorder="1" applyProtection="1">
      <protection locked="0"/>
    </xf>
    <xf numFmtId="172" fontId="22" fillId="39" borderId="25" xfId="1" applyNumberFormat="1" applyFont="1" applyFill="1" applyBorder="1" applyProtection="1">
      <protection locked="0"/>
    </xf>
    <xf numFmtId="172" fontId="22" fillId="39" borderId="22" xfId="1" applyNumberFormat="1" applyFont="1" applyFill="1" applyBorder="1" applyProtection="1">
      <protection locked="0"/>
    </xf>
    <xf numFmtId="172" fontId="22" fillId="39" borderId="26" xfId="1" applyNumberFormat="1" applyFont="1" applyFill="1" applyBorder="1" applyProtection="1">
      <protection locked="0"/>
    </xf>
    <xf numFmtId="167" fontId="33" fillId="38" borderId="28" xfId="0" applyNumberFormat="1" applyFont="1" applyFill="1" applyBorder="1" applyAlignment="1" applyProtection="1">
      <protection locked="0"/>
    </xf>
    <xf numFmtId="167" fontId="33" fillId="38" borderId="22" xfId="0" applyNumberFormat="1" applyFont="1" applyFill="1" applyBorder="1" applyAlignment="1" applyProtection="1">
      <protection locked="0"/>
    </xf>
    <xf numFmtId="167" fontId="33" fillId="38" borderId="25" xfId="0" applyNumberFormat="1" applyFont="1" applyFill="1" applyBorder="1" applyAlignment="1" applyProtection="1">
      <protection locked="0"/>
    </xf>
    <xf numFmtId="14" fontId="33" fillId="38" borderId="37" xfId="0" applyNumberFormat="1" applyFont="1" applyFill="1" applyBorder="1" applyAlignment="1" applyProtection="1">
      <protection locked="0"/>
    </xf>
    <xf numFmtId="170" fontId="27" fillId="39" borderId="37" xfId="11" applyNumberFormat="1" applyFont="1" applyFill="1" applyBorder="1" applyProtection="1">
      <protection locked="0"/>
    </xf>
    <xf numFmtId="170" fontId="27" fillId="39" borderId="37" xfId="11" applyNumberFormat="1" applyFont="1" applyFill="1" applyBorder="1" applyAlignment="1" applyProtection="1">
      <alignment vertical="top" wrapText="1"/>
      <protection locked="0"/>
    </xf>
    <xf numFmtId="170" fontId="27" fillId="39" borderId="28" xfId="11" applyNumberFormat="1" applyFont="1" applyFill="1" applyBorder="1" applyAlignment="1" applyProtection="1">
      <alignment vertical="top" wrapText="1"/>
      <protection locked="0"/>
    </xf>
    <xf numFmtId="14" fontId="21" fillId="39" borderId="37" xfId="11" applyNumberFormat="1" applyFont="1" applyFill="1" applyBorder="1" applyAlignment="1" applyProtection="1">
      <alignment horizontal="right" wrapText="1"/>
      <protection locked="0"/>
    </xf>
    <xf numFmtId="0" fontId="58" fillId="15" borderId="1" xfId="0" applyFont="1" applyFill="1" applyBorder="1" applyAlignment="1" applyProtection="1">
      <alignment vertical="center"/>
    </xf>
    <xf numFmtId="0" fontId="58" fillId="15" borderId="2" xfId="0" applyFont="1" applyFill="1" applyBorder="1" applyAlignment="1" applyProtection="1">
      <alignment vertical="center"/>
    </xf>
    <xf numFmtId="0" fontId="58" fillId="15" borderId="48" xfId="0" applyFont="1" applyFill="1" applyBorder="1" applyAlignment="1" applyProtection="1">
      <alignment vertical="center"/>
    </xf>
    <xf numFmtId="0" fontId="85" fillId="2" borderId="0" xfId="12" applyFont="1" applyFill="1" applyAlignment="1" applyProtection="1"/>
    <xf numFmtId="0" fontId="17" fillId="2" borderId="0" xfId="12" applyFont="1" applyFill="1" applyAlignment="1" applyProtection="1"/>
    <xf numFmtId="167" fontId="21" fillId="39" borderId="28" xfId="0" applyNumberFormat="1" applyFont="1" applyFill="1" applyBorder="1" applyAlignment="1" applyProtection="1">
      <protection locked="0"/>
    </xf>
    <xf numFmtId="167" fontId="21" fillId="39" borderId="27" xfId="0" applyNumberFormat="1" applyFont="1" applyFill="1" applyBorder="1" applyAlignment="1" applyProtection="1">
      <protection locked="0"/>
    </xf>
    <xf numFmtId="167" fontId="21" fillId="39" borderId="29" xfId="0" applyNumberFormat="1" applyFont="1" applyFill="1" applyBorder="1" applyAlignment="1" applyProtection="1">
      <protection locked="0"/>
    </xf>
    <xf numFmtId="167" fontId="35" fillId="3" borderId="8" xfId="12" applyNumberFormat="1" applyFont="1" applyFill="1" applyBorder="1" applyAlignment="1"/>
    <xf numFmtId="167" fontId="35" fillId="3" borderId="12" xfId="12" applyNumberFormat="1" applyFont="1" applyFill="1" applyBorder="1" applyAlignment="1"/>
    <xf numFmtId="167" fontId="35" fillId="3" borderId="8" xfId="12" applyNumberFormat="1" applyFont="1" applyFill="1" applyBorder="1" applyAlignment="1">
      <alignment horizontal="right"/>
    </xf>
    <xf numFmtId="167" fontId="35" fillId="3" borderId="17" xfId="12" applyNumberFormat="1" applyFont="1" applyFill="1" applyBorder="1" applyAlignment="1"/>
    <xf numFmtId="167" fontId="35" fillId="3" borderId="17" xfId="12" applyNumberFormat="1" applyFont="1" applyFill="1" applyBorder="1" applyAlignment="1">
      <alignment horizontal="right"/>
    </xf>
    <xf numFmtId="0" fontId="3" fillId="0" borderId="0" xfId="0" applyFont="1" applyAlignment="1" applyProtection="1">
      <alignment wrapText="1"/>
    </xf>
    <xf numFmtId="0" fontId="3" fillId="0" borderId="4" xfId="0" applyFont="1" applyBorder="1" applyAlignment="1" applyProtection="1">
      <alignment wrapText="1"/>
    </xf>
    <xf numFmtId="0" fontId="3" fillId="0" borderId="0" xfId="0" applyFont="1" applyAlignment="1" applyProtection="1"/>
    <xf numFmtId="0" fontId="3" fillId="39" borderId="1" xfId="11" applyFill="1" applyBorder="1" applyAlignment="1" applyProtection="1">
      <alignment vertical="top"/>
      <protection locked="0"/>
    </xf>
    <xf numFmtId="0" fontId="3" fillId="39" borderId="67" xfId="11" applyFill="1" applyBorder="1" applyAlignment="1" applyProtection="1">
      <alignment vertical="top"/>
      <protection locked="0"/>
    </xf>
    <xf numFmtId="0" fontId="3" fillId="39" borderId="3" xfId="11" applyFill="1" applyBorder="1" applyAlignment="1" applyProtection="1">
      <alignment vertical="top"/>
      <protection locked="0"/>
    </xf>
    <xf numFmtId="0" fontId="3" fillId="39" borderId="2" xfId="11" applyFill="1" applyBorder="1" applyAlignment="1" applyProtection="1">
      <alignment vertical="top"/>
      <protection locked="0"/>
    </xf>
    <xf numFmtId="0" fontId="3" fillId="39" borderId="48" xfId="11" applyFill="1" applyBorder="1" applyAlignment="1" applyProtection="1">
      <alignment vertical="top"/>
      <protection locked="0"/>
    </xf>
    <xf numFmtId="0" fontId="3" fillId="39" borderId="0" xfId="11" applyFill="1" applyAlignment="1" applyProtection="1">
      <alignment vertical="top"/>
      <protection locked="0"/>
    </xf>
    <xf numFmtId="0" fontId="3" fillId="39" borderId="68" xfId="11" applyFill="1" applyBorder="1" applyAlignment="1" applyProtection="1">
      <alignment vertical="top"/>
      <protection locked="0"/>
    </xf>
    <xf numFmtId="0" fontId="3" fillId="39" borderId="4" xfId="11" applyFill="1" applyBorder="1" applyAlignment="1" applyProtection="1">
      <alignment vertical="top"/>
      <protection locked="0"/>
    </xf>
    <xf numFmtId="0" fontId="3" fillId="39" borderId="46" xfId="11" applyFill="1" applyBorder="1" applyAlignment="1" applyProtection="1">
      <alignment vertical="top"/>
      <protection locked="0"/>
    </xf>
    <xf numFmtId="0" fontId="2" fillId="30" borderId="0" xfId="0" applyFont="1" applyFill="1" applyAlignment="1" applyProtection="1"/>
    <xf numFmtId="0" fontId="33" fillId="0" borderId="0" xfId="0" applyFont="1" applyAlignment="1">
      <alignment horizontal="left"/>
    </xf>
    <xf numFmtId="0" fontId="3" fillId="0" borderId="0" xfId="0" applyFont="1" applyProtection="1"/>
    <xf numFmtId="0" fontId="33" fillId="25" borderId="0" xfId="0" applyFont="1" applyFill="1" applyAlignment="1">
      <alignment horizontal="left"/>
    </xf>
    <xf numFmtId="0" fontId="63" fillId="25" borderId="0" xfId="0" applyFont="1" applyFill="1" applyAlignment="1">
      <alignment horizontal="left"/>
    </xf>
    <xf numFmtId="49" fontId="8" fillId="39" borderId="28" xfId="12" applyNumberFormat="1" applyFont="1" applyFill="1" applyBorder="1" applyAlignment="1" applyProtection="1">
      <protection locked="0"/>
    </xf>
    <xf numFmtId="0" fontId="8" fillId="39" borderId="28" xfId="12" applyFont="1" applyFill="1" applyBorder="1" applyAlignment="1" applyProtection="1">
      <protection locked="0"/>
    </xf>
    <xf numFmtId="0" fontId="8" fillId="8" borderId="0" xfId="0" applyFont="1" applyFill="1" applyAlignment="1">
      <alignment vertical="top" wrapText="1"/>
    </xf>
    <xf numFmtId="0" fontId="0" fillId="8" borderId="0" xfId="0" applyFill="1" applyAlignment="1"/>
    <xf numFmtId="0" fontId="53" fillId="0" borderId="0" xfId="0" applyFont="1" applyAlignment="1">
      <alignment horizontal="left" vertical="center" indent="2"/>
    </xf>
    <xf numFmtId="0" fontId="8" fillId="0" borderId="0" xfId="0" applyFont="1" applyAlignment="1">
      <alignment horizontal="left" vertical="center" indent="2"/>
    </xf>
    <xf numFmtId="0" fontId="17" fillId="2" borderId="0" xfId="8" applyFont="1" applyFill="1" applyBorder="1"/>
    <xf numFmtId="0" fontId="31" fillId="2" borderId="0" xfId="8" applyFont="1" applyFill="1" applyBorder="1"/>
    <xf numFmtId="0" fontId="8" fillId="0" borderId="0" xfId="12" applyFont="1" applyBorder="1"/>
    <xf numFmtId="0" fontId="8" fillId="0" borderId="0" xfId="0" applyFont="1" applyBorder="1" applyAlignment="1">
      <alignment horizontal="left" vertical="center" indent="2"/>
    </xf>
    <xf numFmtId="0" fontId="8" fillId="8" borderId="0" xfId="8" applyFont="1" applyFill="1" applyBorder="1"/>
    <xf numFmtId="0" fontId="9" fillId="8" borderId="0" xfId="8" applyFont="1" applyFill="1" applyBorder="1"/>
    <xf numFmtId="0" fontId="35" fillId="40" borderId="8" xfId="10" applyFont="1" applyFill="1" applyBorder="1" applyAlignment="1">
      <alignment horizontal="right"/>
    </xf>
    <xf numFmtId="0" fontId="35" fillId="40" borderId="17" xfId="10" applyFont="1" applyFill="1" applyBorder="1"/>
    <xf numFmtId="0" fontId="33" fillId="40" borderId="17" xfId="10" applyFont="1" applyFill="1" applyBorder="1"/>
    <xf numFmtId="0" fontId="33" fillId="40" borderId="12" xfId="10" applyFont="1" applyFill="1" applyBorder="1"/>
    <xf numFmtId="49" fontId="78" fillId="22" borderId="39" xfId="12" applyNumberFormat="1" applyFont="1" applyFill="1" applyBorder="1" applyAlignment="1" applyProtection="1">
      <protection locked="0"/>
    </xf>
    <xf numFmtId="49" fontId="78" fillId="22" borderId="37" xfId="12" applyNumberFormat="1" applyFont="1" applyFill="1" applyBorder="1" applyAlignment="1" applyProtection="1">
      <protection locked="0"/>
    </xf>
    <xf numFmtId="0" fontId="18" fillId="0" borderId="6" xfId="0" applyFont="1" applyBorder="1"/>
    <xf numFmtId="0" fontId="21" fillId="0" borderId="6" xfId="0" applyFont="1" applyBorder="1" applyAlignment="1"/>
    <xf numFmtId="0" fontId="90" fillId="0" borderId="0" xfId="0" applyNumberFormat="1" applyFont="1" applyFill="1" applyBorder="1"/>
    <xf numFmtId="175" fontId="8" fillId="13" borderId="28" xfId="12" applyNumberFormat="1" applyFont="1" applyFill="1" applyBorder="1" applyProtection="1"/>
    <xf numFmtId="0" fontId="0" fillId="0" borderId="0" xfId="0" applyAlignment="1">
      <alignment horizontal="left"/>
    </xf>
    <xf numFmtId="169" fontId="91" fillId="0" borderId="0" xfId="12" applyNumberFormat="1" applyFont="1" applyAlignment="1" applyProtection="1"/>
    <xf numFmtId="167" fontId="21" fillId="39" borderId="13" xfId="0" applyNumberFormat="1" applyFont="1" applyFill="1" applyBorder="1" applyProtection="1">
      <protection locked="0"/>
    </xf>
    <xf numFmtId="167" fontId="21" fillId="39" borderId="14" xfId="0" applyNumberFormat="1" applyFont="1" applyFill="1" applyBorder="1" applyProtection="1">
      <protection locked="0"/>
    </xf>
    <xf numFmtId="167" fontId="21" fillId="39" borderId="15" xfId="0" applyNumberFormat="1" applyFont="1" applyFill="1" applyBorder="1" applyProtection="1">
      <protection locked="0"/>
    </xf>
    <xf numFmtId="0" fontId="0" fillId="0" borderId="67" xfId="0" applyBorder="1" applyProtection="1">
      <protection locked="0"/>
    </xf>
    <xf numFmtId="0" fontId="76" fillId="0" borderId="0" xfId="0" applyFont="1" applyFill="1" applyBorder="1" applyAlignment="1" applyProtection="1">
      <alignment horizontal="left"/>
      <protection locked="0"/>
    </xf>
    <xf numFmtId="0" fontId="33" fillId="0" borderId="0" xfId="0" applyFont="1" applyFill="1" applyBorder="1" applyAlignment="1" applyProtection="1">
      <alignment horizontal="left"/>
      <protection locked="0"/>
    </xf>
    <xf numFmtId="0" fontId="33" fillId="0" borderId="68" xfId="0" applyFont="1" applyFill="1" applyBorder="1" applyAlignment="1" applyProtection="1">
      <alignment horizontal="left"/>
      <protection locked="0"/>
    </xf>
    <xf numFmtId="0" fontId="0" fillId="0" borderId="3" xfId="0" applyBorder="1" applyProtection="1">
      <protection locked="0"/>
    </xf>
    <xf numFmtId="0" fontId="76" fillId="0" borderId="4" xfId="0" applyFont="1" applyFill="1" applyBorder="1" applyAlignment="1" applyProtection="1">
      <alignment horizontal="left"/>
      <protection locked="0"/>
    </xf>
    <xf numFmtId="0" fontId="33" fillId="0" borderId="4" xfId="0" applyFont="1" applyFill="1" applyBorder="1" applyAlignment="1" applyProtection="1">
      <alignment horizontal="left"/>
      <protection locked="0"/>
    </xf>
    <xf numFmtId="0" fontId="33" fillId="0" borderId="46" xfId="0" applyFont="1" applyFill="1" applyBorder="1" applyAlignment="1" applyProtection="1">
      <alignment horizontal="left"/>
      <protection locked="0"/>
    </xf>
    <xf numFmtId="9" fontId="0" fillId="0" borderId="0" xfId="6" applyFont="1"/>
    <xf numFmtId="0" fontId="48" fillId="0" borderId="0" xfId="3" applyFont="1" applyFill="1" applyAlignment="1" applyProtection="1"/>
    <xf numFmtId="0" fontId="90" fillId="0" borderId="0" xfId="0" applyNumberFormat="1" applyFont="1" applyFill="1" applyBorder="1" applyAlignment="1">
      <alignment vertical="center"/>
    </xf>
    <xf numFmtId="9" fontId="90" fillId="0" borderId="0" xfId="6" applyFont="1" applyFill="1" applyAlignment="1">
      <alignment vertical="center"/>
    </xf>
    <xf numFmtId="0" fontId="92" fillId="0" borderId="0" xfId="0" applyFont="1" applyBorder="1" applyProtection="1"/>
    <xf numFmtId="0" fontId="0" fillId="0" borderId="0" xfId="0" applyNumberFormat="1" applyProtection="1"/>
    <xf numFmtId="0" fontId="91" fillId="0" borderId="0" xfId="12" applyFont="1" applyAlignment="1" applyProtection="1">
      <alignment vertical="center"/>
    </xf>
    <xf numFmtId="0" fontId="93" fillId="0" borderId="0" xfId="12" applyFont="1" applyAlignment="1" applyProtection="1">
      <alignment wrapText="1"/>
    </xf>
    <xf numFmtId="0" fontId="94" fillId="0" borderId="0" xfId="0" applyFont="1"/>
    <xf numFmtId="170" fontId="94" fillId="11" borderId="37" xfId="11" applyNumberFormat="1" applyFont="1" applyFill="1" applyBorder="1"/>
    <xf numFmtId="170" fontId="90" fillId="24" borderId="37" xfId="11" applyNumberFormat="1" applyFont="1" applyFill="1" applyBorder="1"/>
    <xf numFmtId="181" fontId="33" fillId="33" borderId="37" xfId="4" applyNumberFormat="1" applyFont="1" applyFill="1" applyBorder="1" applyAlignment="1" applyProtection="1"/>
    <xf numFmtId="181" fontId="33" fillId="38" borderId="37" xfId="4" applyNumberFormat="1" applyFont="1" applyFill="1" applyBorder="1" applyAlignment="1" applyProtection="1">
      <protection locked="0"/>
    </xf>
    <xf numFmtId="0" fontId="34" fillId="0" borderId="28" xfId="0" applyFont="1" applyFill="1" applyBorder="1" applyAlignment="1" applyProtection="1">
      <alignment horizontal="left" wrapText="1"/>
    </xf>
    <xf numFmtId="0" fontId="12" fillId="13" borderId="37" xfId="12" applyFont="1" applyFill="1" applyBorder="1" applyAlignment="1" applyProtection="1">
      <alignment horizontal="center"/>
    </xf>
    <xf numFmtId="0" fontId="8" fillId="39" borderId="25" xfId="12" applyFont="1" applyFill="1" applyBorder="1" applyAlignment="1" applyProtection="1"/>
    <xf numFmtId="49" fontId="8" fillId="39" borderId="25" xfId="12" applyNumberFormat="1" applyFont="1" applyFill="1" applyBorder="1" applyAlignment="1" applyProtection="1"/>
    <xf numFmtId="0" fontId="18" fillId="3" borderId="1" xfId="0" applyFont="1" applyFill="1" applyBorder="1" applyProtection="1"/>
    <xf numFmtId="0" fontId="18" fillId="3" borderId="2" xfId="0" applyFont="1" applyFill="1" applyBorder="1" applyAlignment="1" applyProtection="1">
      <alignment horizontal="right"/>
    </xf>
    <xf numFmtId="165" fontId="21" fillId="3" borderId="2" xfId="12" applyNumberFormat="1" applyFont="1" applyFill="1" applyBorder="1" applyAlignment="1" applyProtection="1">
      <alignment horizontal="left"/>
    </xf>
    <xf numFmtId="0" fontId="21" fillId="3" borderId="2" xfId="12" applyFont="1" applyFill="1" applyBorder="1" applyProtection="1"/>
    <xf numFmtId="0" fontId="21" fillId="0" borderId="0" xfId="0" applyFont="1" applyFill="1" applyProtection="1"/>
    <xf numFmtId="0" fontId="18" fillId="3" borderId="3" xfId="12" applyFont="1" applyFill="1" applyBorder="1" applyAlignment="1" applyProtection="1">
      <alignment horizontal="right"/>
    </xf>
    <xf numFmtId="0" fontId="18" fillId="3" borderId="4" xfId="12" applyFont="1" applyFill="1" applyBorder="1" applyAlignment="1" applyProtection="1">
      <alignment horizontal="right"/>
    </xf>
    <xf numFmtId="165" fontId="4" fillId="3" borderId="4" xfId="0" applyNumberFormat="1" applyFont="1" applyFill="1" applyBorder="1" applyAlignment="1" applyProtection="1"/>
    <xf numFmtId="167" fontId="25" fillId="3" borderId="4" xfId="0" applyNumberFormat="1" applyFont="1" applyFill="1" applyBorder="1" applyAlignment="1" applyProtection="1"/>
    <xf numFmtId="0" fontId="21" fillId="3" borderId="4" xfId="12" applyFont="1" applyFill="1" applyBorder="1" applyProtection="1"/>
    <xf numFmtId="0" fontId="18" fillId="0" borderId="0" xfId="12" applyFont="1" applyFill="1" applyBorder="1" applyAlignment="1" applyProtection="1">
      <alignment horizontal="right"/>
    </xf>
    <xf numFmtId="49" fontId="21" fillId="0" borderId="0" xfId="12" applyNumberFormat="1" applyFont="1" applyFill="1" applyBorder="1" applyAlignment="1" applyProtection="1">
      <alignment horizontal="left"/>
    </xf>
    <xf numFmtId="0" fontId="21" fillId="0" borderId="0" xfId="12" applyFont="1" applyFill="1" applyBorder="1" applyProtection="1"/>
    <xf numFmtId="0" fontId="54" fillId="0" borderId="5" xfId="12" applyFont="1" applyFill="1" applyBorder="1" applyProtection="1"/>
    <xf numFmtId="0" fontId="21" fillId="0" borderId="5" xfId="0" applyFont="1" applyBorder="1" applyProtection="1"/>
    <xf numFmtId="0" fontId="21" fillId="0" borderId="5" xfId="12" applyFont="1" applyFill="1" applyBorder="1" applyAlignment="1" applyProtection="1"/>
    <xf numFmtId="0" fontId="18" fillId="0" borderId="0" xfId="12" applyFont="1" applyFill="1" applyBorder="1" applyProtection="1"/>
    <xf numFmtId="167" fontId="21" fillId="39" borderId="65" xfId="0" applyNumberFormat="1" applyFont="1" applyFill="1" applyBorder="1" applyAlignment="1" applyProtection="1"/>
    <xf numFmtId="167" fontId="21" fillId="39" borderId="66" xfId="0" applyNumberFormat="1" applyFont="1" applyFill="1" applyBorder="1" applyAlignment="1" applyProtection="1"/>
    <xf numFmtId="167" fontId="21" fillId="39" borderId="22" xfId="0" applyNumberFormat="1" applyFont="1" applyFill="1" applyBorder="1" applyAlignment="1" applyProtection="1"/>
    <xf numFmtId="167" fontId="21" fillId="39" borderId="30" xfId="0" applyNumberFormat="1" applyFont="1" applyFill="1" applyBorder="1" applyAlignment="1" applyProtection="1"/>
    <xf numFmtId="167" fontId="21" fillId="39" borderId="23" xfId="0" applyNumberFormat="1" applyFont="1" applyFill="1" applyBorder="1" applyAlignment="1" applyProtection="1"/>
    <xf numFmtId="167" fontId="21" fillId="39" borderId="31" xfId="0" applyNumberFormat="1" applyFont="1" applyFill="1" applyBorder="1" applyAlignment="1" applyProtection="1"/>
    <xf numFmtId="0" fontId="8" fillId="0" borderId="34" xfId="12" applyFont="1" applyBorder="1" applyAlignment="1" applyProtection="1">
      <alignment horizontal="center" wrapText="1"/>
    </xf>
    <xf numFmtId="0" fontId="8" fillId="0" borderId="64" xfId="12" applyFont="1" applyBorder="1" applyAlignment="1" applyProtection="1">
      <alignment horizontal="center" wrapText="1"/>
    </xf>
    <xf numFmtId="0" fontId="12" fillId="0" borderId="0" xfId="12" applyFont="1" applyBorder="1" applyAlignment="1" applyProtection="1">
      <alignment horizontal="center" wrapText="1"/>
    </xf>
    <xf numFmtId="0" fontId="17" fillId="2" borderId="20" xfId="12" applyFont="1" applyFill="1" applyBorder="1" applyAlignment="1">
      <alignment horizontal="center" vertical="center"/>
    </xf>
    <xf numFmtId="0" fontId="17" fillId="2" borderId="21" xfId="12" applyFont="1" applyFill="1" applyBorder="1" applyAlignment="1">
      <alignment horizontal="center" vertical="center"/>
    </xf>
    <xf numFmtId="0" fontId="17" fillId="2" borderId="54" xfId="12" applyFont="1" applyFill="1" applyBorder="1" applyAlignment="1">
      <alignment horizontal="center" vertical="center"/>
    </xf>
    <xf numFmtId="0" fontId="17" fillId="2" borderId="4" xfId="12" applyFont="1" applyFill="1" applyBorder="1" applyAlignment="1">
      <alignment horizontal="center" vertical="center"/>
    </xf>
    <xf numFmtId="167" fontId="18" fillId="3" borderId="51" xfId="12" applyNumberFormat="1" applyFont="1" applyFill="1" applyBorder="1" applyAlignment="1">
      <alignment horizontal="center" vertical="center" wrapText="1"/>
    </xf>
    <xf numFmtId="167" fontId="18" fillId="3" borderId="12" xfId="12" applyNumberFormat="1" applyFont="1" applyFill="1" applyBorder="1" applyAlignment="1">
      <alignment horizontal="center" vertical="center" wrapText="1"/>
    </xf>
    <xf numFmtId="167" fontId="21" fillId="39" borderId="27" xfId="0" applyNumberFormat="1" applyFont="1" applyFill="1" applyBorder="1" applyAlignment="1" applyProtection="1">
      <alignment horizontal="center"/>
      <protection locked="0"/>
    </xf>
    <xf numFmtId="167" fontId="21" fillId="19" borderId="66" xfId="0" applyNumberFormat="1" applyFont="1" applyFill="1" applyBorder="1" applyAlignment="1" applyProtection="1">
      <alignment horizontal="center"/>
      <protection locked="0"/>
    </xf>
    <xf numFmtId="181" fontId="33" fillId="33" borderId="28" xfId="0" applyNumberFormat="1" applyFont="1" applyFill="1" applyBorder="1" applyAlignment="1" applyProtection="1">
      <alignment horizontal="center"/>
    </xf>
    <xf numFmtId="181" fontId="33" fillId="33" borderId="25" xfId="0" applyNumberFormat="1" applyFont="1" applyFill="1" applyBorder="1" applyAlignment="1" applyProtection="1">
      <alignment horizontal="center"/>
    </xf>
    <xf numFmtId="171" fontId="33" fillId="38" borderId="37" xfId="0" applyNumberFormat="1" applyFont="1" applyFill="1" applyBorder="1" applyAlignment="1" applyProtection="1">
      <alignment horizontal="left"/>
      <protection locked="0"/>
    </xf>
    <xf numFmtId="171" fontId="33" fillId="16" borderId="37" xfId="0" applyNumberFormat="1" applyFont="1" applyFill="1" applyBorder="1" applyAlignment="1" applyProtection="1">
      <alignment horizontal="left"/>
      <protection locked="0"/>
    </xf>
    <xf numFmtId="0" fontId="34" fillId="0" borderId="28" xfId="0" applyFont="1" applyFill="1" applyBorder="1" applyAlignment="1" applyProtection="1">
      <alignment horizontal="center" wrapText="1"/>
    </xf>
    <xf numFmtId="0" fontId="34" fillId="0" borderId="25" xfId="0" applyFont="1" applyFill="1" applyBorder="1" applyAlignment="1" applyProtection="1">
      <alignment horizontal="center" wrapText="1"/>
    </xf>
    <xf numFmtId="0" fontId="34" fillId="0" borderId="37" xfId="0" applyFont="1" applyFill="1" applyBorder="1" applyAlignment="1" applyProtection="1">
      <alignment horizontal="left" wrapText="1"/>
    </xf>
    <xf numFmtId="167" fontId="18" fillId="35" borderId="8" xfId="12" applyNumberFormat="1" applyFont="1" applyFill="1" applyBorder="1" applyAlignment="1" applyProtection="1">
      <alignment horizontal="center" vertical="center"/>
    </xf>
    <xf numFmtId="167" fontId="18" fillId="35" borderId="12" xfId="12" applyNumberFormat="1" applyFont="1" applyFill="1" applyBorder="1" applyAlignment="1" applyProtection="1">
      <alignment horizontal="center" vertical="center"/>
    </xf>
    <xf numFmtId="167" fontId="18" fillId="35" borderId="17" xfId="12" applyNumberFormat="1" applyFont="1" applyFill="1" applyBorder="1" applyAlignment="1" applyProtection="1">
      <alignment horizontal="center" vertical="center"/>
    </xf>
    <xf numFmtId="0" fontId="2" fillId="30" borderId="0" xfId="0" applyFont="1" applyFill="1" applyAlignment="1" applyProtection="1">
      <alignment horizontal="center"/>
    </xf>
    <xf numFmtId="0" fontId="34" fillId="0" borderId="28" xfId="0" applyFont="1" applyFill="1" applyBorder="1" applyAlignment="1" applyProtection="1">
      <alignment horizontal="left" wrapText="1"/>
    </xf>
    <xf numFmtId="0" fontId="34" fillId="0" borderId="25" xfId="0" applyFont="1" applyFill="1" applyBorder="1" applyAlignment="1" applyProtection="1">
      <alignment horizontal="left" wrapText="1"/>
    </xf>
  </cellXfs>
  <cellStyles count="14">
    <cellStyle name="Euro" xfId="1" xr:uid="{00000000-0005-0000-0000-000000000000}"/>
    <cellStyle name="Euro 3" xfId="2" xr:uid="{00000000-0005-0000-0000-000001000000}"/>
    <cellStyle name="Hyperlink" xfId="3" builtinId="8"/>
    <cellStyle name="Komma" xfId="4" builtinId="3"/>
    <cellStyle name="Komma 3" xfId="5" xr:uid="{00000000-0005-0000-0000-000004000000}"/>
    <cellStyle name="Procent" xfId="6" builtinId="5"/>
    <cellStyle name="Procent 2" xfId="7" xr:uid="{00000000-0005-0000-0000-000006000000}"/>
    <cellStyle name="Standaard" xfId="0" builtinId="0"/>
    <cellStyle name="Standaard 2" xfId="8" xr:uid="{00000000-0005-0000-0000-000008000000}"/>
    <cellStyle name="Standaard 2 2" xfId="9" xr:uid="{00000000-0005-0000-0000-000009000000}"/>
    <cellStyle name="Standaard 3" xfId="10" xr:uid="{00000000-0005-0000-0000-00000A000000}"/>
    <cellStyle name="Standaard 6" xfId="11" xr:uid="{00000000-0005-0000-0000-00000B000000}"/>
    <cellStyle name="Standaard_TEMPLATE FEM BEGROTING DEMO" xfId="12" xr:uid="{00000000-0005-0000-0000-00000C000000}"/>
    <cellStyle name="Valuta" xfId="13" builtinId="4"/>
  </cellStyles>
  <dxfs count="60">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strike val="0"/>
        <outline val="0"/>
        <shadow val="0"/>
        <u val="none"/>
        <vertAlign val="baseline"/>
        <sz val="9"/>
        <color auto="1"/>
        <name val="Arial"/>
        <scheme val="none"/>
      </font>
      <numFmt numFmtId="13" formatCode="0%"/>
      <border diagonalUp="0" diagonalDown="0" outline="0">
        <left style="thin">
          <color indexed="64"/>
        </left>
        <right/>
        <top style="thin">
          <color indexed="64"/>
        </top>
        <bottom style="thin">
          <color indexed="64"/>
        </bottom>
      </border>
    </dxf>
    <dxf>
      <font>
        <strike val="0"/>
        <outline val="0"/>
        <shadow val="0"/>
        <u val="none"/>
        <vertAlign val="baseline"/>
        <sz val="9"/>
        <color auto="1"/>
        <name val="Arial"/>
        <scheme val="none"/>
      </font>
      <numFmt numFmtId="13" formatCode="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numFmt numFmtId="13" formatCode="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numFmt numFmtId="13" formatCode="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dxf>
    <dxf>
      <border>
        <bottom style="thin">
          <color indexed="64"/>
        </bottom>
      </border>
    </dxf>
    <dxf>
      <font>
        <b/>
        <i val="0"/>
        <strike val="0"/>
        <condense val="0"/>
        <extend val="0"/>
        <outline val="0"/>
        <shadow val="0"/>
        <u val="none"/>
        <vertAlign val="baseline"/>
        <sz val="9"/>
        <color auto="1"/>
        <name val="Arial"/>
        <family val="2"/>
        <scheme val="none"/>
      </font>
      <border diagonalUp="0" diagonalDown="0">
        <left style="thin">
          <color indexed="64"/>
        </left>
        <right style="thin">
          <color indexed="64"/>
        </right>
        <top/>
        <bottom/>
      </border>
    </dxf>
    <dxf>
      <fill>
        <patternFill>
          <bgColor rgb="FFC00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ont>
        <b val="0"/>
        <i/>
        <color rgb="FF9C0006"/>
      </font>
    </dxf>
    <dxf>
      <font>
        <b val="0"/>
        <i val="0"/>
        <strike val="0"/>
        <condense val="0"/>
        <extend val="0"/>
        <outline val="0"/>
        <shadow val="0"/>
        <u val="none"/>
        <vertAlign val="baseline"/>
        <sz val="9"/>
        <color auto="1"/>
        <name val="Verdana"/>
        <family val="2"/>
        <scheme val="none"/>
      </font>
      <numFmt numFmtId="13" formatCode="0%"/>
      <fill>
        <patternFill patternType="none">
          <fgColor indexed="64"/>
          <bgColor indexed="65"/>
        </patternFill>
      </fill>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Verdana"/>
        <family val="2"/>
        <scheme val="none"/>
      </font>
      <fill>
        <patternFill patternType="solid">
          <fgColor indexed="64"/>
          <bgColor theme="0"/>
        </patternFill>
      </fill>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Verdana"/>
        <family val="2"/>
        <scheme val="none"/>
      </font>
      <fill>
        <patternFill patternType="solid">
          <fgColor indexed="64"/>
          <bgColor theme="0"/>
        </patternFill>
      </fill>
      <protection locked="1" hidden="0"/>
    </dxf>
    <dxf>
      <border>
        <bottom style="thin">
          <color indexed="64"/>
        </bottom>
      </border>
    </dxf>
    <dxf>
      <font>
        <b/>
        <i val="0"/>
        <strike val="0"/>
        <condense val="0"/>
        <extend val="0"/>
        <outline val="0"/>
        <shadow val="0"/>
        <u val="none"/>
        <vertAlign val="baseline"/>
        <sz val="9"/>
        <color auto="1"/>
        <name val="Verdana"/>
        <family val="2"/>
        <scheme val="none"/>
      </font>
      <fill>
        <patternFill patternType="solid">
          <fgColor indexed="64"/>
          <bgColor theme="0" tint="-0.249977111117893"/>
        </patternFill>
      </fill>
      <alignment horizontal="center" vertical="bottom"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colors>
    <mruColors>
      <color rgb="FFFCF3A4"/>
      <color rgb="FFBBDFF0"/>
      <color rgb="FFFFFF9B"/>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104775</xdr:colOff>
      <xdr:row>0</xdr:row>
      <xdr:rowOff>0</xdr:rowOff>
    </xdr:from>
    <xdr:to>
      <xdr:col>14</xdr:col>
      <xdr:colOff>600075</xdr:colOff>
      <xdr:row>9</xdr:row>
      <xdr:rowOff>85725</xdr:rowOff>
    </xdr:to>
    <xdr:pic>
      <xdr:nvPicPr>
        <xdr:cNvPr id="176230" name="Afbeelding 2" descr="logo RVO">
          <a:extLst>
            <a:ext uri="{FF2B5EF4-FFF2-40B4-BE49-F238E27FC236}">
              <a16:creationId xmlns:a16="http://schemas.microsoft.com/office/drawing/2014/main" id="{DBBFE386-6D4D-C7DD-F52B-CF1C3D4D11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7236"/>
        <a:stretch>
          <a:fillRect/>
        </a:stretch>
      </xdr:blipFill>
      <xdr:spPr bwMode="auto">
        <a:xfrm>
          <a:off x="4371975" y="0"/>
          <a:ext cx="47625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9525</xdr:rowOff>
    </xdr:from>
    <xdr:to>
      <xdr:col>2</xdr:col>
      <xdr:colOff>0</xdr:colOff>
      <xdr:row>17</xdr:row>
      <xdr:rowOff>66675</xdr:rowOff>
    </xdr:to>
    <xdr:sp macro="" textlink="">
      <xdr:nvSpPr>
        <xdr:cNvPr id="3" name="Tekstvak 2">
          <a:extLst>
            <a:ext uri="{FF2B5EF4-FFF2-40B4-BE49-F238E27FC236}">
              <a16:creationId xmlns:a16="http://schemas.microsoft.com/office/drawing/2014/main" id="{D2BF1E35-2F28-CA8D-9BC4-A9B0D2F4E038}"/>
            </a:ext>
          </a:extLst>
        </xdr:cNvPr>
        <xdr:cNvSpPr txBox="1"/>
      </xdr:nvSpPr>
      <xdr:spPr>
        <a:xfrm>
          <a:off x="0" y="1924050"/>
          <a:ext cx="8096250" cy="542925"/>
        </a:xfrm>
        <a:prstGeom prst="rect">
          <a:avLst/>
        </a:prstGeom>
        <a:solidFill>
          <a:schemeClr val="accent5">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1" u="sng"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Let op</a:t>
          </a:r>
          <a:r>
            <a:rPr lang="nl-NL"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t>
          </a:r>
          <a:r>
            <a:rPr lang="nl-NL" sz="9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r>
            <a:rPr lang="nl-NL" sz="9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Het betreft hier de maximale subsidiepercentages per type organisatie. Minder subsidie aanvragen mag en kan positief doorwerken in het beoordelingscriterium "kwaliteit van het project".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19050</xdr:colOff>
      <xdr:row>62</xdr:row>
      <xdr:rowOff>19050</xdr:rowOff>
    </xdr:from>
    <xdr:to>
      <xdr:col>30</xdr:col>
      <xdr:colOff>352425</xdr:colOff>
      <xdr:row>75</xdr:row>
      <xdr:rowOff>114300</xdr:rowOff>
    </xdr:to>
    <xdr:sp macro="" textlink="">
      <xdr:nvSpPr>
        <xdr:cNvPr id="2" name="Tekstvak 1">
          <a:extLst>
            <a:ext uri="{FF2B5EF4-FFF2-40B4-BE49-F238E27FC236}">
              <a16:creationId xmlns:a16="http://schemas.microsoft.com/office/drawing/2014/main" id="{46E53A25-B6F4-C356-47BC-428B513C7B80}"/>
            </a:ext>
          </a:extLst>
        </xdr:cNvPr>
        <xdr:cNvSpPr txBox="1"/>
      </xdr:nvSpPr>
      <xdr:spPr>
        <a:xfrm>
          <a:off x="19383375" y="8867775"/>
          <a:ext cx="2562225" cy="1828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900" baseline="0">
              <a:latin typeface="Verdana" panose="020B0604030504040204" pitchFamily="34" charset="0"/>
              <a:ea typeface="Verdana" panose="020B0604030504040204" pitchFamily="34" charset="0"/>
              <a:cs typeface="Verdana" panose="020B0604030504040204" pitchFamily="34" charset="0"/>
            </a:rPr>
            <a:t>Indien voor dit project of een deel daarvan ook </a:t>
          </a:r>
          <a:r>
            <a:rPr lang="nl-NL" sz="1100" baseline="0">
              <a:solidFill>
                <a:schemeClr val="dk1"/>
              </a:solidFill>
              <a:effectLst/>
              <a:latin typeface="+mn-lt"/>
              <a:ea typeface="+mn-ea"/>
              <a:cs typeface="+mn-cs"/>
            </a:rPr>
            <a:t>andere subsidie is verstrekt</a:t>
          </a:r>
          <a:r>
            <a:rPr lang="nl-NL" sz="900" baseline="0">
              <a:latin typeface="Verdana" panose="020B0604030504040204" pitchFamily="34" charset="0"/>
              <a:ea typeface="Verdana" panose="020B0604030504040204" pitchFamily="34" charset="0"/>
              <a:cs typeface="Verdana" panose="020B0604030504040204" pitchFamily="34" charset="0"/>
            </a:rPr>
            <a:t>, dan geeft u in het modelprojectplan onder het hoofdstuk “Financiering” aan welke subsidie(s) het betreft. Tijdens de beoordeling van deze aanvraag wordt nagaan of en hoe deze subsidie cumuleert met de gevraagde subsidie (en of dit gevolgen heeft voor het nog te financieren deel). Dit wordt dus niet direct in bovenstaande tabel doorgerekend!</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9524</xdr:colOff>
      <xdr:row>3</xdr:row>
      <xdr:rowOff>28575</xdr:rowOff>
    </xdr:from>
    <xdr:ext cx="9667876" cy="2238375"/>
    <xdr:sp macro="" textlink="">
      <xdr:nvSpPr>
        <xdr:cNvPr id="3" name="Tekstvak 2">
          <a:extLst>
            <a:ext uri="{FF2B5EF4-FFF2-40B4-BE49-F238E27FC236}">
              <a16:creationId xmlns:a16="http://schemas.microsoft.com/office/drawing/2014/main" id="{6B02B299-23E8-FF7A-8EBB-25D96A581684}"/>
            </a:ext>
          </a:extLst>
        </xdr:cNvPr>
        <xdr:cNvSpPr txBox="1">
          <a:spLocks noChangeAspect="1"/>
        </xdr:cNvSpPr>
      </xdr:nvSpPr>
      <xdr:spPr>
        <a:xfrm>
          <a:off x="190499" y="581025"/>
          <a:ext cx="9667876" cy="2238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Toelichting </a:t>
          </a:r>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Dit tabblad is niet verplicht om in te vullen. Als u dit tabblad niet invult wordt de bevoorschotting lineair bepaald. </a:t>
          </a:r>
        </a:p>
        <a:p>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Als u gebruik wilt maken van een mijlpalenbegroting, vul dan (in aanvulling</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op de overige tabbladen</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onderstaande tabel in. </a:t>
          </a:r>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Vul voor iedere mijlpaal de kosten in conform het mijlpalenoverzicht in het projectplan:</a:t>
          </a:r>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Vul eerst per mijlpaalperiode de kosten per deelnemer in;</a:t>
          </a:r>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Vul onderaan de begin- en einddatum in van de start van de activiteiten voor een mijlpaal tot aan de datum waarop de mijlpaal behaald moet zijn.</a:t>
          </a:r>
        </a:p>
        <a:p>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N.B.:</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De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begin- en einddatum van elke mijlpaal moeten binnen de looptijd van het project vallen.</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Deze mijlp[alen mogen elkaar overlappen. Ook moet het totaal aan opgevoerde kosten in onderstaande tabel gelijk zijn aan de totale kosten zoals weergegeven op het tabblad "Financiering".</a:t>
          </a:r>
        </a:p>
        <a:p>
          <a:endPar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Zijn er meer dan 6 mijlpaalperioden?</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Klik dan boven kolom M het + teken aan; dan vouwen zich extra kolommen uit.</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14</xdr:col>
      <xdr:colOff>38101</xdr:colOff>
      <xdr:row>17</xdr:row>
      <xdr:rowOff>0</xdr:rowOff>
    </xdr:from>
    <xdr:to>
      <xdr:col>17</xdr:col>
      <xdr:colOff>495301</xdr:colOff>
      <xdr:row>28</xdr:row>
      <xdr:rowOff>47625</xdr:rowOff>
    </xdr:to>
    <xdr:sp macro="" textlink="">
      <xdr:nvSpPr>
        <xdr:cNvPr id="4" name="Tekstvak 3">
          <a:extLst>
            <a:ext uri="{FF2B5EF4-FFF2-40B4-BE49-F238E27FC236}">
              <a16:creationId xmlns:a16="http://schemas.microsoft.com/office/drawing/2014/main" id="{BD49E2D1-7A48-7E09-8FE5-69A7F29D8ABD}"/>
            </a:ext>
          </a:extLst>
        </xdr:cNvPr>
        <xdr:cNvSpPr txBox="1"/>
      </xdr:nvSpPr>
      <xdr:spPr>
        <a:xfrm>
          <a:off x="10248901" y="3067050"/>
          <a:ext cx="2286000" cy="1828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900" baseline="0">
              <a:latin typeface="Verdana" panose="020B0604030504040204" pitchFamily="34" charset="0"/>
              <a:ea typeface="Verdana" panose="020B0604030504040204" pitchFamily="34" charset="0"/>
              <a:cs typeface="Verdana" panose="020B0604030504040204" pitchFamily="34" charset="0"/>
            </a:rPr>
            <a:t>* Kolom N geeft per deelnemer aan hoe groot het verschil is tussen de hier ingevulde kosten en het totaal aan subsidiabele kosten dat wordt weergegeven op tabblad 'Financiering' (onder 'Totaal: Subsidiabele kosten').</a:t>
          </a:r>
        </a:p>
        <a:p>
          <a:endParaRPr lang="nl-NL" sz="900" baseline="0">
            <a:latin typeface="Verdana" panose="020B0604030504040204" pitchFamily="34" charset="0"/>
            <a:ea typeface="Verdana" panose="020B0604030504040204" pitchFamily="34" charset="0"/>
            <a:cs typeface="Verdana" panose="020B0604030504040204" pitchFamily="34" charset="0"/>
          </a:endParaRPr>
        </a:p>
        <a:p>
          <a:r>
            <a:rPr lang="nl-NL" sz="900" baseline="0">
              <a:latin typeface="Verdana" panose="020B0604030504040204" pitchFamily="34" charset="0"/>
              <a:ea typeface="Verdana" panose="020B0604030504040204" pitchFamily="34" charset="0"/>
              <a:cs typeface="Verdana" panose="020B0604030504040204" pitchFamily="34" charset="0"/>
            </a:rPr>
            <a:t>Als u gebruik maakt van de mijlpalenbegroting, zorg dan dat er na het invullen van deze tabel geen verschillen meer zijn.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onman, ir. J.F.C. (Jan)" refreshedDate="44320.678871064818" createdVersion="1" refreshedVersion="4" recordCount="2820" upgradeOnRefresh="1" xr:uid="{00000000-000A-0000-FFFF-FFFF00000000}">
  <cacheSource type="worksheet">
    <worksheetSource ref="A1:K2830" sheet="TotalenMonitoring"/>
  </cacheSource>
  <cacheFields count="11">
    <cacheField name="Act_nr" numFmtId="0">
      <sharedItems containsBlank="1" containsMixedTypes="1" containsNumber="1" minValue="0" maxValue="11.2" count="5">
        <n v="0"/>
        <s v=""/>
        <m/>
        <n v="11.1" u="1"/>
        <n v="11.2" u="1"/>
      </sharedItems>
    </cacheField>
    <cacheField name="Actor-ID" numFmtId="0">
      <sharedItems containsBlank="1" containsMixedTypes="1" containsNumber="1" containsInteger="1" minValue="0" maxValue="0" count="3">
        <s v=""/>
        <m/>
        <n v="0" u="1"/>
      </sharedItems>
    </cacheField>
    <cacheField name="Actor" numFmtId="0">
      <sharedItems containsString="0" containsBlank="1" containsNumber="1" containsInteger="1" minValue="0" maxValue="0" count="2">
        <n v="0"/>
        <m/>
      </sharedItems>
    </cacheField>
    <cacheField name="Activiteittype" numFmtId="0">
      <sharedItems containsBlank="1" containsMixedTypes="1" containsNumber="1" containsInteger="1" minValue="0" maxValue="0" count="3">
        <n v="0"/>
        <s v="Sponsoring"/>
        <m/>
      </sharedItems>
    </cacheField>
    <cacheField name="Kosten" numFmtId="0">
      <sharedItems containsString="0" containsBlank="1" containsNumber="1" minValue="0" maxValue="1942857.142857143" count="25">
        <n v="0"/>
        <m/>
        <n v="17500" u="1"/>
        <n v="1000" u="1"/>
        <n v="500000.00000000006" u="1"/>
        <n v="5000" u="1"/>
        <n v="40000" u="1"/>
        <n v="11200" u="1"/>
        <n v="14400" u="1"/>
        <n v="8750" u="1"/>
        <n v="300" u="1"/>
        <n v="500" u="1"/>
        <n v="36000" u="1"/>
        <n v="7000" u="1"/>
        <n v="37500" u="1"/>
        <n v="20000" u="1"/>
        <n v="30000" u="1"/>
        <n v="200" u="1"/>
        <n v="1600" u="1"/>
        <n v="6000" u="1"/>
        <n v="1250" u="1"/>
        <n v="10000" u="1"/>
        <n v="1942857.142857143" u="1"/>
        <n v="15000" u="1"/>
        <n v="1457.1428571428571" u="1"/>
      </sharedItems>
    </cacheField>
    <cacheField name="Type kosten" numFmtId="0">
      <sharedItems containsBlank="1" count="5">
        <s v="A1 Loonkosten"/>
        <s v="A2 Machinekosten"/>
        <s v="A3 Kosten derden"/>
        <s v="Cash bijdrage"/>
        <m/>
      </sharedItems>
    </cacheField>
    <cacheField name="Cash ontvangen" numFmtId="0">
      <sharedItems containsString="0" containsBlank="1" containsNumber="1" minValue="0" maxValue="10000" count="11">
        <n v="0"/>
        <m/>
        <n v="1111.1111111111111" u="1"/>
        <n v="493.09664694280076" u="1"/>
        <n v="6.9033530571992099" u="1"/>
        <n v="10000" u="1"/>
        <n v="486.11111111111114" u="1"/>
        <n v="13.888888888888889" u="1"/>
        <n v="5555.5555555555557" u="1"/>
        <n v="8888.8888888888887" u="1"/>
        <n v="4444.4444444444443" u="1"/>
      </sharedItems>
    </cacheField>
    <cacheField name="B/F11 Gecommiteerde Subsidie  " numFmtId="0">
      <sharedItems containsBlank="1" containsMixedTypes="1" containsNumber="1" minValue="0" maxValue="28000" count="22">
        <s v=""/>
        <n v="0"/>
        <m/>
        <n v="600" u="1"/>
        <n v="800" u="1"/>
        <n v="9000" u="1"/>
        <n v="10915.724188252463" u="1"/>
        <n v="625" u="1"/>
        <n v="2323.0088495575224" u="1"/>
        <n v="676.99115044247787" u="1"/>
        <n v="5000" u="1"/>
        <n v="84.275811747537404" u="1"/>
        <n v="973.95833333333314" u="1"/>
        <n v="27000" u="1"/>
        <n v="210" u="1"/>
        <n v="2500" u="1"/>
        <n v="10026.041666666666" u="1"/>
        <n v="18000" u="1"/>
        <n v="16000" u="1"/>
        <n v="28000" u="1"/>
        <n v="10000" u="1"/>
        <n v="15000" u="1"/>
      </sharedItems>
    </cacheField>
    <cacheField name="Werkpakket" numFmtId="0">
      <sharedItems containsBlank="1" count="12">
        <s v="Resultaat 1"/>
        <s v="Resultaat 2"/>
        <s v="Resultaat 3"/>
        <s v="Resultaat 4"/>
        <s v="Resultaat 5"/>
        <s v="Resultaat 6"/>
        <s v="Resultaat 7"/>
        <s v="Resultaat 8"/>
        <s v="Resultaat 9"/>
        <s v="Resultaat 10"/>
        <m/>
        <s v="Cashbijdrage" u="1"/>
      </sharedItems>
    </cacheField>
    <cacheField name="Dossier" numFmtId="0">
      <sharedItems containsBlank="1" count="2">
        <s v="[wordt door RVO ingevuld]"/>
        <m/>
      </sharedItems>
    </cacheField>
    <cacheField name="Project" numFmtId="0">
      <sharedItems containsString="0" containsBlank="1" containsNumber="1" containsInteger="1" minValue="0" maxValue="0" count="2">
        <n v="0"/>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20">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2"/>
    <x v="1"/>
    <x v="1"/>
    <x v="2"/>
    <x v="1"/>
    <x v="4"/>
    <x v="1"/>
    <x v="2"/>
    <x v="10"/>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Monitoring" cacheId="0" applyNumberFormats="0" applyBorderFormats="0" applyFontFormats="0" applyPatternFormats="0" applyAlignmentFormats="0" applyWidthHeightFormats="1" dataCaption="Gegevens" updatedVersion="6" showDrill="0" showMemberPropertyTips="0" rowGrandTotals="0" colGrandTotals="0" itemPrintTitles="1" createdVersion="1" indent="0" compact="0" compactData="0" gridDropZones="1">
  <location ref="A1:Q3" firstHeaderRow="2" firstDataRow="2" firstDataCol="11"/>
  <pivotFields count="11">
    <pivotField axis="axisRow" compact="0" outline="0" showAll="0" includeNewItemsInFilter="1" sortType="ascending" defaultSubtotal="0">
      <items count="5">
        <item h="1" x="0"/>
        <item m="1" x="3"/>
        <item m="1" x="4"/>
        <item h="1" x="1"/>
        <item h="1" x="2"/>
      </items>
    </pivotField>
    <pivotField axis="axisRow" compact="0" outline="0" showAll="0" includeNewItemsInFilter="1" defaultSubtotal="0">
      <items count="3">
        <item m="1" x="2"/>
        <item x="0"/>
        <item x="1"/>
      </items>
    </pivotField>
    <pivotField axis="axisRow" compact="0" outline="0" showAll="0" includeNewItemsInFilter="1" defaultSubtotal="0">
      <items count="2">
        <item x="0"/>
        <item x="1"/>
      </items>
    </pivotField>
    <pivotField axis="axisRow" compact="0" outline="0" showAll="0" includeNewItemsInFilter="1" defaultSubtotal="0">
      <items count="3">
        <item x="0"/>
        <item x="1"/>
        <item x="2"/>
      </items>
    </pivotField>
    <pivotField name="Kosten" axis="axisRow" compact="0" numFmtId="165" outline="0" showAll="0" includeNewItemsInFilter="1" defaultSubtotal="0">
      <items count="25">
        <item x="0"/>
        <item m="1" x="17"/>
        <item m="1" x="10"/>
        <item m="1" x="3"/>
        <item m="1" x="24"/>
        <item m="1" x="18"/>
        <item m="1" x="5"/>
        <item m="1" x="19"/>
        <item m="1" x="13"/>
        <item m="1" x="21"/>
        <item m="1" x="2"/>
        <item m="1" x="11"/>
        <item x="1"/>
        <item m="1" x="20"/>
        <item m="1" x="8"/>
        <item m="1" x="7"/>
        <item m="1" x="14"/>
        <item m="1" x="23"/>
        <item m="1" x="16"/>
        <item m="1" x="15"/>
        <item m="1" x="4"/>
        <item m="1" x="9"/>
        <item m="1" x="22"/>
        <item m="1" x="12"/>
        <item m="1" x="6"/>
      </items>
    </pivotField>
    <pivotField axis="axisRow" compact="0" outline="0" showAll="0" includeNewItemsInFilter="1" defaultSubtotal="0">
      <items count="5">
        <item x="0"/>
        <item x="1"/>
        <item x="2"/>
        <item x="3"/>
        <item x="4"/>
      </items>
    </pivotField>
    <pivotField axis="axisRow" compact="0" outline="0" showAll="0" includeNewItemsInFilter="1" defaultSubtotal="0">
      <items count="11">
        <item x="0"/>
        <item m="1" x="7"/>
        <item m="1" x="6"/>
        <item m="1" x="5"/>
        <item x="1"/>
        <item m="1" x="2"/>
        <item m="1" x="9"/>
        <item m="1" x="8"/>
        <item m="1" x="10"/>
        <item m="1" x="4"/>
        <item m="1" x="3"/>
      </items>
    </pivotField>
    <pivotField name="Subsidie" axis="axisRow" compact="0" outline="0" showAll="0" includeNewItemsInFilter="1" defaultSubtotal="0">
      <items count="22">
        <item m="1" x="10"/>
        <item x="0"/>
        <item m="1" x="14"/>
        <item m="1" x="3"/>
        <item m="1" x="15"/>
        <item m="1" x="4"/>
        <item m="1" x="5"/>
        <item m="1" x="9"/>
        <item m="1" x="8"/>
        <item x="1"/>
        <item x="2"/>
        <item m="1" x="7"/>
        <item m="1" x="20"/>
        <item m="1" x="17"/>
        <item m="1" x="12"/>
        <item m="1" x="16"/>
        <item m="1" x="21"/>
        <item m="1" x="18"/>
        <item m="1" x="6"/>
        <item m="1" x="11"/>
        <item m="1" x="13"/>
        <item m="1" x="19"/>
      </items>
    </pivotField>
    <pivotField axis="axisRow" compact="0" outline="0" showAll="0" includeNewItemsInFilter="1" defaultSubtotal="0">
      <items count="12">
        <item x="0"/>
        <item x="9"/>
        <item x="1"/>
        <item x="2"/>
        <item x="3"/>
        <item x="4"/>
        <item x="5"/>
        <item x="6"/>
        <item x="7"/>
        <item x="8"/>
        <item m="1" x="11"/>
        <item x="10"/>
      </items>
    </pivotField>
    <pivotField axis="axisRow" compact="0" outline="0" showAll="0" includeNewItemsInFilter="1" defaultSubtotal="0">
      <items count="2">
        <item x="1"/>
        <item x="0"/>
      </items>
    </pivotField>
    <pivotField axis="axisRow" compact="0" outline="0" showAll="0" includeNewItemsInFilter="1" defaultSubtotal="0">
      <items count="2">
        <item x="0"/>
        <item x="1"/>
      </items>
    </pivotField>
  </pivotFields>
  <rowFields count="11">
    <field x="0"/>
    <field x="1"/>
    <field x="2"/>
    <field x="3"/>
    <field x="4"/>
    <field x="5"/>
    <field x="6"/>
    <field x="7"/>
    <field x="8"/>
    <field x="9"/>
    <field x="10"/>
  </rowFields>
  <colItems count="1">
    <i/>
  </colItems>
  <formats count="11">
    <format dxfId="10">
      <pivotArea field="8" type="button" dataOnly="0" labelOnly="1" outline="0" axis="axisRow" fieldPosition="8"/>
    </format>
    <format dxfId="9">
      <pivotArea field="0" type="button" dataOnly="0" labelOnly="1" outline="0" axis="axisRow" fieldPosition="0"/>
    </format>
    <format dxfId="8">
      <pivotArea field="1" type="button" dataOnly="0" labelOnly="1" outline="0" axis="axisRow" fieldPosition="1"/>
    </format>
    <format dxfId="7">
      <pivotArea field="2" type="button" dataOnly="0" labelOnly="1" outline="0" axis="axisRow" fieldPosition="2"/>
    </format>
    <format dxfId="6">
      <pivotArea field="3" type="button" dataOnly="0" labelOnly="1" outline="0" axis="axisRow" fieldPosition="3"/>
    </format>
    <format dxfId="5">
      <pivotArea field="9" type="button" dataOnly="0" labelOnly="1" outline="0" axis="axisRow" fieldPosition="9"/>
    </format>
    <format dxfId="4">
      <pivotArea field="10" type="button" dataOnly="0" labelOnly="1" outline="0" axis="axisRow" fieldPosition="10"/>
    </format>
    <format dxfId="3">
      <pivotArea field="5" type="button" dataOnly="0" labelOnly="1" outline="0" axis="axisRow" fieldPosition="5"/>
    </format>
    <format dxfId="2">
      <pivotArea field="4" type="button" dataOnly="0" labelOnly="1" outline="0" axis="axisRow" fieldPosition="4"/>
    </format>
    <format dxfId="1">
      <pivotArea field="7" type="button" dataOnly="0" labelOnly="1" outline="0" axis="axisRow" fieldPosition="7"/>
    </format>
    <format dxfId="0">
      <pivotArea field="6" type="button" dataOnly="0" labelOnly="1" outline="0" axis="axisRow" fieldPosition="6"/>
    </format>
  </formats>
  <pivotTableStyleInfo showRowHeaders="0"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0000000}" name="Tabel150" displayName="Tabel150" ref="A3:B12" totalsRowShown="0" headerRowDxfId="59" dataDxfId="57" headerRowBorderDxfId="58" tableBorderDxfId="56" totalsRowBorderDxfId="55">
  <tableColumns count="2">
    <tableColumn id="1" xr3:uid="{00000000-0010-0000-0000-000001000000}" name="Type organisatie" dataDxfId="54"/>
    <tableColumn id="2" xr3:uid="{00000000-0010-0000-0000-000002000000}" name="Subsidiepercentage" dataDxfId="5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1000000}" name="Tabel30" displayName="Tabel30" ref="M1:R52" totalsRowShown="0" headerRowDxfId="21" dataDxfId="19" headerRowBorderDxfId="20" tableBorderDxfId="18" totalsRowBorderDxfId="17">
  <tableColumns count="6">
    <tableColumn id="1" xr3:uid="{00000000-0010-0000-0100-000001000000}" name="Deelnemer" dataDxfId="16">
      <calculatedColumnFormula>Deelnemersoverzicht!C16</calculatedColumnFormula>
    </tableColumn>
    <tableColumn id="2" xr3:uid="{00000000-0010-0000-0100-000002000000}" name="Index" dataDxfId="15"/>
    <tableColumn id="3" xr3:uid="{00000000-0010-0000-0100-000003000000}" name="IO" dataDxfId="14">
      <calculatedColumnFormula>Financiering!H7</calculatedColumnFormula>
    </tableColumn>
    <tableColumn id="4" xr3:uid="{00000000-0010-0000-0100-000004000000}" name="EO" dataDxfId="13">
      <calculatedColumnFormula>Financiering!N7</calculatedColumnFormula>
    </tableColumn>
    <tableColumn id="5" xr3:uid="{00000000-0010-0000-0100-000005000000}" name="OP (economisch)" dataDxfId="12">
      <calculatedColumnFormula>Financiering!T7</calculatedColumnFormula>
    </tableColumn>
    <tableColumn id="6" xr3:uid="{00000000-0010-0000-0100-000006000000}" name="OP (niet economisch)" dataDxfId="11">
      <calculatedColumnFormula>Financiering!Z7</calculatedColumnFormula>
    </tableColumn>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rvo.nl/onderwerpen/subsidiespelregels/ezk" TargetMode="External"/><Relationship Id="rId3" Type="http://schemas.openxmlformats.org/officeDocument/2006/relationships/hyperlink" Target="https://www.rvo.nl/onderwerpen/subsidiespelregels/ezk" TargetMode="External"/><Relationship Id="rId7" Type="http://schemas.openxmlformats.org/officeDocument/2006/relationships/hyperlink" Target="https://www.rvo.nl/onderwerpen/subsidiespelregels/ezk" TargetMode="External"/><Relationship Id="rId2" Type="http://schemas.openxmlformats.org/officeDocument/2006/relationships/hyperlink" Target="https://www.rvo.nl/onderwerpen/subsidiespelregels/ezk/financiering" TargetMode="External"/><Relationship Id="rId1" Type="http://schemas.openxmlformats.org/officeDocument/2006/relationships/hyperlink" Target="https://www.rvo.nl/subsidie-en-financieringswijzer/subsidiespelregels/ministeries/ministerie-van-economische-zaken-en-klimaat/aanvraag-indienen/financiering%20Financiering/" TargetMode="External"/><Relationship Id="rId6" Type="http://schemas.openxmlformats.org/officeDocument/2006/relationships/hyperlink" Target="https://www.rvo.nl/onderwerpen/subsidiespelregels/ezk" TargetMode="External"/><Relationship Id="rId5" Type="http://schemas.openxmlformats.org/officeDocument/2006/relationships/hyperlink" Target="https://www.rvo.nl/onderwerpen/subsidiespelregels/ezk" TargetMode="External"/><Relationship Id="rId10" Type="http://schemas.openxmlformats.org/officeDocument/2006/relationships/printerSettings" Target="../printerSettings/printerSettings3.bin"/><Relationship Id="rId4" Type="http://schemas.openxmlformats.org/officeDocument/2006/relationships/hyperlink" Target="https://www.rvo.nl/onderwerpen/subsidiespelregels/ezk" TargetMode="External"/><Relationship Id="rId9" Type="http://schemas.openxmlformats.org/officeDocument/2006/relationships/hyperlink" Target="https://www.rvo.nl/onderwerpen/subsidiespelregels/ezk"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B0F0"/>
  </sheetPr>
  <dimension ref="A1:P35"/>
  <sheetViews>
    <sheetView showGridLines="0" tabSelected="1" zoomScaleNormal="100" workbookViewId="0"/>
  </sheetViews>
  <sheetFormatPr defaultRowHeight="12.75" x14ac:dyDescent="0.2"/>
  <cols>
    <col min="1" max="1" width="9.140625" customWidth="1"/>
    <col min="3" max="3" width="9.140625" customWidth="1"/>
  </cols>
  <sheetData>
    <row r="1" spans="1:16" s="56" customFormat="1" x14ac:dyDescent="0.2">
      <c r="A1" s="214"/>
      <c r="B1" s="215"/>
      <c r="C1" s="214"/>
      <c r="D1" s="211"/>
      <c r="E1" s="211"/>
      <c r="F1" s="211"/>
      <c r="G1" s="211"/>
      <c r="H1" s="211"/>
      <c r="I1" s="211"/>
      <c r="J1" s="211"/>
      <c r="K1" s="211"/>
      <c r="L1" s="198"/>
      <c r="M1" s="198"/>
      <c r="N1" s="198"/>
      <c r="O1" s="198"/>
      <c r="P1" s="216"/>
    </row>
    <row r="2" spans="1:16" s="56" customFormat="1" x14ac:dyDescent="0.2">
      <c r="A2" s="213"/>
      <c r="B2" s="213"/>
      <c r="C2" s="213"/>
      <c r="D2" s="213"/>
      <c r="E2" s="213"/>
      <c r="F2" s="213"/>
      <c r="G2" s="213"/>
      <c r="H2" s="213"/>
      <c r="I2" s="213"/>
      <c r="J2" s="213"/>
      <c r="K2" s="213"/>
      <c r="L2" s="198"/>
      <c r="M2" s="198"/>
      <c r="N2" s="198"/>
      <c r="O2" s="198"/>
      <c r="P2" s="216"/>
    </row>
    <row r="3" spans="1:16" s="56" customFormat="1" ht="18" x14ac:dyDescent="0.25">
      <c r="A3" s="202" t="s">
        <v>250</v>
      </c>
      <c r="B3" s="212"/>
      <c r="C3" s="212"/>
      <c r="D3" s="212"/>
      <c r="E3" s="212"/>
      <c r="F3" s="212"/>
      <c r="G3" s="212"/>
      <c r="H3" s="212"/>
      <c r="I3" s="212"/>
      <c r="J3" s="212"/>
      <c r="K3" s="212"/>
      <c r="L3" s="198"/>
      <c r="M3" s="198"/>
      <c r="N3" s="198"/>
      <c r="O3" s="198"/>
      <c r="P3" s="216"/>
    </row>
    <row r="4" spans="1:16" s="56" customFormat="1" ht="18" x14ac:dyDescent="0.25">
      <c r="A4" s="202" t="s">
        <v>468</v>
      </c>
      <c r="B4" s="199"/>
      <c r="C4" s="199"/>
      <c r="D4" s="198"/>
      <c r="E4" s="198"/>
      <c r="F4" s="198"/>
      <c r="G4" s="198"/>
      <c r="H4" s="198"/>
      <c r="I4" s="200"/>
      <c r="J4" s="200"/>
      <c r="K4" s="198"/>
      <c r="L4" s="198"/>
      <c r="M4" s="198"/>
      <c r="N4" s="198"/>
      <c r="O4" s="198"/>
      <c r="P4" s="216"/>
    </row>
    <row r="5" spans="1:16" s="56" customFormat="1" ht="18" x14ac:dyDescent="0.25">
      <c r="A5" s="203" t="s">
        <v>241</v>
      </c>
      <c r="B5" s="199"/>
      <c r="C5" s="199"/>
      <c r="D5" s="198"/>
      <c r="E5" s="198"/>
      <c r="F5" s="198"/>
      <c r="G5" s="198"/>
      <c r="H5" s="198"/>
      <c r="I5" s="200"/>
      <c r="J5" s="200"/>
      <c r="K5" s="198"/>
      <c r="L5" s="198"/>
      <c r="M5" s="198"/>
      <c r="N5" s="198"/>
      <c r="O5" s="198"/>
      <c r="P5" s="216"/>
    </row>
    <row r="6" spans="1:16" s="56" customFormat="1" x14ac:dyDescent="0.2">
      <c r="A6" s="198"/>
      <c r="B6" s="199"/>
      <c r="C6" s="199"/>
      <c r="D6" s="198"/>
      <c r="E6" s="198"/>
      <c r="F6" s="198"/>
      <c r="G6" s="198"/>
      <c r="H6" s="198"/>
      <c r="I6" s="200"/>
      <c r="J6" s="200"/>
      <c r="K6" s="198"/>
      <c r="L6" s="198"/>
      <c r="M6" s="198"/>
      <c r="N6" s="198"/>
      <c r="O6" s="198"/>
      <c r="P6" s="216"/>
    </row>
    <row r="7" spans="1:16" s="56" customFormat="1" x14ac:dyDescent="0.2">
      <c r="A7" s="198"/>
      <c r="B7" s="198"/>
      <c r="C7" s="198"/>
      <c r="D7" s="198"/>
      <c r="E7" s="198"/>
      <c r="F7" s="198"/>
      <c r="G7" s="198"/>
      <c r="H7" s="198"/>
      <c r="I7" s="198"/>
      <c r="J7" s="198"/>
      <c r="K7" s="198"/>
      <c r="L7" s="198"/>
      <c r="M7" s="198"/>
      <c r="N7" s="198"/>
      <c r="O7" s="198"/>
      <c r="P7" s="216"/>
    </row>
    <row r="8" spans="1:16" s="56" customFormat="1" ht="15" x14ac:dyDescent="0.2">
      <c r="A8" s="205" t="s">
        <v>251</v>
      </c>
      <c r="B8" s="204"/>
      <c r="C8" s="206"/>
      <c r="D8" s="206"/>
      <c r="E8" s="204"/>
      <c r="F8" s="204"/>
      <c r="G8" s="204"/>
      <c r="H8" s="204"/>
      <c r="I8" s="204"/>
      <c r="J8" s="204"/>
      <c r="K8" s="204"/>
      <c r="L8" s="204"/>
      <c r="M8" s="204"/>
      <c r="N8" s="204"/>
      <c r="O8" s="204"/>
      <c r="P8" s="216"/>
    </row>
    <row r="9" spans="1:16" s="56" customFormat="1" ht="12.75" customHeight="1" x14ac:dyDescent="0.2">
      <c r="A9" s="4" t="s">
        <v>455</v>
      </c>
      <c r="B9" s="207"/>
      <c r="C9" s="4"/>
      <c r="D9" s="4"/>
      <c r="E9" s="4"/>
      <c r="F9" s="4"/>
      <c r="G9" s="4"/>
      <c r="H9" s="4"/>
      <c r="I9" s="4"/>
      <c r="J9" s="4"/>
      <c r="K9" s="4"/>
      <c r="L9" s="4"/>
      <c r="M9" s="4"/>
      <c r="N9" s="4"/>
      <c r="O9" s="4"/>
      <c r="P9" s="217"/>
    </row>
    <row r="10" spans="1:16" s="56" customFormat="1" ht="12.75" customHeight="1" x14ac:dyDescent="0.2">
      <c r="A10" s="4" t="s">
        <v>456</v>
      </c>
      <c r="B10" s="4"/>
      <c r="C10" s="4"/>
      <c r="D10" s="4"/>
      <c r="E10" s="4"/>
      <c r="F10" s="4"/>
      <c r="G10" s="4"/>
      <c r="H10" s="4"/>
      <c r="I10" s="4"/>
      <c r="J10" s="4"/>
      <c r="K10" s="4"/>
      <c r="L10" s="4"/>
      <c r="M10" s="4"/>
      <c r="N10" s="4"/>
      <c r="O10" s="4"/>
      <c r="P10" s="217"/>
    </row>
    <row r="11" spans="1:16" s="56" customFormat="1" ht="12.75" customHeight="1" x14ac:dyDescent="0.2">
      <c r="A11" s="4" t="s">
        <v>457</v>
      </c>
      <c r="B11" s="4"/>
      <c r="C11" s="4"/>
      <c r="D11" s="4"/>
      <c r="E11" s="4"/>
      <c r="F11" s="4"/>
      <c r="G11" s="4"/>
      <c r="H11" s="4"/>
      <c r="I11" s="4"/>
      <c r="J11" s="4"/>
      <c r="K11" s="4"/>
      <c r="L11" s="4"/>
      <c r="M11" s="4"/>
      <c r="N11" s="4"/>
      <c r="O11" s="4"/>
      <c r="P11" s="217"/>
    </row>
    <row r="12" spans="1:16" s="56" customFormat="1" ht="12.75" customHeight="1" x14ac:dyDescent="0.2">
      <c r="A12" s="7"/>
      <c r="B12" s="4"/>
      <c r="C12" s="4"/>
      <c r="D12" s="4"/>
      <c r="E12" s="4"/>
      <c r="F12" s="4"/>
      <c r="G12" s="4"/>
      <c r="H12" s="4"/>
      <c r="I12" s="4"/>
      <c r="J12" s="4"/>
      <c r="K12" s="4"/>
      <c r="L12" s="4"/>
      <c r="M12" s="4"/>
      <c r="N12" s="4"/>
      <c r="O12" s="4"/>
      <c r="P12" s="217"/>
    </row>
    <row r="13" spans="1:16" s="56" customFormat="1" ht="12.75" customHeight="1" x14ac:dyDescent="0.2">
      <c r="A13" s="4" t="s">
        <v>458</v>
      </c>
      <c r="B13" s="4"/>
      <c r="C13" s="4"/>
      <c r="D13" s="4"/>
      <c r="E13" s="4"/>
      <c r="F13" s="4"/>
      <c r="G13" s="4"/>
      <c r="H13" s="4"/>
      <c r="I13" s="4"/>
      <c r="J13" s="4"/>
      <c r="K13" s="4"/>
      <c r="L13" s="4"/>
      <c r="M13" s="4"/>
      <c r="N13" s="4"/>
      <c r="O13" s="4"/>
      <c r="P13" s="217"/>
    </row>
    <row r="14" spans="1:16" s="56" customFormat="1" ht="12.75" customHeight="1" x14ac:dyDescent="0.2">
      <c r="A14" s="4" t="s">
        <v>459</v>
      </c>
      <c r="B14" s="4"/>
      <c r="C14" s="4"/>
      <c r="D14" s="4"/>
      <c r="E14" s="4"/>
      <c r="F14" s="4"/>
      <c r="G14" s="4"/>
      <c r="H14" s="4"/>
      <c r="I14" s="4"/>
      <c r="J14" s="4"/>
      <c r="K14" s="4"/>
      <c r="L14" s="4"/>
      <c r="M14" s="4"/>
      <c r="N14" s="4"/>
      <c r="O14" s="4"/>
      <c r="P14" s="217"/>
    </row>
    <row r="15" spans="1:16" s="56" customFormat="1" ht="12.75" customHeight="1" x14ac:dyDescent="0.2">
      <c r="A15" s="630"/>
      <c r="B15" s="630"/>
      <c r="C15" s="630"/>
      <c r="D15" s="630"/>
      <c r="E15" s="630"/>
      <c r="F15" s="630"/>
      <c r="G15" s="630"/>
      <c r="H15" s="630"/>
      <c r="I15" s="630"/>
      <c r="J15" s="630"/>
      <c r="K15" s="630"/>
      <c r="L15" s="630"/>
      <c r="M15" s="630"/>
      <c r="N15" s="630"/>
      <c r="O15" s="630"/>
      <c r="P15" s="217"/>
    </row>
    <row r="16" spans="1:16" s="56" customFormat="1" ht="15" x14ac:dyDescent="0.2">
      <c r="A16" s="628" t="s">
        <v>287</v>
      </c>
      <c r="B16" s="628"/>
      <c r="C16" s="628"/>
      <c r="D16" s="628"/>
      <c r="E16" s="628"/>
      <c r="F16" s="628"/>
      <c r="G16" s="628"/>
      <c r="H16" s="628"/>
      <c r="I16" s="629"/>
      <c r="J16" s="629"/>
      <c r="K16" s="629"/>
      <c r="L16" s="629"/>
      <c r="M16" s="629"/>
      <c r="N16" s="629"/>
      <c r="O16" s="629"/>
      <c r="P16" s="216"/>
    </row>
    <row r="17" spans="1:16" s="56" customFormat="1" ht="12.75" customHeight="1" x14ac:dyDescent="0.2">
      <c r="A17" s="631" t="s">
        <v>467</v>
      </c>
      <c r="B17" s="632"/>
      <c r="C17" s="632"/>
      <c r="D17" s="633"/>
      <c r="E17" s="632"/>
      <c r="F17" s="632"/>
      <c r="G17" s="632"/>
      <c r="H17" s="632"/>
      <c r="I17" s="632"/>
      <c r="J17" s="632"/>
      <c r="K17" s="632"/>
      <c r="L17" s="632"/>
      <c r="M17" s="632"/>
      <c r="N17" s="632"/>
      <c r="O17" s="632"/>
      <c r="P17" s="216"/>
    </row>
    <row r="18" spans="1:16" s="56" customFormat="1" ht="12.75" customHeight="1" x14ac:dyDescent="0.2">
      <c r="A18" s="7" t="s">
        <v>465</v>
      </c>
      <c r="B18" s="91"/>
      <c r="C18" s="91"/>
      <c r="D18" s="208"/>
      <c r="E18" s="91"/>
      <c r="F18" s="91"/>
      <c r="G18" s="91"/>
      <c r="H18" s="91"/>
      <c r="I18" s="91"/>
      <c r="J18" s="91"/>
      <c r="K18" s="91"/>
      <c r="L18" s="91"/>
      <c r="M18" s="91"/>
      <c r="N18" s="91"/>
      <c r="O18" s="91"/>
      <c r="P18" s="216"/>
    </row>
    <row r="19" spans="1:16" s="56" customFormat="1" ht="12.75" customHeight="1" x14ac:dyDescent="0.2">
      <c r="A19" s="7" t="s">
        <v>466</v>
      </c>
      <c r="B19" s="91"/>
      <c r="C19" s="91"/>
      <c r="D19" s="208"/>
      <c r="E19" s="91"/>
      <c r="F19" s="91"/>
      <c r="G19" s="91"/>
      <c r="H19" s="91"/>
      <c r="I19" s="91"/>
      <c r="J19" s="91"/>
      <c r="K19" s="91"/>
      <c r="L19" s="91"/>
      <c r="M19" s="91"/>
      <c r="N19" s="91"/>
      <c r="O19" s="91"/>
      <c r="P19" s="216"/>
    </row>
    <row r="20" spans="1:16" s="56" customFormat="1" ht="12.75" customHeight="1" x14ac:dyDescent="0.2">
      <c r="A20" s="7"/>
      <c r="B20" s="91"/>
      <c r="C20" s="91"/>
      <c r="D20" s="208"/>
      <c r="E20" s="91"/>
      <c r="F20" s="91"/>
      <c r="G20" s="91"/>
      <c r="H20" s="91"/>
      <c r="I20" s="91"/>
      <c r="J20" s="91"/>
      <c r="K20" s="91"/>
      <c r="L20" s="91"/>
      <c r="M20" s="91"/>
      <c r="N20" s="91"/>
      <c r="O20" s="91"/>
      <c r="P20" s="216"/>
    </row>
    <row r="21" spans="1:16" s="56" customFormat="1" ht="12.75" customHeight="1" x14ac:dyDescent="0.2">
      <c r="A21" s="627" t="s">
        <v>461</v>
      </c>
      <c r="B21" s="91"/>
      <c r="C21" s="91"/>
      <c r="D21" s="208"/>
      <c r="E21" s="91"/>
      <c r="F21" s="91"/>
      <c r="G21" s="91"/>
      <c r="H21" s="91"/>
      <c r="I21" s="91"/>
      <c r="J21" s="91"/>
      <c r="K21" s="91"/>
      <c r="L21" s="91"/>
      <c r="M21" s="91"/>
      <c r="N21" s="91"/>
      <c r="O21" s="91"/>
      <c r="P21" s="216"/>
    </row>
    <row r="22" spans="1:16" s="56" customFormat="1" ht="12.75" customHeight="1" x14ac:dyDescent="0.2">
      <c r="A22" s="209" t="s">
        <v>462</v>
      </c>
      <c r="B22" s="91"/>
      <c r="C22" s="91"/>
      <c r="D22" s="208"/>
      <c r="E22" s="91"/>
      <c r="F22" s="91"/>
      <c r="G22" s="91"/>
      <c r="H22" s="91"/>
      <c r="I22" s="91"/>
      <c r="J22" s="91"/>
      <c r="K22" s="91"/>
      <c r="L22" s="91"/>
      <c r="M22" s="91"/>
      <c r="N22" s="91"/>
      <c r="O22" s="91"/>
      <c r="P22" s="216"/>
    </row>
    <row r="23" spans="1:16" s="56" customFormat="1" ht="12.75" customHeight="1" x14ac:dyDescent="0.2">
      <c r="A23" s="209" t="s">
        <v>463</v>
      </c>
      <c r="B23" s="91"/>
      <c r="C23" s="91"/>
      <c r="D23" s="208"/>
      <c r="E23" s="91"/>
      <c r="F23" s="91"/>
      <c r="G23" s="91"/>
      <c r="H23" s="91"/>
      <c r="I23" s="91"/>
      <c r="J23" s="91"/>
      <c r="K23" s="91"/>
      <c r="L23" s="91"/>
      <c r="M23" s="91"/>
      <c r="N23" s="91"/>
      <c r="O23" s="91"/>
      <c r="P23" s="216"/>
    </row>
    <row r="24" spans="1:16" s="56" customFormat="1" ht="12.75" customHeight="1" x14ac:dyDescent="0.2">
      <c r="A24" s="626" t="s">
        <v>517</v>
      </c>
      <c r="B24" s="91"/>
      <c r="C24" s="91"/>
      <c r="D24" s="208"/>
      <c r="E24" s="91"/>
      <c r="F24" s="91"/>
      <c r="G24" s="91"/>
      <c r="H24" s="91"/>
      <c r="I24" s="91"/>
      <c r="J24" s="91"/>
      <c r="K24" s="91"/>
      <c r="L24" s="91"/>
      <c r="M24" s="91"/>
      <c r="N24" s="91"/>
      <c r="O24" s="91"/>
      <c r="P24" s="216"/>
    </row>
    <row r="25" spans="1:16" s="56" customFormat="1" ht="12.75" customHeight="1" x14ac:dyDescent="0.2">
      <c r="A25" s="209"/>
      <c r="B25" s="91"/>
      <c r="C25" s="91"/>
      <c r="D25" s="208"/>
      <c r="E25" s="91"/>
      <c r="F25" s="91"/>
      <c r="G25" s="91"/>
      <c r="H25" s="91"/>
      <c r="I25" s="91"/>
      <c r="J25" s="91"/>
      <c r="K25" s="91"/>
      <c r="L25" s="91"/>
      <c r="M25" s="91"/>
      <c r="N25" s="91"/>
      <c r="O25" s="91"/>
      <c r="P25" s="216"/>
    </row>
    <row r="26" spans="1:16" s="56" customFormat="1" ht="12.75" customHeight="1" x14ac:dyDescent="0.2">
      <c r="A26" s="627" t="s">
        <v>460</v>
      </c>
      <c r="B26" s="91"/>
      <c r="C26" s="91"/>
      <c r="D26" s="208"/>
      <c r="E26" s="91"/>
      <c r="F26" s="91"/>
      <c r="G26" s="91"/>
      <c r="H26" s="91"/>
      <c r="I26" s="91"/>
      <c r="J26" s="91"/>
      <c r="K26" s="91"/>
      <c r="L26" s="91"/>
      <c r="M26" s="91"/>
      <c r="N26" s="91"/>
      <c r="O26" s="91"/>
      <c r="P26" s="216"/>
    </row>
    <row r="27" spans="1:16" s="56" customFormat="1" ht="12.75" customHeight="1" x14ac:dyDescent="0.2">
      <c r="A27" s="7" t="s">
        <v>464</v>
      </c>
      <c r="P27" s="216"/>
    </row>
    <row r="28" spans="1:16" s="56" customFormat="1" ht="15" x14ac:dyDescent="0.2">
      <c r="A28" s="205"/>
      <c r="B28" s="210"/>
      <c r="C28" s="210"/>
      <c r="D28" s="210"/>
      <c r="E28" s="210"/>
      <c r="F28" s="210"/>
      <c r="G28" s="210"/>
      <c r="H28" s="210"/>
      <c r="I28" s="210"/>
      <c r="J28" s="210"/>
      <c r="K28" s="210"/>
      <c r="L28" s="210"/>
      <c r="M28" s="210"/>
      <c r="N28" s="210"/>
      <c r="O28" s="210"/>
      <c r="P28" s="216"/>
    </row>
    <row r="29" spans="1:16" s="56" customFormat="1" x14ac:dyDescent="0.2">
      <c r="A29" s="201"/>
      <c r="B29" s="201"/>
      <c r="C29" s="201"/>
      <c r="D29" s="201"/>
      <c r="E29" s="201"/>
      <c r="F29" s="201"/>
      <c r="G29" s="201"/>
      <c r="H29" s="201"/>
      <c r="I29" s="201"/>
      <c r="J29" s="201"/>
      <c r="K29" s="201"/>
      <c r="L29" s="201"/>
      <c r="M29" s="201"/>
      <c r="N29" s="201"/>
      <c r="O29" s="201"/>
      <c r="P29" s="216"/>
    </row>
    <row r="30" spans="1:16" s="56" customFormat="1" x14ac:dyDescent="0.2">
      <c r="A30"/>
      <c r="B30"/>
      <c r="C30"/>
      <c r="D30"/>
      <c r="E30"/>
      <c r="F30"/>
      <c r="G30"/>
      <c r="H30"/>
      <c r="I30"/>
      <c r="J30"/>
      <c r="K30"/>
      <c r="L30"/>
      <c r="M30"/>
      <c r="N30"/>
      <c r="O30"/>
    </row>
    <row r="31" spans="1:16" s="56" customFormat="1" x14ac:dyDescent="0.2">
      <c r="A31"/>
      <c r="B31"/>
      <c r="C31"/>
      <c r="D31"/>
      <c r="E31"/>
      <c r="F31"/>
      <c r="G31"/>
      <c r="H31"/>
      <c r="I31"/>
      <c r="J31"/>
      <c r="K31"/>
      <c r="L31"/>
      <c r="M31"/>
      <c r="N31"/>
      <c r="O31"/>
    </row>
    <row r="32" spans="1:16" s="56" customFormat="1" x14ac:dyDescent="0.2">
      <c r="A32"/>
      <c r="B32"/>
      <c r="C32"/>
      <c r="D32"/>
      <c r="E32"/>
      <c r="F32"/>
      <c r="G32"/>
      <c r="H32"/>
      <c r="I32"/>
      <c r="J32"/>
      <c r="K32"/>
      <c r="L32"/>
      <c r="M32"/>
      <c r="N32"/>
      <c r="O32"/>
    </row>
    <row r="33" spans="1:15" s="56" customFormat="1" x14ac:dyDescent="0.2">
      <c r="A33"/>
      <c r="B33"/>
      <c r="C33"/>
      <c r="D33"/>
      <c r="E33"/>
      <c r="F33"/>
      <c r="G33"/>
      <c r="H33"/>
      <c r="I33"/>
      <c r="J33"/>
      <c r="K33"/>
      <c r="L33"/>
      <c r="M33"/>
      <c r="N33"/>
      <c r="O33"/>
    </row>
    <row r="34" spans="1:15" s="56" customFormat="1" x14ac:dyDescent="0.2">
      <c r="A34"/>
      <c r="B34"/>
      <c r="C34"/>
      <c r="D34"/>
      <c r="E34"/>
      <c r="F34"/>
      <c r="G34"/>
      <c r="H34"/>
      <c r="I34"/>
      <c r="J34"/>
      <c r="K34"/>
      <c r="L34"/>
      <c r="M34"/>
      <c r="N34"/>
      <c r="O34"/>
    </row>
    <row r="35" spans="1:15" s="56" customFormat="1" x14ac:dyDescent="0.2">
      <c r="A35"/>
      <c r="B35"/>
      <c r="C35"/>
      <c r="D35"/>
      <c r="E35"/>
      <c r="F35"/>
      <c r="G35"/>
      <c r="H35"/>
      <c r="I35"/>
      <c r="J35"/>
      <c r="K35"/>
      <c r="L35"/>
      <c r="M35"/>
      <c r="N35"/>
      <c r="O35"/>
    </row>
  </sheetData>
  <sheetProtection algorithmName="SHA-512" hashValue="ShnME1SKK1SnPsXHjGVqNhp/6vqA3jrjuRSmP/R+8aQJCfFc6CeGhJwmyv9bymPEPxFro413Tg4qyaHo1PsCDw==" saltValue="Hm4BtTUXGblb8N54Wg1qlA==" spinCount="100000" sheet="1" objects="1" scenarios="1"/>
  <pageMargins left="0.25" right="0.25" top="0.75" bottom="0.75" header="0.3" footer="0.3"/>
  <pageSetup paperSize="9" orientation="landscape" r:id="rId1"/>
  <headerFooter>
    <oddFooter>&amp;L_x000D_&amp;1#&amp;"Calibri"&amp;10&amp;K000000 Intern gebruik</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tabColor rgb="FFFFFF00"/>
    <pageSetUpPr fitToPage="1"/>
  </sheetPr>
  <dimension ref="A1:X413"/>
  <sheetViews>
    <sheetView showGridLines="0" workbookViewId="0">
      <selection activeCell="B15" sqref="B15"/>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0.85546875" customWidth="1"/>
    <col min="13" max="13" width="16.7109375" customWidth="1"/>
    <col min="14" max="14" width="12" customWidth="1"/>
    <col min="15" max="15" width="11.7109375" customWidth="1"/>
    <col min="16" max="16" width="7.7109375" customWidth="1"/>
    <col min="21" max="22" width="9.140625" customWidth="1"/>
    <col min="23" max="23" width="9.140625" style="540" hidden="1" customWidth="1"/>
    <col min="24" max="24" width="23.28515625" hidden="1" customWidth="1"/>
  </cols>
  <sheetData>
    <row r="1" spans="1:24" ht="14.25" customHeight="1" x14ac:dyDescent="0.25">
      <c r="A1" s="118"/>
      <c r="B1" s="6" t="s">
        <v>244</v>
      </c>
      <c r="C1" s="117"/>
      <c r="D1" s="15"/>
      <c r="E1" s="118"/>
      <c r="F1" s="118"/>
      <c r="G1" s="118"/>
      <c r="H1" s="118"/>
      <c r="I1" s="118"/>
      <c r="J1" s="141"/>
      <c r="K1" s="15"/>
      <c r="L1" s="15"/>
      <c r="M1" s="6" t="str">
        <f>IF(Deelnemersoverzicht!C6="[wordt door RVO ingevuld]","",Deelnemersoverzicht!C6)</f>
        <v/>
      </c>
      <c r="N1" s="118"/>
      <c r="O1" s="118"/>
      <c r="P1" s="118"/>
      <c r="Q1" s="118"/>
      <c r="R1" s="15"/>
      <c r="S1" s="15"/>
      <c r="T1" s="15"/>
      <c r="U1" s="15"/>
      <c r="V1" s="15"/>
      <c r="W1" s="718" t="s">
        <v>381</v>
      </c>
      <c r="X1" s="718"/>
    </row>
    <row r="2" spans="1:24" ht="17.25" customHeight="1" x14ac:dyDescent="0.25">
      <c r="A2" s="118"/>
      <c r="B2" s="90" t="s">
        <v>220</v>
      </c>
      <c r="C2" s="117"/>
      <c r="D2" s="119"/>
      <c r="E2" s="118"/>
      <c r="F2" s="118"/>
      <c r="G2" s="118"/>
      <c r="H2" s="118"/>
      <c r="I2" s="118"/>
      <c r="J2" s="118"/>
      <c r="K2" s="117"/>
      <c r="L2" s="117"/>
      <c r="M2" s="117"/>
      <c r="N2" s="117"/>
      <c r="O2" s="117"/>
      <c r="P2" s="118"/>
      <c r="Q2" s="118"/>
      <c r="R2" s="15"/>
      <c r="S2" s="15"/>
      <c r="T2" s="15"/>
      <c r="U2" s="15"/>
      <c r="V2" s="15"/>
      <c r="X2" s="15"/>
    </row>
    <row r="3" spans="1:24" ht="12.75" customHeight="1" x14ac:dyDescent="0.2">
      <c r="A3" s="5"/>
      <c r="B3" s="89"/>
      <c r="C3" s="89"/>
      <c r="D3" s="5"/>
      <c r="E3" s="5"/>
      <c r="F3" s="5"/>
      <c r="G3" s="5"/>
      <c r="H3" s="5"/>
      <c r="I3" s="5"/>
      <c r="J3" s="5"/>
      <c r="K3" s="5"/>
      <c r="L3" s="5"/>
      <c r="M3" s="5"/>
      <c r="N3" s="5"/>
      <c r="O3" s="5"/>
      <c r="P3" s="5"/>
      <c r="Q3" s="118"/>
      <c r="R3" s="15"/>
      <c r="S3" s="15"/>
      <c r="T3" s="15"/>
      <c r="U3" s="15"/>
      <c r="V3" s="15"/>
      <c r="X3" s="15"/>
    </row>
    <row r="4" spans="1:24" ht="12.75" customHeight="1" x14ac:dyDescent="0.2">
      <c r="A4" s="5"/>
      <c r="B4" s="120"/>
      <c r="C4" s="120" t="s">
        <v>194</v>
      </c>
      <c r="D4" s="120"/>
      <c r="E4" s="120"/>
      <c r="F4" s="120"/>
      <c r="G4" s="120"/>
      <c r="H4" s="120"/>
      <c r="I4" s="120"/>
      <c r="J4" s="120"/>
      <c r="K4" s="120"/>
      <c r="L4" s="120"/>
      <c r="M4" s="120"/>
      <c r="N4" s="120"/>
      <c r="O4" s="469"/>
      <c r="P4" s="120"/>
      <c r="Q4" s="121"/>
      <c r="R4" s="121"/>
      <c r="S4" s="121"/>
      <c r="T4" s="121"/>
      <c r="U4" s="121"/>
      <c r="V4" s="121"/>
      <c r="X4" s="118"/>
    </row>
    <row r="5" spans="1:24" ht="12.75" customHeight="1" x14ac:dyDescent="0.2">
      <c r="A5" s="5"/>
      <c r="B5" s="89"/>
      <c r="C5" s="89"/>
      <c r="D5" s="89"/>
      <c r="E5" s="122"/>
      <c r="F5" s="122"/>
      <c r="G5" s="5"/>
      <c r="H5" s="5"/>
      <c r="I5" s="5"/>
      <c r="J5" s="5"/>
      <c r="K5" s="5"/>
      <c r="L5" s="5"/>
      <c r="M5" s="5"/>
      <c r="N5" s="5"/>
      <c r="O5" s="5"/>
      <c r="P5" s="5"/>
      <c r="Q5" s="5"/>
      <c r="R5" s="118"/>
      <c r="S5" s="15"/>
      <c r="T5" s="15"/>
      <c r="U5" s="15"/>
      <c r="V5" s="15"/>
      <c r="X5" s="15"/>
    </row>
    <row r="6" spans="1:24" ht="12.75" customHeight="1" x14ac:dyDescent="0.2">
      <c r="A6" s="5"/>
      <c r="B6" s="89"/>
      <c r="C6" s="143" t="s">
        <v>38</v>
      </c>
      <c r="D6" s="136"/>
      <c r="E6" s="549">
        <f>Deelnemersoverzicht!C9</f>
        <v>0</v>
      </c>
      <c r="F6" s="550"/>
      <c r="G6" s="550"/>
      <c r="H6" s="550"/>
      <c r="I6" s="550"/>
      <c r="J6" s="550"/>
      <c r="K6" s="550"/>
      <c r="L6" s="550"/>
      <c r="M6" s="550"/>
      <c r="N6" s="551"/>
      <c r="O6" s="473"/>
      <c r="P6" s="118"/>
      <c r="Q6" s="118"/>
      <c r="R6" s="15"/>
      <c r="S6" s="15"/>
      <c r="T6" s="15"/>
      <c r="U6" s="15"/>
      <c r="V6" s="15"/>
      <c r="X6" s="15"/>
    </row>
    <row r="7" spans="1:24" ht="12.75" customHeight="1" x14ac:dyDescent="0.2">
      <c r="A7" s="5"/>
      <c r="B7" s="89"/>
      <c r="C7" s="143" t="s">
        <v>195</v>
      </c>
      <c r="D7" s="136"/>
      <c r="E7" s="584"/>
      <c r="F7" s="585"/>
      <c r="G7" s="585"/>
      <c r="H7" s="585"/>
      <c r="I7" s="585"/>
      <c r="J7" s="585"/>
      <c r="K7" s="585"/>
      <c r="L7" s="585"/>
      <c r="M7" s="585"/>
      <c r="N7" s="586"/>
      <c r="O7" s="473"/>
      <c r="P7" s="118"/>
      <c r="Q7" s="118"/>
      <c r="R7" s="15"/>
      <c r="S7" s="15"/>
      <c r="T7" s="15"/>
      <c r="U7" s="15"/>
      <c r="V7" s="15"/>
      <c r="X7" s="15"/>
    </row>
    <row r="8" spans="1:24"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c r="R8" s="15"/>
      <c r="S8" s="15"/>
      <c r="T8" s="15"/>
      <c r="U8" s="15"/>
      <c r="V8" s="15"/>
      <c r="X8" s="15"/>
    </row>
    <row r="9" spans="1:24"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c r="R9" s="15"/>
      <c r="S9" s="15"/>
      <c r="T9" s="15"/>
      <c r="U9" s="15"/>
      <c r="V9" s="15"/>
      <c r="X9" s="15"/>
    </row>
    <row r="10" spans="1:24" ht="12.75" customHeight="1" x14ac:dyDescent="0.2">
      <c r="A10" s="5"/>
      <c r="B10" s="89"/>
      <c r="C10" s="89"/>
      <c r="D10" s="5"/>
      <c r="E10" s="5"/>
      <c r="F10" s="5"/>
      <c r="G10" s="5"/>
      <c r="H10" s="5"/>
      <c r="I10" s="5"/>
      <c r="J10" s="5"/>
      <c r="K10" s="5"/>
      <c r="L10" s="5"/>
      <c r="M10" s="5"/>
      <c r="N10" s="5"/>
      <c r="O10" s="5"/>
      <c r="P10" s="5"/>
      <c r="Q10" s="118"/>
      <c r="R10" s="15"/>
      <c r="S10" s="15"/>
      <c r="T10" s="15"/>
      <c r="U10" s="15"/>
      <c r="V10" s="15"/>
      <c r="X10" s="15"/>
    </row>
    <row r="11" spans="1:24" ht="14.25" customHeight="1" x14ac:dyDescent="0.2">
      <c r="A11" s="5"/>
      <c r="B11" s="120" t="s">
        <v>69</v>
      </c>
      <c r="C11" s="120"/>
      <c r="D11" s="123"/>
      <c r="E11" s="124"/>
      <c r="F11" s="125"/>
      <c r="G11" s="123"/>
      <c r="H11" s="123"/>
      <c r="I11" s="123"/>
      <c r="J11" s="123"/>
      <c r="K11" s="123"/>
      <c r="L11" s="123"/>
      <c r="M11" s="123"/>
      <c r="N11" s="123"/>
      <c r="O11" s="5"/>
      <c r="P11" s="15"/>
      <c r="Q11" s="15"/>
      <c r="R11" s="15"/>
      <c r="S11" s="15"/>
      <c r="T11" s="15"/>
      <c r="U11" s="15"/>
      <c r="V11" s="15"/>
      <c r="X11" s="15"/>
    </row>
    <row r="12" spans="1:24" ht="12.75" customHeight="1" x14ac:dyDescent="0.2">
      <c r="A12" s="5"/>
      <c r="B12" s="120" t="s">
        <v>196</v>
      </c>
      <c r="C12" s="120"/>
      <c r="D12" s="123"/>
      <c r="E12" s="124"/>
      <c r="F12" s="125"/>
      <c r="G12" s="123"/>
      <c r="H12" s="123"/>
      <c r="I12" s="123"/>
      <c r="J12" s="123"/>
      <c r="K12" s="123"/>
      <c r="L12" s="123"/>
      <c r="M12" s="123"/>
      <c r="N12" s="123"/>
      <c r="O12" s="5"/>
      <c r="P12" s="15"/>
      <c r="Q12" s="15"/>
      <c r="R12" s="15"/>
      <c r="S12" s="15"/>
      <c r="T12" s="15"/>
      <c r="U12" s="15"/>
      <c r="V12" s="15"/>
      <c r="X12" s="15"/>
    </row>
    <row r="13" spans="1:24" ht="12" customHeight="1" x14ac:dyDescent="0.2">
      <c r="A13" s="5"/>
      <c r="B13" s="137"/>
      <c r="C13" s="137"/>
      <c r="D13" s="136"/>
      <c r="E13" s="136"/>
      <c r="F13" s="136"/>
      <c r="G13" s="136"/>
      <c r="H13" s="136"/>
      <c r="I13" s="136"/>
      <c r="J13" s="136"/>
      <c r="K13" s="136"/>
      <c r="L13" s="136"/>
      <c r="M13" s="136"/>
      <c r="N13" s="136"/>
      <c r="O13" s="136"/>
      <c r="P13" s="15"/>
      <c r="Q13" s="15"/>
      <c r="R13" s="15"/>
      <c r="S13" s="15"/>
      <c r="T13" s="15"/>
      <c r="U13" s="15"/>
      <c r="V13" s="15"/>
      <c r="X13" s="15"/>
    </row>
    <row r="14" spans="1:24"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X14" s="15"/>
    </row>
    <row r="15" spans="1:24" ht="12" customHeight="1" x14ac:dyDescent="0.2">
      <c r="A15" s="195" t="str">
        <f>B15&amp;M15</f>
        <v/>
      </c>
      <c r="B15" s="552"/>
      <c r="C15" s="553"/>
      <c r="D15" s="553"/>
      <c r="E15" s="553"/>
      <c r="F15" s="554"/>
      <c r="G15" s="554"/>
      <c r="H15" s="554"/>
      <c r="I15" s="555"/>
      <c r="J15" s="556"/>
      <c r="K15" s="557"/>
      <c r="L15" s="558"/>
      <c r="M15" s="559"/>
      <c r="N15" s="475">
        <f t="shared" ref="N15:N78" si="0">K15*J15</f>
        <v>0</v>
      </c>
      <c r="O15" s="141" t="str">
        <f>IF(AND(COUNTA(B15:K15)&gt;0,ISBLANK(M15)),"Activiteittype ontbreekt!",IF(B15="","",IF(COUNTIF($B$15:$B$314,B15)=1,"",IF(COUNTIF($A$15:$A$314,B15&amp;M15)&gt;1,"","Let op dat elk activiteitnummer hetzelfde activiteittype moet krijgen!"))))</f>
        <v/>
      </c>
      <c r="W15" s="621" t="str">
        <f>IF(ISBLANK($C15),"",_xlfn.IFNA(MATCH($C15,Deelnemersoverzicht!$C$16:$C$66,0),0))</f>
        <v/>
      </c>
      <c r="X15" s="15"/>
    </row>
    <row r="16" spans="1:24" ht="12" customHeight="1" x14ac:dyDescent="0.2">
      <c r="A16" s="195" t="str">
        <f t="shared" ref="A16:A79"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W16" s="621" t="str">
        <f>IF(ISBLANK($C16),"",_xlfn.IFNA(MATCH($C16,Deelnemersoverzicht!$C$16:$C$66,0),0))</f>
        <v/>
      </c>
      <c r="X16" s="15"/>
    </row>
    <row r="17" spans="1:24"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W17" s="621" t="str">
        <f>IF(ISBLANK($C17),"",_xlfn.IFNA(MATCH($C17,Deelnemersoverzicht!$C$16:$C$66,0),0))</f>
        <v/>
      </c>
      <c r="X17" s="15"/>
    </row>
    <row r="18" spans="1:24"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W18" s="621" t="str">
        <f>IF(ISBLANK($C18),"",_xlfn.IFNA(MATCH($C18,Deelnemersoverzicht!$C$16:$C$66,0),0))</f>
        <v/>
      </c>
      <c r="X18" s="15"/>
    </row>
    <row r="19" spans="1:24"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W19" s="621" t="str">
        <f>IF(ISBLANK($C19),"",_xlfn.IFNA(MATCH($C19,Deelnemersoverzicht!$C$16:$C$66,0),0))</f>
        <v/>
      </c>
      <c r="X19" s="15"/>
    </row>
    <row r="20" spans="1:24"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W20" s="621" t="str">
        <f>IF(ISBLANK($C20),"",_xlfn.IFNA(MATCH($C20,Deelnemersoverzicht!$C$16:$C$66,0),0))</f>
        <v/>
      </c>
      <c r="X20" s="15"/>
    </row>
    <row r="21" spans="1:24"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W21" s="621" t="str">
        <f>IF(ISBLANK($C21),"",_xlfn.IFNA(MATCH($C21,Deelnemersoverzicht!$C$16:$C$66,0),0))</f>
        <v/>
      </c>
      <c r="X21" s="15"/>
    </row>
    <row r="22" spans="1:24"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W22" s="621" t="str">
        <f>IF(ISBLANK($C22),"",_xlfn.IFNA(MATCH($C22,Deelnemersoverzicht!$C$16:$C$66,0),0))</f>
        <v/>
      </c>
      <c r="X22" s="15"/>
    </row>
    <row r="23" spans="1:24" ht="12" customHeight="1" x14ac:dyDescent="0.2">
      <c r="A23" s="195" t="str">
        <f t="shared" si="1"/>
        <v/>
      </c>
      <c r="B23" s="552"/>
      <c r="C23" s="553"/>
      <c r="D23" s="553"/>
      <c r="E23" s="553"/>
      <c r="F23" s="554"/>
      <c r="G23" s="554"/>
      <c r="H23" s="554"/>
      <c r="I23" s="555"/>
      <c r="J23" s="556"/>
      <c r="K23" s="557"/>
      <c r="L23" s="558"/>
      <c r="M23" s="559"/>
      <c r="N23" s="475">
        <f t="shared" si="0"/>
        <v>0</v>
      </c>
      <c r="O23" s="141" t="str">
        <f t="shared" si="2"/>
        <v/>
      </c>
      <c r="W23" s="621" t="str">
        <f>IF(ISBLANK($C23),"",_xlfn.IFNA(MATCH($C23,Deelnemersoverzicht!$C$16:$C$66,0),0))</f>
        <v/>
      </c>
      <c r="X23" s="15"/>
    </row>
    <row r="24" spans="1:24" ht="12" customHeight="1" x14ac:dyDescent="0.2">
      <c r="A24" s="195" t="str">
        <f t="shared" si="1"/>
        <v/>
      </c>
      <c r="B24" s="552"/>
      <c r="C24" s="553"/>
      <c r="D24" s="553"/>
      <c r="E24" s="553"/>
      <c r="F24" s="554"/>
      <c r="G24" s="554"/>
      <c r="H24" s="554"/>
      <c r="I24" s="555"/>
      <c r="J24" s="556"/>
      <c r="K24" s="557"/>
      <c r="L24" s="558"/>
      <c r="M24" s="559"/>
      <c r="N24" s="475">
        <f t="shared" si="0"/>
        <v>0</v>
      </c>
      <c r="O24" s="141" t="str">
        <f t="shared" si="2"/>
        <v/>
      </c>
      <c r="W24" s="621" t="str">
        <f>IF(ISBLANK($C24),"",_xlfn.IFNA(MATCH($C24,Deelnemersoverzicht!$C$16:$C$66,0),0))</f>
        <v/>
      </c>
      <c r="X24" s="15"/>
    </row>
    <row r="25" spans="1:24" ht="12" customHeight="1" x14ac:dyDescent="0.2">
      <c r="A25" s="195" t="str">
        <f t="shared" si="1"/>
        <v/>
      </c>
      <c r="B25" s="552"/>
      <c r="C25" s="553"/>
      <c r="D25" s="553"/>
      <c r="E25" s="553"/>
      <c r="F25" s="554"/>
      <c r="G25" s="554"/>
      <c r="H25" s="554"/>
      <c r="I25" s="555"/>
      <c r="J25" s="556"/>
      <c r="K25" s="557"/>
      <c r="L25" s="558"/>
      <c r="M25" s="559"/>
      <c r="N25" s="475">
        <f t="shared" si="0"/>
        <v>0</v>
      </c>
      <c r="O25" s="141" t="str">
        <f t="shared" si="2"/>
        <v/>
      </c>
      <c r="W25" s="621" t="str">
        <f>IF(ISBLANK($C25),"",_xlfn.IFNA(MATCH($C25,Deelnemersoverzicht!$C$16:$C$66,0),0))</f>
        <v/>
      </c>
      <c r="X25" s="15"/>
    </row>
    <row r="26" spans="1:24" ht="12" customHeight="1" x14ac:dyDescent="0.2">
      <c r="A26" s="195" t="str">
        <f t="shared" si="1"/>
        <v/>
      </c>
      <c r="B26" s="552"/>
      <c r="C26" s="553"/>
      <c r="D26" s="553"/>
      <c r="E26" s="553"/>
      <c r="F26" s="554"/>
      <c r="G26" s="554"/>
      <c r="H26" s="554"/>
      <c r="I26" s="555"/>
      <c r="J26" s="556"/>
      <c r="K26" s="557"/>
      <c r="L26" s="558"/>
      <c r="M26" s="559"/>
      <c r="N26" s="475">
        <f t="shared" si="0"/>
        <v>0</v>
      </c>
      <c r="O26" s="141" t="str">
        <f t="shared" si="2"/>
        <v/>
      </c>
      <c r="W26" s="621" t="str">
        <f>IF(ISBLANK($C26),"",_xlfn.IFNA(MATCH($C26,Deelnemersoverzicht!$C$16:$C$66,0),0))</f>
        <v/>
      </c>
      <c r="X26" s="15"/>
    </row>
    <row r="27" spans="1:24" ht="12" customHeight="1" x14ac:dyDescent="0.2">
      <c r="A27" s="195" t="str">
        <f t="shared" si="1"/>
        <v/>
      </c>
      <c r="B27" s="552"/>
      <c r="C27" s="553"/>
      <c r="D27" s="553"/>
      <c r="E27" s="553"/>
      <c r="F27" s="554"/>
      <c r="G27" s="554"/>
      <c r="H27" s="554"/>
      <c r="I27" s="555"/>
      <c r="J27" s="556"/>
      <c r="K27" s="557"/>
      <c r="L27" s="558"/>
      <c r="M27" s="559"/>
      <c r="N27" s="475">
        <f t="shared" si="0"/>
        <v>0</v>
      </c>
      <c r="O27" s="141" t="str">
        <f t="shared" si="2"/>
        <v/>
      </c>
      <c r="W27" s="621" t="str">
        <f>IF(ISBLANK($C27),"",_xlfn.IFNA(MATCH($C27,Deelnemersoverzicht!$C$16:$C$66,0),0))</f>
        <v/>
      </c>
      <c r="X27" s="15"/>
    </row>
    <row r="28" spans="1:24" ht="12" customHeight="1" x14ac:dyDescent="0.2">
      <c r="A28" s="195" t="str">
        <f t="shared" si="1"/>
        <v/>
      </c>
      <c r="B28" s="552"/>
      <c r="C28" s="553"/>
      <c r="D28" s="553"/>
      <c r="E28" s="553"/>
      <c r="F28" s="554"/>
      <c r="G28" s="554"/>
      <c r="H28" s="554"/>
      <c r="I28" s="555"/>
      <c r="J28" s="556"/>
      <c r="K28" s="557"/>
      <c r="L28" s="558"/>
      <c r="M28" s="559"/>
      <c r="N28" s="475">
        <f t="shared" si="0"/>
        <v>0</v>
      </c>
      <c r="O28" s="141" t="str">
        <f t="shared" si="2"/>
        <v/>
      </c>
      <c r="W28" s="621" t="str">
        <f>IF(ISBLANK($C28),"",_xlfn.IFNA(MATCH($C28,Deelnemersoverzicht!$C$16:$C$66,0),0))</f>
        <v/>
      </c>
      <c r="X28" s="15"/>
    </row>
    <row r="29" spans="1:24" ht="12" customHeight="1" x14ac:dyDescent="0.2">
      <c r="A29" s="195" t="str">
        <f t="shared" si="1"/>
        <v/>
      </c>
      <c r="B29" s="552"/>
      <c r="C29" s="553"/>
      <c r="D29" s="553"/>
      <c r="E29" s="553"/>
      <c r="F29" s="554"/>
      <c r="G29" s="554"/>
      <c r="H29" s="554"/>
      <c r="I29" s="555"/>
      <c r="J29" s="556"/>
      <c r="K29" s="557"/>
      <c r="L29" s="558"/>
      <c r="M29" s="559"/>
      <c r="N29" s="475">
        <f t="shared" si="0"/>
        <v>0</v>
      </c>
      <c r="O29" s="141" t="str">
        <f t="shared" si="2"/>
        <v/>
      </c>
      <c r="W29" s="621" t="str">
        <f>IF(ISBLANK($C29),"",_xlfn.IFNA(MATCH($C29,Deelnemersoverzicht!$C$16:$C$66,0),0))</f>
        <v/>
      </c>
      <c r="X29" s="15"/>
    </row>
    <row r="30" spans="1:24" ht="12" customHeight="1" x14ac:dyDescent="0.2">
      <c r="A30" s="195" t="str">
        <f t="shared" si="1"/>
        <v/>
      </c>
      <c r="B30" s="552"/>
      <c r="C30" s="553"/>
      <c r="D30" s="553"/>
      <c r="E30" s="553"/>
      <c r="F30" s="554"/>
      <c r="G30" s="554"/>
      <c r="H30" s="554"/>
      <c r="I30" s="555"/>
      <c r="J30" s="556"/>
      <c r="K30" s="557"/>
      <c r="L30" s="558"/>
      <c r="M30" s="559"/>
      <c r="N30" s="475">
        <f t="shared" si="0"/>
        <v>0</v>
      </c>
      <c r="O30" s="141" t="str">
        <f t="shared" si="2"/>
        <v/>
      </c>
      <c r="W30" s="621" t="str">
        <f>IF(ISBLANK($C30),"",_xlfn.IFNA(MATCH($C30,Deelnemersoverzicht!$C$16:$C$66,0),0))</f>
        <v/>
      </c>
      <c r="X30" s="15"/>
    </row>
    <row r="31" spans="1:24" ht="12" customHeight="1" x14ac:dyDescent="0.2">
      <c r="A31" s="195" t="str">
        <f t="shared" si="1"/>
        <v/>
      </c>
      <c r="B31" s="552"/>
      <c r="C31" s="553"/>
      <c r="D31" s="553"/>
      <c r="E31" s="553"/>
      <c r="F31" s="554"/>
      <c r="G31" s="554"/>
      <c r="H31" s="554"/>
      <c r="I31" s="555"/>
      <c r="J31" s="556"/>
      <c r="K31" s="557"/>
      <c r="L31" s="558"/>
      <c r="M31" s="559"/>
      <c r="N31" s="475">
        <f t="shared" si="0"/>
        <v>0</v>
      </c>
      <c r="O31" s="141" t="str">
        <f t="shared" si="2"/>
        <v/>
      </c>
      <c r="W31" s="621" t="str">
        <f>IF(ISBLANK($C31),"",_xlfn.IFNA(MATCH($C31,Deelnemersoverzicht!$C$16:$C$66,0),0))</f>
        <v/>
      </c>
      <c r="X31" s="15"/>
    </row>
    <row r="32" spans="1:24" ht="12" customHeight="1" x14ac:dyDescent="0.2">
      <c r="A32" s="195" t="str">
        <f t="shared" si="1"/>
        <v/>
      </c>
      <c r="B32" s="552"/>
      <c r="C32" s="553"/>
      <c r="D32" s="553"/>
      <c r="E32" s="553"/>
      <c r="F32" s="554"/>
      <c r="G32" s="554"/>
      <c r="H32" s="554"/>
      <c r="I32" s="555"/>
      <c r="J32" s="556"/>
      <c r="K32" s="557"/>
      <c r="L32" s="558"/>
      <c r="M32" s="559"/>
      <c r="N32" s="475">
        <f t="shared" si="0"/>
        <v>0</v>
      </c>
      <c r="O32" s="141" t="str">
        <f t="shared" si="2"/>
        <v/>
      </c>
      <c r="W32" s="621" t="str">
        <f>IF(ISBLANK($C32),"",_xlfn.IFNA(MATCH($C32,Deelnemersoverzicht!$C$16:$C$66,0),0))</f>
        <v/>
      </c>
      <c r="X32" s="15"/>
    </row>
    <row r="33" spans="1:24" ht="12" customHeight="1" x14ac:dyDescent="0.2">
      <c r="A33" s="195" t="str">
        <f t="shared" si="1"/>
        <v/>
      </c>
      <c r="B33" s="552"/>
      <c r="C33" s="553"/>
      <c r="D33" s="553"/>
      <c r="E33" s="553"/>
      <c r="F33" s="554"/>
      <c r="G33" s="554"/>
      <c r="H33" s="554"/>
      <c r="I33" s="555"/>
      <c r="J33" s="556"/>
      <c r="K33" s="557"/>
      <c r="L33" s="558"/>
      <c r="M33" s="559"/>
      <c r="N33" s="475">
        <f t="shared" si="0"/>
        <v>0</v>
      </c>
      <c r="O33" s="141" t="str">
        <f t="shared" si="2"/>
        <v/>
      </c>
      <c r="W33" s="621" t="str">
        <f>IF(ISBLANK($C33),"",_xlfn.IFNA(MATCH($C33,Deelnemersoverzicht!$C$16:$C$66,0),0))</f>
        <v/>
      </c>
      <c r="X33" s="15"/>
    </row>
    <row r="34" spans="1:24" ht="12" customHeight="1" x14ac:dyDescent="0.2">
      <c r="A34" s="195" t="str">
        <f t="shared" si="1"/>
        <v/>
      </c>
      <c r="B34" s="552"/>
      <c r="C34" s="553"/>
      <c r="D34" s="553"/>
      <c r="E34" s="553"/>
      <c r="F34" s="554"/>
      <c r="G34" s="554"/>
      <c r="H34" s="554"/>
      <c r="I34" s="555"/>
      <c r="J34" s="556"/>
      <c r="K34" s="557"/>
      <c r="L34" s="558"/>
      <c r="M34" s="559"/>
      <c r="N34" s="475">
        <f t="shared" si="0"/>
        <v>0</v>
      </c>
      <c r="O34" s="141" t="str">
        <f t="shared" si="2"/>
        <v/>
      </c>
      <c r="W34" s="621" t="str">
        <f>IF(ISBLANK($C34),"",_xlfn.IFNA(MATCH($C34,Deelnemersoverzicht!$C$16:$C$66,0),0))</f>
        <v/>
      </c>
      <c r="X34" s="15"/>
    </row>
    <row r="35" spans="1:24" ht="12" customHeight="1" x14ac:dyDescent="0.2">
      <c r="A35" s="195" t="str">
        <f t="shared" si="1"/>
        <v/>
      </c>
      <c r="B35" s="552"/>
      <c r="C35" s="553"/>
      <c r="D35" s="553"/>
      <c r="E35" s="553"/>
      <c r="F35" s="554"/>
      <c r="G35" s="554"/>
      <c r="H35" s="554"/>
      <c r="I35" s="555"/>
      <c r="J35" s="556"/>
      <c r="K35" s="557"/>
      <c r="L35" s="558"/>
      <c r="M35" s="559"/>
      <c r="N35" s="475">
        <f t="shared" si="0"/>
        <v>0</v>
      </c>
      <c r="O35" s="141" t="str">
        <f t="shared" si="2"/>
        <v/>
      </c>
      <c r="W35" s="621" t="str">
        <f>IF(ISBLANK($C35),"",_xlfn.IFNA(MATCH($C35,Deelnemersoverzicht!$C$16:$C$66,0),0))</f>
        <v/>
      </c>
      <c r="X35" s="15"/>
    </row>
    <row r="36" spans="1:24" ht="12" customHeight="1" x14ac:dyDescent="0.2">
      <c r="A36" s="195" t="str">
        <f t="shared" si="1"/>
        <v/>
      </c>
      <c r="B36" s="552"/>
      <c r="C36" s="553"/>
      <c r="D36" s="553"/>
      <c r="E36" s="553"/>
      <c r="F36" s="554"/>
      <c r="G36" s="554"/>
      <c r="H36" s="554"/>
      <c r="I36" s="555"/>
      <c r="J36" s="556"/>
      <c r="K36" s="557"/>
      <c r="L36" s="558"/>
      <c r="M36" s="559"/>
      <c r="N36" s="475">
        <f t="shared" si="0"/>
        <v>0</v>
      </c>
      <c r="O36" s="141" t="str">
        <f t="shared" si="2"/>
        <v/>
      </c>
      <c r="W36" s="621" t="str">
        <f>IF(ISBLANK($C36),"",_xlfn.IFNA(MATCH($C36,Deelnemersoverzicht!$C$16:$C$66,0),0))</f>
        <v/>
      </c>
      <c r="X36" s="15"/>
    </row>
    <row r="37" spans="1:24" ht="12" customHeight="1" x14ac:dyDescent="0.2">
      <c r="A37" s="195" t="str">
        <f t="shared" si="1"/>
        <v/>
      </c>
      <c r="B37" s="552"/>
      <c r="C37" s="553"/>
      <c r="D37" s="553"/>
      <c r="E37" s="553"/>
      <c r="F37" s="554"/>
      <c r="G37" s="554"/>
      <c r="H37" s="554"/>
      <c r="I37" s="555"/>
      <c r="J37" s="556"/>
      <c r="K37" s="557"/>
      <c r="L37" s="558"/>
      <c r="M37" s="559"/>
      <c r="N37" s="475">
        <f t="shared" si="0"/>
        <v>0</v>
      </c>
      <c r="O37" s="141" t="str">
        <f t="shared" si="2"/>
        <v/>
      </c>
      <c r="W37" s="621" t="str">
        <f>IF(ISBLANK($C37),"",_xlfn.IFNA(MATCH($C37,Deelnemersoverzicht!$C$16:$C$66,0),0))</f>
        <v/>
      </c>
      <c r="X37" s="15"/>
    </row>
    <row r="38" spans="1:24" ht="12" customHeight="1" x14ac:dyDescent="0.2">
      <c r="A38" s="195" t="str">
        <f t="shared" si="1"/>
        <v/>
      </c>
      <c r="B38" s="552"/>
      <c r="C38" s="553"/>
      <c r="D38" s="553"/>
      <c r="E38" s="553"/>
      <c r="F38" s="554"/>
      <c r="G38" s="554"/>
      <c r="H38" s="554"/>
      <c r="I38" s="555"/>
      <c r="J38" s="556"/>
      <c r="K38" s="557"/>
      <c r="L38" s="558"/>
      <c r="M38" s="559"/>
      <c r="N38" s="475">
        <f t="shared" si="0"/>
        <v>0</v>
      </c>
      <c r="O38" s="141" t="str">
        <f t="shared" si="2"/>
        <v/>
      </c>
      <c r="W38" s="621" t="str">
        <f>IF(ISBLANK($C38),"",_xlfn.IFNA(MATCH($C38,Deelnemersoverzicht!$C$16:$C$66,0),0))</f>
        <v/>
      </c>
      <c r="X38" s="15"/>
    </row>
    <row r="39" spans="1:24" ht="12" customHeight="1" x14ac:dyDescent="0.2">
      <c r="A39" s="195" t="str">
        <f t="shared" si="1"/>
        <v/>
      </c>
      <c r="B39" s="552"/>
      <c r="C39" s="553"/>
      <c r="D39" s="553"/>
      <c r="E39" s="553"/>
      <c r="F39" s="554"/>
      <c r="G39" s="554"/>
      <c r="H39" s="554"/>
      <c r="I39" s="555"/>
      <c r="J39" s="556"/>
      <c r="K39" s="557"/>
      <c r="L39" s="558"/>
      <c r="M39" s="559"/>
      <c r="N39" s="475">
        <f t="shared" si="0"/>
        <v>0</v>
      </c>
      <c r="O39" s="141" t="str">
        <f t="shared" si="2"/>
        <v/>
      </c>
      <c r="W39" s="621" t="str">
        <f>IF(ISBLANK($C39),"",_xlfn.IFNA(MATCH($C39,Deelnemersoverzicht!$C$16:$C$66,0),0))</f>
        <v/>
      </c>
      <c r="X39" s="15"/>
    </row>
    <row r="40" spans="1:24" ht="12" customHeight="1" x14ac:dyDescent="0.2">
      <c r="A40" s="195" t="str">
        <f t="shared" si="1"/>
        <v/>
      </c>
      <c r="B40" s="552"/>
      <c r="C40" s="553"/>
      <c r="D40" s="553"/>
      <c r="E40" s="553"/>
      <c r="F40" s="554"/>
      <c r="G40" s="554"/>
      <c r="H40" s="554"/>
      <c r="I40" s="555"/>
      <c r="J40" s="556"/>
      <c r="K40" s="557"/>
      <c r="L40" s="558"/>
      <c r="M40" s="559"/>
      <c r="N40" s="475">
        <f t="shared" si="0"/>
        <v>0</v>
      </c>
      <c r="O40" s="141" t="str">
        <f t="shared" si="2"/>
        <v/>
      </c>
      <c r="W40" s="621" t="str">
        <f>IF(ISBLANK($C40),"",_xlfn.IFNA(MATCH($C40,Deelnemersoverzicht!$C$16:$C$66,0),0))</f>
        <v/>
      </c>
      <c r="X40" s="15"/>
    </row>
    <row r="41" spans="1:24" ht="12" customHeight="1" x14ac:dyDescent="0.2">
      <c r="A41" s="195" t="str">
        <f t="shared" si="1"/>
        <v/>
      </c>
      <c r="B41" s="552"/>
      <c r="C41" s="553"/>
      <c r="D41" s="553"/>
      <c r="E41" s="553"/>
      <c r="F41" s="554"/>
      <c r="G41" s="554"/>
      <c r="H41" s="554"/>
      <c r="I41" s="555"/>
      <c r="J41" s="556"/>
      <c r="K41" s="557"/>
      <c r="L41" s="558"/>
      <c r="M41" s="559"/>
      <c r="N41" s="475">
        <f t="shared" si="0"/>
        <v>0</v>
      </c>
      <c r="O41" s="141" t="str">
        <f t="shared" si="2"/>
        <v/>
      </c>
      <c r="W41" s="621" t="str">
        <f>IF(ISBLANK($C41),"",_xlfn.IFNA(MATCH($C41,Deelnemersoverzicht!$C$16:$C$66,0),0))</f>
        <v/>
      </c>
      <c r="X41" s="15"/>
    </row>
    <row r="42" spans="1:24" ht="12" customHeight="1" x14ac:dyDescent="0.2">
      <c r="A42" s="195" t="str">
        <f t="shared" si="1"/>
        <v/>
      </c>
      <c r="B42" s="552"/>
      <c r="C42" s="553"/>
      <c r="D42" s="553"/>
      <c r="E42" s="553"/>
      <c r="F42" s="554"/>
      <c r="G42" s="554"/>
      <c r="H42" s="554"/>
      <c r="I42" s="555"/>
      <c r="J42" s="556"/>
      <c r="K42" s="557"/>
      <c r="L42" s="558"/>
      <c r="M42" s="559"/>
      <c r="N42" s="475">
        <f t="shared" si="0"/>
        <v>0</v>
      </c>
      <c r="O42" s="141" t="str">
        <f t="shared" si="2"/>
        <v/>
      </c>
      <c r="W42" s="621" t="str">
        <f>IF(ISBLANK($C42),"",_xlfn.IFNA(MATCH($C42,Deelnemersoverzicht!$C$16:$C$66,0),0))</f>
        <v/>
      </c>
      <c r="X42" s="15"/>
    </row>
    <row r="43" spans="1:24" ht="12" customHeight="1" x14ac:dyDescent="0.2">
      <c r="A43" s="195" t="str">
        <f t="shared" si="1"/>
        <v/>
      </c>
      <c r="B43" s="552"/>
      <c r="C43" s="553"/>
      <c r="D43" s="553"/>
      <c r="E43" s="553"/>
      <c r="F43" s="554"/>
      <c r="G43" s="554"/>
      <c r="H43" s="554"/>
      <c r="I43" s="555"/>
      <c r="J43" s="556"/>
      <c r="K43" s="557"/>
      <c r="L43" s="558"/>
      <c r="M43" s="559"/>
      <c r="N43" s="475">
        <f t="shared" si="0"/>
        <v>0</v>
      </c>
      <c r="O43" s="141" t="str">
        <f t="shared" si="2"/>
        <v/>
      </c>
      <c r="W43" s="621" t="str">
        <f>IF(ISBLANK($C43),"",_xlfn.IFNA(MATCH($C43,Deelnemersoverzicht!$C$16:$C$66,0),0))</f>
        <v/>
      </c>
      <c r="X43" s="15"/>
    </row>
    <row r="44" spans="1:24" ht="12" customHeight="1" x14ac:dyDescent="0.2">
      <c r="A44" s="195" t="str">
        <f t="shared" si="1"/>
        <v/>
      </c>
      <c r="B44" s="552"/>
      <c r="C44" s="553"/>
      <c r="D44" s="553"/>
      <c r="E44" s="553"/>
      <c r="F44" s="554"/>
      <c r="G44" s="554"/>
      <c r="H44" s="554"/>
      <c r="I44" s="555"/>
      <c r="J44" s="556"/>
      <c r="K44" s="557"/>
      <c r="L44" s="558"/>
      <c r="M44" s="559"/>
      <c r="N44" s="475">
        <f t="shared" si="0"/>
        <v>0</v>
      </c>
      <c r="O44" s="141" t="str">
        <f t="shared" si="2"/>
        <v/>
      </c>
      <c r="W44" s="621" t="str">
        <f>IF(ISBLANK($C44),"",_xlfn.IFNA(MATCH($C44,Deelnemersoverzicht!$C$16:$C$66,0),0))</f>
        <v/>
      </c>
      <c r="X44" s="15"/>
    </row>
    <row r="45" spans="1:24" ht="12" customHeight="1" x14ac:dyDescent="0.2">
      <c r="A45" s="195" t="str">
        <f t="shared" si="1"/>
        <v/>
      </c>
      <c r="B45" s="552"/>
      <c r="C45" s="553"/>
      <c r="D45" s="553"/>
      <c r="E45" s="553"/>
      <c r="F45" s="554"/>
      <c r="G45" s="554"/>
      <c r="H45" s="554"/>
      <c r="I45" s="555"/>
      <c r="J45" s="556"/>
      <c r="K45" s="557"/>
      <c r="L45" s="558"/>
      <c r="M45" s="559"/>
      <c r="N45" s="475">
        <f t="shared" si="0"/>
        <v>0</v>
      </c>
      <c r="O45" s="141" t="str">
        <f t="shared" si="2"/>
        <v/>
      </c>
      <c r="W45" s="621" t="str">
        <f>IF(ISBLANK($C45),"",_xlfn.IFNA(MATCH($C45,Deelnemersoverzicht!$C$16:$C$66,0),0))</f>
        <v/>
      </c>
      <c r="X45" s="15"/>
    </row>
    <row r="46" spans="1:24" ht="12" customHeight="1" x14ac:dyDescent="0.2">
      <c r="A46" s="195" t="str">
        <f t="shared" si="1"/>
        <v/>
      </c>
      <c r="B46" s="552"/>
      <c r="C46" s="553"/>
      <c r="D46" s="553"/>
      <c r="E46" s="553"/>
      <c r="F46" s="554"/>
      <c r="G46" s="554"/>
      <c r="H46" s="554"/>
      <c r="I46" s="555"/>
      <c r="J46" s="556"/>
      <c r="K46" s="557"/>
      <c r="L46" s="558"/>
      <c r="M46" s="559"/>
      <c r="N46" s="475">
        <f t="shared" si="0"/>
        <v>0</v>
      </c>
      <c r="O46" s="141" t="str">
        <f t="shared" si="2"/>
        <v/>
      </c>
      <c r="W46" s="621" t="str">
        <f>IF(ISBLANK($C46),"",_xlfn.IFNA(MATCH($C46,Deelnemersoverzicht!$C$16:$C$66,0),0))</f>
        <v/>
      </c>
      <c r="X46" s="15"/>
    </row>
    <row r="47" spans="1:24" ht="12" customHeight="1" x14ac:dyDescent="0.2">
      <c r="A47" s="195" t="str">
        <f t="shared" si="1"/>
        <v/>
      </c>
      <c r="B47" s="552"/>
      <c r="C47" s="553"/>
      <c r="D47" s="553"/>
      <c r="E47" s="553"/>
      <c r="F47" s="554"/>
      <c r="G47" s="554"/>
      <c r="H47" s="554"/>
      <c r="I47" s="555"/>
      <c r="J47" s="556"/>
      <c r="K47" s="557"/>
      <c r="L47" s="558"/>
      <c r="M47" s="559"/>
      <c r="N47" s="475">
        <f t="shared" si="0"/>
        <v>0</v>
      </c>
      <c r="O47" s="141" t="str">
        <f t="shared" si="2"/>
        <v/>
      </c>
      <c r="W47" s="621" t="str">
        <f>IF(ISBLANK($C47),"",_xlfn.IFNA(MATCH($C47,Deelnemersoverzicht!$C$16:$C$66,0),0))</f>
        <v/>
      </c>
      <c r="X47" s="15"/>
    </row>
    <row r="48" spans="1:24" ht="12" customHeight="1" x14ac:dyDescent="0.2">
      <c r="A48" s="195" t="str">
        <f t="shared" si="1"/>
        <v/>
      </c>
      <c r="B48" s="552"/>
      <c r="C48" s="553"/>
      <c r="D48" s="553"/>
      <c r="E48" s="553"/>
      <c r="F48" s="554"/>
      <c r="G48" s="554"/>
      <c r="H48" s="554"/>
      <c r="I48" s="555"/>
      <c r="J48" s="556"/>
      <c r="K48" s="557"/>
      <c r="L48" s="558"/>
      <c r="M48" s="559"/>
      <c r="N48" s="475">
        <f t="shared" si="0"/>
        <v>0</v>
      </c>
      <c r="O48" s="141" t="str">
        <f t="shared" si="2"/>
        <v/>
      </c>
      <c r="W48" s="621" t="str">
        <f>IF(ISBLANK($C48),"",_xlfn.IFNA(MATCH($C48,Deelnemersoverzicht!$C$16:$C$66,0),0))</f>
        <v/>
      </c>
      <c r="X48" s="15"/>
    </row>
    <row r="49" spans="1:24" ht="12" customHeight="1" x14ac:dyDescent="0.2">
      <c r="A49" s="195" t="str">
        <f t="shared" si="1"/>
        <v/>
      </c>
      <c r="B49" s="552"/>
      <c r="C49" s="553"/>
      <c r="D49" s="553"/>
      <c r="E49" s="553"/>
      <c r="F49" s="554"/>
      <c r="G49" s="554"/>
      <c r="H49" s="554"/>
      <c r="I49" s="555"/>
      <c r="J49" s="556"/>
      <c r="K49" s="557"/>
      <c r="L49" s="558"/>
      <c r="M49" s="559"/>
      <c r="N49" s="475">
        <f t="shared" si="0"/>
        <v>0</v>
      </c>
      <c r="O49" s="141" t="str">
        <f t="shared" si="2"/>
        <v/>
      </c>
      <c r="W49" s="621" t="str">
        <f>IF(ISBLANK($C49),"",_xlfn.IFNA(MATCH($C49,Deelnemersoverzicht!$C$16:$C$66,0),0))</f>
        <v/>
      </c>
      <c r="X49" s="15"/>
    </row>
    <row r="50" spans="1:24" ht="12" customHeight="1" x14ac:dyDescent="0.2">
      <c r="A50" s="195" t="str">
        <f t="shared" si="1"/>
        <v/>
      </c>
      <c r="B50" s="552"/>
      <c r="C50" s="553"/>
      <c r="D50" s="553"/>
      <c r="E50" s="553"/>
      <c r="F50" s="554"/>
      <c r="G50" s="554"/>
      <c r="H50" s="554"/>
      <c r="I50" s="555"/>
      <c r="J50" s="556"/>
      <c r="K50" s="557"/>
      <c r="L50" s="558"/>
      <c r="M50" s="559"/>
      <c r="N50" s="475">
        <f t="shared" si="0"/>
        <v>0</v>
      </c>
      <c r="O50" s="141" t="str">
        <f t="shared" si="2"/>
        <v/>
      </c>
      <c r="W50" s="621" t="str">
        <f>IF(ISBLANK($C50),"",_xlfn.IFNA(MATCH($C50,Deelnemersoverzicht!$C$16:$C$66,0),0))</f>
        <v/>
      </c>
      <c r="X50" s="15"/>
    </row>
    <row r="51" spans="1:24" ht="12" customHeight="1" x14ac:dyDescent="0.2">
      <c r="A51" s="195" t="str">
        <f t="shared" si="1"/>
        <v/>
      </c>
      <c r="B51" s="552"/>
      <c r="C51" s="553"/>
      <c r="D51" s="553"/>
      <c r="E51" s="553"/>
      <c r="F51" s="554"/>
      <c r="G51" s="554"/>
      <c r="H51" s="554"/>
      <c r="I51" s="555"/>
      <c r="J51" s="556"/>
      <c r="K51" s="557"/>
      <c r="L51" s="558"/>
      <c r="M51" s="559"/>
      <c r="N51" s="475">
        <f t="shared" si="0"/>
        <v>0</v>
      </c>
      <c r="O51" s="141" t="str">
        <f t="shared" si="2"/>
        <v/>
      </c>
      <c r="W51" s="621" t="str">
        <f>IF(ISBLANK($C51),"",_xlfn.IFNA(MATCH($C51,Deelnemersoverzicht!$C$16:$C$66,0),0))</f>
        <v/>
      </c>
      <c r="X51" s="15"/>
    </row>
    <row r="52" spans="1:24" ht="12" customHeight="1" x14ac:dyDescent="0.2">
      <c r="A52" s="195" t="str">
        <f t="shared" si="1"/>
        <v/>
      </c>
      <c r="B52" s="552"/>
      <c r="C52" s="553"/>
      <c r="D52" s="553"/>
      <c r="E52" s="553"/>
      <c r="F52" s="554"/>
      <c r="G52" s="554"/>
      <c r="H52" s="554"/>
      <c r="I52" s="555"/>
      <c r="J52" s="556"/>
      <c r="K52" s="557"/>
      <c r="L52" s="558"/>
      <c r="M52" s="559"/>
      <c r="N52" s="475">
        <f t="shared" si="0"/>
        <v>0</v>
      </c>
      <c r="O52" s="141" t="str">
        <f t="shared" si="2"/>
        <v/>
      </c>
      <c r="W52" s="621" t="str">
        <f>IF(ISBLANK($C52),"",_xlfn.IFNA(MATCH($C52,Deelnemersoverzicht!$C$16:$C$66,0),0))</f>
        <v/>
      </c>
      <c r="X52" s="15"/>
    </row>
    <row r="53" spans="1:24" ht="12" customHeight="1" x14ac:dyDescent="0.2">
      <c r="A53" s="195" t="str">
        <f t="shared" si="1"/>
        <v/>
      </c>
      <c r="B53" s="552"/>
      <c r="C53" s="553"/>
      <c r="D53" s="553"/>
      <c r="E53" s="553"/>
      <c r="F53" s="554"/>
      <c r="G53" s="554"/>
      <c r="H53" s="554"/>
      <c r="I53" s="555"/>
      <c r="J53" s="556"/>
      <c r="K53" s="557"/>
      <c r="L53" s="558"/>
      <c r="M53" s="559"/>
      <c r="N53" s="475">
        <f t="shared" si="0"/>
        <v>0</v>
      </c>
      <c r="O53" s="141" t="str">
        <f t="shared" si="2"/>
        <v/>
      </c>
      <c r="W53" s="621" t="str">
        <f>IF(ISBLANK($C53),"",_xlfn.IFNA(MATCH($C53,Deelnemersoverzicht!$C$16:$C$66,0),0))</f>
        <v/>
      </c>
      <c r="X53" s="15"/>
    </row>
    <row r="54" spans="1:24" ht="12" customHeight="1" x14ac:dyDescent="0.2">
      <c r="A54" s="195" t="str">
        <f t="shared" si="1"/>
        <v/>
      </c>
      <c r="B54" s="552"/>
      <c r="C54" s="553"/>
      <c r="D54" s="553"/>
      <c r="E54" s="553"/>
      <c r="F54" s="554"/>
      <c r="G54" s="554"/>
      <c r="H54" s="554"/>
      <c r="I54" s="555"/>
      <c r="J54" s="556"/>
      <c r="K54" s="557"/>
      <c r="L54" s="558"/>
      <c r="M54" s="559"/>
      <c r="N54" s="475">
        <f t="shared" si="0"/>
        <v>0</v>
      </c>
      <c r="O54" s="141" t="str">
        <f t="shared" si="2"/>
        <v/>
      </c>
      <c r="W54" s="621" t="str">
        <f>IF(ISBLANK($C54),"",_xlfn.IFNA(MATCH($C54,Deelnemersoverzicht!$C$16:$C$66,0),0))</f>
        <v/>
      </c>
      <c r="X54" s="15"/>
    </row>
    <row r="55" spans="1:24" ht="12" customHeight="1" x14ac:dyDescent="0.2">
      <c r="A55" s="195" t="str">
        <f t="shared" si="1"/>
        <v/>
      </c>
      <c r="B55" s="552"/>
      <c r="C55" s="553"/>
      <c r="D55" s="553"/>
      <c r="E55" s="553"/>
      <c r="F55" s="554"/>
      <c r="G55" s="554"/>
      <c r="H55" s="554"/>
      <c r="I55" s="555"/>
      <c r="J55" s="556"/>
      <c r="K55" s="557"/>
      <c r="L55" s="558"/>
      <c r="M55" s="559"/>
      <c r="N55" s="475">
        <f t="shared" si="0"/>
        <v>0</v>
      </c>
      <c r="O55" s="141" t="str">
        <f t="shared" si="2"/>
        <v/>
      </c>
      <c r="W55" s="621" t="str">
        <f>IF(ISBLANK($C55),"",_xlfn.IFNA(MATCH($C55,Deelnemersoverzicht!$C$16:$C$66,0),0))</f>
        <v/>
      </c>
      <c r="X55" s="15"/>
    </row>
    <row r="56" spans="1:24" ht="12" customHeight="1" x14ac:dyDescent="0.2">
      <c r="A56" s="195" t="str">
        <f t="shared" si="1"/>
        <v/>
      </c>
      <c r="B56" s="552"/>
      <c r="C56" s="553"/>
      <c r="D56" s="553"/>
      <c r="E56" s="553"/>
      <c r="F56" s="554"/>
      <c r="G56" s="554"/>
      <c r="H56" s="554"/>
      <c r="I56" s="555"/>
      <c r="J56" s="556"/>
      <c r="K56" s="557"/>
      <c r="L56" s="558"/>
      <c r="M56" s="559"/>
      <c r="N56" s="475">
        <f t="shared" si="0"/>
        <v>0</v>
      </c>
      <c r="O56" s="141" t="str">
        <f t="shared" si="2"/>
        <v/>
      </c>
      <c r="W56" s="621" t="str">
        <f>IF(ISBLANK($C56),"",_xlfn.IFNA(MATCH($C56,Deelnemersoverzicht!$C$16:$C$66,0),0))</f>
        <v/>
      </c>
      <c r="X56" s="15"/>
    </row>
    <row r="57" spans="1:24" ht="12" customHeight="1" x14ac:dyDescent="0.2">
      <c r="A57" s="195" t="str">
        <f t="shared" si="1"/>
        <v/>
      </c>
      <c r="B57" s="552"/>
      <c r="C57" s="553"/>
      <c r="D57" s="553"/>
      <c r="E57" s="553"/>
      <c r="F57" s="554"/>
      <c r="G57" s="554"/>
      <c r="H57" s="554"/>
      <c r="I57" s="555"/>
      <c r="J57" s="556"/>
      <c r="K57" s="557"/>
      <c r="L57" s="558"/>
      <c r="M57" s="559"/>
      <c r="N57" s="475">
        <f t="shared" si="0"/>
        <v>0</v>
      </c>
      <c r="O57" s="141" t="str">
        <f t="shared" si="2"/>
        <v/>
      </c>
      <c r="W57" s="621" t="str">
        <f>IF(ISBLANK($C57),"",_xlfn.IFNA(MATCH($C57,Deelnemersoverzicht!$C$16:$C$66,0),0))</f>
        <v/>
      </c>
      <c r="X57" s="15"/>
    </row>
    <row r="58" spans="1:24" ht="12" customHeight="1" x14ac:dyDescent="0.2">
      <c r="A58" s="195" t="str">
        <f t="shared" si="1"/>
        <v/>
      </c>
      <c r="B58" s="552"/>
      <c r="C58" s="553"/>
      <c r="D58" s="553"/>
      <c r="E58" s="553"/>
      <c r="F58" s="554"/>
      <c r="G58" s="554"/>
      <c r="H58" s="554"/>
      <c r="I58" s="555"/>
      <c r="J58" s="556"/>
      <c r="K58" s="557"/>
      <c r="L58" s="558"/>
      <c r="M58" s="559"/>
      <c r="N58" s="475">
        <f t="shared" si="0"/>
        <v>0</v>
      </c>
      <c r="O58" s="141" t="str">
        <f t="shared" si="2"/>
        <v/>
      </c>
      <c r="W58" s="621" t="str">
        <f>IF(ISBLANK($C58),"",_xlfn.IFNA(MATCH($C58,Deelnemersoverzicht!$C$16:$C$66,0),0))</f>
        <v/>
      </c>
      <c r="X58" s="15"/>
    </row>
    <row r="59" spans="1:24" ht="12" customHeight="1" x14ac:dyDescent="0.2">
      <c r="A59" s="195" t="str">
        <f t="shared" si="1"/>
        <v/>
      </c>
      <c r="B59" s="552"/>
      <c r="C59" s="553"/>
      <c r="D59" s="553"/>
      <c r="E59" s="553"/>
      <c r="F59" s="554"/>
      <c r="G59" s="554"/>
      <c r="H59" s="554"/>
      <c r="I59" s="555"/>
      <c r="J59" s="556"/>
      <c r="K59" s="557"/>
      <c r="L59" s="558"/>
      <c r="M59" s="559"/>
      <c r="N59" s="475">
        <f t="shared" si="0"/>
        <v>0</v>
      </c>
      <c r="O59" s="141" t="str">
        <f t="shared" si="2"/>
        <v/>
      </c>
      <c r="W59" s="621" t="str">
        <f>IF(ISBLANK($C59),"",_xlfn.IFNA(MATCH($C59,Deelnemersoverzicht!$C$16:$C$66,0),0))</f>
        <v/>
      </c>
      <c r="X59" s="15"/>
    </row>
    <row r="60" spans="1:24" ht="12" customHeight="1" x14ac:dyDescent="0.2">
      <c r="A60" s="195" t="str">
        <f t="shared" si="1"/>
        <v/>
      </c>
      <c r="B60" s="552"/>
      <c r="C60" s="553"/>
      <c r="D60" s="553"/>
      <c r="E60" s="553"/>
      <c r="F60" s="554"/>
      <c r="G60" s="554"/>
      <c r="H60" s="554"/>
      <c r="I60" s="555"/>
      <c r="J60" s="556"/>
      <c r="K60" s="557"/>
      <c r="L60" s="558"/>
      <c r="M60" s="559"/>
      <c r="N60" s="475">
        <f t="shared" si="0"/>
        <v>0</v>
      </c>
      <c r="O60" s="141" t="str">
        <f t="shared" si="2"/>
        <v/>
      </c>
      <c r="W60" s="621" t="str">
        <f>IF(ISBLANK($C60),"",_xlfn.IFNA(MATCH($C60,Deelnemersoverzicht!$C$16:$C$66,0),0))</f>
        <v/>
      </c>
      <c r="X60" s="15"/>
    </row>
    <row r="61" spans="1:24" ht="12" customHeight="1" x14ac:dyDescent="0.2">
      <c r="A61" s="195" t="str">
        <f t="shared" si="1"/>
        <v/>
      </c>
      <c r="B61" s="552"/>
      <c r="C61" s="553"/>
      <c r="D61" s="553"/>
      <c r="E61" s="553"/>
      <c r="F61" s="554"/>
      <c r="G61" s="554"/>
      <c r="H61" s="554"/>
      <c r="I61" s="555"/>
      <c r="J61" s="556"/>
      <c r="K61" s="557"/>
      <c r="L61" s="558"/>
      <c r="M61" s="559"/>
      <c r="N61" s="475">
        <f t="shared" si="0"/>
        <v>0</v>
      </c>
      <c r="O61" s="141" t="str">
        <f t="shared" si="2"/>
        <v/>
      </c>
      <c r="W61" s="621" t="str">
        <f>IF(ISBLANK($C61),"",_xlfn.IFNA(MATCH($C61,Deelnemersoverzicht!$C$16:$C$66,0),0))</f>
        <v/>
      </c>
      <c r="X61" s="15"/>
    </row>
    <row r="62" spans="1:24" ht="12" customHeight="1" x14ac:dyDescent="0.2">
      <c r="A62" s="195" t="str">
        <f t="shared" si="1"/>
        <v/>
      </c>
      <c r="B62" s="552"/>
      <c r="C62" s="553"/>
      <c r="D62" s="553"/>
      <c r="E62" s="553"/>
      <c r="F62" s="554"/>
      <c r="G62" s="554"/>
      <c r="H62" s="554"/>
      <c r="I62" s="555"/>
      <c r="J62" s="556"/>
      <c r="K62" s="557"/>
      <c r="L62" s="558"/>
      <c r="M62" s="559"/>
      <c r="N62" s="475">
        <f t="shared" si="0"/>
        <v>0</v>
      </c>
      <c r="O62" s="141" t="str">
        <f t="shared" si="2"/>
        <v/>
      </c>
      <c r="W62" s="621" t="str">
        <f>IF(ISBLANK($C62),"",_xlfn.IFNA(MATCH($C62,Deelnemersoverzicht!$C$16:$C$66,0),0))</f>
        <v/>
      </c>
      <c r="X62" s="15"/>
    </row>
    <row r="63" spans="1:24" ht="12" customHeight="1" x14ac:dyDescent="0.2">
      <c r="A63" s="195" t="str">
        <f t="shared" si="1"/>
        <v/>
      </c>
      <c r="B63" s="552"/>
      <c r="C63" s="553"/>
      <c r="D63" s="553"/>
      <c r="E63" s="553"/>
      <c r="F63" s="554"/>
      <c r="G63" s="554"/>
      <c r="H63" s="554"/>
      <c r="I63" s="555"/>
      <c r="J63" s="556"/>
      <c r="K63" s="557"/>
      <c r="L63" s="558"/>
      <c r="M63" s="559"/>
      <c r="N63" s="475">
        <f t="shared" si="0"/>
        <v>0</v>
      </c>
      <c r="O63" s="141" t="str">
        <f t="shared" si="2"/>
        <v/>
      </c>
      <c r="W63" s="621" t="str">
        <f>IF(ISBLANK($C63),"",_xlfn.IFNA(MATCH($C63,Deelnemersoverzicht!$C$16:$C$66,0),0))</f>
        <v/>
      </c>
      <c r="X63" s="15"/>
    </row>
    <row r="64" spans="1:24" ht="12" customHeight="1" x14ac:dyDescent="0.2">
      <c r="A64" s="195" t="str">
        <f t="shared" si="1"/>
        <v/>
      </c>
      <c r="B64" s="552"/>
      <c r="C64" s="553"/>
      <c r="D64" s="553"/>
      <c r="E64" s="553"/>
      <c r="F64" s="554"/>
      <c r="G64" s="554"/>
      <c r="H64" s="554"/>
      <c r="I64" s="555"/>
      <c r="J64" s="556"/>
      <c r="K64" s="557"/>
      <c r="L64" s="558"/>
      <c r="M64" s="559"/>
      <c r="N64" s="475">
        <f t="shared" si="0"/>
        <v>0</v>
      </c>
      <c r="O64" s="141" t="str">
        <f t="shared" si="2"/>
        <v/>
      </c>
      <c r="W64" s="621" t="str">
        <f>IF(ISBLANK($C64),"",_xlfn.IFNA(MATCH($C64,Deelnemersoverzicht!$C$16:$C$66,0),0))</f>
        <v/>
      </c>
      <c r="X64" s="15"/>
    </row>
    <row r="65" spans="1:24" ht="12" customHeight="1" x14ac:dyDescent="0.2">
      <c r="A65" s="195" t="str">
        <f t="shared" si="1"/>
        <v/>
      </c>
      <c r="B65" s="552"/>
      <c r="C65" s="553"/>
      <c r="D65" s="553"/>
      <c r="E65" s="553"/>
      <c r="F65" s="554"/>
      <c r="G65" s="554"/>
      <c r="H65" s="554"/>
      <c r="I65" s="555"/>
      <c r="J65" s="556"/>
      <c r="K65" s="557"/>
      <c r="L65" s="558"/>
      <c r="M65" s="559"/>
      <c r="N65" s="475">
        <f t="shared" si="0"/>
        <v>0</v>
      </c>
      <c r="O65" s="141" t="str">
        <f t="shared" si="2"/>
        <v/>
      </c>
      <c r="W65" s="621" t="str">
        <f>IF(ISBLANK($C65),"",_xlfn.IFNA(MATCH($C65,Deelnemersoverzicht!$C$16:$C$66,0),0))</f>
        <v/>
      </c>
      <c r="X65" s="15"/>
    </row>
    <row r="66" spans="1:24" ht="12" customHeight="1" x14ac:dyDescent="0.2">
      <c r="A66" s="195" t="str">
        <f t="shared" si="1"/>
        <v/>
      </c>
      <c r="B66" s="552"/>
      <c r="C66" s="553"/>
      <c r="D66" s="553"/>
      <c r="E66" s="553"/>
      <c r="F66" s="554"/>
      <c r="G66" s="554"/>
      <c r="H66" s="554"/>
      <c r="I66" s="555"/>
      <c r="J66" s="556"/>
      <c r="K66" s="557"/>
      <c r="L66" s="558"/>
      <c r="M66" s="559"/>
      <c r="N66" s="475">
        <f t="shared" si="0"/>
        <v>0</v>
      </c>
      <c r="O66" s="141" t="str">
        <f t="shared" si="2"/>
        <v/>
      </c>
      <c r="W66" s="621" t="str">
        <f>IF(ISBLANK($C66),"",_xlfn.IFNA(MATCH($C66,Deelnemersoverzicht!$C$16:$C$66,0),0))</f>
        <v/>
      </c>
      <c r="X66" s="15"/>
    </row>
    <row r="67" spans="1:24" ht="12" customHeight="1" x14ac:dyDescent="0.2">
      <c r="A67" s="195" t="str">
        <f t="shared" si="1"/>
        <v/>
      </c>
      <c r="B67" s="552"/>
      <c r="C67" s="553"/>
      <c r="D67" s="553"/>
      <c r="E67" s="553"/>
      <c r="F67" s="554"/>
      <c r="G67" s="554"/>
      <c r="H67" s="554"/>
      <c r="I67" s="555"/>
      <c r="J67" s="556"/>
      <c r="K67" s="557"/>
      <c r="L67" s="558"/>
      <c r="M67" s="559"/>
      <c r="N67" s="475">
        <f t="shared" si="0"/>
        <v>0</v>
      </c>
      <c r="O67" s="141" t="str">
        <f t="shared" si="2"/>
        <v/>
      </c>
      <c r="W67" s="621" t="str">
        <f>IF(ISBLANK($C67),"",_xlfn.IFNA(MATCH($C67,Deelnemersoverzicht!$C$16:$C$66,0),0))</f>
        <v/>
      </c>
      <c r="X67" s="15"/>
    </row>
    <row r="68" spans="1:24" ht="12" customHeight="1" x14ac:dyDescent="0.2">
      <c r="A68" s="195" t="str">
        <f t="shared" si="1"/>
        <v/>
      </c>
      <c r="B68" s="552"/>
      <c r="C68" s="553"/>
      <c r="D68" s="553"/>
      <c r="E68" s="553"/>
      <c r="F68" s="554"/>
      <c r="G68" s="554"/>
      <c r="H68" s="554"/>
      <c r="I68" s="555"/>
      <c r="J68" s="556"/>
      <c r="K68" s="557"/>
      <c r="L68" s="558"/>
      <c r="M68" s="559"/>
      <c r="N68" s="475">
        <f t="shared" si="0"/>
        <v>0</v>
      </c>
      <c r="O68" s="141" t="str">
        <f t="shared" si="2"/>
        <v/>
      </c>
      <c r="W68" s="621" t="str">
        <f>IF(ISBLANK($C68),"",_xlfn.IFNA(MATCH($C68,Deelnemersoverzicht!$C$16:$C$66,0),0))</f>
        <v/>
      </c>
      <c r="X68" s="15"/>
    </row>
    <row r="69" spans="1:24" ht="12" customHeight="1" x14ac:dyDescent="0.2">
      <c r="A69" s="195" t="str">
        <f t="shared" si="1"/>
        <v/>
      </c>
      <c r="B69" s="552"/>
      <c r="C69" s="553"/>
      <c r="D69" s="553"/>
      <c r="E69" s="553"/>
      <c r="F69" s="554"/>
      <c r="G69" s="554"/>
      <c r="H69" s="554"/>
      <c r="I69" s="555"/>
      <c r="J69" s="556"/>
      <c r="K69" s="557"/>
      <c r="L69" s="558"/>
      <c r="M69" s="559"/>
      <c r="N69" s="475">
        <f t="shared" si="0"/>
        <v>0</v>
      </c>
      <c r="O69" s="141" t="str">
        <f t="shared" si="2"/>
        <v/>
      </c>
      <c r="W69" s="621" t="str">
        <f>IF(ISBLANK($C69),"",_xlfn.IFNA(MATCH($C69,Deelnemersoverzicht!$C$16:$C$66,0),0))</f>
        <v/>
      </c>
      <c r="X69" s="15"/>
    </row>
    <row r="70" spans="1:24" ht="12" customHeight="1" x14ac:dyDescent="0.2">
      <c r="A70" s="195" t="str">
        <f t="shared" si="1"/>
        <v/>
      </c>
      <c r="B70" s="552"/>
      <c r="C70" s="553"/>
      <c r="D70" s="553"/>
      <c r="E70" s="553"/>
      <c r="F70" s="554"/>
      <c r="G70" s="554"/>
      <c r="H70" s="554"/>
      <c r="I70" s="555"/>
      <c r="J70" s="556"/>
      <c r="K70" s="557"/>
      <c r="L70" s="558"/>
      <c r="M70" s="559"/>
      <c r="N70" s="475">
        <f t="shared" si="0"/>
        <v>0</v>
      </c>
      <c r="O70" s="141" t="str">
        <f t="shared" si="2"/>
        <v/>
      </c>
      <c r="W70" s="621" t="str">
        <f>IF(ISBLANK($C70),"",_xlfn.IFNA(MATCH($C70,Deelnemersoverzicht!$C$16:$C$66,0),0))</f>
        <v/>
      </c>
      <c r="X70" s="15"/>
    </row>
    <row r="71" spans="1:24" ht="12" customHeight="1" x14ac:dyDescent="0.2">
      <c r="A71" s="195" t="str">
        <f t="shared" si="1"/>
        <v/>
      </c>
      <c r="B71" s="552"/>
      <c r="C71" s="553"/>
      <c r="D71" s="553"/>
      <c r="E71" s="553"/>
      <c r="F71" s="554"/>
      <c r="G71" s="554"/>
      <c r="H71" s="554"/>
      <c r="I71" s="555"/>
      <c r="J71" s="556"/>
      <c r="K71" s="557"/>
      <c r="L71" s="558"/>
      <c r="M71" s="559"/>
      <c r="N71" s="475">
        <f t="shared" si="0"/>
        <v>0</v>
      </c>
      <c r="O71" s="141" t="str">
        <f t="shared" si="2"/>
        <v/>
      </c>
      <c r="W71" s="621" t="str">
        <f>IF(ISBLANK($C71),"",_xlfn.IFNA(MATCH($C71,Deelnemersoverzicht!$C$16:$C$66,0),0))</f>
        <v/>
      </c>
      <c r="X71" s="15"/>
    </row>
    <row r="72" spans="1:24" ht="12" customHeight="1" x14ac:dyDescent="0.2">
      <c r="A72" s="195" t="str">
        <f t="shared" si="1"/>
        <v/>
      </c>
      <c r="B72" s="552"/>
      <c r="C72" s="553"/>
      <c r="D72" s="553"/>
      <c r="E72" s="553"/>
      <c r="F72" s="554"/>
      <c r="G72" s="554"/>
      <c r="H72" s="554"/>
      <c r="I72" s="555"/>
      <c r="J72" s="556"/>
      <c r="K72" s="557"/>
      <c r="L72" s="558"/>
      <c r="M72" s="559"/>
      <c r="N72" s="475">
        <f t="shared" si="0"/>
        <v>0</v>
      </c>
      <c r="O72" s="141" t="str">
        <f t="shared" si="2"/>
        <v/>
      </c>
      <c r="P72" s="15"/>
      <c r="Q72" s="15"/>
      <c r="R72" s="15"/>
      <c r="S72" s="15"/>
      <c r="T72" s="15"/>
      <c r="U72" s="15"/>
      <c r="V72" s="15"/>
      <c r="W72" s="621" t="str">
        <f>IF(ISBLANK($C72),"",_xlfn.IFNA(MATCH($C72,Deelnemersoverzicht!$C$16:$C$66,0),0))</f>
        <v/>
      </c>
      <c r="X72" s="15"/>
    </row>
    <row r="73" spans="1:24" ht="12" customHeight="1" x14ac:dyDescent="0.2">
      <c r="A73" s="195" t="str">
        <f t="shared" si="1"/>
        <v/>
      </c>
      <c r="B73" s="552"/>
      <c r="C73" s="553"/>
      <c r="D73" s="553"/>
      <c r="E73" s="553"/>
      <c r="F73" s="554"/>
      <c r="G73" s="554"/>
      <c r="H73" s="554"/>
      <c r="I73" s="555"/>
      <c r="J73" s="556"/>
      <c r="K73" s="557"/>
      <c r="L73" s="558"/>
      <c r="M73" s="559"/>
      <c r="N73" s="475">
        <f t="shared" si="0"/>
        <v>0</v>
      </c>
      <c r="O73" s="141" t="str">
        <f t="shared" si="2"/>
        <v/>
      </c>
      <c r="P73" s="15"/>
      <c r="Q73" s="15"/>
      <c r="R73" s="15"/>
      <c r="S73" s="15"/>
      <c r="T73" s="15"/>
      <c r="U73" s="15"/>
      <c r="V73" s="15"/>
      <c r="W73" s="621" t="str">
        <f>IF(ISBLANK($C73),"",_xlfn.IFNA(MATCH($C73,Deelnemersoverzicht!$C$16:$C$66,0),0))</f>
        <v/>
      </c>
      <c r="X73" s="15"/>
    </row>
    <row r="74" spans="1:24" ht="12" customHeight="1" x14ac:dyDescent="0.2">
      <c r="A74" s="195" t="str">
        <f t="shared" si="1"/>
        <v/>
      </c>
      <c r="B74" s="552"/>
      <c r="C74" s="553"/>
      <c r="D74" s="553"/>
      <c r="E74" s="553"/>
      <c r="F74" s="554"/>
      <c r="G74" s="554"/>
      <c r="H74" s="554"/>
      <c r="I74" s="555"/>
      <c r="J74" s="556"/>
      <c r="K74" s="557"/>
      <c r="L74" s="558"/>
      <c r="M74" s="559"/>
      <c r="N74" s="475">
        <f t="shared" si="0"/>
        <v>0</v>
      </c>
      <c r="O74" s="141" t="str">
        <f t="shared" si="2"/>
        <v/>
      </c>
      <c r="P74" s="15"/>
      <c r="Q74" s="15"/>
      <c r="R74" s="15"/>
      <c r="S74" s="15"/>
      <c r="T74" s="15"/>
      <c r="U74" s="15"/>
      <c r="V74" s="15"/>
      <c r="W74" s="621" t="str">
        <f>IF(ISBLANK($C74),"",_xlfn.IFNA(MATCH($C74,Deelnemersoverzicht!$C$16:$C$66,0),0))</f>
        <v/>
      </c>
      <c r="X74" s="15"/>
    </row>
    <row r="75" spans="1:24" ht="12" customHeight="1" x14ac:dyDescent="0.2">
      <c r="A75" s="195" t="str">
        <f t="shared" si="1"/>
        <v/>
      </c>
      <c r="B75" s="552"/>
      <c r="C75" s="553"/>
      <c r="D75" s="553"/>
      <c r="E75" s="553"/>
      <c r="F75" s="554"/>
      <c r="G75" s="554"/>
      <c r="H75" s="554"/>
      <c r="I75" s="555"/>
      <c r="J75" s="556"/>
      <c r="K75" s="557"/>
      <c r="L75" s="558"/>
      <c r="M75" s="559"/>
      <c r="N75" s="475">
        <f t="shared" si="0"/>
        <v>0</v>
      </c>
      <c r="O75" s="141" t="str">
        <f t="shared" si="2"/>
        <v/>
      </c>
      <c r="P75" s="15"/>
      <c r="Q75" s="15"/>
      <c r="R75" s="15"/>
      <c r="S75" s="15"/>
      <c r="T75" s="15"/>
      <c r="U75" s="15"/>
      <c r="V75" s="15"/>
      <c r="W75" s="621" t="str">
        <f>IF(ISBLANK($C75),"",_xlfn.IFNA(MATCH($C75,Deelnemersoverzicht!$C$16:$C$66,0),0))</f>
        <v/>
      </c>
      <c r="X75" s="15"/>
    </row>
    <row r="76" spans="1:24" ht="12" customHeight="1" x14ac:dyDescent="0.2">
      <c r="A76" s="195" t="str">
        <f t="shared" si="1"/>
        <v/>
      </c>
      <c r="B76" s="552"/>
      <c r="C76" s="553"/>
      <c r="D76" s="553"/>
      <c r="E76" s="553"/>
      <c r="F76" s="554"/>
      <c r="G76" s="554"/>
      <c r="H76" s="554"/>
      <c r="I76" s="555"/>
      <c r="J76" s="556"/>
      <c r="K76" s="557"/>
      <c r="L76" s="558"/>
      <c r="M76" s="559"/>
      <c r="N76" s="475">
        <f t="shared" si="0"/>
        <v>0</v>
      </c>
      <c r="O76" s="141" t="str">
        <f t="shared" si="2"/>
        <v/>
      </c>
      <c r="P76" s="15"/>
      <c r="Q76" s="15"/>
      <c r="R76" s="15"/>
      <c r="S76" s="15"/>
      <c r="T76" s="15"/>
      <c r="U76" s="15"/>
      <c r="V76" s="15"/>
      <c r="W76" s="621" t="str">
        <f>IF(ISBLANK($C76),"",_xlfn.IFNA(MATCH($C76,Deelnemersoverzicht!$C$16:$C$66,0),0))</f>
        <v/>
      </c>
      <c r="X76" s="15"/>
    </row>
    <row r="77" spans="1:24" ht="12" customHeight="1" x14ac:dyDescent="0.2">
      <c r="A77" s="195" t="str">
        <f t="shared" si="1"/>
        <v/>
      </c>
      <c r="B77" s="552"/>
      <c r="C77" s="553"/>
      <c r="D77" s="553"/>
      <c r="E77" s="553"/>
      <c r="F77" s="554"/>
      <c r="G77" s="554"/>
      <c r="H77" s="554"/>
      <c r="I77" s="555"/>
      <c r="J77" s="556"/>
      <c r="K77" s="557"/>
      <c r="L77" s="558"/>
      <c r="M77" s="559"/>
      <c r="N77" s="475">
        <f t="shared" si="0"/>
        <v>0</v>
      </c>
      <c r="O77" s="141" t="str">
        <f t="shared" si="2"/>
        <v/>
      </c>
      <c r="P77" s="15"/>
      <c r="Q77" s="15"/>
      <c r="R77" s="15"/>
      <c r="S77" s="15"/>
      <c r="T77" s="15"/>
      <c r="U77" s="15"/>
      <c r="V77" s="15"/>
      <c r="W77" s="621" t="str">
        <f>IF(ISBLANK($C77),"",_xlfn.IFNA(MATCH($C77,Deelnemersoverzicht!$C$16:$C$66,0),0))</f>
        <v/>
      </c>
      <c r="X77" s="15"/>
    </row>
    <row r="78" spans="1:24" ht="12" customHeight="1" x14ac:dyDescent="0.2">
      <c r="A78" s="195" t="str">
        <f t="shared" si="1"/>
        <v/>
      </c>
      <c r="B78" s="552"/>
      <c r="C78" s="553"/>
      <c r="D78" s="553"/>
      <c r="E78" s="553"/>
      <c r="F78" s="554"/>
      <c r="G78" s="554"/>
      <c r="H78" s="554"/>
      <c r="I78" s="555"/>
      <c r="J78" s="556"/>
      <c r="K78" s="557"/>
      <c r="L78" s="558"/>
      <c r="M78" s="559"/>
      <c r="N78" s="475">
        <f t="shared" si="0"/>
        <v>0</v>
      </c>
      <c r="O78" s="141" t="str">
        <f t="shared" si="2"/>
        <v/>
      </c>
      <c r="P78" s="15"/>
      <c r="Q78" s="15"/>
      <c r="R78" s="15"/>
      <c r="S78" s="15"/>
      <c r="T78" s="15"/>
      <c r="U78" s="15"/>
      <c r="V78" s="15"/>
      <c r="W78" s="621" t="str">
        <f>IF(ISBLANK($C78),"",_xlfn.IFNA(MATCH($C78,Deelnemersoverzicht!$C$16:$C$66,0),0))</f>
        <v/>
      </c>
      <c r="X78" s="15"/>
    </row>
    <row r="79" spans="1:24" ht="12" customHeight="1" x14ac:dyDescent="0.2">
      <c r="A79" s="195" t="str">
        <f t="shared" si="1"/>
        <v/>
      </c>
      <c r="B79" s="552"/>
      <c r="C79" s="553"/>
      <c r="D79" s="553"/>
      <c r="E79" s="553"/>
      <c r="F79" s="554"/>
      <c r="G79" s="554"/>
      <c r="H79" s="554"/>
      <c r="I79" s="555"/>
      <c r="J79" s="556"/>
      <c r="K79" s="557"/>
      <c r="L79" s="558"/>
      <c r="M79" s="559"/>
      <c r="N79" s="475">
        <f t="shared" ref="N79:N89" si="3">K79*J79</f>
        <v>0</v>
      </c>
      <c r="O79" s="141" t="str">
        <f t="shared" si="2"/>
        <v/>
      </c>
      <c r="P79" s="15"/>
      <c r="Q79" s="15"/>
      <c r="R79" s="15"/>
      <c r="S79" s="15"/>
      <c r="T79" s="15"/>
      <c r="U79" s="15"/>
      <c r="V79" s="15"/>
      <c r="W79" s="621" t="str">
        <f>IF(ISBLANK($C79),"",_xlfn.IFNA(MATCH($C79,Deelnemersoverzicht!$C$16:$C$66,0),0))</f>
        <v/>
      </c>
      <c r="X79" s="15"/>
    </row>
    <row r="80" spans="1:24" ht="12" customHeight="1" x14ac:dyDescent="0.2">
      <c r="A80" s="195" t="str">
        <f t="shared" ref="A80:A89" si="4">B80&amp;M80</f>
        <v/>
      </c>
      <c r="B80" s="552"/>
      <c r="C80" s="553"/>
      <c r="D80" s="553"/>
      <c r="E80" s="553"/>
      <c r="F80" s="554"/>
      <c r="G80" s="554"/>
      <c r="H80" s="554"/>
      <c r="I80" s="555"/>
      <c r="J80" s="556"/>
      <c r="K80" s="557"/>
      <c r="L80" s="558"/>
      <c r="M80" s="559"/>
      <c r="N80" s="475">
        <f t="shared" si="3"/>
        <v>0</v>
      </c>
      <c r="O80" s="141" t="str">
        <f t="shared" ref="O80:O89" si="5">IF(AND(COUNTA(B80:K80)&gt;0,ISBLANK(M80)),"Activiteittype ontbreekt!",IF(B80="","",IF(COUNTIF($B$15:$B$314,B80)=1,"",IF(COUNTIF($A$15:$A$314,B80&amp;M80)&gt;1,"","Let op dat elk activiteitnummer hetzelfde activiteittype moet krijgen!"))))</f>
        <v/>
      </c>
      <c r="P80" s="15"/>
      <c r="Q80" s="15"/>
      <c r="R80" s="15"/>
      <c r="S80" s="15"/>
      <c r="T80" s="15"/>
      <c r="U80" s="15"/>
      <c r="V80" s="15"/>
      <c r="W80" s="621" t="str">
        <f>IF(ISBLANK($C80),"",_xlfn.IFNA(MATCH($C80,Deelnemersoverzicht!$C$16:$C$66,0),0))</f>
        <v/>
      </c>
      <c r="X80" s="15"/>
    </row>
    <row r="81" spans="1:24" ht="12" customHeight="1" x14ac:dyDescent="0.2">
      <c r="A81" s="195" t="str">
        <f t="shared" si="4"/>
        <v/>
      </c>
      <c r="B81" s="552"/>
      <c r="C81" s="553"/>
      <c r="D81" s="553"/>
      <c r="E81" s="553"/>
      <c r="F81" s="554"/>
      <c r="G81" s="554"/>
      <c r="H81" s="554"/>
      <c r="I81" s="555"/>
      <c r="J81" s="556"/>
      <c r="K81" s="557"/>
      <c r="L81" s="558"/>
      <c r="M81" s="559"/>
      <c r="N81" s="475">
        <f t="shared" si="3"/>
        <v>0</v>
      </c>
      <c r="O81" s="141" t="str">
        <f t="shared" si="5"/>
        <v/>
      </c>
      <c r="P81" s="15"/>
      <c r="Q81" s="15"/>
      <c r="R81" s="15"/>
      <c r="S81" s="15"/>
      <c r="T81" s="15"/>
      <c r="U81" s="15"/>
      <c r="V81" s="15"/>
      <c r="W81" s="621" t="str">
        <f>IF(ISBLANK($C81),"",_xlfn.IFNA(MATCH($C81,Deelnemersoverzicht!$C$16:$C$66,0),0))</f>
        <v/>
      </c>
      <c r="X81" s="15"/>
    </row>
    <row r="82" spans="1:24" ht="12" customHeight="1" x14ac:dyDescent="0.2">
      <c r="A82" s="195" t="str">
        <f t="shared" si="4"/>
        <v/>
      </c>
      <c r="B82" s="552"/>
      <c r="C82" s="553"/>
      <c r="D82" s="553"/>
      <c r="E82" s="553"/>
      <c r="F82" s="554"/>
      <c r="G82" s="554"/>
      <c r="H82" s="554"/>
      <c r="I82" s="555"/>
      <c r="J82" s="556"/>
      <c r="K82" s="557"/>
      <c r="L82" s="558"/>
      <c r="M82" s="559"/>
      <c r="N82" s="475">
        <f t="shared" si="3"/>
        <v>0</v>
      </c>
      <c r="O82" s="141" t="str">
        <f t="shared" si="5"/>
        <v/>
      </c>
      <c r="P82" s="15"/>
      <c r="Q82" s="15"/>
      <c r="R82" s="15"/>
      <c r="S82" s="15"/>
      <c r="T82" s="15"/>
      <c r="U82" s="15"/>
      <c r="V82" s="15"/>
      <c r="W82" s="621" t="str">
        <f>IF(ISBLANK($C82),"",_xlfn.IFNA(MATCH($C82,Deelnemersoverzicht!$C$16:$C$66,0),0))</f>
        <v/>
      </c>
      <c r="X82" s="15"/>
    </row>
    <row r="83" spans="1:24" ht="12" customHeight="1" x14ac:dyDescent="0.2">
      <c r="A83" s="195" t="str">
        <f t="shared" si="4"/>
        <v/>
      </c>
      <c r="B83" s="552"/>
      <c r="C83" s="553"/>
      <c r="D83" s="553"/>
      <c r="E83" s="553"/>
      <c r="F83" s="554"/>
      <c r="G83" s="554"/>
      <c r="H83" s="554"/>
      <c r="I83" s="555"/>
      <c r="J83" s="556"/>
      <c r="K83" s="557"/>
      <c r="L83" s="558"/>
      <c r="M83" s="559"/>
      <c r="N83" s="475">
        <f t="shared" si="3"/>
        <v>0</v>
      </c>
      <c r="O83" s="141" t="str">
        <f t="shared" si="5"/>
        <v/>
      </c>
      <c r="P83" s="15"/>
      <c r="Q83" s="15"/>
      <c r="R83" s="15"/>
      <c r="S83" s="15"/>
      <c r="T83" s="15"/>
      <c r="U83" s="15"/>
      <c r="V83" s="15"/>
      <c r="W83" s="621" t="str">
        <f>IF(ISBLANK($C83),"",_xlfn.IFNA(MATCH($C83,Deelnemersoverzicht!$C$16:$C$66,0),0))</f>
        <v/>
      </c>
      <c r="X83" s="15"/>
    </row>
    <row r="84" spans="1:24" ht="12" customHeight="1" x14ac:dyDescent="0.2">
      <c r="A84" s="195" t="str">
        <f t="shared" si="4"/>
        <v/>
      </c>
      <c r="B84" s="552"/>
      <c r="C84" s="553"/>
      <c r="D84" s="553"/>
      <c r="E84" s="553"/>
      <c r="F84" s="554"/>
      <c r="G84" s="554"/>
      <c r="H84" s="554"/>
      <c r="I84" s="555"/>
      <c r="J84" s="556"/>
      <c r="K84" s="557"/>
      <c r="L84" s="558"/>
      <c r="M84" s="559"/>
      <c r="N84" s="475">
        <f t="shared" si="3"/>
        <v>0</v>
      </c>
      <c r="O84" s="141" t="str">
        <f t="shared" si="5"/>
        <v/>
      </c>
      <c r="P84" s="15"/>
      <c r="Q84" s="15"/>
      <c r="R84" s="15"/>
      <c r="S84" s="15"/>
      <c r="T84" s="15"/>
      <c r="U84" s="15"/>
      <c r="V84" s="15"/>
      <c r="W84" s="621" t="str">
        <f>IF(ISBLANK($C84),"",_xlfn.IFNA(MATCH($C84,Deelnemersoverzicht!$C$16:$C$66,0),0))</f>
        <v/>
      </c>
      <c r="X84" s="15"/>
    </row>
    <row r="85" spans="1:24" ht="12" customHeight="1" x14ac:dyDescent="0.2">
      <c r="A85" s="195" t="str">
        <f t="shared" si="4"/>
        <v/>
      </c>
      <c r="B85" s="552"/>
      <c r="C85" s="553"/>
      <c r="D85" s="553"/>
      <c r="E85" s="553"/>
      <c r="F85" s="554"/>
      <c r="G85" s="554"/>
      <c r="H85" s="554"/>
      <c r="I85" s="555"/>
      <c r="J85" s="556"/>
      <c r="K85" s="557"/>
      <c r="L85" s="558"/>
      <c r="M85" s="559"/>
      <c r="N85" s="475">
        <f t="shared" si="3"/>
        <v>0</v>
      </c>
      <c r="O85" s="141" t="str">
        <f t="shared" si="5"/>
        <v/>
      </c>
      <c r="P85" s="15"/>
      <c r="Q85" s="15"/>
      <c r="R85" s="15"/>
      <c r="S85" s="15"/>
      <c r="T85" s="15"/>
      <c r="U85" s="15"/>
      <c r="V85" s="15"/>
      <c r="W85" s="621" t="str">
        <f>IF(ISBLANK($C85),"",_xlfn.IFNA(MATCH($C85,Deelnemersoverzicht!$C$16:$C$66,0),0))</f>
        <v/>
      </c>
      <c r="X85" s="15"/>
    </row>
    <row r="86" spans="1:24" ht="12" customHeight="1" x14ac:dyDescent="0.2">
      <c r="A86" s="195" t="str">
        <f t="shared" si="4"/>
        <v/>
      </c>
      <c r="B86" s="552"/>
      <c r="C86" s="553"/>
      <c r="D86" s="553"/>
      <c r="E86" s="553"/>
      <c r="F86" s="554"/>
      <c r="G86" s="554"/>
      <c r="H86" s="554"/>
      <c r="I86" s="555"/>
      <c r="J86" s="556"/>
      <c r="K86" s="557"/>
      <c r="L86" s="558"/>
      <c r="M86" s="559"/>
      <c r="N86" s="475">
        <f t="shared" si="3"/>
        <v>0</v>
      </c>
      <c r="O86" s="141" t="str">
        <f t="shared" si="5"/>
        <v/>
      </c>
      <c r="P86" s="15"/>
      <c r="Q86" s="15"/>
      <c r="R86" s="15"/>
      <c r="S86" s="15"/>
      <c r="T86" s="15"/>
      <c r="U86" s="15"/>
      <c r="V86" s="15"/>
      <c r="W86" s="621" t="str">
        <f>IF(ISBLANK($C86),"",_xlfn.IFNA(MATCH($C86,Deelnemersoverzicht!$C$16:$C$66,0),0))</f>
        <v/>
      </c>
      <c r="X86" s="15"/>
    </row>
    <row r="87" spans="1:24" ht="12" customHeight="1" x14ac:dyDescent="0.2">
      <c r="A87" s="195" t="str">
        <f t="shared" si="4"/>
        <v/>
      </c>
      <c r="B87" s="552"/>
      <c r="C87" s="553"/>
      <c r="D87" s="553"/>
      <c r="E87" s="553"/>
      <c r="F87" s="554"/>
      <c r="G87" s="554"/>
      <c r="H87" s="554"/>
      <c r="I87" s="555"/>
      <c r="J87" s="556"/>
      <c r="K87" s="557"/>
      <c r="L87" s="558"/>
      <c r="M87" s="559"/>
      <c r="N87" s="475">
        <f t="shared" si="3"/>
        <v>0</v>
      </c>
      <c r="O87" s="141" t="str">
        <f t="shared" si="5"/>
        <v/>
      </c>
      <c r="P87" s="15"/>
      <c r="Q87" s="15"/>
      <c r="R87" s="15"/>
      <c r="S87" s="15"/>
      <c r="T87" s="15"/>
      <c r="U87" s="15"/>
      <c r="V87" s="15"/>
      <c r="W87" s="621" t="str">
        <f>IF(ISBLANK($C87),"",_xlfn.IFNA(MATCH($C87,Deelnemersoverzicht!$C$16:$C$66,0),0))</f>
        <v/>
      </c>
      <c r="X87" s="15"/>
    </row>
    <row r="88" spans="1:24" ht="12" customHeight="1" x14ac:dyDescent="0.2">
      <c r="A88" s="195" t="str">
        <f t="shared" si="4"/>
        <v/>
      </c>
      <c r="B88" s="552"/>
      <c r="C88" s="553"/>
      <c r="D88" s="553"/>
      <c r="E88" s="553"/>
      <c r="F88" s="554"/>
      <c r="G88" s="554"/>
      <c r="H88" s="554"/>
      <c r="I88" s="555"/>
      <c r="J88" s="556"/>
      <c r="K88" s="557"/>
      <c r="L88" s="558"/>
      <c r="M88" s="559"/>
      <c r="N88" s="475">
        <f t="shared" si="3"/>
        <v>0</v>
      </c>
      <c r="O88" s="141" t="str">
        <f t="shared" si="5"/>
        <v/>
      </c>
      <c r="P88" s="15"/>
      <c r="Q88" s="15"/>
      <c r="R88" s="15"/>
      <c r="S88" s="15"/>
      <c r="T88" s="15"/>
      <c r="U88" s="15"/>
      <c r="V88" s="15"/>
      <c r="W88" s="621" t="str">
        <f>IF(ISBLANK($C88),"",_xlfn.IFNA(MATCH($C88,Deelnemersoverzicht!$C$16:$C$66,0),0))</f>
        <v/>
      </c>
      <c r="X88" s="15"/>
    </row>
    <row r="89" spans="1:24" ht="12" customHeight="1" x14ac:dyDescent="0.2">
      <c r="A89" s="195" t="str">
        <f t="shared" si="4"/>
        <v/>
      </c>
      <c r="B89" s="552"/>
      <c r="C89" s="553"/>
      <c r="D89" s="553"/>
      <c r="E89" s="553"/>
      <c r="F89" s="554"/>
      <c r="G89" s="554"/>
      <c r="H89" s="554"/>
      <c r="I89" s="555"/>
      <c r="J89" s="556"/>
      <c r="K89" s="557"/>
      <c r="L89" s="558"/>
      <c r="M89" s="559"/>
      <c r="N89" s="475">
        <f t="shared" si="3"/>
        <v>0</v>
      </c>
      <c r="O89" s="141" t="str">
        <f t="shared" si="5"/>
        <v/>
      </c>
      <c r="P89" s="15"/>
      <c r="Q89" s="15"/>
      <c r="R89" s="15"/>
      <c r="S89" s="15"/>
      <c r="T89" s="15"/>
      <c r="U89" s="15"/>
      <c r="V89" s="15"/>
      <c r="W89" s="621" t="str">
        <f>IF(ISBLANK($C89),"",_xlfn.IFNA(MATCH($C89,Deelnemersoverzicht!$C$16:$C$66,0),0))</f>
        <v/>
      </c>
      <c r="X89" s="15"/>
    </row>
    <row r="90" spans="1:24" ht="12" customHeight="1" x14ac:dyDescent="0.2">
      <c r="A90" s="195"/>
      <c r="B90" s="136"/>
      <c r="C90" s="15"/>
      <c r="D90" s="137"/>
      <c r="E90" s="137"/>
      <c r="F90" s="137"/>
      <c r="G90" s="137"/>
      <c r="H90" s="137"/>
      <c r="I90" s="137"/>
      <c r="J90" s="137"/>
      <c r="K90" s="136"/>
      <c r="L90" s="136"/>
      <c r="M90" s="470" t="s">
        <v>503</v>
      </c>
      <c r="N90" s="471">
        <f>SUM(N15:N89)</f>
        <v>0</v>
      </c>
      <c r="O90" s="141"/>
      <c r="P90" s="15"/>
      <c r="Q90" s="15"/>
      <c r="R90" s="15"/>
      <c r="S90" s="15"/>
      <c r="T90" s="15"/>
      <c r="U90" s="15"/>
      <c r="V90" s="15"/>
      <c r="W90" s="621"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P91" s="15"/>
      <c r="Q91" s="15"/>
      <c r="R91" s="15"/>
      <c r="S91" s="15"/>
      <c r="T91" s="15"/>
      <c r="U91" s="15"/>
      <c r="V91" s="15"/>
      <c r="W91" s="621"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P92" s="15"/>
      <c r="Q92" s="15"/>
      <c r="R92" s="15"/>
      <c r="S92" s="15"/>
      <c r="T92" s="15"/>
      <c r="U92" s="15"/>
      <c r="V92" s="15"/>
      <c r="W92" s="621"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P93" s="15"/>
      <c r="Q93" s="15"/>
      <c r="R93" s="15"/>
      <c r="S93" s="15"/>
      <c r="T93" s="15"/>
      <c r="U93" s="15"/>
      <c r="V93" s="15"/>
      <c r="W93" s="440"/>
      <c r="X93" s="607" t="s">
        <v>382</v>
      </c>
    </row>
    <row r="94" spans="1:24" ht="12" customHeight="1" x14ac:dyDescent="0.2">
      <c r="A94" s="195"/>
      <c r="B94" s="137"/>
      <c r="C94" s="137"/>
      <c r="D94" s="137"/>
      <c r="E94" s="137"/>
      <c r="F94" s="136"/>
      <c r="G94" s="136"/>
      <c r="H94" s="136"/>
      <c r="I94" s="136"/>
      <c r="J94" s="136"/>
      <c r="K94" s="136"/>
      <c r="L94" s="136"/>
      <c r="M94" s="136"/>
      <c r="N94" s="136"/>
      <c r="O94" s="141"/>
      <c r="P94" s="15"/>
      <c r="Q94" s="15"/>
      <c r="R94" s="15"/>
      <c r="S94" s="15"/>
      <c r="T94" s="15"/>
      <c r="U94" s="15"/>
      <c r="V94" s="15"/>
      <c r="W94" s="440"/>
      <c r="X94" s="606"/>
    </row>
    <row r="95" spans="1:24" ht="51" customHeight="1" x14ac:dyDescent="0.2">
      <c r="A95" s="196"/>
      <c r="B95" s="464" t="s">
        <v>263</v>
      </c>
      <c r="C95" s="670" t="s">
        <v>99</v>
      </c>
      <c r="D95" s="714" t="s">
        <v>73</v>
      </c>
      <c r="E95" s="714"/>
      <c r="F95" s="465" t="s">
        <v>207</v>
      </c>
      <c r="G95" s="465" t="s">
        <v>384</v>
      </c>
      <c r="H95" s="465" t="s">
        <v>379</v>
      </c>
      <c r="I95" s="465" t="s">
        <v>380</v>
      </c>
      <c r="J95" s="465" t="s">
        <v>116</v>
      </c>
      <c r="K95" s="464" t="s">
        <v>37</v>
      </c>
      <c r="L95" s="465" t="s">
        <v>198</v>
      </c>
      <c r="M95" s="466" t="s">
        <v>65</v>
      </c>
      <c r="N95" s="464" t="s">
        <v>71</v>
      </c>
      <c r="O95" s="141"/>
      <c r="P95" s="15"/>
      <c r="Q95" s="15"/>
      <c r="R95" s="15"/>
      <c r="S95" s="15"/>
      <c r="T95" s="15"/>
      <c r="U95" s="15"/>
      <c r="V95" s="15"/>
      <c r="W95" s="440"/>
      <c r="X95" s="486" t="s">
        <v>383</v>
      </c>
    </row>
    <row r="96" spans="1:24" ht="12" customHeight="1" x14ac:dyDescent="0.2">
      <c r="A96" s="195" t="str">
        <f t="shared" ref="A96:A150" si="6">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P96" s="15"/>
      <c r="Q96" s="15"/>
      <c r="R96" s="15"/>
      <c r="S96" s="15"/>
      <c r="T96" s="15"/>
      <c r="U96" s="15"/>
      <c r="V96" s="15"/>
      <c r="W96" s="621" t="str">
        <f>IF(ISBLANK($C96),"",_xlfn.IFNA(MATCH($C96,Deelnemersoverzicht!$C$16:$C$66,0),0))</f>
        <v/>
      </c>
      <c r="X96" s="487"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6"/>
        <v/>
      </c>
      <c r="B97" s="552"/>
      <c r="C97" s="553"/>
      <c r="D97" s="710"/>
      <c r="E97" s="711"/>
      <c r="F97" s="561"/>
      <c r="G97" s="669"/>
      <c r="H97" s="563"/>
      <c r="I97" s="472">
        <f t="shared" ref="I97:I150" si="8">IFERROR(G97/H97,0)</f>
        <v>0</v>
      </c>
      <c r="J97" s="564"/>
      <c r="K97" s="668">
        <f t="shared" ref="K97:K150" si="9">IFERROR(I97/J97,0)</f>
        <v>0</v>
      </c>
      <c r="L97" s="565"/>
      <c r="M97" s="558"/>
      <c r="N97" s="474">
        <f t="shared" ref="N97:N150" si="10">K97*L97</f>
        <v>0</v>
      </c>
      <c r="O97" s="141" t="str">
        <f>IF(AND(COUNTA(B97:H97)&gt;0,ISBLANK(M97)),"Activiteittype ontbreekt!",IF(B97="","",IF(COUNTIF($B$15:$B$314,B97)=1,"",IF(COUNTIF($A$15:$A$314,B97&amp;M97)&gt;1,"","Let op dat elk activiteitnummer hetzelfde activiteittype moet krijgen!"))))</f>
        <v/>
      </c>
      <c r="P97" s="15"/>
      <c r="Q97" s="15"/>
      <c r="R97" s="15"/>
      <c r="S97" s="15"/>
      <c r="T97" s="15"/>
      <c r="U97" s="15"/>
      <c r="V97" s="15"/>
      <c r="W97" s="621" t="str">
        <f>IF(ISBLANK($C97),"",_xlfn.IFNA(MATCH($C97,Deelnemersoverzicht!$C$16:$C$66,0),0))</f>
        <v/>
      </c>
      <c r="X97" s="487" t="str">
        <f t="shared" si="7"/>
        <v>Na startdatum aangekocht</v>
      </c>
    </row>
    <row r="98" spans="1:24" ht="12" customHeight="1" x14ac:dyDescent="0.2">
      <c r="A98" s="195" t="str">
        <f t="shared" si="6"/>
        <v/>
      </c>
      <c r="B98" s="552"/>
      <c r="C98" s="553"/>
      <c r="D98" s="710"/>
      <c r="E98" s="711"/>
      <c r="F98" s="566"/>
      <c r="G98" s="669"/>
      <c r="H98" s="563"/>
      <c r="I98" s="472">
        <f t="shared" si="8"/>
        <v>0</v>
      </c>
      <c r="J98" s="564"/>
      <c r="K98" s="668">
        <f t="shared" si="9"/>
        <v>0</v>
      </c>
      <c r="L98" s="565"/>
      <c r="M98" s="558"/>
      <c r="N98" s="474">
        <f t="shared" si="10"/>
        <v>0</v>
      </c>
      <c r="O98" s="141" t="str">
        <f>IF(AND(COUNTA(B98:H98)&gt;0,ISBLANK(M98)),"Activiteittype ontbreekt!",IF(B98="","",IF(COUNTIF($B$15:$B$314,B98)=1,"",IF(COUNTIF($A$15:$A$314,B98&amp;M98)&gt;1,"","Let op dat elk activiteitnummer hetzelfde activiteittype moet krijgen!"))))</f>
        <v/>
      </c>
      <c r="P98" s="15"/>
      <c r="Q98" s="15"/>
      <c r="R98" s="15"/>
      <c r="S98" s="15"/>
      <c r="T98" s="15"/>
      <c r="U98" s="15"/>
      <c r="V98" s="15"/>
      <c r="W98" s="621" t="str">
        <f>IF(ISBLANK($C98),"",_xlfn.IFNA(MATCH($C98,Deelnemersoverzicht!$C$16:$C$66,0),0))</f>
        <v/>
      </c>
      <c r="X98" s="487" t="str">
        <f t="shared" si="7"/>
        <v>Na startdatum aangekocht</v>
      </c>
    </row>
    <row r="99" spans="1:24" ht="12" customHeight="1" x14ac:dyDescent="0.2">
      <c r="A99" s="195" t="str">
        <f t="shared" si="6"/>
        <v/>
      </c>
      <c r="B99" s="552"/>
      <c r="C99" s="553"/>
      <c r="D99" s="710"/>
      <c r="E99" s="711"/>
      <c r="F99" s="566"/>
      <c r="G99" s="669"/>
      <c r="H99" s="563"/>
      <c r="I99" s="472">
        <f t="shared" si="8"/>
        <v>0</v>
      </c>
      <c r="J99" s="564"/>
      <c r="K99" s="668">
        <f t="shared" si="9"/>
        <v>0</v>
      </c>
      <c r="L99" s="565"/>
      <c r="M99" s="558"/>
      <c r="N99" s="474">
        <f t="shared" si="10"/>
        <v>0</v>
      </c>
      <c r="O99" s="141" t="str">
        <f t="shared" ref="O99:O150" si="11">IF(AND(COUNTA(B99:H99)&gt;0,ISBLANK(M99)),"Activiteittype ontbreekt!",IF(B99="","",IF(COUNTIF($B$15:$B$314,B99)=1,"",IF(COUNTIF($A$15:$A$314,B99&amp;M99)&gt;1,"","Let op dat elk activiteitnummer hetzelfde activiteittype moet krijgen!"))))</f>
        <v/>
      </c>
      <c r="P99" s="15"/>
      <c r="Q99" s="15"/>
      <c r="R99" s="15"/>
      <c r="S99" s="15"/>
      <c r="T99" s="15"/>
      <c r="U99" s="15"/>
      <c r="V99" s="15"/>
      <c r="W99" s="621" t="str">
        <f>IF(ISBLANK($C99),"",_xlfn.IFNA(MATCH($C99,Deelnemersoverzicht!$C$16:$C$66,0),0))</f>
        <v/>
      </c>
      <c r="X99" s="487" t="str">
        <f t="shared" si="7"/>
        <v>Na startdatum aangekocht</v>
      </c>
    </row>
    <row r="100" spans="1:24" ht="12" customHeight="1" x14ac:dyDescent="0.2">
      <c r="A100" s="195" t="str">
        <f t="shared" si="6"/>
        <v/>
      </c>
      <c r="B100" s="552"/>
      <c r="C100" s="553"/>
      <c r="D100" s="710"/>
      <c r="E100" s="711"/>
      <c r="F100" s="566"/>
      <c r="G100" s="669"/>
      <c r="H100" s="563"/>
      <c r="I100" s="472">
        <f t="shared" si="8"/>
        <v>0</v>
      </c>
      <c r="J100" s="564"/>
      <c r="K100" s="668">
        <f t="shared" si="9"/>
        <v>0</v>
      </c>
      <c r="L100" s="565"/>
      <c r="M100" s="558"/>
      <c r="N100" s="474">
        <f t="shared" si="10"/>
        <v>0</v>
      </c>
      <c r="O100" s="141" t="str">
        <f t="shared" si="11"/>
        <v/>
      </c>
      <c r="P100" s="15"/>
      <c r="Q100" s="15"/>
      <c r="R100" s="15"/>
      <c r="S100" s="15"/>
      <c r="T100" s="15"/>
      <c r="U100" s="15"/>
      <c r="V100" s="15"/>
      <c r="W100" s="621" t="str">
        <f>IF(ISBLANK($C100),"",_xlfn.IFNA(MATCH($C100,Deelnemersoverzicht!$C$16:$C$66,0),0))</f>
        <v/>
      </c>
      <c r="X100" s="487" t="str">
        <f t="shared" si="7"/>
        <v>Na startdatum aangekocht</v>
      </c>
    </row>
    <row r="101" spans="1:24" ht="12" customHeight="1" x14ac:dyDescent="0.2">
      <c r="A101" s="195" t="str">
        <f t="shared" si="6"/>
        <v/>
      </c>
      <c r="B101" s="552"/>
      <c r="C101" s="553"/>
      <c r="D101" s="710"/>
      <c r="E101" s="711"/>
      <c r="F101" s="566"/>
      <c r="G101" s="669"/>
      <c r="H101" s="563"/>
      <c r="I101" s="472">
        <f t="shared" si="8"/>
        <v>0</v>
      </c>
      <c r="J101" s="564"/>
      <c r="K101" s="668">
        <f t="shared" si="9"/>
        <v>0</v>
      </c>
      <c r="L101" s="565"/>
      <c r="M101" s="558"/>
      <c r="N101" s="474">
        <f t="shared" si="10"/>
        <v>0</v>
      </c>
      <c r="O101" s="141" t="str">
        <f t="shared" si="11"/>
        <v/>
      </c>
      <c r="P101" s="15"/>
      <c r="Q101" s="15"/>
      <c r="R101" s="15"/>
      <c r="S101" s="15"/>
      <c r="T101" s="15"/>
      <c r="U101" s="15"/>
      <c r="V101" s="15"/>
      <c r="W101" s="621" t="str">
        <f>IF(ISBLANK($C101),"",_xlfn.IFNA(MATCH($C101,Deelnemersoverzicht!$C$16:$C$66,0),0))</f>
        <v/>
      </c>
      <c r="X101" s="487" t="str">
        <f t="shared" si="7"/>
        <v>Na startdatum aangekocht</v>
      </c>
    </row>
    <row r="102" spans="1:24" ht="12" customHeight="1" x14ac:dyDescent="0.2">
      <c r="A102" s="195" t="str">
        <f t="shared" si="6"/>
        <v/>
      </c>
      <c r="B102" s="552"/>
      <c r="C102" s="553"/>
      <c r="D102" s="710"/>
      <c r="E102" s="711"/>
      <c r="F102" s="566"/>
      <c r="G102" s="669"/>
      <c r="H102" s="563"/>
      <c r="I102" s="472">
        <f t="shared" si="8"/>
        <v>0</v>
      </c>
      <c r="J102" s="564"/>
      <c r="K102" s="668">
        <f t="shared" si="9"/>
        <v>0</v>
      </c>
      <c r="L102" s="565"/>
      <c r="M102" s="558"/>
      <c r="N102" s="474">
        <f t="shared" si="10"/>
        <v>0</v>
      </c>
      <c r="O102" s="141" t="str">
        <f t="shared" si="11"/>
        <v/>
      </c>
      <c r="P102" s="15"/>
      <c r="Q102" s="15"/>
      <c r="R102" s="15"/>
      <c r="S102" s="15"/>
      <c r="T102" s="15"/>
      <c r="U102" s="15"/>
      <c r="V102" s="15"/>
      <c r="W102" s="621" t="str">
        <f>IF(ISBLANK($C102),"",_xlfn.IFNA(MATCH($C102,Deelnemersoverzicht!$C$16:$C$66,0),0))</f>
        <v/>
      </c>
      <c r="X102" s="487" t="str">
        <f t="shared" si="7"/>
        <v>Na startdatum aangekocht</v>
      </c>
    </row>
    <row r="103" spans="1:24" ht="12" customHeight="1" x14ac:dyDescent="0.2">
      <c r="A103" s="195" t="str">
        <f t="shared" si="6"/>
        <v/>
      </c>
      <c r="B103" s="552"/>
      <c r="C103" s="553"/>
      <c r="D103" s="710"/>
      <c r="E103" s="711"/>
      <c r="F103" s="566"/>
      <c r="G103" s="669"/>
      <c r="H103" s="563"/>
      <c r="I103" s="472">
        <f t="shared" si="8"/>
        <v>0</v>
      </c>
      <c r="J103" s="564"/>
      <c r="K103" s="668">
        <f t="shared" si="9"/>
        <v>0</v>
      </c>
      <c r="L103" s="565"/>
      <c r="M103" s="558"/>
      <c r="N103" s="474">
        <f t="shared" si="10"/>
        <v>0</v>
      </c>
      <c r="O103" s="141" t="str">
        <f t="shared" si="11"/>
        <v/>
      </c>
      <c r="P103" s="15"/>
      <c r="Q103" s="15"/>
      <c r="R103" s="15"/>
      <c r="S103" s="15"/>
      <c r="T103" s="15"/>
      <c r="U103" s="15"/>
      <c r="V103" s="15"/>
      <c r="W103" s="621" t="str">
        <f>IF(ISBLANK($C103),"",_xlfn.IFNA(MATCH($C103,Deelnemersoverzicht!$C$16:$C$66,0),0))</f>
        <v/>
      </c>
      <c r="X103" s="487" t="str">
        <f t="shared" si="7"/>
        <v>Na startdatum aangekocht</v>
      </c>
    </row>
    <row r="104" spans="1:24" ht="12" customHeight="1" x14ac:dyDescent="0.2">
      <c r="A104" s="195" t="str">
        <f t="shared" si="6"/>
        <v/>
      </c>
      <c r="B104" s="552"/>
      <c r="C104" s="553"/>
      <c r="D104" s="710"/>
      <c r="E104" s="711"/>
      <c r="F104" s="566"/>
      <c r="G104" s="669"/>
      <c r="H104" s="563"/>
      <c r="I104" s="472">
        <f t="shared" si="8"/>
        <v>0</v>
      </c>
      <c r="J104" s="564"/>
      <c r="K104" s="668">
        <f t="shared" si="9"/>
        <v>0</v>
      </c>
      <c r="L104" s="565"/>
      <c r="M104" s="558"/>
      <c r="N104" s="474">
        <f t="shared" si="10"/>
        <v>0</v>
      </c>
      <c r="O104" s="141" t="str">
        <f t="shared" si="11"/>
        <v/>
      </c>
      <c r="P104" s="15"/>
      <c r="Q104" s="15"/>
      <c r="R104" s="15"/>
      <c r="S104" s="15"/>
      <c r="T104" s="15"/>
      <c r="U104" s="15"/>
      <c r="V104" s="15"/>
      <c r="W104" s="621" t="str">
        <f>IF(ISBLANK($C104),"",_xlfn.IFNA(MATCH($C104,Deelnemersoverzicht!$C$16:$C$66,0),0))</f>
        <v/>
      </c>
      <c r="X104" s="487" t="str">
        <f t="shared" si="7"/>
        <v>Na startdatum aangekocht</v>
      </c>
    </row>
    <row r="105" spans="1:24" ht="12" customHeight="1" x14ac:dyDescent="0.2">
      <c r="A105" s="195" t="str">
        <f t="shared" si="6"/>
        <v/>
      </c>
      <c r="B105" s="552"/>
      <c r="C105" s="553"/>
      <c r="D105" s="710"/>
      <c r="E105" s="711"/>
      <c r="F105" s="566"/>
      <c r="G105" s="669"/>
      <c r="H105" s="563"/>
      <c r="I105" s="472">
        <f t="shared" si="8"/>
        <v>0</v>
      </c>
      <c r="J105" s="564"/>
      <c r="K105" s="668">
        <f t="shared" si="9"/>
        <v>0</v>
      </c>
      <c r="L105" s="565"/>
      <c r="M105" s="558"/>
      <c r="N105" s="474">
        <f t="shared" si="10"/>
        <v>0</v>
      </c>
      <c r="O105" s="141" t="str">
        <f t="shared" si="11"/>
        <v/>
      </c>
      <c r="P105" s="15"/>
      <c r="Q105" s="15"/>
      <c r="R105" s="15"/>
      <c r="S105" s="15"/>
      <c r="T105" s="15"/>
      <c r="U105" s="15"/>
      <c r="V105" s="15"/>
      <c r="W105" s="621" t="str">
        <f>IF(ISBLANK($C105),"",_xlfn.IFNA(MATCH($C105,Deelnemersoverzicht!$C$16:$C$66,0),0))</f>
        <v/>
      </c>
      <c r="X105" s="487" t="str">
        <f t="shared" si="7"/>
        <v>Na startdatum aangekocht</v>
      </c>
    </row>
    <row r="106" spans="1:24" ht="12" customHeight="1" x14ac:dyDescent="0.2">
      <c r="A106" s="195" t="str">
        <f t="shared" si="6"/>
        <v/>
      </c>
      <c r="B106" s="552"/>
      <c r="C106" s="553"/>
      <c r="D106" s="710"/>
      <c r="E106" s="711"/>
      <c r="F106" s="566"/>
      <c r="G106" s="669"/>
      <c r="H106" s="563"/>
      <c r="I106" s="472">
        <f t="shared" si="8"/>
        <v>0</v>
      </c>
      <c r="J106" s="564"/>
      <c r="K106" s="668">
        <f t="shared" si="9"/>
        <v>0</v>
      </c>
      <c r="L106" s="565"/>
      <c r="M106" s="558"/>
      <c r="N106" s="474">
        <f t="shared" si="10"/>
        <v>0</v>
      </c>
      <c r="O106" s="141" t="str">
        <f t="shared" si="11"/>
        <v/>
      </c>
      <c r="P106" s="15"/>
      <c r="Q106" s="15"/>
      <c r="R106" s="15"/>
      <c r="S106" s="15"/>
      <c r="T106" s="15"/>
      <c r="U106" s="15"/>
      <c r="V106" s="15"/>
      <c r="W106" s="621" t="str">
        <f>IF(ISBLANK($C106),"",_xlfn.IFNA(MATCH($C106,Deelnemersoverzicht!$C$16:$C$66,0),0))</f>
        <v/>
      </c>
      <c r="X106" s="487" t="str">
        <f t="shared" si="7"/>
        <v>Na startdatum aangekocht</v>
      </c>
    </row>
    <row r="107" spans="1:24" ht="12" customHeight="1" x14ac:dyDescent="0.2">
      <c r="A107" s="195" t="str">
        <f t="shared" si="6"/>
        <v/>
      </c>
      <c r="B107" s="552"/>
      <c r="C107" s="553"/>
      <c r="D107" s="710"/>
      <c r="E107" s="711"/>
      <c r="F107" s="566"/>
      <c r="G107" s="669"/>
      <c r="H107" s="563"/>
      <c r="I107" s="472">
        <f t="shared" si="8"/>
        <v>0</v>
      </c>
      <c r="J107" s="564"/>
      <c r="K107" s="668">
        <f t="shared" si="9"/>
        <v>0</v>
      </c>
      <c r="L107" s="565"/>
      <c r="M107" s="558"/>
      <c r="N107" s="474">
        <f t="shared" si="10"/>
        <v>0</v>
      </c>
      <c r="O107" s="141" t="str">
        <f t="shared" si="11"/>
        <v/>
      </c>
      <c r="P107" s="15"/>
      <c r="Q107" s="15"/>
      <c r="R107" s="15"/>
      <c r="S107" s="15"/>
      <c r="T107" s="15"/>
      <c r="U107" s="15"/>
      <c r="V107" s="15"/>
      <c r="W107" s="621" t="str">
        <f>IF(ISBLANK($C107),"",_xlfn.IFNA(MATCH($C107,Deelnemersoverzicht!$C$16:$C$66,0),0))</f>
        <v/>
      </c>
      <c r="X107" s="487" t="str">
        <f t="shared" si="7"/>
        <v>Na startdatum aangekocht</v>
      </c>
    </row>
    <row r="108" spans="1:24" ht="12" customHeight="1" x14ac:dyDescent="0.2">
      <c r="A108" s="195" t="str">
        <f t="shared" si="6"/>
        <v/>
      </c>
      <c r="B108" s="552"/>
      <c r="C108" s="553"/>
      <c r="D108" s="710"/>
      <c r="E108" s="711"/>
      <c r="F108" s="566"/>
      <c r="G108" s="669"/>
      <c r="H108" s="563"/>
      <c r="I108" s="472">
        <f t="shared" si="8"/>
        <v>0</v>
      </c>
      <c r="J108" s="564"/>
      <c r="K108" s="668">
        <f t="shared" si="9"/>
        <v>0</v>
      </c>
      <c r="L108" s="565"/>
      <c r="M108" s="558"/>
      <c r="N108" s="474">
        <f t="shared" si="10"/>
        <v>0</v>
      </c>
      <c r="O108" s="141" t="str">
        <f t="shared" si="11"/>
        <v/>
      </c>
      <c r="P108" s="15"/>
      <c r="Q108" s="15"/>
      <c r="R108" s="15"/>
      <c r="S108" s="15"/>
      <c r="T108" s="15"/>
      <c r="U108" s="15"/>
      <c r="V108" s="15"/>
      <c r="W108" s="621" t="str">
        <f>IF(ISBLANK($C108),"",_xlfn.IFNA(MATCH($C108,Deelnemersoverzicht!$C$16:$C$66,0),0))</f>
        <v/>
      </c>
      <c r="X108" s="487" t="str">
        <f t="shared" si="7"/>
        <v>Na startdatum aangekocht</v>
      </c>
    </row>
    <row r="109" spans="1:24" ht="12" customHeight="1" x14ac:dyDescent="0.2">
      <c r="A109" s="195" t="str">
        <f t="shared" si="6"/>
        <v/>
      </c>
      <c r="B109" s="552"/>
      <c r="C109" s="553"/>
      <c r="D109" s="710"/>
      <c r="E109" s="711"/>
      <c r="F109" s="566"/>
      <c r="G109" s="669"/>
      <c r="H109" s="563"/>
      <c r="I109" s="472">
        <f t="shared" si="8"/>
        <v>0</v>
      </c>
      <c r="J109" s="564"/>
      <c r="K109" s="668">
        <f t="shared" si="9"/>
        <v>0</v>
      </c>
      <c r="L109" s="565"/>
      <c r="M109" s="558"/>
      <c r="N109" s="474">
        <f t="shared" si="10"/>
        <v>0</v>
      </c>
      <c r="O109" s="141" t="str">
        <f t="shared" si="11"/>
        <v/>
      </c>
      <c r="P109" s="15"/>
      <c r="Q109" s="15"/>
      <c r="R109" s="15"/>
      <c r="S109" s="15"/>
      <c r="T109" s="15"/>
      <c r="U109" s="15"/>
      <c r="V109" s="15"/>
      <c r="W109" s="621" t="str">
        <f>IF(ISBLANK($C109),"",_xlfn.IFNA(MATCH($C109,Deelnemersoverzicht!$C$16:$C$66,0),0))</f>
        <v/>
      </c>
      <c r="X109" s="487" t="str">
        <f t="shared" si="7"/>
        <v>Na startdatum aangekocht</v>
      </c>
    </row>
    <row r="110" spans="1:24" ht="12" customHeight="1" x14ac:dyDescent="0.2">
      <c r="A110" s="195" t="str">
        <f t="shared" si="6"/>
        <v/>
      </c>
      <c r="B110" s="552"/>
      <c r="C110" s="553"/>
      <c r="D110" s="710"/>
      <c r="E110" s="711"/>
      <c r="F110" s="566"/>
      <c r="G110" s="669"/>
      <c r="H110" s="563"/>
      <c r="I110" s="472">
        <f t="shared" si="8"/>
        <v>0</v>
      </c>
      <c r="J110" s="564"/>
      <c r="K110" s="668">
        <f t="shared" si="9"/>
        <v>0</v>
      </c>
      <c r="L110" s="565"/>
      <c r="M110" s="558"/>
      <c r="N110" s="474">
        <f t="shared" si="10"/>
        <v>0</v>
      </c>
      <c r="O110" s="141" t="str">
        <f t="shared" si="11"/>
        <v/>
      </c>
      <c r="P110" s="15"/>
      <c r="Q110" s="15"/>
      <c r="R110" s="15"/>
      <c r="S110" s="15"/>
      <c r="T110" s="15"/>
      <c r="U110" s="15"/>
      <c r="V110" s="15"/>
      <c r="W110" s="621" t="str">
        <f>IF(ISBLANK($C110),"",_xlfn.IFNA(MATCH($C110,Deelnemersoverzicht!$C$16:$C$66,0),0))</f>
        <v/>
      </c>
      <c r="X110" s="487" t="str">
        <f t="shared" si="7"/>
        <v>Na startdatum aangekocht</v>
      </c>
    </row>
    <row r="111" spans="1:24" ht="12" customHeight="1" x14ac:dyDescent="0.2">
      <c r="A111" s="195" t="str">
        <f t="shared" si="6"/>
        <v/>
      </c>
      <c r="B111" s="552"/>
      <c r="C111" s="553"/>
      <c r="D111" s="710"/>
      <c r="E111" s="711"/>
      <c r="F111" s="566"/>
      <c r="G111" s="669"/>
      <c r="H111" s="563"/>
      <c r="I111" s="472">
        <f t="shared" si="8"/>
        <v>0</v>
      </c>
      <c r="J111" s="564"/>
      <c r="K111" s="668">
        <f t="shared" si="9"/>
        <v>0</v>
      </c>
      <c r="L111" s="565"/>
      <c r="M111" s="558"/>
      <c r="N111" s="474">
        <f t="shared" si="10"/>
        <v>0</v>
      </c>
      <c r="O111" s="141" t="str">
        <f t="shared" si="11"/>
        <v/>
      </c>
      <c r="P111" s="15"/>
      <c r="Q111" s="15"/>
      <c r="R111" s="15"/>
      <c r="S111" s="15"/>
      <c r="T111" s="15"/>
      <c r="U111" s="15"/>
      <c r="V111" s="15"/>
      <c r="W111" s="621" t="str">
        <f>IF(ISBLANK($C111),"",_xlfn.IFNA(MATCH($C111,Deelnemersoverzicht!$C$16:$C$66,0),0))</f>
        <v/>
      </c>
      <c r="X111" s="487" t="str">
        <f t="shared" si="7"/>
        <v>Na startdatum aangekocht</v>
      </c>
    </row>
    <row r="112" spans="1:24" ht="12" customHeight="1" x14ac:dyDescent="0.2">
      <c r="A112" s="195" t="str">
        <f t="shared" si="6"/>
        <v/>
      </c>
      <c r="B112" s="552"/>
      <c r="C112" s="553"/>
      <c r="D112" s="710"/>
      <c r="E112" s="711"/>
      <c r="F112" s="566"/>
      <c r="G112" s="669"/>
      <c r="H112" s="563"/>
      <c r="I112" s="472">
        <f t="shared" si="8"/>
        <v>0</v>
      </c>
      <c r="J112" s="564"/>
      <c r="K112" s="668">
        <f t="shared" si="9"/>
        <v>0</v>
      </c>
      <c r="L112" s="565"/>
      <c r="M112" s="558"/>
      <c r="N112" s="474">
        <f t="shared" si="10"/>
        <v>0</v>
      </c>
      <c r="O112" s="141" t="str">
        <f t="shared" si="11"/>
        <v/>
      </c>
      <c r="P112" s="15"/>
      <c r="Q112" s="15"/>
      <c r="R112" s="15"/>
      <c r="S112" s="15"/>
      <c r="T112" s="15"/>
      <c r="U112" s="15"/>
      <c r="V112" s="15"/>
      <c r="W112" s="621" t="str">
        <f>IF(ISBLANK($C112),"",_xlfn.IFNA(MATCH($C112,Deelnemersoverzicht!$C$16:$C$66,0),0))</f>
        <v/>
      </c>
      <c r="X112" s="487" t="str">
        <f t="shared" si="7"/>
        <v>Na startdatum aangekocht</v>
      </c>
    </row>
    <row r="113" spans="1:24" ht="12" customHeight="1" x14ac:dyDescent="0.2">
      <c r="A113" s="195" t="str">
        <f t="shared" si="6"/>
        <v/>
      </c>
      <c r="B113" s="552"/>
      <c r="C113" s="553"/>
      <c r="D113" s="710"/>
      <c r="E113" s="711"/>
      <c r="F113" s="566"/>
      <c r="G113" s="669"/>
      <c r="H113" s="563"/>
      <c r="I113" s="472">
        <f t="shared" si="8"/>
        <v>0</v>
      </c>
      <c r="J113" s="564"/>
      <c r="K113" s="668">
        <f t="shared" si="9"/>
        <v>0</v>
      </c>
      <c r="L113" s="565"/>
      <c r="M113" s="558"/>
      <c r="N113" s="474">
        <f t="shared" si="10"/>
        <v>0</v>
      </c>
      <c r="O113" s="141" t="str">
        <f t="shared" si="11"/>
        <v/>
      </c>
      <c r="P113" s="15"/>
      <c r="Q113" s="15"/>
      <c r="R113" s="15"/>
      <c r="S113" s="15"/>
      <c r="T113" s="15"/>
      <c r="U113" s="15"/>
      <c r="V113" s="15"/>
      <c r="W113" s="621" t="str">
        <f>IF(ISBLANK($C113),"",_xlfn.IFNA(MATCH($C113,Deelnemersoverzicht!$C$16:$C$66,0),0))</f>
        <v/>
      </c>
      <c r="X113" s="487" t="str">
        <f t="shared" si="7"/>
        <v>Na startdatum aangekocht</v>
      </c>
    </row>
    <row r="114" spans="1:24" ht="12" customHeight="1" x14ac:dyDescent="0.2">
      <c r="A114" s="195" t="str">
        <f t="shared" si="6"/>
        <v/>
      </c>
      <c r="B114" s="552"/>
      <c r="C114" s="553"/>
      <c r="D114" s="710"/>
      <c r="E114" s="711"/>
      <c r="F114" s="566"/>
      <c r="G114" s="669"/>
      <c r="H114" s="563"/>
      <c r="I114" s="472">
        <f t="shared" si="8"/>
        <v>0</v>
      </c>
      <c r="J114" s="564"/>
      <c r="K114" s="668">
        <f t="shared" si="9"/>
        <v>0</v>
      </c>
      <c r="L114" s="565"/>
      <c r="M114" s="558"/>
      <c r="N114" s="474">
        <f t="shared" si="10"/>
        <v>0</v>
      </c>
      <c r="O114" s="141" t="str">
        <f t="shared" si="11"/>
        <v/>
      </c>
      <c r="P114" s="15"/>
      <c r="Q114" s="15"/>
      <c r="R114" s="15"/>
      <c r="S114" s="15"/>
      <c r="T114" s="15"/>
      <c r="U114" s="15"/>
      <c r="V114" s="15"/>
      <c r="W114" s="621" t="str">
        <f>IF(ISBLANK($C114),"",_xlfn.IFNA(MATCH($C114,Deelnemersoverzicht!$C$16:$C$66,0),0))</f>
        <v/>
      </c>
      <c r="X114" s="487" t="str">
        <f t="shared" si="7"/>
        <v>Na startdatum aangekocht</v>
      </c>
    </row>
    <row r="115" spans="1:24" ht="12" customHeight="1" x14ac:dyDescent="0.2">
      <c r="A115" s="195" t="str">
        <f t="shared" si="6"/>
        <v/>
      </c>
      <c r="B115" s="552"/>
      <c r="C115" s="553"/>
      <c r="D115" s="710"/>
      <c r="E115" s="711"/>
      <c r="F115" s="566"/>
      <c r="G115" s="669"/>
      <c r="H115" s="563"/>
      <c r="I115" s="472">
        <f t="shared" si="8"/>
        <v>0</v>
      </c>
      <c r="J115" s="564"/>
      <c r="K115" s="668">
        <f t="shared" si="9"/>
        <v>0</v>
      </c>
      <c r="L115" s="565"/>
      <c r="M115" s="558"/>
      <c r="N115" s="474">
        <f t="shared" si="10"/>
        <v>0</v>
      </c>
      <c r="O115" s="141" t="str">
        <f t="shared" si="11"/>
        <v/>
      </c>
      <c r="P115" s="15"/>
      <c r="Q115" s="15"/>
      <c r="R115" s="15"/>
      <c r="S115" s="15"/>
      <c r="T115" s="15"/>
      <c r="U115" s="15"/>
      <c r="V115" s="15"/>
      <c r="W115" s="621" t="str">
        <f>IF(ISBLANK($C115),"",_xlfn.IFNA(MATCH($C115,Deelnemersoverzicht!$C$16:$C$66,0),0))</f>
        <v/>
      </c>
      <c r="X115" s="487" t="str">
        <f t="shared" si="7"/>
        <v>Na startdatum aangekocht</v>
      </c>
    </row>
    <row r="116" spans="1:24" ht="12" customHeight="1" x14ac:dyDescent="0.2">
      <c r="A116" s="195" t="str">
        <f t="shared" si="6"/>
        <v/>
      </c>
      <c r="B116" s="552"/>
      <c r="C116" s="553"/>
      <c r="D116" s="710"/>
      <c r="E116" s="711"/>
      <c r="F116" s="566"/>
      <c r="G116" s="669"/>
      <c r="H116" s="563"/>
      <c r="I116" s="472">
        <f t="shared" si="8"/>
        <v>0</v>
      </c>
      <c r="J116" s="564"/>
      <c r="K116" s="668">
        <f t="shared" si="9"/>
        <v>0</v>
      </c>
      <c r="L116" s="565"/>
      <c r="M116" s="558"/>
      <c r="N116" s="474">
        <f t="shared" si="10"/>
        <v>0</v>
      </c>
      <c r="O116" s="141" t="str">
        <f t="shared" si="11"/>
        <v/>
      </c>
      <c r="P116" s="15"/>
      <c r="Q116" s="15"/>
      <c r="R116" s="15"/>
      <c r="S116" s="15"/>
      <c r="T116" s="15"/>
      <c r="U116" s="15"/>
      <c r="V116" s="15"/>
      <c r="W116" s="621" t="str">
        <f>IF(ISBLANK($C116),"",_xlfn.IFNA(MATCH($C116,Deelnemersoverzicht!$C$16:$C$66,0),0))</f>
        <v/>
      </c>
      <c r="X116" s="487" t="str">
        <f t="shared" si="7"/>
        <v>Na startdatum aangekocht</v>
      </c>
    </row>
    <row r="117" spans="1:24" ht="12" customHeight="1" x14ac:dyDescent="0.2">
      <c r="A117" s="195" t="str">
        <f t="shared" si="6"/>
        <v/>
      </c>
      <c r="B117" s="552"/>
      <c r="C117" s="553"/>
      <c r="D117" s="710"/>
      <c r="E117" s="711"/>
      <c r="F117" s="566"/>
      <c r="G117" s="669"/>
      <c r="H117" s="563"/>
      <c r="I117" s="472">
        <f t="shared" si="8"/>
        <v>0</v>
      </c>
      <c r="J117" s="564"/>
      <c r="K117" s="668">
        <f t="shared" si="9"/>
        <v>0</v>
      </c>
      <c r="L117" s="565"/>
      <c r="M117" s="558"/>
      <c r="N117" s="474">
        <f t="shared" si="10"/>
        <v>0</v>
      </c>
      <c r="O117" s="141" t="str">
        <f t="shared" si="11"/>
        <v/>
      </c>
      <c r="P117" s="15"/>
      <c r="Q117" s="15"/>
      <c r="R117" s="15"/>
      <c r="S117" s="15"/>
      <c r="T117" s="15"/>
      <c r="U117" s="15"/>
      <c r="V117" s="15"/>
      <c r="W117" s="621" t="str">
        <f>IF(ISBLANK($C117),"",_xlfn.IFNA(MATCH($C117,Deelnemersoverzicht!$C$16:$C$66,0),0))</f>
        <v/>
      </c>
      <c r="X117" s="487" t="str">
        <f t="shared" si="7"/>
        <v>Na startdatum aangekocht</v>
      </c>
    </row>
    <row r="118" spans="1:24" ht="12" customHeight="1" x14ac:dyDescent="0.2">
      <c r="A118" s="195" t="str">
        <f t="shared" si="6"/>
        <v/>
      </c>
      <c r="B118" s="552"/>
      <c r="C118" s="553"/>
      <c r="D118" s="710"/>
      <c r="E118" s="711"/>
      <c r="F118" s="566"/>
      <c r="G118" s="669"/>
      <c r="H118" s="563"/>
      <c r="I118" s="472">
        <f t="shared" si="8"/>
        <v>0</v>
      </c>
      <c r="J118" s="564"/>
      <c r="K118" s="668">
        <f t="shared" si="9"/>
        <v>0</v>
      </c>
      <c r="L118" s="565"/>
      <c r="M118" s="558"/>
      <c r="N118" s="474">
        <f t="shared" si="10"/>
        <v>0</v>
      </c>
      <c r="O118" s="141" t="str">
        <f t="shared" si="11"/>
        <v/>
      </c>
      <c r="P118" s="15"/>
      <c r="Q118" s="15"/>
      <c r="R118" s="15"/>
      <c r="S118" s="15"/>
      <c r="T118" s="15"/>
      <c r="U118" s="15"/>
      <c r="V118" s="15"/>
      <c r="W118" s="621" t="str">
        <f>IF(ISBLANK($C118),"",_xlfn.IFNA(MATCH($C118,Deelnemersoverzicht!$C$16:$C$66,0),0))</f>
        <v/>
      </c>
      <c r="X118" s="487" t="str">
        <f t="shared" si="7"/>
        <v>Na startdatum aangekocht</v>
      </c>
    </row>
    <row r="119" spans="1:24" ht="12" customHeight="1" x14ac:dyDescent="0.2">
      <c r="A119" s="195" t="str">
        <f t="shared" si="6"/>
        <v/>
      </c>
      <c r="B119" s="552"/>
      <c r="C119" s="553"/>
      <c r="D119" s="710"/>
      <c r="E119" s="711"/>
      <c r="F119" s="566"/>
      <c r="G119" s="669"/>
      <c r="H119" s="563"/>
      <c r="I119" s="472">
        <f t="shared" si="8"/>
        <v>0</v>
      </c>
      <c r="J119" s="564"/>
      <c r="K119" s="668">
        <f t="shared" si="9"/>
        <v>0</v>
      </c>
      <c r="L119" s="565"/>
      <c r="M119" s="558"/>
      <c r="N119" s="474">
        <f t="shared" si="10"/>
        <v>0</v>
      </c>
      <c r="O119" s="141" t="str">
        <f t="shared" si="11"/>
        <v/>
      </c>
      <c r="P119" s="15"/>
      <c r="Q119" s="15"/>
      <c r="R119" s="15"/>
      <c r="S119" s="15"/>
      <c r="T119" s="15"/>
      <c r="U119" s="15"/>
      <c r="V119" s="15"/>
      <c r="W119" s="621" t="str">
        <f>IF(ISBLANK($C119),"",_xlfn.IFNA(MATCH($C119,Deelnemersoverzicht!$C$16:$C$66,0),0))</f>
        <v/>
      </c>
      <c r="X119" s="487" t="str">
        <f t="shared" si="7"/>
        <v>Na startdatum aangekocht</v>
      </c>
    </row>
    <row r="120" spans="1:24" ht="12" customHeight="1" x14ac:dyDescent="0.2">
      <c r="A120" s="195" t="str">
        <f t="shared" si="6"/>
        <v/>
      </c>
      <c r="B120" s="552"/>
      <c r="C120" s="553"/>
      <c r="D120" s="710"/>
      <c r="E120" s="711"/>
      <c r="F120" s="566"/>
      <c r="G120" s="669"/>
      <c r="H120" s="563"/>
      <c r="I120" s="472">
        <f t="shared" si="8"/>
        <v>0</v>
      </c>
      <c r="J120" s="564"/>
      <c r="K120" s="668">
        <f t="shared" si="9"/>
        <v>0</v>
      </c>
      <c r="L120" s="565"/>
      <c r="M120" s="558"/>
      <c r="N120" s="474">
        <f t="shared" si="10"/>
        <v>0</v>
      </c>
      <c r="O120" s="141" t="str">
        <f t="shared" si="11"/>
        <v/>
      </c>
      <c r="P120" s="15"/>
      <c r="Q120" s="15"/>
      <c r="R120" s="15"/>
      <c r="S120" s="15"/>
      <c r="T120" s="15"/>
      <c r="U120" s="15"/>
      <c r="V120" s="15"/>
      <c r="W120" s="621" t="str">
        <f>IF(ISBLANK($C120),"",_xlfn.IFNA(MATCH($C120,Deelnemersoverzicht!$C$16:$C$66,0),0))</f>
        <v/>
      </c>
      <c r="X120" s="487" t="str">
        <f t="shared" si="7"/>
        <v>Na startdatum aangekocht</v>
      </c>
    </row>
    <row r="121" spans="1:24" ht="12" customHeight="1" x14ac:dyDescent="0.2">
      <c r="A121" s="195" t="str">
        <f t="shared" si="6"/>
        <v/>
      </c>
      <c r="B121" s="552"/>
      <c r="C121" s="553"/>
      <c r="D121" s="710"/>
      <c r="E121" s="711"/>
      <c r="F121" s="566"/>
      <c r="G121" s="669"/>
      <c r="H121" s="563"/>
      <c r="I121" s="472">
        <f t="shared" si="8"/>
        <v>0</v>
      </c>
      <c r="J121" s="564"/>
      <c r="K121" s="668">
        <f t="shared" si="9"/>
        <v>0</v>
      </c>
      <c r="L121" s="565"/>
      <c r="M121" s="558"/>
      <c r="N121" s="474">
        <f t="shared" si="10"/>
        <v>0</v>
      </c>
      <c r="O121" s="141" t="str">
        <f t="shared" si="11"/>
        <v/>
      </c>
      <c r="P121" s="15"/>
      <c r="Q121" s="15"/>
      <c r="R121" s="15"/>
      <c r="S121" s="15"/>
      <c r="T121" s="15"/>
      <c r="U121" s="15"/>
      <c r="V121" s="15"/>
      <c r="W121" s="621" t="str">
        <f>IF(ISBLANK($C121),"",_xlfn.IFNA(MATCH($C121,Deelnemersoverzicht!$C$16:$C$66,0),0))</f>
        <v/>
      </c>
      <c r="X121" s="487" t="str">
        <f t="shared" si="7"/>
        <v>Na startdatum aangekocht</v>
      </c>
    </row>
    <row r="122" spans="1:24" ht="12" customHeight="1" x14ac:dyDescent="0.2">
      <c r="A122" s="195" t="str">
        <f t="shared" si="6"/>
        <v/>
      </c>
      <c r="B122" s="552"/>
      <c r="C122" s="553"/>
      <c r="D122" s="710"/>
      <c r="E122" s="711"/>
      <c r="F122" s="566"/>
      <c r="G122" s="669"/>
      <c r="H122" s="563"/>
      <c r="I122" s="472">
        <f t="shared" si="8"/>
        <v>0</v>
      </c>
      <c r="J122" s="564"/>
      <c r="K122" s="668">
        <f t="shared" si="9"/>
        <v>0</v>
      </c>
      <c r="L122" s="565"/>
      <c r="M122" s="558"/>
      <c r="N122" s="474">
        <f t="shared" si="10"/>
        <v>0</v>
      </c>
      <c r="O122" s="141" t="str">
        <f t="shared" si="11"/>
        <v/>
      </c>
      <c r="P122" s="15"/>
      <c r="Q122" s="15"/>
      <c r="R122" s="15"/>
      <c r="S122" s="15"/>
      <c r="T122" s="15"/>
      <c r="U122" s="15"/>
      <c r="V122" s="15"/>
      <c r="W122" s="621" t="str">
        <f>IF(ISBLANK($C122),"",_xlfn.IFNA(MATCH($C122,Deelnemersoverzicht!$C$16:$C$66,0),0))</f>
        <v/>
      </c>
      <c r="X122" s="487" t="str">
        <f t="shared" si="7"/>
        <v>Na startdatum aangekocht</v>
      </c>
    </row>
    <row r="123" spans="1:24" ht="12" customHeight="1" x14ac:dyDescent="0.2">
      <c r="A123" s="195" t="str">
        <f t="shared" si="6"/>
        <v/>
      </c>
      <c r="B123" s="552"/>
      <c r="C123" s="553"/>
      <c r="D123" s="710"/>
      <c r="E123" s="711"/>
      <c r="F123" s="566"/>
      <c r="G123" s="669"/>
      <c r="H123" s="563"/>
      <c r="I123" s="472">
        <f t="shared" si="8"/>
        <v>0</v>
      </c>
      <c r="J123" s="564"/>
      <c r="K123" s="668">
        <f t="shared" si="9"/>
        <v>0</v>
      </c>
      <c r="L123" s="565"/>
      <c r="M123" s="558"/>
      <c r="N123" s="474">
        <f t="shared" si="10"/>
        <v>0</v>
      </c>
      <c r="O123" s="141" t="str">
        <f t="shared" si="11"/>
        <v/>
      </c>
      <c r="P123" s="15"/>
      <c r="Q123" s="15"/>
      <c r="R123" s="15"/>
      <c r="S123" s="15"/>
      <c r="T123" s="15"/>
      <c r="U123" s="15"/>
      <c r="V123" s="15"/>
      <c r="W123" s="621" t="str">
        <f>IF(ISBLANK($C123),"",_xlfn.IFNA(MATCH($C123,Deelnemersoverzicht!$C$16:$C$66,0),0))</f>
        <v/>
      </c>
      <c r="X123" s="487" t="str">
        <f t="shared" si="7"/>
        <v>Na startdatum aangekocht</v>
      </c>
    </row>
    <row r="124" spans="1:24" ht="12" customHeight="1" x14ac:dyDescent="0.2">
      <c r="A124" s="195" t="str">
        <f t="shared" si="6"/>
        <v/>
      </c>
      <c r="B124" s="552"/>
      <c r="C124" s="553"/>
      <c r="D124" s="710"/>
      <c r="E124" s="711"/>
      <c r="F124" s="566"/>
      <c r="G124" s="669"/>
      <c r="H124" s="563"/>
      <c r="I124" s="472">
        <f t="shared" si="8"/>
        <v>0</v>
      </c>
      <c r="J124" s="564"/>
      <c r="K124" s="668">
        <f t="shared" si="9"/>
        <v>0</v>
      </c>
      <c r="L124" s="565"/>
      <c r="M124" s="558"/>
      <c r="N124" s="474">
        <f t="shared" si="10"/>
        <v>0</v>
      </c>
      <c r="O124" s="141" t="str">
        <f t="shared" si="11"/>
        <v/>
      </c>
      <c r="P124" s="15"/>
      <c r="Q124" s="15"/>
      <c r="R124" s="15"/>
      <c r="S124" s="15"/>
      <c r="T124" s="15"/>
      <c r="U124" s="15"/>
      <c r="V124" s="15"/>
      <c r="W124" s="621" t="str">
        <f>IF(ISBLANK($C124),"",_xlfn.IFNA(MATCH($C124,Deelnemersoverzicht!$C$16:$C$66,0),0))</f>
        <v/>
      </c>
      <c r="X124" s="487" t="str">
        <f t="shared" si="7"/>
        <v>Na startdatum aangekocht</v>
      </c>
    </row>
    <row r="125" spans="1:24" ht="12" customHeight="1" x14ac:dyDescent="0.2">
      <c r="A125" s="195" t="str">
        <f t="shared" si="6"/>
        <v/>
      </c>
      <c r="B125" s="552"/>
      <c r="C125" s="553"/>
      <c r="D125" s="710"/>
      <c r="E125" s="711"/>
      <c r="F125" s="566"/>
      <c r="G125" s="669"/>
      <c r="H125" s="563"/>
      <c r="I125" s="472">
        <f t="shared" si="8"/>
        <v>0</v>
      </c>
      <c r="J125" s="564"/>
      <c r="K125" s="668">
        <f t="shared" si="9"/>
        <v>0</v>
      </c>
      <c r="L125" s="565"/>
      <c r="M125" s="558"/>
      <c r="N125" s="474">
        <f t="shared" si="10"/>
        <v>0</v>
      </c>
      <c r="O125" s="141" t="str">
        <f t="shared" si="11"/>
        <v/>
      </c>
      <c r="P125" s="15"/>
      <c r="Q125" s="15"/>
      <c r="R125" s="15"/>
      <c r="S125" s="15"/>
      <c r="T125" s="15"/>
      <c r="U125" s="15"/>
      <c r="V125" s="15"/>
      <c r="W125" s="621" t="str">
        <f>IF(ISBLANK($C125),"",_xlfn.IFNA(MATCH($C125,Deelnemersoverzicht!$C$16:$C$66,0),0))</f>
        <v/>
      </c>
      <c r="X125" s="487" t="str">
        <f t="shared" si="7"/>
        <v>Na startdatum aangekocht</v>
      </c>
    </row>
    <row r="126" spans="1:24" ht="12" customHeight="1" x14ac:dyDescent="0.2">
      <c r="A126" s="195" t="str">
        <f t="shared" si="6"/>
        <v/>
      </c>
      <c r="B126" s="552"/>
      <c r="C126" s="553"/>
      <c r="D126" s="710"/>
      <c r="E126" s="711"/>
      <c r="F126" s="566"/>
      <c r="G126" s="669"/>
      <c r="H126" s="563"/>
      <c r="I126" s="472">
        <f t="shared" si="8"/>
        <v>0</v>
      </c>
      <c r="J126" s="564"/>
      <c r="K126" s="668">
        <f t="shared" si="9"/>
        <v>0</v>
      </c>
      <c r="L126" s="565"/>
      <c r="M126" s="558"/>
      <c r="N126" s="474">
        <f t="shared" si="10"/>
        <v>0</v>
      </c>
      <c r="O126" s="141" t="str">
        <f t="shared" si="11"/>
        <v/>
      </c>
      <c r="P126" s="15"/>
      <c r="Q126" s="15"/>
      <c r="R126" s="15"/>
      <c r="S126" s="15"/>
      <c r="T126" s="15"/>
      <c r="U126" s="15"/>
      <c r="V126" s="15"/>
      <c r="W126" s="621" t="str">
        <f>IF(ISBLANK($C126),"",_xlfn.IFNA(MATCH($C126,Deelnemersoverzicht!$C$16:$C$66,0),0))</f>
        <v/>
      </c>
      <c r="X126" s="487" t="str">
        <f t="shared" si="7"/>
        <v>Na startdatum aangekocht</v>
      </c>
    </row>
    <row r="127" spans="1:24" ht="12" customHeight="1" x14ac:dyDescent="0.2">
      <c r="A127" s="195" t="str">
        <f t="shared" si="6"/>
        <v/>
      </c>
      <c r="B127" s="552"/>
      <c r="C127" s="553"/>
      <c r="D127" s="710"/>
      <c r="E127" s="711"/>
      <c r="F127" s="566"/>
      <c r="G127" s="669"/>
      <c r="H127" s="563"/>
      <c r="I127" s="472">
        <f t="shared" si="8"/>
        <v>0</v>
      </c>
      <c r="J127" s="564"/>
      <c r="K127" s="668">
        <f t="shared" si="9"/>
        <v>0</v>
      </c>
      <c r="L127" s="565"/>
      <c r="M127" s="558"/>
      <c r="N127" s="474">
        <f t="shared" si="10"/>
        <v>0</v>
      </c>
      <c r="O127" s="141" t="str">
        <f t="shared" si="11"/>
        <v/>
      </c>
      <c r="P127" s="15"/>
      <c r="Q127" s="15"/>
      <c r="R127" s="15"/>
      <c r="S127" s="15"/>
      <c r="T127" s="15"/>
      <c r="U127" s="15"/>
      <c r="V127" s="15"/>
      <c r="W127" s="621" t="str">
        <f>IF(ISBLANK($C127),"",_xlfn.IFNA(MATCH($C127,Deelnemersoverzicht!$C$16:$C$66,0),0))</f>
        <v/>
      </c>
      <c r="X127" s="487" t="str">
        <f t="shared" si="7"/>
        <v>Na startdatum aangekocht</v>
      </c>
    </row>
    <row r="128" spans="1:24" ht="12" customHeight="1" x14ac:dyDescent="0.2">
      <c r="A128" s="195" t="str">
        <f t="shared" si="6"/>
        <v/>
      </c>
      <c r="B128" s="552"/>
      <c r="C128" s="553"/>
      <c r="D128" s="710"/>
      <c r="E128" s="711"/>
      <c r="F128" s="566"/>
      <c r="G128" s="669"/>
      <c r="H128" s="563"/>
      <c r="I128" s="472">
        <f t="shared" si="8"/>
        <v>0</v>
      </c>
      <c r="J128" s="564"/>
      <c r="K128" s="668">
        <f t="shared" si="9"/>
        <v>0</v>
      </c>
      <c r="L128" s="565"/>
      <c r="M128" s="558"/>
      <c r="N128" s="474">
        <f t="shared" si="10"/>
        <v>0</v>
      </c>
      <c r="O128" s="141" t="str">
        <f t="shared" si="11"/>
        <v/>
      </c>
      <c r="P128" s="15"/>
      <c r="Q128" s="15"/>
      <c r="R128" s="15"/>
      <c r="S128" s="15"/>
      <c r="T128" s="15"/>
      <c r="U128" s="15"/>
      <c r="V128" s="15"/>
      <c r="W128" s="621" t="str">
        <f>IF(ISBLANK($C128),"",_xlfn.IFNA(MATCH($C128,Deelnemersoverzicht!$C$16:$C$66,0),0))</f>
        <v/>
      </c>
      <c r="X128" s="487"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6"/>
        <v/>
      </c>
      <c r="B129" s="552"/>
      <c r="C129" s="553"/>
      <c r="D129" s="710"/>
      <c r="E129" s="711"/>
      <c r="F129" s="566"/>
      <c r="G129" s="669"/>
      <c r="H129" s="563"/>
      <c r="I129" s="472">
        <f t="shared" si="8"/>
        <v>0</v>
      </c>
      <c r="J129" s="564"/>
      <c r="K129" s="668">
        <f t="shared" si="9"/>
        <v>0</v>
      </c>
      <c r="L129" s="565"/>
      <c r="M129" s="558"/>
      <c r="N129" s="474">
        <f t="shared" si="10"/>
        <v>0</v>
      </c>
      <c r="O129" s="141" t="str">
        <f t="shared" si="11"/>
        <v/>
      </c>
      <c r="P129" s="15"/>
      <c r="Q129" s="15"/>
      <c r="R129" s="15"/>
      <c r="S129" s="15"/>
      <c r="T129" s="15"/>
      <c r="U129" s="15"/>
      <c r="V129" s="15"/>
      <c r="W129" s="621" t="str">
        <f>IF(ISBLANK($C129),"",_xlfn.IFNA(MATCH($C129,Deelnemersoverzicht!$C$16:$C$66,0),0))</f>
        <v/>
      </c>
      <c r="X129" s="487" t="str">
        <f t="shared" si="12"/>
        <v>Na startdatum aangekocht</v>
      </c>
    </row>
    <row r="130" spans="1:24" ht="12" customHeight="1" x14ac:dyDescent="0.2">
      <c r="A130" s="195" t="str">
        <f t="shared" si="6"/>
        <v/>
      </c>
      <c r="B130" s="552"/>
      <c r="C130" s="553"/>
      <c r="D130" s="710"/>
      <c r="E130" s="711"/>
      <c r="F130" s="566"/>
      <c r="G130" s="669"/>
      <c r="H130" s="563"/>
      <c r="I130" s="472">
        <f t="shared" si="8"/>
        <v>0</v>
      </c>
      <c r="J130" s="564"/>
      <c r="K130" s="668">
        <f t="shared" si="9"/>
        <v>0</v>
      </c>
      <c r="L130" s="565"/>
      <c r="M130" s="558"/>
      <c r="N130" s="474">
        <f t="shared" si="10"/>
        <v>0</v>
      </c>
      <c r="O130" s="141" t="str">
        <f t="shared" si="11"/>
        <v/>
      </c>
      <c r="P130" s="15"/>
      <c r="Q130" s="15"/>
      <c r="R130" s="15"/>
      <c r="S130" s="15"/>
      <c r="T130" s="15"/>
      <c r="U130" s="15"/>
      <c r="V130" s="15"/>
      <c r="W130" s="621" t="str">
        <f>IF(ISBLANK($C130),"",_xlfn.IFNA(MATCH($C130,Deelnemersoverzicht!$C$16:$C$66,0),0))</f>
        <v/>
      </c>
      <c r="X130" s="487" t="str">
        <f t="shared" si="12"/>
        <v>Na startdatum aangekocht</v>
      </c>
    </row>
    <row r="131" spans="1:24" ht="12" customHeight="1" x14ac:dyDescent="0.2">
      <c r="A131" s="195" t="str">
        <f t="shared" si="6"/>
        <v/>
      </c>
      <c r="B131" s="552"/>
      <c r="C131" s="553"/>
      <c r="D131" s="710"/>
      <c r="E131" s="711"/>
      <c r="F131" s="566"/>
      <c r="G131" s="669"/>
      <c r="H131" s="563"/>
      <c r="I131" s="472">
        <f t="shared" si="8"/>
        <v>0</v>
      </c>
      <c r="J131" s="564"/>
      <c r="K131" s="668">
        <f t="shared" si="9"/>
        <v>0</v>
      </c>
      <c r="L131" s="565"/>
      <c r="M131" s="558"/>
      <c r="N131" s="474">
        <f t="shared" si="10"/>
        <v>0</v>
      </c>
      <c r="O131" s="141" t="str">
        <f t="shared" si="11"/>
        <v/>
      </c>
      <c r="P131" s="15"/>
      <c r="Q131" s="15"/>
      <c r="R131" s="15"/>
      <c r="S131" s="15"/>
      <c r="T131" s="15"/>
      <c r="U131" s="15"/>
      <c r="V131" s="15"/>
      <c r="W131" s="621" t="str">
        <f>IF(ISBLANK($C131),"",_xlfn.IFNA(MATCH($C131,Deelnemersoverzicht!$C$16:$C$66,0),0))</f>
        <v/>
      </c>
      <c r="X131" s="487" t="str">
        <f t="shared" si="12"/>
        <v>Na startdatum aangekocht</v>
      </c>
    </row>
    <row r="132" spans="1:24" ht="12" customHeight="1" x14ac:dyDescent="0.2">
      <c r="A132" s="195" t="str">
        <f t="shared" si="6"/>
        <v/>
      </c>
      <c r="B132" s="552"/>
      <c r="C132" s="553"/>
      <c r="D132" s="710"/>
      <c r="E132" s="711"/>
      <c r="F132" s="566"/>
      <c r="G132" s="669"/>
      <c r="H132" s="563"/>
      <c r="I132" s="472">
        <f t="shared" si="8"/>
        <v>0</v>
      </c>
      <c r="J132" s="564"/>
      <c r="K132" s="668">
        <f t="shared" si="9"/>
        <v>0</v>
      </c>
      <c r="L132" s="565"/>
      <c r="M132" s="558"/>
      <c r="N132" s="474">
        <f t="shared" si="10"/>
        <v>0</v>
      </c>
      <c r="O132" s="141" t="str">
        <f t="shared" si="11"/>
        <v/>
      </c>
      <c r="P132" s="15"/>
      <c r="Q132" s="15"/>
      <c r="R132" s="15"/>
      <c r="S132" s="15"/>
      <c r="T132" s="15"/>
      <c r="U132" s="15"/>
      <c r="V132" s="15"/>
      <c r="W132" s="621" t="str">
        <f>IF(ISBLANK($C132),"",_xlfn.IFNA(MATCH($C132,Deelnemersoverzicht!$C$16:$C$66,0),0))</f>
        <v/>
      </c>
      <c r="X132" s="487" t="str">
        <f t="shared" si="12"/>
        <v>Na startdatum aangekocht</v>
      </c>
    </row>
    <row r="133" spans="1:24" ht="12" customHeight="1" x14ac:dyDescent="0.2">
      <c r="A133" s="195" t="str">
        <f t="shared" si="6"/>
        <v/>
      </c>
      <c r="B133" s="552"/>
      <c r="C133" s="553"/>
      <c r="D133" s="710"/>
      <c r="E133" s="711"/>
      <c r="F133" s="566"/>
      <c r="G133" s="669"/>
      <c r="H133" s="563"/>
      <c r="I133" s="472">
        <f t="shared" si="8"/>
        <v>0</v>
      </c>
      <c r="J133" s="564"/>
      <c r="K133" s="668">
        <f t="shared" si="9"/>
        <v>0</v>
      </c>
      <c r="L133" s="565"/>
      <c r="M133" s="558"/>
      <c r="N133" s="474">
        <f t="shared" si="10"/>
        <v>0</v>
      </c>
      <c r="O133" s="141" t="str">
        <f t="shared" si="11"/>
        <v/>
      </c>
      <c r="P133" s="15"/>
      <c r="Q133" s="15"/>
      <c r="R133" s="15"/>
      <c r="S133" s="15"/>
      <c r="T133" s="15"/>
      <c r="U133" s="15"/>
      <c r="V133" s="15"/>
      <c r="W133" s="621" t="str">
        <f>IF(ISBLANK($C133),"",_xlfn.IFNA(MATCH($C133,Deelnemersoverzicht!$C$16:$C$66,0),0))</f>
        <v/>
      </c>
      <c r="X133" s="487" t="str">
        <f t="shared" si="12"/>
        <v>Na startdatum aangekocht</v>
      </c>
    </row>
    <row r="134" spans="1:24" ht="12" customHeight="1" x14ac:dyDescent="0.2">
      <c r="A134" s="195" t="str">
        <f t="shared" si="6"/>
        <v/>
      </c>
      <c r="B134" s="552"/>
      <c r="C134" s="553"/>
      <c r="D134" s="710"/>
      <c r="E134" s="711"/>
      <c r="F134" s="566"/>
      <c r="G134" s="669"/>
      <c r="H134" s="563"/>
      <c r="I134" s="472">
        <f t="shared" si="8"/>
        <v>0</v>
      </c>
      <c r="J134" s="564"/>
      <c r="K134" s="668">
        <f t="shared" si="9"/>
        <v>0</v>
      </c>
      <c r="L134" s="565"/>
      <c r="M134" s="558"/>
      <c r="N134" s="474">
        <f t="shared" si="10"/>
        <v>0</v>
      </c>
      <c r="O134" s="141" t="str">
        <f t="shared" si="11"/>
        <v/>
      </c>
      <c r="P134" s="15"/>
      <c r="Q134" s="15"/>
      <c r="R134" s="15"/>
      <c r="S134" s="15"/>
      <c r="T134" s="15"/>
      <c r="U134" s="15"/>
      <c r="V134" s="15"/>
      <c r="W134" s="621" t="str">
        <f>IF(ISBLANK($C134),"",_xlfn.IFNA(MATCH($C134,Deelnemersoverzicht!$C$16:$C$66,0),0))</f>
        <v/>
      </c>
      <c r="X134" s="487" t="str">
        <f t="shared" si="12"/>
        <v>Na startdatum aangekocht</v>
      </c>
    </row>
    <row r="135" spans="1:24" ht="12" customHeight="1" x14ac:dyDescent="0.2">
      <c r="A135" s="195" t="str">
        <f t="shared" si="6"/>
        <v/>
      </c>
      <c r="B135" s="552"/>
      <c r="C135" s="553"/>
      <c r="D135" s="710"/>
      <c r="E135" s="711"/>
      <c r="F135" s="566"/>
      <c r="G135" s="669"/>
      <c r="H135" s="563"/>
      <c r="I135" s="472">
        <f t="shared" si="8"/>
        <v>0</v>
      </c>
      <c r="J135" s="564"/>
      <c r="K135" s="668">
        <f t="shared" si="9"/>
        <v>0</v>
      </c>
      <c r="L135" s="565"/>
      <c r="M135" s="558"/>
      <c r="N135" s="474">
        <f t="shared" si="10"/>
        <v>0</v>
      </c>
      <c r="O135" s="141" t="str">
        <f t="shared" si="11"/>
        <v/>
      </c>
      <c r="P135" s="15"/>
      <c r="Q135" s="15"/>
      <c r="R135" s="15"/>
      <c r="S135" s="15"/>
      <c r="T135" s="15"/>
      <c r="U135" s="15"/>
      <c r="V135" s="15"/>
      <c r="W135" s="621" t="str">
        <f>IF(ISBLANK($C135),"",_xlfn.IFNA(MATCH($C135,Deelnemersoverzicht!$C$16:$C$66,0),0))</f>
        <v/>
      </c>
      <c r="X135" s="487" t="str">
        <f t="shared" si="12"/>
        <v>Na startdatum aangekocht</v>
      </c>
    </row>
    <row r="136" spans="1:24" ht="12" customHeight="1" x14ac:dyDescent="0.2">
      <c r="A136" s="195" t="str">
        <f t="shared" si="6"/>
        <v/>
      </c>
      <c r="B136" s="552"/>
      <c r="C136" s="553"/>
      <c r="D136" s="710"/>
      <c r="E136" s="711"/>
      <c r="F136" s="566"/>
      <c r="G136" s="669"/>
      <c r="H136" s="563"/>
      <c r="I136" s="472">
        <f t="shared" si="8"/>
        <v>0</v>
      </c>
      <c r="J136" s="564"/>
      <c r="K136" s="668">
        <f t="shared" si="9"/>
        <v>0</v>
      </c>
      <c r="L136" s="565"/>
      <c r="M136" s="558"/>
      <c r="N136" s="474">
        <f t="shared" si="10"/>
        <v>0</v>
      </c>
      <c r="O136" s="141" t="str">
        <f t="shared" si="11"/>
        <v/>
      </c>
      <c r="P136" s="15"/>
      <c r="Q136" s="15"/>
      <c r="R136" s="15"/>
      <c r="S136" s="15"/>
      <c r="T136" s="15"/>
      <c r="U136" s="15"/>
      <c r="V136" s="15"/>
      <c r="W136" s="621" t="str">
        <f>IF(ISBLANK($C136),"",_xlfn.IFNA(MATCH($C136,Deelnemersoverzicht!$C$16:$C$66,0),0))</f>
        <v/>
      </c>
      <c r="X136" s="487" t="str">
        <f t="shared" si="12"/>
        <v>Na startdatum aangekocht</v>
      </c>
    </row>
    <row r="137" spans="1:24" ht="12" customHeight="1" x14ac:dyDescent="0.2">
      <c r="A137" s="195" t="str">
        <f t="shared" si="6"/>
        <v/>
      </c>
      <c r="B137" s="552"/>
      <c r="C137" s="553"/>
      <c r="D137" s="710"/>
      <c r="E137" s="711"/>
      <c r="F137" s="566"/>
      <c r="G137" s="669"/>
      <c r="H137" s="563"/>
      <c r="I137" s="472">
        <f t="shared" si="8"/>
        <v>0</v>
      </c>
      <c r="J137" s="564"/>
      <c r="K137" s="668">
        <f t="shared" si="9"/>
        <v>0</v>
      </c>
      <c r="L137" s="565"/>
      <c r="M137" s="558"/>
      <c r="N137" s="474">
        <f t="shared" si="10"/>
        <v>0</v>
      </c>
      <c r="O137" s="141" t="str">
        <f t="shared" si="11"/>
        <v/>
      </c>
      <c r="P137" s="15"/>
      <c r="Q137" s="15"/>
      <c r="R137" s="15"/>
      <c r="S137" s="15"/>
      <c r="T137" s="15"/>
      <c r="U137" s="15"/>
      <c r="V137" s="15"/>
      <c r="W137" s="621" t="str">
        <f>IF(ISBLANK($C137),"",_xlfn.IFNA(MATCH($C137,Deelnemersoverzicht!$C$16:$C$66,0),0))</f>
        <v/>
      </c>
      <c r="X137" s="487" t="str">
        <f t="shared" si="12"/>
        <v>Na startdatum aangekocht</v>
      </c>
    </row>
    <row r="138" spans="1:24" ht="12" customHeight="1" x14ac:dyDescent="0.2">
      <c r="A138" s="195" t="str">
        <f t="shared" si="6"/>
        <v/>
      </c>
      <c r="B138" s="552"/>
      <c r="C138" s="553"/>
      <c r="D138" s="710"/>
      <c r="E138" s="711"/>
      <c r="F138" s="566"/>
      <c r="G138" s="669"/>
      <c r="H138" s="563"/>
      <c r="I138" s="472">
        <f t="shared" si="8"/>
        <v>0</v>
      </c>
      <c r="J138" s="564"/>
      <c r="K138" s="668">
        <f t="shared" si="9"/>
        <v>0</v>
      </c>
      <c r="L138" s="565"/>
      <c r="M138" s="558"/>
      <c r="N138" s="474">
        <f t="shared" si="10"/>
        <v>0</v>
      </c>
      <c r="O138" s="141" t="str">
        <f t="shared" si="11"/>
        <v/>
      </c>
      <c r="P138" s="15"/>
      <c r="Q138" s="15"/>
      <c r="R138" s="15"/>
      <c r="S138" s="15"/>
      <c r="T138" s="15"/>
      <c r="U138" s="15"/>
      <c r="V138" s="15"/>
      <c r="W138" s="621" t="str">
        <f>IF(ISBLANK($C138),"",_xlfn.IFNA(MATCH($C138,Deelnemersoverzicht!$C$16:$C$66,0),0))</f>
        <v/>
      </c>
      <c r="X138" s="487" t="str">
        <f t="shared" si="12"/>
        <v>Na startdatum aangekocht</v>
      </c>
    </row>
    <row r="139" spans="1:24" ht="12" customHeight="1" x14ac:dyDescent="0.2">
      <c r="A139" s="195" t="str">
        <f t="shared" si="6"/>
        <v/>
      </c>
      <c r="B139" s="552"/>
      <c r="C139" s="553"/>
      <c r="D139" s="710"/>
      <c r="E139" s="711"/>
      <c r="F139" s="566"/>
      <c r="G139" s="669"/>
      <c r="H139" s="563"/>
      <c r="I139" s="472">
        <f t="shared" si="8"/>
        <v>0</v>
      </c>
      <c r="J139" s="564"/>
      <c r="K139" s="668">
        <f t="shared" si="9"/>
        <v>0</v>
      </c>
      <c r="L139" s="565"/>
      <c r="M139" s="558"/>
      <c r="N139" s="474">
        <f t="shared" si="10"/>
        <v>0</v>
      </c>
      <c r="O139" s="141" t="str">
        <f t="shared" si="11"/>
        <v/>
      </c>
      <c r="P139" s="15"/>
      <c r="Q139" s="15"/>
      <c r="R139" s="15"/>
      <c r="S139" s="15"/>
      <c r="T139" s="15"/>
      <c r="U139" s="15"/>
      <c r="V139" s="15"/>
      <c r="W139" s="621" t="str">
        <f>IF(ISBLANK($C139),"",_xlfn.IFNA(MATCH($C139,Deelnemersoverzicht!$C$16:$C$66,0),0))</f>
        <v/>
      </c>
      <c r="X139" s="487" t="str">
        <f t="shared" si="12"/>
        <v>Na startdatum aangekocht</v>
      </c>
    </row>
    <row r="140" spans="1:24" ht="12" customHeight="1" x14ac:dyDescent="0.2">
      <c r="A140" s="195" t="str">
        <f t="shared" si="6"/>
        <v/>
      </c>
      <c r="B140" s="552"/>
      <c r="C140" s="553"/>
      <c r="D140" s="710"/>
      <c r="E140" s="711"/>
      <c r="F140" s="566"/>
      <c r="G140" s="669"/>
      <c r="H140" s="563"/>
      <c r="I140" s="472">
        <f t="shared" si="8"/>
        <v>0</v>
      </c>
      <c r="J140" s="564"/>
      <c r="K140" s="668">
        <f t="shared" si="9"/>
        <v>0</v>
      </c>
      <c r="L140" s="565"/>
      <c r="M140" s="558"/>
      <c r="N140" s="474">
        <f t="shared" si="10"/>
        <v>0</v>
      </c>
      <c r="O140" s="141" t="str">
        <f t="shared" si="11"/>
        <v/>
      </c>
      <c r="P140" s="15"/>
      <c r="Q140" s="15"/>
      <c r="R140" s="15"/>
      <c r="S140" s="15"/>
      <c r="T140" s="15"/>
      <c r="U140" s="15"/>
      <c r="V140" s="15"/>
      <c r="W140" s="621" t="str">
        <f>IF(ISBLANK($C140),"",_xlfn.IFNA(MATCH($C140,Deelnemersoverzicht!$C$16:$C$66,0),0))</f>
        <v/>
      </c>
      <c r="X140" s="487" t="str">
        <f t="shared" si="12"/>
        <v>Na startdatum aangekocht</v>
      </c>
    </row>
    <row r="141" spans="1:24" ht="12" customHeight="1" x14ac:dyDescent="0.2">
      <c r="A141" s="195" t="str">
        <f t="shared" si="6"/>
        <v/>
      </c>
      <c r="B141" s="552"/>
      <c r="C141" s="553"/>
      <c r="D141" s="710"/>
      <c r="E141" s="711"/>
      <c r="F141" s="566"/>
      <c r="G141" s="669"/>
      <c r="H141" s="563"/>
      <c r="I141" s="472">
        <f t="shared" si="8"/>
        <v>0</v>
      </c>
      <c r="J141" s="564"/>
      <c r="K141" s="668">
        <f t="shared" si="9"/>
        <v>0</v>
      </c>
      <c r="L141" s="565"/>
      <c r="M141" s="558"/>
      <c r="N141" s="474">
        <f t="shared" si="10"/>
        <v>0</v>
      </c>
      <c r="O141" s="141" t="str">
        <f t="shared" si="11"/>
        <v/>
      </c>
      <c r="P141" s="15"/>
      <c r="Q141" s="15"/>
      <c r="R141" s="15"/>
      <c r="S141" s="15"/>
      <c r="T141" s="15"/>
      <c r="U141" s="15"/>
      <c r="V141" s="15"/>
      <c r="W141" s="621" t="str">
        <f>IF(ISBLANK($C141),"",_xlfn.IFNA(MATCH($C141,Deelnemersoverzicht!$C$16:$C$66,0),0))</f>
        <v/>
      </c>
      <c r="X141" s="487" t="str">
        <f t="shared" si="12"/>
        <v>Na startdatum aangekocht</v>
      </c>
    </row>
    <row r="142" spans="1:24" ht="12" customHeight="1" x14ac:dyDescent="0.2">
      <c r="A142" s="195" t="str">
        <f t="shared" si="6"/>
        <v/>
      </c>
      <c r="B142" s="552"/>
      <c r="C142" s="553"/>
      <c r="D142" s="710"/>
      <c r="E142" s="711"/>
      <c r="F142" s="566"/>
      <c r="G142" s="669"/>
      <c r="H142" s="563"/>
      <c r="I142" s="472">
        <f t="shared" si="8"/>
        <v>0</v>
      </c>
      <c r="J142" s="564"/>
      <c r="K142" s="668">
        <f t="shared" si="9"/>
        <v>0</v>
      </c>
      <c r="L142" s="565"/>
      <c r="M142" s="558"/>
      <c r="N142" s="474">
        <f t="shared" si="10"/>
        <v>0</v>
      </c>
      <c r="O142" s="141" t="str">
        <f t="shared" si="11"/>
        <v/>
      </c>
      <c r="P142" s="15"/>
      <c r="Q142" s="15"/>
      <c r="R142" s="15"/>
      <c r="S142" s="15"/>
      <c r="T142" s="15"/>
      <c r="U142" s="15"/>
      <c r="V142" s="15"/>
      <c r="W142" s="621" t="str">
        <f>IF(ISBLANK($C142),"",_xlfn.IFNA(MATCH($C142,Deelnemersoverzicht!$C$16:$C$66,0),0))</f>
        <v/>
      </c>
      <c r="X142" s="487" t="str">
        <f t="shared" si="12"/>
        <v>Na startdatum aangekocht</v>
      </c>
    </row>
    <row r="143" spans="1:24" ht="12" customHeight="1" x14ac:dyDescent="0.2">
      <c r="A143" s="195" t="str">
        <f t="shared" si="6"/>
        <v/>
      </c>
      <c r="B143" s="552"/>
      <c r="C143" s="553"/>
      <c r="D143" s="710"/>
      <c r="E143" s="711"/>
      <c r="F143" s="566"/>
      <c r="G143" s="669"/>
      <c r="H143" s="563"/>
      <c r="I143" s="472">
        <f t="shared" si="8"/>
        <v>0</v>
      </c>
      <c r="J143" s="564"/>
      <c r="K143" s="668">
        <f t="shared" si="9"/>
        <v>0</v>
      </c>
      <c r="L143" s="565"/>
      <c r="M143" s="558"/>
      <c r="N143" s="474">
        <f t="shared" si="10"/>
        <v>0</v>
      </c>
      <c r="O143" s="141" t="str">
        <f t="shared" si="11"/>
        <v/>
      </c>
      <c r="P143" s="15"/>
      <c r="Q143" s="15"/>
      <c r="R143" s="15"/>
      <c r="S143" s="15"/>
      <c r="T143" s="15"/>
      <c r="U143" s="15"/>
      <c r="V143" s="15"/>
      <c r="W143" s="621" t="str">
        <f>IF(ISBLANK($C143),"",_xlfn.IFNA(MATCH($C143,Deelnemersoverzicht!$C$16:$C$66,0),0))</f>
        <v/>
      </c>
      <c r="X143" s="487" t="str">
        <f t="shared" si="12"/>
        <v>Na startdatum aangekocht</v>
      </c>
    </row>
    <row r="144" spans="1:24" ht="12" customHeight="1" x14ac:dyDescent="0.2">
      <c r="A144" s="195" t="str">
        <f t="shared" si="6"/>
        <v/>
      </c>
      <c r="B144" s="552"/>
      <c r="C144" s="553"/>
      <c r="D144" s="710"/>
      <c r="E144" s="711"/>
      <c r="F144" s="566"/>
      <c r="G144" s="669"/>
      <c r="H144" s="563"/>
      <c r="I144" s="472">
        <f t="shared" si="8"/>
        <v>0</v>
      </c>
      <c r="J144" s="564"/>
      <c r="K144" s="668">
        <f t="shared" si="9"/>
        <v>0</v>
      </c>
      <c r="L144" s="565"/>
      <c r="M144" s="558"/>
      <c r="N144" s="474">
        <f t="shared" si="10"/>
        <v>0</v>
      </c>
      <c r="O144" s="141" t="str">
        <f t="shared" si="11"/>
        <v/>
      </c>
      <c r="P144" s="15"/>
      <c r="Q144" s="15"/>
      <c r="R144" s="15"/>
      <c r="S144" s="15"/>
      <c r="T144" s="15"/>
      <c r="U144" s="15"/>
      <c r="V144" s="15"/>
      <c r="W144" s="621" t="str">
        <f>IF(ISBLANK($C144),"",_xlfn.IFNA(MATCH($C144,Deelnemersoverzicht!$C$16:$C$66,0),0))</f>
        <v/>
      </c>
      <c r="X144" s="487" t="str">
        <f t="shared" si="12"/>
        <v>Na startdatum aangekocht</v>
      </c>
    </row>
    <row r="145" spans="1:24" ht="12" customHeight="1" x14ac:dyDescent="0.2">
      <c r="A145" s="195" t="str">
        <f t="shared" si="6"/>
        <v/>
      </c>
      <c r="B145" s="552"/>
      <c r="C145" s="553"/>
      <c r="D145" s="710"/>
      <c r="E145" s="711"/>
      <c r="F145" s="566"/>
      <c r="G145" s="669"/>
      <c r="H145" s="563"/>
      <c r="I145" s="472">
        <f t="shared" si="8"/>
        <v>0</v>
      </c>
      <c r="J145" s="564"/>
      <c r="K145" s="668">
        <f t="shared" si="9"/>
        <v>0</v>
      </c>
      <c r="L145" s="565"/>
      <c r="M145" s="558"/>
      <c r="N145" s="474">
        <f t="shared" si="10"/>
        <v>0</v>
      </c>
      <c r="O145" s="141" t="str">
        <f t="shared" si="11"/>
        <v/>
      </c>
      <c r="P145" s="15"/>
      <c r="Q145" s="15"/>
      <c r="R145" s="15"/>
      <c r="S145" s="15"/>
      <c r="T145" s="15"/>
      <c r="U145" s="15"/>
      <c r="V145" s="15"/>
      <c r="W145" s="621" t="str">
        <f>IF(ISBLANK($C145),"",_xlfn.IFNA(MATCH($C145,Deelnemersoverzicht!$C$16:$C$66,0),0))</f>
        <v/>
      </c>
      <c r="X145" s="487" t="str">
        <f t="shared" si="12"/>
        <v>Na startdatum aangekocht</v>
      </c>
    </row>
    <row r="146" spans="1:24" ht="12" customHeight="1" x14ac:dyDescent="0.2">
      <c r="A146" s="195" t="str">
        <f t="shared" si="6"/>
        <v/>
      </c>
      <c r="B146" s="552"/>
      <c r="C146" s="553"/>
      <c r="D146" s="710"/>
      <c r="E146" s="711"/>
      <c r="F146" s="566"/>
      <c r="G146" s="669"/>
      <c r="H146" s="563"/>
      <c r="I146" s="472">
        <f t="shared" si="8"/>
        <v>0</v>
      </c>
      <c r="J146" s="564"/>
      <c r="K146" s="668">
        <f t="shared" si="9"/>
        <v>0</v>
      </c>
      <c r="L146" s="565"/>
      <c r="M146" s="558"/>
      <c r="N146" s="474">
        <f t="shared" si="10"/>
        <v>0</v>
      </c>
      <c r="O146" s="141" t="str">
        <f t="shared" si="11"/>
        <v/>
      </c>
      <c r="P146" s="15"/>
      <c r="Q146" s="15"/>
      <c r="R146" s="15"/>
      <c r="S146" s="15"/>
      <c r="T146" s="15"/>
      <c r="U146" s="15"/>
      <c r="V146" s="15"/>
      <c r="W146" s="621" t="str">
        <f>IF(ISBLANK($C146),"",_xlfn.IFNA(MATCH($C146,Deelnemersoverzicht!$C$16:$C$66,0),0))</f>
        <v/>
      </c>
      <c r="X146" s="487" t="str">
        <f t="shared" si="12"/>
        <v>Na startdatum aangekocht</v>
      </c>
    </row>
    <row r="147" spans="1:24" ht="12" customHeight="1" x14ac:dyDescent="0.2">
      <c r="A147" s="195" t="str">
        <f t="shared" si="6"/>
        <v/>
      </c>
      <c r="B147" s="552"/>
      <c r="C147" s="553"/>
      <c r="D147" s="710"/>
      <c r="E147" s="711"/>
      <c r="F147" s="566"/>
      <c r="G147" s="669"/>
      <c r="H147" s="563"/>
      <c r="I147" s="472">
        <f t="shared" si="8"/>
        <v>0</v>
      </c>
      <c r="J147" s="564"/>
      <c r="K147" s="668">
        <f t="shared" si="9"/>
        <v>0</v>
      </c>
      <c r="L147" s="565"/>
      <c r="M147" s="558"/>
      <c r="N147" s="474">
        <f t="shared" si="10"/>
        <v>0</v>
      </c>
      <c r="O147" s="141" t="str">
        <f t="shared" si="11"/>
        <v/>
      </c>
      <c r="P147" s="15"/>
      <c r="Q147" s="15"/>
      <c r="R147" s="15"/>
      <c r="S147" s="15"/>
      <c r="T147" s="15"/>
      <c r="U147" s="15"/>
      <c r="V147" s="15"/>
      <c r="W147" s="621" t="str">
        <f>IF(ISBLANK($C147),"",_xlfn.IFNA(MATCH($C147,Deelnemersoverzicht!$C$16:$C$66,0),0))</f>
        <v/>
      </c>
      <c r="X147" s="487" t="str">
        <f t="shared" si="12"/>
        <v>Na startdatum aangekocht</v>
      </c>
    </row>
    <row r="148" spans="1:24" ht="12" customHeight="1" x14ac:dyDescent="0.2">
      <c r="A148" s="195" t="str">
        <f t="shared" si="6"/>
        <v/>
      </c>
      <c r="B148" s="552"/>
      <c r="C148" s="553"/>
      <c r="D148" s="710"/>
      <c r="E148" s="711"/>
      <c r="F148" s="566"/>
      <c r="G148" s="669"/>
      <c r="H148" s="563"/>
      <c r="I148" s="472">
        <f t="shared" si="8"/>
        <v>0</v>
      </c>
      <c r="J148" s="564"/>
      <c r="K148" s="668">
        <f t="shared" si="9"/>
        <v>0</v>
      </c>
      <c r="L148" s="565"/>
      <c r="M148" s="558"/>
      <c r="N148" s="474">
        <f t="shared" si="10"/>
        <v>0</v>
      </c>
      <c r="O148" s="141" t="str">
        <f t="shared" si="11"/>
        <v/>
      </c>
      <c r="P148" s="15"/>
      <c r="Q148" s="15"/>
      <c r="R148" s="15"/>
      <c r="S148" s="15"/>
      <c r="T148" s="15"/>
      <c r="U148" s="15"/>
      <c r="V148" s="15"/>
      <c r="W148" s="621" t="str">
        <f>IF(ISBLANK($C148),"",_xlfn.IFNA(MATCH($C148,Deelnemersoverzicht!$C$16:$C$66,0),0))</f>
        <v/>
      </c>
      <c r="X148" s="487" t="str">
        <f t="shared" si="12"/>
        <v>Na startdatum aangekocht</v>
      </c>
    </row>
    <row r="149" spans="1:24" ht="12" customHeight="1" x14ac:dyDescent="0.2">
      <c r="A149" s="195" t="str">
        <f t="shared" si="6"/>
        <v/>
      </c>
      <c r="B149" s="552"/>
      <c r="C149" s="553"/>
      <c r="D149" s="710"/>
      <c r="E149" s="711"/>
      <c r="F149" s="566"/>
      <c r="G149" s="669"/>
      <c r="H149" s="563"/>
      <c r="I149" s="472">
        <f t="shared" si="8"/>
        <v>0</v>
      </c>
      <c r="J149" s="564"/>
      <c r="K149" s="668">
        <f t="shared" si="9"/>
        <v>0</v>
      </c>
      <c r="L149" s="565"/>
      <c r="M149" s="558"/>
      <c r="N149" s="474">
        <f t="shared" si="10"/>
        <v>0</v>
      </c>
      <c r="O149" s="141" t="str">
        <f t="shared" si="11"/>
        <v/>
      </c>
      <c r="P149" s="15"/>
      <c r="Q149" s="15"/>
      <c r="R149" s="15"/>
      <c r="S149" s="15"/>
      <c r="T149" s="15"/>
      <c r="U149" s="15"/>
      <c r="V149" s="15"/>
      <c r="W149" s="621" t="str">
        <f>IF(ISBLANK($C149),"",_xlfn.IFNA(MATCH($C149,Deelnemersoverzicht!$C$16:$C$66,0),0))</f>
        <v/>
      </c>
      <c r="X149" s="487" t="str">
        <f t="shared" si="12"/>
        <v>Na startdatum aangekocht</v>
      </c>
    </row>
    <row r="150" spans="1:24" ht="12" customHeight="1" x14ac:dyDescent="0.2">
      <c r="A150" s="195" t="str">
        <f t="shared" si="6"/>
        <v/>
      </c>
      <c r="B150" s="552"/>
      <c r="C150" s="553"/>
      <c r="D150" s="710"/>
      <c r="E150" s="711"/>
      <c r="F150" s="566"/>
      <c r="G150" s="669"/>
      <c r="H150" s="563"/>
      <c r="I150" s="472">
        <f t="shared" si="8"/>
        <v>0</v>
      </c>
      <c r="J150" s="564"/>
      <c r="K150" s="668">
        <f t="shared" si="9"/>
        <v>0</v>
      </c>
      <c r="L150" s="565"/>
      <c r="M150" s="558"/>
      <c r="N150" s="474">
        <f t="shared" si="10"/>
        <v>0</v>
      </c>
      <c r="O150" s="141" t="str">
        <f t="shared" si="11"/>
        <v/>
      </c>
      <c r="P150" s="15"/>
      <c r="Q150" s="15"/>
      <c r="R150" s="15"/>
      <c r="S150" s="15"/>
      <c r="T150" s="15"/>
      <c r="U150" s="15"/>
      <c r="V150" s="15"/>
      <c r="W150" s="621" t="str">
        <f>IF(ISBLANK($C150),"",_xlfn.IFNA(MATCH($C150,Deelnemersoverzicht!$C$16:$C$66,0),0))</f>
        <v/>
      </c>
      <c r="X150" s="487" t="str">
        <f t="shared" si="12"/>
        <v>Na startdatum aangekocht</v>
      </c>
    </row>
    <row r="151" spans="1:24" ht="12" customHeight="1" x14ac:dyDescent="0.2">
      <c r="A151" s="195"/>
      <c r="B151" s="136"/>
      <c r="C151" s="15"/>
      <c r="D151" s="136"/>
      <c r="E151" s="136"/>
      <c r="F151" s="136"/>
      <c r="G151" s="136"/>
      <c r="H151" s="136"/>
      <c r="I151" s="136"/>
      <c r="J151" s="136"/>
      <c r="K151" s="136"/>
      <c r="L151" s="136"/>
      <c r="M151" s="470" t="s">
        <v>74</v>
      </c>
      <c r="N151" s="471">
        <f>SUM(N96:N150)</f>
        <v>0</v>
      </c>
      <c r="O151" s="141"/>
      <c r="P151" s="15"/>
      <c r="Q151" s="15"/>
      <c r="R151" s="15"/>
      <c r="S151" s="15"/>
      <c r="T151" s="15"/>
      <c r="U151" s="15"/>
      <c r="V151" s="15"/>
      <c r="W151" s="440"/>
      <c r="X151" s="487" t="str">
        <f t="shared" si="12"/>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P152" s="15"/>
      <c r="Q152" s="15"/>
      <c r="R152" s="15"/>
      <c r="S152" s="15"/>
      <c r="T152" s="15"/>
      <c r="U152" s="15"/>
      <c r="V152" s="15"/>
      <c r="W152" s="440"/>
      <c r="X152" s="487" t="str">
        <f t="shared" si="12"/>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P153" s="15"/>
      <c r="Q153" s="15"/>
      <c r="R153" s="15"/>
      <c r="S153" s="15"/>
      <c r="T153" s="15"/>
      <c r="U153" s="15"/>
      <c r="V153" s="15"/>
      <c r="W153" s="440"/>
      <c r="X153" s="15"/>
    </row>
    <row r="154" spans="1:24" ht="12" customHeight="1" x14ac:dyDescent="0.2">
      <c r="A154" s="195"/>
      <c r="B154" s="137"/>
      <c r="C154" s="137"/>
      <c r="D154" s="136"/>
      <c r="E154" s="136"/>
      <c r="F154" s="136"/>
      <c r="G154" s="136"/>
      <c r="H154" s="136"/>
      <c r="I154" s="136"/>
      <c r="J154" s="136"/>
      <c r="K154" s="136"/>
      <c r="L154" s="136"/>
      <c r="M154" s="136"/>
      <c r="N154" s="136"/>
      <c r="O154" s="141"/>
      <c r="P154" s="15"/>
      <c r="Q154" s="15"/>
      <c r="R154" s="15"/>
      <c r="S154" s="15"/>
      <c r="T154" s="15"/>
      <c r="U154" s="15"/>
      <c r="V154" s="15"/>
      <c r="W154" s="440"/>
      <c r="X154" s="15"/>
    </row>
    <row r="155" spans="1:24" ht="12" customHeight="1" x14ac:dyDescent="0.2">
      <c r="A155" s="195"/>
      <c r="B155" s="137" t="s">
        <v>122</v>
      </c>
      <c r="C155" s="136"/>
      <c r="D155" s="136"/>
      <c r="E155" s="136"/>
      <c r="F155" s="136"/>
      <c r="G155" s="136"/>
      <c r="H155" s="136"/>
      <c r="I155" s="136"/>
      <c r="J155" s="136"/>
      <c r="K155" s="136"/>
      <c r="L155" s="136"/>
      <c r="M155" s="136"/>
      <c r="N155" s="136"/>
      <c r="O155" s="141"/>
      <c r="P155" s="15"/>
      <c r="Q155" s="15"/>
      <c r="R155" s="15"/>
      <c r="S155" s="15"/>
      <c r="T155" s="15"/>
      <c r="U155" s="15"/>
      <c r="V155" s="15"/>
      <c r="W155" s="440"/>
      <c r="X155" s="15"/>
    </row>
    <row r="156" spans="1:24" ht="60" x14ac:dyDescent="0.2">
      <c r="A156" s="195"/>
      <c r="B156" s="464" t="s">
        <v>263</v>
      </c>
      <c r="C156" s="670" t="s">
        <v>99</v>
      </c>
      <c r="D156" s="465" t="s">
        <v>73</v>
      </c>
      <c r="E156" s="467"/>
      <c r="F156" s="467"/>
      <c r="G156" s="467"/>
      <c r="H156" s="548" t="s">
        <v>450</v>
      </c>
      <c r="I156" s="465" t="s">
        <v>385</v>
      </c>
      <c r="J156" s="488" t="s">
        <v>379</v>
      </c>
      <c r="K156" s="712" t="s">
        <v>234</v>
      </c>
      <c r="L156" s="713"/>
      <c r="M156" s="466" t="s">
        <v>65</v>
      </c>
      <c r="N156" s="464" t="s">
        <v>386</v>
      </c>
      <c r="O156" s="141"/>
      <c r="P156" s="15"/>
      <c r="Q156" s="15"/>
      <c r="R156" s="15"/>
      <c r="S156" s="15"/>
      <c r="T156" s="15"/>
      <c r="U156" s="15"/>
      <c r="V156" s="15"/>
      <c r="W156" s="440"/>
      <c r="X156" s="486" t="s">
        <v>383</v>
      </c>
    </row>
    <row r="157" spans="1:24" ht="12" customHeight="1" x14ac:dyDescent="0.2">
      <c r="A157" s="195" t="str">
        <f t="shared" ref="A157:A206" si="13">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15"/>
      <c r="Q157" s="15"/>
      <c r="R157" s="15"/>
      <c r="S157" s="15"/>
      <c r="T157" s="15"/>
      <c r="U157" s="15"/>
      <c r="V157" s="15"/>
      <c r="W157" s="621"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3"/>
        <v/>
      </c>
      <c r="B158" s="552"/>
      <c r="C158" s="560"/>
      <c r="D158" s="567"/>
      <c r="E158" s="567"/>
      <c r="F158" s="567"/>
      <c r="G158" s="567"/>
      <c r="H158" s="568"/>
      <c r="I158" s="562"/>
      <c r="J158" s="563"/>
      <c r="K158" s="708">
        <f t="shared" ref="K158:K206" si="14">IFERROR($I158-$N158,0)</f>
        <v>0</v>
      </c>
      <c r="L158" s="709"/>
      <c r="M158" s="559"/>
      <c r="N158" s="474">
        <f>IFERROR(($I158/$J158)*(Deelnemersoverzicht!$C$13-(DATEDIF(Startdatum,$H158,"D")/365)),0)</f>
        <v>0</v>
      </c>
      <c r="O158" s="141" t="str">
        <f t="shared" ref="O158:O206" si="15">IF(AND(COUNTA(B158:J158)&gt;0,ISBLANK(M158)),"Activiteittype ontbreekt!",IF(B158="","",IF(COUNTIF($B$15:$B$314,B158)=1,"",IF(COUNTIF($A$15:$A$314,B158&amp;M158)&gt;1,"","Let op dat elk activiteitnummer hetzelfde activiteittype moet krijgen!"))))</f>
        <v/>
      </c>
      <c r="P158" s="15"/>
      <c r="Q158" s="15"/>
      <c r="R158" s="15"/>
      <c r="S158" s="15"/>
      <c r="T158" s="15"/>
      <c r="U158" s="15"/>
      <c r="V158" s="15"/>
      <c r="W158" s="621" t="str">
        <f>IF(ISBLANK($C158),"",_xlfn.IFNA(MATCH($C158,Deelnemersoverzicht!$C$16:$C$66,0),0))</f>
        <v/>
      </c>
      <c r="X158" s="487"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3"/>
        <v/>
      </c>
      <c r="B159" s="552"/>
      <c r="C159" s="560"/>
      <c r="D159" s="567"/>
      <c r="E159" s="567"/>
      <c r="F159" s="567"/>
      <c r="G159" s="567"/>
      <c r="H159" s="568"/>
      <c r="I159" s="562"/>
      <c r="J159" s="563"/>
      <c r="K159" s="708">
        <f t="shared" si="14"/>
        <v>0</v>
      </c>
      <c r="L159" s="709"/>
      <c r="M159" s="559"/>
      <c r="N159" s="474">
        <f>IFERROR(($I159/$J159)*(Deelnemersoverzicht!$C$13-(DATEDIF(Startdatum,$H159,"D")/365)),0)</f>
        <v>0</v>
      </c>
      <c r="O159" s="141" t="str">
        <f t="shared" si="15"/>
        <v/>
      </c>
      <c r="P159" s="15"/>
      <c r="Q159" s="15"/>
      <c r="R159" s="15"/>
      <c r="S159" s="15"/>
      <c r="T159" s="15"/>
      <c r="U159" s="15"/>
      <c r="V159" s="15"/>
      <c r="W159" s="621" t="str">
        <f>IF(ISBLANK($C159),"",_xlfn.IFNA(MATCH($C159,Deelnemersoverzicht!$C$16:$C$66,0),0))</f>
        <v/>
      </c>
      <c r="X159" s="487" t="str">
        <f t="shared" si="16"/>
        <v>Na startdatum aangekocht</v>
      </c>
    </row>
    <row r="160" spans="1:24" ht="12" customHeight="1" x14ac:dyDescent="0.2">
      <c r="A160" s="195" t="str">
        <f t="shared" si="13"/>
        <v/>
      </c>
      <c r="B160" s="552"/>
      <c r="C160" s="560"/>
      <c r="D160" s="567"/>
      <c r="E160" s="567"/>
      <c r="F160" s="567"/>
      <c r="G160" s="567"/>
      <c r="H160" s="568"/>
      <c r="I160" s="562"/>
      <c r="J160" s="563"/>
      <c r="K160" s="708">
        <f t="shared" si="14"/>
        <v>0</v>
      </c>
      <c r="L160" s="709"/>
      <c r="M160" s="559"/>
      <c r="N160" s="474">
        <f>IFERROR(($I160/$J160)*(Deelnemersoverzicht!$C$13-(DATEDIF(Startdatum,$H160,"D")/365)),0)</f>
        <v>0</v>
      </c>
      <c r="O160" s="141" t="str">
        <f t="shared" si="15"/>
        <v/>
      </c>
      <c r="P160" s="15"/>
      <c r="Q160" s="15"/>
      <c r="R160" s="15"/>
      <c r="S160" s="15"/>
      <c r="T160" s="15"/>
      <c r="U160" s="15"/>
      <c r="V160" s="15"/>
      <c r="W160" s="621" t="str">
        <f>IF(ISBLANK($C160),"",_xlfn.IFNA(MATCH($C160,Deelnemersoverzicht!$C$16:$C$66,0),0))</f>
        <v/>
      </c>
      <c r="X160" s="487" t="str">
        <f t="shared" si="16"/>
        <v>Na startdatum aangekocht</v>
      </c>
    </row>
    <row r="161" spans="1:24" ht="12" customHeight="1" x14ac:dyDescent="0.2">
      <c r="A161" s="195" t="str">
        <f t="shared" si="13"/>
        <v/>
      </c>
      <c r="B161" s="552"/>
      <c r="C161" s="560"/>
      <c r="D161" s="567"/>
      <c r="E161" s="567"/>
      <c r="F161" s="567"/>
      <c r="G161" s="567"/>
      <c r="H161" s="568"/>
      <c r="I161" s="562"/>
      <c r="J161" s="563"/>
      <c r="K161" s="708">
        <f t="shared" si="14"/>
        <v>0</v>
      </c>
      <c r="L161" s="709"/>
      <c r="M161" s="559"/>
      <c r="N161" s="474">
        <f>IFERROR(($I161/$J161)*(Deelnemersoverzicht!$C$13-(DATEDIF(Startdatum,$H161,"D")/365)),0)</f>
        <v>0</v>
      </c>
      <c r="O161" s="141" t="str">
        <f t="shared" si="15"/>
        <v/>
      </c>
      <c r="P161" s="15"/>
      <c r="Q161" s="15"/>
      <c r="R161" s="15"/>
      <c r="S161" s="15"/>
      <c r="T161" s="15"/>
      <c r="U161" s="15"/>
      <c r="V161" s="15"/>
      <c r="W161" s="621" t="str">
        <f>IF(ISBLANK($C161),"",_xlfn.IFNA(MATCH($C161,Deelnemersoverzicht!$C$16:$C$66,0),0))</f>
        <v/>
      </c>
      <c r="X161" s="487" t="str">
        <f t="shared" si="16"/>
        <v>Na startdatum aangekocht</v>
      </c>
    </row>
    <row r="162" spans="1:24" ht="12" customHeight="1" x14ac:dyDescent="0.2">
      <c r="A162" s="195" t="str">
        <f t="shared" si="13"/>
        <v/>
      </c>
      <c r="B162" s="552"/>
      <c r="C162" s="560"/>
      <c r="D162" s="567"/>
      <c r="E162" s="567"/>
      <c r="F162" s="567"/>
      <c r="G162" s="567"/>
      <c r="H162" s="568"/>
      <c r="I162" s="562"/>
      <c r="J162" s="563"/>
      <c r="K162" s="708">
        <f t="shared" si="14"/>
        <v>0</v>
      </c>
      <c r="L162" s="709"/>
      <c r="M162" s="559"/>
      <c r="N162" s="474">
        <f>IFERROR(($I162/$J162)*(Deelnemersoverzicht!$C$13-(DATEDIF(Startdatum,$H162,"D")/365)),0)</f>
        <v>0</v>
      </c>
      <c r="O162" s="141" t="str">
        <f t="shared" si="15"/>
        <v/>
      </c>
      <c r="P162" s="15"/>
      <c r="Q162" s="15"/>
      <c r="R162" s="15"/>
      <c r="S162" s="15"/>
      <c r="T162" s="15"/>
      <c r="U162" s="15"/>
      <c r="V162" s="15"/>
      <c r="W162" s="621" t="str">
        <f>IF(ISBLANK($C162),"",_xlfn.IFNA(MATCH($C162,Deelnemersoverzicht!$C$16:$C$66,0),0))</f>
        <v/>
      </c>
      <c r="X162" s="487" t="str">
        <f t="shared" si="16"/>
        <v>Na startdatum aangekocht</v>
      </c>
    </row>
    <row r="163" spans="1:24" ht="12" customHeight="1" x14ac:dyDescent="0.2">
      <c r="A163" s="195" t="str">
        <f t="shared" si="13"/>
        <v/>
      </c>
      <c r="B163" s="552"/>
      <c r="C163" s="560"/>
      <c r="D163" s="567"/>
      <c r="E163" s="567"/>
      <c r="F163" s="567"/>
      <c r="G163" s="567"/>
      <c r="H163" s="568"/>
      <c r="I163" s="562"/>
      <c r="J163" s="563"/>
      <c r="K163" s="708">
        <f t="shared" si="14"/>
        <v>0</v>
      </c>
      <c r="L163" s="709"/>
      <c r="M163" s="559"/>
      <c r="N163" s="474">
        <f>IFERROR(($I163/$J163)*(Deelnemersoverzicht!$C$13-(DATEDIF(Startdatum,$H163,"D")/365)),0)</f>
        <v>0</v>
      </c>
      <c r="O163" s="141" t="str">
        <f t="shared" si="15"/>
        <v/>
      </c>
      <c r="P163" s="15"/>
      <c r="Q163" s="15"/>
      <c r="R163" s="15"/>
      <c r="S163" s="15"/>
      <c r="T163" s="15"/>
      <c r="U163" s="15"/>
      <c r="V163" s="15"/>
      <c r="W163" s="621" t="str">
        <f>IF(ISBLANK($C163),"",_xlfn.IFNA(MATCH($C163,Deelnemersoverzicht!$C$16:$C$66,0),0))</f>
        <v/>
      </c>
      <c r="X163" s="487" t="str">
        <f t="shared" si="16"/>
        <v>Na startdatum aangekocht</v>
      </c>
    </row>
    <row r="164" spans="1:24" x14ac:dyDescent="0.2">
      <c r="A164" s="195" t="str">
        <f t="shared" si="13"/>
        <v/>
      </c>
      <c r="B164" s="552"/>
      <c r="C164" s="560"/>
      <c r="D164" s="567"/>
      <c r="E164" s="567"/>
      <c r="F164" s="567"/>
      <c r="G164" s="567"/>
      <c r="H164" s="568"/>
      <c r="I164" s="562"/>
      <c r="J164" s="563"/>
      <c r="K164" s="708">
        <f t="shared" si="14"/>
        <v>0</v>
      </c>
      <c r="L164" s="709"/>
      <c r="M164" s="559"/>
      <c r="N164" s="474">
        <f>IFERROR(($I164/$J164)*(Deelnemersoverzicht!$C$13-(DATEDIF(Startdatum,$H164,"D")/365)),0)</f>
        <v>0</v>
      </c>
      <c r="O164" s="141" t="str">
        <f t="shared" si="15"/>
        <v/>
      </c>
      <c r="P164" s="15"/>
      <c r="Q164" s="15"/>
      <c r="R164" s="15"/>
      <c r="S164" s="15"/>
      <c r="T164" s="15"/>
      <c r="U164" s="15"/>
      <c r="V164" s="15"/>
      <c r="W164" s="621" t="str">
        <f>IF(ISBLANK($C164),"",_xlfn.IFNA(MATCH($C164,Deelnemersoverzicht!$C$16:$C$66,0),0))</f>
        <v/>
      </c>
      <c r="X164" s="487" t="str">
        <f t="shared" si="16"/>
        <v>Na startdatum aangekocht</v>
      </c>
    </row>
    <row r="165" spans="1:24" ht="12" customHeight="1" x14ac:dyDescent="0.2">
      <c r="A165" s="195" t="str">
        <f t="shared" si="13"/>
        <v/>
      </c>
      <c r="B165" s="552"/>
      <c r="C165" s="560"/>
      <c r="D165" s="567"/>
      <c r="E165" s="567"/>
      <c r="F165" s="567"/>
      <c r="G165" s="567"/>
      <c r="H165" s="568"/>
      <c r="I165" s="562"/>
      <c r="J165" s="563"/>
      <c r="K165" s="708">
        <f t="shared" si="14"/>
        <v>0</v>
      </c>
      <c r="L165" s="709"/>
      <c r="M165" s="559"/>
      <c r="N165" s="474">
        <f>IFERROR(($I165/$J165)*(Deelnemersoverzicht!$C$13-(DATEDIF(Startdatum,$H165,"D")/365)),0)</f>
        <v>0</v>
      </c>
      <c r="O165" s="141" t="str">
        <f t="shared" si="15"/>
        <v/>
      </c>
      <c r="P165" s="15"/>
      <c r="Q165" s="15"/>
      <c r="R165" s="15"/>
      <c r="S165" s="15"/>
      <c r="T165" s="15"/>
      <c r="U165" s="15"/>
      <c r="V165" s="15"/>
      <c r="W165" s="621" t="str">
        <f>IF(ISBLANK($C165),"",_xlfn.IFNA(MATCH($C165,Deelnemersoverzicht!$C$16:$C$66,0),0))</f>
        <v/>
      </c>
      <c r="X165" s="487" t="str">
        <f t="shared" si="16"/>
        <v>Na startdatum aangekocht</v>
      </c>
    </row>
    <row r="166" spans="1:24" ht="12" customHeight="1" x14ac:dyDescent="0.2">
      <c r="A166" s="195" t="str">
        <f t="shared" si="13"/>
        <v/>
      </c>
      <c r="B166" s="552"/>
      <c r="C166" s="560"/>
      <c r="D166" s="567"/>
      <c r="E166" s="567"/>
      <c r="F166" s="567"/>
      <c r="G166" s="567"/>
      <c r="H166" s="568"/>
      <c r="I166" s="562"/>
      <c r="J166" s="563"/>
      <c r="K166" s="708">
        <f t="shared" si="14"/>
        <v>0</v>
      </c>
      <c r="L166" s="709"/>
      <c r="M166" s="559"/>
      <c r="N166" s="474">
        <f>IFERROR(($I166/$J166)*(Deelnemersoverzicht!$C$13-(DATEDIF(Startdatum,$H166,"D")/365)),0)</f>
        <v>0</v>
      </c>
      <c r="O166" s="141" t="str">
        <f t="shared" si="15"/>
        <v/>
      </c>
      <c r="P166" s="15"/>
      <c r="Q166" s="15"/>
      <c r="R166" s="15"/>
      <c r="S166" s="15"/>
      <c r="T166" s="15"/>
      <c r="U166" s="15"/>
      <c r="V166" s="15"/>
      <c r="W166" s="621" t="str">
        <f>IF(ISBLANK($C166),"",_xlfn.IFNA(MATCH($C166,Deelnemersoverzicht!$C$16:$C$66,0),0))</f>
        <v/>
      </c>
      <c r="X166" s="487" t="str">
        <f t="shared" si="16"/>
        <v>Na startdatum aangekocht</v>
      </c>
    </row>
    <row r="167" spans="1:24" ht="12" customHeight="1" x14ac:dyDescent="0.2">
      <c r="A167" s="195" t="str">
        <f t="shared" si="13"/>
        <v/>
      </c>
      <c r="B167" s="552"/>
      <c r="C167" s="560"/>
      <c r="D167" s="567"/>
      <c r="E167" s="567"/>
      <c r="F167" s="567"/>
      <c r="G167" s="567"/>
      <c r="H167" s="568"/>
      <c r="I167" s="562"/>
      <c r="J167" s="563"/>
      <c r="K167" s="708">
        <f t="shared" si="14"/>
        <v>0</v>
      </c>
      <c r="L167" s="709"/>
      <c r="M167" s="559"/>
      <c r="N167" s="474">
        <f>IFERROR(($I167/$J167)*(Deelnemersoverzicht!$C$13-(DATEDIF(Startdatum,$H167,"D")/365)),0)</f>
        <v>0</v>
      </c>
      <c r="O167" s="141" t="str">
        <f t="shared" si="15"/>
        <v/>
      </c>
      <c r="P167" s="15"/>
      <c r="Q167" s="15"/>
      <c r="R167" s="15"/>
      <c r="S167" s="15"/>
      <c r="T167" s="15"/>
      <c r="U167" s="15"/>
      <c r="V167" s="15"/>
      <c r="W167" s="621" t="str">
        <f>IF(ISBLANK($C167),"",_xlfn.IFNA(MATCH($C167,Deelnemersoverzicht!$C$16:$C$66,0),0))</f>
        <v/>
      </c>
      <c r="X167" s="487" t="str">
        <f t="shared" si="16"/>
        <v>Na startdatum aangekocht</v>
      </c>
    </row>
    <row r="168" spans="1:24" ht="12" customHeight="1" x14ac:dyDescent="0.2">
      <c r="A168" s="195" t="str">
        <f t="shared" si="13"/>
        <v/>
      </c>
      <c r="B168" s="552"/>
      <c r="C168" s="560"/>
      <c r="D168" s="567"/>
      <c r="E168" s="567"/>
      <c r="F168" s="567"/>
      <c r="G168" s="567"/>
      <c r="H168" s="568"/>
      <c r="I168" s="562"/>
      <c r="J168" s="563"/>
      <c r="K168" s="708">
        <f t="shared" si="14"/>
        <v>0</v>
      </c>
      <c r="L168" s="709"/>
      <c r="M168" s="559"/>
      <c r="N168" s="474">
        <f>IFERROR(($I168/$J168)*(Deelnemersoverzicht!$C$13-(DATEDIF(Startdatum,$H168,"D")/365)),0)</f>
        <v>0</v>
      </c>
      <c r="O168" s="141" t="str">
        <f t="shared" si="15"/>
        <v/>
      </c>
      <c r="P168" s="15"/>
      <c r="Q168" s="15"/>
      <c r="R168" s="15"/>
      <c r="S168" s="15"/>
      <c r="T168" s="15"/>
      <c r="U168" s="15"/>
      <c r="V168" s="15"/>
      <c r="W168" s="621" t="str">
        <f>IF(ISBLANK($C168),"",_xlfn.IFNA(MATCH($C168,Deelnemersoverzicht!$C$16:$C$66,0),0))</f>
        <v/>
      </c>
      <c r="X168" s="487" t="str">
        <f t="shared" si="16"/>
        <v>Na startdatum aangekocht</v>
      </c>
    </row>
    <row r="169" spans="1:24" ht="12" customHeight="1" x14ac:dyDescent="0.2">
      <c r="A169" s="195" t="str">
        <f t="shared" si="13"/>
        <v/>
      </c>
      <c r="B169" s="552"/>
      <c r="C169" s="560"/>
      <c r="D169" s="567"/>
      <c r="E169" s="567"/>
      <c r="F169" s="567"/>
      <c r="G169" s="567"/>
      <c r="H169" s="568"/>
      <c r="I169" s="562"/>
      <c r="J169" s="563"/>
      <c r="K169" s="708">
        <f t="shared" si="14"/>
        <v>0</v>
      </c>
      <c r="L169" s="709"/>
      <c r="M169" s="559"/>
      <c r="N169" s="474">
        <f>IFERROR(($I169/$J169)*(Deelnemersoverzicht!$C$13-(DATEDIF(Startdatum,$H169,"D")/365)),0)</f>
        <v>0</v>
      </c>
      <c r="O169" s="141" t="str">
        <f t="shared" si="15"/>
        <v/>
      </c>
      <c r="P169" s="15"/>
      <c r="Q169" s="15"/>
      <c r="R169" s="15"/>
      <c r="S169" s="15"/>
      <c r="T169" s="15"/>
      <c r="U169" s="15"/>
      <c r="V169" s="15"/>
      <c r="W169" s="621" t="str">
        <f>IF(ISBLANK($C169),"",_xlfn.IFNA(MATCH($C169,Deelnemersoverzicht!$C$16:$C$66,0),0))</f>
        <v/>
      </c>
      <c r="X169" s="487" t="str">
        <f t="shared" si="16"/>
        <v>Na startdatum aangekocht</v>
      </c>
    </row>
    <row r="170" spans="1:24" ht="12" customHeight="1" x14ac:dyDescent="0.2">
      <c r="A170" s="195" t="str">
        <f t="shared" si="13"/>
        <v/>
      </c>
      <c r="B170" s="552"/>
      <c r="C170" s="560"/>
      <c r="D170" s="567"/>
      <c r="E170" s="567"/>
      <c r="F170" s="567"/>
      <c r="G170" s="567"/>
      <c r="H170" s="568"/>
      <c r="I170" s="562"/>
      <c r="J170" s="563"/>
      <c r="K170" s="708">
        <f t="shared" si="14"/>
        <v>0</v>
      </c>
      <c r="L170" s="709"/>
      <c r="M170" s="559"/>
      <c r="N170" s="474">
        <f>IFERROR(($I170/$J170)*(Deelnemersoverzicht!$C$13-(DATEDIF(Startdatum,$H170,"D")/365)),0)</f>
        <v>0</v>
      </c>
      <c r="O170" s="141" t="str">
        <f t="shared" si="15"/>
        <v/>
      </c>
      <c r="P170" s="15"/>
      <c r="Q170" s="15"/>
      <c r="R170" s="15"/>
      <c r="S170" s="15"/>
      <c r="T170" s="15"/>
      <c r="U170" s="15"/>
      <c r="V170" s="15"/>
      <c r="W170" s="621" t="str">
        <f>IF(ISBLANK($C170),"",_xlfn.IFNA(MATCH($C170,Deelnemersoverzicht!$C$16:$C$66,0),0))</f>
        <v/>
      </c>
      <c r="X170" s="487" t="str">
        <f t="shared" si="16"/>
        <v>Na startdatum aangekocht</v>
      </c>
    </row>
    <row r="171" spans="1:24" ht="12" customHeight="1" x14ac:dyDescent="0.2">
      <c r="A171" s="195" t="str">
        <f t="shared" si="13"/>
        <v/>
      </c>
      <c r="B171" s="552"/>
      <c r="C171" s="560"/>
      <c r="D171" s="567"/>
      <c r="E171" s="567"/>
      <c r="F171" s="567"/>
      <c r="G171" s="567"/>
      <c r="H171" s="568"/>
      <c r="I171" s="562"/>
      <c r="J171" s="563"/>
      <c r="K171" s="708">
        <f t="shared" si="14"/>
        <v>0</v>
      </c>
      <c r="L171" s="709"/>
      <c r="M171" s="559"/>
      <c r="N171" s="474">
        <f>IFERROR(($I171/$J171)*(Deelnemersoverzicht!$C$13-(DATEDIF(Startdatum,$H171,"D")/365)),0)</f>
        <v>0</v>
      </c>
      <c r="O171" s="141" t="str">
        <f t="shared" si="15"/>
        <v/>
      </c>
      <c r="P171" s="15"/>
      <c r="Q171" s="15"/>
      <c r="R171" s="15"/>
      <c r="S171" s="15"/>
      <c r="T171" s="15"/>
      <c r="U171" s="15"/>
      <c r="V171" s="15"/>
      <c r="W171" s="621" t="str">
        <f>IF(ISBLANK($C171),"",_xlfn.IFNA(MATCH($C171,Deelnemersoverzicht!$C$16:$C$66,0),0))</f>
        <v/>
      </c>
      <c r="X171" s="487" t="str">
        <f t="shared" si="16"/>
        <v>Na startdatum aangekocht</v>
      </c>
    </row>
    <row r="172" spans="1:24" ht="12" customHeight="1" x14ac:dyDescent="0.2">
      <c r="A172" s="195" t="str">
        <f t="shared" si="13"/>
        <v/>
      </c>
      <c r="B172" s="552"/>
      <c r="C172" s="560"/>
      <c r="D172" s="567"/>
      <c r="E172" s="567"/>
      <c r="F172" s="567"/>
      <c r="G172" s="567"/>
      <c r="H172" s="568"/>
      <c r="I172" s="562"/>
      <c r="J172" s="563"/>
      <c r="K172" s="708">
        <f t="shared" si="14"/>
        <v>0</v>
      </c>
      <c r="L172" s="709"/>
      <c r="M172" s="559"/>
      <c r="N172" s="474">
        <f>IFERROR(($I172/$J172)*(Deelnemersoverzicht!$C$13-(DATEDIF(Startdatum,$H172,"D")/365)),0)</f>
        <v>0</v>
      </c>
      <c r="O172" s="141" t="str">
        <f t="shared" si="15"/>
        <v/>
      </c>
      <c r="P172" s="15"/>
      <c r="Q172" s="15"/>
      <c r="R172" s="15"/>
      <c r="S172" s="15"/>
      <c r="T172" s="15"/>
      <c r="U172" s="15"/>
      <c r="V172" s="15"/>
      <c r="W172" s="621" t="str">
        <f>IF(ISBLANK($C172),"",_xlfn.IFNA(MATCH($C172,Deelnemersoverzicht!$C$16:$C$66,0),0))</f>
        <v/>
      </c>
      <c r="X172" s="487" t="str">
        <f t="shared" si="16"/>
        <v>Na startdatum aangekocht</v>
      </c>
    </row>
    <row r="173" spans="1:24" ht="12" customHeight="1" x14ac:dyDescent="0.2">
      <c r="A173" s="195" t="str">
        <f t="shared" si="13"/>
        <v/>
      </c>
      <c r="B173" s="552"/>
      <c r="C173" s="560"/>
      <c r="D173" s="567"/>
      <c r="E173" s="567"/>
      <c r="F173" s="567"/>
      <c r="G173" s="567"/>
      <c r="H173" s="568"/>
      <c r="I173" s="562"/>
      <c r="J173" s="563"/>
      <c r="K173" s="708">
        <f t="shared" si="14"/>
        <v>0</v>
      </c>
      <c r="L173" s="709"/>
      <c r="M173" s="559"/>
      <c r="N173" s="474">
        <f>IFERROR(($I173/$J173)*(Deelnemersoverzicht!$C$13-(DATEDIF(Startdatum,$H173,"D")/365)),0)</f>
        <v>0</v>
      </c>
      <c r="O173" s="141" t="str">
        <f t="shared" si="15"/>
        <v/>
      </c>
      <c r="P173" s="15"/>
      <c r="Q173" s="15"/>
      <c r="R173" s="15"/>
      <c r="S173" s="15"/>
      <c r="T173" s="15"/>
      <c r="U173" s="15"/>
      <c r="V173" s="15"/>
      <c r="W173" s="621" t="str">
        <f>IF(ISBLANK($C173),"",_xlfn.IFNA(MATCH($C173,Deelnemersoverzicht!$C$16:$C$66,0),0))</f>
        <v/>
      </c>
      <c r="X173" s="487" t="str">
        <f t="shared" si="16"/>
        <v>Na startdatum aangekocht</v>
      </c>
    </row>
    <row r="174" spans="1:24" ht="12" customHeight="1" x14ac:dyDescent="0.2">
      <c r="A174" s="195" t="str">
        <f t="shared" si="13"/>
        <v/>
      </c>
      <c r="B174" s="552"/>
      <c r="C174" s="560"/>
      <c r="D174" s="567"/>
      <c r="E174" s="567"/>
      <c r="F174" s="567"/>
      <c r="G174" s="567"/>
      <c r="H174" s="568"/>
      <c r="I174" s="562"/>
      <c r="J174" s="563"/>
      <c r="K174" s="708">
        <f t="shared" si="14"/>
        <v>0</v>
      </c>
      <c r="L174" s="709"/>
      <c r="M174" s="559"/>
      <c r="N174" s="474">
        <f>IFERROR(($I174/$J174)*(Deelnemersoverzicht!$C$13-(DATEDIF(Startdatum,$H174,"D")/365)),0)</f>
        <v>0</v>
      </c>
      <c r="O174" s="141" t="str">
        <f t="shared" si="15"/>
        <v/>
      </c>
      <c r="P174" s="15"/>
      <c r="Q174" s="15"/>
      <c r="R174" s="15"/>
      <c r="S174" s="15"/>
      <c r="T174" s="15"/>
      <c r="U174" s="15"/>
      <c r="V174" s="15"/>
      <c r="W174" s="621" t="str">
        <f>IF(ISBLANK($C174),"",_xlfn.IFNA(MATCH($C174,Deelnemersoverzicht!$C$16:$C$66,0),0))</f>
        <v/>
      </c>
      <c r="X174" s="487" t="str">
        <f t="shared" si="16"/>
        <v>Na startdatum aangekocht</v>
      </c>
    </row>
    <row r="175" spans="1:24" ht="12" customHeight="1" x14ac:dyDescent="0.2">
      <c r="A175" s="195" t="str">
        <f t="shared" si="13"/>
        <v/>
      </c>
      <c r="B175" s="552"/>
      <c r="C175" s="560"/>
      <c r="D175" s="567"/>
      <c r="E175" s="567"/>
      <c r="F175" s="567"/>
      <c r="G175" s="567"/>
      <c r="H175" s="568"/>
      <c r="I175" s="562"/>
      <c r="J175" s="563"/>
      <c r="K175" s="708">
        <f t="shared" si="14"/>
        <v>0</v>
      </c>
      <c r="L175" s="709"/>
      <c r="M175" s="559"/>
      <c r="N175" s="474">
        <f>IFERROR(($I175/$J175)*(Deelnemersoverzicht!$C$13-(DATEDIF(Startdatum,$H175,"D")/365)),0)</f>
        <v>0</v>
      </c>
      <c r="O175" s="141" t="str">
        <f t="shared" si="15"/>
        <v/>
      </c>
      <c r="P175" s="15"/>
      <c r="Q175" s="15"/>
      <c r="R175" s="15"/>
      <c r="S175" s="15"/>
      <c r="T175" s="15"/>
      <c r="U175" s="15"/>
      <c r="V175" s="15"/>
      <c r="W175" s="621" t="str">
        <f>IF(ISBLANK($C175),"",_xlfn.IFNA(MATCH($C175,Deelnemersoverzicht!$C$16:$C$66,0),0))</f>
        <v/>
      </c>
      <c r="X175" s="487" t="str">
        <f t="shared" si="16"/>
        <v>Na startdatum aangekocht</v>
      </c>
    </row>
    <row r="176" spans="1:24" ht="12" customHeight="1" x14ac:dyDescent="0.2">
      <c r="A176" s="195" t="str">
        <f t="shared" si="13"/>
        <v/>
      </c>
      <c r="B176" s="552"/>
      <c r="C176" s="560"/>
      <c r="D176" s="567"/>
      <c r="E176" s="567"/>
      <c r="F176" s="567"/>
      <c r="G176" s="567"/>
      <c r="H176" s="568"/>
      <c r="I176" s="562"/>
      <c r="J176" s="563"/>
      <c r="K176" s="708">
        <f t="shared" si="14"/>
        <v>0</v>
      </c>
      <c r="L176" s="709"/>
      <c r="M176" s="559"/>
      <c r="N176" s="474">
        <f>IFERROR(($I176/$J176)*(Deelnemersoverzicht!$C$13-(DATEDIF(Startdatum,$H176,"D")/365)),0)</f>
        <v>0</v>
      </c>
      <c r="O176" s="141" t="str">
        <f t="shared" si="15"/>
        <v/>
      </c>
      <c r="P176" s="15"/>
      <c r="Q176" s="15"/>
      <c r="R176" s="15"/>
      <c r="S176" s="15"/>
      <c r="T176" s="15"/>
      <c r="U176" s="15"/>
      <c r="V176" s="15"/>
      <c r="W176" s="621" t="str">
        <f>IF(ISBLANK($C176),"",_xlfn.IFNA(MATCH($C176,Deelnemersoverzicht!$C$16:$C$66,0),0))</f>
        <v/>
      </c>
      <c r="X176" s="487" t="str">
        <f t="shared" si="16"/>
        <v>Na startdatum aangekocht</v>
      </c>
    </row>
    <row r="177" spans="1:24" ht="12" customHeight="1" x14ac:dyDescent="0.2">
      <c r="A177" s="195" t="str">
        <f t="shared" si="13"/>
        <v/>
      </c>
      <c r="B177" s="552"/>
      <c r="C177" s="560"/>
      <c r="D177" s="567"/>
      <c r="E177" s="567"/>
      <c r="F177" s="567"/>
      <c r="G177" s="567"/>
      <c r="H177" s="568"/>
      <c r="I177" s="562"/>
      <c r="J177" s="563"/>
      <c r="K177" s="708">
        <f t="shared" si="14"/>
        <v>0</v>
      </c>
      <c r="L177" s="709"/>
      <c r="M177" s="559"/>
      <c r="N177" s="474">
        <f>IFERROR(($I177/$J177)*(Deelnemersoverzicht!$C$13-(DATEDIF(Startdatum,$H177,"D")/365)),0)</f>
        <v>0</v>
      </c>
      <c r="O177" s="141" t="str">
        <f t="shared" si="15"/>
        <v/>
      </c>
      <c r="P177" s="15"/>
      <c r="Q177" s="15"/>
      <c r="R177" s="15"/>
      <c r="S177" s="15"/>
      <c r="T177" s="15"/>
      <c r="U177" s="15"/>
      <c r="V177" s="15"/>
      <c r="W177" s="621" t="str">
        <f>IF(ISBLANK($C177),"",_xlfn.IFNA(MATCH($C177,Deelnemersoverzicht!$C$16:$C$66,0),0))</f>
        <v/>
      </c>
      <c r="X177" s="487" t="str">
        <f t="shared" si="16"/>
        <v>Na startdatum aangekocht</v>
      </c>
    </row>
    <row r="178" spans="1:24" ht="12" customHeight="1" x14ac:dyDescent="0.2">
      <c r="A178" s="195" t="str">
        <f t="shared" si="13"/>
        <v/>
      </c>
      <c r="B178" s="552"/>
      <c r="C178" s="560"/>
      <c r="D178" s="567"/>
      <c r="E178" s="567"/>
      <c r="F178" s="567"/>
      <c r="G178" s="567"/>
      <c r="H178" s="568"/>
      <c r="I178" s="562"/>
      <c r="J178" s="563"/>
      <c r="K178" s="708">
        <f t="shared" si="14"/>
        <v>0</v>
      </c>
      <c r="L178" s="709"/>
      <c r="M178" s="559"/>
      <c r="N178" s="474">
        <f>IFERROR(($I178/$J178)*(Deelnemersoverzicht!$C$13-(DATEDIF(Startdatum,$H178,"D")/365)),0)</f>
        <v>0</v>
      </c>
      <c r="O178" s="141" t="str">
        <f t="shared" si="15"/>
        <v/>
      </c>
      <c r="P178" s="15"/>
      <c r="Q178" s="15"/>
      <c r="R178" s="15"/>
      <c r="S178" s="15"/>
      <c r="T178" s="15"/>
      <c r="U178" s="15"/>
      <c r="V178" s="15"/>
      <c r="W178" s="621" t="str">
        <f>IF(ISBLANK($C178),"",_xlfn.IFNA(MATCH($C178,Deelnemersoverzicht!$C$16:$C$66,0),0))</f>
        <v/>
      </c>
      <c r="X178" s="487" t="str">
        <f t="shared" si="16"/>
        <v>Na startdatum aangekocht</v>
      </c>
    </row>
    <row r="179" spans="1:24" ht="12" customHeight="1" x14ac:dyDescent="0.2">
      <c r="A179" s="195" t="str">
        <f t="shared" si="13"/>
        <v/>
      </c>
      <c r="B179" s="552"/>
      <c r="C179" s="560"/>
      <c r="D179" s="567"/>
      <c r="E179" s="567"/>
      <c r="F179" s="567"/>
      <c r="G179" s="567"/>
      <c r="H179" s="568"/>
      <c r="I179" s="562"/>
      <c r="J179" s="563"/>
      <c r="K179" s="708">
        <f t="shared" si="14"/>
        <v>0</v>
      </c>
      <c r="L179" s="709"/>
      <c r="M179" s="559"/>
      <c r="N179" s="474">
        <f>IFERROR(($I179/$J179)*(Deelnemersoverzicht!$C$13-(DATEDIF(Startdatum,$H179,"D")/365)),0)</f>
        <v>0</v>
      </c>
      <c r="O179" s="141" t="str">
        <f t="shared" si="15"/>
        <v/>
      </c>
      <c r="P179" s="15"/>
      <c r="Q179" s="15"/>
      <c r="R179" s="15"/>
      <c r="S179" s="15"/>
      <c r="T179" s="15"/>
      <c r="U179" s="15"/>
      <c r="V179" s="15"/>
      <c r="W179" s="621" t="str">
        <f>IF(ISBLANK($C179),"",_xlfn.IFNA(MATCH($C179,Deelnemersoverzicht!$C$16:$C$66,0),0))</f>
        <v/>
      </c>
      <c r="X179" s="487" t="str">
        <f t="shared" si="16"/>
        <v>Na startdatum aangekocht</v>
      </c>
    </row>
    <row r="180" spans="1:24" ht="12" customHeight="1" x14ac:dyDescent="0.2">
      <c r="A180" s="195" t="str">
        <f t="shared" si="13"/>
        <v/>
      </c>
      <c r="B180" s="552"/>
      <c r="C180" s="560"/>
      <c r="D180" s="567"/>
      <c r="E180" s="567"/>
      <c r="F180" s="567"/>
      <c r="G180" s="567"/>
      <c r="H180" s="568"/>
      <c r="I180" s="562"/>
      <c r="J180" s="563"/>
      <c r="K180" s="708">
        <f t="shared" si="14"/>
        <v>0</v>
      </c>
      <c r="L180" s="709"/>
      <c r="M180" s="559"/>
      <c r="N180" s="474">
        <f>IFERROR(($I180/$J180)*(Deelnemersoverzicht!$C$13-(DATEDIF(Startdatum,$H180,"D")/365)),0)</f>
        <v>0</v>
      </c>
      <c r="O180" s="141" t="str">
        <f t="shared" si="15"/>
        <v/>
      </c>
      <c r="P180" s="15"/>
      <c r="Q180" s="15"/>
      <c r="R180" s="15"/>
      <c r="S180" s="15"/>
      <c r="T180" s="15"/>
      <c r="U180" s="15"/>
      <c r="V180" s="15"/>
      <c r="W180" s="621" t="str">
        <f>IF(ISBLANK($C180),"",_xlfn.IFNA(MATCH($C180,Deelnemersoverzicht!$C$16:$C$66,0),0))</f>
        <v/>
      </c>
      <c r="X180" s="487" t="str">
        <f t="shared" si="16"/>
        <v>Na startdatum aangekocht</v>
      </c>
    </row>
    <row r="181" spans="1:24" ht="12" customHeight="1" x14ac:dyDescent="0.2">
      <c r="A181" s="195" t="str">
        <f t="shared" si="13"/>
        <v/>
      </c>
      <c r="B181" s="552"/>
      <c r="C181" s="560"/>
      <c r="D181" s="567"/>
      <c r="E181" s="567"/>
      <c r="F181" s="567"/>
      <c r="G181" s="567"/>
      <c r="H181" s="568"/>
      <c r="I181" s="562"/>
      <c r="J181" s="563"/>
      <c r="K181" s="708">
        <f t="shared" si="14"/>
        <v>0</v>
      </c>
      <c r="L181" s="709"/>
      <c r="M181" s="559"/>
      <c r="N181" s="474">
        <f>IFERROR(($I181/$J181)*(Deelnemersoverzicht!$C$13-(DATEDIF(Startdatum,$H181,"D")/365)),0)</f>
        <v>0</v>
      </c>
      <c r="O181" s="141" t="str">
        <f t="shared" si="15"/>
        <v/>
      </c>
      <c r="P181" s="15"/>
      <c r="Q181" s="15"/>
      <c r="R181" s="15"/>
      <c r="S181" s="15"/>
      <c r="T181" s="15"/>
      <c r="U181" s="15"/>
      <c r="V181" s="15"/>
      <c r="W181" s="621" t="str">
        <f>IF(ISBLANK($C181),"",_xlfn.IFNA(MATCH($C181,Deelnemersoverzicht!$C$16:$C$66,0),0))</f>
        <v/>
      </c>
      <c r="X181" s="487" t="str">
        <f t="shared" si="16"/>
        <v>Na startdatum aangekocht</v>
      </c>
    </row>
    <row r="182" spans="1:24" ht="12" customHeight="1" x14ac:dyDescent="0.2">
      <c r="A182" s="195" t="str">
        <f t="shared" si="13"/>
        <v/>
      </c>
      <c r="B182" s="552"/>
      <c r="C182" s="560"/>
      <c r="D182" s="567"/>
      <c r="E182" s="567"/>
      <c r="F182" s="567"/>
      <c r="G182" s="567"/>
      <c r="H182" s="568"/>
      <c r="I182" s="562"/>
      <c r="J182" s="563"/>
      <c r="K182" s="708">
        <f t="shared" si="14"/>
        <v>0</v>
      </c>
      <c r="L182" s="709"/>
      <c r="M182" s="559"/>
      <c r="N182" s="474">
        <f>IFERROR(($I182/$J182)*(Deelnemersoverzicht!$C$13-(DATEDIF(Startdatum,$H182,"D")/365)),0)</f>
        <v>0</v>
      </c>
      <c r="O182" s="141" t="str">
        <f t="shared" si="15"/>
        <v/>
      </c>
      <c r="P182" s="15"/>
      <c r="Q182" s="15"/>
      <c r="R182" s="15"/>
      <c r="S182" s="15"/>
      <c r="T182" s="15"/>
      <c r="U182" s="15"/>
      <c r="V182" s="15"/>
      <c r="W182" s="621" t="str">
        <f>IF(ISBLANK($C182),"",_xlfn.IFNA(MATCH($C182,Deelnemersoverzicht!$C$16:$C$66,0),0))</f>
        <v/>
      </c>
      <c r="X182" s="487" t="str">
        <f t="shared" si="16"/>
        <v>Na startdatum aangekocht</v>
      </c>
    </row>
    <row r="183" spans="1:24" ht="12" customHeight="1" x14ac:dyDescent="0.2">
      <c r="A183" s="195" t="str">
        <f t="shared" si="13"/>
        <v/>
      </c>
      <c r="B183" s="552"/>
      <c r="C183" s="560"/>
      <c r="D183" s="567"/>
      <c r="E183" s="567"/>
      <c r="F183" s="567"/>
      <c r="G183" s="567"/>
      <c r="H183" s="568"/>
      <c r="I183" s="562"/>
      <c r="J183" s="563"/>
      <c r="K183" s="708">
        <f t="shared" si="14"/>
        <v>0</v>
      </c>
      <c r="L183" s="709"/>
      <c r="M183" s="559"/>
      <c r="N183" s="474">
        <f>IFERROR(($I183/$J183)*(Deelnemersoverzicht!$C$13-(DATEDIF(Startdatum,$H183,"D")/365)),0)</f>
        <v>0</v>
      </c>
      <c r="O183" s="141" t="str">
        <f t="shared" si="15"/>
        <v/>
      </c>
      <c r="P183" s="15"/>
      <c r="Q183" s="15"/>
      <c r="R183" s="15"/>
      <c r="S183" s="15"/>
      <c r="T183" s="15"/>
      <c r="U183" s="15"/>
      <c r="V183" s="15"/>
      <c r="W183" s="621" t="str">
        <f>IF(ISBLANK($C183),"",_xlfn.IFNA(MATCH($C183,Deelnemersoverzicht!$C$16:$C$66,0),0))</f>
        <v/>
      </c>
      <c r="X183" s="487" t="str">
        <f t="shared" si="16"/>
        <v>Na startdatum aangekocht</v>
      </c>
    </row>
    <row r="184" spans="1:24" ht="12" customHeight="1" x14ac:dyDescent="0.2">
      <c r="A184" s="195" t="str">
        <f t="shared" si="13"/>
        <v/>
      </c>
      <c r="B184" s="552"/>
      <c r="C184" s="560"/>
      <c r="D184" s="567"/>
      <c r="E184" s="567"/>
      <c r="F184" s="567"/>
      <c r="G184" s="567"/>
      <c r="H184" s="568"/>
      <c r="I184" s="562"/>
      <c r="J184" s="563"/>
      <c r="K184" s="708">
        <f t="shared" si="14"/>
        <v>0</v>
      </c>
      <c r="L184" s="709"/>
      <c r="M184" s="559"/>
      <c r="N184" s="474">
        <f>IFERROR(($I184/$J184)*(Deelnemersoverzicht!$C$13-(DATEDIF(Startdatum,$H184,"D")/365)),0)</f>
        <v>0</v>
      </c>
      <c r="O184" s="141" t="str">
        <f t="shared" si="15"/>
        <v/>
      </c>
      <c r="P184" s="15"/>
      <c r="Q184" s="15"/>
      <c r="R184" s="15"/>
      <c r="S184" s="15"/>
      <c r="T184" s="15"/>
      <c r="U184" s="15"/>
      <c r="V184" s="15"/>
      <c r="W184" s="621" t="str">
        <f>IF(ISBLANK($C184),"",_xlfn.IFNA(MATCH($C184,Deelnemersoverzicht!$C$16:$C$66,0),0))</f>
        <v/>
      </c>
      <c r="X184" s="487" t="str">
        <f t="shared" si="16"/>
        <v>Na startdatum aangekocht</v>
      </c>
    </row>
    <row r="185" spans="1:24" ht="12" customHeight="1" x14ac:dyDescent="0.2">
      <c r="A185" s="195" t="str">
        <f t="shared" si="13"/>
        <v/>
      </c>
      <c r="B185" s="552"/>
      <c r="C185" s="560"/>
      <c r="D185" s="567"/>
      <c r="E185" s="567"/>
      <c r="F185" s="567"/>
      <c r="G185" s="567"/>
      <c r="H185" s="568"/>
      <c r="I185" s="562"/>
      <c r="J185" s="563"/>
      <c r="K185" s="708">
        <f t="shared" si="14"/>
        <v>0</v>
      </c>
      <c r="L185" s="709"/>
      <c r="M185" s="559"/>
      <c r="N185" s="474">
        <f>IFERROR(($I185/$J185)*(Deelnemersoverzicht!$C$13-(DATEDIF(Startdatum,$H185,"D")/365)),0)</f>
        <v>0</v>
      </c>
      <c r="O185" s="141" t="str">
        <f t="shared" si="15"/>
        <v/>
      </c>
      <c r="P185" s="15"/>
      <c r="Q185" s="15"/>
      <c r="R185" s="15"/>
      <c r="S185" s="15"/>
      <c r="T185" s="15"/>
      <c r="U185" s="15"/>
      <c r="V185" s="15"/>
      <c r="W185" s="621" t="str">
        <f>IF(ISBLANK($C185),"",_xlfn.IFNA(MATCH($C185,Deelnemersoverzicht!$C$16:$C$66,0),0))</f>
        <v/>
      </c>
      <c r="X185" s="487" t="str">
        <f t="shared" si="16"/>
        <v>Na startdatum aangekocht</v>
      </c>
    </row>
    <row r="186" spans="1:24" ht="12" customHeight="1" x14ac:dyDescent="0.2">
      <c r="A186" s="195" t="str">
        <f t="shared" si="13"/>
        <v/>
      </c>
      <c r="B186" s="552"/>
      <c r="C186" s="560"/>
      <c r="D186" s="567"/>
      <c r="E186" s="567"/>
      <c r="F186" s="567"/>
      <c r="G186" s="567"/>
      <c r="H186" s="568"/>
      <c r="I186" s="562"/>
      <c r="J186" s="563"/>
      <c r="K186" s="708">
        <f t="shared" si="14"/>
        <v>0</v>
      </c>
      <c r="L186" s="709"/>
      <c r="M186" s="559"/>
      <c r="N186" s="474">
        <f>IFERROR(($I186/$J186)*(Deelnemersoverzicht!$C$13-(DATEDIF(Startdatum,$H186,"D")/365)),0)</f>
        <v>0</v>
      </c>
      <c r="O186" s="141" t="str">
        <f t="shared" si="15"/>
        <v/>
      </c>
      <c r="P186" s="15"/>
      <c r="Q186" s="15"/>
      <c r="R186" s="15"/>
      <c r="S186" s="15"/>
      <c r="T186" s="15"/>
      <c r="U186" s="15"/>
      <c r="V186" s="15"/>
      <c r="W186" s="621" t="str">
        <f>IF(ISBLANK($C186),"",_xlfn.IFNA(MATCH($C186,Deelnemersoverzicht!$C$16:$C$66,0),0))</f>
        <v/>
      </c>
      <c r="X186" s="487" t="str">
        <f t="shared" si="16"/>
        <v>Na startdatum aangekocht</v>
      </c>
    </row>
    <row r="187" spans="1:24" ht="12" customHeight="1" x14ac:dyDescent="0.2">
      <c r="A187" s="195" t="str">
        <f t="shared" si="13"/>
        <v/>
      </c>
      <c r="B187" s="552"/>
      <c r="C187" s="560"/>
      <c r="D187" s="567"/>
      <c r="E187" s="567"/>
      <c r="F187" s="567"/>
      <c r="G187" s="567"/>
      <c r="H187" s="568"/>
      <c r="I187" s="562"/>
      <c r="J187" s="563"/>
      <c r="K187" s="708">
        <f t="shared" si="14"/>
        <v>0</v>
      </c>
      <c r="L187" s="709"/>
      <c r="M187" s="559"/>
      <c r="N187" s="474">
        <f>IFERROR(($I187/$J187)*(Deelnemersoverzicht!$C$13-(DATEDIF(Startdatum,$H187,"D")/365)),0)</f>
        <v>0</v>
      </c>
      <c r="O187" s="141" t="str">
        <f t="shared" si="15"/>
        <v/>
      </c>
      <c r="P187" s="15"/>
      <c r="Q187" s="15"/>
      <c r="R187" s="15"/>
      <c r="S187" s="15"/>
      <c r="T187" s="15"/>
      <c r="U187" s="15"/>
      <c r="V187" s="15"/>
      <c r="W187" s="621" t="str">
        <f>IF(ISBLANK($C187),"",_xlfn.IFNA(MATCH($C187,Deelnemersoverzicht!$C$16:$C$66,0),0))</f>
        <v/>
      </c>
      <c r="X187" s="487" t="str">
        <f t="shared" si="16"/>
        <v>Na startdatum aangekocht</v>
      </c>
    </row>
    <row r="188" spans="1:24" ht="12" customHeight="1" x14ac:dyDescent="0.2">
      <c r="A188" s="195" t="str">
        <f t="shared" si="13"/>
        <v/>
      </c>
      <c r="B188" s="552"/>
      <c r="C188" s="560"/>
      <c r="D188" s="567"/>
      <c r="E188" s="567"/>
      <c r="F188" s="567"/>
      <c r="G188" s="567"/>
      <c r="H188" s="568"/>
      <c r="I188" s="562"/>
      <c r="J188" s="563"/>
      <c r="K188" s="708">
        <f t="shared" si="14"/>
        <v>0</v>
      </c>
      <c r="L188" s="709"/>
      <c r="M188" s="559"/>
      <c r="N188" s="474">
        <f>IFERROR(($I188/$J188)*(Deelnemersoverzicht!$C$13-(DATEDIF(Startdatum,$H188,"D")/365)),0)</f>
        <v>0</v>
      </c>
      <c r="O188" s="141" t="str">
        <f t="shared" si="15"/>
        <v/>
      </c>
      <c r="P188" s="15"/>
      <c r="Q188" s="15"/>
      <c r="R188" s="15"/>
      <c r="S188" s="15"/>
      <c r="T188" s="15"/>
      <c r="U188" s="15"/>
      <c r="V188" s="15"/>
      <c r="W188" s="621" t="str">
        <f>IF(ISBLANK($C188),"",_xlfn.IFNA(MATCH($C188,Deelnemersoverzicht!$C$16:$C$66,0),0))</f>
        <v/>
      </c>
      <c r="X188" s="487" t="str">
        <f t="shared" si="16"/>
        <v>Na startdatum aangekocht</v>
      </c>
    </row>
    <row r="189" spans="1:24" ht="12" customHeight="1" x14ac:dyDescent="0.2">
      <c r="A189" s="195" t="str">
        <f t="shared" si="13"/>
        <v/>
      </c>
      <c r="B189" s="552"/>
      <c r="C189" s="560"/>
      <c r="D189" s="567"/>
      <c r="E189" s="567"/>
      <c r="F189" s="567"/>
      <c r="G189" s="567"/>
      <c r="H189" s="568"/>
      <c r="I189" s="562"/>
      <c r="J189" s="563"/>
      <c r="K189" s="708">
        <f t="shared" si="14"/>
        <v>0</v>
      </c>
      <c r="L189" s="709"/>
      <c r="M189" s="559"/>
      <c r="N189" s="474">
        <f>IFERROR(($I189/$J189)*(Deelnemersoverzicht!$C$13-(DATEDIF(Startdatum,$H189,"D")/365)),0)</f>
        <v>0</v>
      </c>
      <c r="O189" s="141" t="str">
        <f t="shared" si="15"/>
        <v/>
      </c>
      <c r="P189" s="15"/>
      <c r="Q189" s="15"/>
      <c r="R189" s="15"/>
      <c r="S189" s="15"/>
      <c r="T189" s="15"/>
      <c r="U189" s="15"/>
      <c r="V189" s="15"/>
      <c r="W189" s="621" t="str">
        <f>IF(ISBLANK($C189),"",_xlfn.IFNA(MATCH($C189,Deelnemersoverzicht!$C$16:$C$66,0),0))</f>
        <v/>
      </c>
      <c r="X189" s="487" t="str">
        <f t="shared" si="16"/>
        <v>Na startdatum aangekocht</v>
      </c>
    </row>
    <row r="190" spans="1:24" ht="12" customHeight="1" x14ac:dyDescent="0.2">
      <c r="A190" s="195" t="str">
        <f t="shared" si="13"/>
        <v/>
      </c>
      <c r="B190" s="552"/>
      <c r="C190" s="560"/>
      <c r="D190" s="567"/>
      <c r="E190" s="567"/>
      <c r="F190" s="567"/>
      <c r="G190" s="567"/>
      <c r="H190" s="568"/>
      <c r="I190" s="562"/>
      <c r="J190" s="563"/>
      <c r="K190" s="708">
        <f t="shared" si="14"/>
        <v>0</v>
      </c>
      <c r="L190" s="709"/>
      <c r="M190" s="559"/>
      <c r="N190" s="474">
        <f>IFERROR(($I190/$J190)*(Deelnemersoverzicht!$C$13-(DATEDIF(Startdatum,$H190,"D")/365)),0)</f>
        <v>0</v>
      </c>
      <c r="O190" s="141" t="str">
        <f t="shared" si="15"/>
        <v/>
      </c>
      <c r="P190" s="15"/>
      <c r="Q190" s="15"/>
      <c r="R190" s="15"/>
      <c r="S190" s="15"/>
      <c r="T190" s="15"/>
      <c r="U190" s="15"/>
      <c r="V190" s="15"/>
      <c r="W190" s="621" t="str">
        <f>IF(ISBLANK($C190),"",_xlfn.IFNA(MATCH($C190,Deelnemersoverzicht!$C$16:$C$66,0),0))</f>
        <v/>
      </c>
      <c r="X190" s="487"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3"/>
        <v/>
      </c>
      <c r="B191" s="552"/>
      <c r="C191" s="560"/>
      <c r="D191" s="567"/>
      <c r="E191" s="567"/>
      <c r="F191" s="567"/>
      <c r="G191" s="567"/>
      <c r="H191" s="568"/>
      <c r="I191" s="562"/>
      <c r="J191" s="563"/>
      <c r="K191" s="708">
        <f t="shared" si="14"/>
        <v>0</v>
      </c>
      <c r="L191" s="709"/>
      <c r="M191" s="559"/>
      <c r="N191" s="474">
        <f>IFERROR(($I191/$J191)*(Deelnemersoverzicht!$C$13-(DATEDIF(Startdatum,$H191,"D")/365)),0)</f>
        <v>0</v>
      </c>
      <c r="O191" s="141" t="str">
        <f t="shared" si="15"/>
        <v/>
      </c>
      <c r="P191" s="15"/>
      <c r="Q191" s="15"/>
      <c r="R191" s="15"/>
      <c r="S191" s="15"/>
      <c r="T191" s="15"/>
      <c r="U191" s="15"/>
      <c r="V191" s="15"/>
      <c r="W191" s="621" t="str">
        <f>IF(ISBLANK($C191),"",_xlfn.IFNA(MATCH($C191,Deelnemersoverzicht!$C$16:$C$66,0),0))</f>
        <v/>
      </c>
      <c r="X191" s="487" t="str">
        <f t="shared" si="17"/>
        <v>Na startdatum aangekocht</v>
      </c>
    </row>
    <row r="192" spans="1:24" ht="12" customHeight="1" x14ac:dyDescent="0.2">
      <c r="A192" s="195" t="str">
        <f t="shared" si="13"/>
        <v/>
      </c>
      <c r="B192" s="552"/>
      <c r="C192" s="560"/>
      <c r="D192" s="567"/>
      <c r="E192" s="567"/>
      <c r="F192" s="567"/>
      <c r="G192" s="567"/>
      <c r="H192" s="568"/>
      <c r="I192" s="562"/>
      <c r="J192" s="563"/>
      <c r="K192" s="708">
        <f t="shared" si="14"/>
        <v>0</v>
      </c>
      <c r="L192" s="709"/>
      <c r="M192" s="559"/>
      <c r="N192" s="474">
        <f>IFERROR(($I192/$J192)*(Deelnemersoverzicht!$C$13-(DATEDIF(Startdatum,$H192,"D")/365)),0)</f>
        <v>0</v>
      </c>
      <c r="O192" s="141" t="str">
        <f t="shared" si="15"/>
        <v/>
      </c>
      <c r="P192" s="15"/>
      <c r="Q192" s="15"/>
      <c r="R192" s="15"/>
      <c r="S192" s="15"/>
      <c r="T192" s="15"/>
      <c r="U192" s="15"/>
      <c r="V192" s="15"/>
      <c r="W192" s="621" t="str">
        <f>IF(ISBLANK($C192),"",_xlfn.IFNA(MATCH($C192,Deelnemersoverzicht!$C$16:$C$66,0),0))</f>
        <v/>
      </c>
      <c r="X192" s="487" t="str">
        <f t="shared" si="17"/>
        <v>Na startdatum aangekocht</v>
      </c>
    </row>
    <row r="193" spans="1:24" ht="12" customHeight="1" x14ac:dyDescent="0.2">
      <c r="A193" s="195" t="str">
        <f t="shared" si="13"/>
        <v/>
      </c>
      <c r="B193" s="552"/>
      <c r="C193" s="560"/>
      <c r="D193" s="567"/>
      <c r="E193" s="567"/>
      <c r="F193" s="567"/>
      <c r="G193" s="567"/>
      <c r="H193" s="568"/>
      <c r="I193" s="562"/>
      <c r="J193" s="563"/>
      <c r="K193" s="708">
        <f t="shared" si="14"/>
        <v>0</v>
      </c>
      <c r="L193" s="709"/>
      <c r="M193" s="559"/>
      <c r="N193" s="474">
        <f>IFERROR(($I193/$J193)*(Deelnemersoverzicht!$C$13-(DATEDIF(Startdatum,$H193,"D")/365)),0)</f>
        <v>0</v>
      </c>
      <c r="O193" s="141" t="str">
        <f t="shared" si="15"/>
        <v/>
      </c>
      <c r="P193" s="15"/>
      <c r="Q193" s="15"/>
      <c r="R193" s="15"/>
      <c r="S193" s="15"/>
      <c r="T193" s="15"/>
      <c r="U193" s="15"/>
      <c r="V193" s="15"/>
      <c r="W193" s="621" t="str">
        <f>IF(ISBLANK($C193),"",_xlfn.IFNA(MATCH($C193,Deelnemersoverzicht!$C$16:$C$66,0),0))</f>
        <v/>
      </c>
      <c r="X193" s="487" t="str">
        <f t="shared" si="17"/>
        <v>Na startdatum aangekocht</v>
      </c>
    </row>
    <row r="194" spans="1:24" ht="12" customHeight="1" x14ac:dyDescent="0.2">
      <c r="A194" s="195" t="str">
        <f t="shared" si="13"/>
        <v/>
      </c>
      <c r="B194" s="552"/>
      <c r="C194" s="560"/>
      <c r="D194" s="567"/>
      <c r="E194" s="567"/>
      <c r="F194" s="567"/>
      <c r="G194" s="567"/>
      <c r="H194" s="568"/>
      <c r="I194" s="562"/>
      <c r="J194" s="563"/>
      <c r="K194" s="708">
        <f t="shared" si="14"/>
        <v>0</v>
      </c>
      <c r="L194" s="709"/>
      <c r="M194" s="559"/>
      <c r="N194" s="474">
        <f>IFERROR(($I194/$J194)*(Deelnemersoverzicht!$C$13-(DATEDIF(Startdatum,$H194,"D")/365)),0)</f>
        <v>0</v>
      </c>
      <c r="O194" s="141" t="str">
        <f t="shared" si="15"/>
        <v/>
      </c>
      <c r="P194" s="15"/>
      <c r="Q194" s="15"/>
      <c r="R194" s="15"/>
      <c r="S194" s="15"/>
      <c r="T194" s="15"/>
      <c r="U194" s="15"/>
      <c r="V194" s="15"/>
      <c r="W194" s="621" t="str">
        <f>IF(ISBLANK($C194),"",_xlfn.IFNA(MATCH($C194,Deelnemersoverzicht!$C$16:$C$66,0),0))</f>
        <v/>
      </c>
      <c r="X194" s="487" t="str">
        <f t="shared" si="17"/>
        <v>Na startdatum aangekocht</v>
      </c>
    </row>
    <row r="195" spans="1:24" ht="12" customHeight="1" x14ac:dyDescent="0.2">
      <c r="A195" s="195" t="str">
        <f t="shared" si="13"/>
        <v/>
      </c>
      <c r="B195" s="552"/>
      <c r="C195" s="560"/>
      <c r="D195" s="567"/>
      <c r="E195" s="567"/>
      <c r="F195" s="567"/>
      <c r="G195" s="567"/>
      <c r="H195" s="568"/>
      <c r="I195" s="562"/>
      <c r="J195" s="563"/>
      <c r="K195" s="708">
        <f t="shared" si="14"/>
        <v>0</v>
      </c>
      <c r="L195" s="709"/>
      <c r="M195" s="559"/>
      <c r="N195" s="474">
        <f>IFERROR(($I195/$J195)*(Deelnemersoverzicht!$C$13-(DATEDIF(Startdatum,$H195,"D")/365)),0)</f>
        <v>0</v>
      </c>
      <c r="O195" s="141" t="str">
        <f t="shared" si="15"/>
        <v/>
      </c>
      <c r="P195" s="15"/>
      <c r="Q195" s="15"/>
      <c r="R195" s="15"/>
      <c r="S195" s="15"/>
      <c r="T195" s="15"/>
      <c r="U195" s="15"/>
      <c r="V195" s="15"/>
      <c r="W195" s="621" t="str">
        <f>IF(ISBLANK($C195),"",_xlfn.IFNA(MATCH($C195,Deelnemersoverzicht!$C$16:$C$66,0),0))</f>
        <v/>
      </c>
      <c r="X195" s="487" t="str">
        <f t="shared" si="17"/>
        <v>Na startdatum aangekocht</v>
      </c>
    </row>
    <row r="196" spans="1:24" ht="12" customHeight="1" x14ac:dyDescent="0.2">
      <c r="A196" s="195" t="str">
        <f t="shared" si="13"/>
        <v/>
      </c>
      <c r="B196" s="552"/>
      <c r="C196" s="560"/>
      <c r="D196" s="567"/>
      <c r="E196" s="567"/>
      <c r="F196" s="567"/>
      <c r="G196" s="567"/>
      <c r="H196" s="568"/>
      <c r="I196" s="562"/>
      <c r="J196" s="563"/>
      <c r="K196" s="708">
        <f t="shared" si="14"/>
        <v>0</v>
      </c>
      <c r="L196" s="709"/>
      <c r="M196" s="559"/>
      <c r="N196" s="474">
        <f>IFERROR(($I196/$J196)*(Deelnemersoverzicht!$C$13-(DATEDIF(Startdatum,$H196,"D")/365)),0)</f>
        <v>0</v>
      </c>
      <c r="O196" s="141" t="str">
        <f t="shared" si="15"/>
        <v/>
      </c>
      <c r="P196" s="15"/>
      <c r="Q196" s="15"/>
      <c r="R196" s="15"/>
      <c r="S196" s="15"/>
      <c r="T196" s="15"/>
      <c r="U196" s="15"/>
      <c r="V196" s="15"/>
      <c r="W196" s="621" t="str">
        <f>IF(ISBLANK($C196),"",_xlfn.IFNA(MATCH($C196,Deelnemersoverzicht!$C$16:$C$66,0),0))</f>
        <v/>
      </c>
      <c r="X196" s="487" t="str">
        <f t="shared" si="17"/>
        <v>Na startdatum aangekocht</v>
      </c>
    </row>
    <row r="197" spans="1:24" ht="12" customHeight="1" x14ac:dyDescent="0.2">
      <c r="A197" s="195" t="str">
        <f t="shared" si="13"/>
        <v/>
      </c>
      <c r="B197" s="552"/>
      <c r="C197" s="560"/>
      <c r="D197" s="567"/>
      <c r="E197" s="567"/>
      <c r="F197" s="567"/>
      <c r="G197" s="567"/>
      <c r="H197" s="568"/>
      <c r="I197" s="562"/>
      <c r="J197" s="563"/>
      <c r="K197" s="708">
        <f t="shared" si="14"/>
        <v>0</v>
      </c>
      <c r="L197" s="709"/>
      <c r="M197" s="559"/>
      <c r="N197" s="474">
        <f>IFERROR(($I197/$J197)*(Deelnemersoverzicht!$C$13-(DATEDIF(Startdatum,$H197,"D")/365)),0)</f>
        <v>0</v>
      </c>
      <c r="O197" s="141" t="str">
        <f t="shared" si="15"/>
        <v/>
      </c>
      <c r="P197" s="15"/>
      <c r="Q197" s="15"/>
      <c r="R197" s="15"/>
      <c r="S197" s="15"/>
      <c r="T197" s="15"/>
      <c r="U197" s="15"/>
      <c r="V197" s="15"/>
      <c r="W197" s="621" t="str">
        <f>IF(ISBLANK($C197),"",_xlfn.IFNA(MATCH($C197,Deelnemersoverzicht!$C$16:$C$66,0),0))</f>
        <v/>
      </c>
      <c r="X197" s="487" t="str">
        <f t="shared" si="17"/>
        <v>Na startdatum aangekocht</v>
      </c>
    </row>
    <row r="198" spans="1:24" ht="12" customHeight="1" x14ac:dyDescent="0.2">
      <c r="A198" s="195" t="str">
        <f t="shared" si="13"/>
        <v/>
      </c>
      <c r="B198" s="552"/>
      <c r="C198" s="560"/>
      <c r="D198" s="567"/>
      <c r="E198" s="567"/>
      <c r="F198" s="567"/>
      <c r="G198" s="567"/>
      <c r="H198" s="568"/>
      <c r="I198" s="562"/>
      <c r="J198" s="563"/>
      <c r="K198" s="708">
        <f t="shared" si="14"/>
        <v>0</v>
      </c>
      <c r="L198" s="709"/>
      <c r="M198" s="559"/>
      <c r="N198" s="474">
        <f>IFERROR(($I198/$J198)*(Deelnemersoverzicht!$C$13-(DATEDIF(Startdatum,$H198,"D")/365)),0)</f>
        <v>0</v>
      </c>
      <c r="O198" s="141" t="str">
        <f t="shared" si="15"/>
        <v/>
      </c>
      <c r="P198" s="15"/>
      <c r="Q198" s="15"/>
      <c r="R198" s="15"/>
      <c r="S198" s="15"/>
      <c r="T198" s="15"/>
      <c r="U198" s="15"/>
      <c r="V198" s="15"/>
      <c r="W198" s="621" t="str">
        <f>IF(ISBLANK($C198),"",_xlfn.IFNA(MATCH($C198,Deelnemersoverzicht!$C$16:$C$66,0),0))</f>
        <v/>
      </c>
      <c r="X198" s="487" t="str">
        <f t="shared" si="17"/>
        <v>Na startdatum aangekocht</v>
      </c>
    </row>
    <row r="199" spans="1:24" ht="12" customHeight="1" x14ac:dyDescent="0.2">
      <c r="A199" s="195" t="str">
        <f t="shared" si="13"/>
        <v/>
      </c>
      <c r="B199" s="552"/>
      <c r="C199" s="560"/>
      <c r="D199" s="567"/>
      <c r="E199" s="567"/>
      <c r="F199" s="567"/>
      <c r="G199" s="567"/>
      <c r="H199" s="568"/>
      <c r="I199" s="562"/>
      <c r="J199" s="563"/>
      <c r="K199" s="708">
        <f t="shared" si="14"/>
        <v>0</v>
      </c>
      <c r="L199" s="709"/>
      <c r="M199" s="559"/>
      <c r="N199" s="474">
        <f>IFERROR(($I199/$J199)*(Deelnemersoverzicht!$C$13-(DATEDIF(Startdatum,$H199,"D")/365)),0)</f>
        <v>0</v>
      </c>
      <c r="O199" s="141" t="str">
        <f t="shared" si="15"/>
        <v/>
      </c>
      <c r="P199" s="15"/>
      <c r="Q199" s="15"/>
      <c r="R199" s="15"/>
      <c r="S199" s="15"/>
      <c r="T199" s="15"/>
      <c r="U199" s="15"/>
      <c r="V199" s="15"/>
      <c r="W199" s="621" t="str">
        <f>IF(ISBLANK($C199),"",_xlfn.IFNA(MATCH($C199,Deelnemersoverzicht!$C$16:$C$66,0),0))</f>
        <v/>
      </c>
      <c r="X199" s="487" t="str">
        <f t="shared" si="17"/>
        <v>Na startdatum aangekocht</v>
      </c>
    </row>
    <row r="200" spans="1:24" ht="12" customHeight="1" x14ac:dyDescent="0.2">
      <c r="A200" s="195" t="str">
        <f t="shared" si="13"/>
        <v/>
      </c>
      <c r="B200" s="552"/>
      <c r="C200" s="560"/>
      <c r="D200" s="567"/>
      <c r="E200" s="567"/>
      <c r="F200" s="567"/>
      <c r="G200" s="567"/>
      <c r="H200" s="568"/>
      <c r="I200" s="562"/>
      <c r="J200" s="563"/>
      <c r="K200" s="708">
        <f t="shared" si="14"/>
        <v>0</v>
      </c>
      <c r="L200" s="709"/>
      <c r="M200" s="559"/>
      <c r="N200" s="474">
        <f>IFERROR(($I200/$J200)*(Deelnemersoverzicht!$C$13-(DATEDIF(Startdatum,$H200,"D")/365)),0)</f>
        <v>0</v>
      </c>
      <c r="O200" s="141" t="str">
        <f t="shared" si="15"/>
        <v/>
      </c>
      <c r="P200" s="15"/>
      <c r="Q200" s="15"/>
      <c r="R200" s="15"/>
      <c r="S200" s="15"/>
      <c r="T200" s="15"/>
      <c r="U200" s="15"/>
      <c r="V200" s="15"/>
      <c r="W200" s="621" t="str">
        <f>IF(ISBLANK($C200),"",_xlfn.IFNA(MATCH($C200,Deelnemersoverzicht!$C$16:$C$66,0),0))</f>
        <v/>
      </c>
      <c r="X200" s="487" t="str">
        <f t="shared" si="17"/>
        <v>Na startdatum aangekocht</v>
      </c>
    </row>
    <row r="201" spans="1:24" ht="12" customHeight="1" x14ac:dyDescent="0.2">
      <c r="A201" s="195" t="str">
        <f t="shared" si="13"/>
        <v/>
      </c>
      <c r="B201" s="552"/>
      <c r="C201" s="560"/>
      <c r="D201" s="567"/>
      <c r="E201" s="567"/>
      <c r="F201" s="567"/>
      <c r="G201" s="567"/>
      <c r="H201" s="568"/>
      <c r="I201" s="562"/>
      <c r="J201" s="563"/>
      <c r="K201" s="708">
        <f t="shared" si="14"/>
        <v>0</v>
      </c>
      <c r="L201" s="709"/>
      <c r="M201" s="559"/>
      <c r="N201" s="474">
        <f>IFERROR(($I201/$J201)*(Deelnemersoverzicht!$C$13-(DATEDIF(Startdatum,$H201,"D")/365)),0)</f>
        <v>0</v>
      </c>
      <c r="O201" s="141" t="str">
        <f t="shared" si="15"/>
        <v/>
      </c>
      <c r="P201" s="15"/>
      <c r="Q201" s="15"/>
      <c r="R201" s="15"/>
      <c r="S201" s="15"/>
      <c r="T201" s="15"/>
      <c r="U201" s="15"/>
      <c r="V201" s="15"/>
      <c r="W201" s="621" t="str">
        <f>IF(ISBLANK($C201),"",_xlfn.IFNA(MATCH($C201,Deelnemersoverzicht!$C$16:$C$66,0),0))</f>
        <v/>
      </c>
      <c r="X201" s="487" t="str">
        <f t="shared" si="17"/>
        <v>Na startdatum aangekocht</v>
      </c>
    </row>
    <row r="202" spans="1:24" ht="12" customHeight="1" x14ac:dyDescent="0.2">
      <c r="A202" s="195" t="str">
        <f t="shared" si="13"/>
        <v/>
      </c>
      <c r="B202" s="552"/>
      <c r="C202" s="560"/>
      <c r="D202" s="567"/>
      <c r="E202" s="567"/>
      <c r="F202" s="567"/>
      <c r="G202" s="567"/>
      <c r="H202" s="568"/>
      <c r="I202" s="562"/>
      <c r="J202" s="563"/>
      <c r="K202" s="708">
        <f t="shared" si="14"/>
        <v>0</v>
      </c>
      <c r="L202" s="709"/>
      <c r="M202" s="559"/>
      <c r="N202" s="474">
        <f>IFERROR(($I202/$J202)*(Deelnemersoverzicht!$C$13-(DATEDIF(Startdatum,$H202,"D")/365)),0)</f>
        <v>0</v>
      </c>
      <c r="O202" s="141" t="str">
        <f t="shared" si="15"/>
        <v/>
      </c>
      <c r="P202" s="15"/>
      <c r="Q202" s="15"/>
      <c r="R202" s="15"/>
      <c r="S202" s="15"/>
      <c r="T202" s="15"/>
      <c r="U202" s="15"/>
      <c r="V202" s="15"/>
      <c r="W202" s="621" t="str">
        <f>IF(ISBLANK($C202),"",_xlfn.IFNA(MATCH($C202,Deelnemersoverzicht!$C$16:$C$66,0),0))</f>
        <v/>
      </c>
      <c r="X202" s="487" t="str">
        <f t="shared" si="17"/>
        <v>Na startdatum aangekocht</v>
      </c>
    </row>
    <row r="203" spans="1:24" ht="12" customHeight="1" x14ac:dyDescent="0.2">
      <c r="A203" s="195" t="str">
        <f t="shared" si="13"/>
        <v/>
      </c>
      <c r="B203" s="552"/>
      <c r="C203" s="560"/>
      <c r="D203" s="567"/>
      <c r="E203" s="567"/>
      <c r="F203" s="567"/>
      <c r="G203" s="567"/>
      <c r="H203" s="568"/>
      <c r="I203" s="562"/>
      <c r="J203" s="563"/>
      <c r="K203" s="708">
        <f t="shared" si="14"/>
        <v>0</v>
      </c>
      <c r="L203" s="709"/>
      <c r="M203" s="559"/>
      <c r="N203" s="474">
        <f>IFERROR(($I203/$J203)*(Deelnemersoverzicht!$C$13-(DATEDIF(Startdatum,$H203,"D")/365)),0)</f>
        <v>0</v>
      </c>
      <c r="O203" s="141" t="str">
        <f t="shared" si="15"/>
        <v/>
      </c>
      <c r="P203" s="15"/>
      <c r="Q203" s="15"/>
      <c r="R203" s="15"/>
      <c r="S203" s="15"/>
      <c r="T203" s="15"/>
      <c r="U203" s="15"/>
      <c r="V203" s="15"/>
      <c r="W203" s="621" t="str">
        <f>IF(ISBLANK($C203),"",_xlfn.IFNA(MATCH($C203,Deelnemersoverzicht!$C$16:$C$66,0),0))</f>
        <v/>
      </c>
      <c r="X203" s="487" t="str">
        <f t="shared" si="17"/>
        <v>Na startdatum aangekocht</v>
      </c>
    </row>
    <row r="204" spans="1:24" ht="12" customHeight="1" x14ac:dyDescent="0.2">
      <c r="A204" s="195" t="str">
        <f t="shared" si="13"/>
        <v/>
      </c>
      <c r="B204" s="552"/>
      <c r="C204" s="560"/>
      <c r="D204" s="567"/>
      <c r="E204" s="567"/>
      <c r="F204" s="567"/>
      <c r="G204" s="567"/>
      <c r="H204" s="568"/>
      <c r="I204" s="562"/>
      <c r="J204" s="563"/>
      <c r="K204" s="708">
        <f t="shared" si="14"/>
        <v>0</v>
      </c>
      <c r="L204" s="709"/>
      <c r="M204" s="559"/>
      <c r="N204" s="474">
        <f>IFERROR(($I204/$J204)*(Deelnemersoverzicht!$C$13-(DATEDIF(Startdatum,$H204,"D")/365)),0)</f>
        <v>0</v>
      </c>
      <c r="O204" s="141" t="str">
        <f t="shared" si="15"/>
        <v/>
      </c>
      <c r="P204" s="15"/>
      <c r="Q204" s="15"/>
      <c r="R204" s="15"/>
      <c r="S204" s="15"/>
      <c r="T204" s="15"/>
      <c r="U204" s="15"/>
      <c r="V204" s="15"/>
      <c r="W204" s="621" t="str">
        <f>IF(ISBLANK($C204),"",_xlfn.IFNA(MATCH($C204,Deelnemersoverzicht!$C$16:$C$66,0),0))</f>
        <v/>
      </c>
      <c r="X204" s="487" t="str">
        <f t="shared" si="17"/>
        <v>Na startdatum aangekocht</v>
      </c>
    </row>
    <row r="205" spans="1:24" ht="12" customHeight="1" x14ac:dyDescent="0.2">
      <c r="A205" s="195" t="str">
        <f t="shared" si="13"/>
        <v/>
      </c>
      <c r="B205" s="552"/>
      <c r="C205" s="560"/>
      <c r="D205" s="567"/>
      <c r="E205" s="567"/>
      <c r="F205" s="567"/>
      <c r="G205" s="567"/>
      <c r="H205" s="568"/>
      <c r="I205" s="562"/>
      <c r="J205" s="563"/>
      <c r="K205" s="708">
        <f t="shared" si="14"/>
        <v>0</v>
      </c>
      <c r="L205" s="709"/>
      <c r="M205" s="559"/>
      <c r="N205" s="474">
        <f>IFERROR(($I205/$J205)*(Deelnemersoverzicht!$C$13-(DATEDIF(Startdatum,$H205,"D")/365)),0)</f>
        <v>0</v>
      </c>
      <c r="O205" s="141" t="str">
        <f t="shared" si="15"/>
        <v/>
      </c>
      <c r="P205" s="15"/>
      <c r="Q205" s="15"/>
      <c r="R205" s="15"/>
      <c r="S205" s="15"/>
      <c r="T205" s="15"/>
      <c r="U205" s="15"/>
      <c r="V205" s="15"/>
      <c r="W205" s="621" t="str">
        <f>IF(ISBLANK($C205),"",_xlfn.IFNA(MATCH($C205,Deelnemersoverzicht!$C$16:$C$66,0),0))</f>
        <v/>
      </c>
      <c r="X205" s="487" t="str">
        <f t="shared" si="17"/>
        <v>Na startdatum aangekocht</v>
      </c>
    </row>
    <row r="206" spans="1:24" ht="12" customHeight="1" x14ac:dyDescent="0.2">
      <c r="A206" s="195" t="str">
        <f t="shared" si="13"/>
        <v/>
      </c>
      <c r="B206" s="552"/>
      <c r="C206" s="560"/>
      <c r="D206" s="567"/>
      <c r="E206" s="567"/>
      <c r="F206" s="567"/>
      <c r="G206" s="567"/>
      <c r="H206" s="568"/>
      <c r="I206" s="562"/>
      <c r="J206" s="563"/>
      <c r="K206" s="708">
        <f t="shared" si="14"/>
        <v>0</v>
      </c>
      <c r="L206" s="709"/>
      <c r="M206" s="559"/>
      <c r="N206" s="474">
        <f>IFERROR(($I206/$J206)*(Deelnemersoverzicht!$C$13-(DATEDIF(Startdatum,$H206,"D")/365)),0)</f>
        <v>0</v>
      </c>
      <c r="O206" s="141" t="str">
        <f t="shared" si="15"/>
        <v/>
      </c>
      <c r="P206" s="15"/>
      <c r="Q206" s="15"/>
      <c r="R206" s="15"/>
      <c r="S206" s="15"/>
      <c r="T206" s="15"/>
      <c r="U206" s="15"/>
      <c r="V206" s="15"/>
      <c r="W206" s="621" t="str">
        <f>IF(ISBLANK($C206),"",_xlfn.IFNA(MATCH($C206,Deelnemersoverzicht!$C$16:$C$66,0),0))</f>
        <v/>
      </c>
      <c r="X206" s="487" t="str">
        <f t="shared" si="17"/>
        <v>Na startdatum aangekocht</v>
      </c>
    </row>
    <row r="207" spans="1:24" ht="12" customHeight="1" x14ac:dyDescent="0.2">
      <c r="A207" s="195"/>
      <c r="B207" s="137"/>
      <c r="C207" s="136"/>
      <c r="D207" s="136"/>
      <c r="E207" s="15"/>
      <c r="F207" s="15"/>
      <c r="G207" s="15"/>
      <c r="H207" s="136"/>
      <c r="I207" s="136"/>
      <c r="J207" s="136"/>
      <c r="K207" s="136"/>
      <c r="L207" s="136"/>
      <c r="M207" s="470" t="s">
        <v>504</v>
      </c>
      <c r="N207" s="471">
        <f>SUM(N157:N206)</f>
        <v>0</v>
      </c>
      <c r="O207" s="141"/>
      <c r="P207" s="15"/>
      <c r="Q207" s="15"/>
      <c r="R207" s="15"/>
      <c r="S207" s="15"/>
      <c r="T207" s="15"/>
      <c r="U207" s="15"/>
      <c r="V207" s="15"/>
      <c r="W207" s="440"/>
      <c r="X207" s="15"/>
    </row>
    <row r="208" spans="1:24" ht="12" customHeight="1" x14ac:dyDescent="0.2">
      <c r="A208" s="195"/>
      <c r="B208" s="137"/>
      <c r="C208" s="136"/>
      <c r="D208" s="136"/>
      <c r="E208" s="136"/>
      <c r="F208" s="136"/>
      <c r="G208" s="136"/>
      <c r="H208" s="136"/>
      <c r="I208" s="136"/>
      <c r="J208" s="136"/>
      <c r="K208" s="136"/>
      <c r="L208" s="136"/>
      <c r="M208" s="136"/>
      <c r="N208" s="15"/>
      <c r="O208" s="141"/>
      <c r="P208" s="15"/>
      <c r="Q208" s="15"/>
      <c r="R208" s="15"/>
      <c r="S208" s="15"/>
      <c r="T208" s="15"/>
      <c r="U208" s="15"/>
      <c r="V208" s="15"/>
      <c r="W208" s="440"/>
      <c r="X208" s="15"/>
    </row>
    <row r="209" spans="1:24" ht="12" customHeight="1" x14ac:dyDescent="0.2">
      <c r="A209" s="195"/>
      <c r="B209" s="137" t="s">
        <v>117</v>
      </c>
      <c r="C209" s="136"/>
      <c r="D209" s="136"/>
      <c r="E209" s="136"/>
      <c r="F209" s="136"/>
      <c r="G209" s="136"/>
      <c r="H209" s="136"/>
      <c r="I209" s="136"/>
      <c r="J209" s="136"/>
      <c r="K209" s="136"/>
      <c r="L209" s="136"/>
      <c r="M209" s="136"/>
      <c r="N209" s="15"/>
      <c r="O209" s="141"/>
      <c r="P209" s="15"/>
      <c r="Q209" s="15"/>
      <c r="R209" s="15"/>
      <c r="S209" s="15"/>
      <c r="T209" s="15"/>
      <c r="U209" s="15"/>
      <c r="V209" s="15"/>
      <c r="W209" s="440"/>
      <c r="X209" s="15"/>
    </row>
    <row r="210" spans="1:24" ht="51" customHeight="1" x14ac:dyDescent="0.2">
      <c r="A210" s="195"/>
      <c r="B210" s="464" t="s">
        <v>263</v>
      </c>
      <c r="C210" s="670" t="s">
        <v>99</v>
      </c>
      <c r="D210" s="465" t="s">
        <v>73</v>
      </c>
      <c r="E210" s="140"/>
      <c r="F210" s="140"/>
      <c r="G210" s="140"/>
      <c r="H210" s="140"/>
      <c r="I210" s="140"/>
      <c r="J210" s="464" t="s">
        <v>76</v>
      </c>
      <c r="K210" s="464" t="s">
        <v>119</v>
      </c>
      <c r="L210" s="465"/>
      <c r="M210" s="466" t="s">
        <v>65</v>
      </c>
      <c r="N210" s="464" t="s">
        <v>71</v>
      </c>
      <c r="O210" s="141"/>
      <c r="P210" s="15"/>
      <c r="Q210" s="15"/>
      <c r="R210" s="15"/>
      <c r="S210" s="15"/>
      <c r="T210" s="15"/>
      <c r="U210" s="15"/>
      <c r="V210" s="15"/>
      <c r="W210" s="440"/>
      <c r="X210" s="15"/>
    </row>
    <row r="211" spans="1:24" ht="12" customHeight="1" x14ac:dyDescent="0.2">
      <c r="A211" s="195" t="str">
        <f t="shared" ref="A211:A260" si="18">B211&amp;M211</f>
        <v/>
      </c>
      <c r="B211" s="552"/>
      <c r="C211" s="560"/>
      <c r="D211" s="554"/>
      <c r="E211" s="554"/>
      <c r="F211" s="554"/>
      <c r="G211" s="554"/>
      <c r="H211" s="554"/>
      <c r="I211" s="554"/>
      <c r="J211" s="566"/>
      <c r="K211" s="569"/>
      <c r="L211" s="569"/>
      <c r="M211" s="559"/>
      <c r="N211" s="474">
        <f>J211*K211</f>
        <v>0</v>
      </c>
      <c r="O211" s="141" t="str">
        <f t="shared" ref="O211:O260" si="19">IF(AND(COUNTA(B211:K211)&gt;0,ISBLANK(M211)),"Activiteittype ontbreekt!",IF(B211="","",IF(COUNTIF($B$15:$B$314,B211)=1,"",IF(COUNTIF($A$15:$A$314,B211&amp;M211)&gt;1,"","Let op dat elk activiteitnummer hetzelfde activiteittype moet krijgen!"))))</f>
        <v/>
      </c>
      <c r="P211" s="15"/>
      <c r="Q211" s="15"/>
      <c r="R211" s="15"/>
      <c r="S211" s="15"/>
      <c r="T211" s="15"/>
      <c r="U211" s="15"/>
      <c r="V211" s="15"/>
      <c r="W211" s="621" t="str">
        <f>IF(ISBLANK($C211),"",_xlfn.IFNA(MATCH($C211,Deelnemersoverzicht!$C$16:$C$66,0),0))</f>
        <v/>
      </c>
      <c r="X211" s="15"/>
    </row>
    <row r="212" spans="1:24" ht="12" customHeight="1" x14ac:dyDescent="0.2">
      <c r="A212" s="195" t="str">
        <f t="shared" si="18"/>
        <v/>
      </c>
      <c r="B212" s="552"/>
      <c r="C212" s="560"/>
      <c r="D212" s="554"/>
      <c r="E212" s="554"/>
      <c r="F212" s="554"/>
      <c r="G212" s="554"/>
      <c r="H212" s="554"/>
      <c r="I212" s="554"/>
      <c r="J212" s="566"/>
      <c r="K212" s="569"/>
      <c r="L212" s="569"/>
      <c r="M212" s="559"/>
      <c r="N212" s="474">
        <f t="shared" ref="N212:N260" si="20">J212*K212</f>
        <v>0</v>
      </c>
      <c r="O212" s="141" t="str">
        <f t="shared" si="19"/>
        <v/>
      </c>
      <c r="P212" s="15"/>
      <c r="Q212" s="15"/>
      <c r="R212" s="15"/>
      <c r="S212" s="15"/>
      <c r="T212" s="15"/>
      <c r="U212" s="15"/>
      <c r="V212" s="15"/>
      <c r="W212" s="621" t="str">
        <f>IF(ISBLANK($C212),"",_xlfn.IFNA(MATCH($C212,Deelnemersoverzicht!$C$16:$C$66,0),0))</f>
        <v/>
      </c>
      <c r="X212" s="15"/>
    </row>
    <row r="213" spans="1:24" ht="12" customHeight="1" x14ac:dyDescent="0.2">
      <c r="A213" s="195" t="str">
        <f t="shared" si="18"/>
        <v/>
      </c>
      <c r="B213" s="552"/>
      <c r="C213" s="560"/>
      <c r="D213" s="554"/>
      <c r="E213" s="554"/>
      <c r="F213" s="554"/>
      <c r="G213" s="554"/>
      <c r="H213" s="554"/>
      <c r="I213" s="554"/>
      <c r="J213" s="566"/>
      <c r="K213" s="569"/>
      <c r="L213" s="569"/>
      <c r="M213" s="559"/>
      <c r="N213" s="474">
        <f t="shared" si="20"/>
        <v>0</v>
      </c>
      <c r="O213" s="141" t="str">
        <f t="shared" si="19"/>
        <v/>
      </c>
      <c r="P213" s="15"/>
      <c r="Q213" s="15"/>
      <c r="R213" s="15"/>
      <c r="S213" s="15"/>
      <c r="T213" s="15"/>
      <c r="U213" s="15"/>
      <c r="V213" s="15"/>
      <c r="W213" s="621" t="str">
        <f>IF(ISBLANK($C213),"",_xlfn.IFNA(MATCH($C213,Deelnemersoverzicht!$C$16:$C$66,0),0))</f>
        <v/>
      </c>
      <c r="X213" s="15"/>
    </row>
    <row r="214" spans="1:24" ht="12" customHeight="1" x14ac:dyDescent="0.2">
      <c r="A214" s="195" t="str">
        <f t="shared" si="18"/>
        <v/>
      </c>
      <c r="B214" s="552"/>
      <c r="C214" s="560"/>
      <c r="D214" s="554"/>
      <c r="E214" s="554"/>
      <c r="F214" s="554"/>
      <c r="G214" s="554"/>
      <c r="H214" s="554"/>
      <c r="I214" s="554"/>
      <c r="J214" s="566"/>
      <c r="K214" s="569"/>
      <c r="L214" s="569"/>
      <c r="M214" s="559"/>
      <c r="N214" s="474">
        <f t="shared" si="20"/>
        <v>0</v>
      </c>
      <c r="O214" s="141" t="str">
        <f t="shared" si="19"/>
        <v/>
      </c>
      <c r="P214" s="15"/>
      <c r="Q214" s="15"/>
      <c r="R214" s="15"/>
      <c r="S214" s="15"/>
      <c r="T214" s="15"/>
      <c r="U214" s="15"/>
      <c r="V214" s="15"/>
      <c r="W214" s="621" t="str">
        <f>IF(ISBLANK($C214),"",_xlfn.IFNA(MATCH($C214,Deelnemersoverzicht!$C$16:$C$66,0),0))</f>
        <v/>
      </c>
      <c r="X214" s="15"/>
    </row>
    <row r="215" spans="1:24" ht="12" customHeight="1" x14ac:dyDescent="0.2">
      <c r="A215" s="195" t="str">
        <f t="shared" si="18"/>
        <v/>
      </c>
      <c r="B215" s="552"/>
      <c r="C215" s="560"/>
      <c r="D215" s="554"/>
      <c r="E215" s="554"/>
      <c r="F215" s="554"/>
      <c r="G215" s="554"/>
      <c r="H215" s="554"/>
      <c r="I215" s="554"/>
      <c r="J215" s="566"/>
      <c r="K215" s="569"/>
      <c r="L215" s="569"/>
      <c r="M215" s="559"/>
      <c r="N215" s="474">
        <f t="shared" si="20"/>
        <v>0</v>
      </c>
      <c r="O215" s="141" t="str">
        <f t="shared" si="19"/>
        <v/>
      </c>
      <c r="P215" s="15"/>
      <c r="Q215" s="15"/>
      <c r="R215" s="15"/>
      <c r="S215" s="15"/>
      <c r="T215" s="15"/>
      <c r="U215" s="15"/>
      <c r="V215" s="15"/>
      <c r="W215" s="621" t="str">
        <f>IF(ISBLANK($C215),"",_xlfn.IFNA(MATCH($C215,Deelnemersoverzicht!$C$16:$C$66,0),0))</f>
        <v/>
      </c>
      <c r="X215" s="15"/>
    </row>
    <row r="216" spans="1:24" ht="12" customHeight="1" x14ac:dyDescent="0.2">
      <c r="A216" s="195" t="str">
        <f t="shared" si="18"/>
        <v/>
      </c>
      <c r="B216" s="552"/>
      <c r="C216" s="560"/>
      <c r="D216" s="554"/>
      <c r="E216" s="554"/>
      <c r="F216" s="554"/>
      <c r="G216" s="554"/>
      <c r="H216" s="554"/>
      <c r="I216" s="554"/>
      <c r="J216" s="566"/>
      <c r="K216" s="569"/>
      <c r="L216" s="569"/>
      <c r="M216" s="559"/>
      <c r="N216" s="474">
        <f t="shared" si="20"/>
        <v>0</v>
      </c>
      <c r="O216" s="141" t="str">
        <f t="shared" si="19"/>
        <v/>
      </c>
      <c r="P216" s="15"/>
      <c r="Q216" s="15"/>
      <c r="R216" s="15"/>
      <c r="S216" s="15"/>
      <c r="T216" s="15"/>
      <c r="U216" s="15"/>
      <c r="V216" s="15"/>
      <c r="W216" s="621" t="str">
        <f>IF(ISBLANK($C216),"",_xlfn.IFNA(MATCH($C216,Deelnemersoverzicht!$C$16:$C$66,0),0))</f>
        <v/>
      </c>
      <c r="X216" s="15"/>
    </row>
    <row r="217" spans="1:24" ht="12" customHeight="1" x14ac:dyDescent="0.2">
      <c r="A217" s="195" t="str">
        <f t="shared" si="18"/>
        <v/>
      </c>
      <c r="B217" s="552"/>
      <c r="C217" s="560"/>
      <c r="D217" s="554"/>
      <c r="E217" s="554"/>
      <c r="F217" s="554"/>
      <c r="G217" s="554"/>
      <c r="H217" s="554"/>
      <c r="I217" s="554"/>
      <c r="J217" s="566"/>
      <c r="K217" s="569"/>
      <c r="L217" s="569"/>
      <c r="M217" s="559"/>
      <c r="N217" s="474">
        <f t="shared" si="20"/>
        <v>0</v>
      </c>
      <c r="O217" s="141" t="str">
        <f t="shared" si="19"/>
        <v/>
      </c>
      <c r="P217" s="15"/>
      <c r="Q217" s="15"/>
      <c r="R217" s="15"/>
      <c r="S217" s="15"/>
      <c r="T217" s="15"/>
      <c r="U217" s="15"/>
      <c r="V217" s="15"/>
      <c r="W217" s="621" t="str">
        <f>IF(ISBLANK($C217),"",_xlfn.IFNA(MATCH($C217,Deelnemersoverzicht!$C$16:$C$66,0),0))</f>
        <v/>
      </c>
      <c r="X217" s="15"/>
    </row>
    <row r="218" spans="1:24" ht="12" customHeight="1" x14ac:dyDescent="0.2">
      <c r="A218" s="195" t="str">
        <f t="shared" si="18"/>
        <v/>
      </c>
      <c r="B218" s="552"/>
      <c r="C218" s="560"/>
      <c r="D218" s="554"/>
      <c r="E218" s="554"/>
      <c r="F218" s="554"/>
      <c r="G218" s="554"/>
      <c r="H218" s="554"/>
      <c r="I218" s="554"/>
      <c r="J218" s="566"/>
      <c r="K218" s="569"/>
      <c r="L218" s="569"/>
      <c r="M218" s="559"/>
      <c r="N218" s="474">
        <f t="shared" si="20"/>
        <v>0</v>
      </c>
      <c r="O218" s="141" t="str">
        <f t="shared" si="19"/>
        <v/>
      </c>
      <c r="P218" s="15"/>
      <c r="Q218" s="15"/>
      <c r="R218" s="15"/>
      <c r="S218" s="15"/>
      <c r="T218" s="15"/>
      <c r="U218" s="15"/>
      <c r="V218" s="15"/>
      <c r="W218" s="621" t="str">
        <f>IF(ISBLANK($C218),"",_xlfn.IFNA(MATCH($C218,Deelnemersoverzicht!$C$16:$C$66,0),0))</f>
        <v/>
      </c>
      <c r="X218" s="15"/>
    </row>
    <row r="219" spans="1:24" ht="12" customHeight="1" x14ac:dyDescent="0.2">
      <c r="A219" s="195" t="str">
        <f t="shared" si="18"/>
        <v/>
      </c>
      <c r="B219" s="552"/>
      <c r="C219" s="560"/>
      <c r="D219" s="554"/>
      <c r="E219" s="554"/>
      <c r="F219" s="554"/>
      <c r="G219" s="554"/>
      <c r="H219" s="554"/>
      <c r="I219" s="554"/>
      <c r="J219" s="566"/>
      <c r="K219" s="569"/>
      <c r="L219" s="569"/>
      <c r="M219" s="559"/>
      <c r="N219" s="474">
        <f t="shared" si="20"/>
        <v>0</v>
      </c>
      <c r="O219" s="141" t="str">
        <f t="shared" si="19"/>
        <v/>
      </c>
      <c r="P219" s="15"/>
      <c r="Q219" s="15"/>
      <c r="R219" s="15"/>
      <c r="S219" s="15"/>
      <c r="T219" s="15"/>
      <c r="U219" s="15"/>
      <c r="V219" s="15"/>
      <c r="W219" s="621" t="str">
        <f>IF(ISBLANK($C219),"",_xlfn.IFNA(MATCH($C219,Deelnemersoverzicht!$C$16:$C$66,0),0))</f>
        <v/>
      </c>
      <c r="X219" s="15"/>
    </row>
    <row r="220" spans="1:24" ht="12" customHeight="1" x14ac:dyDescent="0.2">
      <c r="A220" s="195" t="str">
        <f t="shared" si="18"/>
        <v/>
      </c>
      <c r="B220" s="552"/>
      <c r="C220" s="560"/>
      <c r="D220" s="554"/>
      <c r="E220" s="554"/>
      <c r="F220" s="554"/>
      <c r="G220" s="554"/>
      <c r="H220" s="554"/>
      <c r="I220" s="554"/>
      <c r="J220" s="566"/>
      <c r="K220" s="569"/>
      <c r="L220" s="569"/>
      <c r="M220" s="559"/>
      <c r="N220" s="474">
        <f t="shared" si="20"/>
        <v>0</v>
      </c>
      <c r="O220" s="141" t="str">
        <f t="shared" si="19"/>
        <v/>
      </c>
      <c r="P220" s="15"/>
      <c r="Q220" s="15"/>
      <c r="R220" s="15"/>
      <c r="S220" s="15"/>
      <c r="T220" s="15"/>
      <c r="U220" s="15"/>
      <c r="V220" s="15"/>
      <c r="W220" s="621" t="str">
        <f>IF(ISBLANK($C220),"",_xlfn.IFNA(MATCH($C220,Deelnemersoverzicht!$C$16:$C$66,0),0))</f>
        <v/>
      </c>
      <c r="X220" s="15"/>
    </row>
    <row r="221" spans="1:24" ht="12" customHeight="1" x14ac:dyDescent="0.2">
      <c r="A221" s="195" t="str">
        <f t="shared" si="18"/>
        <v/>
      </c>
      <c r="B221" s="552"/>
      <c r="C221" s="560"/>
      <c r="D221" s="554"/>
      <c r="E221" s="554"/>
      <c r="F221" s="554"/>
      <c r="G221" s="554"/>
      <c r="H221" s="554"/>
      <c r="I221" s="554"/>
      <c r="J221" s="566"/>
      <c r="K221" s="569"/>
      <c r="L221" s="569"/>
      <c r="M221" s="559"/>
      <c r="N221" s="474">
        <f t="shared" si="20"/>
        <v>0</v>
      </c>
      <c r="O221" s="141" t="str">
        <f t="shared" si="19"/>
        <v/>
      </c>
      <c r="P221" s="15"/>
      <c r="Q221" s="15"/>
      <c r="R221" s="15"/>
      <c r="S221" s="15"/>
      <c r="T221" s="15"/>
      <c r="U221" s="15"/>
      <c r="V221" s="15"/>
      <c r="W221" s="621" t="str">
        <f>IF(ISBLANK($C221),"",_xlfn.IFNA(MATCH($C221,Deelnemersoverzicht!$C$16:$C$66,0),0))</f>
        <v/>
      </c>
      <c r="X221" s="15"/>
    </row>
    <row r="222" spans="1:24" ht="12" customHeight="1" x14ac:dyDescent="0.2">
      <c r="A222" s="195" t="str">
        <f t="shared" si="18"/>
        <v/>
      </c>
      <c r="B222" s="552"/>
      <c r="C222" s="560"/>
      <c r="D222" s="554"/>
      <c r="E222" s="554"/>
      <c r="F222" s="554"/>
      <c r="G222" s="554"/>
      <c r="H222" s="554"/>
      <c r="I222" s="554"/>
      <c r="J222" s="566"/>
      <c r="K222" s="569"/>
      <c r="L222" s="569"/>
      <c r="M222" s="559"/>
      <c r="N222" s="474">
        <f t="shared" si="20"/>
        <v>0</v>
      </c>
      <c r="O222" s="141" t="str">
        <f t="shared" si="19"/>
        <v/>
      </c>
      <c r="P222" s="15"/>
      <c r="Q222" s="15"/>
      <c r="R222" s="15"/>
      <c r="S222" s="15"/>
      <c r="T222" s="15"/>
      <c r="U222" s="15"/>
      <c r="V222" s="15"/>
      <c r="W222" s="621" t="str">
        <f>IF(ISBLANK($C222),"",_xlfn.IFNA(MATCH($C222,Deelnemersoverzicht!$C$16:$C$66,0),0))</f>
        <v/>
      </c>
      <c r="X222" s="15"/>
    </row>
    <row r="223" spans="1:24" ht="12" customHeight="1" x14ac:dyDescent="0.2">
      <c r="A223" s="195" t="str">
        <f t="shared" si="18"/>
        <v/>
      </c>
      <c r="B223" s="552"/>
      <c r="C223" s="560"/>
      <c r="D223" s="554"/>
      <c r="E223" s="554"/>
      <c r="F223" s="554"/>
      <c r="G223" s="554"/>
      <c r="H223" s="554"/>
      <c r="I223" s="554"/>
      <c r="J223" s="566"/>
      <c r="K223" s="569"/>
      <c r="L223" s="569"/>
      <c r="M223" s="559"/>
      <c r="N223" s="474">
        <f t="shared" si="20"/>
        <v>0</v>
      </c>
      <c r="O223" s="141" t="str">
        <f t="shared" si="19"/>
        <v/>
      </c>
      <c r="P223" s="15"/>
      <c r="Q223" s="15"/>
      <c r="R223" s="15"/>
      <c r="S223" s="15"/>
      <c r="T223" s="15"/>
      <c r="U223" s="15"/>
      <c r="V223" s="15"/>
      <c r="W223" s="621" t="str">
        <f>IF(ISBLANK($C223),"",_xlfn.IFNA(MATCH($C223,Deelnemersoverzicht!$C$16:$C$66,0),0))</f>
        <v/>
      </c>
      <c r="X223" s="15"/>
    </row>
    <row r="224" spans="1:24" ht="12" customHeight="1" x14ac:dyDescent="0.2">
      <c r="A224" s="195" t="str">
        <f t="shared" si="18"/>
        <v/>
      </c>
      <c r="B224" s="552"/>
      <c r="C224" s="560"/>
      <c r="D224" s="554"/>
      <c r="E224" s="554"/>
      <c r="F224" s="554"/>
      <c r="G224" s="554"/>
      <c r="H224" s="554"/>
      <c r="I224" s="554"/>
      <c r="J224" s="566"/>
      <c r="K224" s="569"/>
      <c r="L224" s="569"/>
      <c r="M224" s="559"/>
      <c r="N224" s="474">
        <f t="shared" si="20"/>
        <v>0</v>
      </c>
      <c r="O224" s="141" t="str">
        <f t="shared" si="19"/>
        <v/>
      </c>
      <c r="P224" s="15"/>
      <c r="Q224" s="15"/>
      <c r="R224" s="15"/>
      <c r="S224" s="15"/>
      <c r="T224" s="15"/>
      <c r="U224" s="15"/>
      <c r="V224" s="15"/>
      <c r="W224" s="621" t="str">
        <f>IF(ISBLANK($C224),"",_xlfn.IFNA(MATCH($C224,Deelnemersoverzicht!$C$16:$C$66,0),0))</f>
        <v/>
      </c>
      <c r="X224" s="15"/>
    </row>
    <row r="225" spans="1:24" ht="12" customHeight="1" x14ac:dyDescent="0.2">
      <c r="A225" s="195" t="str">
        <f t="shared" si="18"/>
        <v/>
      </c>
      <c r="B225" s="552"/>
      <c r="C225" s="560"/>
      <c r="D225" s="554"/>
      <c r="E225" s="554"/>
      <c r="F225" s="554"/>
      <c r="G225" s="554"/>
      <c r="H225" s="554"/>
      <c r="I225" s="554"/>
      <c r="J225" s="566"/>
      <c r="K225" s="569"/>
      <c r="L225" s="569"/>
      <c r="M225" s="559"/>
      <c r="N225" s="474">
        <f t="shared" si="20"/>
        <v>0</v>
      </c>
      <c r="O225" s="141" t="str">
        <f t="shared" si="19"/>
        <v/>
      </c>
      <c r="P225" s="15"/>
      <c r="Q225" s="15"/>
      <c r="R225" s="15"/>
      <c r="S225" s="15"/>
      <c r="T225" s="15"/>
      <c r="U225" s="15"/>
      <c r="V225" s="15"/>
      <c r="W225" s="621" t="str">
        <f>IF(ISBLANK($C225),"",_xlfn.IFNA(MATCH($C225,Deelnemersoverzicht!$C$16:$C$66,0),0))</f>
        <v/>
      </c>
      <c r="X225" s="15"/>
    </row>
    <row r="226" spans="1:24" ht="12" customHeight="1" x14ac:dyDescent="0.2">
      <c r="A226" s="195" t="str">
        <f t="shared" si="18"/>
        <v/>
      </c>
      <c r="B226" s="552"/>
      <c r="C226" s="560"/>
      <c r="D226" s="554"/>
      <c r="E226" s="554"/>
      <c r="F226" s="554"/>
      <c r="G226" s="554"/>
      <c r="H226" s="554"/>
      <c r="I226" s="554"/>
      <c r="J226" s="566"/>
      <c r="K226" s="569"/>
      <c r="L226" s="569"/>
      <c r="M226" s="559"/>
      <c r="N226" s="474">
        <f t="shared" si="20"/>
        <v>0</v>
      </c>
      <c r="O226" s="141" t="str">
        <f t="shared" si="19"/>
        <v/>
      </c>
      <c r="P226" s="15"/>
      <c r="Q226" s="15"/>
      <c r="R226" s="15"/>
      <c r="S226" s="15"/>
      <c r="T226" s="15"/>
      <c r="U226" s="15"/>
      <c r="V226" s="15"/>
      <c r="W226" s="621" t="str">
        <f>IF(ISBLANK($C226),"",_xlfn.IFNA(MATCH($C226,Deelnemersoverzicht!$C$16:$C$66,0),0))</f>
        <v/>
      </c>
      <c r="X226" s="15"/>
    </row>
    <row r="227" spans="1:24" ht="12" customHeight="1" x14ac:dyDescent="0.2">
      <c r="A227" s="195" t="str">
        <f t="shared" si="18"/>
        <v/>
      </c>
      <c r="B227" s="552"/>
      <c r="C227" s="560"/>
      <c r="D227" s="554"/>
      <c r="E227" s="554"/>
      <c r="F227" s="554"/>
      <c r="G227" s="554"/>
      <c r="H227" s="554"/>
      <c r="I227" s="554"/>
      <c r="J227" s="566"/>
      <c r="K227" s="569"/>
      <c r="L227" s="569"/>
      <c r="M227" s="559"/>
      <c r="N227" s="474">
        <f t="shared" si="20"/>
        <v>0</v>
      </c>
      <c r="O227" s="141" t="str">
        <f t="shared" si="19"/>
        <v/>
      </c>
      <c r="P227" s="15"/>
      <c r="Q227" s="15"/>
      <c r="R227" s="15"/>
      <c r="S227" s="15"/>
      <c r="T227" s="15"/>
      <c r="U227" s="15"/>
      <c r="V227" s="15"/>
      <c r="W227" s="621" t="str">
        <f>IF(ISBLANK($C227),"",_xlfn.IFNA(MATCH($C227,Deelnemersoverzicht!$C$16:$C$66,0),0))</f>
        <v/>
      </c>
      <c r="X227" s="15"/>
    </row>
    <row r="228" spans="1:24" ht="12" customHeight="1" x14ac:dyDescent="0.2">
      <c r="A228" s="195" t="str">
        <f t="shared" si="18"/>
        <v/>
      </c>
      <c r="B228" s="552"/>
      <c r="C228" s="560"/>
      <c r="D228" s="554"/>
      <c r="E228" s="554"/>
      <c r="F228" s="554"/>
      <c r="G228" s="554"/>
      <c r="H228" s="554"/>
      <c r="I228" s="554"/>
      <c r="J228" s="566"/>
      <c r="K228" s="569"/>
      <c r="L228" s="569"/>
      <c r="M228" s="559"/>
      <c r="N228" s="474">
        <f t="shared" si="20"/>
        <v>0</v>
      </c>
      <c r="O228" s="141" t="str">
        <f t="shared" si="19"/>
        <v/>
      </c>
      <c r="P228" s="15"/>
      <c r="Q228" s="15"/>
      <c r="R228" s="15"/>
      <c r="S228" s="15"/>
      <c r="T228" s="15"/>
      <c r="U228" s="15"/>
      <c r="V228" s="15"/>
      <c r="W228" s="621" t="str">
        <f>IF(ISBLANK($C228),"",_xlfn.IFNA(MATCH($C228,Deelnemersoverzicht!$C$16:$C$66,0),0))</f>
        <v/>
      </c>
      <c r="X228" s="15"/>
    </row>
    <row r="229" spans="1:24" ht="12" customHeight="1" x14ac:dyDescent="0.2">
      <c r="A229" s="195" t="str">
        <f t="shared" si="18"/>
        <v/>
      </c>
      <c r="B229" s="552"/>
      <c r="C229" s="560"/>
      <c r="D229" s="554"/>
      <c r="E229" s="554"/>
      <c r="F229" s="554"/>
      <c r="G229" s="554"/>
      <c r="H229" s="554"/>
      <c r="I229" s="554"/>
      <c r="J229" s="566"/>
      <c r="K229" s="569"/>
      <c r="L229" s="569"/>
      <c r="M229" s="559"/>
      <c r="N229" s="474">
        <f t="shared" si="20"/>
        <v>0</v>
      </c>
      <c r="O229" s="141" t="str">
        <f t="shared" si="19"/>
        <v/>
      </c>
      <c r="P229" s="15"/>
      <c r="Q229" s="15"/>
      <c r="R229" s="15"/>
      <c r="S229" s="15"/>
      <c r="T229" s="15"/>
      <c r="U229" s="15"/>
      <c r="V229" s="15"/>
      <c r="W229" s="621" t="str">
        <f>IF(ISBLANK($C229),"",_xlfn.IFNA(MATCH($C229,Deelnemersoverzicht!$C$16:$C$66,0),0))</f>
        <v/>
      </c>
      <c r="X229" s="15"/>
    </row>
    <row r="230" spans="1:24" ht="12" customHeight="1" x14ac:dyDescent="0.2">
      <c r="A230" s="195" t="str">
        <f t="shared" si="18"/>
        <v/>
      </c>
      <c r="B230" s="552"/>
      <c r="C230" s="560"/>
      <c r="D230" s="554"/>
      <c r="E230" s="554"/>
      <c r="F230" s="554"/>
      <c r="G230" s="554"/>
      <c r="H230" s="554"/>
      <c r="I230" s="554"/>
      <c r="J230" s="566"/>
      <c r="K230" s="569"/>
      <c r="L230" s="569"/>
      <c r="M230" s="559"/>
      <c r="N230" s="474">
        <f t="shared" si="20"/>
        <v>0</v>
      </c>
      <c r="O230" s="141" t="str">
        <f t="shared" si="19"/>
        <v/>
      </c>
      <c r="P230" s="15"/>
      <c r="Q230" s="15"/>
      <c r="R230" s="15"/>
      <c r="S230" s="15"/>
      <c r="T230" s="15"/>
      <c r="U230" s="15"/>
      <c r="V230" s="15"/>
      <c r="W230" s="621" t="str">
        <f>IF(ISBLANK($C230),"",_xlfn.IFNA(MATCH($C230,Deelnemersoverzicht!$C$16:$C$66,0),0))</f>
        <v/>
      </c>
      <c r="X230" s="15"/>
    </row>
    <row r="231" spans="1:24" ht="12" customHeight="1" x14ac:dyDescent="0.2">
      <c r="A231" s="195" t="str">
        <f t="shared" si="18"/>
        <v/>
      </c>
      <c r="B231" s="552"/>
      <c r="C231" s="560"/>
      <c r="D231" s="554"/>
      <c r="E231" s="554"/>
      <c r="F231" s="554"/>
      <c r="G231" s="554"/>
      <c r="H231" s="554"/>
      <c r="I231" s="554"/>
      <c r="J231" s="566"/>
      <c r="K231" s="569"/>
      <c r="L231" s="569"/>
      <c r="M231" s="559"/>
      <c r="N231" s="474">
        <f t="shared" si="20"/>
        <v>0</v>
      </c>
      <c r="O231" s="141" t="str">
        <f t="shared" si="19"/>
        <v/>
      </c>
      <c r="P231" s="15"/>
      <c r="Q231" s="15"/>
      <c r="R231" s="15"/>
      <c r="S231" s="15"/>
      <c r="T231" s="15"/>
      <c r="U231" s="15"/>
      <c r="V231" s="15"/>
      <c r="W231" s="621" t="str">
        <f>IF(ISBLANK($C231),"",_xlfn.IFNA(MATCH($C231,Deelnemersoverzicht!$C$16:$C$66,0),0))</f>
        <v/>
      </c>
      <c r="X231" s="15"/>
    </row>
    <row r="232" spans="1:24" ht="12" customHeight="1" x14ac:dyDescent="0.2">
      <c r="A232" s="195" t="str">
        <f t="shared" si="18"/>
        <v/>
      </c>
      <c r="B232" s="552"/>
      <c r="C232" s="560"/>
      <c r="D232" s="554"/>
      <c r="E232" s="554"/>
      <c r="F232" s="554"/>
      <c r="G232" s="554"/>
      <c r="H232" s="554"/>
      <c r="I232" s="554"/>
      <c r="J232" s="566"/>
      <c r="K232" s="569"/>
      <c r="L232" s="569"/>
      <c r="M232" s="559"/>
      <c r="N232" s="474">
        <f t="shared" si="20"/>
        <v>0</v>
      </c>
      <c r="O232" s="141" t="str">
        <f t="shared" si="19"/>
        <v/>
      </c>
      <c r="P232" s="15"/>
      <c r="Q232" s="15"/>
      <c r="R232" s="15"/>
      <c r="S232" s="15"/>
      <c r="T232" s="15"/>
      <c r="U232" s="15"/>
      <c r="V232" s="15"/>
      <c r="W232" s="621" t="str">
        <f>IF(ISBLANK($C232),"",_xlfn.IFNA(MATCH($C232,Deelnemersoverzicht!$C$16:$C$66,0),0))</f>
        <v/>
      </c>
      <c r="X232" s="15"/>
    </row>
    <row r="233" spans="1:24" ht="12" customHeight="1" x14ac:dyDescent="0.2">
      <c r="A233" s="195" t="str">
        <f t="shared" si="18"/>
        <v/>
      </c>
      <c r="B233" s="552"/>
      <c r="C233" s="560"/>
      <c r="D233" s="554"/>
      <c r="E233" s="554"/>
      <c r="F233" s="554"/>
      <c r="G233" s="554"/>
      <c r="H233" s="554"/>
      <c r="I233" s="554"/>
      <c r="J233" s="566"/>
      <c r="K233" s="569"/>
      <c r="L233" s="569"/>
      <c r="M233" s="559"/>
      <c r="N233" s="474">
        <f t="shared" si="20"/>
        <v>0</v>
      </c>
      <c r="O233" s="141" t="str">
        <f t="shared" si="19"/>
        <v/>
      </c>
      <c r="P233" s="15"/>
      <c r="Q233" s="15"/>
      <c r="R233" s="15"/>
      <c r="S233" s="15"/>
      <c r="T233" s="15"/>
      <c r="U233" s="15"/>
      <c r="V233" s="15"/>
      <c r="W233" s="621" t="str">
        <f>IF(ISBLANK($C233),"",_xlfn.IFNA(MATCH($C233,Deelnemersoverzicht!$C$16:$C$66,0),0))</f>
        <v/>
      </c>
      <c r="X233" s="15"/>
    </row>
    <row r="234" spans="1:24" ht="12" customHeight="1" x14ac:dyDescent="0.2">
      <c r="A234" s="195" t="str">
        <f t="shared" si="18"/>
        <v/>
      </c>
      <c r="B234" s="552"/>
      <c r="C234" s="560"/>
      <c r="D234" s="554"/>
      <c r="E234" s="554"/>
      <c r="F234" s="554"/>
      <c r="G234" s="554"/>
      <c r="H234" s="554"/>
      <c r="I234" s="554"/>
      <c r="J234" s="566"/>
      <c r="K234" s="569"/>
      <c r="L234" s="569"/>
      <c r="M234" s="559"/>
      <c r="N234" s="474">
        <f t="shared" si="20"/>
        <v>0</v>
      </c>
      <c r="O234" s="141" t="str">
        <f t="shared" si="19"/>
        <v/>
      </c>
      <c r="P234" s="15"/>
      <c r="Q234" s="15"/>
      <c r="R234" s="15"/>
      <c r="S234" s="15"/>
      <c r="T234" s="15"/>
      <c r="U234" s="15"/>
      <c r="V234" s="15"/>
      <c r="W234" s="621" t="str">
        <f>IF(ISBLANK($C234),"",_xlfn.IFNA(MATCH($C234,Deelnemersoverzicht!$C$16:$C$66,0),0))</f>
        <v/>
      </c>
      <c r="X234" s="15"/>
    </row>
    <row r="235" spans="1:24" ht="12" customHeight="1" x14ac:dyDescent="0.2">
      <c r="A235" s="195" t="str">
        <f t="shared" si="18"/>
        <v/>
      </c>
      <c r="B235" s="552"/>
      <c r="C235" s="560"/>
      <c r="D235" s="554"/>
      <c r="E235" s="554"/>
      <c r="F235" s="554"/>
      <c r="G235" s="554"/>
      <c r="H235" s="554"/>
      <c r="I235" s="554"/>
      <c r="J235" s="566"/>
      <c r="K235" s="569"/>
      <c r="L235" s="569"/>
      <c r="M235" s="559"/>
      <c r="N235" s="474">
        <f t="shared" si="20"/>
        <v>0</v>
      </c>
      <c r="O235" s="141" t="str">
        <f t="shared" si="19"/>
        <v/>
      </c>
      <c r="P235" s="15"/>
      <c r="Q235" s="15"/>
      <c r="R235" s="15"/>
      <c r="S235" s="15"/>
      <c r="T235" s="15"/>
      <c r="U235" s="15"/>
      <c r="V235" s="15"/>
      <c r="W235" s="621" t="str">
        <f>IF(ISBLANK($C235),"",_xlfn.IFNA(MATCH($C235,Deelnemersoverzicht!$C$16:$C$66,0),0))</f>
        <v/>
      </c>
      <c r="X235" s="15"/>
    </row>
    <row r="236" spans="1:24" ht="12" customHeight="1" x14ac:dyDescent="0.2">
      <c r="A236" s="195" t="str">
        <f t="shared" si="18"/>
        <v/>
      </c>
      <c r="B236" s="552"/>
      <c r="C236" s="560"/>
      <c r="D236" s="554"/>
      <c r="E236" s="554"/>
      <c r="F236" s="554"/>
      <c r="G236" s="554"/>
      <c r="H236" s="554"/>
      <c r="I236" s="554"/>
      <c r="J236" s="566"/>
      <c r="K236" s="569"/>
      <c r="L236" s="569"/>
      <c r="M236" s="559"/>
      <c r="N236" s="474">
        <f t="shared" si="20"/>
        <v>0</v>
      </c>
      <c r="O236" s="141" t="str">
        <f t="shared" si="19"/>
        <v/>
      </c>
      <c r="P236" s="15"/>
      <c r="Q236" s="15"/>
      <c r="R236" s="15"/>
      <c r="S236" s="15"/>
      <c r="T236" s="15"/>
      <c r="U236" s="15"/>
      <c r="V236" s="15"/>
      <c r="W236" s="621" t="str">
        <f>IF(ISBLANK($C236),"",_xlfn.IFNA(MATCH($C236,Deelnemersoverzicht!$C$16:$C$66,0),0))</f>
        <v/>
      </c>
      <c r="X236" s="15"/>
    </row>
    <row r="237" spans="1:24" ht="12" customHeight="1" x14ac:dyDescent="0.2">
      <c r="A237" s="195" t="str">
        <f t="shared" si="18"/>
        <v/>
      </c>
      <c r="B237" s="552"/>
      <c r="C237" s="560"/>
      <c r="D237" s="554"/>
      <c r="E237" s="554"/>
      <c r="F237" s="554"/>
      <c r="G237" s="554"/>
      <c r="H237" s="554"/>
      <c r="I237" s="554"/>
      <c r="J237" s="566"/>
      <c r="K237" s="569"/>
      <c r="L237" s="569"/>
      <c r="M237" s="559"/>
      <c r="N237" s="474">
        <f t="shared" si="20"/>
        <v>0</v>
      </c>
      <c r="O237" s="141" t="str">
        <f t="shared" si="19"/>
        <v/>
      </c>
      <c r="P237" s="15"/>
      <c r="Q237" s="15"/>
      <c r="R237" s="15"/>
      <c r="S237" s="15"/>
      <c r="T237" s="15"/>
      <c r="U237" s="15"/>
      <c r="V237" s="15"/>
      <c r="W237" s="621" t="str">
        <f>IF(ISBLANK($C237),"",_xlfn.IFNA(MATCH($C237,Deelnemersoverzicht!$C$16:$C$66,0),0))</f>
        <v/>
      </c>
      <c r="X237" s="15"/>
    </row>
    <row r="238" spans="1:24" ht="12" customHeight="1" x14ac:dyDescent="0.2">
      <c r="A238" s="195" t="str">
        <f t="shared" si="18"/>
        <v/>
      </c>
      <c r="B238" s="552"/>
      <c r="C238" s="560"/>
      <c r="D238" s="554"/>
      <c r="E238" s="554"/>
      <c r="F238" s="554"/>
      <c r="G238" s="554"/>
      <c r="H238" s="554"/>
      <c r="I238" s="554"/>
      <c r="J238" s="566"/>
      <c r="K238" s="569"/>
      <c r="L238" s="569"/>
      <c r="M238" s="559"/>
      <c r="N238" s="474">
        <f t="shared" si="20"/>
        <v>0</v>
      </c>
      <c r="O238" s="141" t="str">
        <f t="shared" si="19"/>
        <v/>
      </c>
      <c r="P238" s="15"/>
      <c r="Q238" s="15"/>
      <c r="R238" s="15"/>
      <c r="S238" s="15"/>
      <c r="T238" s="15"/>
      <c r="U238" s="15"/>
      <c r="V238" s="15"/>
      <c r="W238" s="621" t="str">
        <f>IF(ISBLANK($C238),"",_xlfn.IFNA(MATCH($C238,Deelnemersoverzicht!$C$16:$C$66,0),0))</f>
        <v/>
      </c>
      <c r="X238" s="15"/>
    </row>
    <row r="239" spans="1:24" ht="12" customHeight="1" x14ac:dyDescent="0.2">
      <c r="A239" s="195" t="str">
        <f t="shared" si="18"/>
        <v/>
      </c>
      <c r="B239" s="552"/>
      <c r="C239" s="560"/>
      <c r="D239" s="554"/>
      <c r="E239" s="554"/>
      <c r="F239" s="554"/>
      <c r="G239" s="554"/>
      <c r="H239" s="554"/>
      <c r="I239" s="554"/>
      <c r="J239" s="566"/>
      <c r="K239" s="569"/>
      <c r="L239" s="569"/>
      <c r="M239" s="559"/>
      <c r="N239" s="474">
        <f t="shared" si="20"/>
        <v>0</v>
      </c>
      <c r="O239" s="141" t="str">
        <f t="shared" si="19"/>
        <v/>
      </c>
      <c r="P239" s="15"/>
      <c r="Q239" s="15"/>
      <c r="R239" s="15"/>
      <c r="S239" s="15"/>
      <c r="T239" s="15"/>
      <c r="U239" s="15"/>
      <c r="V239" s="15"/>
      <c r="W239" s="621" t="str">
        <f>IF(ISBLANK($C239),"",_xlfn.IFNA(MATCH($C239,Deelnemersoverzicht!$C$16:$C$66,0),0))</f>
        <v/>
      </c>
      <c r="X239" s="15"/>
    </row>
    <row r="240" spans="1:24" ht="12" customHeight="1" x14ac:dyDescent="0.2">
      <c r="A240" s="195" t="str">
        <f t="shared" si="18"/>
        <v/>
      </c>
      <c r="B240" s="552"/>
      <c r="C240" s="560"/>
      <c r="D240" s="554"/>
      <c r="E240" s="554"/>
      <c r="F240" s="554"/>
      <c r="G240" s="554"/>
      <c r="H240" s="554"/>
      <c r="I240" s="554"/>
      <c r="J240" s="566"/>
      <c r="K240" s="569"/>
      <c r="L240" s="569"/>
      <c r="M240" s="559"/>
      <c r="N240" s="474">
        <f t="shared" si="20"/>
        <v>0</v>
      </c>
      <c r="O240" s="141" t="str">
        <f t="shared" si="19"/>
        <v/>
      </c>
      <c r="P240" s="15"/>
      <c r="Q240" s="15"/>
      <c r="R240" s="15"/>
      <c r="S240" s="15"/>
      <c r="T240" s="15"/>
      <c r="U240" s="15"/>
      <c r="V240" s="15"/>
      <c r="W240" s="621" t="str">
        <f>IF(ISBLANK($C240),"",_xlfn.IFNA(MATCH($C240,Deelnemersoverzicht!$C$16:$C$66,0),0))</f>
        <v/>
      </c>
      <c r="X240" s="15"/>
    </row>
    <row r="241" spans="1:24" ht="12" customHeight="1" x14ac:dyDescent="0.2">
      <c r="A241" s="195" t="str">
        <f t="shared" si="18"/>
        <v/>
      </c>
      <c r="B241" s="552"/>
      <c r="C241" s="560"/>
      <c r="D241" s="554"/>
      <c r="E241" s="554"/>
      <c r="F241" s="554"/>
      <c r="G241" s="554"/>
      <c r="H241" s="554"/>
      <c r="I241" s="554"/>
      <c r="J241" s="566"/>
      <c r="K241" s="569"/>
      <c r="L241" s="569"/>
      <c r="M241" s="559"/>
      <c r="N241" s="474">
        <f t="shared" si="20"/>
        <v>0</v>
      </c>
      <c r="O241" s="141" t="str">
        <f t="shared" si="19"/>
        <v/>
      </c>
      <c r="P241" s="15"/>
      <c r="Q241" s="15"/>
      <c r="R241" s="15"/>
      <c r="S241" s="15"/>
      <c r="T241" s="15"/>
      <c r="U241" s="15"/>
      <c r="V241" s="15"/>
      <c r="W241" s="621" t="str">
        <f>IF(ISBLANK($C241),"",_xlfn.IFNA(MATCH($C241,Deelnemersoverzicht!$C$16:$C$66,0),0))</f>
        <v/>
      </c>
      <c r="X241" s="15"/>
    </row>
    <row r="242" spans="1:24" ht="12" customHeight="1" x14ac:dyDescent="0.2">
      <c r="A242" s="195" t="str">
        <f t="shared" si="18"/>
        <v/>
      </c>
      <c r="B242" s="552"/>
      <c r="C242" s="560"/>
      <c r="D242" s="554"/>
      <c r="E242" s="554"/>
      <c r="F242" s="554"/>
      <c r="G242" s="554"/>
      <c r="H242" s="554"/>
      <c r="I242" s="554"/>
      <c r="J242" s="566"/>
      <c r="K242" s="569"/>
      <c r="L242" s="569"/>
      <c r="M242" s="559"/>
      <c r="N242" s="474">
        <f t="shared" si="20"/>
        <v>0</v>
      </c>
      <c r="O242" s="141" t="str">
        <f t="shared" si="19"/>
        <v/>
      </c>
      <c r="P242" s="15"/>
      <c r="Q242" s="15"/>
      <c r="R242" s="15"/>
      <c r="S242" s="15"/>
      <c r="T242" s="15"/>
      <c r="U242" s="15"/>
      <c r="V242" s="15"/>
      <c r="W242" s="621" t="str">
        <f>IF(ISBLANK($C242),"",_xlfn.IFNA(MATCH($C242,Deelnemersoverzicht!$C$16:$C$66,0),0))</f>
        <v/>
      </c>
      <c r="X242" s="15"/>
    </row>
    <row r="243" spans="1:24" ht="12" customHeight="1" x14ac:dyDescent="0.2">
      <c r="A243" s="195" t="str">
        <f t="shared" si="18"/>
        <v/>
      </c>
      <c r="B243" s="552"/>
      <c r="C243" s="560"/>
      <c r="D243" s="554"/>
      <c r="E243" s="554"/>
      <c r="F243" s="554"/>
      <c r="G243" s="554"/>
      <c r="H243" s="554"/>
      <c r="I243" s="554"/>
      <c r="J243" s="566"/>
      <c r="K243" s="569"/>
      <c r="L243" s="569"/>
      <c r="M243" s="559"/>
      <c r="N243" s="474">
        <f t="shared" si="20"/>
        <v>0</v>
      </c>
      <c r="O243" s="141" t="str">
        <f t="shared" si="19"/>
        <v/>
      </c>
      <c r="P243" s="15"/>
      <c r="Q243" s="15"/>
      <c r="R243" s="15"/>
      <c r="S243" s="15"/>
      <c r="T243" s="15"/>
      <c r="U243" s="15"/>
      <c r="V243" s="15"/>
      <c r="W243" s="621" t="str">
        <f>IF(ISBLANK($C243),"",_xlfn.IFNA(MATCH($C243,Deelnemersoverzicht!$C$16:$C$66,0),0))</f>
        <v/>
      </c>
      <c r="X243" s="15"/>
    </row>
    <row r="244" spans="1:24" ht="12" customHeight="1" x14ac:dyDescent="0.2">
      <c r="A244" s="195" t="str">
        <f t="shared" si="18"/>
        <v/>
      </c>
      <c r="B244" s="552"/>
      <c r="C244" s="560"/>
      <c r="D244" s="554"/>
      <c r="E244" s="554"/>
      <c r="F244" s="554"/>
      <c r="G244" s="554"/>
      <c r="H244" s="554"/>
      <c r="I244" s="554"/>
      <c r="J244" s="566"/>
      <c r="K244" s="569"/>
      <c r="L244" s="569"/>
      <c r="M244" s="559"/>
      <c r="N244" s="474">
        <f t="shared" si="20"/>
        <v>0</v>
      </c>
      <c r="O244" s="141" t="str">
        <f t="shared" si="19"/>
        <v/>
      </c>
      <c r="P244" s="15"/>
      <c r="Q244" s="15"/>
      <c r="R244" s="15"/>
      <c r="S244" s="15"/>
      <c r="T244" s="15"/>
      <c r="U244" s="15"/>
      <c r="V244" s="15"/>
      <c r="W244" s="621" t="str">
        <f>IF(ISBLANK($C244),"",_xlfn.IFNA(MATCH($C244,Deelnemersoverzicht!$C$16:$C$66,0),0))</f>
        <v/>
      </c>
      <c r="X244" s="15"/>
    </row>
    <row r="245" spans="1:24" ht="12" customHeight="1" x14ac:dyDescent="0.2">
      <c r="A245" s="195" t="str">
        <f t="shared" si="18"/>
        <v/>
      </c>
      <c r="B245" s="552"/>
      <c r="C245" s="560"/>
      <c r="D245" s="554"/>
      <c r="E245" s="554"/>
      <c r="F245" s="554"/>
      <c r="G245" s="554"/>
      <c r="H245" s="554"/>
      <c r="I245" s="554"/>
      <c r="J245" s="566"/>
      <c r="K245" s="569"/>
      <c r="L245" s="569"/>
      <c r="M245" s="559"/>
      <c r="N245" s="474">
        <f t="shared" si="20"/>
        <v>0</v>
      </c>
      <c r="O245" s="141" t="str">
        <f t="shared" si="19"/>
        <v/>
      </c>
      <c r="P245" s="15"/>
      <c r="Q245" s="15"/>
      <c r="R245" s="15"/>
      <c r="S245" s="15"/>
      <c r="T245" s="15"/>
      <c r="U245" s="15"/>
      <c r="V245" s="15"/>
      <c r="W245" s="621" t="str">
        <f>IF(ISBLANK($C245),"",_xlfn.IFNA(MATCH($C245,Deelnemersoverzicht!$C$16:$C$66,0),0))</f>
        <v/>
      </c>
      <c r="X245" s="15"/>
    </row>
    <row r="246" spans="1:24" ht="12" customHeight="1" x14ac:dyDescent="0.2">
      <c r="A246" s="195" t="str">
        <f t="shared" si="18"/>
        <v/>
      </c>
      <c r="B246" s="552"/>
      <c r="C246" s="560"/>
      <c r="D246" s="554"/>
      <c r="E246" s="554"/>
      <c r="F246" s="554"/>
      <c r="G246" s="554"/>
      <c r="H246" s="554"/>
      <c r="I246" s="554"/>
      <c r="J246" s="566"/>
      <c r="K246" s="569"/>
      <c r="L246" s="569"/>
      <c r="M246" s="559"/>
      <c r="N246" s="474">
        <f t="shared" si="20"/>
        <v>0</v>
      </c>
      <c r="O246" s="141" t="str">
        <f t="shared" si="19"/>
        <v/>
      </c>
      <c r="P246" s="15"/>
      <c r="Q246" s="15"/>
      <c r="R246" s="15"/>
      <c r="S246" s="15"/>
      <c r="T246" s="15"/>
      <c r="U246" s="15"/>
      <c r="V246" s="15"/>
      <c r="W246" s="621" t="str">
        <f>IF(ISBLANK($C246),"",_xlfn.IFNA(MATCH($C246,Deelnemersoverzicht!$C$16:$C$66,0),0))</f>
        <v/>
      </c>
      <c r="X246" s="15"/>
    </row>
    <row r="247" spans="1:24" ht="12" customHeight="1" x14ac:dyDescent="0.2">
      <c r="A247" s="195" t="str">
        <f t="shared" si="18"/>
        <v/>
      </c>
      <c r="B247" s="552"/>
      <c r="C247" s="560"/>
      <c r="D247" s="554"/>
      <c r="E247" s="554"/>
      <c r="F247" s="554"/>
      <c r="G247" s="554"/>
      <c r="H247" s="554"/>
      <c r="I247" s="554"/>
      <c r="J247" s="566"/>
      <c r="K247" s="569"/>
      <c r="L247" s="569"/>
      <c r="M247" s="559"/>
      <c r="N247" s="474">
        <f t="shared" si="20"/>
        <v>0</v>
      </c>
      <c r="O247" s="141" t="str">
        <f t="shared" si="19"/>
        <v/>
      </c>
      <c r="P247" s="15"/>
      <c r="Q247" s="15"/>
      <c r="R247" s="15"/>
      <c r="S247" s="15"/>
      <c r="T247" s="15"/>
      <c r="U247" s="15"/>
      <c r="V247" s="15"/>
      <c r="W247" s="621" t="str">
        <f>IF(ISBLANK($C247),"",_xlfn.IFNA(MATCH($C247,Deelnemersoverzicht!$C$16:$C$66,0),0))</f>
        <v/>
      </c>
      <c r="X247" s="15"/>
    </row>
    <row r="248" spans="1:24" ht="12" customHeight="1" x14ac:dyDescent="0.2">
      <c r="A248" s="195" t="str">
        <f t="shared" si="18"/>
        <v/>
      </c>
      <c r="B248" s="552"/>
      <c r="C248" s="560"/>
      <c r="D248" s="554"/>
      <c r="E248" s="554"/>
      <c r="F248" s="554"/>
      <c r="G248" s="554"/>
      <c r="H248" s="554"/>
      <c r="I248" s="554"/>
      <c r="J248" s="566"/>
      <c r="K248" s="569"/>
      <c r="L248" s="569"/>
      <c r="M248" s="559"/>
      <c r="N248" s="474">
        <f t="shared" si="20"/>
        <v>0</v>
      </c>
      <c r="O248" s="141" t="str">
        <f t="shared" si="19"/>
        <v/>
      </c>
      <c r="P248" s="15"/>
      <c r="Q248" s="15"/>
      <c r="R248" s="15"/>
      <c r="S248" s="15"/>
      <c r="T248" s="15"/>
      <c r="U248" s="15"/>
      <c r="V248" s="15"/>
      <c r="W248" s="621" t="str">
        <f>IF(ISBLANK($C248),"",_xlfn.IFNA(MATCH($C248,Deelnemersoverzicht!$C$16:$C$66,0),0))</f>
        <v/>
      </c>
      <c r="X248" s="15"/>
    </row>
    <row r="249" spans="1:24" ht="12" customHeight="1" x14ac:dyDescent="0.2">
      <c r="A249" s="195" t="str">
        <f t="shared" si="18"/>
        <v/>
      </c>
      <c r="B249" s="552"/>
      <c r="C249" s="560"/>
      <c r="D249" s="554"/>
      <c r="E249" s="554"/>
      <c r="F249" s="554"/>
      <c r="G249" s="554"/>
      <c r="H249" s="554"/>
      <c r="I249" s="554"/>
      <c r="J249" s="566"/>
      <c r="K249" s="569"/>
      <c r="L249" s="569"/>
      <c r="M249" s="559"/>
      <c r="N249" s="474">
        <f t="shared" si="20"/>
        <v>0</v>
      </c>
      <c r="O249" s="141" t="str">
        <f t="shared" si="19"/>
        <v/>
      </c>
      <c r="P249" s="15"/>
      <c r="Q249" s="15"/>
      <c r="R249" s="15"/>
      <c r="S249" s="15"/>
      <c r="T249" s="15"/>
      <c r="U249" s="15"/>
      <c r="V249" s="15"/>
      <c r="W249" s="621" t="str">
        <f>IF(ISBLANK($C249),"",_xlfn.IFNA(MATCH($C249,Deelnemersoverzicht!$C$16:$C$66,0),0))</f>
        <v/>
      </c>
      <c r="X249" s="15"/>
    </row>
    <row r="250" spans="1:24" ht="12" customHeight="1" x14ac:dyDescent="0.2">
      <c r="A250" s="195" t="str">
        <f t="shared" si="18"/>
        <v/>
      </c>
      <c r="B250" s="552"/>
      <c r="C250" s="560"/>
      <c r="D250" s="554"/>
      <c r="E250" s="554"/>
      <c r="F250" s="554"/>
      <c r="G250" s="554"/>
      <c r="H250" s="554"/>
      <c r="I250" s="554"/>
      <c r="J250" s="566"/>
      <c r="K250" s="569"/>
      <c r="L250" s="569"/>
      <c r="M250" s="559"/>
      <c r="N250" s="474">
        <f t="shared" si="20"/>
        <v>0</v>
      </c>
      <c r="O250" s="141" t="str">
        <f t="shared" si="19"/>
        <v/>
      </c>
      <c r="P250" s="15"/>
      <c r="Q250" s="15"/>
      <c r="R250" s="15"/>
      <c r="S250" s="15"/>
      <c r="T250" s="15"/>
      <c r="U250" s="15"/>
      <c r="V250" s="15"/>
      <c r="W250" s="621" t="str">
        <f>IF(ISBLANK($C250),"",_xlfn.IFNA(MATCH($C250,Deelnemersoverzicht!$C$16:$C$66,0),0))</f>
        <v/>
      </c>
      <c r="X250" s="15"/>
    </row>
    <row r="251" spans="1:24" ht="12" customHeight="1" x14ac:dyDescent="0.2">
      <c r="A251" s="195" t="str">
        <f t="shared" si="18"/>
        <v/>
      </c>
      <c r="B251" s="552"/>
      <c r="C251" s="560"/>
      <c r="D251" s="554"/>
      <c r="E251" s="554"/>
      <c r="F251" s="554"/>
      <c r="G251" s="554"/>
      <c r="H251" s="554"/>
      <c r="I251" s="554"/>
      <c r="J251" s="566"/>
      <c r="K251" s="569"/>
      <c r="L251" s="569"/>
      <c r="M251" s="559"/>
      <c r="N251" s="474">
        <f t="shared" si="20"/>
        <v>0</v>
      </c>
      <c r="O251" s="141" t="str">
        <f t="shared" si="19"/>
        <v/>
      </c>
      <c r="P251" s="15"/>
      <c r="Q251" s="15"/>
      <c r="R251" s="15"/>
      <c r="S251" s="15"/>
      <c r="T251" s="15"/>
      <c r="U251" s="15"/>
      <c r="V251" s="15"/>
      <c r="W251" s="621" t="str">
        <f>IF(ISBLANK($C251),"",_xlfn.IFNA(MATCH($C251,Deelnemersoverzicht!$C$16:$C$66,0),0))</f>
        <v/>
      </c>
      <c r="X251" s="15"/>
    </row>
    <row r="252" spans="1:24" ht="12" customHeight="1" x14ac:dyDescent="0.2">
      <c r="A252" s="195" t="str">
        <f t="shared" si="18"/>
        <v/>
      </c>
      <c r="B252" s="552"/>
      <c r="C252" s="560"/>
      <c r="D252" s="554"/>
      <c r="E252" s="554"/>
      <c r="F252" s="554"/>
      <c r="G252" s="554"/>
      <c r="H252" s="554"/>
      <c r="I252" s="554"/>
      <c r="J252" s="566"/>
      <c r="K252" s="569"/>
      <c r="L252" s="569"/>
      <c r="M252" s="559"/>
      <c r="N252" s="474">
        <f t="shared" si="20"/>
        <v>0</v>
      </c>
      <c r="O252" s="141" t="str">
        <f t="shared" si="19"/>
        <v/>
      </c>
      <c r="P252" s="15"/>
      <c r="Q252" s="15"/>
      <c r="R252" s="15"/>
      <c r="S252" s="15"/>
      <c r="T252" s="15"/>
      <c r="U252" s="15"/>
      <c r="V252" s="15"/>
      <c r="W252" s="621" t="str">
        <f>IF(ISBLANK($C252),"",_xlfn.IFNA(MATCH($C252,Deelnemersoverzicht!$C$16:$C$66,0),0))</f>
        <v/>
      </c>
      <c r="X252" s="15"/>
    </row>
    <row r="253" spans="1:24" ht="12" customHeight="1" x14ac:dyDescent="0.2">
      <c r="A253" s="195" t="str">
        <f t="shared" si="18"/>
        <v/>
      </c>
      <c r="B253" s="552"/>
      <c r="C253" s="560"/>
      <c r="D253" s="554"/>
      <c r="E253" s="554"/>
      <c r="F253" s="554"/>
      <c r="G253" s="554"/>
      <c r="H253" s="554"/>
      <c r="I253" s="554"/>
      <c r="J253" s="566"/>
      <c r="K253" s="569"/>
      <c r="L253" s="569"/>
      <c r="M253" s="559"/>
      <c r="N253" s="474">
        <f t="shared" si="20"/>
        <v>0</v>
      </c>
      <c r="O253" s="141" t="str">
        <f t="shared" si="19"/>
        <v/>
      </c>
      <c r="P253" s="15"/>
      <c r="Q253" s="15"/>
      <c r="R253" s="15"/>
      <c r="S253" s="15"/>
      <c r="T253" s="15"/>
      <c r="U253" s="15"/>
      <c r="V253" s="15"/>
      <c r="W253" s="621" t="str">
        <f>IF(ISBLANK($C253),"",_xlfn.IFNA(MATCH($C253,Deelnemersoverzicht!$C$16:$C$66,0),0))</f>
        <v/>
      </c>
      <c r="X253" s="15"/>
    </row>
    <row r="254" spans="1:24" ht="12" customHeight="1" x14ac:dyDescent="0.2">
      <c r="A254" s="195" t="str">
        <f t="shared" si="18"/>
        <v/>
      </c>
      <c r="B254" s="552"/>
      <c r="C254" s="560"/>
      <c r="D254" s="554"/>
      <c r="E254" s="554"/>
      <c r="F254" s="554"/>
      <c r="G254" s="554"/>
      <c r="H254" s="554"/>
      <c r="I254" s="554"/>
      <c r="J254" s="566"/>
      <c r="K254" s="569"/>
      <c r="L254" s="569"/>
      <c r="M254" s="559"/>
      <c r="N254" s="474">
        <f t="shared" si="20"/>
        <v>0</v>
      </c>
      <c r="O254" s="141" t="str">
        <f t="shared" si="19"/>
        <v/>
      </c>
      <c r="P254" s="15"/>
      <c r="Q254" s="15"/>
      <c r="R254" s="15"/>
      <c r="S254" s="15"/>
      <c r="T254" s="15"/>
      <c r="U254" s="15"/>
      <c r="V254" s="15"/>
      <c r="W254" s="621" t="str">
        <f>IF(ISBLANK($C254),"",_xlfn.IFNA(MATCH($C254,Deelnemersoverzicht!$C$16:$C$66,0),0))</f>
        <v/>
      </c>
      <c r="X254" s="15"/>
    </row>
    <row r="255" spans="1:24" ht="12" customHeight="1" x14ac:dyDescent="0.2">
      <c r="A255" s="195" t="str">
        <f t="shared" si="18"/>
        <v/>
      </c>
      <c r="B255" s="552"/>
      <c r="C255" s="560"/>
      <c r="D255" s="554"/>
      <c r="E255" s="554"/>
      <c r="F255" s="554"/>
      <c r="G255" s="554"/>
      <c r="H255" s="554"/>
      <c r="I255" s="554"/>
      <c r="J255" s="566"/>
      <c r="K255" s="569"/>
      <c r="L255" s="569"/>
      <c r="M255" s="559"/>
      <c r="N255" s="474">
        <f t="shared" si="20"/>
        <v>0</v>
      </c>
      <c r="O255" s="141" t="str">
        <f t="shared" si="19"/>
        <v/>
      </c>
      <c r="P255" s="15"/>
      <c r="Q255" s="15"/>
      <c r="R255" s="15"/>
      <c r="S255" s="15"/>
      <c r="T255" s="15"/>
      <c r="U255" s="15"/>
      <c r="V255" s="15"/>
      <c r="W255" s="621" t="str">
        <f>IF(ISBLANK($C255),"",_xlfn.IFNA(MATCH($C255,Deelnemersoverzicht!$C$16:$C$66,0),0))</f>
        <v/>
      </c>
      <c r="X255" s="15"/>
    </row>
    <row r="256" spans="1:24" ht="12" customHeight="1" x14ac:dyDescent="0.2">
      <c r="A256" s="195" t="str">
        <f t="shared" si="18"/>
        <v/>
      </c>
      <c r="B256" s="552"/>
      <c r="C256" s="560"/>
      <c r="D256" s="554"/>
      <c r="E256" s="554"/>
      <c r="F256" s="554"/>
      <c r="G256" s="554"/>
      <c r="H256" s="554"/>
      <c r="I256" s="554"/>
      <c r="J256" s="566"/>
      <c r="K256" s="569"/>
      <c r="L256" s="569"/>
      <c r="M256" s="559"/>
      <c r="N256" s="474">
        <f t="shared" si="20"/>
        <v>0</v>
      </c>
      <c r="O256" s="141" t="str">
        <f t="shared" si="19"/>
        <v/>
      </c>
      <c r="P256" s="15"/>
      <c r="Q256" s="15"/>
      <c r="R256" s="15"/>
      <c r="S256" s="15"/>
      <c r="T256" s="15"/>
      <c r="U256" s="15"/>
      <c r="V256" s="15"/>
      <c r="W256" s="621" t="str">
        <f>IF(ISBLANK($C256),"",_xlfn.IFNA(MATCH($C256,Deelnemersoverzicht!$C$16:$C$66,0),0))</f>
        <v/>
      </c>
      <c r="X256" s="15"/>
    </row>
    <row r="257" spans="1:24" ht="12" customHeight="1" x14ac:dyDescent="0.2">
      <c r="A257" s="195" t="str">
        <f t="shared" si="18"/>
        <v/>
      </c>
      <c r="B257" s="552"/>
      <c r="C257" s="560"/>
      <c r="D257" s="554"/>
      <c r="E257" s="554"/>
      <c r="F257" s="554"/>
      <c r="G257" s="554"/>
      <c r="H257" s="554"/>
      <c r="I257" s="554"/>
      <c r="J257" s="566"/>
      <c r="K257" s="569"/>
      <c r="L257" s="569"/>
      <c r="M257" s="559"/>
      <c r="N257" s="474">
        <f t="shared" si="20"/>
        <v>0</v>
      </c>
      <c r="O257" s="141" t="str">
        <f t="shared" si="19"/>
        <v/>
      </c>
      <c r="P257" s="15"/>
      <c r="Q257" s="15"/>
      <c r="R257" s="15"/>
      <c r="S257" s="15"/>
      <c r="T257" s="15"/>
      <c r="U257" s="15"/>
      <c r="V257" s="15"/>
      <c r="W257" s="621" t="str">
        <f>IF(ISBLANK($C257),"",_xlfn.IFNA(MATCH($C257,Deelnemersoverzicht!$C$16:$C$66,0),0))</f>
        <v/>
      </c>
      <c r="X257" s="15"/>
    </row>
    <row r="258" spans="1:24" ht="12" customHeight="1" x14ac:dyDescent="0.2">
      <c r="A258" s="195" t="str">
        <f t="shared" si="18"/>
        <v/>
      </c>
      <c r="B258" s="552"/>
      <c r="C258" s="560"/>
      <c r="D258" s="554"/>
      <c r="E258" s="554"/>
      <c r="F258" s="554"/>
      <c r="G258" s="554"/>
      <c r="H258" s="554"/>
      <c r="I258" s="554"/>
      <c r="J258" s="566"/>
      <c r="K258" s="569"/>
      <c r="L258" s="569"/>
      <c r="M258" s="559"/>
      <c r="N258" s="474">
        <f t="shared" si="20"/>
        <v>0</v>
      </c>
      <c r="O258" s="141" t="str">
        <f t="shared" si="19"/>
        <v/>
      </c>
      <c r="P258" s="15"/>
      <c r="Q258" s="15"/>
      <c r="R258" s="15"/>
      <c r="S258" s="15"/>
      <c r="T258" s="15"/>
      <c r="U258" s="15"/>
      <c r="V258" s="15"/>
      <c r="W258" s="621" t="str">
        <f>IF(ISBLANK($C258),"",_xlfn.IFNA(MATCH($C258,Deelnemersoverzicht!$C$16:$C$66,0),0))</f>
        <v/>
      </c>
      <c r="X258" s="15"/>
    </row>
    <row r="259" spans="1:24" ht="12" customHeight="1" x14ac:dyDescent="0.2">
      <c r="A259" s="195" t="str">
        <f t="shared" si="18"/>
        <v/>
      </c>
      <c r="B259" s="552"/>
      <c r="C259" s="560"/>
      <c r="D259" s="554"/>
      <c r="E259" s="554"/>
      <c r="F259" s="554"/>
      <c r="G259" s="554"/>
      <c r="H259" s="554"/>
      <c r="I259" s="554"/>
      <c r="J259" s="566"/>
      <c r="K259" s="569"/>
      <c r="L259" s="569"/>
      <c r="M259" s="559"/>
      <c r="N259" s="474">
        <f t="shared" si="20"/>
        <v>0</v>
      </c>
      <c r="O259" s="141" t="str">
        <f t="shared" si="19"/>
        <v/>
      </c>
      <c r="P259" s="15"/>
      <c r="Q259" s="15"/>
      <c r="R259" s="15"/>
      <c r="S259" s="15"/>
      <c r="T259" s="15"/>
      <c r="U259" s="15"/>
      <c r="V259" s="15"/>
      <c r="W259" s="621" t="str">
        <f>IF(ISBLANK($C259),"",_xlfn.IFNA(MATCH($C259,Deelnemersoverzicht!$C$16:$C$66,0),0))</f>
        <v/>
      </c>
      <c r="X259" s="15"/>
    </row>
    <row r="260" spans="1:24" ht="12" customHeight="1" x14ac:dyDescent="0.2">
      <c r="A260" s="195" t="str">
        <f t="shared" si="18"/>
        <v/>
      </c>
      <c r="B260" s="552"/>
      <c r="C260" s="560"/>
      <c r="D260" s="554"/>
      <c r="E260" s="554"/>
      <c r="F260" s="554"/>
      <c r="G260" s="554"/>
      <c r="H260" s="554"/>
      <c r="I260" s="554"/>
      <c r="J260" s="566"/>
      <c r="K260" s="569"/>
      <c r="L260" s="569"/>
      <c r="M260" s="559"/>
      <c r="N260" s="474">
        <f t="shared" si="20"/>
        <v>0</v>
      </c>
      <c r="O260" s="141" t="str">
        <f t="shared" si="19"/>
        <v/>
      </c>
      <c r="P260" s="15"/>
      <c r="Q260" s="15"/>
      <c r="R260" s="15"/>
      <c r="S260" s="15"/>
      <c r="T260" s="15"/>
      <c r="U260" s="15"/>
      <c r="V260" s="15"/>
      <c r="W260" s="621" t="str">
        <f>IF(ISBLANK($C260),"",_xlfn.IFNA(MATCH($C260,Deelnemersoverzicht!$C$16:$C$66,0),0))</f>
        <v/>
      </c>
      <c r="X260" s="15"/>
    </row>
    <row r="261" spans="1:24" ht="12" customHeight="1" x14ac:dyDescent="0.2">
      <c r="A261" s="197"/>
      <c r="B261" s="137"/>
      <c r="C261" s="15"/>
      <c r="D261" s="137"/>
      <c r="E261" s="137"/>
      <c r="F261" s="15"/>
      <c r="G261" s="15"/>
      <c r="H261" s="15"/>
      <c r="I261" s="15"/>
      <c r="J261" s="137"/>
      <c r="K261" s="137"/>
      <c r="L261" s="137"/>
      <c r="M261" s="470" t="s">
        <v>505</v>
      </c>
      <c r="N261" s="471">
        <f>SUM(N211:N260)</f>
        <v>0</v>
      </c>
      <c r="O261" s="141"/>
      <c r="P261" s="15"/>
      <c r="Q261" s="15"/>
      <c r="R261" s="15"/>
      <c r="S261" s="15"/>
      <c r="T261" s="15"/>
      <c r="U261" s="15"/>
      <c r="V261" s="15"/>
      <c r="W261" s="440"/>
      <c r="X261" s="15"/>
    </row>
    <row r="262" spans="1:24" ht="12" customHeight="1" x14ac:dyDescent="0.2">
      <c r="A262" s="197"/>
      <c r="B262" s="137"/>
      <c r="C262" s="136"/>
      <c r="D262" s="136"/>
      <c r="E262" s="136"/>
      <c r="F262" s="136"/>
      <c r="G262" s="136"/>
      <c r="H262" s="136"/>
      <c r="I262" s="136"/>
      <c r="J262" s="136"/>
      <c r="K262" s="136"/>
      <c r="L262" s="136"/>
      <c r="M262" s="136"/>
      <c r="N262" s="15"/>
      <c r="O262" s="141"/>
      <c r="P262" s="15"/>
      <c r="Q262" s="15"/>
      <c r="R262" s="15"/>
      <c r="S262" s="15"/>
      <c r="T262" s="15"/>
      <c r="U262" s="15"/>
      <c r="V262" s="15"/>
      <c r="W262" s="440"/>
      <c r="X262" s="15"/>
    </row>
    <row r="263" spans="1:24" ht="12" customHeight="1" x14ac:dyDescent="0.2">
      <c r="A263" s="197"/>
      <c r="B263" s="137" t="s">
        <v>118</v>
      </c>
      <c r="C263" s="136"/>
      <c r="D263" s="136"/>
      <c r="E263" s="136"/>
      <c r="F263" s="136"/>
      <c r="G263" s="136"/>
      <c r="H263" s="136"/>
      <c r="I263" s="136"/>
      <c r="J263" s="136"/>
      <c r="K263" s="136"/>
      <c r="L263" s="136"/>
      <c r="M263" s="136"/>
      <c r="N263" s="15"/>
      <c r="O263" s="141"/>
      <c r="P263" s="15"/>
      <c r="Q263" s="15"/>
      <c r="R263" s="15"/>
      <c r="S263" s="15"/>
      <c r="T263" s="15"/>
      <c r="U263" s="15"/>
      <c r="V263" s="15"/>
      <c r="W263" s="440"/>
      <c r="X263" s="15"/>
    </row>
    <row r="264" spans="1:24" ht="51" customHeight="1" x14ac:dyDescent="0.2">
      <c r="A264" s="197"/>
      <c r="B264" s="464" t="s">
        <v>263</v>
      </c>
      <c r="C264" s="670" t="s">
        <v>99</v>
      </c>
      <c r="D264" s="465" t="s">
        <v>120</v>
      </c>
      <c r="E264" s="466" t="s">
        <v>73</v>
      </c>
      <c r="F264" s="140"/>
      <c r="G264" s="140"/>
      <c r="H264" s="140"/>
      <c r="I264" s="140"/>
      <c r="J264" s="140"/>
      <c r="K264" s="140"/>
      <c r="L264" s="140"/>
      <c r="M264" s="466" t="s">
        <v>65</v>
      </c>
      <c r="N264" s="464" t="s">
        <v>71</v>
      </c>
      <c r="O264" s="141"/>
      <c r="P264" s="15"/>
      <c r="Q264" s="15"/>
      <c r="R264" s="15"/>
      <c r="S264" s="15"/>
      <c r="T264" s="15"/>
      <c r="U264" s="15"/>
      <c r="V264" s="15"/>
      <c r="W264" s="440"/>
      <c r="X264" s="15"/>
    </row>
    <row r="265" spans="1:24" ht="12" customHeight="1" x14ac:dyDescent="0.2">
      <c r="A265" s="195" t="str">
        <f t="shared" ref="A265:A314" si="21">B265&amp;M265</f>
        <v/>
      </c>
      <c r="B265" s="552"/>
      <c r="C265" s="560"/>
      <c r="D265" s="570"/>
      <c r="E265" s="553"/>
      <c r="F265" s="567"/>
      <c r="G265" s="567"/>
      <c r="H265" s="567"/>
      <c r="I265" s="567"/>
      <c r="J265" s="567"/>
      <c r="K265" s="567"/>
      <c r="L265" s="567"/>
      <c r="M265" s="559"/>
      <c r="N265" s="571"/>
      <c r="O265" s="141" t="str">
        <f t="shared" ref="O265:O314" si="22">IF(AND(COUNTA(B265:K265)&gt;0,ISBLANK(M265)),"Activiteittype ontbreekt!",IF(B265="","",IF(COUNTIF($B$15:$B$314,B265)=1,"",IF(COUNTIF($A$15:$A$314,B265&amp;M265)&gt;1,"","Let op dat elk activiteitnummer hetzelfde activiteittype moet krijgen!"))))</f>
        <v/>
      </c>
      <c r="P265" s="15"/>
      <c r="Q265" s="15"/>
      <c r="R265" s="15"/>
      <c r="S265" s="15"/>
      <c r="T265" s="15"/>
      <c r="U265" s="15"/>
      <c r="V265" s="15"/>
      <c r="W265" s="621" t="str">
        <f>IF(ISBLANK($C265),"",_xlfn.IFNA(MATCH($C265,Deelnemersoverzicht!$C$16:$C$66,0),0))</f>
        <v/>
      </c>
      <c r="X265" s="15"/>
    </row>
    <row r="266" spans="1:24" ht="12" customHeight="1" x14ac:dyDescent="0.2">
      <c r="A266" s="195" t="str">
        <f t="shared" si="21"/>
        <v/>
      </c>
      <c r="B266" s="552"/>
      <c r="C266" s="560"/>
      <c r="D266" s="570"/>
      <c r="E266" s="553"/>
      <c r="F266" s="567"/>
      <c r="G266" s="567"/>
      <c r="H266" s="567"/>
      <c r="I266" s="567"/>
      <c r="J266" s="567"/>
      <c r="K266" s="567"/>
      <c r="L266" s="567"/>
      <c r="M266" s="559"/>
      <c r="N266" s="571"/>
      <c r="O266" s="141" t="str">
        <f t="shared" si="22"/>
        <v/>
      </c>
      <c r="P266" s="15"/>
      <c r="Q266" s="15"/>
      <c r="R266" s="15"/>
      <c r="S266" s="15"/>
      <c r="T266" s="15"/>
      <c r="U266" s="15"/>
      <c r="V266" s="15"/>
      <c r="W266" s="621" t="str">
        <f>IF(ISBLANK($C266),"",_xlfn.IFNA(MATCH($C266,Deelnemersoverzicht!$C$16:$C$66,0),0))</f>
        <v/>
      </c>
      <c r="X266" s="15"/>
    </row>
    <row r="267" spans="1:24" ht="12" customHeight="1" x14ac:dyDescent="0.2">
      <c r="A267" s="195" t="str">
        <f t="shared" si="21"/>
        <v/>
      </c>
      <c r="B267" s="552"/>
      <c r="C267" s="560"/>
      <c r="D267" s="570"/>
      <c r="E267" s="553"/>
      <c r="F267" s="567"/>
      <c r="G267" s="567"/>
      <c r="H267" s="567"/>
      <c r="I267" s="567"/>
      <c r="J267" s="567"/>
      <c r="K267" s="567"/>
      <c r="L267" s="567"/>
      <c r="M267" s="559"/>
      <c r="N267" s="571"/>
      <c r="O267" s="141" t="str">
        <f t="shared" si="22"/>
        <v/>
      </c>
      <c r="P267" s="15"/>
      <c r="Q267" s="15"/>
      <c r="R267" s="15"/>
      <c r="S267" s="15"/>
      <c r="T267" s="15"/>
      <c r="U267" s="15"/>
      <c r="V267" s="15"/>
      <c r="W267" s="621" t="str">
        <f>IF(ISBLANK($C267),"",_xlfn.IFNA(MATCH($C267,Deelnemersoverzicht!$C$16:$C$66,0),0))</f>
        <v/>
      </c>
      <c r="X267" s="15"/>
    </row>
    <row r="268" spans="1:24" ht="12" customHeight="1" x14ac:dyDescent="0.2">
      <c r="A268" s="195" t="str">
        <f t="shared" si="21"/>
        <v/>
      </c>
      <c r="B268" s="552"/>
      <c r="C268" s="560"/>
      <c r="D268" s="570"/>
      <c r="E268" s="553"/>
      <c r="F268" s="567"/>
      <c r="G268" s="567"/>
      <c r="H268" s="567"/>
      <c r="I268" s="567"/>
      <c r="J268" s="567"/>
      <c r="K268" s="567"/>
      <c r="L268" s="567"/>
      <c r="M268" s="559"/>
      <c r="N268" s="571"/>
      <c r="O268" s="141" t="str">
        <f t="shared" si="22"/>
        <v/>
      </c>
      <c r="P268" s="15"/>
      <c r="Q268" s="15"/>
      <c r="R268" s="15"/>
      <c r="S268" s="15"/>
      <c r="T268" s="15"/>
      <c r="U268" s="15"/>
      <c r="V268" s="15"/>
      <c r="W268" s="621" t="str">
        <f>IF(ISBLANK($C268),"",_xlfn.IFNA(MATCH($C268,Deelnemersoverzicht!$C$16:$C$66,0),0))</f>
        <v/>
      </c>
      <c r="X268" s="15"/>
    </row>
    <row r="269" spans="1:24" ht="12" customHeight="1" x14ac:dyDescent="0.2">
      <c r="A269" s="195" t="str">
        <f t="shared" si="21"/>
        <v/>
      </c>
      <c r="B269" s="552"/>
      <c r="C269" s="560"/>
      <c r="D269" s="570"/>
      <c r="E269" s="553"/>
      <c r="F269" s="567"/>
      <c r="G269" s="567"/>
      <c r="H269" s="567"/>
      <c r="I269" s="567"/>
      <c r="J269" s="567"/>
      <c r="K269" s="567"/>
      <c r="L269" s="567"/>
      <c r="M269" s="559"/>
      <c r="N269" s="571"/>
      <c r="O269" s="141" t="str">
        <f t="shared" si="22"/>
        <v/>
      </c>
      <c r="P269" s="15"/>
      <c r="Q269" s="15"/>
      <c r="R269" s="15"/>
      <c r="S269" s="15"/>
      <c r="T269" s="15"/>
      <c r="U269" s="15"/>
      <c r="V269" s="15"/>
      <c r="W269" s="621" t="str">
        <f>IF(ISBLANK($C269),"",_xlfn.IFNA(MATCH($C269,Deelnemersoverzicht!$C$16:$C$66,0),0))</f>
        <v/>
      </c>
      <c r="X269" s="15"/>
    </row>
    <row r="270" spans="1:24" ht="12" customHeight="1" x14ac:dyDescent="0.2">
      <c r="A270" s="195" t="str">
        <f t="shared" si="21"/>
        <v/>
      </c>
      <c r="B270" s="552"/>
      <c r="C270" s="560"/>
      <c r="D270" s="570"/>
      <c r="E270" s="553"/>
      <c r="F270" s="567"/>
      <c r="G270" s="567"/>
      <c r="H270" s="567"/>
      <c r="I270" s="567"/>
      <c r="J270" s="567"/>
      <c r="K270" s="567"/>
      <c r="L270" s="567"/>
      <c r="M270" s="559"/>
      <c r="N270" s="571"/>
      <c r="O270" s="141" t="str">
        <f t="shared" si="22"/>
        <v/>
      </c>
      <c r="P270" s="15"/>
      <c r="Q270" s="15"/>
      <c r="R270" s="15"/>
      <c r="S270" s="15"/>
      <c r="T270" s="15"/>
      <c r="U270" s="15"/>
      <c r="V270" s="15"/>
      <c r="W270" s="621" t="str">
        <f>IF(ISBLANK($C270),"",_xlfn.IFNA(MATCH($C270,Deelnemersoverzicht!$C$16:$C$66,0),0))</f>
        <v/>
      </c>
      <c r="X270" s="15"/>
    </row>
    <row r="271" spans="1:24" ht="12" customHeight="1" x14ac:dyDescent="0.2">
      <c r="A271" s="195" t="str">
        <f t="shared" si="21"/>
        <v/>
      </c>
      <c r="B271" s="552"/>
      <c r="C271" s="560"/>
      <c r="D271" s="570"/>
      <c r="E271" s="553"/>
      <c r="F271" s="567"/>
      <c r="G271" s="567"/>
      <c r="H271" s="567"/>
      <c r="I271" s="567"/>
      <c r="J271" s="567"/>
      <c r="K271" s="567"/>
      <c r="L271" s="567"/>
      <c r="M271" s="559"/>
      <c r="N271" s="571"/>
      <c r="O271" s="141" t="str">
        <f t="shared" si="22"/>
        <v/>
      </c>
      <c r="P271" s="15"/>
      <c r="Q271" s="15"/>
      <c r="R271" s="15"/>
      <c r="S271" s="15"/>
      <c r="T271" s="15"/>
      <c r="U271" s="15"/>
      <c r="V271" s="15"/>
      <c r="W271" s="621" t="str">
        <f>IF(ISBLANK($C271),"",_xlfn.IFNA(MATCH($C271,Deelnemersoverzicht!$C$16:$C$66,0),0))</f>
        <v/>
      </c>
      <c r="X271" s="15"/>
    </row>
    <row r="272" spans="1:24" ht="12" customHeight="1" x14ac:dyDescent="0.2">
      <c r="A272" s="195" t="str">
        <f t="shared" si="21"/>
        <v/>
      </c>
      <c r="B272" s="552"/>
      <c r="C272" s="560"/>
      <c r="D272" s="570"/>
      <c r="E272" s="553"/>
      <c r="F272" s="567"/>
      <c r="G272" s="567"/>
      <c r="H272" s="567"/>
      <c r="I272" s="567"/>
      <c r="J272" s="567"/>
      <c r="K272" s="567"/>
      <c r="L272" s="567"/>
      <c r="M272" s="559"/>
      <c r="N272" s="571"/>
      <c r="O272" s="141" t="str">
        <f t="shared" si="22"/>
        <v/>
      </c>
      <c r="P272" s="15"/>
      <c r="Q272" s="15"/>
      <c r="R272" s="15"/>
      <c r="S272" s="15"/>
      <c r="T272" s="15"/>
      <c r="U272" s="15"/>
      <c r="V272" s="15"/>
      <c r="W272" s="621" t="str">
        <f>IF(ISBLANK($C272),"",_xlfn.IFNA(MATCH($C272,Deelnemersoverzicht!$C$16:$C$66,0),0))</f>
        <v/>
      </c>
      <c r="X272" s="15"/>
    </row>
    <row r="273" spans="1:24" ht="12" customHeight="1" x14ac:dyDescent="0.2">
      <c r="A273" s="195" t="str">
        <f t="shared" si="21"/>
        <v/>
      </c>
      <c r="B273" s="552"/>
      <c r="C273" s="560"/>
      <c r="D273" s="570"/>
      <c r="E273" s="553"/>
      <c r="F273" s="567"/>
      <c r="G273" s="567"/>
      <c r="H273" s="567"/>
      <c r="I273" s="567"/>
      <c r="J273" s="567"/>
      <c r="K273" s="567"/>
      <c r="L273" s="567"/>
      <c r="M273" s="559"/>
      <c r="N273" s="571"/>
      <c r="O273" s="141" t="str">
        <f t="shared" si="22"/>
        <v/>
      </c>
      <c r="P273" s="15"/>
      <c r="Q273" s="15"/>
      <c r="R273" s="15"/>
      <c r="S273" s="15"/>
      <c r="T273" s="15"/>
      <c r="U273" s="15"/>
      <c r="V273" s="15"/>
      <c r="W273" s="621" t="str">
        <f>IF(ISBLANK($C273),"",_xlfn.IFNA(MATCH($C273,Deelnemersoverzicht!$C$16:$C$66,0),0))</f>
        <v/>
      </c>
      <c r="X273" s="15"/>
    </row>
    <row r="274" spans="1:24" ht="12" customHeight="1" x14ac:dyDescent="0.2">
      <c r="A274" s="195" t="str">
        <f t="shared" si="21"/>
        <v/>
      </c>
      <c r="B274" s="552"/>
      <c r="C274" s="560"/>
      <c r="D274" s="570"/>
      <c r="E274" s="553"/>
      <c r="F274" s="567"/>
      <c r="G274" s="567"/>
      <c r="H274" s="567"/>
      <c r="I274" s="567"/>
      <c r="J274" s="567"/>
      <c r="K274" s="567"/>
      <c r="L274" s="567"/>
      <c r="M274" s="559"/>
      <c r="N274" s="571"/>
      <c r="O274" s="141" t="str">
        <f t="shared" si="22"/>
        <v/>
      </c>
      <c r="P274" s="15"/>
      <c r="Q274" s="15"/>
      <c r="R274" s="15"/>
      <c r="S274" s="15"/>
      <c r="T274" s="15"/>
      <c r="U274" s="15"/>
      <c r="V274" s="15"/>
      <c r="W274" s="621" t="str">
        <f>IF(ISBLANK($C274),"",_xlfn.IFNA(MATCH($C274,Deelnemersoverzicht!$C$16:$C$66,0),0))</f>
        <v/>
      </c>
      <c r="X274" s="15"/>
    </row>
    <row r="275" spans="1:24" ht="12" customHeight="1" x14ac:dyDescent="0.2">
      <c r="A275" s="195" t="str">
        <f t="shared" si="21"/>
        <v/>
      </c>
      <c r="B275" s="552"/>
      <c r="C275" s="560"/>
      <c r="D275" s="570"/>
      <c r="E275" s="553"/>
      <c r="F275" s="567"/>
      <c r="G275" s="567"/>
      <c r="H275" s="567"/>
      <c r="I275" s="567"/>
      <c r="J275" s="567"/>
      <c r="K275" s="567"/>
      <c r="L275" s="567"/>
      <c r="M275" s="559"/>
      <c r="N275" s="571"/>
      <c r="O275" s="141" t="str">
        <f t="shared" si="22"/>
        <v/>
      </c>
      <c r="P275" s="15"/>
      <c r="Q275" s="15"/>
      <c r="R275" s="15"/>
      <c r="S275" s="15"/>
      <c r="T275" s="15"/>
      <c r="U275" s="15"/>
      <c r="V275" s="15"/>
      <c r="W275" s="621" t="str">
        <f>IF(ISBLANK($C275),"",_xlfn.IFNA(MATCH($C275,Deelnemersoverzicht!$C$16:$C$66,0),0))</f>
        <v/>
      </c>
      <c r="X275" s="15"/>
    </row>
    <row r="276" spans="1:24" ht="12" customHeight="1" x14ac:dyDescent="0.2">
      <c r="A276" s="195" t="str">
        <f t="shared" si="21"/>
        <v/>
      </c>
      <c r="B276" s="552"/>
      <c r="C276" s="560"/>
      <c r="D276" s="570"/>
      <c r="E276" s="553"/>
      <c r="F276" s="567"/>
      <c r="G276" s="567"/>
      <c r="H276" s="567"/>
      <c r="I276" s="567"/>
      <c r="J276" s="567"/>
      <c r="K276" s="567"/>
      <c r="L276" s="567"/>
      <c r="M276" s="559"/>
      <c r="N276" s="571"/>
      <c r="O276" s="141" t="str">
        <f t="shared" si="22"/>
        <v/>
      </c>
      <c r="P276" s="15"/>
      <c r="Q276" s="15"/>
      <c r="R276" s="15"/>
      <c r="S276" s="15"/>
      <c r="T276" s="15"/>
      <c r="U276" s="15"/>
      <c r="V276" s="15"/>
      <c r="W276" s="621" t="str">
        <f>IF(ISBLANK($C276),"",_xlfn.IFNA(MATCH($C276,Deelnemersoverzicht!$C$16:$C$66,0),0))</f>
        <v/>
      </c>
      <c r="X276" s="15"/>
    </row>
    <row r="277" spans="1:24" ht="12" customHeight="1" x14ac:dyDescent="0.2">
      <c r="A277" s="195" t="str">
        <f t="shared" si="21"/>
        <v/>
      </c>
      <c r="B277" s="552"/>
      <c r="C277" s="560"/>
      <c r="D277" s="570"/>
      <c r="E277" s="553"/>
      <c r="F277" s="567"/>
      <c r="G277" s="567"/>
      <c r="H277" s="567"/>
      <c r="I277" s="567"/>
      <c r="J277" s="567"/>
      <c r="K277" s="567"/>
      <c r="L277" s="567"/>
      <c r="M277" s="559"/>
      <c r="N277" s="571"/>
      <c r="O277" s="141" t="str">
        <f t="shared" si="22"/>
        <v/>
      </c>
      <c r="P277" s="15"/>
      <c r="Q277" s="15"/>
      <c r="R277" s="15"/>
      <c r="S277" s="15"/>
      <c r="T277" s="15"/>
      <c r="U277" s="15"/>
      <c r="V277" s="15"/>
      <c r="W277" s="621" t="str">
        <f>IF(ISBLANK($C277),"",_xlfn.IFNA(MATCH($C277,Deelnemersoverzicht!$C$16:$C$66,0),0))</f>
        <v/>
      </c>
      <c r="X277" s="15"/>
    </row>
    <row r="278" spans="1:24" ht="12" customHeight="1" x14ac:dyDescent="0.2">
      <c r="A278" s="195" t="str">
        <f t="shared" si="21"/>
        <v/>
      </c>
      <c r="B278" s="552"/>
      <c r="C278" s="560"/>
      <c r="D278" s="570"/>
      <c r="E278" s="553"/>
      <c r="F278" s="567"/>
      <c r="G278" s="567"/>
      <c r="H278" s="567"/>
      <c r="I278" s="567"/>
      <c r="J278" s="567"/>
      <c r="K278" s="567"/>
      <c r="L278" s="567"/>
      <c r="M278" s="559"/>
      <c r="N278" s="571"/>
      <c r="O278" s="141" t="str">
        <f t="shared" si="22"/>
        <v/>
      </c>
      <c r="P278" s="15"/>
      <c r="Q278" s="15"/>
      <c r="R278" s="15"/>
      <c r="S278" s="15"/>
      <c r="T278" s="15"/>
      <c r="U278" s="15"/>
      <c r="V278" s="15"/>
      <c r="W278" s="621" t="str">
        <f>IF(ISBLANK($C278),"",_xlfn.IFNA(MATCH($C278,Deelnemersoverzicht!$C$16:$C$66,0),0))</f>
        <v/>
      </c>
      <c r="X278" s="15"/>
    </row>
    <row r="279" spans="1:24" ht="12" customHeight="1" x14ac:dyDescent="0.2">
      <c r="A279" s="195" t="str">
        <f t="shared" si="21"/>
        <v/>
      </c>
      <c r="B279" s="552"/>
      <c r="C279" s="560"/>
      <c r="D279" s="570"/>
      <c r="E279" s="553"/>
      <c r="F279" s="567"/>
      <c r="G279" s="567"/>
      <c r="H279" s="567"/>
      <c r="I279" s="567"/>
      <c r="J279" s="567"/>
      <c r="K279" s="567"/>
      <c r="L279" s="567"/>
      <c r="M279" s="559"/>
      <c r="N279" s="571"/>
      <c r="O279" s="141" t="str">
        <f t="shared" si="22"/>
        <v/>
      </c>
      <c r="P279" s="15"/>
      <c r="Q279" s="15"/>
      <c r="R279" s="15"/>
      <c r="S279" s="15"/>
      <c r="T279" s="15"/>
      <c r="U279" s="15"/>
      <c r="V279" s="15"/>
      <c r="W279" s="621" t="str">
        <f>IF(ISBLANK($C279),"",_xlfn.IFNA(MATCH($C279,Deelnemersoverzicht!$C$16:$C$66,0),0))</f>
        <v/>
      </c>
      <c r="X279" s="15"/>
    </row>
    <row r="280" spans="1:24" ht="12" customHeight="1" x14ac:dyDescent="0.2">
      <c r="A280" s="195" t="str">
        <f t="shared" si="21"/>
        <v/>
      </c>
      <c r="B280" s="552"/>
      <c r="C280" s="560"/>
      <c r="D280" s="570"/>
      <c r="E280" s="553"/>
      <c r="F280" s="567"/>
      <c r="G280" s="567"/>
      <c r="H280" s="567"/>
      <c r="I280" s="567"/>
      <c r="J280" s="567"/>
      <c r="K280" s="567"/>
      <c r="L280" s="567"/>
      <c r="M280" s="559"/>
      <c r="N280" s="571"/>
      <c r="O280" s="141" t="str">
        <f t="shared" si="22"/>
        <v/>
      </c>
      <c r="P280" s="15"/>
      <c r="Q280" s="15"/>
      <c r="R280" s="15"/>
      <c r="S280" s="15"/>
      <c r="T280" s="15"/>
      <c r="U280" s="15"/>
      <c r="V280" s="15"/>
      <c r="W280" s="621" t="str">
        <f>IF(ISBLANK($C280),"",_xlfn.IFNA(MATCH($C280,Deelnemersoverzicht!$C$16:$C$66,0),0))</f>
        <v/>
      </c>
      <c r="X280" s="15"/>
    </row>
    <row r="281" spans="1:24" ht="12" customHeight="1" x14ac:dyDescent="0.2">
      <c r="A281" s="195" t="str">
        <f t="shared" si="21"/>
        <v/>
      </c>
      <c r="B281" s="552"/>
      <c r="C281" s="560"/>
      <c r="D281" s="570"/>
      <c r="E281" s="553"/>
      <c r="F281" s="567"/>
      <c r="G281" s="567"/>
      <c r="H281" s="567"/>
      <c r="I281" s="567"/>
      <c r="J281" s="567"/>
      <c r="K281" s="567"/>
      <c r="L281" s="567"/>
      <c r="M281" s="559"/>
      <c r="N281" s="571"/>
      <c r="O281" s="141" t="str">
        <f t="shared" si="22"/>
        <v/>
      </c>
      <c r="P281" s="15"/>
      <c r="Q281" s="15"/>
      <c r="R281" s="15"/>
      <c r="S281" s="15"/>
      <c r="T281" s="15"/>
      <c r="U281" s="15"/>
      <c r="V281" s="15"/>
      <c r="W281" s="621" t="str">
        <f>IF(ISBLANK($C281),"",_xlfn.IFNA(MATCH($C281,Deelnemersoverzicht!$C$16:$C$66,0),0))</f>
        <v/>
      </c>
      <c r="X281" s="15"/>
    </row>
    <row r="282" spans="1:24" ht="12" customHeight="1" x14ac:dyDescent="0.2">
      <c r="A282" s="195" t="str">
        <f t="shared" si="21"/>
        <v/>
      </c>
      <c r="B282" s="552"/>
      <c r="C282" s="560"/>
      <c r="D282" s="570"/>
      <c r="E282" s="553"/>
      <c r="F282" s="567"/>
      <c r="G282" s="567"/>
      <c r="H282" s="567"/>
      <c r="I282" s="567"/>
      <c r="J282" s="567"/>
      <c r="K282" s="567"/>
      <c r="L282" s="567"/>
      <c r="M282" s="559"/>
      <c r="N282" s="571"/>
      <c r="O282" s="141" t="str">
        <f t="shared" si="22"/>
        <v/>
      </c>
      <c r="P282" s="15"/>
      <c r="Q282" s="15"/>
      <c r="R282" s="15"/>
      <c r="S282" s="15"/>
      <c r="T282" s="15"/>
      <c r="U282" s="15"/>
      <c r="V282" s="15"/>
      <c r="W282" s="621" t="str">
        <f>IF(ISBLANK($C282),"",_xlfn.IFNA(MATCH($C282,Deelnemersoverzicht!$C$16:$C$66,0),0))</f>
        <v/>
      </c>
      <c r="X282" s="15"/>
    </row>
    <row r="283" spans="1:24" ht="12" customHeight="1" x14ac:dyDescent="0.2">
      <c r="A283" s="195" t="str">
        <f t="shared" si="21"/>
        <v/>
      </c>
      <c r="B283" s="552"/>
      <c r="C283" s="560"/>
      <c r="D283" s="570"/>
      <c r="E283" s="553"/>
      <c r="F283" s="567"/>
      <c r="G283" s="567"/>
      <c r="H283" s="567"/>
      <c r="I283" s="567"/>
      <c r="J283" s="567"/>
      <c r="K283" s="567"/>
      <c r="L283" s="567"/>
      <c r="M283" s="559"/>
      <c r="N283" s="571"/>
      <c r="O283" s="141" t="str">
        <f t="shared" si="22"/>
        <v/>
      </c>
      <c r="P283" s="15"/>
      <c r="Q283" s="15"/>
      <c r="R283" s="15"/>
      <c r="S283" s="15"/>
      <c r="T283" s="15"/>
      <c r="U283" s="15"/>
      <c r="V283" s="15"/>
      <c r="W283" s="621" t="str">
        <f>IF(ISBLANK($C283),"",_xlfn.IFNA(MATCH($C283,Deelnemersoverzicht!$C$16:$C$66,0),0))</f>
        <v/>
      </c>
      <c r="X283" s="15"/>
    </row>
    <row r="284" spans="1:24" ht="12" customHeight="1" x14ac:dyDescent="0.2">
      <c r="A284" s="195" t="str">
        <f t="shared" si="21"/>
        <v/>
      </c>
      <c r="B284" s="552"/>
      <c r="C284" s="560"/>
      <c r="D284" s="570"/>
      <c r="E284" s="553"/>
      <c r="F284" s="567"/>
      <c r="G284" s="567"/>
      <c r="H284" s="567"/>
      <c r="I284" s="567"/>
      <c r="J284" s="567"/>
      <c r="K284" s="567"/>
      <c r="L284" s="567"/>
      <c r="M284" s="559"/>
      <c r="N284" s="571"/>
      <c r="O284" s="141" t="str">
        <f t="shared" si="22"/>
        <v/>
      </c>
      <c r="P284" s="15"/>
      <c r="Q284" s="15"/>
      <c r="R284" s="15"/>
      <c r="S284" s="15"/>
      <c r="T284" s="15"/>
      <c r="U284" s="15"/>
      <c r="V284" s="15"/>
      <c r="W284" s="621" t="str">
        <f>IF(ISBLANK($C284),"",_xlfn.IFNA(MATCH($C284,Deelnemersoverzicht!$C$16:$C$66,0),0))</f>
        <v/>
      </c>
      <c r="X284" s="15"/>
    </row>
    <row r="285" spans="1:24" ht="12" customHeight="1" x14ac:dyDescent="0.2">
      <c r="A285" s="195" t="str">
        <f t="shared" si="21"/>
        <v/>
      </c>
      <c r="B285" s="552"/>
      <c r="C285" s="560"/>
      <c r="D285" s="570"/>
      <c r="E285" s="553"/>
      <c r="F285" s="567"/>
      <c r="G285" s="567"/>
      <c r="H285" s="567"/>
      <c r="I285" s="567"/>
      <c r="J285" s="567"/>
      <c r="K285" s="567"/>
      <c r="L285" s="567"/>
      <c r="M285" s="559"/>
      <c r="N285" s="571"/>
      <c r="O285" s="141" t="str">
        <f t="shared" si="22"/>
        <v/>
      </c>
      <c r="P285" s="15"/>
      <c r="Q285" s="15"/>
      <c r="R285" s="15"/>
      <c r="S285" s="15"/>
      <c r="T285" s="15"/>
      <c r="U285" s="15"/>
      <c r="V285" s="15"/>
      <c r="W285" s="621" t="str">
        <f>IF(ISBLANK($C285),"",_xlfn.IFNA(MATCH($C285,Deelnemersoverzicht!$C$16:$C$66,0),0))</f>
        <v/>
      </c>
      <c r="X285" s="15"/>
    </row>
    <row r="286" spans="1:24" ht="12" customHeight="1" x14ac:dyDescent="0.2">
      <c r="A286" s="195" t="str">
        <f t="shared" si="21"/>
        <v/>
      </c>
      <c r="B286" s="552"/>
      <c r="C286" s="560"/>
      <c r="D286" s="570"/>
      <c r="E286" s="553"/>
      <c r="F286" s="567"/>
      <c r="G286" s="567"/>
      <c r="H286" s="567"/>
      <c r="I286" s="567"/>
      <c r="J286" s="567"/>
      <c r="K286" s="567"/>
      <c r="L286" s="567"/>
      <c r="M286" s="559"/>
      <c r="N286" s="571"/>
      <c r="O286" s="141" t="str">
        <f t="shared" si="22"/>
        <v/>
      </c>
      <c r="P286" s="15"/>
      <c r="Q286" s="15"/>
      <c r="R286" s="15"/>
      <c r="S286" s="15"/>
      <c r="T286" s="15"/>
      <c r="U286" s="15"/>
      <c r="V286" s="15"/>
      <c r="W286" s="621" t="str">
        <f>IF(ISBLANK($C286),"",_xlfn.IFNA(MATCH($C286,Deelnemersoverzicht!$C$16:$C$66,0),0))</f>
        <v/>
      </c>
      <c r="X286" s="15"/>
    </row>
    <row r="287" spans="1:24" ht="12" customHeight="1" x14ac:dyDescent="0.2">
      <c r="A287" s="195" t="str">
        <f t="shared" si="21"/>
        <v/>
      </c>
      <c r="B287" s="552"/>
      <c r="C287" s="560"/>
      <c r="D287" s="570"/>
      <c r="E287" s="553"/>
      <c r="F287" s="567"/>
      <c r="G287" s="567"/>
      <c r="H287" s="567"/>
      <c r="I287" s="567"/>
      <c r="J287" s="567"/>
      <c r="K287" s="567"/>
      <c r="L287" s="567"/>
      <c r="M287" s="559"/>
      <c r="N287" s="571"/>
      <c r="O287" s="141" t="str">
        <f t="shared" si="22"/>
        <v/>
      </c>
      <c r="P287" s="15"/>
      <c r="Q287" s="15"/>
      <c r="R287" s="15"/>
      <c r="S287" s="15"/>
      <c r="T287" s="15"/>
      <c r="U287" s="15"/>
      <c r="V287" s="15"/>
      <c r="W287" s="621" t="str">
        <f>IF(ISBLANK($C287),"",_xlfn.IFNA(MATCH($C287,Deelnemersoverzicht!$C$16:$C$66,0),0))</f>
        <v/>
      </c>
      <c r="X287" s="15"/>
    </row>
    <row r="288" spans="1:24" ht="12" customHeight="1" x14ac:dyDescent="0.2">
      <c r="A288" s="195" t="str">
        <f t="shared" si="21"/>
        <v/>
      </c>
      <c r="B288" s="552"/>
      <c r="C288" s="560"/>
      <c r="D288" s="570"/>
      <c r="E288" s="553"/>
      <c r="F288" s="567"/>
      <c r="G288" s="567"/>
      <c r="H288" s="567"/>
      <c r="I288" s="567"/>
      <c r="J288" s="567"/>
      <c r="K288" s="567"/>
      <c r="L288" s="567"/>
      <c r="M288" s="559"/>
      <c r="N288" s="571"/>
      <c r="O288" s="141" t="str">
        <f t="shared" si="22"/>
        <v/>
      </c>
      <c r="P288" s="15"/>
      <c r="Q288" s="15"/>
      <c r="R288" s="15"/>
      <c r="S288" s="15"/>
      <c r="T288" s="15"/>
      <c r="U288" s="15"/>
      <c r="V288" s="15"/>
      <c r="W288" s="621" t="str">
        <f>IF(ISBLANK($C288),"",_xlfn.IFNA(MATCH($C288,Deelnemersoverzicht!$C$16:$C$66,0),0))</f>
        <v/>
      </c>
      <c r="X288" s="15"/>
    </row>
    <row r="289" spans="1:24" ht="12" customHeight="1" x14ac:dyDescent="0.2">
      <c r="A289" s="195" t="str">
        <f t="shared" si="21"/>
        <v/>
      </c>
      <c r="B289" s="552"/>
      <c r="C289" s="560"/>
      <c r="D289" s="570"/>
      <c r="E289" s="553"/>
      <c r="F289" s="567"/>
      <c r="G289" s="567"/>
      <c r="H289" s="567"/>
      <c r="I289" s="567"/>
      <c r="J289" s="567"/>
      <c r="K289" s="567"/>
      <c r="L289" s="567"/>
      <c r="M289" s="559"/>
      <c r="N289" s="571"/>
      <c r="O289" s="141" t="str">
        <f t="shared" si="22"/>
        <v/>
      </c>
      <c r="P289" s="15"/>
      <c r="Q289" s="15"/>
      <c r="R289" s="15"/>
      <c r="S289" s="15"/>
      <c r="T289" s="15"/>
      <c r="U289" s="15"/>
      <c r="V289" s="15"/>
      <c r="W289" s="621" t="str">
        <f>IF(ISBLANK($C289),"",_xlfn.IFNA(MATCH($C289,Deelnemersoverzicht!$C$16:$C$66,0),0))</f>
        <v/>
      </c>
      <c r="X289" s="15"/>
    </row>
    <row r="290" spans="1:24" ht="12" customHeight="1" x14ac:dyDescent="0.2">
      <c r="A290" s="195" t="str">
        <f t="shared" si="21"/>
        <v/>
      </c>
      <c r="B290" s="552"/>
      <c r="C290" s="560"/>
      <c r="D290" s="570"/>
      <c r="E290" s="553"/>
      <c r="F290" s="567"/>
      <c r="G290" s="567"/>
      <c r="H290" s="567"/>
      <c r="I290" s="567"/>
      <c r="J290" s="567"/>
      <c r="K290" s="567"/>
      <c r="L290" s="567"/>
      <c r="M290" s="559"/>
      <c r="N290" s="571"/>
      <c r="O290" s="141" t="str">
        <f t="shared" si="22"/>
        <v/>
      </c>
      <c r="P290" s="15"/>
      <c r="Q290" s="15"/>
      <c r="R290" s="15"/>
      <c r="S290" s="15"/>
      <c r="T290" s="15"/>
      <c r="U290" s="15"/>
      <c r="V290" s="15"/>
      <c r="W290" s="621" t="str">
        <f>IF(ISBLANK($C290),"",_xlfn.IFNA(MATCH($C290,Deelnemersoverzicht!$C$16:$C$66,0),0))</f>
        <v/>
      </c>
      <c r="X290" s="15"/>
    </row>
    <row r="291" spans="1:24" ht="12" customHeight="1" x14ac:dyDescent="0.2">
      <c r="A291" s="195" t="str">
        <f t="shared" si="21"/>
        <v/>
      </c>
      <c r="B291" s="552"/>
      <c r="C291" s="560"/>
      <c r="D291" s="570"/>
      <c r="E291" s="553"/>
      <c r="F291" s="567"/>
      <c r="G291" s="567"/>
      <c r="H291" s="567"/>
      <c r="I291" s="567"/>
      <c r="J291" s="567"/>
      <c r="K291" s="567"/>
      <c r="L291" s="567"/>
      <c r="M291" s="559"/>
      <c r="N291" s="571"/>
      <c r="O291" s="141" t="str">
        <f t="shared" si="22"/>
        <v/>
      </c>
      <c r="P291" s="15"/>
      <c r="Q291" s="15"/>
      <c r="R291" s="15"/>
      <c r="S291" s="15"/>
      <c r="T291" s="15"/>
      <c r="U291" s="15"/>
      <c r="V291" s="15"/>
      <c r="W291" s="621" t="str">
        <f>IF(ISBLANK($C291),"",_xlfn.IFNA(MATCH($C291,Deelnemersoverzicht!$C$16:$C$66,0),0))</f>
        <v/>
      </c>
      <c r="X291" s="15"/>
    </row>
    <row r="292" spans="1:24" ht="12" customHeight="1" x14ac:dyDescent="0.2">
      <c r="A292" s="195" t="str">
        <f t="shared" si="21"/>
        <v/>
      </c>
      <c r="B292" s="552"/>
      <c r="C292" s="560"/>
      <c r="D292" s="570"/>
      <c r="E292" s="553"/>
      <c r="F292" s="567"/>
      <c r="G292" s="567"/>
      <c r="H292" s="567"/>
      <c r="I292" s="567"/>
      <c r="J292" s="567"/>
      <c r="K292" s="567"/>
      <c r="L292" s="567"/>
      <c r="M292" s="559"/>
      <c r="N292" s="571"/>
      <c r="O292" s="141" t="str">
        <f t="shared" si="22"/>
        <v/>
      </c>
      <c r="P292" s="15"/>
      <c r="Q292" s="15"/>
      <c r="R292" s="15"/>
      <c r="S292" s="15"/>
      <c r="T292" s="15"/>
      <c r="U292" s="15"/>
      <c r="V292" s="15"/>
      <c r="W292" s="621" t="str">
        <f>IF(ISBLANK($C292),"",_xlfn.IFNA(MATCH($C292,Deelnemersoverzicht!$C$16:$C$66,0),0))</f>
        <v/>
      </c>
      <c r="X292" s="15"/>
    </row>
    <row r="293" spans="1:24" ht="12" customHeight="1" x14ac:dyDescent="0.2">
      <c r="A293" s="195" t="str">
        <f t="shared" si="21"/>
        <v/>
      </c>
      <c r="B293" s="552"/>
      <c r="C293" s="560"/>
      <c r="D293" s="570"/>
      <c r="E293" s="553"/>
      <c r="F293" s="567"/>
      <c r="G293" s="567"/>
      <c r="H293" s="567"/>
      <c r="I293" s="567"/>
      <c r="J293" s="567"/>
      <c r="K293" s="567"/>
      <c r="L293" s="567"/>
      <c r="M293" s="559"/>
      <c r="N293" s="571"/>
      <c r="O293" s="141" t="str">
        <f t="shared" si="22"/>
        <v/>
      </c>
      <c r="P293" s="15"/>
      <c r="Q293" s="15"/>
      <c r="R293" s="15"/>
      <c r="S293" s="15"/>
      <c r="T293" s="15"/>
      <c r="U293" s="15"/>
      <c r="V293" s="15"/>
      <c r="W293" s="621" t="str">
        <f>IF(ISBLANK($C293),"",_xlfn.IFNA(MATCH($C293,Deelnemersoverzicht!$C$16:$C$66,0),0))</f>
        <v/>
      </c>
      <c r="X293" s="15"/>
    </row>
    <row r="294" spans="1:24" ht="12" customHeight="1" x14ac:dyDescent="0.2">
      <c r="A294" s="195" t="str">
        <f t="shared" si="21"/>
        <v/>
      </c>
      <c r="B294" s="552"/>
      <c r="C294" s="560"/>
      <c r="D294" s="570"/>
      <c r="E294" s="553"/>
      <c r="F294" s="567"/>
      <c r="G294" s="567"/>
      <c r="H294" s="567"/>
      <c r="I294" s="567"/>
      <c r="J294" s="567"/>
      <c r="K294" s="567"/>
      <c r="L294" s="567"/>
      <c r="M294" s="559"/>
      <c r="N294" s="571"/>
      <c r="O294" s="141" t="str">
        <f t="shared" si="22"/>
        <v/>
      </c>
      <c r="P294" s="15"/>
      <c r="Q294" s="15"/>
      <c r="R294" s="15"/>
      <c r="S294" s="15"/>
      <c r="T294" s="15"/>
      <c r="U294" s="15"/>
      <c r="V294" s="15"/>
      <c r="W294" s="621" t="str">
        <f>IF(ISBLANK($C294),"",_xlfn.IFNA(MATCH($C294,Deelnemersoverzicht!$C$16:$C$66,0),0))</f>
        <v/>
      </c>
      <c r="X294" s="15"/>
    </row>
    <row r="295" spans="1:24" ht="12" customHeight="1" x14ac:dyDescent="0.2">
      <c r="A295" s="195" t="str">
        <f t="shared" si="21"/>
        <v/>
      </c>
      <c r="B295" s="552"/>
      <c r="C295" s="560"/>
      <c r="D295" s="570"/>
      <c r="E295" s="553"/>
      <c r="F295" s="567"/>
      <c r="G295" s="567"/>
      <c r="H295" s="567"/>
      <c r="I295" s="567"/>
      <c r="J295" s="567"/>
      <c r="K295" s="567"/>
      <c r="L295" s="567"/>
      <c r="M295" s="559"/>
      <c r="N295" s="571"/>
      <c r="O295" s="141" t="str">
        <f t="shared" si="22"/>
        <v/>
      </c>
      <c r="P295" s="15"/>
      <c r="Q295" s="15"/>
      <c r="R295" s="15"/>
      <c r="S295" s="15"/>
      <c r="T295" s="15"/>
      <c r="U295" s="15"/>
      <c r="V295" s="15"/>
      <c r="W295" s="621" t="str">
        <f>IF(ISBLANK($C295),"",_xlfn.IFNA(MATCH($C295,Deelnemersoverzicht!$C$16:$C$66,0),0))</f>
        <v/>
      </c>
      <c r="X295" s="15"/>
    </row>
    <row r="296" spans="1:24" ht="12" customHeight="1" x14ac:dyDescent="0.2">
      <c r="A296" s="195" t="str">
        <f t="shared" si="21"/>
        <v/>
      </c>
      <c r="B296" s="552"/>
      <c r="C296" s="560"/>
      <c r="D296" s="570"/>
      <c r="E296" s="553"/>
      <c r="F296" s="567"/>
      <c r="G296" s="567"/>
      <c r="H296" s="567"/>
      <c r="I296" s="567"/>
      <c r="J296" s="567"/>
      <c r="K296" s="567"/>
      <c r="L296" s="567"/>
      <c r="M296" s="559"/>
      <c r="N296" s="571"/>
      <c r="O296" s="141" t="str">
        <f t="shared" si="22"/>
        <v/>
      </c>
      <c r="P296" s="15"/>
      <c r="Q296" s="15"/>
      <c r="R296" s="15"/>
      <c r="S296" s="15"/>
      <c r="T296" s="15"/>
      <c r="U296" s="15"/>
      <c r="V296" s="15"/>
      <c r="W296" s="621" t="str">
        <f>IF(ISBLANK($C296),"",_xlfn.IFNA(MATCH($C296,Deelnemersoverzicht!$C$16:$C$66,0),0))</f>
        <v/>
      </c>
      <c r="X296" s="15"/>
    </row>
    <row r="297" spans="1:24" ht="12" customHeight="1" x14ac:dyDescent="0.2">
      <c r="A297" s="195" t="str">
        <f t="shared" si="21"/>
        <v/>
      </c>
      <c r="B297" s="552"/>
      <c r="C297" s="560"/>
      <c r="D297" s="570"/>
      <c r="E297" s="553"/>
      <c r="F297" s="567"/>
      <c r="G297" s="567"/>
      <c r="H297" s="567"/>
      <c r="I297" s="567"/>
      <c r="J297" s="567"/>
      <c r="K297" s="567"/>
      <c r="L297" s="567"/>
      <c r="M297" s="559"/>
      <c r="N297" s="572"/>
      <c r="O297" s="141" t="str">
        <f t="shared" si="22"/>
        <v/>
      </c>
      <c r="P297" s="15"/>
      <c r="Q297" s="15"/>
      <c r="R297" s="15"/>
      <c r="S297" s="15"/>
      <c r="T297" s="15"/>
      <c r="U297" s="15"/>
      <c r="V297" s="15"/>
      <c r="W297" s="621" t="str">
        <f>IF(ISBLANK($C297),"",_xlfn.IFNA(MATCH($C297,Deelnemersoverzicht!$C$16:$C$66,0),0))</f>
        <v/>
      </c>
      <c r="X297" s="15"/>
    </row>
    <row r="298" spans="1:24" ht="12" customHeight="1" x14ac:dyDescent="0.2">
      <c r="A298" s="195" t="str">
        <f t="shared" si="21"/>
        <v/>
      </c>
      <c r="B298" s="552"/>
      <c r="C298" s="560"/>
      <c r="D298" s="570"/>
      <c r="E298" s="553"/>
      <c r="F298" s="567"/>
      <c r="G298" s="567"/>
      <c r="H298" s="567"/>
      <c r="I298" s="567"/>
      <c r="J298" s="567"/>
      <c r="K298" s="567"/>
      <c r="L298" s="567"/>
      <c r="M298" s="559"/>
      <c r="N298" s="572"/>
      <c r="O298" s="141" t="str">
        <f t="shared" si="22"/>
        <v/>
      </c>
      <c r="P298" s="15"/>
      <c r="Q298" s="15"/>
      <c r="R298" s="15"/>
      <c r="S298" s="15"/>
      <c r="T298" s="15"/>
      <c r="U298" s="15"/>
      <c r="V298" s="15"/>
      <c r="W298" s="621" t="str">
        <f>IF(ISBLANK($C298),"",_xlfn.IFNA(MATCH($C298,Deelnemersoverzicht!$C$16:$C$66,0),0))</f>
        <v/>
      </c>
      <c r="X298" s="15"/>
    </row>
    <row r="299" spans="1:24" ht="12" customHeight="1" x14ac:dyDescent="0.2">
      <c r="A299" s="195" t="str">
        <f t="shared" si="21"/>
        <v/>
      </c>
      <c r="B299" s="552"/>
      <c r="C299" s="560"/>
      <c r="D299" s="570"/>
      <c r="E299" s="553"/>
      <c r="F299" s="567"/>
      <c r="G299" s="567"/>
      <c r="H299" s="567"/>
      <c r="I299" s="567"/>
      <c r="J299" s="567"/>
      <c r="K299" s="567"/>
      <c r="L299" s="567"/>
      <c r="M299" s="559"/>
      <c r="N299" s="572"/>
      <c r="O299" s="141" t="str">
        <f t="shared" si="22"/>
        <v/>
      </c>
      <c r="P299" s="15"/>
      <c r="Q299" s="15"/>
      <c r="R299" s="15"/>
      <c r="S299" s="15"/>
      <c r="T299" s="15"/>
      <c r="U299" s="15"/>
      <c r="V299" s="15"/>
      <c r="W299" s="621" t="str">
        <f>IF(ISBLANK($C299),"",_xlfn.IFNA(MATCH($C299,Deelnemersoverzicht!$C$16:$C$66,0),0))</f>
        <v/>
      </c>
      <c r="X299" s="15"/>
    </row>
    <row r="300" spans="1:24" ht="12" customHeight="1" x14ac:dyDescent="0.2">
      <c r="A300" s="195" t="str">
        <f t="shared" si="21"/>
        <v/>
      </c>
      <c r="B300" s="552"/>
      <c r="C300" s="560"/>
      <c r="D300" s="570"/>
      <c r="E300" s="553"/>
      <c r="F300" s="567"/>
      <c r="G300" s="567"/>
      <c r="H300" s="567"/>
      <c r="I300" s="567"/>
      <c r="J300" s="567"/>
      <c r="K300" s="567"/>
      <c r="L300" s="567"/>
      <c r="M300" s="559"/>
      <c r="N300" s="572"/>
      <c r="O300" s="141" t="str">
        <f t="shared" si="22"/>
        <v/>
      </c>
      <c r="P300" s="15"/>
      <c r="Q300" s="15"/>
      <c r="R300" s="15"/>
      <c r="S300" s="15"/>
      <c r="T300" s="15"/>
      <c r="U300" s="15"/>
      <c r="V300" s="15"/>
      <c r="W300" s="621" t="str">
        <f>IF(ISBLANK($C300),"",_xlfn.IFNA(MATCH($C300,Deelnemersoverzicht!$C$16:$C$66,0),0))</f>
        <v/>
      </c>
      <c r="X300" s="15"/>
    </row>
    <row r="301" spans="1:24" ht="12" customHeight="1" x14ac:dyDescent="0.2">
      <c r="A301" s="195" t="str">
        <f t="shared" si="21"/>
        <v/>
      </c>
      <c r="B301" s="552"/>
      <c r="C301" s="560"/>
      <c r="D301" s="570"/>
      <c r="E301" s="553"/>
      <c r="F301" s="567"/>
      <c r="G301" s="567"/>
      <c r="H301" s="567"/>
      <c r="I301" s="567"/>
      <c r="J301" s="567"/>
      <c r="K301" s="567"/>
      <c r="L301" s="567"/>
      <c r="M301" s="559"/>
      <c r="N301" s="572"/>
      <c r="O301" s="141" t="str">
        <f t="shared" si="22"/>
        <v/>
      </c>
      <c r="P301" s="15"/>
      <c r="Q301" s="15"/>
      <c r="R301" s="15"/>
      <c r="S301" s="15"/>
      <c r="T301" s="15"/>
      <c r="U301" s="15"/>
      <c r="V301" s="15"/>
      <c r="W301" s="621" t="str">
        <f>IF(ISBLANK($C301),"",_xlfn.IFNA(MATCH($C301,Deelnemersoverzicht!$C$16:$C$66,0),0))</f>
        <v/>
      </c>
      <c r="X301" s="15"/>
    </row>
    <row r="302" spans="1:24" ht="12" customHeight="1" x14ac:dyDescent="0.2">
      <c r="A302" s="195" t="str">
        <f t="shared" si="21"/>
        <v/>
      </c>
      <c r="B302" s="552"/>
      <c r="C302" s="560"/>
      <c r="D302" s="570"/>
      <c r="E302" s="553"/>
      <c r="F302" s="567"/>
      <c r="G302" s="567"/>
      <c r="H302" s="567"/>
      <c r="I302" s="567"/>
      <c r="J302" s="567"/>
      <c r="K302" s="567"/>
      <c r="L302" s="567"/>
      <c r="M302" s="559"/>
      <c r="N302" s="572"/>
      <c r="O302" s="141" t="str">
        <f t="shared" si="22"/>
        <v/>
      </c>
      <c r="P302" s="15"/>
      <c r="Q302" s="15"/>
      <c r="R302" s="15"/>
      <c r="S302" s="15"/>
      <c r="T302" s="15"/>
      <c r="U302" s="15"/>
      <c r="V302" s="15"/>
      <c r="W302" s="621" t="str">
        <f>IF(ISBLANK($C302),"",_xlfn.IFNA(MATCH($C302,Deelnemersoverzicht!$C$16:$C$66,0),0))</f>
        <v/>
      </c>
      <c r="X302" s="15"/>
    </row>
    <row r="303" spans="1:24" ht="12" customHeight="1" x14ac:dyDescent="0.2">
      <c r="A303" s="195" t="str">
        <f t="shared" si="21"/>
        <v/>
      </c>
      <c r="B303" s="552"/>
      <c r="C303" s="560"/>
      <c r="D303" s="570"/>
      <c r="E303" s="553"/>
      <c r="F303" s="567"/>
      <c r="G303" s="567"/>
      <c r="H303" s="567"/>
      <c r="I303" s="567"/>
      <c r="J303" s="567"/>
      <c r="K303" s="567"/>
      <c r="L303" s="567"/>
      <c r="M303" s="559"/>
      <c r="N303" s="572"/>
      <c r="O303" s="141" t="str">
        <f t="shared" si="22"/>
        <v/>
      </c>
      <c r="P303" s="15"/>
      <c r="Q303" s="15"/>
      <c r="R303" s="15"/>
      <c r="S303" s="15"/>
      <c r="T303" s="15"/>
      <c r="U303" s="15"/>
      <c r="V303" s="15"/>
      <c r="W303" s="621" t="str">
        <f>IF(ISBLANK($C303),"",_xlfn.IFNA(MATCH($C303,Deelnemersoverzicht!$C$16:$C$66,0),0))</f>
        <v/>
      </c>
      <c r="X303" s="15"/>
    </row>
    <row r="304" spans="1:24" ht="12" customHeight="1" x14ac:dyDescent="0.2">
      <c r="A304" s="195" t="str">
        <f t="shared" si="21"/>
        <v/>
      </c>
      <c r="B304" s="552"/>
      <c r="C304" s="560"/>
      <c r="D304" s="570"/>
      <c r="E304" s="553"/>
      <c r="F304" s="567"/>
      <c r="G304" s="567"/>
      <c r="H304" s="567"/>
      <c r="I304" s="567"/>
      <c r="J304" s="567"/>
      <c r="K304" s="567"/>
      <c r="L304" s="567"/>
      <c r="M304" s="559"/>
      <c r="N304" s="572"/>
      <c r="O304" s="141" t="str">
        <f t="shared" si="22"/>
        <v/>
      </c>
      <c r="P304" s="15"/>
      <c r="Q304" s="15"/>
      <c r="R304" s="15"/>
      <c r="S304" s="15"/>
      <c r="T304" s="15"/>
      <c r="U304" s="15"/>
      <c r="V304" s="15"/>
      <c r="W304" s="621" t="str">
        <f>IF(ISBLANK($C304),"",_xlfn.IFNA(MATCH($C304,Deelnemersoverzicht!$C$16:$C$66,0),0))</f>
        <v/>
      </c>
      <c r="X304" s="15"/>
    </row>
    <row r="305" spans="1:24" ht="12" customHeight="1" x14ac:dyDescent="0.2">
      <c r="A305" s="195" t="str">
        <f t="shared" si="21"/>
        <v/>
      </c>
      <c r="B305" s="552"/>
      <c r="C305" s="560"/>
      <c r="D305" s="570"/>
      <c r="E305" s="553"/>
      <c r="F305" s="567"/>
      <c r="G305" s="567"/>
      <c r="H305" s="567"/>
      <c r="I305" s="567"/>
      <c r="J305" s="567"/>
      <c r="K305" s="567"/>
      <c r="L305" s="567"/>
      <c r="M305" s="559"/>
      <c r="N305" s="572"/>
      <c r="O305" s="141" t="str">
        <f t="shared" si="22"/>
        <v/>
      </c>
      <c r="P305" s="15"/>
      <c r="Q305" s="15"/>
      <c r="R305" s="15"/>
      <c r="S305" s="15"/>
      <c r="T305" s="15"/>
      <c r="U305" s="15"/>
      <c r="V305" s="15"/>
      <c r="W305" s="621" t="str">
        <f>IF(ISBLANK($C305),"",_xlfn.IFNA(MATCH($C305,Deelnemersoverzicht!$C$16:$C$66,0),0))</f>
        <v/>
      </c>
      <c r="X305" s="15"/>
    </row>
    <row r="306" spans="1:24" ht="12" customHeight="1" x14ac:dyDescent="0.2">
      <c r="A306" s="195" t="str">
        <f t="shared" si="21"/>
        <v/>
      </c>
      <c r="B306" s="552"/>
      <c r="C306" s="560"/>
      <c r="D306" s="570"/>
      <c r="E306" s="553"/>
      <c r="F306" s="567"/>
      <c r="G306" s="567"/>
      <c r="H306" s="567"/>
      <c r="I306" s="567"/>
      <c r="J306" s="567"/>
      <c r="K306" s="567"/>
      <c r="L306" s="567"/>
      <c r="M306" s="559"/>
      <c r="N306" s="572"/>
      <c r="O306" s="141" t="str">
        <f t="shared" si="22"/>
        <v/>
      </c>
      <c r="P306" s="15"/>
      <c r="Q306" s="15"/>
      <c r="R306" s="15"/>
      <c r="S306" s="15"/>
      <c r="T306" s="15"/>
      <c r="U306" s="15"/>
      <c r="V306" s="15"/>
      <c r="W306" s="621" t="str">
        <f>IF(ISBLANK($C306),"",_xlfn.IFNA(MATCH($C306,Deelnemersoverzicht!$C$16:$C$66,0),0))</f>
        <v/>
      </c>
      <c r="X306" s="15"/>
    </row>
    <row r="307" spans="1:24" ht="12" customHeight="1" x14ac:dyDescent="0.2">
      <c r="A307" s="195" t="str">
        <f t="shared" si="21"/>
        <v/>
      </c>
      <c r="B307" s="552"/>
      <c r="C307" s="560"/>
      <c r="D307" s="570"/>
      <c r="E307" s="553"/>
      <c r="F307" s="567"/>
      <c r="G307" s="567"/>
      <c r="H307" s="567"/>
      <c r="I307" s="567"/>
      <c r="J307" s="567"/>
      <c r="K307" s="567"/>
      <c r="L307" s="567"/>
      <c r="M307" s="559"/>
      <c r="N307" s="572"/>
      <c r="O307" s="141" t="str">
        <f t="shared" si="22"/>
        <v/>
      </c>
      <c r="P307" s="15"/>
      <c r="Q307" s="15"/>
      <c r="R307" s="15"/>
      <c r="S307" s="15"/>
      <c r="T307" s="15"/>
      <c r="U307" s="15"/>
      <c r="V307" s="15"/>
      <c r="W307" s="621" t="str">
        <f>IF(ISBLANK($C307),"",_xlfn.IFNA(MATCH($C307,Deelnemersoverzicht!$C$16:$C$66,0),0))</f>
        <v/>
      </c>
      <c r="X307" s="15"/>
    </row>
    <row r="308" spans="1:24" ht="12" customHeight="1" x14ac:dyDescent="0.2">
      <c r="A308" s="195" t="str">
        <f t="shared" si="21"/>
        <v/>
      </c>
      <c r="B308" s="552"/>
      <c r="C308" s="560"/>
      <c r="D308" s="570"/>
      <c r="E308" s="553"/>
      <c r="F308" s="567"/>
      <c r="G308" s="567"/>
      <c r="H308" s="567"/>
      <c r="I308" s="567"/>
      <c r="J308" s="567"/>
      <c r="K308" s="567"/>
      <c r="L308" s="567"/>
      <c r="M308" s="559"/>
      <c r="N308" s="572"/>
      <c r="O308" s="141" t="str">
        <f t="shared" si="22"/>
        <v/>
      </c>
      <c r="P308" s="15"/>
      <c r="Q308" s="15"/>
      <c r="R308" s="15"/>
      <c r="S308" s="15"/>
      <c r="T308" s="15"/>
      <c r="U308" s="15"/>
      <c r="V308" s="15"/>
      <c r="W308" s="621" t="str">
        <f>IF(ISBLANK($C308),"",_xlfn.IFNA(MATCH($C308,Deelnemersoverzicht!$C$16:$C$66,0),0))</f>
        <v/>
      </c>
      <c r="X308" s="15"/>
    </row>
    <row r="309" spans="1:24" ht="12" customHeight="1" x14ac:dyDescent="0.2">
      <c r="A309" s="195" t="str">
        <f t="shared" si="21"/>
        <v/>
      </c>
      <c r="B309" s="552"/>
      <c r="C309" s="560"/>
      <c r="D309" s="570"/>
      <c r="E309" s="553"/>
      <c r="F309" s="567"/>
      <c r="G309" s="567"/>
      <c r="H309" s="567"/>
      <c r="I309" s="567"/>
      <c r="J309" s="567"/>
      <c r="K309" s="567"/>
      <c r="L309" s="567"/>
      <c r="M309" s="559"/>
      <c r="N309" s="572"/>
      <c r="O309" s="141" t="str">
        <f t="shared" si="22"/>
        <v/>
      </c>
      <c r="P309" s="15"/>
      <c r="Q309" s="15"/>
      <c r="R309" s="15"/>
      <c r="S309" s="15"/>
      <c r="T309" s="15"/>
      <c r="U309" s="15"/>
      <c r="V309" s="15"/>
      <c r="W309" s="621" t="str">
        <f>IF(ISBLANK($C309),"",_xlfn.IFNA(MATCH($C309,Deelnemersoverzicht!$C$16:$C$66,0),0))</f>
        <v/>
      </c>
      <c r="X309" s="15"/>
    </row>
    <row r="310" spans="1:24" ht="12" customHeight="1" x14ac:dyDescent="0.2">
      <c r="A310" s="195" t="str">
        <f t="shared" si="21"/>
        <v/>
      </c>
      <c r="B310" s="552"/>
      <c r="C310" s="560"/>
      <c r="D310" s="570"/>
      <c r="E310" s="553"/>
      <c r="F310" s="567"/>
      <c r="G310" s="567"/>
      <c r="H310" s="567"/>
      <c r="I310" s="567"/>
      <c r="J310" s="567"/>
      <c r="K310" s="567"/>
      <c r="L310" s="567"/>
      <c r="M310" s="559"/>
      <c r="N310" s="572"/>
      <c r="O310" s="141" t="str">
        <f t="shared" si="22"/>
        <v/>
      </c>
      <c r="P310" s="15"/>
      <c r="Q310" s="15"/>
      <c r="R310" s="15"/>
      <c r="S310" s="15"/>
      <c r="T310" s="15"/>
      <c r="U310" s="15"/>
      <c r="V310" s="15"/>
      <c r="W310" s="621" t="str">
        <f>IF(ISBLANK($C310),"",_xlfn.IFNA(MATCH($C310,Deelnemersoverzicht!$C$16:$C$66,0),0))</f>
        <v/>
      </c>
      <c r="X310" s="15"/>
    </row>
    <row r="311" spans="1:24" ht="12" customHeight="1" x14ac:dyDescent="0.2">
      <c r="A311" s="195" t="str">
        <f t="shared" si="21"/>
        <v/>
      </c>
      <c r="B311" s="552"/>
      <c r="C311" s="560"/>
      <c r="D311" s="570"/>
      <c r="E311" s="553"/>
      <c r="F311" s="567"/>
      <c r="G311" s="567"/>
      <c r="H311" s="567"/>
      <c r="I311" s="567"/>
      <c r="J311" s="567"/>
      <c r="K311" s="567"/>
      <c r="L311" s="567"/>
      <c r="M311" s="559"/>
      <c r="N311" s="572"/>
      <c r="O311" s="141" t="str">
        <f t="shared" si="22"/>
        <v/>
      </c>
      <c r="P311" s="15"/>
      <c r="Q311" s="15"/>
      <c r="R311" s="15"/>
      <c r="S311" s="15"/>
      <c r="T311" s="15"/>
      <c r="U311" s="15"/>
      <c r="V311" s="15"/>
      <c r="W311" s="621" t="str">
        <f>IF(ISBLANK($C311),"",_xlfn.IFNA(MATCH($C311,Deelnemersoverzicht!$C$16:$C$66,0),0))</f>
        <v/>
      </c>
      <c r="X311" s="15"/>
    </row>
    <row r="312" spans="1:24" ht="12" customHeight="1" x14ac:dyDescent="0.2">
      <c r="A312" s="195" t="str">
        <f t="shared" si="21"/>
        <v/>
      </c>
      <c r="B312" s="552"/>
      <c r="C312" s="560"/>
      <c r="D312" s="570"/>
      <c r="E312" s="553"/>
      <c r="F312" s="567"/>
      <c r="G312" s="567"/>
      <c r="H312" s="567"/>
      <c r="I312" s="567"/>
      <c r="J312" s="567"/>
      <c r="K312" s="567"/>
      <c r="L312" s="567"/>
      <c r="M312" s="559"/>
      <c r="N312" s="572"/>
      <c r="O312" s="141" t="str">
        <f t="shared" si="22"/>
        <v/>
      </c>
      <c r="P312" s="15"/>
      <c r="Q312" s="15"/>
      <c r="R312" s="15"/>
      <c r="S312" s="15"/>
      <c r="T312" s="15"/>
      <c r="U312" s="15"/>
      <c r="V312" s="15"/>
      <c r="W312" s="621" t="str">
        <f>IF(ISBLANK($C312),"",_xlfn.IFNA(MATCH($C312,Deelnemersoverzicht!$C$16:$C$66,0),0))</f>
        <v/>
      </c>
      <c r="X312" s="15"/>
    </row>
    <row r="313" spans="1:24" ht="12" customHeight="1" x14ac:dyDescent="0.2">
      <c r="A313" s="195" t="str">
        <f t="shared" si="21"/>
        <v/>
      </c>
      <c r="B313" s="552"/>
      <c r="C313" s="560"/>
      <c r="D313" s="570"/>
      <c r="E313" s="553"/>
      <c r="F313" s="567"/>
      <c r="G313" s="567"/>
      <c r="H313" s="567"/>
      <c r="I313" s="567"/>
      <c r="J313" s="567"/>
      <c r="K313" s="567"/>
      <c r="L313" s="567"/>
      <c r="M313" s="559"/>
      <c r="N313" s="572"/>
      <c r="O313" s="141" t="str">
        <f t="shared" si="22"/>
        <v/>
      </c>
      <c r="P313" s="15"/>
      <c r="Q313" s="15"/>
      <c r="R313" s="15"/>
      <c r="S313" s="15"/>
      <c r="T313" s="15"/>
      <c r="U313" s="15"/>
      <c r="V313" s="15"/>
      <c r="W313" s="621" t="str">
        <f>IF(ISBLANK($C313),"",_xlfn.IFNA(MATCH($C313,Deelnemersoverzicht!$C$16:$C$66,0),0))</f>
        <v/>
      </c>
      <c r="X313" s="15"/>
    </row>
    <row r="314" spans="1:24" ht="12" customHeight="1" x14ac:dyDescent="0.2">
      <c r="A314" s="195" t="str">
        <f t="shared" si="21"/>
        <v/>
      </c>
      <c r="B314" s="552"/>
      <c r="C314" s="560"/>
      <c r="D314" s="570"/>
      <c r="E314" s="553"/>
      <c r="F314" s="567"/>
      <c r="G314" s="567"/>
      <c r="H314" s="567"/>
      <c r="I314" s="567"/>
      <c r="J314" s="567"/>
      <c r="K314" s="567"/>
      <c r="L314" s="567"/>
      <c r="M314" s="559"/>
      <c r="N314" s="572"/>
      <c r="O314" s="141" t="str">
        <f t="shared" si="22"/>
        <v/>
      </c>
      <c r="P314" s="15"/>
      <c r="Q314" s="15"/>
      <c r="R314" s="15"/>
      <c r="S314" s="15"/>
      <c r="T314" s="15"/>
      <c r="U314" s="15"/>
      <c r="V314" s="15"/>
      <c r="W314" s="621" t="str">
        <f>IF(ISBLANK($C314),"",_xlfn.IFNA(MATCH($C314,Deelnemersoverzicht!$C$16:$C$66,0),0))</f>
        <v/>
      </c>
      <c r="X314" s="15"/>
    </row>
    <row r="315" spans="1:24" ht="12" customHeight="1" x14ac:dyDescent="0.2">
      <c r="A315" s="118"/>
      <c r="B315" s="137"/>
      <c r="C315" s="15"/>
      <c r="D315" s="137"/>
      <c r="E315" s="137"/>
      <c r="F315" s="137"/>
      <c r="G315" s="137"/>
      <c r="H315" s="137"/>
      <c r="I315" s="137"/>
      <c r="J315" s="137"/>
      <c r="K315" s="15"/>
      <c r="L315" s="15"/>
      <c r="M315" s="470" t="s">
        <v>506</v>
      </c>
      <c r="N315" s="471">
        <f>SUM(N265:N314)</f>
        <v>0</v>
      </c>
      <c r="O315" s="15"/>
      <c r="P315" s="136"/>
      <c r="Q315" s="118"/>
      <c r="R315" s="15"/>
      <c r="S315" s="15"/>
      <c r="T315" s="15"/>
      <c r="U315" s="15"/>
      <c r="V315" s="15"/>
      <c r="X315" s="15"/>
    </row>
    <row r="316" spans="1:24" ht="12" customHeight="1" x14ac:dyDescent="0.2">
      <c r="A316" s="118"/>
      <c r="B316" s="137"/>
      <c r="C316" s="137"/>
      <c r="D316" s="137"/>
      <c r="E316" s="137"/>
      <c r="F316" s="137"/>
      <c r="G316" s="137"/>
      <c r="H316" s="137"/>
      <c r="I316" s="137"/>
      <c r="J316" s="137"/>
      <c r="K316" s="15"/>
      <c r="L316" s="15"/>
      <c r="M316" s="136"/>
      <c r="N316" s="137"/>
      <c r="O316" s="15"/>
      <c r="P316" s="136"/>
      <c r="Q316" s="118"/>
      <c r="R316" s="15"/>
      <c r="S316" s="15"/>
      <c r="T316" s="15"/>
      <c r="U316" s="15"/>
      <c r="V316" s="15"/>
      <c r="X316" s="15"/>
    </row>
    <row r="317" spans="1:24" ht="12" customHeight="1" x14ac:dyDescent="0.2">
      <c r="A317" s="118"/>
      <c r="B317" s="137"/>
      <c r="C317" s="15"/>
      <c r="D317" s="137"/>
      <c r="E317" s="137"/>
      <c r="F317" s="137"/>
      <c r="G317" s="137"/>
      <c r="H317" s="137"/>
      <c r="I317" s="137"/>
      <c r="J317" s="137"/>
      <c r="K317" s="15"/>
      <c r="L317" s="15"/>
      <c r="M317" s="470" t="s">
        <v>507</v>
      </c>
      <c r="N317" s="471">
        <f>N207+N261+N315</f>
        <v>0</v>
      </c>
      <c r="O317" s="15"/>
      <c r="P317" s="136"/>
      <c r="Q317" s="118"/>
      <c r="R317" s="15"/>
      <c r="S317" s="15"/>
      <c r="T317" s="15"/>
      <c r="U317" s="15"/>
      <c r="V317" s="15"/>
      <c r="X317" s="15"/>
    </row>
    <row r="318" spans="1:24" ht="12" customHeight="1" thickBot="1" x14ac:dyDescent="0.25">
      <c r="A318" s="118"/>
      <c r="B318" s="136"/>
      <c r="C318" s="136"/>
      <c r="D318" s="136"/>
      <c r="E318" s="136"/>
      <c r="F318" s="136"/>
      <c r="G318" s="136"/>
      <c r="H318" s="136"/>
      <c r="I318" s="136"/>
      <c r="J318" s="136"/>
      <c r="K318" s="136"/>
      <c r="L318" s="136"/>
      <c r="M318" s="136"/>
      <c r="N318" s="136"/>
      <c r="O318" s="15"/>
      <c r="P318" s="136"/>
      <c r="Q318" s="118"/>
      <c r="R318" s="15"/>
      <c r="S318" s="15"/>
      <c r="T318" s="15"/>
      <c r="U318" s="15"/>
      <c r="V318" s="15"/>
      <c r="X318" s="15"/>
    </row>
    <row r="319" spans="1:24"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H319" s="15"/>
      <c r="I319" s="15"/>
      <c r="J319" s="118"/>
      <c r="K319" s="15"/>
      <c r="L319" s="15"/>
      <c r="M319" s="142" t="str">
        <f>"Totaal"&amp;" "&amp;B2&amp;": "</f>
        <v xml:space="preserve">Totaal Resultaat 4: </v>
      </c>
      <c r="N319" s="476">
        <f>N317+N151+N90</f>
        <v>0</v>
      </c>
      <c r="O319" s="15"/>
      <c r="P319" s="118"/>
      <c r="Q319" s="118"/>
      <c r="R319" s="15"/>
      <c r="S319" s="15"/>
      <c r="T319" s="15"/>
      <c r="U319" s="15"/>
      <c r="V319" s="15"/>
      <c r="X319" s="15"/>
    </row>
    <row r="320" spans="1:24" ht="12" customHeight="1" x14ac:dyDescent="0.2">
      <c r="A320" s="118"/>
      <c r="B320" s="15"/>
      <c r="D320" s="136"/>
      <c r="E320" s="136"/>
      <c r="F320" s="136"/>
      <c r="G320" s="136"/>
      <c r="H320" s="136"/>
      <c r="I320" s="136"/>
      <c r="J320" s="136"/>
      <c r="K320" s="136"/>
      <c r="L320" s="136"/>
      <c r="M320" s="136"/>
      <c r="N320" s="136"/>
      <c r="O320" s="136"/>
      <c r="P320" s="136"/>
      <c r="Q320" s="118"/>
      <c r="R320" s="15"/>
      <c r="S320" s="15"/>
      <c r="T320" s="15"/>
      <c r="U320" s="15"/>
      <c r="V320" s="15"/>
      <c r="X320" s="15"/>
    </row>
    <row r="321" spans="1:24" ht="12" customHeight="1" x14ac:dyDescent="0.2">
      <c r="A321" s="118"/>
      <c r="B321" s="592" t="s">
        <v>325</v>
      </c>
      <c r="C321" s="593"/>
      <c r="D321" s="593"/>
      <c r="E321" s="593"/>
      <c r="F321" s="593"/>
      <c r="G321" s="593"/>
      <c r="H321" s="593"/>
      <c r="I321" s="593"/>
      <c r="J321" s="593"/>
      <c r="K321" s="593"/>
      <c r="L321" s="593"/>
      <c r="M321" s="593"/>
      <c r="N321" s="594"/>
      <c r="O321" s="136"/>
      <c r="P321" s="136"/>
      <c r="Q321" s="118"/>
      <c r="R321" s="15"/>
      <c r="S321" s="15"/>
      <c r="T321" s="15"/>
      <c r="U321" s="15"/>
      <c r="V321" s="15"/>
      <c r="X321" s="15"/>
    </row>
    <row r="322" spans="1:24" ht="12" customHeight="1" x14ac:dyDescent="0.2">
      <c r="A322" s="118"/>
      <c r="B322" s="649"/>
      <c r="C322" s="650"/>
      <c r="D322" s="651"/>
      <c r="E322" s="651"/>
      <c r="F322" s="651"/>
      <c r="G322" s="651"/>
      <c r="H322" s="651"/>
      <c r="I322" s="651"/>
      <c r="J322" s="651"/>
      <c r="K322" s="651"/>
      <c r="L322" s="651"/>
      <c r="M322" s="651"/>
      <c r="N322" s="652"/>
      <c r="O322" s="136"/>
      <c r="P322" s="136"/>
      <c r="Q322" s="118"/>
      <c r="R322" s="15"/>
      <c r="S322" s="15"/>
      <c r="T322" s="15"/>
      <c r="U322" s="15"/>
      <c r="V322" s="15"/>
      <c r="X322" s="15"/>
    </row>
    <row r="323" spans="1:24" ht="12" customHeight="1" x14ac:dyDescent="0.2">
      <c r="A323" s="118"/>
      <c r="B323" s="649"/>
      <c r="C323" s="650"/>
      <c r="D323" s="651"/>
      <c r="E323" s="651"/>
      <c r="F323" s="651"/>
      <c r="G323" s="651"/>
      <c r="H323" s="651"/>
      <c r="I323" s="651"/>
      <c r="J323" s="651"/>
      <c r="K323" s="651"/>
      <c r="L323" s="651"/>
      <c r="M323" s="651"/>
      <c r="N323" s="652"/>
      <c r="O323" s="136"/>
      <c r="P323" s="136"/>
      <c r="Q323" s="118"/>
      <c r="R323" s="15"/>
      <c r="S323" s="15"/>
      <c r="T323" s="15"/>
      <c r="U323" s="15"/>
      <c r="V323" s="15"/>
      <c r="X323" s="15"/>
    </row>
    <row r="324" spans="1:24" ht="12" customHeight="1" x14ac:dyDescent="0.2">
      <c r="A324" s="118"/>
      <c r="B324" s="649"/>
      <c r="C324" s="650"/>
      <c r="D324" s="651"/>
      <c r="E324" s="651"/>
      <c r="F324" s="651"/>
      <c r="G324" s="651"/>
      <c r="H324" s="651"/>
      <c r="I324" s="651"/>
      <c r="J324" s="651"/>
      <c r="K324" s="651"/>
      <c r="L324" s="651"/>
      <c r="M324" s="651"/>
      <c r="N324" s="652"/>
      <c r="O324" s="136"/>
      <c r="P324" s="136"/>
      <c r="Q324" s="118"/>
      <c r="R324" s="15"/>
      <c r="S324" s="15"/>
      <c r="T324" s="15"/>
      <c r="U324" s="15"/>
      <c r="V324" s="15"/>
      <c r="X324" s="15"/>
    </row>
    <row r="325" spans="1:24" ht="12" customHeight="1" x14ac:dyDescent="0.2">
      <c r="A325" s="118"/>
      <c r="B325" s="649"/>
      <c r="C325" s="650"/>
      <c r="D325" s="651"/>
      <c r="E325" s="651"/>
      <c r="F325" s="651"/>
      <c r="G325" s="651"/>
      <c r="H325" s="651"/>
      <c r="I325" s="651"/>
      <c r="J325" s="651"/>
      <c r="K325" s="651"/>
      <c r="L325" s="651"/>
      <c r="M325" s="651"/>
      <c r="N325" s="652"/>
      <c r="O325" s="136"/>
      <c r="P325" s="136"/>
      <c r="Q325" s="118"/>
      <c r="R325" s="15"/>
      <c r="S325" s="15"/>
      <c r="T325" s="15"/>
      <c r="U325" s="15"/>
      <c r="V325" s="15"/>
      <c r="X325" s="15"/>
    </row>
    <row r="326" spans="1:24" ht="12" customHeight="1" x14ac:dyDescent="0.2">
      <c r="A326" s="118"/>
      <c r="B326" s="649"/>
      <c r="C326" s="650"/>
      <c r="D326" s="651"/>
      <c r="E326" s="651"/>
      <c r="F326" s="651"/>
      <c r="G326" s="651"/>
      <c r="H326" s="651"/>
      <c r="I326" s="651"/>
      <c r="J326" s="651"/>
      <c r="K326" s="651"/>
      <c r="L326" s="651"/>
      <c r="M326" s="651"/>
      <c r="N326" s="652"/>
      <c r="O326" s="136"/>
      <c r="P326" s="136"/>
      <c r="Q326" s="118"/>
      <c r="R326" s="15"/>
      <c r="S326" s="15"/>
      <c r="T326" s="15"/>
      <c r="U326" s="15"/>
      <c r="V326" s="15"/>
      <c r="X326" s="15"/>
    </row>
    <row r="327" spans="1:24" ht="12" customHeight="1" x14ac:dyDescent="0.2">
      <c r="A327" s="118"/>
      <c r="B327" s="649"/>
      <c r="C327" s="650"/>
      <c r="D327" s="651"/>
      <c r="E327" s="651"/>
      <c r="F327" s="651"/>
      <c r="G327" s="651"/>
      <c r="H327" s="651"/>
      <c r="I327" s="651"/>
      <c r="J327" s="651"/>
      <c r="K327" s="651"/>
      <c r="L327" s="651"/>
      <c r="M327" s="651"/>
      <c r="N327" s="652"/>
      <c r="O327" s="136"/>
      <c r="P327" s="136"/>
      <c r="Q327" s="118"/>
      <c r="R327" s="15"/>
      <c r="S327" s="15"/>
      <c r="T327" s="15"/>
      <c r="U327" s="15"/>
      <c r="V327" s="15"/>
      <c r="X327" s="15"/>
    </row>
    <row r="328" spans="1:24" ht="12" customHeight="1" x14ac:dyDescent="0.2">
      <c r="A328" s="118"/>
      <c r="B328" s="649"/>
      <c r="C328" s="650"/>
      <c r="D328" s="651"/>
      <c r="E328" s="651"/>
      <c r="F328" s="651"/>
      <c r="G328" s="651"/>
      <c r="H328" s="651"/>
      <c r="I328" s="651"/>
      <c r="J328" s="651"/>
      <c r="K328" s="651"/>
      <c r="L328" s="651"/>
      <c r="M328" s="651"/>
      <c r="N328" s="652"/>
      <c r="O328" s="136"/>
      <c r="P328" s="136"/>
      <c r="Q328" s="118"/>
      <c r="R328" s="15"/>
      <c r="S328" s="15"/>
      <c r="T328" s="15"/>
      <c r="U328" s="15"/>
      <c r="V328" s="15"/>
      <c r="X328" s="15"/>
    </row>
    <row r="329" spans="1:24" ht="12" customHeight="1" x14ac:dyDescent="0.2">
      <c r="A329" s="118"/>
      <c r="B329" s="649"/>
      <c r="C329" s="650"/>
      <c r="D329" s="651"/>
      <c r="E329" s="651"/>
      <c r="F329" s="651"/>
      <c r="G329" s="651"/>
      <c r="H329" s="651"/>
      <c r="I329" s="651"/>
      <c r="J329" s="651"/>
      <c r="K329" s="651"/>
      <c r="L329" s="651"/>
      <c r="M329" s="651"/>
      <c r="N329" s="652"/>
      <c r="O329" s="136"/>
      <c r="P329" s="136"/>
      <c r="Q329" s="118"/>
      <c r="R329" s="15"/>
      <c r="S329" s="15"/>
      <c r="T329" s="15"/>
      <c r="U329" s="15"/>
      <c r="V329" s="15"/>
      <c r="X329" s="15"/>
    </row>
    <row r="330" spans="1:24" ht="12" customHeight="1" x14ac:dyDescent="0.2">
      <c r="A330" s="118"/>
      <c r="B330" s="649"/>
      <c r="C330" s="650"/>
      <c r="D330" s="651"/>
      <c r="E330" s="651"/>
      <c r="F330" s="651"/>
      <c r="G330" s="651"/>
      <c r="H330" s="651"/>
      <c r="I330" s="651"/>
      <c r="J330" s="651"/>
      <c r="K330" s="651"/>
      <c r="L330" s="651"/>
      <c r="M330" s="651"/>
      <c r="N330" s="652"/>
      <c r="O330" s="136"/>
      <c r="P330" s="136"/>
      <c r="Q330" s="118"/>
      <c r="R330" s="15"/>
      <c r="S330" s="15"/>
      <c r="T330" s="15"/>
      <c r="U330" s="15"/>
      <c r="V330" s="15"/>
      <c r="X330" s="15"/>
    </row>
    <row r="331" spans="1:24" ht="12" customHeight="1" x14ac:dyDescent="0.2">
      <c r="A331" s="118"/>
      <c r="B331" s="649"/>
      <c r="C331" s="650"/>
      <c r="D331" s="651"/>
      <c r="E331" s="651"/>
      <c r="F331" s="651"/>
      <c r="G331" s="651"/>
      <c r="H331" s="651"/>
      <c r="I331" s="651"/>
      <c r="J331" s="651"/>
      <c r="K331" s="651"/>
      <c r="L331" s="651"/>
      <c r="M331" s="651"/>
      <c r="N331" s="652"/>
      <c r="O331" s="136"/>
      <c r="P331" s="136"/>
      <c r="Q331" s="118"/>
      <c r="R331" s="15"/>
      <c r="S331" s="15"/>
      <c r="T331" s="15"/>
      <c r="U331" s="15"/>
      <c r="V331" s="15"/>
      <c r="X331" s="15"/>
    </row>
    <row r="332" spans="1:24" ht="12" customHeight="1" x14ac:dyDescent="0.2">
      <c r="A332" s="118"/>
      <c r="B332" s="649"/>
      <c r="C332" s="650"/>
      <c r="D332" s="651"/>
      <c r="E332" s="651"/>
      <c r="F332" s="651"/>
      <c r="G332" s="651"/>
      <c r="H332" s="651"/>
      <c r="I332" s="651"/>
      <c r="J332" s="651"/>
      <c r="K332" s="651"/>
      <c r="L332" s="651"/>
      <c r="M332" s="651"/>
      <c r="N332" s="652"/>
      <c r="O332" s="136"/>
      <c r="P332" s="136"/>
      <c r="Q332" s="118"/>
      <c r="R332" s="15"/>
      <c r="S332" s="15"/>
      <c r="T332" s="15"/>
      <c r="U332" s="15"/>
      <c r="V332" s="15"/>
      <c r="X332" s="15"/>
    </row>
    <row r="333" spans="1:24" ht="12" customHeight="1" x14ac:dyDescent="0.2">
      <c r="A333" s="118"/>
      <c r="B333" s="649"/>
      <c r="C333" s="650"/>
      <c r="D333" s="651"/>
      <c r="E333" s="651"/>
      <c r="F333" s="651"/>
      <c r="G333" s="651"/>
      <c r="H333" s="651"/>
      <c r="I333" s="651"/>
      <c r="J333" s="651"/>
      <c r="K333" s="651"/>
      <c r="L333" s="651"/>
      <c r="M333" s="651"/>
      <c r="N333" s="652"/>
      <c r="O333" s="136"/>
      <c r="P333" s="136"/>
      <c r="Q333" s="118"/>
      <c r="R333" s="15"/>
      <c r="S333" s="15"/>
      <c r="T333" s="15"/>
      <c r="U333" s="15"/>
      <c r="V333" s="15"/>
      <c r="X333" s="15"/>
    </row>
    <row r="334" spans="1:24" ht="12" customHeight="1" x14ac:dyDescent="0.2">
      <c r="A334" s="118"/>
      <c r="B334" s="649"/>
      <c r="C334" s="650"/>
      <c r="D334" s="651"/>
      <c r="E334" s="651"/>
      <c r="F334" s="651"/>
      <c r="G334" s="651"/>
      <c r="H334" s="651"/>
      <c r="I334" s="651"/>
      <c r="J334" s="651"/>
      <c r="K334" s="651"/>
      <c r="L334" s="651"/>
      <c r="M334" s="651"/>
      <c r="N334" s="652"/>
      <c r="O334" s="136"/>
      <c r="P334" s="136"/>
      <c r="Q334" s="118"/>
      <c r="R334" s="15"/>
      <c r="S334" s="15"/>
      <c r="T334" s="15"/>
      <c r="U334" s="15"/>
      <c r="V334" s="15"/>
      <c r="X334" s="15"/>
    </row>
    <row r="335" spans="1:24" ht="12" customHeight="1" x14ac:dyDescent="0.2">
      <c r="A335" s="118"/>
      <c r="B335" s="649"/>
      <c r="C335" s="650"/>
      <c r="D335" s="651"/>
      <c r="E335" s="651"/>
      <c r="F335" s="651"/>
      <c r="G335" s="651"/>
      <c r="H335" s="651"/>
      <c r="I335" s="651"/>
      <c r="J335" s="651"/>
      <c r="K335" s="651"/>
      <c r="L335" s="651"/>
      <c r="M335" s="651"/>
      <c r="N335" s="652"/>
      <c r="O335" s="136"/>
      <c r="P335" s="136"/>
      <c r="Q335" s="118"/>
      <c r="R335" s="15"/>
      <c r="S335" s="15"/>
      <c r="T335" s="15"/>
      <c r="U335" s="15"/>
      <c r="V335" s="15"/>
      <c r="X335" s="15"/>
    </row>
    <row r="336" spans="1:24" ht="12" customHeight="1" x14ac:dyDescent="0.2">
      <c r="A336" s="118"/>
      <c r="B336" s="649"/>
      <c r="C336" s="650"/>
      <c r="D336" s="651"/>
      <c r="E336" s="651"/>
      <c r="F336" s="651"/>
      <c r="G336" s="651"/>
      <c r="H336" s="651"/>
      <c r="I336" s="651"/>
      <c r="J336" s="651"/>
      <c r="K336" s="651"/>
      <c r="L336" s="651"/>
      <c r="M336" s="651"/>
      <c r="N336" s="652"/>
      <c r="O336" s="136"/>
      <c r="P336" s="136"/>
      <c r="Q336" s="118"/>
      <c r="R336" s="15"/>
      <c r="S336" s="15"/>
      <c r="T336" s="15"/>
      <c r="U336" s="15"/>
      <c r="V336" s="15"/>
      <c r="X336" s="15"/>
    </row>
    <row r="337" spans="1:24" ht="12" customHeight="1" x14ac:dyDescent="0.2">
      <c r="A337" s="118"/>
      <c r="B337" s="649"/>
      <c r="C337" s="650"/>
      <c r="D337" s="651"/>
      <c r="E337" s="651"/>
      <c r="F337" s="651"/>
      <c r="G337" s="651"/>
      <c r="H337" s="651"/>
      <c r="I337" s="651"/>
      <c r="J337" s="651"/>
      <c r="K337" s="651"/>
      <c r="L337" s="651"/>
      <c r="M337" s="651"/>
      <c r="N337" s="652"/>
      <c r="O337" s="136"/>
      <c r="P337" s="136"/>
      <c r="Q337" s="118"/>
      <c r="R337" s="15"/>
      <c r="S337" s="15"/>
      <c r="T337" s="15"/>
      <c r="U337" s="15"/>
      <c r="V337" s="15"/>
      <c r="X337" s="15"/>
    </row>
    <row r="338" spans="1:24" ht="12" customHeight="1" x14ac:dyDescent="0.2">
      <c r="A338" s="118"/>
      <c r="B338" s="649"/>
      <c r="C338" s="650"/>
      <c r="D338" s="651"/>
      <c r="E338" s="651"/>
      <c r="F338" s="651"/>
      <c r="G338" s="651"/>
      <c r="H338" s="651"/>
      <c r="I338" s="651"/>
      <c r="J338" s="651"/>
      <c r="K338" s="651"/>
      <c r="L338" s="651"/>
      <c r="M338" s="651"/>
      <c r="N338" s="652"/>
      <c r="O338" s="136"/>
      <c r="P338" s="136"/>
      <c r="Q338" s="118"/>
      <c r="R338" s="15"/>
      <c r="S338" s="15"/>
      <c r="T338" s="15"/>
      <c r="U338" s="15"/>
      <c r="V338" s="15"/>
      <c r="X338" s="15"/>
    </row>
    <row r="339" spans="1:24" ht="12" customHeight="1" x14ac:dyDescent="0.2">
      <c r="A339" s="118"/>
      <c r="B339" s="649"/>
      <c r="C339" s="650"/>
      <c r="D339" s="651"/>
      <c r="E339" s="651"/>
      <c r="F339" s="651"/>
      <c r="G339" s="651"/>
      <c r="H339" s="651"/>
      <c r="I339" s="651"/>
      <c r="J339" s="651"/>
      <c r="K339" s="651"/>
      <c r="L339" s="651"/>
      <c r="M339" s="651"/>
      <c r="N339" s="652"/>
      <c r="O339" s="136"/>
      <c r="P339" s="136"/>
      <c r="Q339" s="118"/>
      <c r="R339" s="15"/>
      <c r="S339" s="15"/>
      <c r="T339" s="15"/>
      <c r="U339" s="15"/>
      <c r="V339" s="15"/>
      <c r="X339" s="15"/>
    </row>
    <row r="340" spans="1:24" ht="12" customHeight="1" x14ac:dyDescent="0.2">
      <c r="A340" s="118"/>
      <c r="B340" s="649"/>
      <c r="C340" s="650"/>
      <c r="D340" s="651"/>
      <c r="E340" s="651"/>
      <c r="F340" s="651"/>
      <c r="G340" s="651"/>
      <c r="H340" s="651"/>
      <c r="I340" s="651"/>
      <c r="J340" s="651"/>
      <c r="K340" s="651"/>
      <c r="L340" s="651"/>
      <c r="M340" s="651"/>
      <c r="N340" s="652"/>
      <c r="O340" s="136"/>
      <c r="P340" s="136"/>
      <c r="Q340" s="118"/>
      <c r="R340" s="15"/>
      <c r="S340" s="15"/>
      <c r="T340" s="15"/>
      <c r="U340" s="15"/>
      <c r="V340" s="15"/>
      <c r="X340" s="15"/>
    </row>
    <row r="341" spans="1:24" ht="12" customHeight="1" x14ac:dyDescent="0.2">
      <c r="A341" s="118"/>
      <c r="B341" s="649"/>
      <c r="C341" s="650"/>
      <c r="D341" s="651"/>
      <c r="E341" s="651"/>
      <c r="F341" s="651"/>
      <c r="G341" s="651"/>
      <c r="H341" s="651"/>
      <c r="I341" s="651"/>
      <c r="J341" s="651"/>
      <c r="K341" s="651"/>
      <c r="L341" s="651"/>
      <c r="M341" s="651"/>
      <c r="N341" s="652"/>
      <c r="O341" s="136"/>
      <c r="P341" s="136"/>
      <c r="Q341" s="118"/>
      <c r="R341" s="15"/>
      <c r="S341" s="15"/>
      <c r="T341" s="15"/>
      <c r="U341" s="15"/>
      <c r="V341" s="15"/>
      <c r="X341" s="15"/>
    </row>
    <row r="342" spans="1:24" ht="12" customHeight="1" x14ac:dyDescent="0.2">
      <c r="A342" s="118"/>
      <c r="B342" s="649"/>
      <c r="C342" s="650"/>
      <c r="D342" s="651"/>
      <c r="E342" s="651"/>
      <c r="F342" s="651"/>
      <c r="G342" s="651"/>
      <c r="H342" s="651"/>
      <c r="I342" s="651"/>
      <c r="J342" s="651"/>
      <c r="K342" s="651"/>
      <c r="L342" s="651"/>
      <c r="M342" s="651"/>
      <c r="N342" s="652"/>
      <c r="O342" s="136"/>
      <c r="P342" s="136"/>
      <c r="Q342" s="118"/>
      <c r="R342" s="15"/>
      <c r="S342" s="15"/>
      <c r="T342" s="15"/>
      <c r="U342" s="15"/>
      <c r="V342" s="15"/>
      <c r="X342" s="15"/>
    </row>
    <row r="343" spans="1:24" ht="12" customHeight="1" x14ac:dyDescent="0.2">
      <c r="A343" s="118"/>
      <c r="B343" s="649"/>
      <c r="C343" s="650"/>
      <c r="D343" s="651"/>
      <c r="E343" s="651"/>
      <c r="F343" s="651"/>
      <c r="G343" s="651"/>
      <c r="H343" s="651"/>
      <c r="I343" s="651"/>
      <c r="J343" s="651"/>
      <c r="K343" s="651"/>
      <c r="L343" s="651"/>
      <c r="M343" s="651"/>
      <c r="N343" s="652"/>
      <c r="O343" s="136"/>
      <c r="P343" s="136"/>
      <c r="Q343" s="118"/>
      <c r="R343" s="15"/>
      <c r="S343" s="15"/>
      <c r="T343" s="15"/>
      <c r="U343" s="15"/>
      <c r="V343" s="15"/>
      <c r="X343" s="15"/>
    </row>
    <row r="344" spans="1:24" ht="12" customHeight="1" x14ac:dyDescent="0.2">
      <c r="A344" s="118"/>
      <c r="B344" s="649"/>
      <c r="C344" s="650"/>
      <c r="D344" s="651"/>
      <c r="E344" s="651"/>
      <c r="F344" s="651"/>
      <c r="G344" s="651"/>
      <c r="H344" s="651"/>
      <c r="I344" s="651"/>
      <c r="J344" s="651"/>
      <c r="K344" s="651"/>
      <c r="L344" s="651"/>
      <c r="M344" s="651"/>
      <c r="N344" s="652"/>
      <c r="O344" s="136"/>
      <c r="P344" s="136"/>
      <c r="Q344" s="118"/>
      <c r="R344" s="15"/>
      <c r="S344" s="15"/>
      <c r="T344" s="15"/>
      <c r="U344" s="15"/>
      <c r="V344" s="15"/>
      <c r="X344" s="15"/>
    </row>
    <row r="345" spans="1:24" ht="12" customHeight="1" x14ac:dyDescent="0.2">
      <c r="A345" s="118"/>
      <c r="B345" s="649"/>
      <c r="C345" s="650"/>
      <c r="D345" s="651"/>
      <c r="E345" s="651"/>
      <c r="F345" s="651"/>
      <c r="G345" s="651"/>
      <c r="H345" s="651"/>
      <c r="I345" s="651"/>
      <c r="J345" s="651"/>
      <c r="K345" s="651"/>
      <c r="L345" s="651"/>
      <c r="M345" s="651"/>
      <c r="N345" s="652"/>
      <c r="O345" s="136"/>
      <c r="P345" s="136"/>
      <c r="Q345" s="118"/>
      <c r="R345" s="15"/>
      <c r="S345" s="15"/>
      <c r="T345" s="15"/>
      <c r="U345" s="15"/>
      <c r="V345" s="15"/>
      <c r="X345" s="15"/>
    </row>
    <row r="346" spans="1:24" ht="12" customHeight="1" x14ac:dyDescent="0.2">
      <c r="A346" s="118"/>
      <c r="B346" s="649"/>
      <c r="C346" s="650"/>
      <c r="D346" s="651"/>
      <c r="E346" s="651"/>
      <c r="F346" s="651"/>
      <c r="G346" s="651"/>
      <c r="H346" s="651"/>
      <c r="I346" s="651"/>
      <c r="J346" s="651"/>
      <c r="K346" s="651"/>
      <c r="L346" s="651"/>
      <c r="M346" s="651"/>
      <c r="N346" s="652"/>
      <c r="O346" s="136"/>
      <c r="P346" s="136"/>
      <c r="Q346" s="118"/>
      <c r="R346" s="15"/>
      <c r="S346" s="15"/>
      <c r="T346" s="15"/>
      <c r="U346" s="15"/>
      <c r="V346" s="15"/>
      <c r="X346" s="15"/>
    </row>
    <row r="347" spans="1:24" ht="12" customHeight="1" x14ac:dyDescent="0.2">
      <c r="A347" s="118"/>
      <c r="B347" s="653"/>
      <c r="C347" s="654"/>
      <c r="D347" s="655"/>
      <c r="E347" s="655"/>
      <c r="F347" s="655"/>
      <c r="G347" s="655"/>
      <c r="H347" s="655"/>
      <c r="I347" s="655"/>
      <c r="J347" s="655"/>
      <c r="K347" s="655"/>
      <c r="L347" s="655"/>
      <c r="M347" s="655"/>
      <c r="N347" s="656"/>
      <c r="O347" s="136"/>
      <c r="P347" s="136"/>
      <c r="Q347" s="118"/>
      <c r="R347" s="15"/>
      <c r="S347" s="15"/>
      <c r="T347" s="15"/>
      <c r="U347" s="15"/>
      <c r="V347" s="15"/>
      <c r="X347" s="15"/>
    </row>
    <row r="348" spans="1:24" ht="12" customHeight="1" x14ac:dyDescent="0.2">
      <c r="A348" s="118"/>
      <c r="B348" s="15"/>
      <c r="C348" s="441"/>
      <c r="D348" s="136"/>
      <c r="E348" s="136"/>
      <c r="F348" s="136"/>
      <c r="G348" s="136"/>
      <c r="H348" s="136"/>
      <c r="I348" s="136"/>
      <c r="J348" s="136"/>
      <c r="K348" s="136"/>
      <c r="L348" s="136"/>
      <c r="M348" s="136"/>
      <c r="N348" s="136"/>
      <c r="O348" s="136"/>
      <c r="P348" s="136"/>
      <c r="Q348" s="118"/>
      <c r="R348" s="15"/>
      <c r="S348" s="15"/>
      <c r="T348" s="15"/>
      <c r="U348" s="15"/>
      <c r="V348" s="15"/>
      <c r="X348" s="15"/>
    </row>
    <row r="349" spans="1:24"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c r="R349" s="15"/>
      <c r="S349" s="15"/>
      <c r="T349" s="15"/>
      <c r="U349" s="15"/>
      <c r="V349" s="15"/>
      <c r="X349" s="15"/>
    </row>
    <row r="350" spans="1:24"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Q350" s="15"/>
      <c r="R350" s="15"/>
      <c r="S350" s="15"/>
      <c r="T350" s="15"/>
      <c r="V350" s="15"/>
      <c r="W350" s="541"/>
    </row>
    <row r="351" spans="1:24"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Q351" s="15"/>
      <c r="R351" s="15"/>
      <c r="S351" s="15"/>
      <c r="T351" s="15"/>
      <c r="V351" s="15"/>
      <c r="W351" s="541"/>
    </row>
    <row r="352" spans="1:24" ht="12" customHeight="1" x14ac:dyDescent="0.2">
      <c r="A352" s="118"/>
      <c r="B352" s="496" t="s">
        <v>18</v>
      </c>
      <c r="C352" s="497">
        <f>_xlfn.XLOOKUP(B352,Deelnemersoverzicht!A16:A83,Deelnemersoverzicht!C16:C83)</f>
        <v>0</v>
      </c>
      <c r="D352" s="498">
        <f t="shared" ref="D352:D383" si="23">SUMIFS($N$15:$N$315,$C$15:$C$315,C352,$M$15:$M$315,$D$350)</f>
        <v>0</v>
      </c>
      <c r="E352" s="499">
        <f>IFERROR(IF(D352&gt;0,(_xlfn.XLOOKUP(B352,Financiering!$A$7:$A$32,Financiering!$H$7:$H$32))*'Resultaat 4'!D352,0),)</f>
        <v>0</v>
      </c>
      <c r="F352" s="500">
        <f t="shared" ref="F352:F383" si="24">SUMIFS($N$15:$N$315,$C$15:$C$315,C352,$M$15:$M$315,$F$350)</f>
        <v>0</v>
      </c>
      <c r="G352" s="499">
        <f>IFERROR(IF(F352&gt;0,(_xlfn.XLOOKUP(B352,Financiering!$A$7:$A$32,Financiering!$N$7:$N$32))*'Resultaat 4'!F352,0),)</f>
        <v>0</v>
      </c>
      <c r="H352" s="499">
        <f t="shared" ref="H352:H383" si="25">SUMIFS($N$15:$N$315,$C$15:$C$315,C352,$M$15:$M$315,$H$350)</f>
        <v>0</v>
      </c>
      <c r="I352" s="499">
        <f>IFERROR(IF(H352&gt;0,(_xlfn.XLOOKUP(B352,Financiering!$A$7:$A$32,Financiering!$T$7:$T$32))*'Resultaat 4'!H352,0),"")</f>
        <v>0</v>
      </c>
      <c r="J352" s="499">
        <f t="shared" ref="J352:J383" si="26">SUMIFS($N$15:$N$315,$C$15:$C$315,C352,$M$15:$M$315,$J$350)</f>
        <v>0</v>
      </c>
      <c r="K352" s="499">
        <f>IFERROR(IF(J352&gt;0,_xlfn.XLOOKUP(B352,Financiering!$A$7:$A$32,Financiering!$Z$7:$Z$32)*'Resultaat 4'!J352,0),)</f>
        <v>0</v>
      </c>
      <c r="L352" s="499">
        <f t="shared" ref="L352:L383" si="27">D352+F352+H352+J352</f>
        <v>0</v>
      </c>
      <c r="M352" s="499">
        <f t="shared" ref="M352:M383" si="28">E352+G352+I352+K352</f>
        <v>0</v>
      </c>
      <c r="N352" s="501" t="str">
        <f>IFERROR(M352/L352,"")</f>
        <v/>
      </c>
      <c r="O352" s="502">
        <f>L352-M352</f>
        <v>0</v>
      </c>
      <c r="P352" s="503" t="str">
        <f>IFERROR(O352/L352,"")</f>
        <v/>
      </c>
      <c r="Q352" s="15"/>
      <c r="R352" s="15"/>
      <c r="S352" s="15"/>
      <c r="T352" s="15"/>
      <c r="V352" s="15"/>
      <c r="W352" s="541"/>
    </row>
    <row r="353" spans="1:23" ht="12" customHeight="1" x14ac:dyDescent="0.2">
      <c r="A353" s="118"/>
      <c r="B353" s="504" t="s">
        <v>19</v>
      </c>
      <c r="C353" s="497">
        <f>_xlfn.XLOOKUP(B353,Deelnemersoverzicht!A17:A84,Deelnemersoverzicht!C17:C84)</f>
        <v>0</v>
      </c>
      <c r="D353" s="505">
        <f t="shared" si="23"/>
        <v>0</v>
      </c>
      <c r="E353" s="502">
        <f>IFERROR(IF(D353&gt;0,(_xlfn.XLOOKUP(B353,Financiering!$A$7:$A$32,Financiering!$H$7:$H$32))*'Resultaat 4'!D353,0),)</f>
        <v>0</v>
      </c>
      <c r="F353" s="506">
        <f t="shared" si="24"/>
        <v>0</v>
      </c>
      <c r="G353" s="502">
        <f>IFERROR(IF(F353&gt;0,(_xlfn.XLOOKUP(B353,Financiering!$A$7:$A$32,Financiering!$N$7:$N$32))*'Resultaat 4'!F353,0),)</f>
        <v>0</v>
      </c>
      <c r="H353" s="502">
        <f t="shared" si="25"/>
        <v>0</v>
      </c>
      <c r="I353" s="502">
        <f>IFERROR(IF(H353&gt;0,(_xlfn.XLOOKUP(B353,Financiering!$A$7:$A$32,Financiering!$T$7:$T$32))*'Resultaat 4'!H353,0),"")</f>
        <v>0</v>
      </c>
      <c r="J353" s="502">
        <f t="shared" si="26"/>
        <v>0</v>
      </c>
      <c r="K353" s="502">
        <f>IFERROR(IF(J353&gt;0,_xlfn.XLOOKUP(B353,Financiering!$A$7:$A$32,Financiering!$Z$7:$Z$32)*'Resultaat 4'!J353,0),)</f>
        <v>0</v>
      </c>
      <c r="L353" s="502">
        <f t="shared" si="27"/>
        <v>0</v>
      </c>
      <c r="M353" s="502">
        <f t="shared" si="28"/>
        <v>0</v>
      </c>
      <c r="N353" s="501" t="str">
        <f t="shared" ref="N353:N403" si="29">IFERROR(M353/L353,"")</f>
        <v/>
      </c>
      <c r="O353" s="502">
        <f t="shared" ref="O353:O402" si="30">L353-M353</f>
        <v>0</v>
      </c>
      <c r="P353" s="507" t="str">
        <f t="shared" ref="P353:P402" si="31">IFERROR(O353/L353,"")</f>
        <v/>
      </c>
      <c r="Q353" s="15"/>
      <c r="R353" s="15"/>
      <c r="S353" s="15"/>
      <c r="T353" s="15"/>
      <c r="V353" s="15"/>
      <c r="W353" s="541"/>
    </row>
    <row r="354" spans="1:23" ht="12" customHeight="1" x14ac:dyDescent="0.2">
      <c r="A354" s="118"/>
      <c r="B354" s="504" t="s">
        <v>20</v>
      </c>
      <c r="C354" s="497">
        <f>_xlfn.XLOOKUP(B354,Deelnemersoverzicht!A18:A85,Deelnemersoverzicht!C18:C85)</f>
        <v>0</v>
      </c>
      <c r="D354" s="505">
        <f t="shared" si="23"/>
        <v>0</v>
      </c>
      <c r="E354" s="502">
        <f>IFERROR(IF(D354&gt;0,(_xlfn.XLOOKUP(B354,Financiering!$A$7:$A$32,Financiering!$H$7:$H$32))*'Resultaat 4'!D354,0),)</f>
        <v>0</v>
      </c>
      <c r="F354" s="506">
        <f t="shared" si="24"/>
        <v>0</v>
      </c>
      <c r="G354" s="505">
        <f>IFERROR(IF(F354&gt;0,(_xlfn.XLOOKUP(B354,Financiering!$A$7:$A$32,Financiering!$N$7:$N$32))*'Resultaat 4'!F354,0),)</f>
        <v>0</v>
      </c>
      <c r="H354" s="505">
        <f t="shared" si="25"/>
        <v>0</v>
      </c>
      <c r="I354" s="505">
        <f>IFERROR(IF(H354&gt;0,(_xlfn.XLOOKUP(B354,Financiering!$A$7:$A$32,Financiering!$T$7:$T$32))*'Resultaat 4'!H354,0),"")</f>
        <v>0</v>
      </c>
      <c r="J354" s="505">
        <f t="shared" si="26"/>
        <v>0</v>
      </c>
      <c r="K354" s="505">
        <f>IFERROR(IF(J354&gt;0,_xlfn.XLOOKUP(B354,Financiering!$A$7:$A$32,Financiering!$Z$7:$Z$32)*'Resultaat 4'!J354,0),)</f>
        <v>0</v>
      </c>
      <c r="L354" s="505">
        <f t="shared" si="27"/>
        <v>0</v>
      </c>
      <c r="M354" s="505">
        <f t="shared" si="28"/>
        <v>0</v>
      </c>
      <c r="N354" s="501" t="str">
        <f t="shared" si="29"/>
        <v/>
      </c>
      <c r="O354" s="502">
        <f t="shared" si="30"/>
        <v>0</v>
      </c>
      <c r="P354" s="507" t="str">
        <f t="shared" si="31"/>
        <v/>
      </c>
      <c r="Q354" s="15"/>
      <c r="R354" s="15"/>
      <c r="S354" s="15"/>
      <c r="T354" s="15"/>
      <c r="V354" s="15"/>
      <c r="W354" s="541"/>
    </row>
    <row r="355" spans="1:23" ht="12" customHeight="1" x14ac:dyDescent="0.2">
      <c r="A355" s="118"/>
      <c r="B355" s="504" t="s">
        <v>21</v>
      </c>
      <c r="C355" s="497">
        <f>_xlfn.XLOOKUP(B355,Deelnemersoverzicht!A19:A86,Deelnemersoverzicht!C19:C86)</f>
        <v>0</v>
      </c>
      <c r="D355" s="505">
        <f t="shared" si="23"/>
        <v>0</v>
      </c>
      <c r="E355" s="502">
        <f>IFERROR(IF(D355&gt;0,(_xlfn.XLOOKUP(B355,Financiering!$A$7:$A$32,Financiering!$H$7:$H$32))*'Resultaat 4'!D355,0),)</f>
        <v>0</v>
      </c>
      <c r="F355" s="506">
        <f t="shared" si="24"/>
        <v>0</v>
      </c>
      <c r="G355" s="505">
        <f>IFERROR(IF(F355&gt;0,(_xlfn.XLOOKUP(B355,Financiering!$A$7:$A$32,Financiering!$N$7:$N$32))*'Resultaat 4'!F355,0),)</f>
        <v>0</v>
      </c>
      <c r="H355" s="505">
        <f t="shared" si="25"/>
        <v>0</v>
      </c>
      <c r="I355" s="505">
        <f>IFERROR(IF(H355&gt;0,(_xlfn.XLOOKUP(B355,Financiering!$A$7:$A$32,Financiering!$T$7:$T$32))*'Resultaat 4'!H355,0),"")</f>
        <v>0</v>
      </c>
      <c r="J355" s="505">
        <f t="shared" si="26"/>
        <v>0</v>
      </c>
      <c r="K355" s="505">
        <f>IFERROR(IF(J355&gt;0,_xlfn.XLOOKUP(B355,Financiering!$A$7:$A$32,Financiering!$Z$7:$Z$32)*'Resultaat 4'!J355,0),)</f>
        <v>0</v>
      </c>
      <c r="L355" s="505">
        <f t="shared" si="27"/>
        <v>0</v>
      </c>
      <c r="M355" s="505">
        <f t="shared" si="28"/>
        <v>0</v>
      </c>
      <c r="N355" s="501" t="str">
        <f t="shared" si="29"/>
        <v/>
      </c>
      <c r="O355" s="502">
        <f t="shared" si="30"/>
        <v>0</v>
      </c>
      <c r="P355" s="507" t="str">
        <f t="shared" si="31"/>
        <v/>
      </c>
      <c r="Q355" s="15"/>
      <c r="R355" s="15"/>
      <c r="S355" s="15"/>
      <c r="T355" s="15"/>
      <c r="V355" s="15"/>
      <c r="W355" s="541"/>
    </row>
    <row r="356" spans="1:23" ht="12" customHeight="1" x14ac:dyDescent="0.2">
      <c r="A356" s="118"/>
      <c r="B356" s="504" t="s">
        <v>22</v>
      </c>
      <c r="C356" s="497">
        <f>_xlfn.XLOOKUP(B356,Deelnemersoverzicht!A20:A87,Deelnemersoverzicht!C20:C87)</f>
        <v>0</v>
      </c>
      <c r="D356" s="505">
        <f t="shared" si="23"/>
        <v>0</v>
      </c>
      <c r="E356" s="502">
        <f>IFERROR(IF(D356&gt;0,(_xlfn.XLOOKUP(B356,Financiering!$A$7:$A$32,Financiering!$H$7:$H$32))*'Resultaat 4'!D356,0),)</f>
        <v>0</v>
      </c>
      <c r="F356" s="506">
        <f t="shared" si="24"/>
        <v>0</v>
      </c>
      <c r="G356" s="505">
        <f>IFERROR(IF(F356&gt;0,(_xlfn.XLOOKUP(B356,Financiering!$A$7:$A$32,Financiering!$N$7:$N$32))*'Resultaat 4'!F356,0),)</f>
        <v>0</v>
      </c>
      <c r="H356" s="505">
        <f t="shared" si="25"/>
        <v>0</v>
      </c>
      <c r="I356" s="505">
        <f>IFERROR(IF(H356&gt;0,(_xlfn.XLOOKUP(B356,Financiering!$A$7:$A$32,Financiering!$T$7:$T$32))*'Resultaat 4'!H356,0),"")</f>
        <v>0</v>
      </c>
      <c r="J356" s="505">
        <f t="shared" si="26"/>
        <v>0</v>
      </c>
      <c r="K356" s="505">
        <f>IFERROR(IF(J356&gt;0,_xlfn.XLOOKUP(B356,Financiering!$A$7:$A$32,Financiering!$Z$7:$Z$32)*'Resultaat 4'!J356,0),)</f>
        <v>0</v>
      </c>
      <c r="L356" s="505">
        <f t="shared" si="27"/>
        <v>0</v>
      </c>
      <c r="M356" s="505">
        <f t="shared" si="28"/>
        <v>0</v>
      </c>
      <c r="N356" s="501" t="str">
        <f t="shared" si="29"/>
        <v/>
      </c>
      <c r="O356" s="502">
        <f t="shared" si="30"/>
        <v>0</v>
      </c>
      <c r="P356" s="507" t="str">
        <f t="shared" si="31"/>
        <v/>
      </c>
      <c r="Q356" s="15"/>
      <c r="R356" s="15"/>
      <c r="S356" s="15"/>
      <c r="T356" s="15"/>
      <c r="V356" s="15"/>
      <c r="W356" s="541"/>
    </row>
    <row r="357" spans="1:23" ht="12" customHeight="1" x14ac:dyDescent="0.2">
      <c r="A357" s="118"/>
      <c r="B357" s="504" t="s">
        <v>23</v>
      </c>
      <c r="C357" s="497">
        <f>_xlfn.XLOOKUP(B357,Deelnemersoverzicht!A21:A88,Deelnemersoverzicht!C21:C88)</f>
        <v>0</v>
      </c>
      <c r="D357" s="505">
        <f t="shared" si="23"/>
        <v>0</v>
      </c>
      <c r="E357" s="502">
        <f>IFERROR(IF(D357&gt;0,(_xlfn.XLOOKUP(B357,Financiering!$A$7:$A$32,Financiering!$H$7:$H$32))*'Resultaat 4'!D357,0),)</f>
        <v>0</v>
      </c>
      <c r="F357" s="506">
        <f t="shared" si="24"/>
        <v>0</v>
      </c>
      <c r="G357" s="505">
        <f>IFERROR(IF(F357&gt;0,(_xlfn.XLOOKUP(B357,Financiering!$A$7:$A$32,Financiering!$N$7:$N$32))*'Resultaat 4'!F357,0),)</f>
        <v>0</v>
      </c>
      <c r="H357" s="505">
        <f t="shared" si="25"/>
        <v>0</v>
      </c>
      <c r="I357" s="505">
        <f>IFERROR(IF(H357&gt;0,(_xlfn.XLOOKUP(B357,Financiering!$A$7:$A$32,Financiering!$T$7:$T$32))*'Resultaat 4'!H357,0),"")</f>
        <v>0</v>
      </c>
      <c r="J357" s="505">
        <f t="shared" si="26"/>
        <v>0</v>
      </c>
      <c r="K357" s="505">
        <f>IFERROR(IF(J357&gt;0,_xlfn.XLOOKUP(B357,Financiering!$A$7:$A$32,Financiering!$Z$7:$Z$32)*'Resultaat 4'!J357,0),)</f>
        <v>0</v>
      </c>
      <c r="L357" s="505">
        <f t="shared" si="27"/>
        <v>0</v>
      </c>
      <c r="M357" s="505">
        <f t="shared" si="28"/>
        <v>0</v>
      </c>
      <c r="N357" s="501" t="str">
        <f t="shared" si="29"/>
        <v/>
      </c>
      <c r="O357" s="502">
        <f t="shared" si="30"/>
        <v>0</v>
      </c>
      <c r="P357" s="507" t="str">
        <f t="shared" si="31"/>
        <v/>
      </c>
      <c r="Q357" s="15"/>
      <c r="R357" s="15"/>
      <c r="S357" s="15"/>
      <c r="T357" s="15"/>
      <c r="V357" s="15"/>
      <c r="W357" s="541"/>
    </row>
    <row r="358" spans="1:23" ht="12" customHeight="1" x14ac:dyDescent="0.2">
      <c r="A358" s="118"/>
      <c r="B358" s="504" t="s">
        <v>24</v>
      </c>
      <c r="C358" s="497">
        <f>_xlfn.XLOOKUP(B358,Deelnemersoverzicht!A22:A89,Deelnemersoverzicht!C22:C89)</f>
        <v>0</v>
      </c>
      <c r="D358" s="505">
        <f t="shared" si="23"/>
        <v>0</v>
      </c>
      <c r="E358" s="502">
        <f>IFERROR(IF(D358&gt;0,(_xlfn.XLOOKUP(B358,Financiering!$A$7:$A$32,Financiering!$H$7:$H$32))*'Resultaat 4'!D358,0),)</f>
        <v>0</v>
      </c>
      <c r="F358" s="506">
        <f t="shared" si="24"/>
        <v>0</v>
      </c>
      <c r="G358" s="505">
        <f>IFERROR(IF(F358&gt;0,(_xlfn.XLOOKUP(B358,Financiering!$A$7:$A$32,Financiering!$N$7:$N$32))*'Resultaat 4'!F358,0),)</f>
        <v>0</v>
      </c>
      <c r="H358" s="505">
        <f t="shared" si="25"/>
        <v>0</v>
      </c>
      <c r="I358" s="505">
        <f>IFERROR(IF(H358&gt;0,(_xlfn.XLOOKUP(B358,Financiering!$A$7:$A$32,Financiering!$T$7:$T$32))*'Resultaat 4'!H358,0),"")</f>
        <v>0</v>
      </c>
      <c r="J358" s="505">
        <f t="shared" si="26"/>
        <v>0</v>
      </c>
      <c r="K358" s="505">
        <f>IFERROR(IF(J358&gt;0,_xlfn.XLOOKUP(B358,Financiering!$A$7:$A$32,Financiering!$Z$7:$Z$32)*'Resultaat 4'!J358,0),)</f>
        <v>0</v>
      </c>
      <c r="L358" s="505">
        <f t="shared" si="27"/>
        <v>0</v>
      </c>
      <c r="M358" s="505">
        <f t="shared" si="28"/>
        <v>0</v>
      </c>
      <c r="N358" s="501" t="str">
        <f t="shared" si="29"/>
        <v/>
      </c>
      <c r="O358" s="502">
        <f t="shared" si="30"/>
        <v>0</v>
      </c>
      <c r="P358" s="507" t="str">
        <f t="shared" si="31"/>
        <v/>
      </c>
      <c r="Q358" s="15"/>
      <c r="R358" s="15"/>
      <c r="S358" s="15"/>
      <c r="T358" s="15"/>
      <c r="V358" s="15"/>
      <c r="W358" s="541"/>
    </row>
    <row r="359" spans="1:23" ht="12" customHeight="1" x14ac:dyDescent="0.2">
      <c r="A359" s="118"/>
      <c r="B359" s="504" t="s">
        <v>25</v>
      </c>
      <c r="C359" s="497">
        <f>_xlfn.XLOOKUP(B359,Deelnemersoverzicht!A23:A90,Deelnemersoverzicht!C23:C90)</f>
        <v>0</v>
      </c>
      <c r="D359" s="505">
        <f t="shared" si="23"/>
        <v>0</v>
      </c>
      <c r="E359" s="502">
        <f>IFERROR(IF(D359&gt;0,(_xlfn.XLOOKUP(B359,Financiering!$A$7:$A$32,Financiering!$H$7:$H$32))*'Resultaat 4'!D359,0),)</f>
        <v>0</v>
      </c>
      <c r="F359" s="506">
        <f t="shared" si="24"/>
        <v>0</v>
      </c>
      <c r="G359" s="505">
        <f>IFERROR(IF(F359&gt;0,(_xlfn.XLOOKUP(B359,Financiering!$A$7:$A$32,Financiering!$N$7:$N$32))*'Resultaat 4'!F359,0),)</f>
        <v>0</v>
      </c>
      <c r="H359" s="505">
        <f t="shared" si="25"/>
        <v>0</v>
      </c>
      <c r="I359" s="505">
        <f>IFERROR(IF(H359&gt;0,(_xlfn.XLOOKUP(B359,Financiering!$A$7:$A$32,Financiering!$T$7:$T$32))*'Resultaat 4'!H359,0),"")</f>
        <v>0</v>
      </c>
      <c r="J359" s="505">
        <f t="shared" si="26"/>
        <v>0</v>
      </c>
      <c r="K359" s="505">
        <f>IFERROR(IF(J359&gt;0,_xlfn.XLOOKUP(B359,Financiering!$A$7:$A$32,Financiering!$Z$7:$Z$32)*'Resultaat 4'!J359,0),)</f>
        <v>0</v>
      </c>
      <c r="L359" s="505">
        <f t="shared" si="27"/>
        <v>0</v>
      </c>
      <c r="M359" s="505">
        <f t="shared" si="28"/>
        <v>0</v>
      </c>
      <c r="N359" s="501" t="str">
        <f t="shared" si="29"/>
        <v/>
      </c>
      <c r="O359" s="502">
        <f t="shared" si="30"/>
        <v>0</v>
      </c>
      <c r="P359" s="507" t="str">
        <f t="shared" si="31"/>
        <v/>
      </c>
      <c r="Q359" s="15"/>
      <c r="R359" s="15"/>
      <c r="S359" s="15"/>
      <c r="T359" s="15"/>
      <c r="V359" s="15"/>
      <c r="W359" s="541"/>
    </row>
    <row r="360" spans="1:23" ht="12" customHeight="1" x14ac:dyDescent="0.2">
      <c r="A360" s="118"/>
      <c r="B360" s="504" t="s">
        <v>26</v>
      </c>
      <c r="C360" s="497">
        <f>_xlfn.XLOOKUP(B360,Deelnemersoverzicht!A24:A91,Deelnemersoverzicht!C24:C91)</f>
        <v>0</v>
      </c>
      <c r="D360" s="505">
        <f t="shared" si="23"/>
        <v>0</v>
      </c>
      <c r="E360" s="502">
        <f>IFERROR(IF(D360&gt;0,(_xlfn.XLOOKUP(B360,Financiering!$A$7:$A$32,Financiering!$H$7:$H$32))*'Resultaat 4'!D360,0),)</f>
        <v>0</v>
      </c>
      <c r="F360" s="506">
        <f t="shared" si="24"/>
        <v>0</v>
      </c>
      <c r="G360" s="505">
        <f>IFERROR(IF(F360&gt;0,(_xlfn.XLOOKUP(B360,Financiering!$A$7:$A$32,Financiering!$N$7:$N$32))*'Resultaat 4'!F360,0),)</f>
        <v>0</v>
      </c>
      <c r="H360" s="505">
        <f t="shared" si="25"/>
        <v>0</v>
      </c>
      <c r="I360" s="505">
        <f>IFERROR(IF(H360&gt;0,(_xlfn.XLOOKUP(B360,Financiering!$A$7:$A$32,Financiering!$T$7:$T$32))*'Resultaat 4'!H360,0),"")</f>
        <v>0</v>
      </c>
      <c r="J360" s="505">
        <f t="shared" si="26"/>
        <v>0</v>
      </c>
      <c r="K360" s="505">
        <f>IFERROR(IF(J360&gt;0,_xlfn.XLOOKUP(B360,Financiering!$A$7:$A$32,Financiering!$Z$7:$Z$32)*'Resultaat 4'!J360,0),)</f>
        <v>0</v>
      </c>
      <c r="L360" s="505">
        <f t="shared" si="27"/>
        <v>0</v>
      </c>
      <c r="M360" s="505">
        <f t="shared" si="28"/>
        <v>0</v>
      </c>
      <c r="N360" s="501" t="str">
        <f t="shared" si="29"/>
        <v/>
      </c>
      <c r="O360" s="502">
        <f t="shared" si="30"/>
        <v>0</v>
      </c>
      <c r="P360" s="507" t="str">
        <f t="shared" si="31"/>
        <v/>
      </c>
      <c r="Q360" s="15"/>
      <c r="R360" s="15"/>
      <c r="S360" s="15"/>
      <c r="T360" s="15"/>
      <c r="V360" s="15"/>
      <c r="W360" s="541"/>
    </row>
    <row r="361" spans="1:23" ht="12" customHeight="1" x14ac:dyDescent="0.2">
      <c r="A361" s="118"/>
      <c r="B361" s="504" t="s">
        <v>27</v>
      </c>
      <c r="C361" s="497">
        <f>_xlfn.XLOOKUP(B361,Deelnemersoverzicht!A25:A92,Deelnemersoverzicht!C25:C92)</f>
        <v>0</v>
      </c>
      <c r="D361" s="505">
        <f t="shared" si="23"/>
        <v>0</v>
      </c>
      <c r="E361" s="502">
        <f>IFERROR(IF(D361&gt;0,(_xlfn.XLOOKUP(B361,Financiering!$A$7:$A$32,Financiering!$H$7:$H$32))*'Resultaat 4'!D361,0),)</f>
        <v>0</v>
      </c>
      <c r="F361" s="506">
        <f t="shared" si="24"/>
        <v>0</v>
      </c>
      <c r="G361" s="505">
        <f>IFERROR(IF(F361&gt;0,(_xlfn.XLOOKUP(B361,Financiering!$A$7:$A$32,Financiering!$N$7:$N$32))*'Resultaat 4'!F361,0),)</f>
        <v>0</v>
      </c>
      <c r="H361" s="505">
        <f t="shared" si="25"/>
        <v>0</v>
      </c>
      <c r="I361" s="505">
        <f>IFERROR(IF(H361&gt;0,(_xlfn.XLOOKUP(B361,Financiering!$A$7:$A$32,Financiering!$T$7:$T$32))*'Resultaat 4'!H361,0),"")</f>
        <v>0</v>
      </c>
      <c r="J361" s="505">
        <f t="shared" si="26"/>
        <v>0</v>
      </c>
      <c r="K361" s="505">
        <f>IFERROR(IF(J361&gt;0,_xlfn.XLOOKUP(B361,Financiering!$A$7:$A$32,Financiering!$Z$7:$Z$32)*'Resultaat 4'!J361,0),)</f>
        <v>0</v>
      </c>
      <c r="L361" s="505">
        <f t="shared" si="27"/>
        <v>0</v>
      </c>
      <c r="M361" s="505">
        <f t="shared" si="28"/>
        <v>0</v>
      </c>
      <c r="N361" s="501" t="str">
        <f t="shared" si="29"/>
        <v/>
      </c>
      <c r="O361" s="502">
        <f t="shared" si="30"/>
        <v>0</v>
      </c>
      <c r="P361" s="507" t="str">
        <f t="shared" si="31"/>
        <v/>
      </c>
      <c r="Q361" s="15"/>
      <c r="R361" s="15"/>
      <c r="S361" s="15"/>
      <c r="T361" s="15"/>
      <c r="V361" s="15"/>
      <c r="W361" s="541"/>
    </row>
    <row r="362" spans="1:23" ht="12" customHeight="1" x14ac:dyDescent="0.2">
      <c r="A362" s="118"/>
      <c r="B362" s="504" t="s">
        <v>28</v>
      </c>
      <c r="C362" s="497">
        <f>_xlfn.XLOOKUP(B362,Deelnemersoverzicht!A26:A93,Deelnemersoverzicht!C26:C93)</f>
        <v>0</v>
      </c>
      <c r="D362" s="505">
        <f t="shared" si="23"/>
        <v>0</v>
      </c>
      <c r="E362" s="502">
        <f>IFERROR(IF(D362&gt;0,(_xlfn.XLOOKUP(B362,Financiering!$A$7:$A$32,Financiering!$H$7:$H$32))*'Resultaat 4'!D362,0),)</f>
        <v>0</v>
      </c>
      <c r="F362" s="506">
        <f t="shared" si="24"/>
        <v>0</v>
      </c>
      <c r="G362" s="505">
        <f>IFERROR(IF(F362&gt;0,(_xlfn.XLOOKUP(B362,Financiering!$A$7:$A$32,Financiering!$N$7:$N$32))*'Resultaat 4'!F362,0),)</f>
        <v>0</v>
      </c>
      <c r="H362" s="505">
        <f t="shared" si="25"/>
        <v>0</v>
      </c>
      <c r="I362" s="505">
        <f>IFERROR(IF(H362&gt;0,(_xlfn.XLOOKUP(B362,Financiering!$A$7:$A$32,Financiering!$T$7:$T$32))*'Resultaat 4'!H362,0),"")</f>
        <v>0</v>
      </c>
      <c r="J362" s="505">
        <f t="shared" si="26"/>
        <v>0</v>
      </c>
      <c r="K362" s="505">
        <f>IFERROR(IF(J362&gt;0,_xlfn.XLOOKUP(B362,Financiering!$A$7:$A$32,Financiering!$Z$7:$Z$32)*'Resultaat 4'!J362,0),)</f>
        <v>0</v>
      </c>
      <c r="L362" s="505">
        <f t="shared" si="27"/>
        <v>0</v>
      </c>
      <c r="M362" s="505">
        <f t="shared" si="28"/>
        <v>0</v>
      </c>
      <c r="N362" s="501" t="str">
        <f t="shared" si="29"/>
        <v/>
      </c>
      <c r="O362" s="502">
        <f t="shared" si="30"/>
        <v>0</v>
      </c>
      <c r="P362" s="507" t="str">
        <f t="shared" si="31"/>
        <v/>
      </c>
      <c r="Q362" s="15"/>
      <c r="R362" s="15"/>
      <c r="S362" s="15"/>
      <c r="T362" s="15"/>
      <c r="V362" s="15"/>
      <c r="W362" s="541"/>
    </row>
    <row r="363" spans="1:23" ht="12" customHeight="1" x14ac:dyDescent="0.2">
      <c r="A363" s="118"/>
      <c r="B363" s="504" t="s">
        <v>29</v>
      </c>
      <c r="C363" s="497">
        <f>_xlfn.XLOOKUP(B363,Deelnemersoverzicht!A27:A94,Deelnemersoverzicht!C27:C94)</f>
        <v>0</v>
      </c>
      <c r="D363" s="505">
        <f t="shared" si="23"/>
        <v>0</v>
      </c>
      <c r="E363" s="502">
        <f>IFERROR(IF(D363&gt;0,(_xlfn.XLOOKUP(B363,Financiering!$A$7:$A$32,Financiering!$H$7:$H$32))*'Resultaat 4'!D363,0),)</f>
        <v>0</v>
      </c>
      <c r="F363" s="508">
        <f t="shared" si="24"/>
        <v>0</v>
      </c>
      <c r="G363" s="502">
        <f>IFERROR(IF(F363&gt;0,(_xlfn.XLOOKUP(B363,Financiering!$A$7:$A$32,Financiering!$N$7:$N$32))*'Resultaat 4'!F363,0),)</f>
        <v>0</v>
      </c>
      <c r="H363" s="505">
        <f t="shared" si="25"/>
        <v>0</v>
      </c>
      <c r="I363" s="502">
        <f>IFERROR(IF(H363&gt;0,(_xlfn.XLOOKUP(B363,Financiering!$A$7:$A$32,Financiering!$T$7:$T$32))*'Resultaat 4'!H363,0),"")</f>
        <v>0</v>
      </c>
      <c r="J363" s="502">
        <f t="shared" si="26"/>
        <v>0</v>
      </c>
      <c r="K363" s="502">
        <f>IFERROR(IF(J363&gt;0,_xlfn.XLOOKUP(B363,Financiering!$A$7:$A$32,Financiering!$Z$7:$Z$32)*'Resultaat 4'!J363,0),)</f>
        <v>0</v>
      </c>
      <c r="L363" s="502">
        <f t="shared" si="27"/>
        <v>0</v>
      </c>
      <c r="M363" s="502">
        <f t="shared" si="28"/>
        <v>0</v>
      </c>
      <c r="N363" s="501" t="str">
        <f t="shared" si="29"/>
        <v/>
      </c>
      <c r="O363" s="502">
        <f t="shared" si="30"/>
        <v>0</v>
      </c>
      <c r="P363" s="507" t="str">
        <f t="shared" si="31"/>
        <v/>
      </c>
      <c r="Q363" s="15"/>
      <c r="R363" s="15"/>
      <c r="S363" s="15"/>
      <c r="T363" s="15"/>
      <c r="V363" s="15"/>
      <c r="W363" s="541"/>
    </row>
    <row r="364" spans="1:23" ht="12" customHeight="1" x14ac:dyDescent="0.2">
      <c r="A364" s="118"/>
      <c r="B364" s="504" t="s">
        <v>30</v>
      </c>
      <c r="C364" s="497">
        <f>_xlfn.XLOOKUP(B364,Deelnemersoverzicht!A28:A95,Deelnemersoverzicht!C28:C95)</f>
        <v>0</v>
      </c>
      <c r="D364" s="505">
        <f t="shared" si="23"/>
        <v>0</v>
      </c>
      <c r="E364" s="502">
        <f>IFERROR(IF(D364&gt;0,(_xlfn.XLOOKUP(B364,Financiering!$A$7:$A$32,Financiering!$H$7:$H$32))*'Resultaat 4'!D364,0),)</f>
        <v>0</v>
      </c>
      <c r="F364" s="506">
        <f t="shared" si="24"/>
        <v>0</v>
      </c>
      <c r="G364" s="505">
        <f>IFERROR(IF(F364&gt;0,(_xlfn.XLOOKUP(B364,Financiering!$A$7:$A$32,Financiering!$N$7:$N$32))*'Resultaat 4'!F364,0),)</f>
        <v>0</v>
      </c>
      <c r="H364" s="505">
        <f t="shared" si="25"/>
        <v>0</v>
      </c>
      <c r="I364" s="505">
        <f>IFERROR(IF(H364&gt;0,(_xlfn.XLOOKUP(B364,Financiering!$A$7:$A$32,Financiering!$T$7:$T$32))*'Resultaat 4'!H364,0),"")</f>
        <v>0</v>
      </c>
      <c r="J364" s="505">
        <f t="shared" si="26"/>
        <v>0</v>
      </c>
      <c r="K364" s="505">
        <f>IFERROR(IF(J364&gt;0,_xlfn.XLOOKUP(B364,Financiering!$A$7:$A$32,Financiering!$Z$7:$Z$32)*'Resultaat 4'!J364,0),)</f>
        <v>0</v>
      </c>
      <c r="L364" s="505">
        <f t="shared" si="27"/>
        <v>0</v>
      </c>
      <c r="M364" s="505">
        <f t="shared" si="28"/>
        <v>0</v>
      </c>
      <c r="N364" s="501" t="str">
        <f t="shared" si="29"/>
        <v/>
      </c>
      <c r="O364" s="502">
        <f t="shared" si="30"/>
        <v>0</v>
      </c>
      <c r="P364" s="507" t="str">
        <f t="shared" si="31"/>
        <v/>
      </c>
      <c r="Q364" s="15"/>
      <c r="R364" s="15"/>
      <c r="S364" s="15"/>
      <c r="T364" s="15"/>
      <c r="V364" s="15"/>
      <c r="W364" s="541"/>
    </row>
    <row r="365" spans="1:23" ht="12" customHeight="1" x14ac:dyDescent="0.2">
      <c r="A365" s="118"/>
      <c r="B365" s="504" t="s">
        <v>31</v>
      </c>
      <c r="C365" s="497">
        <f>_xlfn.XLOOKUP(B365,Deelnemersoverzicht!A29:A96,Deelnemersoverzicht!C29:C96)</f>
        <v>0</v>
      </c>
      <c r="D365" s="505">
        <f t="shared" si="23"/>
        <v>0</v>
      </c>
      <c r="E365" s="502">
        <f>IFERROR(IF(D365&gt;0,(_xlfn.XLOOKUP(B365,Financiering!$A$7:$A$32,Financiering!$H$7:$H$32))*'Resultaat 4'!D365,0),)</f>
        <v>0</v>
      </c>
      <c r="F365" s="506">
        <f t="shared" si="24"/>
        <v>0</v>
      </c>
      <c r="G365" s="505">
        <f>IFERROR(IF(F365&gt;0,(_xlfn.XLOOKUP(B365,Financiering!$A$7:$A$32,Financiering!$N$7:$N$32))*'Resultaat 4'!F365,0),)</f>
        <v>0</v>
      </c>
      <c r="H365" s="505">
        <f t="shared" si="25"/>
        <v>0</v>
      </c>
      <c r="I365" s="505">
        <f>IFERROR(IF(H365&gt;0,(_xlfn.XLOOKUP(B365,Financiering!$A$7:$A$32,Financiering!$T$7:$T$32))*'Resultaat 4'!H365,0),"")</f>
        <v>0</v>
      </c>
      <c r="J365" s="505">
        <f t="shared" si="26"/>
        <v>0</v>
      </c>
      <c r="K365" s="505">
        <f>IFERROR(IF(J365&gt;0,_xlfn.XLOOKUP(B365,Financiering!$A$7:$A$32,Financiering!$Z$7:$Z$32)*'Resultaat 4'!J365,0),)</f>
        <v>0</v>
      </c>
      <c r="L365" s="505">
        <f t="shared" si="27"/>
        <v>0</v>
      </c>
      <c r="M365" s="505">
        <f t="shared" si="28"/>
        <v>0</v>
      </c>
      <c r="N365" s="501" t="str">
        <f t="shared" si="29"/>
        <v/>
      </c>
      <c r="O365" s="502">
        <f t="shared" si="30"/>
        <v>0</v>
      </c>
      <c r="P365" s="507" t="str">
        <f t="shared" si="31"/>
        <v/>
      </c>
      <c r="Q365" s="15"/>
      <c r="R365" s="15"/>
      <c r="S365" s="15"/>
      <c r="T365" s="15"/>
      <c r="V365" s="15"/>
      <c r="W365" s="541"/>
    </row>
    <row r="366" spans="1:23" ht="12" customHeight="1" x14ac:dyDescent="0.2">
      <c r="A366" s="118"/>
      <c r="B366" s="504" t="s">
        <v>32</v>
      </c>
      <c r="C366" s="497">
        <f>_xlfn.XLOOKUP(B366,Deelnemersoverzicht!A30:A97,Deelnemersoverzicht!C30:C97)</f>
        <v>0</v>
      </c>
      <c r="D366" s="505">
        <f t="shared" si="23"/>
        <v>0</v>
      </c>
      <c r="E366" s="502">
        <f>IFERROR(IF(D366&gt;0,(_xlfn.XLOOKUP(B366,Financiering!$A$7:$A$32,Financiering!$H$7:$H$32))*'Resultaat 4'!D366,0),)</f>
        <v>0</v>
      </c>
      <c r="F366" s="506">
        <f t="shared" si="24"/>
        <v>0</v>
      </c>
      <c r="G366" s="505">
        <f>IFERROR(IF(F366&gt;0,(_xlfn.XLOOKUP(B366,Financiering!$A$7:$A$32,Financiering!$N$7:$N$32))*'Resultaat 4'!F366,0),)</f>
        <v>0</v>
      </c>
      <c r="H366" s="505">
        <f t="shared" si="25"/>
        <v>0</v>
      </c>
      <c r="I366" s="505">
        <f>IFERROR(IF(H366&gt;0,(_xlfn.XLOOKUP(B366,Financiering!$A$7:$A$32,Financiering!$T$7:$T$32))*'Resultaat 4'!H366,0),"")</f>
        <v>0</v>
      </c>
      <c r="J366" s="505">
        <f t="shared" si="26"/>
        <v>0</v>
      </c>
      <c r="K366" s="505">
        <f>IFERROR(IF(J366&gt;0,_xlfn.XLOOKUP(B366,Financiering!$A$7:$A$32,Financiering!$Z$7:$Z$32)*'Resultaat 4'!J366,0),)</f>
        <v>0</v>
      </c>
      <c r="L366" s="505">
        <f t="shared" si="27"/>
        <v>0</v>
      </c>
      <c r="M366" s="505">
        <f t="shared" si="28"/>
        <v>0</v>
      </c>
      <c r="N366" s="501" t="str">
        <f t="shared" si="29"/>
        <v/>
      </c>
      <c r="O366" s="502">
        <f t="shared" si="30"/>
        <v>0</v>
      </c>
      <c r="P366" s="507" t="str">
        <f t="shared" si="31"/>
        <v/>
      </c>
      <c r="Q366" s="15"/>
      <c r="R366" s="15"/>
      <c r="S366" s="15"/>
      <c r="T366" s="15"/>
      <c r="V366" s="15"/>
      <c r="W366" s="541"/>
    </row>
    <row r="367" spans="1:23" ht="12" customHeight="1" x14ac:dyDescent="0.2">
      <c r="A367" s="118"/>
      <c r="B367" s="504" t="s">
        <v>33</v>
      </c>
      <c r="C367" s="497">
        <f>_xlfn.XLOOKUP(B367,Deelnemersoverzicht!A31:A98,Deelnemersoverzicht!C31:C98)</f>
        <v>0</v>
      </c>
      <c r="D367" s="505">
        <f t="shared" si="23"/>
        <v>0</v>
      </c>
      <c r="E367" s="502">
        <f>IFERROR(IF(D367&gt;0,(_xlfn.XLOOKUP(B367,Financiering!$A$7:$A$32,Financiering!$H$7:$H$32))*'Resultaat 4'!D367,0),)</f>
        <v>0</v>
      </c>
      <c r="F367" s="506">
        <f t="shared" si="24"/>
        <v>0</v>
      </c>
      <c r="G367" s="505">
        <f>IFERROR(IF(F367&gt;0,(_xlfn.XLOOKUP(B367,Financiering!$A$7:$A$32,Financiering!$N$7:$N$32))*'Resultaat 4'!F367,0),)</f>
        <v>0</v>
      </c>
      <c r="H367" s="505">
        <f t="shared" si="25"/>
        <v>0</v>
      </c>
      <c r="I367" s="505">
        <f>IFERROR(IF(H367&gt;0,(_xlfn.XLOOKUP(B367,Financiering!$A$7:$A$32,Financiering!$T$7:$T$32))*'Resultaat 4'!H367,0),"")</f>
        <v>0</v>
      </c>
      <c r="J367" s="505">
        <f t="shared" si="26"/>
        <v>0</v>
      </c>
      <c r="K367" s="505">
        <f>IFERROR(IF(J367&gt;0,_xlfn.XLOOKUP(B367,Financiering!$A$7:$A$32,Financiering!$Z$7:$Z$32)*'Resultaat 4'!J367,0),)</f>
        <v>0</v>
      </c>
      <c r="L367" s="505">
        <f t="shared" si="27"/>
        <v>0</v>
      </c>
      <c r="M367" s="505">
        <f t="shared" si="28"/>
        <v>0</v>
      </c>
      <c r="N367" s="501" t="str">
        <f t="shared" si="29"/>
        <v/>
      </c>
      <c r="O367" s="502">
        <f t="shared" si="30"/>
        <v>0</v>
      </c>
      <c r="P367" s="507" t="str">
        <f t="shared" si="31"/>
        <v/>
      </c>
      <c r="Q367" s="15"/>
      <c r="R367" s="15"/>
      <c r="S367" s="15"/>
      <c r="T367" s="15"/>
      <c r="V367" s="15"/>
      <c r="W367" s="541"/>
    </row>
    <row r="368" spans="1:23" ht="12" customHeight="1" x14ac:dyDescent="0.2">
      <c r="A368" s="118"/>
      <c r="B368" s="504" t="s">
        <v>34</v>
      </c>
      <c r="C368" s="497">
        <f>_xlfn.XLOOKUP(B368,Deelnemersoverzicht!A32:A99,Deelnemersoverzicht!C32:C99)</f>
        <v>0</v>
      </c>
      <c r="D368" s="505">
        <f t="shared" si="23"/>
        <v>0</v>
      </c>
      <c r="E368" s="502">
        <f>IFERROR(IF(D368&gt;0,(_xlfn.XLOOKUP(B368,Financiering!$A$7:$A$32,Financiering!$H$7:$H$32))*'Resultaat 4'!D368,0),)</f>
        <v>0</v>
      </c>
      <c r="F368" s="506">
        <f t="shared" si="24"/>
        <v>0</v>
      </c>
      <c r="G368" s="505">
        <f>IFERROR(IF(F368&gt;0,(_xlfn.XLOOKUP(B368,Financiering!$A$7:$A$32,Financiering!$N$7:$N$32))*'Resultaat 4'!F368,0),)</f>
        <v>0</v>
      </c>
      <c r="H368" s="505">
        <f t="shared" si="25"/>
        <v>0</v>
      </c>
      <c r="I368" s="505">
        <f>IFERROR(IF(H368&gt;0,(_xlfn.XLOOKUP(B368,Financiering!$A$7:$A$32,Financiering!$T$7:$T$32))*'Resultaat 4'!H368,0),"")</f>
        <v>0</v>
      </c>
      <c r="J368" s="505">
        <f t="shared" si="26"/>
        <v>0</v>
      </c>
      <c r="K368" s="505">
        <f>IFERROR(IF(J368&gt;0,_xlfn.XLOOKUP(B368,Financiering!$A$7:$A$32,Financiering!$Z$7:$Z$32)*'Resultaat 4'!J368,0),)</f>
        <v>0</v>
      </c>
      <c r="L368" s="505">
        <f t="shared" si="27"/>
        <v>0</v>
      </c>
      <c r="M368" s="505">
        <f t="shared" si="28"/>
        <v>0</v>
      </c>
      <c r="N368" s="501" t="str">
        <f t="shared" si="29"/>
        <v/>
      </c>
      <c r="O368" s="502">
        <f t="shared" si="30"/>
        <v>0</v>
      </c>
      <c r="P368" s="507" t="str">
        <f t="shared" si="31"/>
        <v/>
      </c>
      <c r="Q368" s="15"/>
      <c r="R368" s="15"/>
      <c r="S368" s="15"/>
      <c r="T368" s="15"/>
      <c r="V368" s="15"/>
      <c r="W368" s="541"/>
    </row>
    <row r="369" spans="1:23" ht="12" customHeight="1" x14ac:dyDescent="0.2">
      <c r="A369" s="118"/>
      <c r="B369" s="504" t="s">
        <v>35</v>
      </c>
      <c r="C369" s="497">
        <f>_xlfn.XLOOKUP(B369,Deelnemersoverzicht!A33:A100,Deelnemersoverzicht!C33:C100)</f>
        <v>0</v>
      </c>
      <c r="D369" s="505">
        <f t="shared" si="23"/>
        <v>0</v>
      </c>
      <c r="E369" s="502">
        <f>IFERROR(IF(D369&gt;0,(_xlfn.XLOOKUP(B369,Financiering!$A$7:$A$32,Financiering!$H$7:$H$32))*'Resultaat 4'!D369,0),)</f>
        <v>0</v>
      </c>
      <c r="F369" s="506">
        <f t="shared" si="24"/>
        <v>0</v>
      </c>
      <c r="G369" s="505">
        <f>IFERROR(IF(F369&gt;0,(_xlfn.XLOOKUP(B369,Financiering!$A$7:$A$32,Financiering!$N$7:$N$32))*'Resultaat 4'!F369,0),)</f>
        <v>0</v>
      </c>
      <c r="H369" s="505">
        <f t="shared" si="25"/>
        <v>0</v>
      </c>
      <c r="I369" s="505">
        <f>IFERROR(IF(H369&gt;0,(_xlfn.XLOOKUP(B369,Financiering!$A$7:$A$32,Financiering!$T$7:$T$32))*'Resultaat 4'!H369,0),"")</f>
        <v>0</v>
      </c>
      <c r="J369" s="505">
        <f t="shared" si="26"/>
        <v>0</v>
      </c>
      <c r="K369" s="505">
        <f>IFERROR(IF(J369&gt;0,_xlfn.XLOOKUP(B369,Financiering!$A$7:$A$32,Financiering!$Z$7:$Z$32)*'Resultaat 4'!J369,0),)</f>
        <v>0</v>
      </c>
      <c r="L369" s="505">
        <f t="shared" si="27"/>
        <v>0</v>
      </c>
      <c r="M369" s="505">
        <f t="shared" si="28"/>
        <v>0</v>
      </c>
      <c r="N369" s="501" t="str">
        <f t="shared" si="29"/>
        <v/>
      </c>
      <c r="O369" s="502">
        <f t="shared" si="30"/>
        <v>0</v>
      </c>
      <c r="P369" s="507" t="str">
        <f t="shared" si="31"/>
        <v/>
      </c>
      <c r="Q369" s="15"/>
      <c r="R369" s="15"/>
      <c r="S369" s="15"/>
      <c r="T369" s="15"/>
      <c r="V369" s="15"/>
      <c r="W369" s="541"/>
    </row>
    <row r="370" spans="1:23" ht="12" customHeight="1" x14ac:dyDescent="0.2">
      <c r="A370" s="118"/>
      <c r="B370" s="504" t="s">
        <v>36</v>
      </c>
      <c r="C370" s="497">
        <f>_xlfn.XLOOKUP(B370,Deelnemersoverzicht!A34:A101,Deelnemersoverzicht!C34:C101)</f>
        <v>0</v>
      </c>
      <c r="D370" s="505">
        <f t="shared" si="23"/>
        <v>0</v>
      </c>
      <c r="E370" s="502">
        <f>IFERROR(IF(D370&gt;0,(_xlfn.XLOOKUP(B370,Financiering!$A$7:$A$32,Financiering!$H$7:$H$32))*'Resultaat 4'!D370,0),)</f>
        <v>0</v>
      </c>
      <c r="F370" s="506">
        <f t="shared" si="24"/>
        <v>0</v>
      </c>
      <c r="G370" s="505">
        <f>IFERROR(IF(F370&gt;0,(_xlfn.XLOOKUP(B370,Financiering!$A$7:$A$32,Financiering!$N$7:$N$32))*'Resultaat 4'!F370,0),)</f>
        <v>0</v>
      </c>
      <c r="H370" s="505">
        <f t="shared" si="25"/>
        <v>0</v>
      </c>
      <c r="I370" s="505">
        <f>IFERROR(IF(H370&gt;0,(_xlfn.XLOOKUP(B370,Financiering!$A$7:$A$32,Financiering!$T$7:$T$32))*'Resultaat 4'!H370,0),"")</f>
        <v>0</v>
      </c>
      <c r="J370" s="505">
        <f t="shared" si="26"/>
        <v>0</v>
      </c>
      <c r="K370" s="505">
        <f>IFERROR(IF(J370&gt;0,_xlfn.XLOOKUP(B370,Financiering!$A$7:$A$32,Financiering!$Z$7:$Z$32)*'Resultaat 4'!J370,0),)</f>
        <v>0</v>
      </c>
      <c r="L370" s="505">
        <f t="shared" si="27"/>
        <v>0</v>
      </c>
      <c r="M370" s="505">
        <f t="shared" si="28"/>
        <v>0</v>
      </c>
      <c r="N370" s="501" t="str">
        <f t="shared" si="29"/>
        <v/>
      </c>
      <c r="O370" s="502">
        <f t="shared" si="30"/>
        <v>0</v>
      </c>
      <c r="P370" s="507" t="str">
        <f t="shared" si="31"/>
        <v/>
      </c>
      <c r="Q370" s="15"/>
      <c r="R370" s="15"/>
      <c r="S370" s="15"/>
      <c r="T370" s="15"/>
      <c r="V370" s="15"/>
      <c r="W370" s="541"/>
    </row>
    <row r="371" spans="1:23" ht="12" customHeight="1" x14ac:dyDescent="0.2">
      <c r="A371" s="118"/>
      <c r="B371" s="504" t="s">
        <v>104</v>
      </c>
      <c r="C371" s="497">
        <f>_xlfn.XLOOKUP(B371,Deelnemersoverzicht!A35:A102,Deelnemersoverzicht!C35:C102)</f>
        <v>0</v>
      </c>
      <c r="D371" s="505">
        <f t="shared" si="23"/>
        <v>0</v>
      </c>
      <c r="E371" s="502">
        <f>IFERROR(IF(D371&gt;0,(_xlfn.XLOOKUP(B371,Financiering!$A$7:$A$32,Financiering!$H$7:$H$32))*'Resultaat 4'!D371,0),)</f>
        <v>0</v>
      </c>
      <c r="F371" s="506">
        <f t="shared" si="24"/>
        <v>0</v>
      </c>
      <c r="G371" s="505">
        <f>IFERROR(IF(F371&gt;0,(_xlfn.XLOOKUP(B371,Financiering!$A$7:$A$32,Financiering!$N$7:$N$32))*'Resultaat 4'!F371,0),)</f>
        <v>0</v>
      </c>
      <c r="H371" s="505">
        <f t="shared" si="25"/>
        <v>0</v>
      </c>
      <c r="I371" s="505">
        <f>IFERROR(IF(H371&gt;0,(_xlfn.XLOOKUP(B371,Financiering!$A$7:$A$32,Financiering!$T$7:$T$32))*'Resultaat 4'!H371,0),"")</f>
        <v>0</v>
      </c>
      <c r="J371" s="505">
        <f t="shared" si="26"/>
        <v>0</v>
      </c>
      <c r="K371" s="505">
        <f>IFERROR(IF(J371&gt;0,_xlfn.XLOOKUP(B371,Financiering!$A$7:$A$32,Financiering!$Z$7:$Z$32)*'Resultaat 4'!J371,0),)</f>
        <v>0</v>
      </c>
      <c r="L371" s="505">
        <f t="shared" si="27"/>
        <v>0</v>
      </c>
      <c r="M371" s="505">
        <f t="shared" si="28"/>
        <v>0</v>
      </c>
      <c r="N371" s="501" t="str">
        <f t="shared" si="29"/>
        <v/>
      </c>
      <c r="O371" s="502">
        <f t="shared" si="30"/>
        <v>0</v>
      </c>
      <c r="P371" s="507" t="str">
        <f t="shared" si="31"/>
        <v/>
      </c>
      <c r="Q371" s="15"/>
      <c r="R371" s="15"/>
      <c r="S371" s="15"/>
      <c r="T371" s="15"/>
      <c r="V371" s="15"/>
      <c r="W371" s="541"/>
    </row>
    <row r="372" spans="1:23" ht="12" customHeight="1" x14ac:dyDescent="0.2">
      <c r="A372" s="118"/>
      <c r="B372" s="504" t="s">
        <v>105</v>
      </c>
      <c r="C372" s="497">
        <f>_xlfn.XLOOKUP(B372,Deelnemersoverzicht!A36:A103,Deelnemersoverzicht!C36:C103)</f>
        <v>0</v>
      </c>
      <c r="D372" s="505">
        <f t="shared" si="23"/>
        <v>0</v>
      </c>
      <c r="E372" s="502">
        <f>IFERROR(IF(D372&gt;0,(_xlfn.XLOOKUP(B372,Financiering!$A$7:$A$32,Financiering!$H$7:$H$32))*'Resultaat 4'!D372,0),)</f>
        <v>0</v>
      </c>
      <c r="F372" s="506">
        <f t="shared" si="24"/>
        <v>0</v>
      </c>
      <c r="G372" s="505">
        <f>IFERROR(IF(F372&gt;0,(_xlfn.XLOOKUP(B372,Financiering!$A$7:$A$32,Financiering!$N$7:$N$32))*'Resultaat 4'!F372,0),)</f>
        <v>0</v>
      </c>
      <c r="H372" s="505">
        <f t="shared" si="25"/>
        <v>0</v>
      </c>
      <c r="I372" s="505">
        <f>IFERROR(IF(H372&gt;0,(_xlfn.XLOOKUP(B372,Financiering!$A$7:$A$32,Financiering!$T$7:$T$32))*'Resultaat 4'!H372,0),"")</f>
        <v>0</v>
      </c>
      <c r="J372" s="505">
        <f t="shared" si="26"/>
        <v>0</v>
      </c>
      <c r="K372" s="505">
        <f>IFERROR(IF(J372&gt;0,_xlfn.XLOOKUP(B372,Financiering!$A$7:$A$32,Financiering!$Z$7:$Z$32)*'Resultaat 4'!J372,0),)</f>
        <v>0</v>
      </c>
      <c r="L372" s="505">
        <f t="shared" si="27"/>
        <v>0</v>
      </c>
      <c r="M372" s="505">
        <f t="shared" si="28"/>
        <v>0</v>
      </c>
      <c r="N372" s="501" t="str">
        <f t="shared" si="29"/>
        <v/>
      </c>
      <c r="O372" s="502">
        <f t="shared" si="30"/>
        <v>0</v>
      </c>
      <c r="P372" s="507" t="str">
        <f t="shared" si="31"/>
        <v/>
      </c>
      <c r="Q372" s="15"/>
      <c r="R372" s="15"/>
      <c r="S372" s="15"/>
      <c r="T372" s="15"/>
      <c r="V372" s="15"/>
      <c r="W372" s="541"/>
    </row>
    <row r="373" spans="1:23" ht="12" customHeight="1" x14ac:dyDescent="0.2">
      <c r="A373" s="118"/>
      <c r="B373" s="504" t="s">
        <v>130</v>
      </c>
      <c r="C373" s="497">
        <f>_xlfn.XLOOKUP(B373,Deelnemersoverzicht!A37:A104,Deelnemersoverzicht!C37:C104)</f>
        <v>0</v>
      </c>
      <c r="D373" s="505">
        <f t="shared" si="23"/>
        <v>0</v>
      </c>
      <c r="E373" s="502">
        <f>IFERROR(IF(D373&gt;0,(_xlfn.XLOOKUP(B373,Financiering!$A$7:$A$32,Financiering!$H$7:$H$32))*'Resultaat 4'!D373,0),)</f>
        <v>0</v>
      </c>
      <c r="F373" s="506">
        <f t="shared" si="24"/>
        <v>0</v>
      </c>
      <c r="G373" s="505">
        <f>IFERROR(IF(F373&gt;0,(_xlfn.XLOOKUP(B373,Financiering!$A$7:$A$32,Financiering!$N$7:$N$32))*'Resultaat 4'!F373,0),)</f>
        <v>0</v>
      </c>
      <c r="H373" s="505">
        <f t="shared" si="25"/>
        <v>0</v>
      </c>
      <c r="I373" s="505">
        <f>IFERROR(IF(H373&gt;0,(_xlfn.XLOOKUP(B373,Financiering!$A$7:$A$32,Financiering!$T$7:$T$32))*'Resultaat 4'!H373,0),"")</f>
        <v>0</v>
      </c>
      <c r="J373" s="505">
        <f t="shared" si="26"/>
        <v>0</v>
      </c>
      <c r="K373" s="505">
        <f>IFERROR(IF(J373&gt;0,_xlfn.XLOOKUP(B373,Financiering!$A$7:$A$32,Financiering!$Z$7:$Z$32)*'Resultaat 4'!J373,0),)</f>
        <v>0</v>
      </c>
      <c r="L373" s="505">
        <f t="shared" si="27"/>
        <v>0</v>
      </c>
      <c r="M373" s="505">
        <f t="shared" si="28"/>
        <v>0</v>
      </c>
      <c r="N373" s="501" t="str">
        <f t="shared" si="29"/>
        <v/>
      </c>
      <c r="O373" s="502">
        <f t="shared" si="30"/>
        <v>0</v>
      </c>
      <c r="P373" s="507" t="str">
        <f t="shared" si="31"/>
        <v/>
      </c>
      <c r="Q373" s="15"/>
      <c r="R373" s="15"/>
      <c r="S373" s="15"/>
      <c r="T373" s="15"/>
      <c r="V373" s="15"/>
      <c r="W373" s="541"/>
    </row>
    <row r="374" spans="1:23" ht="12" customHeight="1" x14ac:dyDescent="0.2">
      <c r="A374" s="118"/>
      <c r="B374" s="504" t="s">
        <v>131</v>
      </c>
      <c r="C374" s="497">
        <f>_xlfn.XLOOKUP(B374,Deelnemersoverzicht!A38:A105,Deelnemersoverzicht!C38:C105)</f>
        <v>0</v>
      </c>
      <c r="D374" s="505">
        <f t="shared" si="23"/>
        <v>0</v>
      </c>
      <c r="E374" s="502">
        <f>IFERROR(IF(D374&gt;0,(_xlfn.XLOOKUP(B374,Financiering!$A$7:$A$32,Financiering!$H$7:$H$32))*'Resultaat 4'!D374,0),)</f>
        <v>0</v>
      </c>
      <c r="F374" s="506">
        <f t="shared" si="24"/>
        <v>0</v>
      </c>
      <c r="G374" s="505">
        <f>IFERROR(IF(F374&gt;0,(_xlfn.XLOOKUP(B374,Financiering!$A$7:$A$32,Financiering!$N$7:$N$32))*'Resultaat 4'!F374,0),)</f>
        <v>0</v>
      </c>
      <c r="H374" s="505">
        <f t="shared" si="25"/>
        <v>0</v>
      </c>
      <c r="I374" s="505">
        <f>IFERROR(IF(H374&gt;0,(_xlfn.XLOOKUP(B374,Financiering!$A$7:$A$32,Financiering!$T$7:$T$32))*'Resultaat 4'!H374,0),"")</f>
        <v>0</v>
      </c>
      <c r="J374" s="505">
        <f t="shared" si="26"/>
        <v>0</v>
      </c>
      <c r="K374" s="505">
        <f>IFERROR(IF(J374&gt;0,_xlfn.XLOOKUP(B374,Financiering!$A$7:$A$32,Financiering!$Z$7:$Z$32)*'Resultaat 4'!J374,0),)</f>
        <v>0</v>
      </c>
      <c r="L374" s="505">
        <f t="shared" si="27"/>
        <v>0</v>
      </c>
      <c r="M374" s="505">
        <f t="shared" si="28"/>
        <v>0</v>
      </c>
      <c r="N374" s="501" t="str">
        <f t="shared" si="29"/>
        <v/>
      </c>
      <c r="O374" s="502">
        <f t="shared" si="30"/>
        <v>0</v>
      </c>
      <c r="P374" s="507" t="str">
        <f t="shared" si="31"/>
        <v/>
      </c>
      <c r="Q374" s="15"/>
      <c r="R374" s="15"/>
      <c r="S374" s="15"/>
      <c r="T374" s="15"/>
      <c r="V374" s="15"/>
      <c r="W374" s="541"/>
    </row>
    <row r="375" spans="1:23" ht="12" customHeight="1" x14ac:dyDescent="0.2">
      <c r="A375" s="118"/>
      <c r="B375" s="504" t="s">
        <v>132</v>
      </c>
      <c r="C375" s="497">
        <f>_xlfn.XLOOKUP(B375,Deelnemersoverzicht!A39:A106,Deelnemersoverzicht!C39:C106)</f>
        <v>0</v>
      </c>
      <c r="D375" s="505">
        <f t="shared" si="23"/>
        <v>0</v>
      </c>
      <c r="E375" s="502">
        <f>IFERROR(IF(D375&gt;0,(_xlfn.XLOOKUP(B375,Financiering!$A$7:$A$32,Financiering!$H$7:$H$32))*'Resultaat 4'!D375,0),)</f>
        <v>0</v>
      </c>
      <c r="F375" s="506">
        <f t="shared" si="24"/>
        <v>0</v>
      </c>
      <c r="G375" s="505">
        <f>IFERROR(IF(F375&gt;0,(_xlfn.XLOOKUP(B375,Financiering!$A$7:$A$32,Financiering!$N$7:$N$32))*'Resultaat 4'!F375,0),)</f>
        <v>0</v>
      </c>
      <c r="H375" s="505">
        <f t="shared" si="25"/>
        <v>0</v>
      </c>
      <c r="I375" s="505">
        <f>IFERROR(IF(H375&gt;0,(_xlfn.XLOOKUP(B375,Financiering!$A$7:$A$32,Financiering!$T$7:$T$32))*'Resultaat 4'!H375,0),"")</f>
        <v>0</v>
      </c>
      <c r="J375" s="505">
        <f t="shared" si="26"/>
        <v>0</v>
      </c>
      <c r="K375" s="505">
        <f>IFERROR(IF(J375&gt;0,_xlfn.XLOOKUP(B375,Financiering!$A$7:$A$32,Financiering!$Z$7:$Z$32)*'Resultaat 4'!J375,0),)</f>
        <v>0</v>
      </c>
      <c r="L375" s="505">
        <f t="shared" si="27"/>
        <v>0</v>
      </c>
      <c r="M375" s="505">
        <f t="shared" si="28"/>
        <v>0</v>
      </c>
      <c r="N375" s="501" t="str">
        <f t="shared" si="29"/>
        <v/>
      </c>
      <c r="O375" s="502">
        <f t="shared" si="30"/>
        <v>0</v>
      </c>
      <c r="P375" s="507" t="str">
        <f t="shared" si="31"/>
        <v/>
      </c>
      <c r="Q375" s="15"/>
      <c r="R375" s="15"/>
      <c r="S375" s="15"/>
      <c r="T375" s="15"/>
      <c r="V375" s="15"/>
      <c r="W375" s="541"/>
    </row>
    <row r="376" spans="1:23" ht="12" customHeight="1" x14ac:dyDescent="0.2">
      <c r="A376" s="118"/>
      <c r="B376" s="504" t="s">
        <v>133</v>
      </c>
      <c r="C376" s="497">
        <f>_xlfn.XLOOKUP(B376,Deelnemersoverzicht!A40:A107,Deelnemersoverzicht!C40:C107)</f>
        <v>0</v>
      </c>
      <c r="D376" s="505">
        <f t="shared" si="23"/>
        <v>0</v>
      </c>
      <c r="E376" s="502">
        <f>IFERROR(IF(D376&gt;0,(_xlfn.XLOOKUP(B376,Financiering!$A$7:$A$32,Financiering!$H$7:$H$32))*'Resultaat 4'!D376,0),)</f>
        <v>0</v>
      </c>
      <c r="F376" s="506">
        <f t="shared" si="24"/>
        <v>0</v>
      </c>
      <c r="G376" s="505">
        <f>IFERROR(IF(F376&gt;0,(_xlfn.XLOOKUP(B376,Financiering!$A$7:$A$32,Financiering!$N$7:$N$32))*'Resultaat 4'!F376,0),)</f>
        <v>0</v>
      </c>
      <c r="H376" s="505">
        <f t="shared" si="25"/>
        <v>0</v>
      </c>
      <c r="I376" s="505">
        <f>IFERROR(IF(H376&gt;0,(_xlfn.XLOOKUP(B376,Financiering!$A$7:$A$32,Financiering!$T$7:$T$32))*'Resultaat 4'!H376,0),"")</f>
        <v>0</v>
      </c>
      <c r="J376" s="505">
        <f t="shared" si="26"/>
        <v>0</v>
      </c>
      <c r="K376" s="505">
        <f>IFERROR(IF(J376&gt;0,_xlfn.XLOOKUP(B376,Financiering!$A$7:$A$32,Financiering!$Z$7:$Z$32)*'Resultaat 4'!J376,0),)</f>
        <v>0</v>
      </c>
      <c r="L376" s="505">
        <f t="shared" si="27"/>
        <v>0</v>
      </c>
      <c r="M376" s="505">
        <f t="shared" si="28"/>
        <v>0</v>
      </c>
      <c r="N376" s="501" t="str">
        <f t="shared" si="29"/>
        <v/>
      </c>
      <c r="O376" s="502">
        <f t="shared" si="30"/>
        <v>0</v>
      </c>
      <c r="P376" s="507" t="str">
        <f t="shared" si="31"/>
        <v/>
      </c>
      <c r="Q376" s="15"/>
      <c r="R376" s="15"/>
      <c r="S376" s="15"/>
      <c r="T376" s="15"/>
      <c r="V376" s="15"/>
      <c r="W376" s="541"/>
    </row>
    <row r="377" spans="1:23" ht="12" customHeight="1" thickBot="1" x14ac:dyDescent="0.25">
      <c r="A377" s="118"/>
      <c r="B377" s="504" t="s">
        <v>134</v>
      </c>
      <c r="C377" s="497">
        <f>_xlfn.XLOOKUP(B377,Deelnemersoverzicht!A41:A108,Deelnemersoverzicht!C41:C108)</f>
        <v>0</v>
      </c>
      <c r="D377" s="505">
        <f t="shared" si="23"/>
        <v>0</v>
      </c>
      <c r="E377" s="502">
        <f>IFERROR(IF(D377&gt;0,(_xlfn.XLOOKUP(B377,Financiering!$A$7:$A$32,Financiering!$H$7:$H$32))*'Resultaat 4'!D377,0),)</f>
        <v>0</v>
      </c>
      <c r="F377" s="506">
        <f t="shared" si="24"/>
        <v>0</v>
      </c>
      <c r="G377" s="505">
        <f>IFERROR(IF(F377&gt;0,(_xlfn.XLOOKUP(B377,Financiering!$A$7:$A$32,Financiering!$N$7:$N$32))*'Resultaat 4'!F377,0),)</f>
        <v>0</v>
      </c>
      <c r="H377" s="505">
        <f t="shared" si="25"/>
        <v>0</v>
      </c>
      <c r="I377" s="505">
        <f>IFERROR(IF(H377&gt;0,(_xlfn.XLOOKUP(B377,Financiering!$A$7:$A$32,Financiering!$T$7:$T$32))*'Resultaat 4'!H377,0),"")</f>
        <v>0</v>
      </c>
      <c r="J377" s="505">
        <f t="shared" si="26"/>
        <v>0</v>
      </c>
      <c r="K377" s="505">
        <f>IFERROR(IF(J377&gt;0,_xlfn.XLOOKUP(B377,Financiering!$A$7:$A$32,Financiering!$Z$7:$Z$32)*'Resultaat 4'!J377,0),)</f>
        <v>0</v>
      </c>
      <c r="L377" s="505">
        <f t="shared" si="27"/>
        <v>0</v>
      </c>
      <c r="M377" s="505">
        <f t="shared" si="28"/>
        <v>0</v>
      </c>
      <c r="N377" s="501" t="str">
        <f t="shared" si="29"/>
        <v/>
      </c>
      <c r="O377" s="502">
        <f t="shared" si="30"/>
        <v>0</v>
      </c>
      <c r="P377" s="507" t="str">
        <f t="shared" si="31"/>
        <v/>
      </c>
      <c r="Q377" s="15"/>
      <c r="R377" s="15"/>
      <c r="S377" s="15"/>
      <c r="T377" s="15"/>
      <c r="V377" s="15"/>
      <c r="W377" s="541"/>
    </row>
    <row r="378" spans="1:23" ht="12" hidden="1" customHeight="1" x14ac:dyDescent="0.2">
      <c r="A378" s="118"/>
      <c r="B378" s="504" t="s">
        <v>169</v>
      </c>
      <c r="C378" s="497">
        <f>_xlfn.XLOOKUP(B378,Deelnemersoverzicht!A42:A109,Deelnemersoverzicht!C42:C109)</f>
        <v>0</v>
      </c>
      <c r="D378" s="505">
        <f t="shared" si="23"/>
        <v>0</v>
      </c>
      <c r="E378" s="502">
        <f>IFERROR(IF(D378&gt;0,(_xlfn.XLOOKUP(B378,Financiering!A33:A58,Financiering!H33:H58))*'Resultaat 1'!D378,0),)</f>
        <v>0</v>
      </c>
      <c r="F378" s="506">
        <f t="shared" si="24"/>
        <v>0</v>
      </c>
      <c r="G378" s="505">
        <f>IFERROR(IF(F378&gt;0,Financiering!N33*'Resultaat 1'!F378,0),)</f>
        <v>0</v>
      </c>
      <c r="H378" s="505">
        <f t="shared" si="25"/>
        <v>0</v>
      </c>
      <c r="I378" s="505">
        <f>IFERROR(IF(H378&gt;0,Financiering!T33*'Resultaat 1'!H378,0),0)</f>
        <v>0</v>
      </c>
      <c r="J378" s="505">
        <f t="shared" si="26"/>
        <v>0</v>
      </c>
      <c r="K378" s="505">
        <f>IFERROR(IF(J378&gt;0,Financiering!Z33*'Resultaat 1'!J378,0),)</f>
        <v>0</v>
      </c>
      <c r="L378" s="505">
        <f t="shared" si="27"/>
        <v>0</v>
      </c>
      <c r="M378" s="505">
        <f t="shared" si="28"/>
        <v>0</v>
      </c>
      <c r="N378" s="501" t="str">
        <f t="shared" si="29"/>
        <v/>
      </c>
      <c r="O378" s="502">
        <f t="shared" si="30"/>
        <v>0</v>
      </c>
      <c r="P378" s="507" t="str">
        <f t="shared" si="31"/>
        <v/>
      </c>
      <c r="Q378" s="15"/>
      <c r="R378" s="15"/>
      <c r="S378" s="15"/>
      <c r="T378" s="15"/>
      <c r="V378" s="15"/>
      <c r="W378" s="541"/>
    </row>
    <row r="379" spans="1:23" ht="12" hidden="1" customHeight="1" x14ac:dyDescent="0.2">
      <c r="A379" s="118"/>
      <c r="B379" s="504" t="s">
        <v>170</v>
      </c>
      <c r="C379" s="497">
        <f>_xlfn.XLOOKUP(B379,Deelnemersoverzicht!A43:A110,Deelnemersoverzicht!C43:C110)</f>
        <v>0</v>
      </c>
      <c r="D379" s="505">
        <f t="shared" si="23"/>
        <v>0</v>
      </c>
      <c r="E379" s="502">
        <f>IFERROR(IF(D379&gt;0,(_xlfn.XLOOKUP(B379,Financiering!A34:A59,Financiering!H34:H59))*'Resultaat 1'!D379,0),)</f>
        <v>0</v>
      </c>
      <c r="F379" s="506">
        <f t="shared" si="24"/>
        <v>0</v>
      </c>
      <c r="G379" s="505">
        <f>IFERROR(IF(F379&gt;0,Financiering!N34*'Resultaat 1'!F379,0),)</f>
        <v>0</v>
      </c>
      <c r="H379" s="505">
        <f t="shared" si="25"/>
        <v>0</v>
      </c>
      <c r="I379" s="505">
        <f>IFERROR(IF(H379&gt;0,Financiering!T34*'Resultaat 1'!H379,0),0)</f>
        <v>0</v>
      </c>
      <c r="J379" s="505">
        <f t="shared" si="26"/>
        <v>0</v>
      </c>
      <c r="K379" s="505">
        <f>IFERROR(IF(J379&gt;0,Financiering!Z34*'Resultaat 1'!J379,0),)</f>
        <v>0</v>
      </c>
      <c r="L379" s="505">
        <f t="shared" si="27"/>
        <v>0</v>
      </c>
      <c r="M379" s="505">
        <f t="shared" si="28"/>
        <v>0</v>
      </c>
      <c r="N379" s="501" t="str">
        <f t="shared" si="29"/>
        <v/>
      </c>
      <c r="O379" s="502">
        <f t="shared" si="30"/>
        <v>0</v>
      </c>
      <c r="P379" s="507" t="str">
        <f t="shared" si="31"/>
        <v/>
      </c>
      <c r="Q379" s="15"/>
      <c r="R379" s="15"/>
      <c r="S379" s="15"/>
      <c r="T379" s="15"/>
      <c r="V379" s="15"/>
      <c r="W379" s="541"/>
    </row>
    <row r="380" spans="1:23" ht="12" hidden="1" customHeight="1" x14ac:dyDescent="0.2">
      <c r="A380" s="118"/>
      <c r="B380" s="504" t="s">
        <v>171</v>
      </c>
      <c r="C380" s="497">
        <f>_xlfn.XLOOKUP(B380,Deelnemersoverzicht!A44:A111,Deelnemersoverzicht!C44:C111)</f>
        <v>0</v>
      </c>
      <c r="D380" s="505">
        <f t="shared" si="23"/>
        <v>0</v>
      </c>
      <c r="E380" s="502">
        <f>IFERROR(IF(D380&gt;0,(_xlfn.XLOOKUP(B380,Financiering!A35:A60,Financiering!H35:H60))*'Resultaat 1'!D380,0),)</f>
        <v>0</v>
      </c>
      <c r="F380" s="506">
        <f t="shared" si="24"/>
        <v>0</v>
      </c>
      <c r="G380" s="505">
        <f>IFERROR(IF(F380&gt;0,Financiering!N35*'Resultaat 1'!F380,0),)</f>
        <v>0</v>
      </c>
      <c r="H380" s="505">
        <f t="shared" si="25"/>
        <v>0</v>
      </c>
      <c r="I380" s="505">
        <f>IFERROR(IF(H380&gt;0,Financiering!T35*'Resultaat 1'!H380,0),0)</f>
        <v>0</v>
      </c>
      <c r="J380" s="505">
        <f t="shared" si="26"/>
        <v>0</v>
      </c>
      <c r="K380" s="505">
        <f>IFERROR(IF(J380&gt;0,Financiering!Z35*'Resultaat 1'!J380,0),)</f>
        <v>0</v>
      </c>
      <c r="L380" s="505">
        <f t="shared" si="27"/>
        <v>0</v>
      </c>
      <c r="M380" s="505">
        <f t="shared" si="28"/>
        <v>0</v>
      </c>
      <c r="N380" s="501" t="str">
        <f t="shared" si="29"/>
        <v/>
      </c>
      <c r="O380" s="502">
        <f t="shared" si="30"/>
        <v>0</v>
      </c>
      <c r="P380" s="507" t="str">
        <f t="shared" si="31"/>
        <v/>
      </c>
      <c r="Q380" s="15"/>
      <c r="R380" s="15"/>
      <c r="S380" s="15"/>
      <c r="T380" s="15"/>
      <c r="V380" s="15"/>
      <c r="W380" s="541"/>
    </row>
    <row r="381" spans="1:23" ht="12" hidden="1" customHeight="1" x14ac:dyDescent="0.2">
      <c r="A381" s="118"/>
      <c r="B381" s="504" t="s">
        <v>172</v>
      </c>
      <c r="C381" s="497">
        <f>_xlfn.XLOOKUP(B381,Deelnemersoverzicht!A45:A112,Deelnemersoverzicht!C45:C112)</f>
        <v>0</v>
      </c>
      <c r="D381" s="505">
        <f t="shared" si="23"/>
        <v>0</v>
      </c>
      <c r="E381" s="502">
        <f>IFERROR(IF(D381&gt;0,(_xlfn.XLOOKUP(B381,Financiering!A36:A61,Financiering!H36:H61))*'Resultaat 1'!D381,0),)</f>
        <v>0</v>
      </c>
      <c r="F381" s="506">
        <f t="shared" si="24"/>
        <v>0</v>
      </c>
      <c r="G381" s="505">
        <f>IFERROR(IF(F381&gt;0,Financiering!N36*'Resultaat 1'!F381,0),)</f>
        <v>0</v>
      </c>
      <c r="H381" s="505">
        <f t="shared" si="25"/>
        <v>0</v>
      </c>
      <c r="I381" s="505">
        <f>IFERROR(IF(H381&gt;0,Financiering!T36*'Resultaat 1'!H381,0),0)</f>
        <v>0</v>
      </c>
      <c r="J381" s="505">
        <f t="shared" si="26"/>
        <v>0</v>
      </c>
      <c r="K381" s="505">
        <f>IFERROR(IF(J381&gt;0,Financiering!Z36*'Resultaat 1'!J381,0),)</f>
        <v>0</v>
      </c>
      <c r="L381" s="505">
        <f t="shared" si="27"/>
        <v>0</v>
      </c>
      <c r="M381" s="505">
        <f t="shared" si="28"/>
        <v>0</v>
      </c>
      <c r="N381" s="501" t="str">
        <f t="shared" si="29"/>
        <v/>
      </c>
      <c r="O381" s="502">
        <f t="shared" si="30"/>
        <v>0</v>
      </c>
      <c r="P381" s="507" t="str">
        <f t="shared" si="31"/>
        <v/>
      </c>
      <c r="Q381" s="15"/>
      <c r="R381" s="15"/>
      <c r="S381" s="15"/>
      <c r="T381" s="15"/>
      <c r="V381" s="15"/>
      <c r="W381" s="541"/>
    </row>
    <row r="382" spans="1:23" ht="12" hidden="1" customHeight="1" x14ac:dyDescent="0.2">
      <c r="A382" s="118"/>
      <c r="B382" s="504" t="s">
        <v>173</v>
      </c>
      <c r="C382" s="497">
        <f>_xlfn.XLOOKUP(B382,Deelnemersoverzicht!A46:A113,Deelnemersoverzicht!C46:C113)</f>
        <v>0</v>
      </c>
      <c r="D382" s="505">
        <f t="shared" si="23"/>
        <v>0</v>
      </c>
      <c r="E382" s="502">
        <f>IFERROR(IF(D382&gt;0,(_xlfn.XLOOKUP(B382,Financiering!A37:A62,Financiering!H37:H62))*'Resultaat 1'!D382,0),)</f>
        <v>0</v>
      </c>
      <c r="F382" s="506">
        <f t="shared" si="24"/>
        <v>0</v>
      </c>
      <c r="G382" s="505">
        <f>IFERROR(IF(F382&gt;0,Financiering!N37*'Resultaat 1'!F382,0),)</f>
        <v>0</v>
      </c>
      <c r="H382" s="505">
        <f t="shared" si="25"/>
        <v>0</v>
      </c>
      <c r="I382" s="505">
        <f>IFERROR(IF(H382&gt;0,Financiering!T37*'Resultaat 1'!H382,0),0)</f>
        <v>0</v>
      </c>
      <c r="J382" s="505">
        <f t="shared" si="26"/>
        <v>0</v>
      </c>
      <c r="K382" s="505">
        <f>IFERROR(IF(J382&gt;0,Financiering!Z37*'Resultaat 1'!J382,0),)</f>
        <v>0</v>
      </c>
      <c r="L382" s="505">
        <f t="shared" si="27"/>
        <v>0</v>
      </c>
      <c r="M382" s="505">
        <f t="shared" si="28"/>
        <v>0</v>
      </c>
      <c r="N382" s="501" t="str">
        <f t="shared" si="29"/>
        <v/>
      </c>
      <c r="O382" s="502">
        <f t="shared" si="30"/>
        <v>0</v>
      </c>
      <c r="P382" s="507" t="str">
        <f t="shared" si="31"/>
        <v/>
      </c>
      <c r="Q382" s="15"/>
      <c r="R382" s="15"/>
      <c r="S382" s="15"/>
      <c r="T382" s="15"/>
      <c r="V382" s="15"/>
      <c r="W382" s="541"/>
    </row>
    <row r="383" spans="1:23" ht="12" hidden="1" customHeight="1" x14ac:dyDescent="0.2">
      <c r="A383" s="118"/>
      <c r="B383" s="504" t="s">
        <v>174</v>
      </c>
      <c r="C383" s="497">
        <f>_xlfn.XLOOKUP(B383,Deelnemersoverzicht!A47:A114,Deelnemersoverzicht!C47:C114)</f>
        <v>0</v>
      </c>
      <c r="D383" s="505">
        <f t="shared" si="23"/>
        <v>0</v>
      </c>
      <c r="E383" s="502">
        <f>IFERROR(IF(D383&gt;0,(_xlfn.XLOOKUP(B383,Financiering!A38:A63,Financiering!H38:H63))*'Resultaat 1'!D383,0),)</f>
        <v>0</v>
      </c>
      <c r="F383" s="506">
        <f t="shared" si="24"/>
        <v>0</v>
      </c>
      <c r="G383" s="505">
        <f>IFERROR(IF(F383&gt;0,Financiering!N38*'Resultaat 1'!F383,0),)</f>
        <v>0</v>
      </c>
      <c r="H383" s="505">
        <f t="shared" si="25"/>
        <v>0</v>
      </c>
      <c r="I383" s="505">
        <f>IFERROR(IF(H383&gt;0,Financiering!T38*'Resultaat 1'!H383,0),0)</f>
        <v>0</v>
      </c>
      <c r="J383" s="505">
        <f t="shared" si="26"/>
        <v>0</v>
      </c>
      <c r="K383" s="505">
        <f>IFERROR(IF(J383&gt;0,Financiering!Z38*'Resultaat 1'!J383,0),)</f>
        <v>0</v>
      </c>
      <c r="L383" s="505">
        <f t="shared" si="27"/>
        <v>0</v>
      </c>
      <c r="M383" s="505">
        <f t="shared" si="28"/>
        <v>0</v>
      </c>
      <c r="N383" s="501" t="str">
        <f t="shared" si="29"/>
        <v/>
      </c>
      <c r="O383" s="502">
        <f t="shared" si="30"/>
        <v>0</v>
      </c>
      <c r="P383" s="507" t="str">
        <f t="shared" si="31"/>
        <v/>
      </c>
      <c r="Q383" s="15"/>
      <c r="R383" s="15"/>
      <c r="S383" s="15"/>
      <c r="T383" s="15"/>
      <c r="V383" s="15"/>
      <c r="W383" s="541"/>
    </row>
    <row r="384" spans="1:23" ht="12" hidden="1" customHeight="1" x14ac:dyDescent="0.2">
      <c r="A384" s="118"/>
      <c r="B384" s="504" t="s">
        <v>175</v>
      </c>
      <c r="C384" s="497">
        <f>_xlfn.XLOOKUP(B384,Deelnemersoverzicht!A48:A115,Deelnemersoverzicht!C48:C115)</f>
        <v>0</v>
      </c>
      <c r="D384" s="505">
        <f t="shared" ref="D384:D402" si="32">SUMIFS($N$15:$N$315,$C$15:$C$315,C384,$M$15:$M$315,$D$350)</f>
        <v>0</v>
      </c>
      <c r="E384" s="502">
        <f>IFERROR(IF(D384&gt;0,(_xlfn.XLOOKUP(B384,Financiering!A39:A64,Financiering!H39:H64))*'Resultaat 1'!D384,0),)</f>
        <v>0</v>
      </c>
      <c r="F384" s="506">
        <f t="shared" ref="F384:F402" si="33">SUMIFS($N$15:$N$315,$C$15:$C$315,C384,$M$15:$M$315,$F$350)</f>
        <v>0</v>
      </c>
      <c r="G384" s="505">
        <f>IFERROR(IF(F384&gt;0,Financiering!N39*'Resultaat 1'!F384,0),)</f>
        <v>0</v>
      </c>
      <c r="H384" s="505">
        <f t="shared" ref="H384:H402" si="34">SUMIFS($N$15:$N$315,$C$15:$C$315,C384,$M$15:$M$315,$H$350)</f>
        <v>0</v>
      </c>
      <c r="I384" s="505">
        <f>IFERROR(IF(H384&gt;0,Financiering!T39*'Resultaat 1'!H384,0),0)</f>
        <v>0</v>
      </c>
      <c r="J384" s="505">
        <f t="shared" ref="J384:J402" si="35">SUMIFS($N$15:$N$315,$C$15:$C$315,C384,$M$15:$M$315,$J$350)</f>
        <v>0</v>
      </c>
      <c r="K384" s="505">
        <f>IFERROR(IF(J384&gt;0,Financiering!Z39*'Resultaat 1'!J384,0),)</f>
        <v>0</v>
      </c>
      <c r="L384" s="505">
        <f t="shared" ref="L384:L402" si="36">D384+F384+H384+J384</f>
        <v>0</v>
      </c>
      <c r="M384" s="505">
        <f t="shared" ref="M384:M402" si="37">E384+G384+I384+K384</f>
        <v>0</v>
      </c>
      <c r="N384" s="501" t="str">
        <f t="shared" si="29"/>
        <v/>
      </c>
      <c r="O384" s="502">
        <f t="shared" si="30"/>
        <v>0</v>
      </c>
      <c r="P384" s="507" t="str">
        <f t="shared" si="31"/>
        <v/>
      </c>
      <c r="Q384" s="15"/>
      <c r="R384" s="15"/>
      <c r="S384" s="15"/>
      <c r="T384" s="15"/>
      <c r="V384" s="15"/>
      <c r="W384" s="541"/>
    </row>
    <row r="385" spans="1:23" ht="12" hidden="1" customHeight="1" x14ac:dyDescent="0.2">
      <c r="A385" s="118"/>
      <c r="B385" s="504" t="s">
        <v>176</v>
      </c>
      <c r="C385" s="497">
        <f>_xlfn.XLOOKUP(B385,Deelnemersoverzicht!A49:A116,Deelnemersoverzicht!C49:C116)</f>
        <v>0</v>
      </c>
      <c r="D385" s="505">
        <f t="shared" si="32"/>
        <v>0</v>
      </c>
      <c r="E385" s="502">
        <f>IFERROR(IF(D385&gt;0,(_xlfn.XLOOKUP(B385,Financiering!A40:A65,Financiering!H40:H65))*'Resultaat 1'!D385,0),)</f>
        <v>0</v>
      </c>
      <c r="F385" s="506">
        <f t="shared" si="33"/>
        <v>0</v>
      </c>
      <c r="G385" s="505">
        <f>IFERROR(IF(F385&gt;0,Financiering!N40*'Resultaat 1'!F385,0),)</f>
        <v>0</v>
      </c>
      <c r="H385" s="505">
        <f t="shared" si="34"/>
        <v>0</v>
      </c>
      <c r="I385" s="505">
        <f>IFERROR(IF(H385&gt;0,Financiering!T40*'Resultaat 1'!H385,0),0)</f>
        <v>0</v>
      </c>
      <c r="J385" s="505">
        <f t="shared" si="35"/>
        <v>0</v>
      </c>
      <c r="K385" s="505">
        <f>IFERROR(IF(J385&gt;0,Financiering!Z40*'Resultaat 1'!J385,0),)</f>
        <v>0</v>
      </c>
      <c r="L385" s="505">
        <f t="shared" si="36"/>
        <v>0</v>
      </c>
      <c r="M385" s="505">
        <f t="shared" si="37"/>
        <v>0</v>
      </c>
      <c r="N385" s="501" t="str">
        <f t="shared" si="29"/>
        <v/>
      </c>
      <c r="O385" s="502">
        <f t="shared" si="30"/>
        <v>0</v>
      </c>
      <c r="P385" s="507" t="str">
        <f t="shared" si="31"/>
        <v/>
      </c>
      <c r="Q385" s="15"/>
      <c r="R385" s="15"/>
      <c r="S385" s="15"/>
      <c r="T385" s="15"/>
      <c r="V385" s="15"/>
      <c r="W385" s="541"/>
    </row>
    <row r="386" spans="1:23" ht="12" hidden="1" customHeight="1" x14ac:dyDescent="0.2">
      <c r="A386" s="118"/>
      <c r="B386" s="504" t="s">
        <v>177</v>
      </c>
      <c r="C386" s="497">
        <f>_xlfn.XLOOKUP(B386,Deelnemersoverzicht!A50:A117,Deelnemersoverzicht!C50:C117)</f>
        <v>0</v>
      </c>
      <c r="D386" s="505">
        <f t="shared" si="32"/>
        <v>0</v>
      </c>
      <c r="E386" s="502">
        <f>IFERROR(IF(D386&gt;0,(_xlfn.XLOOKUP(B386,Financiering!A41:A66,Financiering!H41:H66))*'Resultaat 1'!D386,0),)</f>
        <v>0</v>
      </c>
      <c r="F386" s="506">
        <f t="shared" si="33"/>
        <v>0</v>
      </c>
      <c r="G386" s="505">
        <f>IFERROR(IF(F386&gt;0,Financiering!N41*'Resultaat 1'!F386,0),)</f>
        <v>0</v>
      </c>
      <c r="H386" s="505">
        <f t="shared" si="34"/>
        <v>0</v>
      </c>
      <c r="I386" s="505">
        <f>IFERROR(IF(H386&gt;0,Financiering!T41*'Resultaat 1'!H386,0),0)</f>
        <v>0</v>
      </c>
      <c r="J386" s="505">
        <f t="shared" si="35"/>
        <v>0</v>
      </c>
      <c r="K386" s="505">
        <f>IFERROR(IF(J386&gt;0,Financiering!Z41*'Resultaat 1'!J386,0),)</f>
        <v>0</v>
      </c>
      <c r="L386" s="505">
        <f t="shared" si="36"/>
        <v>0</v>
      </c>
      <c r="M386" s="505">
        <f t="shared" si="37"/>
        <v>0</v>
      </c>
      <c r="N386" s="501" t="str">
        <f t="shared" si="29"/>
        <v/>
      </c>
      <c r="O386" s="502">
        <f t="shared" si="30"/>
        <v>0</v>
      </c>
      <c r="P386" s="507" t="str">
        <f t="shared" si="31"/>
        <v/>
      </c>
      <c r="Q386" s="15"/>
      <c r="R386" s="15"/>
      <c r="S386" s="15"/>
      <c r="T386" s="15"/>
      <c r="V386" s="15"/>
      <c r="W386" s="541"/>
    </row>
    <row r="387" spans="1:23" ht="12" hidden="1" customHeight="1" x14ac:dyDescent="0.2">
      <c r="A387" s="118"/>
      <c r="B387" s="504" t="s">
        <v>178</v>
      </c>
      <c r="C387" s="497">
        <f>_xlfn.XLOOKUP(B387,Deelnemersoverzicht!A51:A118,Deelnemersoverzicht!C51:C118)</f>
        <v>0</v>
      </c>
      <c r="D387" s="505">
        <f t="shared" si="32"/>
        <v>0</v>
      </c>
      <c r="E387" s="502">
        <f>IFERROR(IF(D387&gt;0,(_xlfn.XLOOKUP(B387,Financiering!A42:A67,Financiering!H42:H67))*'Resultaat 1'!D387,0),)</f>
        <v>0</v>
      </c>
      <c r="F387" s="506">
        <f t="shared" si="33"/>
        <v>0</v>
      </c>
      <c r="G387" s="505">
        <f>IFERROR(IF(F387&gt;0,Financiering!N42*'Resultaat 1'!F387,0),)</f>
        <v>0</v>
      </c>
      <c r="H387" s="505">
        <f t="shared" si="34"/>
        <v>0</v>
      </c>
      <c r="I387" s="505">
        <f>IFERROR(IF(H387&gt;0,Financiering!T42*'Resultaat 1'!H387,0),0)</f>
        <v>0</v>
      </c>
      <c r="J387" s="505">
        <f t="shared" si="35"/>
        <v>0</v>
      </c>
      <c r="K387" s="505">
        <f>IFERROR(IF(J387&gt;0,Financiering!Z42*'Resultaat 1'!J387,0),)</f>
        <v>0</v>
      </c>
      <c r="L387" s="505">
        <f t="shared" si="36"/>
        <v>0</v>
      </c>
      <c r="M387" s="505">
        <f t="shared" si="37"/>
        <v>0</v>
      </c>
      <c r="N387" s="501" t="str">
        <f t="shared" si="29"/>
        <v/>
      </c>
      <c r="O387" s="502">
        <f t="shared" si="30"/>
        <v>0</v>
      </c>
      <c r="P387" s="507" t="str">
        <f t="shared" si="31"/>
        <v/>
      </c>
      <c r="Q387" s="15"/>
      <c r="R387" s="15"/>
      <c r="S387" s="15"/>
      <c r="T387" s="15"/>
      <c r="V387" s="15"/>
      <c r="W387" s="541"/>
    </row>
    <row r="388" spans="1:23" ht="12" hidden="1" customHeight="1" x14ac:dyDescent="0.2">
      <c r="A388" s="118"/>
      <c r="B388" s="504" t="s">
        <v>179</v>
      </c>
      <c r="C388" s="497">
        <f>_xlfn.XLOOKUP(B388,Deelnemersoverzicht!A52:A119,Deelnemersoverzicht!C52:C119)</f>
        <v>0</v>
      </c>
      <c r="D388" s="505">
        <f t="shared" si="32"/>
        <v>0</v>
      </c>
      <c r="E388" s="502">
        <f>IFERROR(IF(D388&gt;0,(_xlfn.XLOOKUP(B388,Financiering!A43:A68,Financiering!H43:H68))*'Resultaat 1'!D388,0),)</f>
        <v>0</v>
      </c>
      <c r="F388" s="506">
        <f t="shared" si="33"/>
        <v>0</v>
      </c>
      <c r="G388" s="505">
        <f>IFERROR(IF(F388&gt;0,Financiering!N43*'Resultaat 1'!F388,0),)</f>
        <v>0</v>
      </c>
      <c r="H388" s="505">
        <f t="shared" si="34"/>
        <v>0</v>
      </c>
      <c r="I388" s="505">
        <f>IFERROR(IF(H388&gt;0,Financiering!T43*'Resultaat 1'!H388,0),0)</f>
        <v>0</v>
      </c>
      <c r="J388" s="505">
        <f t="shared" si="35"/>
        <v>0</v>
      </c>
      <c r="K388" s="505">
        <f>IFERROR(IF(J388&gt;0,Financiering!Z43*'Resultaat 1'!J388,0),)</f>
        <v>0</v>
      </c>
      <c r="L388" s="505">
        <f t="shared" si="36"/>
        <v>0</v>
      </c>
      <c r="M388" s="505">
        <f t="shared" si="37"/>
        <v>0</v>
      </c>
      <c r="N388" s="501" t="str">
        <f t="shared" si="29"/>
        <v/>
      </c>
      <c r="O388" s="502">
        <f t="shared" si="30"/>
        <v>0</v>
      </c>
      <c r="P388" s="507" t="str">
        <f t="shared" si="31"/>
        <v/>
      </c>
      <c r="Q388" s="15"/>
      <c r="R388" s="15"/>
      <c r="S388" s="15"/>
      <c r="T388" s="15"/>
      <c r="V388" s="15"/>
      <c r="W388" s="541"/>
    </row>
    <row r="389" spans="1:23" ht="12" hidden="1" customHeight="1" x14ac:dyDescent="0.2">
      <c r="A389" s="118"/>
      <c r="B389" s="504" t="s">
        <v>180</v>
      </c>
      <c r="C389" s="497">
        <f>_xlfn.XLOOKUP(B389,Deelnemersoverzicht!A53:A120,Deelnemersoverzicht!C53:C120)</f>
        <v>0</v>
      </c>
      <c r="D389" s="505">
        <f t="shared" si="32"/>
        <v>0</v>
      </c>
      <c r="E389" s="502">
        <f>IFERROR(IF(D389&gt;0,(_xlfn.XLOOKUP(B389,Financiering!A44:A69,Financiering!H44:H69))*'Resultaat 1'!D389,0),)</f>
        <v>0</v>
      </c>
      <c r="F389" s="506">
        <f t="shared" si="33"/>
        <v>0</v>
      </c>
      <c r="G389" s="505">
        <f>IFERROR(IF(F389&gt;0,Financiering!N44*'Resultaat 1'!F389,0),)</f>
        <v>0</v>
      </c>
      <c r="H389" s="505">
        <f t="shared" si="34"/>
        <v>0</v>
      </c>
      <c r="I389" s="505">
        <f>IFERROR(IF(H389&gt;0,Financiering!T44*'Resultaat 1'!H389,0),0)</f>
        <v>0</v>
      </c>
      <c r="J389" s="505">
        <f t="shared" si="35"/>
        <v>0</v>
      </c>
      <c r="K389" s="505">
        <f>IFERROR(IF(J389&gt;0,Financiering!Z44*'Resultaat 1'!J389,0),)</f>
        <v>0</v>
      </c>
      <c r="L389" s="505">
        <f t="shared" si="36"/>
        <v>0</v>
      </c>
      <c r="M389" s="505">
        <f t="shared" si="37"/>
        <v>0</v>
      </c>
      <c r="N389" s="501" t="str">
        <f t="shared" si="29"/>
        <v/>
      </c>
      <c r="O389" s="502">
        <f t="shared" si="30"/>
        <v>0</v>
      </c>
      <c r="P389" s="507" t="str">
        <f t="shared" si="31"/>
        <v/>
      </c>
      <c r="Q389" s="15"/>
      <c r="R389" s="15"/>
      <c r="S389" s="15"/>
      <c r="T389" s="15"/>
      <c r="V389" s="15"/>
      <c r="W389" s="541"/>
    </row>
    <row r="390" spans="1:23" ht="12" hidden="1" customHeight="1" x14ac:dyDescent="0.2">
      <c r="A390" s="118"/>
      <c r="B390" s="504" t="s">
        <v>181</v>
      </c>
      <c r="C390" s="497">
        <f>_xlfn.XLOOKUP(B390,Deelnemersoverzicht!A54:A121,Deelnemersoverzicht!C54:C121)</f>
        <v>0</v>
      </c>
      <c r="D390" s="505">
        <f t="shared" si="32"/>
        <v>0</v>
      </c>
      <c r="E390" s="502">
        <f>IFERROR(IF(D390&gt;0,(_xlfn.XLOOKUP(B390,Financiering!A45:A70,Financiering!H45:H70))*'Resultaat 1'!D390,0),)</f>
        <v>0</v>
      </c>
      <c r="F390" s="506">
        <f t="shared" si="33"/>
        <v>0</v>
      </c>
      <c r="G390" s="505">
        <f>IFERROR(IF(F390&gt;0,Financiering!N45*'Resultaat 1'!F390,0),)</f>
        <v>0</v>
      </c>
      <c r="H390" s="505">
        <f t="shared" si="34"/>
        <v>0</v>
      </c>
      <c r="I390" s="505">
        <f>IFERROR(IF(H390&gt;0,Financiering!T45*'Resultaat 1'!H390,0),0)</f>
        <v>0</v>
      </c>
      <c r="J390" s="505">
        <f t="shared" si="35"/>
        <v>0</v>
      </c>
      <c r="K390" s="505">
        <f>IFERROR(IF(J390&gt;0,Financiering!Z45*'Resultaat 1'!J390,0),)</f>
        <v>0</v>
      </c>
      <c r="L390" s="505">
        <f t="shared" si="36"/>
        <v>0</v>
      </c>
      <c r="M390" s="505">
        <f t="shared" si="37"/>
        <v>0</v>
      </c>
      <c r="N390" s="501" t="str">
        <f t="shared" si="29"/>
        <v/>
      </c>
      <c r="O390" s="502">
        <f t="shared" si="30"/>
        <v>0</v>
      </c>
      <c r="P390" s="507" t="str">
        <f t="shared" si="31"/>
        <v/>
      </c>
      <c r="Q390" s="15"/>
      <c r="R390" s="15"/>
      <c r="S390" s="15"/>
      <c r="T390" s="15"/>
      <c r="V390" s="15"/>
      <c r="W390" s="541"/>
    </row>
    <row r="391" spans="1:23" ht="12" hidden="1" customHeight="1" x14ac:dyDescent="0.2">
      <c r="A391" s="118"/>
      <c r="B391" s="504" t="s">
        <v>182</v>
      </c>
      <c r="C391" s="497">
        <f>_xlfn.XLOOKUP(B391,Deelnemersoverzicht!A55:A122,Deelnemersoverzicht!C55:C122)</f>
        <v>0</v>
      </c>
      <c r="D391" s="505">
        <f t="shared" si="32"/>
        <v>0</v>
      </c>
      <c r="E391" s="502">
        <f>IFERROR(IF(D391&gt;0,(_xlfn.XLOOKUP(B391,Financiering!A46:A71,Financiering!H46:H71))*'Resultaat 1'!D391,0),)</f>
        <v>0</v>
      </c>
      <c r="F391" s="506">
        <f t="shared" si="33"/>
        <v>0</v>
      </c>
      <c r="G391" s="505">
        <f>IFERROR(IF(F391&gt;0,Financiering!N46*'Resultaat 1'!F391,0),)</f>
        <v>0</v>
      </c>
      <c r="H391" s="505">
        <f t="shared" si="34"/>
        <v>0</v>
      </c>
      <c r="I391" s="505">
        <f>IFERROR(IF(H391&gt;0,Financiering!T46*'Resultaat 1'!H391,0),0)</f>
        <v>0</v>
      </c>
      <c r="J391" s="505">
        <f t="shared" si="35"/>
        <v>0</v>
      </c>
      <c r="K391" s="505">
        <f>IFERROR(IF(J391&gt;0,Financiering!Z46*'Resultaat 1'!J391,0),)</f>
        <v>0</v>
      </c>
      <c r="L391" s="505">
        <f t="shared" si="36"/>
        <v>0</v>
      </c>
      <c r="M391" s="505">
        <f t="shared" si="37"/>
        <v>0</v>
      </c>
      <c r="N391" s="501" t="str">
        <f t="shared" si="29"/>
        <v/>
      </c>
      <c r="O391" s="502">
        <f t="shared" si="30"/>
        <v>0</v>
      </c>
      <c r="P391" s="507" t="str">
        <f t="shared" si="31"/>
        <v/>
      </c>
      <c r="Q391" s="15"/>
      <c r="R391" s="15"/>
      <c r="S391" s="15"/>
      <c r="T391" s="15"/>
      <c r="V391" s="15"/>
      <c r="W391" s="541"/>
    </row>
    <row r="392" spans="1:23" ht="12" hidden="1" customHeight="1" x14ac:dyDescent="0.2">
      <c r="A392" s="118"/>
      <c r="B392" s="504" t="s">
        <v>183</v>
      </c>
      <c r="C392" s="497">
        <f>_xlfn.XLOOKUP(B392,Deelnemersoverzicht!A56:A123,Deelnemersoverzicht!C56:C123)</f>
        <v>0</v>
      </c>
      <c r="D392" s="505">
        <f t="shared" si="32"/>
        <v>0</v>
      </c>
      <c r="E392" s="502">
        <f>IFERROR(IF(D392&gt;0,(_xlfn.XLOOKUP(B392,Financiering!A47:A72,Financiering!H47:H72))*'Resultaat 1'!D392,0),)</f>
        <v>0</v>
      </c>
      <c r="F392" s="506">
        <f t="shared" si="33"/>
        <v>0</v>
      </c>
      <c r="G392" s="505">
        <f>IFERROR(IF(F392&gt;0,Financiering!N47*'Resultaat 1'!F392,0),)</f>
        <v>0</v>
      </c>
      <c r="H392" s="505">
        <f t="shared" si="34"/>
        <v>0</v>
      </c>
      <c r="I392" s="505">
        <f>IFERROR(IF(H392&gt;0,Financiering!T47*'Resultaat 1'!H392,0),0)</f>
        <v>0</v>
      </c>
      <c r="J392" s="505">
        <f t="shared" si="35"/>
        <v>0</v>
      </c>
      <c r="K392" s="505">
        <f>IFERROR(IF(J392&gt;0,Financiering!Z47*'Resultaat 1'!J392,0),)</f>
        <v>0</v>
      </c>
      <c r="L392" s="505">
        <f t="shared" si="36"/>
        <v>0</v>
      </c>
      <c r="M392" s="505">
        <f t="shared" si="37"/>
        <v>0</v>
      </c>
      <c r="N392" s="501" t="str">
        <f t="shared" si="29"/>
        <v/>
      </c>
      <c r="O392" s="502">
        <f t="shared" si="30"/>
        <v>0</v>
      </c>
      <c r="P392" s="507" t="str">
        <f t="shared" si="31"/>
        <v/>
      </c>
      <c r="Q392" s="15"/>
      <c r="R392" s="15"/>
      <c r="S392" s="15"/>
      <c r="T392" s="15"/>
      <c r="V392" s="15"/>
      <c r="W392" s="541"/>
    </row>
    <row r="393" spans="1:23" ht="12" hidden="1" customHeight="1" x14ac:dyDescent="0.2">
      <c r="A393" s="118"/>
      <c r="B393" s="504" t="s">
        <v>184</v>
      </c>
      <c r="C393" s="497">
        <f>_xlfn.XLOOKUP(B393,Deelnemersoverzicht!A57:A124,Deelnemersoverzicht!C57:C124)</f>
        <v>0</v>
      </c>
      <c r="D393" s="505">
        <f t="shared" si="32"/>
        <v>0</v>
      </c>
      <c r="E393" s="502">
        <f>IFERROR(IF(D393&gt;0,(_xlfn.XLOOKUP(B393,Financiering!A48:A73,Financiering!H48:H73))*'Resultaat 1'!D393,0),)</f>
        <v>0</v>
      </c>
      <c r="F393" s="506">
        <f t="shared" si="33"/>
        <v>0</v>
      </c>
      <c r="G393" s="505">
        <f>IFERROR(IF(F393&gt;0,Financiering!N48*'Resultaat 1'!F393,0),)</f>
        <v>0</v>
      </c>
      <c r="H393" s="505">
        <f t="shared" si="34"/>
        <v>0</v>
      </c>
      <c r="I393" s="505">
        <f>IFERROR(IF(H393&gt;0,Financiering!T48*'Resultaat 1'!H393,0),0)</f>
        <v>0</v>
      </c>
      <c r="J393" s="505">
        <f t="shared" si="35"/>
        <v>0</v>
      </c>
      <c r="K393" s="505">
        <f>IFERROR(IF(J393&gt;0,Financiering!Z48*'Resultaat 1'!J393,0),)</f>
        <v>0</v>
      </c>
      <c r="L393" s="505">
        <f t="shared" si="36"/>
        <v>0</v>
      </c>
      <c r="M393" s="505">
        <f t="shared" si="37"/>
        <v>0</v>
      </c>
      <c r="N393" s="501" t="str">
        <f t="shared" si="29"/>
        <v/>
      </c>
      <c r="O393" s="502">
        <f t="shared" si="30"/>
        <v>0</v>
      </c>
      <c r="P393" s="507" t="str">
        <f t="shared" si="31"/>
        <v/>
      </c>
      <c r="Q393" s="15"/>
      <c r="R393" s="15"/>
      <c r="S393" s="15"/>
      <c r="T393" s="15"/>
      <c r="V393" s="15"/>
      <c r="W393" s="541"/>
    </row>
    <row r="394" spans="1:23" ht="12" hidden="1" customHeight="1" x14ac:dyDescent="0.2">
      <c r="A394" s="118"/>
      <c r="B394" s="504" t="s">
        <v>185</v>
      </c>
      <c r="C394" s="497">
        <f>_xlfn.XLOOKUP(B394,Deelnemersoverzicht!A58:A125,Deelnemersoverzicht!C58:C125)</f>
        <v>0</v>
      </c>
      <c r="D394" s="505">
        <f t="shared" si="32"/>
        <v>0</v>
      </c>
      <c r="E394" s="502">
        <f>IFERROR(IF(D394&gt;0,(_xlfn.XLOOKUP(B394,Financiering!A49:A74,Financiering!H49:H74))*'Resultaat 1'!D394,0),)</f>
        <v>0</v>
      </c>
      <c r="F394" s="506">
        <f t="shared" si="33"/>
        <v>0</v>
      </c>
      <c r="G394" s="505">
        <f>IFERROR(IF(F394&gt;0,Financiering!N49*'Resultaat 1'!F394,0),)</f>
        <v>0</v>
      </c>
      <c r="H394" s="505">
        <f t="shared" si="34"/>
        <v>0</v>
      </c>
      <c r="I394" s="505">
        <f>IFERROR(IF(H394&gt;0,Financiering!T49*'Resultaat 1'!H394,0),0)</f>
        <v>0</v>
      </c>
      <c r="J394" s="505">
        <f t="shared" si="35"/>
        <v>0</v>
      </c>
      <c r="K394" s="505">
        <f>IFERROR(IF(J394&gt;0,Financiering!Z49*'Resultaat 1'!J394,0),)</f>
        <v>0</v>
      </c>
      <c r="L394" s="505">
        <f t="shared" si="36"/>
        <v>0</v>
      </c>
      <c r="M394" s="505">
        <f t="shared" si="37"/>
        <v>0</v>
      </c>
      <c r="N394" s="501" t="str">
        <f t="shared" si="29"/>
        <v/>
      </c>
      <c r="O394" s="502">
        <f t="shared" si="30"/>
        <v>0</v>
      </c>
      <c r="P394" s="507" t="str">
        <f t="shared" si="31"/>
        <v/>
      </c>
      <c r="Q394" s="15"/>
      <c r="R394" s="15"/>
      <c r="S394" s="15"/>
      <c r="T394" s="15"/>
      <c r="V394" s="15"/>
      <c r="W394" s="541"/>
    </row>
    <row r="395" spans="1:23" ht="12" hidden="1" customHeight="1" x14ac:dyDescent="0.2">
      <c r="A395" s="118"/>
      <c r="B395" s="504" t="s">
        <v>186</v>
      </c>
      <c r="C395" s="497">
        <f>_xlfn.XLOOKUP(B395,Deelnemersoverzicht!A59:A126,Deelnemersoverzicht!C59:C126)</f>
        <v>0</v>
      </c>
      <c r="D395" s="505">
        <f t="shared" si="32"/>
        <v>0</v>
      </c>
      <c r="E395" s="502">
        <f>IFERROR(IF(D395&gt;0,(_xlfn.XLOOKUP(B395,Financiering!A50:A75,Financiering!H50:H75))*'Resultaat 1'!D395,0),)</f>
        <v>0</v>
      </c>
      <c r="F395" s="506">
        <f t="shared" si="33"/>
        <v>0</v>
      </c>
      <c r="G395" s="505">
        <f>IFERROR(IF(F395&gt;0,Financiering!N50*'Resultaat 1'!F395,0),)</f>
        <v>0</v>
      </c>
      <c r="H395" s="505">
        <f t="shared" si="34"/>
        <v>0</v>
      </c>
      <c r="I395" s="505">
        <f>IFERROR(IF(H395&gt;0,Financiering!T50*'Resultaat 1'!H395,0),0)</f>
        <v>0</v>
      </c>
      <c r="J395" s="505">
        <f t="shared" si="35"/>
        <v>0</v>
      </c>
      <c r="K395" s="505">
        <f>IFERROR(IF(J395&gt;0,Financiering!Z50*'Resultaat 1'!J395,0),)</f>
        <v>0</v>
      </c>
      <c r="L395" s="505">
        <f t="shared" si="36"/>
        <v>0</v>
      </c>
      <c r="M395" s="505">
        <f t="shared" si="37"/>
        <v>0</v>
      </c>
      <c r="N395" s="501" t="str">
        <f t="shared" si="29"/>
        <v/>
      </c>
      <c r="O395" s="502">
        <f t="shared" si="30"/>
        <v>0</v>
      </c>
      <c r="P395" s="507" t="str">
        <f t="shared" si="31"/>
        <v/>
      </c>
      <c r="Q395" s="15"/>
      <c r="R395" s="15"/>
      <c r="S395" s="15"/>
      <c r="T395" s="15"/>
      <c r="V395" s="15"/>
      <c r="W395" s="541"/>
    </row>
    <row r="396" spans="1:23" ht="12" hidden="1" customHeight="1" x14ac:dyDescent="0.2">
      <c r="A396" s="118"/>
      <c r="B396" s="504" t="s">
        <v>187</v>
      </c>
      <c r="C396" s="497">
        <f>_xlfn.XLOOKUP(B396,Deelnemersoverzicht!A60:A127,Deelnemersoverzicht!C60:C127)</f>
        <v>0</v>
      </c>
      <c r="D396" s="505">
        <f t="shared" si="32"/>
        <v>0</v>
      </c>
      <c r="E396" s="502">
        <f>IFERROR(IF(D396&gt;0,(_xlfn.XLOOKUP(B396,Financiering!A51:A76,Financiering!H51:H76))*'Resultaat 1'!D396,0),)</f>
        <v>0</v>
      </c>
      <c r="F396" s="506">
        <f t="shared" si="33"/>
        <v>0</v>
      </c>
      <c r="G396" s="505">
        <f>IFERROR(IF(F396&gt;0,Financiering!N51*'Resultaat 1'!F396,0),)</f>
        <v>0</v>
      </c>
      <c r="H396" s="505">
        <f t="shared" si="34"/>
        <v>0</v>
      </c>
      <c r="I396" s="505">
        <f>IFERROR(IF(H396&gt;0,Financiering!T51*'Resultaat 1'!H396,0),0)</f>
        <v>0</v>
      </c>
      <c r="J396" s="505">
        <f t="shared" si="35"/>
        <v>0</v>
      </c>
      <c r="K396" s="505">
        <f>IFERROR(IF(J396&gt;0,Financiering!Z51*'Resultaat 1'!J396,0),)</f>
        <v>0</v>
      </c>
      <c r="L396" s="505">
        <f t="shared" si="36"/>
        <v>0</v>
      </c>
      <c r="M396" s="505">
        <f t="shared" si="37"/>
        <v>0</v>
      </c>
      <c r="N396" s="501" t="str">
        <f t="shared" si="29"/>
        <v/>
      </c>
      <c r="O396" s="502">
        <f t="shared" si="30"/>
        <v>0</v>
      </c>
      <c r="P396" s="507" t="str">
        <f t="shared" si="31"/>
        <v/>
      </c>
      <c r="Q396" s="15"/>
      <c r="R396" s="15"/>
      <c r="S396" s="15"/>
      <c r="T396" s="15"/>
      <c r="V396" s="15"/>
      <c r="W396" s="541"/>
    </row>
    <row r="397" spans="1:23" ht="12" hidden="1" customHeight="1" x14ac:dyDescent="0.2">
      <c r="A397" s="118"/>
      <c r="B397" s="504" t="s">
        <v>188</v>
      </c>
      <c r="C397" s="497">
        <f>_xlfn.XLOOKUP(B397,Deelnemersoverzicht!A61:A128,Deelnemersoverzicht!C61:C128)</f>
        <v>0</v>
      </c>
      <c r="D397" s="505">
        <f t="shared" si="32"/>
        <v>0</v>
      </c>
      <c r="E397" s="502">
        <f>IFERROR(IF(D397&gt;0,(_xlfn.XLOOKUP(B397,Financiering!A52:A77,Financiering!H52:H77))*'Resultaat 1'!D397,0),)</f>
        <v>0</v>
      </c>
      <c r="F397" s="506">
        <f t="shared" si="33"/>
        <v>0</v>
      </c>
      <c r="G397" s="505">
        <f>IFERROR(IF(F397&gt;0,Financiering!N52*'Resultaat 1'!F397,0),)</f>
        <v>0</v>
      </c>
      <c r="H397" s="505">
        <f t="shared" si="34"/>
        <v>0</v>
      </c>
      <c r="I397" s="505">
        <f>IFERROR(IF(H397&gt;0,Financiering!T52*'Resultaat 1'!H397,0),0)</f>
        <v>0</v>
      </c>
      <c r="J397" s="505">
        <f t="shared" si="35"/>
        <v>0</v>
      </c>
      <c r="K397" s="505">
        <f>IFERROR(IF(J397&gt;0,Financiering!Z52*'Resultaat 1'!J397,0),)</f>
        <v>0</v>
      </c>
      <c r="L397" s="505">
        <f t="shared" si="36"/>
        <v>0</v>
      </c>
      <c r="M397" s="505">
        <f t="shared" si="37"/>
        <v>0</v>
      </c>
      <c r="N397" s="501" t="str">
        <f t="shared" si="29"/>
        <v/>
      </c>
      <c r="O397" s="502">
        <f t="shared" si="30"/>
        <v>0</v>
      </c>
      <c r="P397" s="507" t="str">
        <f t="shared" si="31"/>
        <v/>
      </c>
      <c r="Q397" s="15"/>
      <c r="R397" s="15"/>
      <c r="S397" s="15"/>
      <c r="T397" s="15"/>
      <c r="V397" s="15"/>
      <c r="W397" s="541"/>
    </row>
    <row r="398" spans="1:23" ht="12" hidden="1" customHeight="1" x14ac:dyDescent="0.2">
      <c r="A398" s="118"/>
      <c r="B398" s="504" t="s">
        <v>189</v>
      </c>
      <c r="C398" s="497">
        <f>_xlfn.XLOOKUP(B398,Deelnemersoverzicht!A62:A129,Deelnemersoverzicht!C62:C129)</f>
        <v>0</v>
      </c>
      <c r="D398" s="505">
        <f t="shared" si="32"/>
        <v>0</v>
      </c>
      <c r="E398" s="502">
        <f>IFERROR(IF(D398&gt;0,(_xlfn.XLOOKUP(B398,Financiering!A53:A78,Financiering!H53:H78))*'Resultaat 1'!D398,0),)</f>
        <v>0</v>
      </c>
      <c r="F398" s="506">
        <f t="shared" si="33"/>
        <v>0</v>
      </c>
      <c r="G398" s="505">
        <f>IFERROR(IF(F398&gt;0,Financiering!N53*'Resultaat 1'!F398,0),)</f>
        <v>0</v>
      </c>
      <c r="H398" s="505">
        <f t="shared" si="34"/>
        <v>0</v>
      </c>
      <c r="I398" s="505">
        <f>IFERROR(IF(H398&gt;0,Financiering!T53*'Resultaat 1'!H398,0),0)</f>
        <v>0</v>
      </c>
      <c r="J398" s="505">
        <f t="shared" si="35"/>
        <v>0</v>
      </c>
      <c r="K398" s="505">
        <f>IFERROR(IF(J398&gt;0,Financiering!Z53*'Resultaat 1'!J398,0),)</f>
        <v>0</v>
      </c>
      <c r="L398" s="505">
        <f t="shared" si="36"/>
        <v>0</v>
      </c>
      <c r="M398" s="505">
        <f t="shared" si="37"/>
        <v>0</v>
      </c>
      <c r="N398" s="501" t="str">
        <f t="shared" si="29"/>
        <v/>
      </c>
      <c r="O398" s="502">
        <f t="shared" si="30"/>
        <v>0</v>
      </c>
      <c r="P398" s="507" t="str">
        <f t="shared" si="31"/>
        <v/>
      </c>
      <c r="Q398" s="15"/>
      <c r="R398" s="15"/>
      <c r="S398" s="15"/>
      <c r="T398" s="15"/>
      <c r="V398" s="15"/>
      <c r="W398" s="541"/>
    </row>
    <row r="399" spans="1:23" ht="12" hidden="1" customHeight="1" x14ac:dyDescent="0.2">
      <c r="A399" s="118"/>
      <c r="B399" s="504" t="s">
        <v>190</v>
      </c>
      <c r="C399" s="497">
        <f>_xlfn.XLOOKUP(B399,Deelnemersoverzicht!A63:A130,Deelnemersoverzicht!C63:C130)</f>
        <v>0</v>
      </c>
      <c r="D399" s="505">
        <f t="shared" si="32"/>
        <v>0</v>
      </c>
      <c r="E399" s="502">
        <f>IFERROR(IF(D399&gt;0,(_xlfn.XLOOKUP(B399,Financiering!A54:A79,Financiering!H54:H79))*'Resultaat 1'!D399,0),)</f>
        <v>0</v>
      </c>
      <c r="F399" s="506">
        <f t="shared" si="33"/>
        <v>0</v>
      </c>
      <c r="G399" s="505">
        <f>IFERROR(IF(F399&gt;0,Financiering!N54*'Resultaat 1'!F399,0),)</f>
        <v>0</v>
      </c>
      <c r="H399" s="505">
        <f t="shared" si="34"/>
        <v>0</v>
      </c>
      <c r="I399" s="505">
        <f>IFERROR(IF(H399&gt;0,Financiering!T54*'Resultaat 1'!H399,0),0)</f>
        <v>0</v>
      </c>
      <c r="J399" s="505">
        <f t="shared" si="35"/>
        <v>0</v>
      </c>
      <c r="K399" s="505">
        <f>IFERROR(IF(J399&gt;0,Financiering!Z54*'Resultaat 1'!J399,0),)</f>
        <v>0</v>
      </c>
      <c r="L399" s="505">
        <f t="shared" si="36"/>
        <v>0</v>
      </c>
      <c r="M399" s="505">
        <f t="shared" si="37"/>
        <v>0</v>
      </c>
      <c r="N399" s="501" t="str">
        <f t="shared" si="29"/>
        <v/>
      </c>
      <c r="O399" s="502">
        <f t="shared" si="30"/>
        <v>0</v>
      </c>
      <c r="P399" s="507" t="str">
        <f t="shared" si="31"/>
        <v/>
      </c>
      <c r="Q399" s="15"/>
      <c r="R399" s="15"/>
      <c r="S399" s="15"/>
      <c r="T399" s="15"/>
      <c r="V399" s="15"/>
      <c r="W399" s="541"/>
    </row>
    <row r="400" spans="1:23" ht="12" hidden="1" customHeight="1" x14ac:dyDescent="0.2">
      <c r="A400" s="118"/>
      <c r="B400" s="504" t="s">
        <v>191</v>
      </c>
      <c r="C400" s="497">
        <f>_xlfn.XLOOKUP(B400,Deelnemersoverzicht!A64:A131,Deelnemersoverzicht!C64:C131)</f>
        <v>0</v>
      </c>
      <c r="D400" s="505">
        <f t="shared" si="32"/>
        <v>0</v>
      </c>
      <c r="E400" s="502">
        <f>IFERROR(IF(D400&gt;0,(_xlfn.XLOOKUP(B400,Financiering!A55:A80,Financiering!H55:H80))*'Resultaat 1'!D400,0),)</f>
        <v>0</v>
      </c>
      <c r="F400" s="506">
        <f t="shared" si="33"/>
        <v>0</v>
      </c>
      <c r="G400" s="505">
        <f>IFERROR(IF(F400&gt;0,Financiering!N55*'Resultaat 1'!F400,0),)</f>
        <v>0</v>
      </c>
      <c r="H400" s="505">
        <f t="shared" si="34"/>
        <v>0</v>
      </c>
      <c r="I400" s="505">
        <f>IFERROR(IF(H400&gt;0,Financiering!T55*'Resultaat 1'!H400,0),0)</f>
        <v>0</v>
      </c>
      <c r="J400" s="505">
        <f t="shared" si="35"/>
        <v>0</v>
      </c>
      <c r="K400" s="505">
        <f>IFERROR(IF(J400&gt;0,Financiering!Z55*'Resultaat 1'!J400,0),)</f>
        <v>0</v>
      </c>
      <c r="L400" s="505">
        <f t="shared" si="36"/>
        <v>0</v>
      </c>
      <c r="M400" s="505">
        <f t="shared" si="37"/>
        <v>0</v>
      </c>
      <c r="N400" s="501" t="str">
        <f t="shared" si="29"/>
        <v/>
      </c>
      <c r="O400" s="502">
        <f t="shared" si="30"/>
        <v>0</v>
      </c>
      <c r="P400" s="507" t="str">
        <f t="shared" si="31"/>
        <v/>
      </c>
      <c r="Q400" s="15"/>
      <c r="R400" s="15"/>
      <c r="S400" s="15"/>
      <c r="T400" s="15"/>
      <c r="V400" s="15"/>
      <c r="W400" s="541"/>
    </row>
    <row r="401" spans="1:24" ht="12" hidden="1" customHeight="1" x14ac:dyDescent="0.2">
      <c r="A401" s="118"/>
      <c r="B401" s="504" t="s">
        <v>192</v>
      </c>
      <c r="C401" s="497">
        <f>_xlfn.XLOOKUP(B401,Deelnemersoverzicht!A65:A132,Deelnemersoverzicht!C65:C132)</f>
        <v>0</v>
      </c>
      <c r="D401" s="505">
        <f t="shared" si="32"/>
        <v>0</v>
      </c>
      <c r="E401" s="502">
        <f>IFERROR(IF(D401&gt;0,(_xlfn.XLOOKUP(B401,Financiering!A56:A81,Financiering!H56:H81))*'Resultaat 1'!D401,0),)</f>
        <v>0</v>
      </c>
      <c r="F401" s="506">
        <f t="shared" si="33"/>
        <v>0</v>
      </c>
      <c r="G401" s="505">
        <f>IFERROR(IF(F401&gt;0,Financiering!N56*'Resultaat 1'!F401,0),)</f>
        <v>0</v>
      </c>
      <c r="H401" s="505">
        <f t="shared" si="34"/>
        <v>0</v>
      </c>
      <c r="I401" s="505">
        <f>IFERROR(IF(H401&gt;0,Financiering!T56*'Resultaat 1'!H401,0),0)</f>
        <v>0</v>
      </c>
      <c r="J401" s="505">
        <f t="shared" si="35"/>
        <v>0</v>
      </c>
      <c r="K401" s="505">
        <f>IFERROR(IF(J401&gt;0,Financiering!Z56*'Resultaat 1'!J401,0),)</f>
        <v>0</v>
      </c>
      <c r="L401" s="505">
        <f t="shared" si="36"/>
        <v>0</v>
      </c>
      <c r="M401" s="505">
        <f t="shared" si="37"/>
        <v>0</v>
      </c>
      <c r="N401" s="501" t="str">
        <f t="shared" si="29"/>
        <v/>
      </c>
      <c r="O401" s="502">
        <f t="shared" si="30"/>
        <v>0</v>
      </c>
      <c r="P401" s="507" t="str">
        <f t="shared" si="31"/>
        <v/>
      </c>
      <c r="Q401" s="15"/>
      <c r="R401" s="15"/>
      <c r="S401" s="15"/>
      <c r="T401" s="15"/>
      <c r="V401" s="15"/>
      <c r="W401" s="541"/>
    </row>
    <row r="402" spans="1:24" ht="12" hidden="1" customHeight="1" thickBot="1" x14ac:dyDescent="0.25">
      <c r="A402" s="118"/>
      <c r="B402" s="504" t="s">
        <v>193</v>
      </c>
      <c r="C402" s="497">
        <f>_xlfn.XLOOKUP(B402,Deelnemersoverzicht!A66:A133,Deelnemersoverzicht!C66:C133)</f>
        <v>0</v>
      </c>
      <c r="D402" s="505">
        <f t="shared" si="32"/>
        <v>0</v>
      </c>
      <c r="E402" s="509">
        <f>IFERROR(IF(D402&gt;0,(_xlfn.XLOOKUP(B402,Financiering!A57:A82,Financiering!H57:H82))*'Resultaat 1'!D402,0),)</f>
        <v>0</v>
      </c>
      <c r="F402" s="506">
        <f t="shared" si="33"/>
        <v>0</v>
      </c>
      <c r="G402" s="505">
        <f>IFERROR(IF(F402&gt;0,Financiering!N57*'Resultaat 1'!F402,0),)</f>
        <v>0</v>
      </c>
      <c r="H402" s="505">
        <f t="shared" si="34"/>
        <v>0</v>
      </c>
      <c r="I402" s="505">
        <f>IFERROR(IF(H402&gt;0,Financiering!T57*'Resultaat 1'!H402,0),0)</f>
        <v>0</v>
      </c>
      <c r="J402" s="505">
        <f t="shared" si="35"/>
        <v>0</v>
      </c>
      <c r="K402" s="505">
        <f>IFERROR(IF(J402&gt;0,Financiering!Z57*'Resultaat 1'!J402,0),)</f>
        <v>0</v>
      </c>
      <c r="L402" s="505">
        <f t="shared" si="36"/>
        <v>0</v>
      </c>
      <c r="M402" s="505">
        <f t="shared" si="37"/>
        <v>0</v>
      </c>
      <c r="N402" s="501" t="str">
        <f t="shared" si="29"/>
        <v/>
      </c>
      <c r="O402" s="502">
        <f t="shared" si="30"/>
        <v>0</v>
      </c>
      <c r="P402" s="510" t="str">
        <f t="shared" si="31"/>
        <v/>
      </c>
      <c r="Q402" s="15"/>
      <c r="R402" s="15"/>
      <c r="S402" s="15"/>
      <c r="T402" s="15"/>
      <c r="V402" s="15"/>
      <c r="W402" s="541"/>
    </row>
    <row r="403" spans="1:24" ht="12" customHeight="1" thickBot="1" x14ac:dyDescent="0.25">
      <c r="A403" s="118"/>
      <c r="B403" s="511"/>
      <c r="C403" s="512" t="s">
        <v>17</v>
      </c>
      <c r="D403" s="513">
        <f t="shared" ref="D403:M403" si="38">SUM(D352:D402)</f>
        <v>0</v>
      </c>
      <c r="E403" s="513">
        <f t="shared" si="38"/>
        <v>0</v>
      </c>
      <c r="F403" s="513">
        <f t="shared" si="38"/>
        <v>0</v>
      </c>
      <c r="G403" s="513">
        <f t="shared" si="38"/>
        <v>0</v>
      </c>
      <c r="H403" s="513">
        <f t="shared" si="38"/>
        <v>0</v>
      </c>
      <c r="I403" s="513">
        <f t="shared" si="38"/>
        <v>0</v>
      </c>
      <c r="J403" s="513">
        <f t="shared" si="38"/>
        <v>0</v>
      </c>
      <c r="K403" s="513">
        <f t="shared" si="38"/>
        <v>0</v>
      </c>
      <c r="L403" s="513">
        <f t="shared" si="38"/>
        <v>0</v>
      </c>
      <c r="M403" s="513">
        <f t="shared" si="38"/>
        <v>0</v>
      </c>
      <c r="N403" s="514" t="str">
        <f t="shared" si="29"/>
        <v/>
      </c>
      <c r="O403" s="513">
        <f>SUM(O352:O402)</f>
        <v>0</v>
      </c>
      <c r="P403" s="514" t="str">
        <f>IFERROR(O403/L403,"")</f>
        <v/>
      </c>
      <c r="Q403" s="15"/>
      <c r="R403" s="15"/>
      <c r="S403" s="15"/>
      <c r="T403" s="15"/>
      <c r="V403" s="15"/>
      <c r="W403" s="541"/>
    </row>
    <row r="404" spans="1:24"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X404" s="15"/>
    </row>
    <row r="405" spans="1:24"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X405" s="15"/>
    </row>
    <row r="406" spans="1:24"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X406" s="15"/>
    </row>
    <row r="407" spans="1:24"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X407" s="15"/>
    </row>
    <row r="408" spans="1:24"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X408" s="15"/>
    </row>
    <row r="409" spans="1:24"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X409" s="15"/>
    </row>
    <row r="410" spans="1:24"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X410" s="15"/>
    </row>
    <row r="411" spans="1:24"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X411" s="15"/>
    </row>
    <row r="412" spans="1:24"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X412" s="15"/>
    </row>
    <row r="413" spans="1:24"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X413" s="15"/>
    </row>
  </sheetData>
  <sheetProtection algorithmName="SHA-512" hashValue="f6nFxfkY5Ng/n2JnuivbO1SKlmuOmZNGLLBcDnYnyu6FeelYQknFigaENJOOlqK478yHTTUWc2/QK8a6/CteQw==" saltValue="WyVstaud1+nsT3DHAoU87w==" spinCount="100000" sheet="1" objects="1" scenarios="1"/>
  <mergeCells count="113">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72:L172"/>
    <mergeCell ref="K173:L173"/>
    <mergeCell ref="K174:L174"/>
    <mergeCell ref="K175:L175"/>
    <mergeCell ref="K176:L176"/>
    <mergeCell ref="K177:L177"/>
    <mergeCell ref="K178:L178"/>
    <mergeCell ref="K179:L179"/>
    <mergeCell ref="K180:L180"/>
    <mergeCell ref="K181:L181"/>
    <mergeCell ref="K182:L182"/>
    <mergeCell ref="K183:L183"/>
    <mergeCell ref="K184:L184"/>
    <mergeCell ref="K185:L185"/>
    <mergeCell ref="K186:L186"/>
    <mergeCell ref="K187:L187"/>
    <mergeCell ref="K188:L188"/>
    <mergeCell ref="K189:L189"/>
    <mergeCell ref="K190:L190"/>
    <mergeCell ref="K191:L191"/>
    <mergeCell ref="K192:L192"/>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s>
  <phoneticPr fontId="86" type="noConversion"/>
  <conditionalFormatting sqref="H157:H206">
    <cfRule type="expression" dxfId="42" priority="3">
      <formula>AND($C157&lt;&gt;"",OR($H157&lt;Startdatum,$H157&gt;Einddatum))</formula>
    </cfRule>
  </conditionalFormatting>
  <conditionalFormatting sqref="F96:F150">
    <cfRule type="expression" dxfId="41" priority="2">
      <formula>AND($F96&lt;&gt;"",DATE(YEAR($F96)+$H96,MONTH($F96),DAY($F96))&lt;Startdatum)</formula>
    </cfRule>
  </conditionalFormatting>
  <conditionalFormatting sqref="C15:C89 C96:C150 C157:C206 C211:C260 C265:C314">
    <cfRule type="expression" dxfId="40" priority="1">
      <formula>AND($C15="",$N15&gt;0)</formula>
    </cfRule>
  </conditionalFormatting>
  <dataValidations count="6">
    <dataValidation type="list" allowBlank="1" showInputMessage="1" showErrorMessage="1" sqref="M96:M150 M15:M89 M157:M206 M211:M260 M265:M314" xr:uid="{00000000-0002-0000-0900-000001000000}">
      <formula1>Activiteittype</formula1>
    </dataValidation>
    <dataValidation type="date" allowBlank="1" showInputMessage="1" showErrorMessage="1" error="De aanschafdatum moet tussen de start- en einddatum van het project vallen!" sqref="H157:H206" xr:uid="{CA0EC4C3-605F-4D14-BB8E-22E3E09FDACF}">
      <formula1>Startdatum</formula1>
      <formula2>Einddatum</formula2>
    </dataValidation>
    <dataValidation type="decimal" operator="greaterThanOrEqual" allowBlank="1" showInputMessage="1" showErrorMessage="1" error="De afschrijving in jaren dient minimaal 5 jaar te bedragen." sqref="J157:J206" xr:uid="{00000000-0002-0000-0900-000003000000}">
      <formula1>5</formula1>
    </dataValidation>
    <dataValidation type="decimal" operator="greaterThanOrEqual" allowBlank="1" showInputMessage="1" showErrorMessage="1" error="De afschrijving in jaren dient minimaal 5 jaar te bedragen_x000a_" sqref="H96:H150" xr:uid="{00000000-0002-0000-0900-000004000000}">
      <formula1>5</formula1>
    </dataValidation>
    <dataValidation type="custom" errorStyle="warning" allowBlank="1" showInputMessage="1" showErrorMessage="1" error="Machine of apparaat lijkt al afgeschreven te zijn." sqref="F96:F150" xr:uid="{1D36EF6B-3461-4A33-B742-E35BF8C24625}">
      <formula1>DATE(YEAR(F96)+H96,MONTH(F96),DAY(F96))&gt;Startdatum</formula1>
    </dataValidation>
    <dataValidation type="list" showInputMessage="1" showErrorMessage="1" sqref="C15:C89 C96:C150 C157:C206 C211:C260 C265:C314" xr:uid="{ADB1B449-F450-4704-AD46-DB82EEBA5539}">
      <formula1>deelnemers</formula1>
    </dataValidation>
  </dataValidations>
  <pageMargins left="0.25" right="0.25" top="0.75" bottom="0.75" header="0.3" footer="0.3"/>
  <pageSetup paperSize="8" scale="54" fitToHeight="0" orientation="portrait" r:id="rId1"/>
  <headerFooter>
    <oddFooter>&amp;L_x000D_&amp;1#&amp;"Calibri"&amp;10&amp;K000000 Intern gebruik</oddFooter>
  </headerFooter>
  <rowBreaks count="2" manualBreakCount="2">
    <brk id="152" max="21" man="1"/>
    <brk id="262" max="21" man="1"/>
  </rowBreaks>
  <colBreaks count="1" manualBreakCount="1">
    <brk id="1" max="37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tabColor rgb="FFFFFF00"/>
    <pageSetUpPr fitToPage="1"/>
  </sheetPr>
  <dimension ref="A1:X413"/>
  <sheetViews>
    <sheetView showGridLines="0" workbookViewId="0">
      <selection activeCell="B15" sqref="B15"/>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0.85546875" customWidth="1"/>
    <col min="13" max="13" width="16.7109375" customWidth="1"/>
    <col min="14" max="14" width="12" customWidth="1"/>
    <col min="15" max="15" width="11.7109375" customWidth="1"/>
    <col min="16" max="16" width="7.7109375" customWidth="1"/>
    <col min="21" max="22" width="9.140625" customWidth="1"/>
    <col min="23" max="23" width="9.140625" style="540" hidden="1" customWidth="1"/>
    <col min="24" max="24" width="20.85546875" hidden="1" customWidth="1"/>
  </cols>
  <sheetData>
    <row r="1" spans="1:24" ht="14.25" customHeight="1" x14ac:dyDescent="0.25">
      <c r="A1" s="118"/>
      <c r="B1" s="6" t="s">
        <v>244</v>
      </c>
      <c r="C1" s="117"/>
      <c r="D1" s="15"/>
      <c r="E1" s="118"/>
      <c r="F1" s="118"/>
      <c r="G1" s="118"/>
      <c r="H1" s="118"/>
      <c r="I1" s="118"/>
      <c r="J1" s="141"/>
      <c r="K1" s="15"/>
      <c r="L1" s="15"/>
      <c r="M1" s="6" t="str">
        <f>IF(Deelnemersoverzicht!C6="[wordt door RVO ingevuld]","",Deelnemersoverzicht!C6)</f>
        <v/>
      </c>
      <c r="N1" s="118"/>
      <c r="O1" s="118"/>
      <c r="P1" s="118"/>
      <c r="Q1" s="118"/>
      <c r="R1" s="15"/>
      <c r="S1" s="15"/>
      <c r="T1" s="15"/>
      <c r="U1" s="15"/>
      <c r="V1" s="15"/>
      <c r="W1" s="718" t="s">
        <v>381</v>
      </c>
      <c r="X1" s="718"/>
    </row>
    <row r="2" spans="1:24" ht="17.25" customHeight="1" x14ac:dyDescent="0.25">
      <c r="A2" s="118"/>
      <c r="B2" s="90" t="s">
        <v>221</v>
      </c>
      <c r="C2" s="117"/>
      <c r="D2" s="119"/>
      <c r="E2" s="118"/>
      <c r="F2" s="118"/>
      <c r="G2" s="118"/>
      <c r="H2" s="118"/>
      <c r="I2" s="118"/>
      <c r="J2" s="118"/>
      <c r="K2" s="117"/>
      <c r="L2" s="117"/>
      <c r="M2" s="117"/>
      <c r="N2" s="117"/>
      <c r="O2" s="117"/>
      <c r="P2" s="118"/>
      <c r="Q2" s="118"/>
      <c r="R2" s="15"/>
      <c r="S2" s="15"/>
      <c r="T2" s="15"/>
      <c r="U2" s="15"/>
      <c r="V2" s="15"/>
      <c r="X2" s="15"/>
    </row>
    <row r="3" spans="1:24" ht="12.75" customHeight="1" x14ac:dyDescent="0.2">
      <c r="A3" s="5"/>
      <c r="B3" s="89"/>
      <c r="C3" s="89"/>
      <c r="D3" s="5"/>
      <c r="E3" s="5"/>
      <c r="F3" s="5"/>
      <c r="G3" s="5"/>
      <c r="H3" s="5"/>
      <c r="I3" s="5"/>
      <c r="J3" s="5"/>
      <c r="K3" s="5"/>
      <c r="L3" s="5"/>
      <c r="M3" s="5"/>
      <c r="N3" s="5"/>
      <c r="O3" s="5"/>
      <c r="P3" s="5"/>
      <c r="Q3" s="118"/>
      <c r="R3" s="15"/>
      <c r="S3" s="15"/>
      <c r="T3" s="15"/>
      <c r="U3" s="15"/>
      <c r="V3" s="15"/>
      <c r="X3" s="15"/>
    </row>
    <row r="4" spans="1:24" ht="12.75" customHeight="1" x14ac:dyDescent="0.2">
      <c r="A4" s="5"/>
      <c r="B4" s="120"/>
      <c r="C4" s="120" t="s">
        <v>194</v>
      </c>
      <c r="D4" s="120"/>
      <c r="E4" s="120"/>
      <c r="F4" s="120"/>
      <c r="G4" s="120"/>
      <c r="H4" s="120"/>
      <c r="I4" s="120"/>
      <c r="J4" s="120"/>
      <c r="K4" s="120"/>
      <c r="L4" s="120"/>
      <c r="M4" s="120"/>
      <c r="N4" s="120"/>
      <c r="O4" s="485"/>
      <c r="P4" s="120"/>
      <c r="Q4" s="121"/>
      <c r="R4" s="121"/>
      <c r="S4" s="121"/>
      <c r="T4" s="121"/>
      <c r="U4" s="121"/>
      <c r="V4" s="121"/>
      <c r="X4" s="118"/>
    </row>
    <row r="5" spans="1:24" ht="12.75" customHeight="1" x14ac:dyDescent="0.2">
      <c r="A5" s="5"/>
      <c r="B5" s="89"/>
      <c r="C5" s="89"/>
      <c r="D5" s="89"/>
      <c r="E5" s="122"/>
      <c r="F5" s="122"/>
      <c r="G5" s="5"/>
      <c r="H5" s="5"/>
      <c r="I5" s="5"/>
      <c r="J5" s="5"/>
      <c r="K5" s="5"/>
      <c r="L5" s="5"/>
      <c r="M5" s="5"/>
      <c r="N5" s="5"/>
      <c r="O5" s="5"/>
      <c r="P5" s="5"/>
      <c r="Q5" s="5"/>
      <c r="R5" s="118"/>
      <c r="S5" s="15"/>
      <c r="T5" s="15"/>
      <c r="U5" s="15"/>
      <c r="V5" s="15"/>
      <c r="X5" s="15"/>
    </row>
    <row r="6" spans="1:24" ht="12.75" customHeight="1" x14ac:dyDescent="0.2">
      <c r="A6" s="5"/>
      <c r="B6" s="89"/>
      <c r="C6" s="143" t="s">
        <v>38</v>
      </c>
      <c r="D6" s="136"/>
      <c r="E6" s="549">
        <f>Deelnemersoverzicht!C9</f>
        <v>0</v>
      </c>
      <c r="F6" s="550"/>
      <c r="G6" s="550"/>
      <c r="H6" s="550"/>
      <c r="I6" s="550"/>
      <c r="J6" s="550"/>
      <c r="K6" s="550"/>
      <c r="L6" s="550"/>
      <c r="M6" s="550"/>
      <c r="N6" s="551"/>
      <c r="O6" s="473"/>
      <c r="P6" s="118"/>
      <c r="Q6" s="118"/>
      <c r="R6" s="15"/>
      <c r="S6" s="15"/>
      <c r="T6" s="15"/>
      <c r="U6" s="15"/>
      <c r="V6" s="15"/>
      <c r="X6" s="15"/>
    </row>
    <row r="7" spans="1:24" ht="12.75" customHeight="1" x14ac:dyDescent="0.2">
      <c r="A7" s="5"/>
      <c r="B7" s="89"/>
      <c r="C7" s="143" t="s">
        <v>195</v>
      </c>
      <c r="D7" s="136"/>
      <c r="E7" s="584"/>
      <c r="F7" s="585"/>
      <c r="G7" s="585"/>
      <c r="H7" s="585"/>
      <c r="I7" s="585"/>
      <c r="J7" s="585"/>
      <c r="K7" s="585"/>
      <c r="L7" s="585"/>
      <c r="M7" s="585"/>
      <c r="N7" s="586"/>
      <c r="O7" s="473"/>
      <c r="P7" s="118"/>
      <c r="Q7" s="118"/>
      <c r="R7" s="15"/>
      <c r="S7" s="15"/>
      <c r="T7" s="15"/>
      <c r="U7" s="15"/>
      <c r="V7" s="15"/>
      <c r="X7" s="15"/>
    </row>
    <row r="8" spans="1:24"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c r="R8" s="15"/>
      <c r="S8" s="15"/>
      <c r="T8" s="15"/>
      <c r="U8" s="15"/>
      <c r="V8" s="15"/>
      <c r="X8" s="15"/>
    </row>
    <row r="9" spans="1:24"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c r="R9" s="15"/>
      <c r="S9" s="15"/>
      <c r="T9" s="15"/>
      <c r="U9" s="15"/>
      <c r="V9" s="15"/>
      <c r="X9" s="15"/>
    </row>
    <row r="10" spans="1:24" ht="12.75" customHeight="1" x14ac:dyDescent="0.2">
      <c r="A10" s="5"/>
      <c r="B10" s="89"/>
      <c r="C10" s="89"/>
      <c r="D10" s="5"/>
      <c r="E10" s="5"/>
      <c r="F10" s="5"/>
      <c r="G10" s="5"/>
      <c r="H10" s="5"/>
      <c r="I10" s="5"/>
      <c r="J10" s="5"/>
      <c r="K10" s="5"/>
      <c r="L10" s="5"/>
      <c r="M10" s="5"/>
      <c r="N10" s="5"/>
      <c r="O10" s="5"/>
      <c r="P10" s="5"/>
      <c r="Q10" s="118"/>
      <c r="R10" s="15"/>
      <c r="S10" s="15"/>
      <c r="T10" s="15"/>
      <c r="U10" s="15"/>
      <c r="V10" s="15"/>
      <c r="X10" s="15"/>
    </row>
    <row r="11" spans="1:24" ht="14.25" customHeight="1" x14ac:dyDescent="0.2">
      <c r="A11" s="5"/>
      <c r="B11" s="120" t="s">
        <v>69</v>
      </c>
      <c r="C11" s="120"/>
      <c r="D11" s="123"/>
      <c r="E11" s="124"/>
      <c r="F11" s="125"/>
      <c r="G11" s="123"/>
      <c r="H11" s="123"/>
      <c r="I11" s="123"/>
      <c r="J11" s="123"/>
      <c r="K11" s="123"/>
      <c r="L11" s="123"/>
      <c r="M11" s="123"/>
      <c r="N11" s="123"/>
      <c r="O11" s="5"/>
      <c r="P11" s="15"/>
      <c r="Q11" s="15"/>
      <c r="R11" s="15"/>
      <c r="S11" s="15"/>
      <c r="T11" s="15"/>
      <c r="U11" s="15"/>
      <c r="V11" s="15"/>
      <c r="X11" s="15"/>
    </row>
    <row r="12" spans="1:24" ht="12.75" customHeight="1" x14ac:dyDescent="0.2">
      <c r="A12" s="5"/>
      <c r="B12" s="120" t="s">
        <v>196</v>
      </c>
      <c r="C12" s="120"/>
      <c r="D12" s="123"/>
      <c r="E12" s="124"/>
      <c r="F12" s="125"/>
      <c r="G12" s="123"/>
      <c r="H12" s="123"/>
      <c r="I12" s="123"/>
      <c r="J12" s="123"/>
      <c r="K12" s="123"/>
      <c r="L12" s="123"/>
      <c r="M12" s="123"/>
      <c r="N12" s="123"/>
      <c r="O12" s="5"/>
      <c r="P12" s="15"/>
      <c r="Q12" s="15"/>
      <c r="R12" s="15"/>
      <c r="S12" s="15"/>
      <c r="T12" s="15"/>
      <c r="U12" s="15"/>
      <c r="V12" s="15"/>
      <c r="X12" s="15"/>
    </row>
    <row r="13" spans="1:24" ht="12" customHeight="1" x14ac:dyDescent="0.2">
      <c r="A13" s="5"/>
      <c r="B13" s="137"/>
      <c r="C13" s="137"/>
      <c r="D13" s="136"/>
      <c r="E13" s="136"/>
      <c r="F13" s="136"/>
      <c r="G13" s="136"/>
      <c r="H13" s="136"/>
      <c r="I13" s="136"/>
      <c r="J13" s="136"/>
      <c r="K13" s="136"/>
      <c r="L13" s="136"/>
      <c r="M13" s="136"/>
      <c r="N13" s="136"/>
      <c r="O13" s="136"/>
      <c r="P13" s="15"/>
      <c r="Q13" s="15"/>
      <c r="R13" s="15"/>
      <c r="S13" s="15"/>
      <c r="T13" s="15"/>
      <c r="U13" s="15"/>
      <c r="V13" s="15"/>
      <c r="X13" s="15"/>
    </row>
    <row r="14" spans="1:24"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X14" s="15"/>
    </row>
    <row r="15" spans="1:24" ht="12" customHeight="1" x14ac:dyDescent="0.2">
      <c r="A15" s="195" t="str">
        <f>B15&amp;M15</f>
        <v/>
      </c>
      <c r="B15" s="552"/>
      <c r="C15" s="553"/>
      <c r="D15" s="553"/>
      <c r="E15" s="553"/>
      <c r="F15" s="554"/>
      <c r="G15" s="554"/>
      <c r="H15" s="554"/>
      <c r="I15" s="555"/>
      <c r="J15" s="556"/>
      <c r="K15" s="557"/>
      <c r="L15" s="558"/>
      <c r="M15" s="559"/>
      <c r="N15" s="475">
        <f t="shared" ref="N15:N78" si="0">K15*J15</f>
        <v>0</v>
      </c>
      <c r="O15" s="141" t="str">
        <f>IF(AND(COUNTA(B15:K15)&gt;0,ISBLANK(M15)),"Activiteittype ontbreekt!",IF(B15="","",IF(COUNTIF($B$15:$B$314,B15)=1,"",IF(COUNTIF($A$15:$A$314,B15&amp;M15)&gt;1,"","Let op dat elk activiteitnummer hetzelfde activiteittype moet krijgen!"))))</f>
        <v/>
      </c>
      <c r="W15" s="621" t="str">
        <f>IF(ISBLANK($C15),"",_xlfn.IFNA(MATCH($C15,Deelnemersoverzicht!$C$16:$C$66,0),0))</f>
        <v/>
      </c>
      <c r="X15" s="15"/>
    </row>
    <row r="16" spans="1:24" ht="12" customHeight="1" x14ac:dyDescent="0.2">
      <c r="A16" s="195" t="str">
        <f t="shared" ref="A16:A79"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W16" s="621" t="str">
        <f>IF(ISBLANK($C16),"",_xlfn.IFNA(MATCH($C16,Deelnemersoverzicht!$C$16:$C$66,0),0))</f>
        <v/>
      </c>
      <c r="X16" s="15"/>
    </row>
    <row r="17" spans="1:24"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W17" s="621" t="str">
        <f>IF(ISBLANK($C17),"",_xlfn.IFNA(MATCH($C17,Deelnemersoverzicht!$C$16:$C$66,0),0))</f>
        <v/>
      </c>
      <c r="X17" s="15"/>
    </row>
    <row r="18" spans="1:24"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W18" s="621" t="str">
        <f>IF(ISBLANK($C18),"",_xlfn.IFNA(MATCH($C18,Deelnemersoverzicht!$C$16:$C$66,0),0))</f>
        <v/>
      </c>
      <c r="X18" s="15"/>
    </row>
    <row r="19" spans="1:24"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W19" s="621" t="str">
        <f>IF(ISBLANK($C19),"",_xlfn.IFNA(MATCH($C19,Deelnemersoverzicht!$C$16:$C$66,0),0))</f>
        <v/>
      </c>
      <c r="X19" s="15"/>
    </row>
    <row r="20" spans="1:24"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W20" s="621" t="str">
        <f>IF(ISBLANK($C20),"",_xlfn.IFNA(MATCH($C20,Deelnemersoverzicht!$C$16:$C$66,0),0))</f>
        <v/>
      </c>
      <c r="X20" s="15"/>
    </row>
    <row r="21" spans="1:24"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W21" s="621" t="str">
        <f>IF(ISBLANK($C21),"",_xlfn.IFNA(MATCH($C21,Deelnemersoverzicht!$C$16:$C$66,0),0))</f>
        <v/>
      </c>
      <c r="X21" s="15"/>
    </row>
    <row r="22" spans="1:24"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W22" s="621" t="str">
        <f>IF(ISBLANK($C22),"",_xlfn.IFNA(MATCH($C22,Deelnemersoverzicht!$C$16:$C$66,0),0))</f>
        <v/>
      </c>
      <c r="X22" s="15"/>
    </row>
    <row r="23" spans="1:24" ht="12" customHeight="1" x14ac:dyDescent="0.2">
      <c r="A23" s="195" t="str">
        <f t="shared" si="1"/>
        <v/>
      </c>
      <c r="B23" s="552"/>
      <c r="C23" s="553"/>
      <c r="D23" s="553"/>
      <c r="E23" s="553"/>
      <c r="F23" s="554"/>
      <c r="G23" s="554"/>
      <c r="H23" s="554"/>
      <c r="I23" s="555"/>
      <c r="J23" s="556"/>
      <c r="K23" s="557"/>
      <c r="L23" s="558"/>
      <c r="M23" s="559"/>
      <c r="N23" s="475">
        <f t="shared" si="0"/>
        <v>0</v>
      </c>
      <c r="O23" s="141" t="str">
        <f t="shared" si="2"/>
        <v/>
      </c>
      <c r="W23" s="621" t="str">
        <f>IF(ISBLANK($C23),"",_xlfn.IFNA(MATCH($C23,Deelnemersoverzicht!$C$16:$C$66,0),0))</f>
        <v/>
      </c>
      <c r="X23" s="15"/>
    </row>
    <row r="24" spans="1:24" ht="12" customHeight="1" x14ac:dyDescent="0.2">
      <c r="A24" s="195" t="str">
        <f t="shared" si="1"/>
        <v/>
      </c>
      <c r="B24" s="552"/>
      <c r="C24" s="553"/>
      <c r="D24" s="553"/>
      <c r="E24" s="553"/>
      <c r="F24" s="554"/>
      <c r="G24" s="554"/>
      <c r="H24" s="554"/>
      <c r="I24" s="555"/>
      <c r="J24" s="556"/>
      <c r="K24" s="557"/>
      <c r="L24" s="558"/>
      <c r="M24" s="559"/>
      <c r="N24" s="475">
        <f t="shared" si="0"/>
        <v>0</v>
      </c>
      <c r="O24" s="141" t="str">
        <f t="shared" si="2"/>
        <v/>
      </c>
      <c r="W24" s="621" t="str">
        <f>IF(ISBLANK($C24),"",_xlfn.IFNA(MATCH($C24,Deelnemersoverzicht!$C$16:$C$66,0),0))</f>
        <v/>
      </c>
      <c r="X24" s="15"/>
    </row>
    <row r="25" spans="1:24" ht="12" customHeight="1" x14ac:dyDescent="0.2">
      <c r="A25" s="195" t="str">
        <f t="shared" si="1"/>
        <v/>
      </c>
      <c r="B25" s="552"/>
      <c r="C25" s="553"/>
      <c r="D25" s="553"/>
      <c r="E25" s="553"/>
      <c r="F25" s="554"/>
      <c r="G25" s="554"/>
      <c r="H25" s="554"/>
      <c r="I25" s="555"/>
      <c r="J25" s="556"/>
      <c r="K25" s="557"/>
      <c r="L25" s="558"/>
      <c r="M25" s="559"/>
      <c r="N25" s="475">
        <f t="shared" si="0"/>
        <v>0</v>
      </c>
      <c r="O25" s="141" t="str">
        <f t="shared" si="2"/>
        <v/>
      </c>
      <c r="W25" s="621" t="str">
        <f>IF(ISBLANK($C25),"",_xlfn.IFNA(MATCH($C25,Deelnemersoverzicht!$C$16:$C$66,0),0))</f>
        <v/>
      </c>
      <c r="X25" s="15"/>
    </row>
    <row r="26" spans="1:24" ht="12" customHeight="1" x14ac:dyDescent="0.2">
      <c r="A26" s="195" t="str">
        <f t="shared" si="1"/>
        <v/>
      </c>
      <c r="B26" s="552"/>
      <c r="C26" s="553"/>
      <c r="D26" s="553"/>
      <c r="E26" s="553"/>
      <c r="F26" s="554"/>
      <c r="G26" s="554"/>
      <c r="H26" s="554"/>
      <c r="I26" s="555"/>
      <c r="J26" s="556"/>
      <c r="K26" s="557"/>
      <c r="L26" s="558"/>
      <c r="M26" s="559"/>
      <c r="N26" s="475">
        <f t="shared" si="0"/>
        <v>0</v>
      </c>
      <c r="O26" s="141" t="str">
        <f t="shared" si="2"/>
        <v/>
      </c>
      <c r="W26" s="621" t="str">
        <f>IF(ISBLANK($C26),"",_xlfn.IFNA(MATCH($C26,Deelnemersoverzicht!$C$16:$C$66,0),0))</f>
        <v/>
      </c>
      <c r="X26" s="15"/>
    </row>
    <row r="27" spans="1:24" ht="12" customHeight="1" x14ac:dyDescent="0.2">
      <c r="A27" s="195" t="str">
        <f t="shared" si="1"/>
        <v/>
      </c>
      <c r="B27" s="552"/>
      <c r="C27" s="553"/>
      <c r="D27" s="553"/>
      <c r="E27" s="553"/>
      <c r="F27" s="554"/>
      <c r="G27" s="554"/>
      <c r="H27" s="554"/>
      <c r="I27" s="555"/>
      <c r="J27" s="556"/>
      <c r="K27" s="557"/>
      <c r="L27" s="558"/>
      <c r="M27" s="559"/>
      <c r="N27" s="475">
        <f t="shared" si="0"/>
        <v>0</v>
      </c>
      <c r="O27" s="141" t="str">
        <f t="shared" si="2"/>
        <v/>
      </c>
      <c r="W27" s="621" t="str">
        <f>IF(ISBLANK($C27),"",_xlfn.IFNA(MATCH($C27,Deelnemersoverzicht!$C$16:$C$66,0),0))</f>
        <v/>
      </c>
      <c r="X27" s="15"/>
    </row>
    <row r="28" spans="1:24" ht="12" customHeight="1" x14ac:dyDescent="0.2">
      <c r="A28" s="195" t="str">
        <f t="shared" si="1"/>
        <v/>
      </c>
      <c r="B28" s="552"/>
      <c r="C28" s="553"/>
      <c r="D28" s="553"/>
      <c r="E28" s="553"/>
      <c r="F28" s="554"/>
      <c r="G28" s="554"/>
      <c r="H28" s="554"/>
      <c r="I28" s="555"/>
      <c r="J28" s="556"/>
      <c r="K28" s="557"/>
      <c r="L28" s="558"/>
      <c r="M28" s="559"/>
      <c r="N28" s="475">
        <f t="shared" si="0"/>
        <v>0</v>
      </c>
      <c r="O28" s="141" t="str">
        <f t="shared" si="2"/>
        <v/>
      </c>
      <c r="W28" s="621" t="str">
        <f>IF(ISBLANK($C28),"",_xlfn.IFNA(MATCH($C28,Deelnemersoverzicht!$C$16:$C$66,0),0))</f>
        <v/>
      </c>
      <c r="X28" s="15"/>
    </row>
    <row r="29" spans="1:24" ht="12" customHeight="1" x14ac:dyDescent="0.2">
      <c r="A29" s="195" t="str">
        <f t="shared" si="1"/>
        <v/>
      </c>
      <c r="B29" s="552"/>
      <c r="C29" s="553"/>
      <c r="D29" s="553"/>
      <c r="E29" s="553"/>
      <c r="F29" s="554"/>
      <c r="G29" s="554"/>
      <c r="H29" s="554"/>
      <c r="I29" s="555"/>
      <c r="J29" s="556"/>
      <c r="K29" s="557"/>
      <c r="L29" s="558"/>
      <c r="M29" s="559"/>
      <c r="N29" s="475">
        <f t="shared" si="0"/>
        <v>0</v>
      </c>
      <c r="O29" s="141" t="str">
        <f t="shared" si="2"/>
        <v/>
      </c>
      <c r="W29" s="621" t="str">
        <f>IF(ISBLANK($C29),"",_xlfn.IFNA(MATCH($C29,Deelnemersoverzicht!$C$16:$C$66,0),0))</f>
        <v/>
      </c>
      <c r="X29" s="15"/>
    </row>
    <row r="30" spans="1:24" ht="12" customHeight="1" x14ac:dyDescent="0.2">
      <c r="A30" s="195" t="str">
        <f t="shared" si="1"/>
        <v/>
      </c>
      <c r="B30" s="552"/>
      <c r="C30" s="553"/>
      <c r="D30" s="553"/>
      <c r="E30" s="553"/>
      <c r="F30" s="554"/>
      <c r="G30" s="554"/>
      <c r="H30" s="554"/>
      <c r="I30" s="555"/>
      <c r="J30" s="556"/>
      <c r="K30" s="557"/>
      <c r="L30" s="558"/>
      <c r="M30" s="559"/>
      <c r="N30" s="475">
        <f t="shared" si="0"/>
        <v>0</v>
      </c>
      <c r="O30" s="141" t="str">
        <f t="shared" si="2"/>
        <v/>
      </c>
      <c r="W30" s="621" t="str">
        <f>IF(ISBLANK($C30),"",_xlfn.IFNA(MATCH($C30,Deelnemersoverzicht!$C$16:$C$66,0),0))</f>
        <v/>
      </c>
      <c r="X30" s="15"/>
    </row>
    <row r="31" spans="1:24" ht="12" customHeight="1" x14ac:dyDescent="0.2">
      <c r="A31" s="195" t="str">
        <f t="shared" si="1"/>
        <v/>
      </c>
      <c r="B31" s="552"/>
      <c r="C31" s="553"/>
      <c r="D31" s="553"/>
      <c r="E31" s="553"/>
      <c r="F31" s="554"/>
      <c r="G31" s="554"/>
      <c r="H31" s="554"/>
      <c r="I31" s="555"/>
      <c r="J31" s="556"/>
      <c r="K31" s="557"/>
      <c r="L31" s="558"/>
      <c r="M31" s="559"/>
      <c r="N31" s="475">
        <f t="shared" si="0"/>
        <v>0</v>
      </c>
      <c r="O31" s="141" t="str">
        <f t="shared" si="2"/>
        <v/>
      </c>
      <c r="W31" s="621" t="str">
        <f>IF(ISBLANK($C31),"",_xlfn.IFNA(MATCH($C31,Deelnemersoverzicht!$C$16:$C$66,0),0))</f>
        <v/>
      </c>
      <c r="X31" s="15"/>
    </row>
    <row r="32" spans="1:24" ht="12" customHeight="1" x14ac:dyDescent="0.2">
      <c r="A32" s="195" t="str">
        <f t="shared" si="1"/>
        <v/>
      </c>
      <c r="B32" s="552"/>
      <c r="C32" s="553"/>
      <c r="D32" s="553"/>
      <c r="E32" s="553"/>
      <c r="F32" s="554"/>
      <c r="G32" s="554"/>
      <c r="H32" s="554"/>
      <c r="I32" s="555"/>
      <c r="J32" s="556"/>
      <c r="K32" s="557"/>
      <c r="L32" s="558"/>
      <c r="M32" s="559"/>
      <c r="N32" s="475">
        <f t="shared" si="0"/>
        <v>0</v>
      </c>
      <c r="O32" s="141" t="str">
        <f t="shared" si="2"/>
        <v/>
      </c>
      <c r="W32" s="621" t="str">
        <f>IF(ISBLANK($C32),"",_xlfn.IFNA(MATCH($C32,Deelnemersoverzicht!$C$16:$C$66,0),0))</f>
        <v/>
      </c>
      <c r="X32" s="15"/>
    </row>
    <row r="33" spans="1:24" ht="12" customHeight="1" x14ac:dyDescent="0.2">
      <c r="A33" s="195" t="str">
        <f t="shared" si="1"/>
        <v/>
      </c>
      <c r="B33" s="552"/>
      <c r="C33" s="553"/>
      <c r="D33" s="553"/>
      <c r="E33" s="553"/>
      <c r="F33" s="554"/>
      <c r="G33" s="554"/>
      <c r="H33" s="554"/>
      <c r="I33" s="555"/>
      <c r="J33" s="556"/>
      <c r="K33" s="557"/>
      <c r="L33" s="558"/>
      <c r="M33" s="559"/>
      <c r="N33" s="475">
        <f t="shared" si="0"/>
        <v>0</v>
      </c>
      <c r="O33" s="141" t="str">
        <f t="shared" si="2"/>
        <v/>
      </c>
      <c r="W33" s="621" t="str">
        <f>IF(ISBLANK($C33),"",_xlfn.IFNA(MATCH($C33,Deelnemersoverzicht!$C$16:$C$66,0),0))</f>
        <v/>
      </c>
      <c r="X33" s="15"/>
    </row>
    <row r="34" spans="1:24" ht="12" customHeight="1" x14ac:dyDescent="0.2">
      <c r="A34" s="195" t="str">
        <f t="shared" si="1"/>
        <v/>
      </c>
      <c r="B34" s="552"/>
      <c r="C34" s="553"/>
      <c r="D34" s="553"/>
      <c r="E34" s="553"/>
      <c r="F34" s="554"/>
      <c r="G34" s="554"/>
      <c r="H34" s="554"/>
      <c r="I34" s="555"/>
      <c r="J34" s="556"/>
      <c r="K34" s="557"/>
      <c r="L34" s="558"/>
      <c r="M34" s="559"/>
      <c r="N34" s="475">
        <f t="shared" si="0"/>
        <v>0</v>
      </c>
      <c r="O34" s="141" t="str">
        <f t="shared" si="2"/>
        <v/>
      </c>
      <c r="W34" s="621" t="str">
        <f>IF(ISBLANK($C34),"",_xlfn.IFNA(MATCH($C34,Deelnemersoverzicht!$C$16:$C$66,0),0))</f>
        <v/>
      </c>
      <c r="X34" s="15"/>
    </row>
    <row r="35" spans="1:24" ht="12" customHeight="1" x14ac:dyDescent="0.2">
      <c r="A35" s="195" t="str">
        <f t="shared" si="1"/>
        <v/>
      </c>
      <c r="B35" s="552"/>
      <c r="C35" s="553"/>
      <c r="D35" s="553"/>
      <c r="E35" s="553"/>
      <c r="F35" s="554"/>
      <c r="G35" s="554"/>
      <c r="H35" s="554"/>
      <c r="I35" s="555"/>
      <c r="J35" s="556"/>
      <c r="K35" s="557"/>
      <c r="L35" s="558"/>
      <c r="M35" s="559"/>
      <c r="N35" s="475">
        <f t="shared" si="0"/>
        <v>0</v>
      </c>
      <c r="O35" s="141" t="str">
        <f t="shared" si="2"/>
        <v/>
      </c>
      <c r="W35" s="621" t="str">
        <f>IF(ISBLANK($C35),"",_xlfn.IFNA(MATCH($C35,Deelnemersoverzicht!$C$16:$C$66,0),0))</f>
        <v/>
      </c>
      <c r="X35" s="15"/>
    </row>
    <row r="36" spans="1:24" ht="12" customHeight="1" x14ac:dyDescent="0.2">
      <c r="A36" s="195" t="str">
        <f t="shared" si="1"/>
        <v/>
      </c>
      <c r="B36" s="552"/>
      <c r="C36" s="553"/>
      <c r="D36" s="553"/>
      <c r="E36" s="553"/>
      <c r="F36" s="554"/>
      <c r="G36" s="554"/>
      <c r="H36" s="554"/>
      <c r="I36" s="555"/>
      <c r="J36" s="556"/>
      <c r="K36" s="557"/>
      <c r="L36" s="558"/>
      <c r="M36" s="559"/>
      <c r="N36" s="475">
        <f t="shared" si="0"/>
        <v>0</v>
      </c>
      <c r="O36" s="141" t="str">
        <f t="shared" si="2"/>
        <v/>
      </c>
      <c r="W36" s="621" t="str">
        <f>IF(ISBLANK($C36),"",_xlfn.IFNA(MATCH($C36,Deelnemersoverzicht!$C$16:$C$66,0),0))</f>
        <v/>
      </c>
      <c r="X36" s="15"/>
    </row>
    <row r="37" spans="1:24" ht="12" customHeight="1" x14ac:dyDescent="0.2">
      <c r="A37" s="195" t="str">
        <f t="shared" si="1"/>
        <v/>
      </c>
      <c r="B37" s="552"/>
      <c r="C37" s="553"/>
      <c r="D37" s="553"/>
      <c r="E37" s="553"/>
      <c r="F37" s="554"/>
      <c r="G37" s="554"/>
      <c r="H37" s="554"/>
      <c r="I37" s="555"/>
      <c r="J37" s="556"/>
      <c r="K37" s="557"/>
      <c r="L37" s="558"/>
      <c r="M37" s="559"/>
      <c r="N37" s="475">
        <f t="shared" si="0"/>
        <v>0</v>
      </c>
      <c r="O37" s="141" t="str">
        <f t="shared" si="2"/>
        <v/>
      </c>
      <c r="W37" s="621" t="str">
        <f>IF(ISBLANK($C37),"",_xlfn.IFNA(MATCH($C37,Deelnemersoverzicht!$C$16:$C$66,0),0))</f>
        <v/>
      </c>
      <c r="X37" s="15"/>
    </row>
    <row r="38" spans="1:24" ht="12" customHeight="1" x14ac:dyDescent="0.2">
      <c r="A38" s="195" t="str">
        <f t="shared" si="1"/>
        <v/>
      </c>
      <c r="B38" s="552"/>
      <c r="C38" s="553"/>
      <c r="D38" s="553"/>
      <c r="E38" s="553"/>
      <c r="F38" s="554"/>
      <c r="G38" s="554"/>
      <c r="H38" s="554"/>
      <c r="I38" s="555"/>
      <c r="J38" s="556"/>
      <c r="K38" s="557"/>
      <c r="L38" s="558"/>
      <c r="M38" s="559"/>
      <c r="N38" s="475">
        <f t="shared" si="0"/>
        <v>0</v>
      </c>
      <c r="O38" s="141" t="str">
        <f t="shared" si="2"/>
        <v/>
      </c>
      <c r="W38" s="621" t="str">
        <f>IF(ISBLANK($C38),"",_xlfn.IFNA(MATCH($C38,Deelnemersoverzicht!$C$16:$C$66,0),0))</f>
        <v/>
      </c>
      <c r="X38" s="15"/>
    </row>
    <row r="39" spans="1:24" ht="12" customHeight="1" x14ac:dyDescent="0.2">
      <c r="A39" s="195" t="str">
        <f t="shared" si="1"/>
        <v/>
      </c>
      <c r="B39" s="552"/>
      <c r="C39" s="553"/>
      <c r="D39" s="553"/>
      <c r="E39" s="553"/>
      <c r="F39" s="554"/>
      <c r="G39" s="554"/>
      <c r="H39" s="554"/>
      <c r="I39" s="555"/>
      <c r="J39" s="556"/>
      <c r="K39" s="557"/>
      <c r="L39" s="558"/>
      <c r="M39" s="559"/>
      <c r="N39" s="475">
        <f t="shared" si="0"/>
        <v>0</v>
      </c>
      <c r="O39" s="141" t="str">
        <f t="shared" si="2"/>
        <v/>
      </c>
      <c r="W39" s="621" t="str">
        <f>IF(ISBLANK($C39),"",_xlfn.IFNA(MATCH($C39,Deelnemersoverzicht!$C$16:$C$66,0),0))</f>
        <v/>
      </c>
      <c r="X39" s="15"/>
    </row>
    <row r="40" spans="1:24" ht="12" customHeight="1" x14ac:dyDescent="0.2">
      <c r="A40" s="195" t="str">
        <f t="shared" si="1"/>
        <v/>
      </c>
      <c r="B40" s="552"/>
      <c r="C40" s="553"/>
      <c r="D40" s="553"/>
      <c r="E40" s="553"/>
      <c r="F40" s="554"/>
      <c r="G40" s="554"/>
      <c r="H40" s="554"/>
      <c r="I40" s="555"/>
      <c r="J40" s="556"/>
      <c r="K40" s="557"/>
      <c r="L40" s="558"/>
      <c r="M40" s="559"/>
      <c r="N40" s="475">
        <f t="shared" si="0"/>
        <v>0</v>
      </c>
      <c r="O40" s="141" t="str">
        <f t="shared" si="2"/>
        <v/>
      </c>
      <c r="W40" s="621" t="str">
        <f>IF(ISBLANK($C40),"",_xlfn.IFNA(MATCH($C40,Deelnemersoverzicht!$C$16:$C$66,0),0))</f>
        <v/>
      </c>
      <c r="X40" s="15"/>
    </row>
    <row r="41" spans="1:24" ht="12" customHeight="1" x14ac:dyDescent="0.2">
      <c r="A41" s="195" t="str">
        <f t="shared" si="1"/>
        <v/>
      </c>
      <c r="B41" s="552"/>
      <c r="C41" s="553"/>
      <c r="D41" s="553"/>
      <c r="E41" s="553"/>
      <c r="F41" s="554"/>
      <c r="G41" s="554"/>
      <c r="H41" s="554"/>
      <c r="I41" s="555"/>
      <c r="J41" s="556"/>
      <c r="K41" s="557"/>
      <c r="L41" s="558"/>
      <c r="M41" s="559"/>
      <c r="N41" s="475">
        <f t="shared" si="0"/>
        <v>0</v>
      </c>
      <c r="O41" s="141" t="str">
        <f t="shared" si="2"/>
        <v/>
      </c>
      <c r="W41" s="621" t="str">
        <f>IF(ISBLANK($C41),"",_xlfn.IFNA(MATCH($C41,Deelnemersoverzicht!$C$16:$C$66,0),0))</f>
        <v/>
      </c>
      <c r="X41" s="15"/>
    </row>
    <row r="42" spans="1:24" ht="12" customHeight="1" x14ac:dyDescent="0.2">
      <c r="A42" s="195" t="str">
        <f t="shared" si="1"/>
        <v/>
      </c>
      <c r="B42" s="552"/>
      <c r="C42" s="553"/>
      <c r="D42" s="553"/>
      <c r="E42" s="553"/>
      <c r="F42" s="554"/>
      <c r="G42" s="554"/>
      <c r="H42" s="554"/>
      <c r="I42" s="555"/>
      <c r="J42" s="556"/>
      <c r="K42" s="557"/>
      <c r="L42" s="558"/>
      <c r="M42" s="559"/>
      <c r="N42" s="475">
        <f t="shared" si="0"/>
        <v>0</v>
      </c>
      <c r="O42" s="141" t="str">
        <f t="shared" si="2"/>
        <v/>
      </c>
      <c r="W42" s="621" t="str">
        <f>IF(ISBLANK($C42),"",_xlfn.IFNA(MATCH($C42,Deelnemersoverzicht!$C$16:$C$66,0),0))</f>
        <v/>
      </c>
      <c r="X42" s="15"/>
    </row>
    <row r="43" spans="1:24" ht="12" customHeight="1" x14ac:dyDescent="0.2">
      <c r="A43" s="195" t="str">
        <f t="shared" si="1"/>
        <v/>
      </c>
      <c r="B43" s="552"/>
      <c r="C43" s="553"/>
      <c r="D43" s="553"/>
      <c r="E43" s="553"/>
      <c r="F43" s="554"/>
      <c r="G43" s="554"/>
      <c r="H43" s="554"/>
      <c r="I43" s="555"/>
      <c r="J43" s="556"/>
      <c r="K43" s="557"/>
      <c r="L43" s="558"/>
      <c r="M43" s="559"/>
      <c r="N43" s="475">
        <f t="shared" si="0"/>
        <v>0</v>
      </c>
      <c r="O43" s="141" t="str">
        <f t="shared" si="2"/>
        <v/>
      </c>
      <c r="W43" s="621" t="str">
        <f>IF(ISBLANK($C43),"",_xlfn.IFNA(MATCH($C43,Deelnemersoverzicht!$C$16:$C$66,0),0))</f>
        <v/>
      </c>
      <c r="X43" s="15"/>
    </row>
    <row r="44" spans="1:24" ht="12" customHeight="1" x14ac:dyDescent="0.2">
      <c r="A44" s="195" t="str">
        <f t="shared" si="1"/>
        <v/>
      </c>
      <c r="B44" s="552"/>
      <c r="C44" s="553"/>
      <c r="D44" s="553"/>
      <c r="E44" s="553"/>
      <c r="F44" s="554"/>
      <c r="G44" s="554"/>
      <c r="H44" s="554"/>
      <c r="I44" s="555"/>
      <c r="J44" s="556"/>
      <c r="K44" s="557"/>
      <c r="L44" s="558"/>
      <c r="M44" s="559"/>
      <c r="N44" s="475">
        <f t="shared" si="0"/>
        <v>0</v>
      </c>
      <c r="O44" s="141" t="str">
        <f t="shared" si="2"/>
        <v/>
      </c>
      <c r="W44" s="621" t="str">
        <f>IF(ISBLANK($C44),"",_xlfn.IFNA(MATCH($C44,Deelnemersoverzicht!$C$16:$C$66,0),0))</f>
        <v/>
      </c>
      <c r="X44" s="15"/>
    </row>
    <row r="45" spans="1:24" ht="12" customHeight="1" x14ac:dyDescent="0.2">
      <c r="A45" s="195" t="str">
        <f t="shared" si="1"/>
        <v/>
      </c>
      <c r="B45" s="552"/>
      <c r="C45" s="553"/>
      <c r="D45" s="553"/>
      <c r="E45" s="553"/>
      <c r="F45" s="554"/>
      <c r="G45" s="554"/>
      <c r="H45" s="554"/>
      <c r="I45" s="555"/>
      <c r="J45" s="556"/>
      <c r="K45" s="557"/>
      <c r="L45" s="558"/>
      <c r="M45" s="559"/>
      <c r="N45" s="475">
        <f t="shared" si="0"/>
        <v>0</v>
      </c>
      <c r="O45" s="141" t="str">
        <f t="shared" si="2"/>
        <v/>
      </c>
      <c r="W45" s="621" t="str">
        <f>IF(ISBLANK($C45),"",_xlfn.IFNA(MATCH($C45,Deelnemersoverzicht!$C$16:$C$66,0),0))</f>
        <v/>
      </c>
      <c r="X45" s="15"/>
    </row>
    <row r="46" spans="1:24" ht="12" customHeight="1" x14ac:dyDescent="0.2">
      <c r="A46" s="195" t="str">
        <f t="shared" si="1"/>
        <v/>
      </c>
      <c r="B46" s="552"/>
      <c r="C46" s="553"/>
      <c r="D46" s="553"/>
      <c r="E46" s="553"/>
      <c r="F46" s="554"/>
      <c r="G46" s="554"/>
      <c r="H46" s="554"/>
      <c r="I46" s="555"/>
      <c r="J46" s="556"/>
      <c r="K46" s="557"/>
      <c r="L46" s="558"/>
      <c r="M46" s="559"/>
      <c r="N46" s="475">
        <f t="shared" si="0"/>
        <v>0</v>
      </c>
      <c r="O46" s="141" t="str">
        <f t="shared" si="2"/>
        <v/>
      </c>
      <c r="W46" s="621" t="str">
        <f>IF(ISBLANK($C46),"",_xlfn.IFNA(MATCH($C46,Deelnemersoverzicht!$C$16:$C$66,0),0))</f>
        <v/>
      </c>
      <c r="X46" s="15"/>
    </row>
    <row r="47" spans="1:24" ht="12" customHeight="1" x14ac:dyDescent="0.2">
      <c r="A47" s="195" t="str">
        <f t="shared" si="1"/>
        <v/>
      </c>
      <c r="B47" s="552"/>
      <c r="C47" s="553"/>
      <c r="D47" s="553"/>
      <c r="E47" s="553"/>
      <c r="F47" s="554"/>
      <c r="G47" s="554"/>
      <c r="H47" s="554"/>
      <c r="I47" s="555"/>
      <c r="J47" s="556"/>
      <c r="K47" s="557"/>
      <c r="L47" s="558"/>
      <c r="M47" s="559"/>
      <c r="N47" s="475">
        <f t="shared" si="0"/>
        <v>0</v>
      </c>
      <c r="O47" s="141" t="str">
        <f t="shared" si="2"/>
        <v/>
      </c>
      <c r="W47" s="621" t="str">
        <f>IF(ISBLANK($C47),"",_xlfn.IFNA(MATCH($C47,Deelnemersoverzicht!$C$16:$C$66,0),0))</f>
        <v/>
      </c>
      <c r="X47" s="15"/>
    </row>
    <row r="48" spans="1:24" ht="12" customHeight="1" x14ac:dyDescent="0.2">
      <c r="A48" s="195" t="str">
        <f t="shared" si="1"/>
        <v/>
      </c>
      <c r="B48" s="552"/>
      <c r="C48" s="553"/>
      <c r="D48" s="553"/>
      <c r="E48" s="553"/>
      <c r="F48" s="554"/>
      <c r="G48" s="554"/>
      <c r="H48" s="554"/>
      <c r="I48" s="555"/>
      <c r="J48" s="556"/>
      <c r="K48" s="557"/>
      <c r="L48" s="558"/>
      <c r="M48" s="559"/>
      <c r="N48" s="475">
        <f t="shared" si="0"/>
        <v>0</v>
      </c>
      <c r="O48" s="141" t="str">
        <f t="shared" si="2"/>
        <v/>
      </c>
      <c r="W48" s="621" t="str">
        <f>IF(ISBLANK($C48),"",_xlfn.IFNA(MATCH($C48,Deelnemersoverzicht!$C$16:$C$66,0),0))</f>
        <v/>
      </c>
      <c r="X48" s="15"/>
    </row>
    <row r="49" spans="1:24" ht="12" customHeight="1" x14ac:dyDescent="0.2">
      <c r="A49" s="195" t="str">
        <f t="shared" si="1"/>
        <v/>
      </c>
      <c r="B49" s="552"/>
      <c r="C49" s="553"/>
      <c r="D49" s="553"/>
      <c r="E49" s="553"/>
      <c r="F49" s="554"/>
      <c r="G49" s="554"/>
      <c r="H49" s="554"/>
      <c r="I49" s="555"/>
      <c r="J49" s="556"/>
      <c r="K49" s="557"/>
      <c r="L49" s="558"/>
      <c r="M49" s="559"/>
      <c r="N49" s="475">
        <f t="shared" si="0"/>
        <v>0</v>
      </c>
      <c r="O49" s="141" t="str">
        <f t="shared" si="2"/>
        <v/>
      </c>
      <c r="W49" s="621" t="str">
        <f>IF(ISBLANK($C49),"",_xlfn.IFNA(MATCH($C49,Deelnemersoverzicht!$C$16:$C$66,0),0))</f>
        <v/>
      </c>
      <c r="X49" s="15"/>
    </row>
    <row r="50" spans="1:24" ht="12" customHeight="1" x14ac:dyDescent="0.2">
      <c r="A50" s="195" t="str">
        <f t="shared" si="1"/>
        <v/>
      </c>
      <c r="B50" s="552"/>
      <c r="C50" s="553"/>
      <c r="D50" s="553"/>
      <c r="E50" s="553"/>
      <c r="F50" s="554"/>
      <c r="G50" s="554"/>
      <c r="H50" s="554"/>
      <c r="I50" s="555"/>
      <c r="J50" s="556"/>
      <c r="K50" s="557"/>
      <c r="L50" s="558"/>
      <c r="M50" s="559"/>
      <c r="N50" s="475">
        <f t="shared" si="0"/>
        <v>0</v>
      </c>
      <c r="O50" s="141" t="str">
        <f t="shared" si="2"/>
        <v/>
      </c>
      <c r="W50" s="621" t="str">
        <f>IF(ISBLANK($C50),"",_xlfn.IFNA(MATCH($C50,Deelnemersoverzicht!$C$16:$C$66,0),0))</f>
        <v/>
      </c>
      <c r="X50" s="15"/>
    </row>
    <row r="51" spans="1:24" ht="12" customHeight="1" x14ac:dyDescent="0.2">
      <c r="A51" s="195" t="str">
        <f t="shared" si="1"/>
        <v/>
      </c>
      <c r="B51" s="552"/>
      <c r="C51" s="553"/>
      <c r="D51" s="553"/>
      <c r="E51" s="553"/>
      <c r="F51" s="554"/>
      <c r="G51" s="554"/>
      <c r="H51" s="554"/>
      <c r="I51" s="555"/>
      <c r="J51" s="556"/>
      <c r="K51" s="557"/>
      <c r="L51" s="558"/>
      <c r="M51" s="559"/>
      <c r="N51" s="475">
        <f t="shared" si="0"/>
        <v>0</v>
      </c>
      <c r="O51" s="141" t="str">
        <f t="shared" si="2"/>
        <v/>
      </c>
      <c r="W51" s="621" t="str">
        <f>IF(ISBLANK($C51),"",_xlfn.IFNA(MATCH($C51,Deelnemersoverzicht!$C$16:$C$66,0),0))</f>
        <v/>
      </c>
      <c r="X51" s="15"/>
    </row>
    <row r="52" spans="1:24" ht="12" customHeight="1" x14ac:dyDescent="0.2">
      <c r="A52" s="195" t="str">
        <f t="shared" si="1"/>
        <v/>
      </c>
      <c r="B52" s="552"/>
      <c r="C52" s="553"/>
      <c r="D52" s="553"/>
      <c r="E52" s="553"/>
      <c r="F52" s="554"/>
      <c r="G52" s="554"/>
      <c r="H52" s="554"/>
      <c r="I52" s="555"/>
      <c r="J52" s="556"/>
      <c r="K52" s="557"/>
      <c r="L52" s="558"/>
      <c r="M52" s="559"/>
      <c r="N52" s="475">
        <f t="shared" si="0"/>
        <v>0</v>
      </c>
      <c r="O52" s="141" t="str">
        <f t="shared" si="2"/>
        <v/>
      </c>
      <c r="W52" s="621" t="str">
        <f>IF(ISBLANK($C52),"",_xlfn.IFNA(MATCH($C52,Deelnemersoverzicht!$C$16:$C$66,0),0))</f>
        <v/>
      </c>
      <c r="X52" s="15"/>
    </row>
    <row r="53" spans="1:24" ht="12" customHeight="1" x14ac:dyDescent="0.2">
      <c r="A53" s="195" t="str">
        <f t="shared" si="1"/>
        <v/>
      </c>
      <c r="B53" s="552"/>
      <c r="C53" s="553"/>
      <c r="D53" s="553"/>
      <c r="E53" s="553"/>
      <c r="F53" s="554"/>
      <c r="G53" s="554"/>
      <c r="H53" s="554"/>
      <c r="I53" s="555"/>
      <c r="J53" s="556"/>
      <c r="K53" s="557"/>
      <c r="L53" s="558"/>
      <c r="M53" s="559"/>
      <c r="N53" s="475">
        <f t="shared" si="0"/>
        <v>0</v>
      </c>
      <c r="O53" s="141" t="str">
        <f t="shared" si="2"/>
        <v/>
      </c>
      <c r="W53" s="621" t="str">
        <f>IF(ISBLANK($C53),"",_xlfn.IFNA(MATCH($C53,Deelnemersoverzicht!$C$16:$C$66,0),0))</f>
        <v/>
      </c>
      <c r="X53" s="15"/>
    </row>
    <row r="54" spans="1:24" ht="12" customHeight="1" x14ac:dyDescent="0.2">
      <c r="A54" s="195" t="str">
        <f t="shared" si="1"/>
        <v/>
      </c>
      <c r="B54" s="552"/>
      <c r="C54" s="553"/>
      <c r="D54" s="553"/>
      <c r="E54" s="553"/>
      <c r="F54" s="554"/>
      <c r="G54" s="554"/>
      <c r="H54" s="554"/>
      <c r="I54" s="555"/>
      <c r="J54" s="556"/>
      <c r="K54" s="557"/>
      <c r="L54" s="558"/>
      <c r="M54" s="559"/>
      <c r="N54" s="475">
        <f t="shared" si="0"/>
        <v>0</v>
      </c>
      <c r="O54" s="141" t="str">
        <f t="shared" si="2"/>
        <v/>
      </c>
      <c r="W54" s="621" t="str">
        <f>IF(ISBLANK($C54),"",_xlfn.IFNA(MATCH($C54,Deelnemersoverzicht!$C$16:$C$66,0),0))</f>
        <v/>
      </c>
      <c r="X54" s="15"/>
    </row>
    <row r="55" spans="1:24" ht="12" customHeight="1" x14ac:dyDescent="0.2">
      <c r="A55" s="195" t="str">
        <f t="shared" si="1"/>
        <v/>
      </c>
      <c r="B55" s="552"/>
      <c r="C55" s="553"/>
      <c r="D55" s="553"/>
      <c r="E55" s="553"/>
      <c r="F55" s="554"/>
      <c r="G55" s="554"/>
      <c r="H55" s="554"/>
      <c r="I55" s="555"/>
      <c r="J55" s="556"/>
      <c r="K55" s="557"/>
      <c r="L55" s="558"/>
      <c r="M55" s="559"/>
      <c r="N55" s="475">
        <f t="shared" si="0"/>
        <v>0</v>
      </c>
      <c r="O55" s="141" t="str">
        <f t="shared" si="2"/>
        <v/>
      </c>
      <c r="W55" s="621" t="str">
        <f>IF(ISBLANK($C55),"",_xlfn.IFNA(MATCH($C55,Deelnemersoverzicht!$C$16:$C$66,0),0))</f>
        <v/>
      </c>
      <c r="X55" s="15"/>
    </row>
    <row r="56" spans="1:24" ht="12" customHeight="1" x14ac:dyDescent="0.2">
      <c r="A56" s="195" t="str">
        <f t="shared" si="1"/>
        <v/>
      </c>
      <c r="B56" s="552"/>
      <c r="C56" s="553"/>
      <c r="D56" s="553"/>
      <c r="E56" s="553"/>
      <c r="F56" s="554"/>
      <c r="G56" s="554"/>
      <c r="H56" s="554"/>
      <c r="I56" s="555"/>
      <c r="J56" s="556"/>
      <c r="K56" s="557"/>
      <c r="L56" s="558"/>
      <c r="M56" s="559"/>
      <c r="N56" s="475">
        <f t="shared" si="0"/>
        <v>0</v>
      </c>
      <c r="O56" s="141" t="str">
        <f t="shared" si="2"/>
        <v/>
      </c>
      <c r="W56" s="621" t="str">
        <f>IF(ISBLANK($C56),"",_xlfn.IFNA(MATCH($C56,Deelnemersoverzicht!$C$16:$C$66,0),0))</f>
        <v/>
      </c>
      <c r="X56" s="15"/>
    </row>
    <row r="57" spans="1:24" ht="12" customHeight="1" x14ac:dyDescent="0.2">
      <c r="A57" s="195" t="str">
        <f t="shared" si="1"/>
        <v/>
      </c>
      <c r="B57" s="552"/>
      <c r="C57" s="553"/>
      <c r="D57" s="553"/>
      <c r="E57" s="553"/>
      <c r="F57" s="554"/>
      <c r="G57" s="554"/>
      <c r="H57" s="554"/>
      <c r="I57" s="555"/>
      <c r="J57" s="556"/>
      <c r="K57" s="557"/>
      <c r="L57" s="558"/>
      <c r="M57" s="559"/>
      <c r="N57" s="475">
        <f t="shared" si="0"/>
        <v>0</v>
      </c>
      <c r="O57" s="141" t="str">
        <f t="shared" si="2"/>
        <v/>
      </c>
      <c r="W57" s="621" t="str">
        <f>IF(ISBLANK($C57),"",_xlfn.IFNA(MATCH($C57,Deelnemersoverzicht!$C$16:$C$66,0),0))</f>
        <v/>
      </c>
      <c r="X57" s="15"/>
    </row>
    <row r="58" spans="1:24" ht="12" customHeight="1" x14ac:dyDescent="0.2">
      <c r="A58" s="195" t="str">
        <f t="shared" si="1"/>
        <v/>
      </c>
      <c r="B58" s="552"/>
      <c r="C58" s="553"/>
      <c r="D58" s="553"/>
      <c r="E58" s="553"/>
      <c r="F58" s="554"/>
      <c r="G58" s="554"/>
      <c r="H58" s="554"/>
      <c r="I58" s="555"/>
      <c r="J58" s="556"/>
      <c r="K58" s="557"/>
      <c r="L58" s="558"/>
      <c r="M58" s="559"/>
      <c r="N58" s="475">
        <f t="shared" si="0"/>
        <v>0</v>
      </c>
      <c r="O58" s="141" t="str">
        <f t="shared" si="2"/>
        <v/>
      </c>
      <c r="W58" s="621" t="str">
        <f>IF(ISBLANK($C58),"",_xlfn.IFNA(MATCH($C58,Deelnemersoverzicht!$C$16:$C$66,0),0))</f>
        <v/>
      </c>
      <c r="X58" s="15"/>
    </row>
    <row r="59" spans="1:24" ht="12" customHeight="1" x14ac:dyDescent="0.2">
      <c r="A59" s="195" t="str">
        <f t="shared" si="1"/>
        <v/>
      </c>
      <c r="B59" s="552"/>
      <c r="C59" s="553"/>
      <c r="D59" s="553"/>
      <c r="E59" s="553"/>
      <c r="F59" s="554"/>
      <c r="G59" s="554"/>
      <c r="H59" s="554"/>
      <c r="I59" s="555"/>
      <c r="J59" s="556"/>
      <c r="K59" s="557"/>
      <c r="L59" s="558"/>
      <c r="M59" s="559"/>
      <c r="N59" s="475">
        <f t="shared" si="0"/>
        <v>0</v>
      </c>
      <c r="O59" s="141" t="str">
        <f t="shared" si="2"/>
        <v/>
      </c>
      <c r="W59" s="621" t="str">
        <f>IF(ISBLANK($C59),"",_xlfn.IFNA(MATCH($C59,Deelnemersoverzicht!$C$16:$C$66,0),0))</f>
        <v/>
      </c>
      <c r="X59" s="15"/>
    </row>
    <row r="60" spans="1:24" ht="12" customHeight="1" x14ac:dyDescent="0.2">
      <c r="A60" s="195" t="str">
        <f t="shared" si="1"/>
        <v/>
      </c>
      <c r="B60" s="552"/>
      <c r="C60" s="553"/>
      <c r="D60" s="553"/>
      <c r="E60" s="553"/>
      <c r="F60" s="554"/>
      <c r="G60" s="554"/>
      <c r="H60" s="554"/>
      <c r="I60" s="555"/>
      <c r="J60" s="556"/>
      <c r="K60" s="557"/>
      <c r="L60" s="558"/>
      <c r="M60" s="559"/>
      <c r="N60" s="475">
        <f t="shared" si="0"/>
        <v>0</v>
      </c>
      <c r="O60" s="141" t="str">
        <f t="shared" si="2"/>
        <v/>
      </c>
      <c r="W60" s="621" t="str">
        <f>IF(ISBLANK($C60),"",_xlfn.IFNA(MATCH($C60,Deelnemersoverzicht!$C$16:$C$66,0),0))</f>
        <v/>
      </c>
      <c r="X60" s="15"/>
    </row>
    <row r="61" spans="1:24" ht="12" customHeight="1" x14ac:dyDescent="0.2">
      <c r="A61" s="195" t="str">
        <f t="shared" si="1"/>
        <v/>
      </c>
      <c r="B61" s="552"/>
      <c r="C61" s="553"/>
      <c r="D61" s="553"/>
      <c r="E61" s="553"/>
      <c r="F61" s="554"/>
      <c r="G61" s="554"/>
      <c r="H61" s="554"/>
      <c r="I61" s="555"/>
      <c r="J61" s="556"/>
      <c r="K61" s="557"/>
      <c r="L61" s="558"/>
      <c r="M61" s="559"/>
      <c r="N61" s="475">
        <f t="shared" si="0"/>
        <v>0</v>
      </c>
      <c r="O61" s="141" t="str">
        <f t="shared" si="2"/>
        <v/>
      </c>
      <c r="W61" s="621" t="str">
        <f>IF(ISBLANK($C61),"",_xlfn.IFNA(MATCH($C61,Deelnemersoverzicht!$C$16:$C$66,0),0))</f>
        <v/>
      </c>
      <c r="X61" s="15"/>
    </row>
    <row r="62" spans="1:24" ht="12" customHeight="1" x14ac:dyDescent="0.2">
      <c r="A62" s="195" t="str">
        <f t="shared" si="1"/>
        <v/>
      </c>
      <c r="B62" s="552"/>
      <c r="C62" s="553"/>
      <c r="D62" s="553"/>
      <c r="E62" s="553"/>
      <c r="F62" s="554"/>
      <c r="G62" s="554"/>
      <c r="H62" s="554"/>
      <c r="I62" s="555"/>
      <c r="J62" s="556"/>
      <c r="K62" s="557"/>
      <c r="L62" s="558"/>
      <c r="M62" s="559"/>
      <c r="N62" s="475">
        <f t="shared" si="0"/>
        <v>0</v>
      </c>
      <c r="O62" s="141" t="str">
        <f t="shared" si="2"/>
        <v/>
      </c>
      <c r="W62" s="621" t="str">
        <f>IF(ISBLANK($C62),"",_xlfn.IFNA(MATCH($C62,Deelnemersoverzicht!$C$16:$C$66,0),0))</f>
        <v/>
      </c>
      <c r="X62" s="15"/>
    </row>
    <row r="63" spans="1:24" ht="12" customHeight="1" x14ac:dyDescent="0.2">
      <c r="A63" s="195" t="str">
        <f t="shared" si="1"/>
        <v/>
      </c>
      <c r="B63" s="552"/>
      <c r="C63" s="553"/>
      <c r="D63" s="553"/>
      <c r="E63" s="553"/>
      <c r="F63" s="554"/>
      <c r="G63" s="554"/>
      <c r="H63" s="554"/>
      <c r="I63" s="555"/>
      <c r="J63" s="556"/>
      <c r="K63" s="557"/>
      <c r="L63" s="558"/>
      <c r="M63" s="559"/>
      <c r="N63" s="475">
        <f t="shared" si="0"/>
        <v>0</v>
      </c>
      <c r="O63" s="141" t="str">
        <f t="shared" si="2"/>
        <v/>
      </c>
      <c r="W63" s="621" t="str">
        <f>IF(ISBLANK($C63),"",_xlfn.IFNA(MATCH($C63,Deelnemersoverzicht!$C$16:$C$66,0),0))</f>
        <v/>
      </c>
      <c r="X63" s="15"/>
    </row>
    <row r="64" spans="1:24" ht="12" customHeight="1" x14ac:dyDescent="0.2">
      <c r="A64" s="195" t="str">
        <f t="shared" si="1"/>
        <v/>
      </c>
      <c r="B64" s="552"/>
      <c r="C64" s="553"/>
      <c r="D64" s="553"/>
      <c r="E64" s="553"/>
      <c r="F64" s="554"/>
      <c r="G64" s="554"/>
      <c r="H64" s="554"/>
      <c r="I64" s="555"/>
      <c r="J64" s="556"/>
      <c r="K64" s="557"/>
      <c r="L64" s="558"/>
      <c r="M64" s="559"/>
      <c r="N64" s="475">
        <f t="shared" si="0"/>
        <v>0</v>
      </c>
      <c r="O64" s="141" t="str">
        <f t="shared" si="2"/>
        <v/>
      </c>
      <c r="W64" s="621" t="str">
        <f>IF(ISBLANK($C64),"",_xlfn.IFNA(MATCH($C64,Deelnemersoverzicht!$C$16:$C$66,0),0))</f>
        <v/>
      </c>
      <c r="X64" s="15"/>
    </row>
    <row r="65" spans="1:24" ht="12" customHeight="1" x14ac:dyDescent="0.2">
      <c r="A65" s="195" t="str">
        <f t="shared" si="1"/>
        <v/>
      </c>
      <c r="B65" s="552"/>
      <c r="C65" s="553"/>
      <c r="D65" s="553"/>
      <c r="E65" s="553"/>
      <c r="F65" s="554"/>
      <c r="G65" s="554"/>
      <c r="H65" s="554"/>
      <c r="I65" s="555"/>
      <c r="J65" s="556"/>
      <c r="K65" s="557"/>
      <c r="L65" s="558"/>
      <c r="M65" s="559"/>
      <c r="N65" s="475">
        <f t="shared" si="0"/>
        <v>0</v>
      </c>
      <c r="O65" s="141" t="str">
        <f t="shared" si="2"/>
        <v/>
      </c>
      <c r="W65" s="621" t="str">
        <f>IF(ISBLANK($C65),"",_xlfn.IFNA(MATCH($C65,Deelnemersoverzicht!$C$16:$C$66,0),0))</f>
        <v/>
      </c>
      <c r="X65" s="15"/>
    </row>
    <row r="66" spans="1:24" ht="12" customHeight="1" x14ac:dyDescent="0.2">
      <c r="A66" s="195" t="str">
        <f t="shared" si="1"/>
        <v/>
      </c>
      <c r="B66" s="552"/>
      <c r="C66" s="553"/>
      <c r="D66" s="553"/>
      <c r="E66" s="553"/>
      <c r="F66" s="554"/>
      <c r="G66" s="554"/>
      <c r="H66" s="554"/>
      <c r="I66" s="555"/>
      <c r="J66" s="556"/>
      <c r="K66" s="557"/>
      <c r="L66" s="558"/>
      <c r="M66" s="559"/>
      <c r="N66" s="475">
        <f t="shared" si="0"/>
        <v>0</v>
      </c>
      <c r="O66" s="141" t="str">
        <f t="shared" si="2"/>
        <v/>
      </c>
      <c r="W66" s="621" t="str">
        <f>IF(ISBLANK($C66),"",_xlfn.IFNA(MATCH($C66,Deelnemersoverzicht!$C$16:$C$66,0),0))</f>
        <v/>
      </c>
      <c r="X66" s="15"/>
    </row>
    <row r="67" spans="1:24" ht="12" customHeight="1" x14ac:dyDescent="0.2">
      <c r="A67" s="195" t="str">
        <f t="shared" si="1"/>
        <v/>
      </c>
      <c r="B67" s="552"/>
      <c r="C67" s="553"/>
      <c r="D67" s="553"/>
      <c r="E67" s="553"/>
      <c r="F67" s="554"/>
      <c r="G67" s="554"/>
      <c r="H67" s="554"/>
      <c r="I67" s="555"/>
      <c r="J67" s="556"/>
      <c r="K67" s="557"/>
      <c r="L67" s="558"/>
      <c r="M67" s="559"/>
      <c r="N67" s="475">
        <f t="shared" si="0"/>
        <v>0</v>
      </c>
      <c r="O67" s="141" t="str">
        <f t="shared" si="2"/>
        <v/>
      </c>
      <c r="W67" s="621" t="str">
        <f>IF(ISBLANK($C67),"",_xlfn.IFNA(MATCH($C67,Deelnemersoverzicht!$C$16:$C$66,0),0))</f>
        <v/>
      </c>
      <c r="X67" s="15"/>
    </row>
    <row r="68" spans="1:24" ht="12" customHeight="1" x14ac:dyDescent="0.2">
      <c r="A68" s="195" t="str">
        <f t="shared" si="1"/>
        <v/>
      </c>
      <c r="B68" s="552"/>
      <c r="C68" s="553"/>
      <c r="D68" s="553"/>
      <c r="E68" s="553"/>
      <c r="F68" s="554"/>
      <c r="G68" s="554"/>
      <c r="H68" s="554"/>
      <c r="I68" s="555"/>
      <c r="J68" s="556"/>
      <c r="K68" s="557"/>
      <c r="L68" s="558"/>
      <c r="M68" s="559"/>
      <c r="N68" s="475">
        <f t="shared" si="0"/>
        <v>0</v>
      </c>
      <c r="O68" s="141" t="str">
        <f t="shared" si="2"/>
        <v/>
      </c>
      <c r="W68" s="621" t="str">
        <f>IF(ISBLANK($C68),"",_xlfn.IFNA(MATCH($C68,Deelnemersoverzicht!$C$16:$C$66,0),0))</f>
        <v/>
      </c>
      <c r="X68" s="15"/>
    </row>
    <row r="69" spans="1:24" ht="12" customHeight="1" x14ac:dyDescent="0.2">
      <c r="A69" s="195" t="str">
        <f t="shared" si="1"/>
        <v/>
      </c>
      <c r="B69" s="552"/>
      <c r="C69" s="553"/>
      <c r="D69" s="553"/>
      <c r="E69" s="553"/>
      <c r="F69" s="554"/>
      <c r="G69" s="554"/>
      <c r="H69" s="554"/>
      <c r="I69" s="555"/>
      <c r="J69" s="556"/>
      <c r="K69" s="557"/>
      <c r="L69" s="558"/>
      <c r="M69" s="559"/>
      <c r="N69" s="475">
        <f t="shared" si="0"/>
        <v>0</v>
      </c>
      <c r="O69" s="141" t="str">
        <f t="shared" si="2"/>
        <v/>
      </c>
      <c r="W69" s="621" t="str">
        <f>IF(ISBLANK($C69),"",_xlfn.IFNA(MATCH($C69,Deelnemersoverzicht!$C$16:$C$66,0),0))</f>
        <v/>
      </c>
      <c r="X69" s="15"/>
    </row>
    <row r="70" spans="1:24" ht="12" customHeight="1" x14ac:dyDescent="0.2">
      <c r="A70" s="195" t="str">
        <f t="shared" si="1"/>
        <v/>
      </c>
      <c r="B70" s="552"/>
      <c r="C70" s="553"/>
      <c r="D70" s="553"/>
      <c r="E70" s="553"/>
      <c r="F70" s="554"/>
      <c r="G70" s="554"/>
      <c r="H70" s="554"/>
      <c r="I70" s="555"/>
      <c r="J70" s="556"/>
      <c r="K70" s="557"/>
      <c r="L70" s="558"/>
      <c r="M70" s="559"/>
      <c r="N70" s="475">
        <f t="shared" si="0"/>
        <v>0</v>
      </c>
      <c r="O70" s="141" t="str">
        <f t="shared" si="2"/>
        <v/>
      </c>
      <c r="W70" s="621" t="str">
        <f>IF(ISBLANK($C70),"",_xlfn.IFNA(MATCH($C70,Deelnemersoverzicht!$C$16:$C$66,0),0))</f>
        <v/>
      </c>
      <c r="X70" s="15"/>
    </row>
    <row r="71" spans="1:24" ht="12" customHeight="1" x14ac:dyDescent="0.2">
      <c r="A71" s="195" t="str">
        <f t="shared" si="1"/>
        <v/>
      </c>
      <c r="B71" s="552"/>
      <c r="C71" s="553"/>
      <c r="D71" s="553"/>
      <c r="E71" s="553"/>
      <c r="F71" s="554"/>
      <c r="G71" s="554"/>
      <c r="H71" s="554"/>
      <c r="I71" s="555"/>
      <c r="J71" s="556"/>
      <c r="K71" s="557"/>
      <c r="L71" s="558"/>
      <c r="M71" s="559"/>
      <c r="N71" s="475">
        <f t="shared" si="0"/>
        <v>0</v>
      </c>
      <c r="O71" s="141" t="str">
        <f t="shared" si="2"/>
        <v/>
      </c>
      <c r="W71" s="621" t="str">
        <f>IF(ISBLANK($C71),"",_xlfn.IFNA(MATCH($C71,Deelnemersoverzicht!$C$16:$C$66,0),0))</f>
        <v/>
      </c>
      <c r="X71" s="15"/>
    </row>
    <row r="72" spans="1:24" ht="12" customHeight="1" x14ac:dyDescent="0.2">
      <c r="A72" s="195" t="str">
        <f t="shared" si="1"/>
        <v/>
      </c>
      <c r="B72" s="552"/>
      <c r="C72" s="553"/>
      <c r="D72" s="553"/>
      <c r="E72" s="553"/>
      <c r="F72" s="554"/>
      <c r="G72" s="554"/>
      <c r="H72" s="554"/>
      <c r="I72" s="555"/>
      <c r="J72" s="556"/>
      <c r="K72" s="557"/>
      <c r="L72" s="558"/>
      <c r="M72" s="559"/>
      <c r="N72" s="475">
        <f t="shared" si="0"/>
        <v>0</v>
      </c>
      <c r="O72" s="141" t="str">
        <f t="shared" si="2"/>
        <v/>
      </c>
      <c r="P72" s="15"/>
      <c r="Q72" s="15"/>
      <c r="R72" s="15"/>
      <c r="S72" s="15"/>
      <c r="T72" s="15"/>
      <c r="U72" s="15"/>
      <c r="V72" s="15"/>
      <c r="W72" s="621" t="str">
        <f>IF(ISBLANK($C72),"",_xlfn.IFNA(MATCH($C72,Deelnemersoverzicht!$C$16:$C$66,0),0))</f>
        <v/>
      </c>
      <c r="X72" s="15"/>
    </row>
    <row r="73" spans="1:24" ht="12" customHeight="1" x14ac:dyDescent="0.2">
      <c r="A73" s="195" t="str">
        <f t="shared" si="1"/>
        <v/>
      </c>
      <c r="B73" s="552"/>
      <c r="C73" s="553"/>
      <c r="D73" s="553"/>
      <c r="E73" s="553"/>
      <c r="F73" s="554"/>
      <c r="G73" s="554"/>
      <c r="H73" s="554"/>
      <c r="I73" s="555"/>
      <c r="J73" s="556"/>
      <c r="K73" s="557"/>
      <c r="L73" s="558"/>
      <c r="M73" s="559"/>
      <c r="N73" s="475">
        <f t="shared" si="0"/>
        <v>0</v>
      </c>
      <c r="O73" s="141" t="str">
        <f t="shared" si="2"/>
        <v/>
      </c>
      <c r="P73" s="15"/>
      <c r="Q73" s="15"/>
      <c r="R73" s="15"/>
      <c r="S73" s="15"/>
      <c r="T73" s="15"/>
      <c r="U73" s="15"/>
      <c r="V73" s="15"/>
      <c r="W73" s="621" t="str">
        <f>IF(ISBLANK($C73),"",_xlfn.IFNA(MATCH($C73,Deelnemersoverzicht!$C$16:$C$66,0),0))</f>
        <v/>
      </c>
      <c r="X73" s="15"/>
    </row>
    <row r="74" spans="1:24" ht="12" customHeight="1" x14ac:dyDescent="0.2">
      <c r="A74" s="195" t="str">
        <f t="shared" si="1"/>
        <v/>
      </c>
      <c r="B74" s="552"/>
      <c r="C74" s="553"/>
      <c r="D74" s="553"/>
      <c r="E74" s="553"/>
      <c r="F74" s="554"/>
      <c r="G74" s="554"/>
      <c r="H74" s="554"/>
      <c r="I74" s="555"/>
      <c r="J74" s="556"/>
      <c r="K74" s="557"/>
      <c r="L74" s="558"/>
      <c r="M74" s="559"/>
      <c r="N74" s="475">
        <f t="shared" si="0"/>
        <v>0</v>
      </c>
      <c r="O74" s="141" t="str">
        <f t="shared" si="2"/>
        <v/>
      </c>
      <c r="P74" s="15"/>
      <c r="Q74" s="15"/>
      <c r="R74" s="15"/>
      <c r="S74" s="15"/>
      <c r="T74" s="15"/>
      <c r="U74" s="15"/>
      <c r="V74" s="15"/>
      <c r="W74" s="621" t="str">
        <f>IF(ISBLANK($C74),"",_xlfn.IFNA(MATCH($C74,Deelnemersoverzicht!$C$16:$C$66,0),0))</f>
        <v/>
      </c>
      <c r="X74" s="15"/>
    </row>
    <row r="75" spans="1:24" ht="12" customHeight="1" x14ac:dyDescent="0.2">
      <c r="A75" s="195" t="str">
        <f t="shared" si="1"/>
        <v/>
      </c>
      <c r="B75" s="552"/>
      <c r="C75" s="553"/>
      <c r="D75" s="553"/>
      <c r="E75" s="553"/>
      <c r="F75" s="554"/>
      <c r="G75" s="554"/>
      <c r="H75" s="554"/>
      <c r="I75" s="555"/>
      <c r="J75" s="556"/>
      <c r="K75" s="557"/>
      <c r="L75" s="558"/>
      <c r="M75" s="559"/>
      <c r="N75" s="475">
        <f t="shared" si="0"/>
        <v>0</v>
      </c>
      <c r="O75" s="141" t="str">
        <f t="shared" si="2"/>
        <v/>
      </c>
      <c r="P75" s="15"/>
      <c r="Q75" s="15"/>
      <c r="R75" s="15"/>
      <c r="S75" s="15"/>
      <c r="T75" s="15"/>
      <c r="U75" s="15"/>
      <c r="V75" s="15"/>
      <c r="W75" s="621" t="str">
        <f>IF(ISBLANK($C75),"",_xlfn.IFNA(MATCH($C75,Deelnemersoverzicht!$C$16:$C$66,0),0))</f>
        <v/>
      </c>
      <c r="X75" s="15"/>
    </row>
    <row r="76" spans="1:24" ht="12" customHeight="1" x14ac:dyDescent="0.2">
      <c r="A76" s="195" t="str">
        <f t="shared" si="1"/>
        <v/>
      </c>
      <c r="B76" s="552"/>
      <c r="C76" s="553"/>
      <c r="D76" s="553"/>
      <c r="E76" s="553"/>
      <c r="F76" s="554"/>
      <c r="G76" s="554"/>
      <c r="H76" s="554"/>
      <c r="I76" s="555"/>
      <c r="J76" s="556"/>
      <c r="K76" s="557"/>
      <c r="L76" s="558"/>
      <c r="M76" s="559"/>
      <c r="N76" s="475">
        <f t="shared" si="0"/>
        <v>0</v>
      </c>
      <c r="O76" s="141" t="str">
        <f t="shared" si="2"/>
        <v/>
      </c>
      <c r="P76" s="15"/>
      <c r="Q76" s="15"/>
      <c r="R76" s="15"/>
      <c r="S76" s="15"/>
      <c r="T76" s="15"/>
      <c r="U76" s="15"/>
      <c r="V76" s="15"/>
      <c r="W76" s="621" t="str">
        <f>IF(ISBLANK($C76),"",_xlfn.IFNA(MATCH($C76,Deelnemersoverzicht!$C$16:$C$66,0),0))</f>
        <v/>
      </c>
      <c r="X76" s="15"/>
    </row>
    <row r="77" spans="1:24" ht="12" customHeight="1" x14ac:dyDescent="0.2">
      <c r="A77" s="195" t="str">
        <f t="shared" si="1"/>
        <v/>
      </c>
      <c r="B77" s="552"/>
      <c r="C77" s="553"/>
      <c r="D77" s="553"/>
      <c r="E77" s="553"/>
      <c r="F77" s="554"/>
      <c r="G77" s="554"/>
      <c r="H77" s="554"/>
      <c r="I77" s="555"/>
      <c r="J77" s="556"/>
      <c r="K77" s="557"/>
      <c r="L77" s="558"/>
      <c r="M77" s="559"/>
      <c r="N77" s="475">
        <f t="shared" si="0"/>
        <v>0</v>
      </c>
      <c r="O77" s="141" t="str">
        <f t="shared" si="2"/>
        <v/>
      </c>
      <c r="P77" s="15"/>
      <c r="Q77" s="15"/>
      <c r="R77" s="15"/>
      <c r="S77" s="15"/>
      <c r="T77" s="15"/>
      <c r="U77" s="15"/>
      <c r="V77" s="15"/>
      <c r="W77" s="621" t="str">
        <f>IF(ISBLANK($C77),"",_xlfn.IFNA(MATCH($C77,Deelnemersoverzicht!$C$16:$C$66,0),0))</f>
        <v/>
      </c>
      <c r="X77" s="15"/>
    </row>
    <row r="78" spans="1:24" ht="12" customHeight="1" x14ac:dyDescent="0.2">
      <c r="A78" s="195" t="str">
        <f t="shared" si="1"/>
        <v/>
      </c>
      <c r="B78" s="552"/>
      <c r="C78" s="553"/>
      <c r="D78" s="553"/>
      <c r="E78" s="553"/>
      <c r="F78" s="554"/>
      <c r="G78" s="554"/>
      <c r="H78" s="554"/>
      <c r="I78" s="555"/>
      <c r="J78" s="556"/>
      <c r="K78" s="557"/>
      <c r="L78" s="558"/>
      <c r="M78" s="559"/>
      <c r="N78" s="475">
        <f t="shared" si="0"/>
        <v>0</v>
      </c>
      <c r="O78" s="141" t="str">
        <f t="shared" si="2"/>
        <v/>
      </c>
      <c r="P78" s="15"/>
      <c r="Q78" s="15"/>
      <c r="R78" s="15"/>
      <c r="S78" s="15"/>
      <c r="T78" s="15"/>
      <c r="U78" s="15"/>
      <c r="V78" s="15"/>
      <c r="W78" s="621" t="str">
        <f>IF(ISBLANK($C78),"",_xlfn.IFNA(MATCH($C78,Deelnemersoverzicht!$C$16:$C$66,0),0))</f>
        <v/>
      </c>
      <c r="X78" s="15"/>
    </row>
    <row r="79" spans="1:24" ht="12" customHeight="1" x14ac:dyDescent="0.2">
      <c r="A79" s="195" t="str">
        <f t="shared" si="1"/>
        <v/>
      </c>
      <c r="B79" s="552"/>
      <c r="C79" s="553"/>
      <c r="D79" s="553"/>
      <c r="E79" s="553"/>
      <c r="F79" s="554"/>
      <c r="G79" s="554"/>
      <c r="H79" s="554"/>
      <c r="I79" s="555"/>
      <c r="J79" s="556"/>
      <c r="K79" s="557"/>
      <c r="L79" s="558"/>
      <c r="M79" s="559"/>
      <c r="N79" s="475">
        <f t="shared" ref="N79:N89" si="3">K79*J79</f>
        <v>0</v>
      </c>
      <c r="O79" s="141" t="str">
        <f t="shared" si="2"/>
        <v/>
      </c>
      <c r="P79" s="15"/>
      <c r="Q79" s="15"/>
      <c r="R79" s="15"/>
      <c r="S79" s="15"/>
      <c r="T79" s="15"/>
      <c r="U79" s="15"/>
      <c r="V79" s="15"/>
      <c r="W79" s="621" t="str">
        <f>IF(ISBLANK($C79),"",_xlfn.IFNA(MATCH($C79,Deelnemersoverzicht!$C$16:$C$66,0),0))</f>
        <v/>
      </c>
      <c r="X79" s="15"/>
    </row>
    <row r="80" spans="1:24" ht="12" customHeight="1" x14ac:dyDescent="0.2">
      <c r="A80" s="195" t="str">
        <f t="shared" ref="A80:A89" si="4">B80&amp;M80</f>
        <v/>
      </c>
      <c r="B80" s="552"/>
      <c r="C80" s="553"/>
      <c r="D80" s="553"/>
      <c r="E80" s="553"/>
      <c r="F80" s="554"/>
      <c r="G80" s="554"/>
      <c r="H80" s="554"/>
      <c r="I80" s="555"/>
      <c r="J80" s="556"/>
      <c r="K80" s="557"/>
      <c r="L80" s="558"/>
      <c r="M80" s="559"/>
      <c r="N80" s="475">
        <f t="shared" si="3"/>
        <v>0</v>
      </c>
      <c r="O80" s="141" t="str">
        <f t="shared" ref="O80:O89" si="5">IF(AND(COUNTA(B80:K80)&gt;0,ISBLANK(M80)),"Activiteittype ontbreekt!",IF(B80="","",IF(COUNTIF($B$15:$B$314,B80)=1,"",IF(COUNTIF($A$15:$A$314,B80&amp;M80)&gt;1,"","Let op dat elk activiteitnummer hetzelfde activiteittype moet krijgen!"))))</f>
        <v/>
      </c>
      <c r="P80" s="15"/>
      <c r="Q80" s="15"/>
      <c r="R80" s="15"/>
      <c r="S80" s="15"/>
      <c r="T80" s="15"/>
      <c r="U80" s="15"/>
      <c r="V80" s="15"/>
      <c r="W80" s="621" t="str">
        <f>IF(ISBLANK($C80),"",_xlfn.IFNA(MATCH($C80,Deelnemersoverzicht!$C$16:$C$66,0),0))</f>
        <v/>
      </c>
      <c r="X80" s="15"/>
    </row>
    <row r="81" spans="1:24" ht="12" customHeight="1" x14ac:dyDescent="0.2">
      <c r="A81" s="195" t="str">
        <f t="shared" si="4"/>
        <v/>
      </c>
      <c r="B81" s="552"/>
      <c r="C81" s="553"/>
      <c r="D81" s="553"/>
      <c r="E81" s="553"/>
      <c r="F81" s="554"/>
      <c r="G81" s="554"/>
      <c r="H81" s="554"/>
      <c r="I81" s="555"/>
      <c r="J81" s="556"/>
      <c r="K81" s="557"/>
      <c r="L81" s="558"/>
      <c r="M81" s="559"/>
      <c r="N81" s="475">
        <f t="shared" si="3"/>
        <v>0</v>
      </c>
      <c r="O81" s="141" t="str">
        <f t="shared" si="5"/>
        <v/>
      </c>
      <c r="P81" s="15"/>
      <c r="Q81" s="15"/>
      <c r="R81" s="15"/>
      <c r="S81" s="15"/>
      <c r="T81" s="15"/>
      <c r="U81" s="15"/>
      <c r="V81" s="15"/>
      <c r="W81" s="621" t="str">
        <f>IF(ISBLANK($C81),"",_xlfn.IFNA(MATCH($C81,Deelnemersoverzicht!$C$16:$C$66,0),0))</f>
        <v/>
      </c>
      <c r="X81" s="15"/>
    </row>
    <row r="82" spans="1:24" ht="12" customHeight="1" x14ac:dyDescent="0.2">
      <c r="A82" s="195" t="str">
        <f t="shared" si="4"/>
        <v/>
      </c>
      <c r="B82" s="552"/>
      <c r="C82" s="553"/>
      <c r="D82" s="553"/>
      <c r="E82" s="553"/>
      <c r="F82" s="554"/>
      <c r="G82" s="554"/>
      <c r="H82" s="554"/>
      <c r="I82" s="555"/>
      <c r="J82" s="556"/>
      <c r="K82" s="557"/>
      <c r="L82" s="558"/>
      <c r="M82" s="559"/>
      <c r="N82" s="475">
        <f t="shared" si="3"/>
        <v>0</v>
      </c>
      <c r="O82" s="141" t="str">
        <f t="shared" si="5"/>
        <v/>
      </c>
      <c r="P82" s="15"/>
      <c r="Q82" s="15"/>
      <c r="R82" s="15"/>
      <c r="S82" s="15"/>
      <c r="T82" s="15"/>
      <c r="U82" s="15"/>
      <c r="V82" s="15"/>
      <c r="W82" s="621" t="str">
        <f>IF(ISBLANK($C82),"",_xlfn.IFNA(MATCH($C82,Deelnemersoverzicht!$C$16:$C$66,0),0))</f>
        <v/>
      </c>
      <c r="X82" s="15"/>
    </row>
    <row r="83" spans="1:24" ht="12" customHeight="1" x14ac:dyDescent="0.2">
      <c r="A83" s="195" t="str">
        <f t="shared" si="4"/>
        <v/>
      </c>
      <c r="B83" s="552"/>
      <c r="C83" s="553"/>
      <c r="D83" s="553"/>
      <c r="E83" s="553"/>
      <c r="F83" s="554"/>
      <c r="G83" s="554"/>
      <c r="H83" s="554"/>
      <c r="I83" s="555"/>
      <c r="J83" s="556"/>
      <c r="K83" s="557"/>
      <c r="L83" s="558"/>
      <c r="M83" s="559"/>
      <c r="N83" s="475">
        <f t="shared" si="3"/>
        <v>0</v>
      </c>
      <c r="O83" s="141" t="str">
        <f t="shared" si="5"/>
        <v/>
      </c>
      <c r="P83" s="15"/>
      <c r="Q83" s="15"/>
      <c r="R83" s="15"/>
      <c r="S83" s="15"/>
      <c r="T83" s="15"/>
      <c r="U83" s="15"/>
      <c r="V83" s="15"/>
      <c r="W83" s="621" t="str">
        <f>IF(ISBLANK($C83),"",_xlfn.IFNA(MATCH($C83,Deelnemersoverzicht!$C$16:$C$66,0),0))</f>
        <v/>
      </c>
      <c r="X83" s="15"/>
    </row>
    <row r="84" spans="1:24" ht="12" customHeight="1" x14ac:dyDescent="0.2">
      <c r="A84" s="195" t="str">
        <f t="shared" si="4"/>
        <v/>
      </c>
      <c r="B84" s="552"/>
      <c r="C84" s="553"/>
      <c r="D84" s="553"/>
      <c r="E84" s="553"/>
      <c r="F84" s="554"/>
      <c r="G84" s="554"/>
      <c r="H84" s="554"/>
      <c r="I84" s="555"/>
      <c r="J84" s="556"/>
      <c r="K84" s="557"/>
      <c r="L84" s="558"/>
      <c r="M84" s="559"/>
      <c r="N84" s="475">
        <f t="shared" si="3"/>
        <v>0</v>
      </c>
      <c r="O84" s="141" t="str">
        <f t="shared" si="5"/>
        <v/>
      </c>
      <c r="P84" s="15"/>
      <c r="Q84" s="15"/>
      <c r="R84" s="15"/>
      <c r="S84" s="15"/>
      <c r="T84" s="15"/>
      <c r="U84" s="15"/>
      <c r="V84" s="15"/>
      <c r="W84" s="621" t="str">
        <f>IF(ISBLANK($C84),"",_xlfn.IFNA(MATCH($C84,Deelnemersoverzicht!$C$16:$C$66,0),0))</f>
        <v/>
      </c>
      <c r="X84" s="15"/>
    </row>
    <row r="85" spans="1:24" ht="12" customHeight="1" x14ac:dyDescent="0.2">
      <c r="A85" s="195" t="str">
        <f t="shared" si="4"/>
        <v/>
      </c>
      <c r="B85" s="552"/>
      <c r="C85" s="553"/>
      <c r="D85" s="553"/>
      <c r="E85" s="553"/>
      <c r="F85" s="554"/>
      <c r="G85" s="554"/>
      <c r="H85" s="554"/>
      <c r="I85" s="555"/>
      <c r="J85" s="556"/>
      <c r="K85" s="557"/>
      <c r="L85" s="558"/>
      <c r="M85" s="559"/>
      <c r="N85" s="475">
        <f t="shared" si="3"/>
        <v>0</v>
      </c>
      <c r="O85" s="141" t="str">
        <f t="shared" si="5"/>
        <v/>
      </c>
      <c r="P85" s="15"/>
      <c r="Q85" s="15"/>
      <c r="R85" s="15"/>
      <c r="S85" s="15"/>
      <c r="T85" s="15"/>
      <c r="U85" s="15"/>
      <c r="V85" s="15"/>
      <c r="W85" s="621" t="str">
        <f>IF(ISBLANK($C85),"",_xlfn.IFNA(MATCH($C85,Deelnemersoverzicht!$C$16:$C$66,0),0))</f>
        <v/>
      </c>
      <c r="X85" s="15"/>
    </row>
    <row r="86" spans="1:24" ht="12" customHeight="1" x14ac:dyDescent="0.2">
      <c r="A86" s="195" t="str">
        <f t="shared" si="4"/>
        <v/>
      </c>
      <c r="B86" s="552"/>
      <c r="C86" s="553"/>
      <c r="D86" s="553"/>
      <c r="E86" s="553"/>
      <c r="F86" s="554"/>
      <c r="G86" s="554"/>
      <c r="H86" s="554"/>
      <c r="I86" s="555"/>
      <c r="J86" s="556"/>
      <c r="K86" s="557"/>
      <c r="L86" s="558"/>
      <c r="M86" s="559"/>
      <c r="N86" s="475">
        <f t="shared" si="3"/>
        <v>0</v>
      </c>
      <c r="O86" s="141" t="str">
        <f t="shared" si="5"/>
        <v/>
      </c>
      <c r="P86" s="15"/>
      <c r="Q86" s="15"/>
      <c r="R86" s="15"/>
      <c r="S86" s="15"/>
      <c r="T86" s="15"/>
      <c r="U86" s="15"/>
      <c r="V86" s="15"/>
      <c r="W86" s="621" t="str">
        <f>IF(ISBLANK($C86),"",_xlfn.IFNA(MATCH($C86,Deelnemersoverzicht!$C$16:$C$66,0),0))</f>
        <v/>
      </c>
      <c r="X86" s="15"/>
    </row>
    <row r="87" spans="1:24" ht="12" customHeight="1" x14ac:dyDescent="0.2">
      <c r="A87" s="195" t="str">
        <f t="shared" si="4"/>
        <v/>
      </c>
      <c r="B87" s="552"/>
      <c r="C87" s="553"/>
      <c r="D87" s="553"/>
      <c r="E87" s="553"/>
      <c r="F87" s="554"/>
      <c r="G87" s="554"/>
      <c r="H87" s="554"/>
      <c r="I87" s="555"/>
      <c r="J87" s="556"/>
      <c r="K87" s="557"/>
      <c r="L87" s="558"/>
      <c r="M87" s="559"/>
      <c r="N87" s="475">
        <f t="shared" si="3"/>
        <v>0</v>
      </c>
      <c r="O87" s="141" t="str">
        <f t="shared" si="5"/>
        <v/>
      </c>
      <c r="P87" s="15"/>
      <c r="Q87" s="15"/>
      <c r="R87" s="15"/>
      <c r="S87" s="15"/>
      <c r="T87" s="15"/>
      <c r="U87" s="15"/>
      <c r="V87" s="15"/>
      <c r="W87" s="621" t="str">
        <f>IF(ISBLANK($C87),"",_xlfn.IFNA(MATCH($C87,Deelnemersoverzicht!$C$16:$C$66,0),0))</f>
        <v/>
      </c>
      <c r="X87" s="15"/>
    </row>
    <row r="88" spans="1:24" ht="12" customHeight="1" x14ac:dyDescent="0.2">
      <c r="A88" s="195" t="str">
        <f t="shared" si="4"/>
        <v/>
      </c>
      <c r="B88" s="552"/>
      <c r="C88" s="553"/>
      <c r="D88" s="553"/>
      <c r="E88" s="553"/>
      <c r="F88" s="554"/>
      <c r="G88" s="554"/>
      <c r="H88" s="554"/>
      <c r="I88" s="555"/>
      <c r="J88" s="556"/>
      <c r="K88" s="557"/>
      <c r="L88" s="558"/>
      <c r="M88" s="559"/>
      <c r="N88" s="475">
        <f t="shared" si="3"/>
        <v>0</v>
      </c>
      <c r="O88" s="141" t="str">
        <f t="shared" si="5"/>
        <v/>
      </c>
      <c r="P88" s="15"/>
      <c r="Q88" s="15"/>
      <c r="R88" s="15"/>
      <c r="S88" s="15"/>
      <c r="T88" s="15"/>
      <c r="U88" s="15"/>
      <c r="V88" s="15"/>
      <c r="W88" s="621" t="str">
        <f>IF(ISBLANK($C88),"",_xlfn.IFNA(MATCH($C88,Deelnemersoverzicht!$C$16:$C$66,0),0))</f>
        <v/>
      </c>
      <c r="X88" s="15"/>
    </row>
    <row r="89" spans="1:24" ht="12" customHeight="1" x14ac:dyDescent="0.2">
      <c r="A89" s="195" t="str">
        <f t="shared" si="4"/>
        <v/>
      </c>
      <c r="B89" s="552"/>
      <c r="C89" s="553"/>
      <c r="D89" s="553"/>
      <c r="E89" s="553"/>
      <c r="F89" s="554"/>
      <c r="G89" s="554"/>
      <c r="H89" s="554"/>
      <c r="I89" s="555"/>
      <c r="J89" s="556"/>
      <c r="K89" s="557"/>
      <c r="L89" s="558"/>
      <c r="M89" s="559"/>
      <c r="N89" s="475">
        <f t="shared" si="3"/>
        <v>0</v>
      </c>
      <c r="O89" s="141" t="str">
        <f t="shared" si="5"/>
        <v/>
      </c>
      <c r="P89" s="15"/>
      <c r="Q89" s="15"/>
      <c r="R89" s="15"/>
      <c r="S89" s="15"/>
      <c r="T89" s="15"/>
      <c r="U89" s="15"/>
      <c r="V89" s="15"/>
      <c r="W89" s="621" t="str">
        <f>IF(ISBLANK($C89),"",_xlfn.IFNA(MATCH($C89,Deelnemersoverzicht!$C$16:$C$66,0),0))</f>
        <v/>
      </c>
      <c r="X89" s="15"/>
    </row>
    <row r="90" spans="1:24" ht="12" customHeight="1" x14ac:dyDescent="0.2">
      <c r="A90" s="195"/>
      <c r="B90" s="136"/>
      <c r="C90" s="15"/>
      <c r="D90" s="137"/>
      <c r="E90" s="137"/>
      <c r="F90" s="137"/>
      <c r="G90" s="137"/>
      <c r="H90" s="137"/>
      <c r="I90" s="137"/>
      <c r="J90" s="137"/>
      <c r="K90" s="136"/>
      <c r="L90" s="136"/>
      <c r="M90" s="470" t="s">
        <v>503</v>
      </c>
      <c r="N90" s="471">
        <f>SUM(N15:N89)</f>
        <v>0</v>
      </c>
      <c r="O90" s="141"/>
      <c r="P90" s="15"/>
      <c r="Q90" s="15"/>
      <c r="R90" s="15"/>
      <c r="S90" s="15"/>
      <c r="T90" s="15"/>
      <c r="U90" s="15"/>
      <c r="V90" s="15"/>
      <c r="W90" s="621"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P91" s="15"/>
      <c r="Q91" s="15"/>
      <c r="R91" s="15"/>
      <c r="S91" s="15"/>
      <c r="T91" s="15"/>
      <c r="U91" s="15"/>
      <c r="V91" s="15"/>
      <c r="W91" s="621"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P92" s="15"/>
      <c r="Q92" s="15"/>
      <c r="R92" s="15"/>
      <c r="S92" s="15"/>
      <c r="T92" s="15"/>
      <c r="U92" s="15"/>
      <c r="V92" s="15"/>
      <c r="W92" s="621"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P93" s="15"/>
      <c r="Q93" s="15"/>
      <c r="R93" s="15"/>
      <c r="S93" s="15"/>
      <c r="T93" s="15"/>
      <c r="U93" s="15"/>
      <c r="V93" s="15"/>
      <c r="W93" s="440"/>
      <c r="X93" s="607" t="s">
        <v>382</v>
      </c>
    </row>
    <row r="94" spans="1:24" ht="12" customHeight="1" x14ac:dyDescent="0.2">
      <c r="A94" s="195"/>
      <c r="B94" s="137"/>
      <c r="C94" s="137"/>
      <c r="D94" s="137"/>
      <c r="E94" s="137"/>
      <c r="F94" s="136"/>
      <c r="G94" s="136"/>
      <c r="H94" s="136"/>
      <c r="I94" s="136"/>
      <c r="J94" s="136"/>
      <c r="K94" s="136"/>
      <c r="L94" s="136"/>
      <c r="M94" s="136"/>
      <c r="N94" s="136"/>
      <c r="O94" s="141"/>
      <c r="P94" s="15"/>
      <c r="Q94" s="15"/>
      <c r="R94" s="15"/>
      <c r="S94" s="15"/>
      <c r="T94" s="15"/>
      <c r="U94" s="15"/>
      <c r="V94" s="15"/>
      <c r="W94" s="440"/>
      <c r="X94" s="606"/>
    </row>
    <row r="95" spans="1:24" ht="51" customHeight="1" x14ac:dyDescent="0.2">
      <c r="A95" s="196"/>
      <c r="B95" s="464" t="s">
        <v>263</v>
      </c>
      <c r="C95" s="670" t="s">
        <v>99</v>
      </c>
      <c r="D95" s="714" t="s">
        <v>73</v>
      </c>
      <c r="E95" s="714"/>
      <c r="F95" s="465" t="s">
        <v>207</v>
      </c>
      <c r="G95" s="465" t="s">
        <v>384</v>
      </c>
      <c r="H95" s="465" t="s">
        <v>379</v>
      </c>
      <c r="I95" s="465" t="s">
        <v>380</v>
      </c>
      <c r="J95" s="465" t="s">
        <v>116</v>
      </c>
      <c r="K95" s="464" t="s">
        <v>37</v>
      </c>
      <c r="L95" s="465" t="s">
        <v>198</v>
      </c>
      <c r="M95" s="466" t="s">
        <v>65</v>
      </c>
      <c r="N95" s="464" t="s">
        <v>71</v>
      </c>
      <c r="O95" s="141"/>
      <c r="P95" s="15"/>
      <c r="Q95" s="15"/>
      <c r="R95" s="15"/>
      <c r="S95" s="15"/>
      <c r="T95" s="15"/>
      <c r="U95" s="15"/>
      <c r="V95" s="15"/>
      <c r="W95" s="440"/>
      <c r="X95" s="486" t="s">
        <v>383</v>
      </c>
    </row>
    <row r="96" spans="1:24" ht="12" customHeight="1" x14ac:dyDescent="0.2">
      <c r="A96" s="195" t="str">
        <f t="shared" ref="A96:A150" si="6">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P96" s="15"/>
      <c r="Q96" s="15"/>
      <c r="R96" s="15"/>
      <c r="S96" s="15"/>
      <c r="T96" s="15"/>
      <c r="U96" s="15"/>
      <c r="V96" s="15"/>
      <c r="W96" s="621" t="str">
        <f>IF(ISBLANK($C96),"",_xlfn.IFNA(MATCH($C96,Deelnemersoverzicht!$C$16:$C$66,0),0))</f>
        <v/>
      </c>
      <c r="X96" s="487"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6"/>
        <v/>
      </c>
      <c r="B97" s="552"/>
      <c r="C97" s="553"/>
      <c r="D97" s="710"/>
      <c r="E97" s="711"/>
      <c r="F97" s="561"/>
      <c r="G97" s="669"/>
      <c r="H97" s="563"/>
      <c r="I97" s="472">
        <f t="shared" ref="I97:I150" si="8">IFERROR(G97/H97,0)</f>
        <v>0</v>
      </c>
      <c r="J97" s="564"/>
      <c r="K97" s="668">
        <f t="shared" ref="K97:K150" si="9">IFERROR(I97/J97,0)</f>
        <v>0</v>
      </c>
      <c r="L97" s="565"/>
      <c r="M97" s="558"/>
      <c r="N97" s="474">
        <f t="shared" ref="N97:N150" si="10">K97*L97</f>
        <v>0</v>
      </c>
      <c r="O97" s="141" t="str">
        <f>IF(AND(COUNTA(B97:H97)&gt;0,ISBLANK(M97)),"Activiteittype ontbreekt!",IF(B97="","",IF(COUNTIF($B$15:$B$314,B97)=1,"",IF(COUNTIF($A$15:$A$314,B97&amp;M97)&gt;1,"","Let op dat elk activiteitnummer hetzelfde activiteittype moet krijgen!"))))</f>
        <v/>
      </c>
      <c r="P97" s="15"/>
      <c r="Q97" s="15"/>
      <c r="R97" s="15"/>
      <c r="S97" s="15"/>
      <c r="T97" s="15"/>
      <c r="U97" s="15"/>
      <c r="V97" s="15"/>
      <c r="W97" s="621" t="str">
        <f>IF(ISBLANK($C97),"",_xlfn.IFNA(MATCH($C97,Deelnemersoverzicht!$C$16:$C$66,0),0))</f>
        <v/>
      </c>
      <c r="X97" s="487" t="str">
        <f t="shared" si="7"/>
        <v>Na startdatum aangekocht</v>
      </c>
    </row>
    <row r="98" spans="1:24" ht="12" customHeight="1" x14ac:dyDescent="0.2">
      <c r="A98" s="195" t="str">
        <f t="shared" si="6"/>
        <v/>
      </c>
      <c r="B98" s="552"/>
      <c r="C98" s="553"/>
      <c r="D98" s="710"/>
      <c r="E98" s="711"/>
      <c r="F98" s="566"/>
      <c r="G98" s="669"/>
      <c r="H98" s="563"/>
      <c r="I98" s="472">
        <f t="shared" si="8"/>
        <v>0</v>
      </c>
      <c r="J98" s="564"/>
      <c r="K98" s="668">
        <f t="shared" si="9"/>
        <v>0</v>
      </c>
      <c r="L98" s="565"/>
      <c r="M98" s="558"/>
      <c r="N98" s="474">
        <f t="shared" si="10"/>
        <v>0</v>
      </c>
      <c r="O98" s="141" t="str">
        <f>IF(AND(COUNTA(B98:H98)&gt;0,ISBLANK(M98)),"Activiteittype ontbreekt!",IF(B98="","",IF(COUNTIF($B$15:$B$314,B98)=1,"",IF(COUNTIF($A$15:$A$314,B98&amp;M98)&gt;1,"","Let op dat elk activiteitnummer hetzelfde activiteittype moet krijgen!"))))</f>
        <v/>
      </c>
      <c r="P98" s="15"/>
      <c r="Q98" s="15"/>
      <c r="R98" s="15"/>
      <c r="S98" s="15"/>
      <c r="T98" s="15"/>
      <c r="U98" s="15"/>
      <c r="V98" s="15"/>
      <c r="W98" s="621" t="str">
        <f>IF(ISBLANK($C98),"",_xlfn.IFNA(MATCH($C98,Deelnemersoverzicht!$C$16:$C$66,0),0))</f>
        <v/>
      </c>
      <c r="X98" s="487" t="str">
        <f t="shared" si="7"/>
        <v>Na startdatum aangekocht</v>
      </c>
    </row>
    <row r="99" spans="1:24" ht="12" customHeight="1" x14ac:dyDescent="0.2">
      <c r="A99" s="195" t="str">
        <f t="shared" si="6"/>
        <v/>
      </c>
      <c r="B99" s="552"/>
      <c r="C99" s="553"/>
      <c r="D99" s="710"/>
      <c r="E99" s="711"/>
      <c r="F99" s="566"/>
      <c r="G99" s="669"/>
      <c r="H99" s="563"/>
      <c r="I99" s="472">
        <f t="shared" si="8"/>
        <v>0</v>
      </c>
      <c r="J99" s="564"/>
      <c r="K99" s="668">
        <f t="shared" si="9"/>
        <v>0</v>
      </c>
      <c r="L99" s="565"/>
      <c r="M99" s="558"/>
      <c r="N99" s="474">
        <f t="shared" si="10"/>
        <v>0</v>
      </c>
      <c r="O99" s="141" t="str">
        <f t="shared" ref="O99:O150" si="11">IF(AND(COUNTA(B99:H99)&gt;0,ISBLANK(M99)),"Activiteittype ontbreekt!",IF(B99="","",IF(COUNTIF($B$15:$B$314,B99)=1,"",IF(COUNTIF($A$15:$A$314,B99&amp;M99)&gt;1,"","Let op dat elk activiteitnummer hetzelfde activiteittype moet krijgen!"))))</f>
        <v/>
      </c>
      <c r="P99" s="15"/>
      <c r="Q99" s="15"/>
      <c r="R99" s="15"/>
      <c r="S99" s="15"/>
      <c r="T99" s="15"/>
      <c r="U99" s="15"/>
      <c r="V99" s="15"/>
      <c r="W99" s="621" t="str">
        <f>IF(ISBLANK($C99),"",_xlfn.IFNA(MATCH($C99,Deelnemersoverzicht!$C$16:$C$66,0),0))</f>
        <v/>
      </c>
      <c r="X99" s="487" t="str">
        <f t="shared" si="7"/>
        <v>Na startdatum aangekocht</v>
      </c>
    </row>
    <row r="100" spans="1:24" ht="12" customHeight="1" x14ac:dyDescent="0.2">
      <c r="A100" s="195" t="str">
        <f t="shared" si="6"/>
        <v/>
      </c>
      <c r="B100" s="552"/>
      <c r="C100" s="553"/>
      <c r="D100" s="710"/>
      <c r="E100" s="711"/>
      <c r="F100" s="566"/>
      <c r="G100" s="669"/>
      <c r="H100" s="563"/>
      <c r="I100" s="472">
        <f t="shared" si="8"/>
        <v>0</v>
      </c>
      <c r="J100" s="564"/>
      <c r="K100" s="668">
        <f t="shared" si="9"/>
        <v>0</v>
      </c>
      <c r="L100" s="565"/>
      <c r="M100" s="558"/>
      <c r="N100" s="474">
        <f t="shared" si="10"/>
        <v>0</v>
      </c>
      <c r="O100" s="141" t="str">
        <f t="shared" si="11"/>
        <v/>
      </c>
      <c r="P100" s="15"/>
      <c r="Q100" s="15"/>
      <c r="R100" s="15"/>
      <c r="S100" s="15"/>
      <c r="T100" s="15"/>
      <c r="U100" s="15"/>
      <c r="V100" s="15"/>
      <c r="W100" s="621" t="str">
        <f>IF(ISBLANK($C100),"",_xlfn.IFNA(MATCH($C100,Deelnemersoverzicht!$C$16:$C$66,0),0))</f>
        <v/>
      </c>
      <c r="X100" s="487" t="str">
        <f t="shared" si="7"/>
        <v>Na startdatum aangekocht</v>
      </c>
    </row>
    <row r="101" spans="1:24" ht="12" customHeight="1" x14ac:dyDescent="0.2">
      <c r="A101" s="195" t="str">
        <f t="shared" si="6"/>
        <v/>
      </c>
      <c r="B101" s="552"/>
      <c r="C101" s="553"/>
      <c r="D101" s="710"/>
      <c r="E101" s="711"/>
      <c r="F101" s="566"/>
      <c r="G101" s="669"/>
      <c r="H101" s="563"/>
      <c r="I101" s="472">
        <f t="shared" si="8"/>
        <v>0</v>
      </c>
      <c r="J101" s="564"/>
      <c r="K101" s="668">
        <f t="shared" si="9"/>
        <v>0</v>
      </c>
      <c r="L101" s="565"/>
      <c r="M101" s="558"/>
      <c r="N101" s="474">
        <f t="shared" si="10"/>
        <v>0</v>
      </c>
      <c r="O101" s="141" t="str">
        <f t="shared" si="11"/>
        <v/>
      </c>
      <c r="P101" s="15"/>
      <c r="Q101" s="15"/>
      <c r="R101" s="15"/>
      <c r="S101" s="15"/>
      <c r="T101" s="15"/>
      <c r="U101" s="15"/>
      <c r="V101" s="15"/>
      <c r="W101" s="621" t="str">
        <f>IF(ISBLANK($C101),"",_xlfn.IFNA(MATCH($C101,Deelnemersoverzicht!$C$16:$C$66,0),0))</f>
        <v/>
      </c>
      <c r="X101" s="487" t="str">
        <f t="shared" si="7"/>
        <v>Na startdatum aangekocht</v>
      </c>
    </row>
    <row r="102" spans="1:24" ht="12" customHeight="1" x14ac:dyDescent="0.2">
      <c r="A102" s="195" t="str">
        <f t="shared" si="6"/>
        <v/>
      </c>
      <c r="B102" s="552"/>
      <c r="C102" s="553"/>
      <c r="D102" s="710"/>
      <c r="E102" s="711"/>
      <c r="F102" s="566"/>
      <c r="G102" s="669"/>
      <c r="H102" s="563"/>
      <c r="I102" s="472">
        <f t="shared" si="8"/>
        <v>0</v>
      </c>
      <c r="J102" s="564"/>
      <c r="K102" s="668">
        <f t="shared" si="9"/>
        <v>0</v>
      </c>
      <c r="L102" s="565"/>
      <c r="M102" s="558"/>
      <c r="N102" s="474">
        <f t="shared" si="10"/>
        <v>0</v>
      </c>
      <c r="O102" s="141" t="str">
        <f t="shared" si="11"/>
        <v/>
      </c>
      <c r="P102" s="15"/>
      <c r="Q102" s="15"/>
      <c r="R102" s="15"/>
      <c r="S102" s="15"/>
      <c r="T102" s="15"/>
      <c r="U102" s="15"/>
      <c r="V102" s="15"/>
      <c r="W102" s="621" t="str">
        <f>IF(ISBLANK($C102),"",_xlfn.IFNA(MATCH($C102,Deelnemersoverzicht!$C$16:$C$66,0),0))</f>
        <v/>
      </c>
      <c r="X102" s="487" t="str">
        <f t="shared" si="7"/>
        <v>Na startdatum aangekocht</v>
      </c>
    </row>
    <row r="103" spans="1:24" ht="12" customHeight="1" x14ac:dyDescent="0.2">
      <c r="A103" s="195" t="str">
        <f t="shared" si="6"/>
        <v/>
      </c>
      <c r="B103" s="552"/>
      <c r="C103" s="553"/>
      <c r="D103" s="710"/>
      <c r="E103" s="711"/>
      <c r="F103" s="566"/>
      <c r="G103" s="669"/>
      <c r="H103" s="563"/>
      <c r="I103" s="472">
        <f t="shared" si="8"/>
        <v>0</v>
      </c>
      <c r="J103" s="564"/>
      <c r="K103" s="668">
        <f t="shared" si="9"/>
        <v>0</v>
      </c>
      <c r="L103" s="565"/>
      <c r="M103" s="558"/>
      <c r="N103" s="474">
        <f t="shared" si="10"/>
        <v>0</v>
      </c>
      <c r="O103" s="141" t="str">
        <f t="shared" si="11"/>
        <v/>
      </c>
      <c r="P103" s="15"/>
      <c r="Q103" s="15"/>
      <c r="R103" s="15"/>
      <c r="S103" s="15"/>
      <c r="T103" s="15"/>
      <c r="U103" s="15"/>
      <c r="V103" s="15"/>
      <c r="W103" s="621" t="str">
        <f>IF(ISBLANK($C103),"",_xlfn.IFNA(MATCH($C103,Deelnemersoverzicht!$C$16:$C$66,0),0))</f>
        <v/>
      </c>
      <c r="X103" s="487" t="str">
        <f t="shared" si="7"/>
        <v>Na startdatum aangekocht</v>
      </c>
    </row>
    <row r="104" spans="1:24" ht="12" customHeight="1" x14ac:dyDescent="0.2">
      <c r="A104" s="195" t="str">
        <f t="shared" si="6"/>
        <v/>
      </c>
      <c r="B104" s="552"/>
      <c r="C104" s="553"/>
      <c r="D104" s="710"/>
      <c r="E104" s="711"/>
      <c r="F104" s="566"/>
      <c r="G104" s="669"/>
      <c r="H104" s="563"/>
      <c r="I104" s="472">
        <f t="shared" si="8"/>
        <v>0</v>
      </c>
      <c r="J104" s="564"/>
      <c r="K104" s="668">
        <f t="shared" si="9"/>
        <v>0</v>
      </c>
      <c r="L104" s="565"/>
      <c r="M104" s="558"/>
      <c r="N104" s="474">
        <f t="shared" si="10"/>
        <v>0</v>
      </c>
      <c r="O104" s="141" t="str">
        <f t="shared" si="11"/>
        <v/>
      </c>
      <c r="P104" s="15"/>
      <c r="Q104" s="15"/>
      <c r="R104" s="15"/>
      <c r="S104" s="15"/>
      <c r="T104" s="15"/>
      <c r="U104" s="15"/>
      <c r="V104" s="15"/>
      <c r="W104" s="621" t="str">
        <f>IF(ISBLANK($C104),"",_xlfn.IFNA(MATCH($C104,Deelnemersoverzicht!$C$16:$C$66,0),0))</f>
        <v/>
      </c>
      <c r="X104" s="487" t="str">
        <f t="shared" si="7"/>
        <v>Na startdatum aangekocht</v>
      </c>
    </row>
    <row r="105" spans="1:24" ht="12" customHeight="1" x14ac:dyDescent="0.2">
      <c r="A105" s="195" t="str">
        <f t="shared" si="6"/>
        <v/>
      </c>
      <c r="B105" s="552"/>
      <c r="C105" s="553"/>
      <c r="D105" s="710"/>
      <c r="E105" s="711"/>
      <c r="F105" s="566"/>
      <c r="G105" s="669"/>
      <c r="H105" s="563"/>
      <c r="I105" s="472">
        <f t="shared" si="8"/>
        <v>0</v>
      </c>
      <c r="J105" s="564"/>
      <c r="K105" s="668">
        <f t="shared" si="9"/>
        <v>0</v>
      </c>
      <c r="L105" s="565"/>
      <c r="M105" s="558"/>
      <c r="N105" s="474">
        <f t="shared" si="10"/>
        <v>0</v>
      </c>
      <c r="O105" s="141" t="str">
        <f t="shared" si="11"/>
        <v/>
      </c>
      <c r="P105" s="15"/>
      <c r="Q105" s="15"/>
      <c r="R105" s="15"/>
      <c r="S105" s="15"/>
      <c r="T105" s="15"/>
      <c r="U105" s="15"/>
      <c r="V105" s="15"/>
      <c r="W105" s="621" t="str">
        <f>IF(ISBLANK($C105),"",_xlfn.IFNA(MATCH($C105,Deelnemersoverzicht!$C$16:$C$66,0),0))</f>
        <v/>
      </c>
      <c r="X105" s="487" t="str">
        <f t="shared" si="7"/>
        <v>Na startdatum aangekocht</v>
      </c>
    </row>
    <row r="106" spans="1:24" ht="12" customHeight="1" x14ac:dyDescent="0.2">
      <c r="A106" s="195" t="str">
        <f t="shared" si="6"/>
        <v/>
      </c>
      <c r="B106" s="552"/>
      <c r="C106" s="553"/>
      <c r="D106" s="710"/>
      <c r="E106" s="711"/>
      <c r="F106" s="566"/>
      <c r="G106" s="669"/>
      <c r="H106" s="563"/>
      <c r="I106" s="472">
        <f t="shared" si="8"/>
        <v>0</v>
      </c>
      <c r="J106" s="564"/>
      <c r="K106" s="668">
        <f t="shared" si="9"/>
        <v>0</v>
      </c>
      <c r="L106" s="565"/>
      <c r="M106" s="558"/>
      <c r="N106" s="474">
        <f t="shared" si="10"/>
        <v>0</v>
      </c>
      <c r="O106" s="141" t="str">
        <f t="shared" si="11"/>
        <v/>
      </c>
      <c r="P106" s="15"/>
      <c r="Q106" s="15"/>
      <c r="R106" s="15"/>
      <c r="S106" s="15"/>
      <c r="T106" s="15"/>
      <c r="U106" s="15"/>
      <c r="V106" s="15"/>
      <c r="W106" s="621" t="str">
        <f>IF(ISBLANK($C106),"",_xlfn.IFNA(MATCH($C106,Deelnemersoverzicht!$C$16:$C$66,0),0))</f>
        <v/>
      </c>
      <c r="X106" s="487" t="str">
        <f t="shared" si="7"/>
        <v>Na startdatum aangekocht</v>
      </c>
    </row>
    <row r="107" spans="1:24" ht="12" customHeight="1" x14ac:dyDescent="0.2">
      <c r="A107" s="195" t="str">
        <f t="shared" si="6"/>
        <v/>
      </c>
      <c r="B107" s="552"/>
      <c r="C107" s="553"/>
      <c r="D107" s="710"/>
      <c r="E107" s="711"/>
      <c r="F107" s="566"/>
      <c r="G107" s="669"/>
      <c r="H107" s="563"/>
      <c r="I107" s="472">
        <f t="shared" si="8"/>
        <v>0</v>
      </c>
      <c r="J107" s="564"/>
      <c r="K107" s="668">
        <f t="shared" si="9"/>
        <v>0</v>
      </c>
      <c r="L107" s="565"/>
      <c r="M107" s="558"/>
      <c r="N107" s="474">
        <f t="shared" si="10"/>
        <v>0</v>
      </c>
      <c r="O107" s="141" t="str">
        <f t="shared" si="11"/>
        <v/>
      </c>
      <c r="P107" s="15"/>
      <c r="Q107" s="15"/>
      <c r="R107" s="15"/>
      <c r="S107" s="15"/>
      <c r="T107" s="15"/>
      <c r="U107" s="15"/>
      <c r="V107" s="15"/>
      <c r="W107" s="621" t="str">
        <f>IF(ISBLANK($C107),"",_xlfn.IFNA(MATCH($C107,Deelnemersoverzicht!$C$16:$C$66,0),0))</f>
        <v/>
      </c>
      <c r="X107" s="487" t="str">
        <f t="shared" si="7"/>
        <v>Na startdatum aangekocht</v>
      </c>
    </row>
    <row r="108" spans="1:24" ht="12" customHeight="1" x14ac:dyDescent="0.2">
      <c r="A108" s="195" t="str">
        <f t="shared" si="6"/>
        <v/>
      </c>
      <c r="B108" s="552"/>
      <c r="C108" s="553"/>
      <c r="D108" s="710"/>
      <c r="E108" s="711"/>
      <c r="F108" s="566"/>
      <c r="G108" s="669"/>
      <c r="H108" s="563"/>
      <c r="I108" s="472">
        <f t="shared" si="8"/>
        <v>0</v>
      </c>
      <c r="J108" s="564"/>
      <c r="K108" s="668">
        <f t="shared" si="9"/>
        <v>0</v>
      </c>
      <c r="L108" s="565"/>
      <c r="M108" s="558"/>
      <c r="N108" s="474">
        <f t="shared" si="10"/>
        <v>0</v>
      </c>
      <c r="O108" s="141" t="str">
        <f t="shared" si="11"/>
        <v/>
      </c>
      <c r="P108" s="15"/>
      <c r="Q108" s="15"/>
      <c r="R108" s="15"/>
      <c r="S108" s="15"/>
      <c r="T108" s="15"/>
      <c r="U108" s="15"/>
      <c r="V108" s="15"/>
      <c r="W108" s="621" t="str">
        <f>IF(ISBLANK($C108),"",_xlfn.IFNA(MATCH($C108,Deelnemersoverzicht!$C$16:$C$66,0),0))</f>
        <v/>
      </c>
      <c r="X108" s="487" t="str">
        <f t="shared" si="7"/>
        <v>Na startdatum aangekocht</v>
      </c>
    </row>
    <row r="109" spans="1:24" ht="12" customHeight="1" x14ac:dyDescent="0.2">
      <c r="A109" s="195" t="str">
        <f t="shared" si="6"/>
        <v/>
      </c>
      <c r="B109" s="552"/>
      <c r="C109" s="553"/>
      <c r="D109" s="710"/>
      <c r="E109" s="711"/>
      <c r="F109" s="566"/>
      <c r="G109" s="669"/>
      <c r="H109" s="563"/>
      <c r="I109" s="472">
        <f t="shared" si="8"/>
        <v>0</v>
      </c>
      <c r="J109" s="564"/>
      <c r="K109" s="668">
        <f t="shared" si="9"/>
        <v>0</v>
      </c>
      <c r="L109" s="565"/>
      <c r="M109" s="558"/>
      <c r="N109" s="474">
        <f t="shared" si="10"/>
        <v>0</v>
      </c>
      <c r="O109" s="141" t="str">
        <f t="shared" si="11"/>
        <v/>
      </c>
      <c r="P109" s="15"/>
      <c r="Q109" s="15"/>
      <c r="R109" s="15"/>
      <c r="S109" s="15"/>
      <c r="T109" s="15"/>
      <c r="U109" s="15"/>
      <c r="V109" s="15"/>
      <c r="W109" s="621" t="str">
        <f>IF(ISBLANK($C109),"",_xlfn.IFNA(MATCH($C109,Deelnemersoverzicht!$C$16:$C$66,0),0))</f>
        <v/>
      </c>
      <c r="X109" s="487" t="str">
        <f t="shared" si="7"/>
        <v>Na startdatum aangekocht</v>
      </c>
    </row>
    <row r="110" spans="1:24" ht="12" customHeight="1" x14ac:dyDescent="0.2">
      <c r="A110" s="195" t="str">
        <f t="shared" si="6"/>
        <v/>
      </c>
      <c r="B110" s="552"/>
      <c r="C110" s="553"/>
      <c r="D110" s="710"/>
      <c r="E110" s="711"/>
      <c r="F110" s="566"/>
      <c r="G110" s="669"/>
      <c r="H110" s="563"/>
      <c r="I110" s="472">
        <f t="shared" si="8"/>
        <v>0</v>
      </c>
      <c r="J110" s="564"/>
      <c r="K110" s="668">
        <f t="shared" si="9"/>
        <v>0</v>
      </c>
      <c r="L110" s="565"/>
      <c r="M110" s="558"/>
      <c r="N110" s="474">
        <f t="shared" si="10"/>
        <v>0</v>
      </c>
      <c r="O110" s="141" t="str">
        <f t="shared" si="11"/>
        <v/>
      </c>
      <c r="P110" s="15"/>
      <c r="Q110" s="15"/>
      <c r="R110" s="15"/>
      <c r="S110" s="15"/>
      <c r="T110" s="15"/>
      <c r="U110" s="15"/>
      <c r="V110" s="15"/>
      <c r="W110" s="621" t="str">
        <f>IF(ISBLANK($C110),"",_xlfn.IFNA(MATCH($C110,Deelnemersoverzicht!$C$16:$C$66,0),0))</f>
        <v/>
      </c>
      <c r="X110" s="487" t="str">
        <f t="shared" si="7"/>
        <v>Na startdatum aangekocht</v>
      </c>
    </row>
    <row r="111" spans="1:24" ht="12" customHeight="1" x14ac:dyDescent="0.2">
      <c r="A111" s="195" t="str">
        <f t="shared" si="6"/>
        <v/>
      </c>
      <c r="B111" s="552"/>
      <c r="C111" s="553"/>
      <c r="D111" s="710"/>
      <c r="E111" s="711"/>
      <c r="F111" s="566"/>
      <c r="G111" s="669"/>
      <c r="H111" s="563"/>
      <c r="I111" s="472">
        <f t="shared" si="8"/>
        <v>0</v>
      </c>
      <c r="J111" s="564"/>
      <c r="K111" s="668">
        <f t="shared" si="9"/>
        <v>0</v>
      </c>
      <c r="L111" s="565"/>
      <c r="M111" s="558"/>
      <c r="N111" s="474">
        <f t="shared" si="10"/>
        <v>0</v>
      </c>
      <c r="O111" s="141" t="str">
        <f t="shared" si="11"/>
        <v/>
      </c>
      <c r="P111" s="15"/>
      <c r="Q111" s="15"/>
      <c r="R111" s="15"/>
      <c r="S111" s="15"/>
      <c r="T111" s="15"/>
      <c r="U111" s="15"/>
      <c r="V111" s="15"/>
      <c r="W111" s="621" t="str">
        <f>IF(ISBLANK($C111),"",_xlfn.IFNA(MATCH($C111,Deelnemersoverzicht!$C$16:$C$66,0),0))</f>
        <v/>
      </c>
      <c r="X111" s="487" t="str">
        <f t="shared" si="7"/>
        <v>Na startdatum aangekocht</v>
      </c>
    </row>
    <row r="112" spans="1:24" ht="12" customHeight="1" x14ac:dyDescent="0.2">
      <c r="A112" s="195" t="str">
        <f t="shared" si="6"/>
        <v/>
      </c>
      <c r="B112" s="552"/>
      <c r="C112" s="553"/>
      <c r="D112" s="710"/>
      <c r="E112" s="711"/>
      <c r="F112" s="566"/>
      <c r="G112" s="669"/>
      <c r="H112" s="563"/>
      <c r="I112" s="472">
        <f t="shared" si="8"/>
        <v>0</v>
      </c>
      <c r="J112" s="564"/>
      <c r="K112" s="668">
        <f t="shared" si="9"/>
        <v>0</v>
      </c>
      <c r="L112" s="565"/>
      <c r="M112" s="558"/>
      <c r="N112" s="474">
        <f t="shared" si="10"/>
        <v>0</v>
      </c>
      <c r="O112" s="141" t="str">
        <f t="shared" si="11"/>
        <v/>
      </c>
      <c r="P112" s="15"/>
      <c r="Q112" s="15"/>
      <c r="R112" s="15"/>
      <c r="S112" s="15"/>
      <c r="T112" s="15"/>
      <c r="U112" s="15"/>
      <c r="V112" s="15"/>
      <c r="W112" s="621" t="str">
        <f>IF(ISBLANK($C112),"",_xlfn.IFNA(MATCH($C112,Deelnemersoverzicht!$C$16:$C$66,0),0))</f>
        <v/>
      </c>
      <c r="X112" s="487" t="str">
        <f t="shared" si="7"/>
        <v>Na startdatum aangekocht</v>
      </c>
    </row>
    <row r="113" spans="1:24" ht="12" customHeight="1" x14ac:dyDescent="0.2">
      <c r="A113" s="195" t="str">
        <f t="shared" si="6"/>
        <v/>
      </c>
      <c r="B113" s="552"/>
      <c r="C113" s="553"/>
      <c r="D113" s="710"/>
      <c r="E113" s="711"/>
      <c r="F113" s="566"/>
      <c r="G113" s="669"/>
      <c r="H113" s="563"/>
      <c r="I113" s="472">
        <f t="shared" si="8"/>
        <v>0</v>
      </c>
      <c r="J113" s="564"/>
      <c r="K113" s="668">
        <f t="shared" si="9"/>
        <v>0</v>
      </c>
      <c r="L113" s="565"/>
      <c r="M113" s="558"/>
      <c r="N113" s="474">
        <f t="shared" si="10"/>
        <v>0</v>
      </c>
      <c r="O113" s="141" t="str">
        <f t="shared" si="11"/>
        <v/>
      </c>
      <c r="P113" s="15"/>
      <c r="Q113" s="15"/>
      <c r="R113" s="15"/>
      <c r="S113" s="15"/>
      <c r="T113" s="15"/>
      <c r="U113" s="15"/>
      <c r="V113" s="15"/>
      <c r="W113" s="621" t="str">
        <f>IF(ISBLANK($C113),"",_xlfn.IFNA(MATCH($C113,Deelnemersoverzicht!$C$16:$C$66,0),0))</f>
        <v/>
      </c>
      <c r="X113" s="487" t="str">
        <f t="shared" si="7"/>
        <v>Na startdatum aangekocht</v>
      </c>
    </row>
    <row r="114" spans="1:24" ht="12" customHeight="1" x14ac:dyDescent="0.2">
      <c r="A114" s="195" t="str">
        <f t="shared" si="6"/>
        <v/>
      </c>
      <c r="B114" s="552"/>
      <c r="C114" s="553"/>
      <c r="D114" s="710"/>
      <c r="E114" s="711"/>
      <c r="F114" s="566"/>
      <c r="G114" s="669"/>
      <c r="H114" s="563"/>
      <c r="I114" s="472">
        <f t="shared" si="8"/>
        <v>0</v>
      </c>
      <c r="J114" s="564"/>
      <c r="K114" s="668">
        <f t="shared" si="9"/>
        <v>0</v>
      </c>
      <c r="L114" s="565"/>
      <c r="M114" s="558"/>
      <c r="N114" s="474">
        <f t="shared" si="10"/>
        <v>0</v>
      </c>
      <c r="O114" s="141" t="str">
        <f t="shared" si="11"/>
        <v/>
      </c>
      <c r="P114" s="15"/>
      <c r="Q114" s="15"/>
      <c r="R114" s="15"/>
      <c r="S114" s="15"/>
      <c r="T114" s="15"/>
      <c r="U114" s="15"/>
      <c r="V114" s="15"/>
      <c r="W114" s="621" t="str">
        <f>IF(ISBLANK($C114),"",_xlfn.IFNA(MATCH($C114,Deelnemersoverzicht!$C$16:$C$66,0),0))</f>
        <v/>
      </c>
      <c r="X114" s="487" t="str">
        <f t="shared" si="7"/>
        <v>Na startdatum aangekocht</v>
      </c>
    </row>
    <row r="115" spans="1:24" ht="12" customHeight="1" x14ac:dyDescent="0.2">
      <c r="A115" s="195" t="str">
        <f t="shared" si="6"/>
        <v/>
      </c>
      <c r="B115" s="552"/>
      <c r="C115" s="553"/>
      <c r="D115" s="710"/>
      <c r="E115" s="711"/>
      <c r="F115" s="566"/>
      <c r="G115" s="669"/>
      <c r="H115" s="563"/>
      <c r="I115" s="472">
        <f t="shared" si="8"/>
        <v>0</v>
      </c>
      <c r="J115" s="564"/>
      <c r="K115" s="668">
        <f t="shared" si="9"/>
        <v>0</v>
      </c>
      <c r="L115" s="565"/>
      <c r="M115" s="558"/>
      <c r="N115" s="474">
        <f t="shared" si="10"/>
        <v>0</v>
      </c>
      <c r="O115" s="141" t="str">
        <f t="shared" si="11"/>
        <v/>
      </c>
      <c r="P115" s="15"/>
      <c r="Q115" s="15"/>
      <c r="R115" s="15"/>
      <c r="S115" s="15"/>
      <c r="T115" s="15"/>
      <c r="U115" s="15"/>
      <c r="V115" s="15"/>
      <c r="W115" s="621" t="str">
        <f>IF(ISBLANK($C115),"",_xlfn.IFNA(MATCH($C115,Deelnemersoverzicht!$C$16:$C$66,0),0))</f>
        <v/>
      </c>
      <c r="X115" s="487" t="str">
        <f t="shared" si="7"/>
        <v>Na startdatum aangekocht</v>
      </c>
    </row>
    <row r="116" spans="1:24" ht="12" customHeight="1" x14ac:dyDescent="0.2">
      <c r="A116" s="195" t="str">
        <f t="shared" si="6"/>
        <v/>
      </c>
      <c r="B116" s="552"/>
      <c r="C116" s="553"/>
      <c r="D116" s="710"/>
      <c r="E116" s="711"/>
      <c r="F116" s="566"/>
      <c r="G116" s="669"/>
      <c r="H116" s="563"/>
      <c r="I116" s="472">
        <f t="shared" si="8"/>
        <v>0</v>
      </c>
      <c r="J116" s="564"/>
      <c r="K116" s="668">
        <f t="shared" si="9"/>
        <v>0</v>
      </c>
      <c r="L116" s="565"/>
      <c r="M116" s="558"/>
      <c r="N116" s="474">
        <f t="shared" si="10"/>
        <v>0</v>
      </c>
      <c r="O116" s="141" t="str">
        <f t="shared" si="11"/>
        <v/>
      </c>
      <c r="P116" s="15"/>
      <c r="Q116" s="15"/>
      <c r="R116" s="15"/>
      <c r="S116" s="15"/>
      <c r="T116" s="15"/>
      <c r="U116" s="15"/>
      <c r="V116" s="15"/>
      <c r="W116" s="621" t="str">
        <f>IF(ISBLANK($C116),"",_xlfn.IFNA(MATCH($C116,Deelnemersoverzicht!$C$16:$C$66,0),0))</f>
        <v/>
      </c>
      <c r="X116" s="487" t="str">
        <f t="shared" si="7"/>
        <v>Na startdatum aangekocht</v>
      </c>
    </row>
    <row r="117" spans="1:24" ht="12" customHeight="1" x14ac:dyDescent="0.2">
      <c r="A117" s="195" t="str">
        <f t="shared" si="6"/>
        <v/>
      </c>
      <c r="B117" s="552"/>
      <c r="C117" s="553"/>
      <c r="D117" s="710"/>
      <c r="E117" s="711"/>
      <c r="F117" s="566"/>
      <c r="G117" s="669"/>
      <c r="H117" s="563"/>
      <c r="I117" s="472">
        <f t="shared" si="8"/>
        <v>0</v>
      </c>
      <c r="J117" s="564"/>
      <c r="K117" s="668">
        <f t="shared" si="9"/>
        <v>0</v>
      </c>
      <c r="L117" s="565"/>
      <c r="M117" s="558"/>
      <c r="N117" s="474">
        <f t="shared" si="10"/>
        <v>0</v>
      </c>
      <c r="O117" s="141" t="str">
        <f t="shared" si="11"/>
        <v/>
      </c>
      <c r="P117" s="15"/>
      <c r="Q117" s="15"/>
      <c r="R117" s="15"/>
      <c r="S117" s="15"/>
      <c r="T117" s="15"/>
      <c r="U117" s="15"/>
      <c r="V117" s="15"/>
      <c r="W117" s="621" t="str">
        <f>IF(ISBLANK($C117),"",_xlfn.IFNA(MATCH($C117,Deelnemersoverzicht!$C$16:$C$66,0),0))</f>
        <v/>
      </c>
      <c r="X117" s="487" t="str">
        <f t="shared" si="7"/>
        <v>Na startdatum aangekocht</v>
      </c>
    </row>
    <row r="118" spans="1:24" ht="12" customHeight="1" x14ac:dyDescent="0.2">
      <c r="A118" s="195" t="str">
        <f t="shared" si="6"/>
        <v/>
      </c>
      <c r="B118" s="552"/>
      <c r="C118" s="553"/>
      <c r="D118" s="710"/>
      <c r="E118" s="711"/>
      <c r="F118" s="566"/>
      <c r="G118" s="669"/>
      <c r="H118" s="563"/>
      <c r="I118" s="472">
        <f t="shared" si="8"/>
        <v>0</v>
      </c>
      <c r="J118" s="564"/>
      <c r="K118" s="668">
        <f t="shared" si="9"/>
        <v>0</v>
      </c>
      <c r="L118" s="565"/>
      <c r="M118" s="558"/>
      <c r="N118" s="474">
        <f t="shared" si="10"/>
        <v>0</v>
      </c>
      <c r="O118" s="141" t="str">
        <f t="shared" si="11"/>
        <v/>
      </c>
      <c r="P118" s="15"/>
      <c r="Q118" s="15"/>
      <c r="R118" s="15"/>
      <c r="S118" s="15"/>
      <c r="T118" s="15"/>
      <c r="U118" s="15"/>
      <c r="V118" s="15"/>
      <c r="W118" s="621" t="str">
        <f>IF(ISBLANK($C118),"",_xlfn.IFNA(MATCH($C118,Deelnemersoverzicht!$C$16:$C$66,0),0))</f>
        <v/>
      </c>
      <c r="X118" s="487" t="str">
        <f t="shared" si="7"/>
        <v>Na startdatum aangekocht</v>
      </c>
    </row>
    <row r="119" spans="1:24" ht="12" customHeight="1" x14ac:dyDescent="0.2">
      <c r="A119" s="195" t="str">
        <f t="shared" si="6"/>
        <v/>
      </c>
      <c r="B119" s="552"/>
      <c r="C119" s="553"/>
      <c r="D119" s="710"/>
      <c r="E119" s="711"/>
      <c r="F119" s="566"/>
      <c r="G119" s="669"/>
      <c r="H119" s="563"/>
      <c r="I119" s="472">
        <f t="shared" si="8"/>
        <v>0</v>
      </c>
      <c r="J119" s="564"/>
      <c r="K119" s="668">
        <f t="shared" si="9"/>
        <v>0</v>
      </c>
      <c r="L119" s="565"/>
      <c r="M119" s="558"/>
      <c r="N119" s="474">
        <f t="shared" si="10"/>
        <v>0</v>
      </c>
      <c r="O119" s="141" t="str">
        <f t="shared" si="11"/>
        <v/>
      </c>
      <c r="P119" s="15"/>
      <c r="Q119" s="15"/>
      <c r="R119" s="15"/>
      <c r="S119" s="15"/>
      <c r="T119" s="15"/>
      <c r="U119" s="15"/>
      <c r="V119" s="15"/>
      <c r="W119" s="621" t="str">
        <f>IF(ISBLANK($C119),"",_xlfn.IFNA(MATCH($C119,Deelnemersoverzicht!$C$16:$C$66,0),0))</f>
        <v/>
      </c>
      <c r="X119" s="487" t="str">
        <f t="shared" si="7"/>
        <v>Na startdatum aangekocht</v>
      </c>
    </row>
    <row r="120" spans="1:24" ht="12" customHeight="1" x14ac:dyDescent="0.2">
      <c r="A120" s="195" t="str">
        <f t="shared" si="6"/>
        <v/>
      </c>
      <c r="B120" s="552"/>
      <c r="C120" s="553"/>
      <c r="D120" s="710"/>
      <c r="E120" s="711"/>
      <c r="F120" s="566"/>
      <c r="G120" s="669"/>
      <c r="H120" s="563"/>
      <c r="I120" s="472">
        <f t="shared" si="8"/>
        <v>0</v>
      </c>
      <c r="J120" s="564"/>
      <c r="K120" s="668">
        <f t="shared" si="9"/>
        <v>0</v>
      </c>
      <c r="L120" s="565"/>
      <c r="M120" s="558"/>
      <c r="N120" s="474">
        <f t="shared" si="10"/>
        <v>0</v>
      </c>
      <c r="O120" s="141" t="str">
        <f t="shared" si="11"/>
        <v/>
      </c>
      <c r="P120" s="15"/>
      <c r="Q120" s="15"/>
      <c r="R120" s="15"/>
      <c r="S120" s="15"/>
      <c r="T120" s="15"/>
      <c r="U120" s="15"/>
      <c r="V120" s="15"/>
      <c r="W120" s="621" t="str">
        <f>IF(ISBLANK($C120),"",_xlfn.IFNA(MATCH($C120,Deelnemersoverzicht!$C$16:$C$66,0),0))</f>
        <v/>
      </c>
      <c r="X120" s="487" t="str">
        <f t="shared" si="7"/>
        <v>Na startdatum aangekocht</v>
      </c>
    </row>
    <row r="121" spans="1:24" ht="12" customHeight="1" x14ac:dyDescent="0.2">
      <c r="A121" s="195" t="str">
        <f t="shared" si="6"/>
        <v/>
      </c>
      <c r="B121" s="552"/>
      <c r="C121" s="553"/>
      <c r="D121" s="710"/>
      <c r="E121" s="711"/>
      <c r="F121" s="566"/>
      <c r="G121" s="669"/>
      <c r="H121" s="563"/>
      <c r="I121" s="472">
        <f t="shared" si="8"/>
        <v>0</v>
      </c>
      <c r="J121" s="564"/>
      <c r="K121" s="668">
        <f t="shared" si="9"/>
        <v>0</v>
      </c>
      <c r="L121" s="565"/>
      <c r="M121" s="558"/>
      <c r="N121" s="474">
        <f t="shared" si="10"/>
        <v>0</v>
      </c>
      <c r="O121" s="141" t="str">
        <f t="shared" si="11"/>
        <v/>
      </c>
      <c r="P121" s="15"/>
      <c r="Q121" s="15"/>
      <c r="R121" s="15"/>
      <c r="S121" s="15"/>
      <c r="T121" s="15"/>
      <c r="U121" s="15"/>
      <c r="V121" s="15"/>
      <c r="W121" s="621" t="str">
        <f>IF(ISBLANK($C121),"",_xlfn.IFNA(MATCH($C121,Deelnemersoverzicht!$C$16:$C$66,0),0))</f>
        <v/>
      </c>
      <c r="X121" s="487" t="str">
        <f t="shared" si="7"/>
        <v>Na startdatum aangekocht</v>
      </c>
    </row>
    <row r="122" spans="1:24" ht="12" customHeight="1" x14ac:dyDescent="0.2">
      <c r="A122" s="195" t="str">
        <f t="shared" si="6"/>
        <v/>
      </c>
      <c r="B122" s="552"/>
      <c r="C122" s="553"/>
      <c r="D122" s="710"/>
      <c r="E122" s="711"/>
      <c r="F122" s="566"/>
      <c r="G122" s="669"/>
      <c r="H122" s="563"/>
      <c r="I122" s="472">
        <f t="shared" si="8"/>
        <v>0</v>
      </c>
      <c r="J122" s="564"/>
      <c r="K122" s="668">
        <f t="shared" si="9"/>
        <v>0</v>
      </c>
      <c r="L122" s="565"/>
      <c r="M122" s="558"/>
      <c r="N122" s="474">
        <f t="shared" si="10"/>
        <v>0</v>
      </c>
      <c r="O122" s="141" t="str">
        <f t="shared" si="11"/>
        <v/>
      </c>
      <c r="P122" s="15"/>
      <c r="Q122" s="15"/>
      <c r="R122" s="15"/>
      <c r="S122" s="15"/>
      <c r="T122" s="15"/>
      <c r="U122" s="15"/>
      <c r="V122" s="15"/>
      <c r="W122" s="621" t="str">
        <f>IF(ISBLANK($C122),"",_xlfn.IFNA(MATCH($C122,Deelnemersoverzicht!$C$16:$C$66,0),0))</f>
        <v/>
      </c>
      <c r="X122" s="487" t="str">
        <f t="shared" si="7"/>
        <v>Na startdatum aangekocht</v>
      </c>
    </row>
    <row r="123" spans="1:24" ht="12" customHeight="1" x14ac:dyDescent="0.2">
      <c r="A123" s="195" t="str">
        <f t="shared" si="6"/>
        <v/>
      </c>
      <c r="B123" s="552"/>
      <c r="C123" s="553"/>
      <c r="D123" s="710"/>
      <c r="E123" s="711"/>
      <c r="F123" s="566"/>
      <c r="G123" s="669"/>
      <c r="H123" s="563"/>
      <c r="I123" s="472">
        <f t="shared" si="8"/>
        <v>0</v>
      </c>
      <c r="J123" s="564"/>
      <c r="K123" s="668">
        <f t="shared" si="9"/>
        <v>0</v>
      </c>
      <c r="L123" s="565"/>
      <c r="M123" s="558"/>
      <c r="N123" s="474">
        <f t="shared" si="10"/>
        <v>0</v>
      </c>
      <c r="O123" s="141" t="str">
        <f t="shared" si="11"/>
        <v/>
      </c>
      <c r="P123" s="15"/>
      <c r="Q123" s="15"/>
      <c r="R123" s="15"/>
      <c r="S123" s="15"/>
      <c r="T123" s="15"/>
      <c r="U123" s="15"/>
      <c r="V123" s="15"/>
      <c r="W123" s="621" t="str">
        <f>IF(ISBLANK($C123),"",_xlfn.IFNA(MATCH($C123,Deelnemersoverzicht!$C$16:$C$66,0),0))</f>
        <v/>
      </c>
      <c r="X123" s="487" t="str">
        <f t="shared" si="7"/>
        <v>Na startdatum aangekocht</v>
      </c>
    </row>
    <row r="124" spans="1:24" ht="12" customHeight="1" x14ac:dyDescent="0.2">
      <c r="A124" s="195" t="str">
        <f t="shared" si="6"/>
        <v/>
      </c>
      <c r="B124" s="552"/>
      <c r="C124" s="553"/>
      <c r="D124" s="710"/>
      <c r="E124" s="711"/>
      <c r="F124" s="566"/>
      <c r="G124" s="669"/>
      <c r="H124" s="563"/>
      <c r="I124" s="472">
        <f t="shared" si="8"/>
        <v>0</v>
      </c>
      <c r="J124" s="564"/>
      <c r="K124" s="668">
        <f t="shared" si="9"/>
        <v>0</v>
      </c>
      <c r="L124" s="565"/>
      <c r="M124" s="558"/>
      <c r="N124" s="474">
        <f t="shared" si="10"/>
        <v>0</v>
      </c>
      <c r="O124" s="141" t="str">
        <f t="shared" si="11"/>
        <v/>
      </c>
      <c r="P124" s="15"/>
      <c r="Q124" s="15"/>
      <c r="R124" s="15"/>
      <c r="S124" s="15"/>
      <c r="T124" s="15"/>
      <c r="U124" s="15"/>
      <c r="V124" s="15"/>
      <c r="W124" s="621" t="str">
        <f>IF(ISBLANK($C124),"",_xlfn.IFNA(MATCH($C124,Deelnemersoverzicht!$C$16:$C$66,0),0))</f>
        <v/>
      </c>
      <c r="X124" s="487" t="str">
        <f t="shared" si="7"/>
        <v>Na startdatum aangekocht</v>
      </c>
    </row>
    <row r="125" spans="1:24" ht="12" customHeight="1" x14ac:dyDescent="0.2">
      <c r="A125" s="195" t="str">
        <f t="shared" si="6"/>
        <v/>
      </c>
      <c r="B125" s="552"/>
      <c r="C125" s="553"/>
      <c r="D125" s="710"/>
      <c r="E125" s="711"/>
      <c r="F125" s="566"/>
      <c r="G125" s="669"/>
      <c r="H125" s="563"/>
      <c r="I125" s="472">
        <f t="shared" si="8"/>
        <v>0</v>
      </c>
      <c r="J125" s="564"/>
      <c r="K125" s="668">
        <f t="shared" si="9"/>
        <v>0</v>
      </c>
      <c r="L125" s="565"/>
      <c r="M125" s="558"/>
      <c r="N125" s="474">
        <f t="shared" si="10"/>
        <v>0</v>
      </c>
      <c r="O125" s="141" t="str">
        <f t="shared" si="11"/>
        <v/>
      </c>
      <c r="P125" s="15"/>
      <c r="Q125" s="15"/>
      <c r="R125" s="15"/>
      <c r="S125" s="15"/>
      <c r="T125" s="15"/>
      <c r="U125" s="15"/>
      <c r="V125" s="15"/>
      <c r="W125" s="621" t="str">
        <f>IF(ISBLANK($C125),"",_xlfn.IFNA(MATCH($C125,Deelnemersoverzicht!$C$16:$C$66,0),0))</f>
        <v/>
      </c>
      <c r="X125" s="487" t="str">
        <f t="shared" si="7"/>
        <v>Na startdatum aangekocht</v>
      </c>
    </row>
    <row r="126" spans="1:24" ht="12" customHeight="1" x14ac:dyDescent="0.2">
      <c r="A126" s="195" t="str">
        <f t="shared" si="6"/>
        <v/>
      </c>
      <c r="B126" s="552"/>
      <c r="C126" s="553"/>
      <c r="D126" s="710"/>
      <c r="E126" s="711"/>
      <c r="F126" s="566"/>
      <c r="G126" s="669"/>
      <c r="H126" s="563"/>
      <c r="I126" s="472">
        <f t="shared" si="8"/>
        <v>0</v>
      </c>
      <c r="J126" s="564"/>
      <c r="K126" s="668">
        <f t="shared" si="9"/>
        <v>0</v>
      </c>
      <c r="L126" s="565"/>
      <c r="M126" s="558"/>
      <c r="N126" s="474">
        <f t="shared" si="10"/>
        <v>0</v>
      </c>
      <c r="O126" s="141" t="str">
        <f t="shared" si="11"/>
        <v/>
      </c>
      <c r="P126" s="15"/>
      <c r="Q126" s="15"/>
      <c r="R126" s="15"/>
      <c r="S126" s="15"/>
      <c r="T126" s="15"/>
      <c r="U126" s="15"/>
      <c r="V126" s="15"/>
      <c r="W126" s="621" t="str">
        <f>IF(ISBLANK($C126),"",_xlfn.IFNA(MATCH($C126,Deelnemersoverzicht!$C$16:$C$66,0),0))</f>
        <v/>
      </c>
      <c r="X126" s="487" t="str">
        <f t="shared" si="7"/>
        <v>Na startdatum aangekocht</v>
      </c>
    </row>
    <row r="127" spans="1:24" ht="12" customHeight="1" x14ac:dyDescent="0.2">
      <c r="A127" s="195" t="str">
        <f t="shared" si="6"/>
        <v/>
      </c>
      <c r="B127" s="552"/>
      <c r="C127" s="553"/>
      <c r="D127" s="710"/>
      <c r="E127" s="711"/>
      <c r="F127" s="566"/>
      <c r="G127" s="669"/>
      <c r="H127" s="563"/>
      <c r="I127" s="472">
        <f t="shared" si="8"/>
        <v>0</v>
      </c>
      <c r="J127" s="564"/>
      <c r="K127" s="668">
        <f t="shared" si="9"/>
        <v>0</v>
      </c>
      <c r="L127" s="565"/>
      <c r="M127" s="558"/>
      <c r="N127" s="474">
        <f t="shared" si="10"/>
        <v>0</v>
      </c>
      <c r="O127" s="141" t="str">
        <f t="shared" si="11"/>
        <v/>
      </c>
      <c r="P127" s="15"/>
      <c r="Q127" s="15"/>
      <c r="R127" s="15"/>
      <c r="S127" s="15"/>
      <c r="T127" s="15"/>
      <c r="U127" s="15"/>
      <c r="V127" s="15"/>
      <c r="W127" s="621" t="str">
        <f>IF(ISBLANK($C127),"",_xlfn.IFNA(MATCH($C127,Deelnemersoverzicht!$C$16:$C$66,0),0))</f>
        <v/>
      </c>
      <c r="X127" s="487" t="str">
        <f t="shared" si="7"/>
        <v>Na startdatum aangekocht</v>
      </c>
    </row>
    <row r="128" spans="1:24" ht="12" customHeight="1" x14ac:dyDescent="0.2">
      <c r="A128" s="195" t="str">
        <f t="shared" si="6"/>
        <v/>
      </c>
      <c r="B128" s="552"/>
      <c r="C128" s="553"/>
      <c r="D128" s="710"/>
      <c r="E128" s="711"/>
      <c r="F128" s="566"/>
      <c r="G128" s="669"/>
      <c r="H128" s="563"/>
      <c r="I128" s="472">
        <f t="shared" si="8"/>
        <v>0</v>
      </c>
      <c r="J128" s="564"/>
      <c r="K128" s="668">
        <f t="shared" si="9"/>
        <v>0</v>
      </c>
      <c r="L128" s="565"/>
      <c r="M128" s="558"/>
      <c r="N128" s="474">
        <f t="shared" si="10"/>
        <v>0</v>
      </c>
      <c r="O128" s="141" t="str">
        <f t="shared" si="11"/>
        <v/>
      </c>
      <c r="P128" s="15"/>
      <c r="Q128" s="15"/>
      <c r="R128" s="15"/>
      <c r="S128" s="15"/>
      <c r="T128" s="15"/>
      <c r="U128" s="15"/>
      <c r="V128" s="15"/>
      <c r="W128" s="621" t="str">
        <f>IF(ISBLANK($C128),"",_xlfn.IFNA(MATCH($C128,Deelnemersoverzicht!$C$16:$C$66,0),0))</f>
        <v/>
      </c>
      <c r="X128" s="487"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6"/>
        <v/>
      </c>
      <c r="B129" s="552"/>
      <c r="C129" s="553"/>
      <c r="D129" s="710"/>
      <c r="E129" s="711"/>
      <c r="F129" s="566"/>
      <c r="G129" s="669"/>
      <c r="H129" s="563"/>
      <c r="I129" s="472">
        <f t="shared" si="8"/>
        <v>0</v>
      </c>
      <c r="J129" s="564"/>
      <c r="K129" s="668">
        <f t="shared" si="9"/>
        <v>0</v>
      </c>
      <c r="L129" s="565"/>
      <c r="M129" s="558"/>
      <c r="N129" s="474">
        <f t="shared" si="10"/>
        <v>0</v>
      </c>
      <c r="O129" s="141" t="str">
        <f t="shared" si="11"/>
        <v/>
      </c>
      <c r="P129" s="15"/>
      <c r="Q129" s="15"/>
      <c r="R129" s="15"/>
      <c r="S129" s="15"/>
      <c r="T129" s="15"/>
      <c r="U129" s="15"/>
      <c r="V129" s="15"/>
      <c r="W129" s="621" t="str">
        <f>IF(ISBLANK($C129),"",_xlfn.IFNA(MATCH($C129,Deelnemersoverzicht!$C$16:$C$66,0),0))</f>
        <v/>
      </c>
      <c r="X129" s="487" t="str">
        <f t="shared" si="12"/>
        <v>Na startdatum aangekocht</v>
      </c>
    </row>
    <row r="130" spans="1:24" ht="12" customHeight="1" x14ac:dyDescent="0.2">
      <c r="A130" s="195" t="str">
        <f t="shared" si="6"/>
        <v/>
      </c>
      <c r="B130" s="552"/>
      <c r="C130" s="553"/>
      <c r="D130" s="710"/>
      <c r="E130" s="711"/>
      <c r="F130" s="566"/>
      <c r="G130" s="669"/>
      <c r="H130" s="563"/>
      <c r="I130" s="472">
        <f t="shared" si="8"/>
        <v>0</v>
      </c>
      <c r="J130" s="564"/>
      <c r="K130" s="668">
        <f t="shared" si="9"/>
        <v>0</v>
      </c>
      <c r="L130" s="565"/>
      <c r="M130" s="558"/>
      <c r="N130" s="474">
        <f t="shared" si="10"/>
        <v>0</v>
      </c>
      <c r="O130" s="141" t="str">
        <f t="shared" si="11"/>
        <v/>
      </c>
      <c r="P130" s="15"/>
      <c r="Q130" s="15"/>
      <c r="R130" s="15"/>
      <c r="S130" s="15"/>
      <c r="T130" s="15"/>
      <c r="U130" s="15"/>
      <c r="V130" s="15"/>
      <c r="W130" s="621" t="str">
        <f>IF(ISBLANK($C130),"",_xlfn.IFNA(MATCH($C130,Deelnemersoverzicht!$C$16:$C$66,0),0))</f>
        <v/>
      </c>
      <c r="X130" s="487" t="str">
        <f t="shared" si="12"/>
        <v>Na startdatum aangekocht</v>
      </c>
    </row>
    <row r="131" spans="1:24" ht="12" customHeight="1" x14ac:dyDescent="0.2">
      <c r="A131" s="195" t="str">
        <f t="shared" si="6"/>
        <v/>
      </c>
      <c r="B131" s="552"/>
      <c r="C131" s="553"/>
      <c r="D131" s="710"/>
      <c r="E131" s="711"/>
      <c r="F131" s="566"/>
      <c r="G131" s="669"/>
      <c r="H131" s="563"/>
      <c r="I131" s="472">
        <f t="shared" si="8"/>
        <v>0</v>
      </c>
      <c r="J131" s="564"/>
      <c r="K131" s="668">
        <f t="shared" si="9"/>
        <v>0</v>
      </c>
      <c r="L131" s="565"/>
      <c r="M131" s="558"/>
      <c r="N131" s="474">
        <f t="shared" si="10"/>
        <v>0</v>
      </c>
      <c r="O131" s="141" t="str">
        <f t="shared" si="11"/>
        <v/>
      </c>
      <c r="P131" s="15"/>
      <c r="Q131" s="15"/>
      <c r="R131" s="15"/>
      <c r="S131" s="15"/>
      <c r="T131" s="15"/>
      <c r="U131" s="15"/>
      <c r="V131" s="15"/>
      <c r="W131" s="621" t="str">
        <f>IF(ISBLANK($C131),"",_xlfn.IFNA(MATCH($C131,Deelnemersoverzicht!$C$16:$C$66,0),0))</f>
        <v/>
      </c>
      <c r="X131" s="487" t="str">
        <f t="shared" si="12"/>
        <v>Na startdatum aangekocht</v>
      </c>
    </row>
    <row r="132" spans="1:24" ht="12" customHeight="1" x14ac:dyDescent="0.2">
      <c r="A132" s="195" t="str">
        <f t="shared" si="6"/>
        <v/>
      </c>
      <c r="B132" s="552"/>
      <c r="C132" s="553"/>
      <c r="D132" s="710"/>
      <c r="E132" s="711"/>
      <c r="F132" s="566"/>
      <c r="G132" s="669"/>
      <c r="H132" s="563"/>
      <c r="I132" s="472">
        <f t="shared" si="8"/>
        <v>0</v>
      </c>
      <c r="J132" s="564"/>
      <c r="K132" s="668">
        <f t="shared" si="9"/>
        <v>0</v>
      </c>
      <c r="L132" s="565"/>
      <c r="M132" s="558"/>
      <c r="N132" s="474">
        <f t="shared" si="10"/>
        <v>0</v>
      </c>
      <c r="O132" s="141" t="str">
        <f t="shared" si="11"/>
        <v/>
      </c>
      <c r="P132" s="15"/>
      <c r="Q132" s="15"/>
      <c r="R132" s="15"/>
      <c r="S132" s="15"/>
      <c r="T132" s="15"/>
      <c r="U132" s="15"/>
      <c r="V132" s="15"/>
      <c r="W132" s="621" t="str">
        <f>IF(ISBLANK($C132),"",_xlfn.IFNA(MATCH($C132,Deelnemersoverzicht!$C$16:$C$66,0),0))</f>
        <v/>
      </c>
      <c r="X132" s="487" t="str">
        <f t="shared" si="12"/>
        <v>Na startdatum aangekocht</v>
      </c>
    </row>
    <row r="133" spans="1:24" ht="12" customHeight="1" x14ac:dyDescent="0.2">
      <c r="A133" s="195" t="str">
        <f t="shared" si="6"/>
        <v/>
      </c>
      <c r="B133" s="552"/>
      <c r="C133" s="553"/>
      <c r="D133" s="710"/>
      <c r="E133" s="711"/>
      <c r="F133" s="566"/>
      <c r="G133" s="669"/>
      <c r="H133" s="563"/>
      <c r="I133" s="472">
        <f t="shared" si="8"/>
        <v>0</v>
      </c>
      <c r="J133" s="564"/>
      <c r="K133" s="668">
        <f t="shared" si="9"/>
        <v>0</v>
      </c>
      <c r="L133" s="565"/>
      <c r="M133" s="558"/>
      <c r="N133" s="474">
        <f t="shared" si="10"/>
        <v>0</v>
      </c>
      <c r="O133" s="141" t="str">
        <f t="shared" si="11"/>
        <v/>
      </c>
      <c r="P133" s="15"/>
      <c r="Q133" s="15"/>
      <c r="R133" s="15"/>
      <c r="S133" s="15"/>
      <c r="T133" s="15"/>
      <c r="U133" s="15"/>
      <c r="V133" s="15"/>
      <c r="W133" s="621" t="str">
        <f>IF(ISBLANK($C133),"",_xlfn.IFNA(MATCH($C133,Deelnemersoverzicht!$C$16:$C$66,0),0))</f>
        <v/>
      </c>
      <c r="X133" s="487" t="str">
        <f t="shared" si="12"/>
        <v>Na startdatum aangekocht</v>
      </c>
    </row>
    <row r="134" spans="1:24" ht="12" customHeight="1" x14ac:dyDescent="0.2">
      <c r="A134" s="195" t="str">
        <f t="shared" si="6"/>
        <v/>
      </c>
      <c r="B134" s="552"/>
      <c r="C134" s="553"/>
      <c r="D134" s="710"/>
      <c r="E134" s="711"/>
      <c r="F134" s="566"/>
      <c r="G134" s="669"/>
      <c r="H134" s="563"/>
      <c r="I134" s="472">
        <f t="shared" si="8"/>
        <v>0</v>
      </c>
      <c r="J134" s="564"/>
      <c r="K134" s="668">
        <f t="shared" si="9"/>
        <v>0</v>
      </c>
      <c r="L134" s="565"/>
      <c r="M134" s="558"/>
      <c r="N134" s="474">
        <f t="shared" si="10"/>
        <v>0</v>
      </c>
      <c r="O134" s="141" t="str">
        <f t="shared" si="11"/>
        <v/>
      </c>
      <c r="P134" s="15"/>
      <c r="Q134" s="15"/>
      <c r="R134" s="15"/>
      <c r="S134" s="15"/>
      <c r="T134" s="15"/>
      <c r="U134" s="15"/>
      <c r="V134" s="15"/>
      <c r="W134" s="621" t="str">
        <f>IF(ISBLANK($C134),"",_xlfn.IFNA(MATCH($C134,Deelnemersoverzicht!$C$16:$C$66,0),0))</f>
        <v/>
      </c>
      <c r="X134" s="487" t="str">
        <f t="shared" si="12"/>
        <v>Na startdatum aangekocht</v>
      </c>
    </row>
    <row r="135" spans="1:24" ht="12" customHeight="1" x14ac:dyDescent="0.2">
      <c r="A135" s="195" t="str">
        <f t="shared" si="6"/>
        <v/>
      </c>
      <c r="B135" s="552"/>
      <c r="C135" s="553"/>
      <c r="D135" s="710"/>
      <c r="E135" s="711"/>
      <c r="F135" s="566"/>
      <c r="G135" s="669"/>
      <c r="H135" s="563"/>
      <c r="I135" s="472">
        <f t="shared" si="8"/>
        <v>0</v>
      </c>
      <c r="J135" s="564"/>
      <c r="K135" s="668">
        <f t="shared" si="9"/>
        <v>0</v>
      </c>
      <c r="L135" s="565"/>
      <c r="M135" s="558"/>
      <c r="N135" s="474">
        <f t="shared" si="10"/>
        <v>0</v>
      </c>
      <c r="O135" s="141" t="str">
        <f t="shared" si="11"/>
        <v/>
      </c>
      <c r="P135" s="15"/>
      <c r="Q135" s="15"/>
      <c r="R135" s="15"/>
      <c r="S135" s="15"/>
      <c r="T135" s="15"/>
      <c r="U135" s="15"/>
      <c r="V135" s="15"/>
      <c r="W135" s="621" t="str">
        <f>IF(ISBLANK($C135),"",_xlfn.IFNA(MATCH($C135,Deelnemersoverzicht!$C$16:$C$66,0),0))</f>
        <v/>
      </c>
      <c r="X135" s="487" t="str">
        <f t="shared" si="12"/>
        <v>Na startdatum aangekocht</v>
      </c>
    </row>
    <row r="136" spans="1:24" ht="12" customHeight="1" x14ac:dyDescent="0.2">
      <c r="A136" s="195" t="str">
        <f t="shared" si="6"/>
        <v/>
      </c>
      <c r="B136" s="552"/>
      <c r="C136" s="553"/>
      <c r="D136" s="710"/>
      <c r="E136" s="711"/>
      <c r="F136" s="566"/>
      <c r="G136" s="669"/>
      <c r="H136" s="563"/>
      <c r="I136" s="472">
        <f t="shared" si="8"/>
        <v>0</v>
      </c>
      <c r="J136" s="564"/>
      <c r="K136" s="668">
        <f t="shared" si="9"/>
        <v>0</v>
      </c>
      <c r="L136" s="565"/>
      <c r="M136" s="558"/>
      <c r="N136" s="474">
        <f t="shared" si="10"/>
        <v>0</v>
      </c>
      <c r="O136" s="141" t="str">
        <f t="shared" si="11"/>
        <v/>
      </c>
      <c r="P136" s="15"/>
      <c r="Q136" s="15"/>
      <c r="R136" s="15"/>
      <c r="S136" s="15"/>
      <c r="T136" s="15"/>
      <c r="U136" s="15"/>
      <c r="V136" s="15"/>
      <c r="W136" s="621" t="str">
        <f>IF(ISBLANK($C136),"",_xlfn.IFNA(MATCH($C136,Deelnemersoverzicht!$C$16:$C$66,0),0))</f>
        <v/>
      </c>
      <c r="X136" s="487" t="str">
        <f t="shared" si="12"/>
        <v>Na startdatum aangekocht</v>
      </c>
    </row>
    <row r="137" spans="1:24" ht="12" customHeight="1" x14ac:dyDescent="0.2">
      <c r="A137" s="195" t="str">
        <f t="shared" si="6"/>
        <v/>
      </c>
      <c r="B137" s="552"/>
      <c r="C137" s="553"/>
      <c r="D137" s="710"/>
      <c r="E137" s="711"/>
      <c r="F137" s="566"/>
      <c r="G137" s="669"/>
      <c r="H137" s="563"/>
      <c r="I137" s="472">
        <f t="shared" si="8"/>
        <v>0</v>
      </c>
      <c r="J137" s="564"/>
      <c r="K137" s="668">
        <f t="shared" si="9"/>
        <v>0</v>
      </c>
      <c r="L137" s="565"/>
      <c r="M137" s="558"/>
      <c r="N137" s="474">
        <f t="shared" si="10"/>
        <v>0</v>
      </c>
      <c r="O137" s="141" t="str">
        <f t="shared" si="11"/>
        <v/>
      </c>
      <c r="P137" s="15"/>
      <c r="Q137" s="15"/>
      <c r="R137" s="15"/>
      <c r="S137" s="15"/>
      <c r="T137" s="15"/>
      <c r="U137" s="15"/>
      <c r="V137" s="15"/>
      <c r="W137" s="621" t="str">
        <f>IF(ISBLANK($C137),"",_xlfn.IFNA(MATCH($C137,Deelnemersoverzicht!$C$16:$C$66,0),0))</f>
        <v/>
      </c>
      <c r="X137" s="487" t="str">
        <f t="shared" si="12"/>
        <v>Na startdatum aangekocht</v>
      </c>
    </row>
    <row r="138" spans="1:24" ht="12" customHeight="1" x14ac:dyDescent="0.2">
      <c r="A138" s="195" t="str">
        <f t="shared" si="6"/>
        <v/>
      </c>
      <c r="B138" s="552"/>
      <c r="C138" s="553"/>
      <c r="D138" s="710"/>
      <c r="E138" s="711"/>
      <c r="F138" s="566"/>
      <c r="G138" s="669"/>
      <c r="H138" s="563"/>
      <c r="I138" s="472">
        <f t="shared" si="8"/>
        <v>0</v>
      </c>
      <c r="J138" s="564"/>
      <c r="K138" s="668">
        <f t="shared" si="9"/>
        <v>0</v>
      </c>
      <c r="L138" s="565"/>
      <c r="M138" s="558"/>
      <c r="N138" s="474">
        <f t="shared" si="10"/>
        <v>0</v>
      </c>
      <c r="O138" s="141" t="str">
        <f t="shared" si="11"/>
        <v/>
      </c>
      <c r="P138" s="15"/>
      <c r="Q138" s="15"/>
      <c r="R138" s="15"/>
      <c r="S138" s="15"/>
      <c r="T138" s="15"/>
      <c r="U138" s="15"/>
      <c r="V138" s="15"/>
      <c r="W138" s="621" t="str">
        <f>IF(ISBLANK($C138),"",_xlfn.IFNA(MATCH($C138,Deelnemersoverzicht!$C$16:$C$66,0),0))</f>
        <v/>
      </c>
      <c r="X138" s="487" t="str">
        <f t="shared" si="12"/>
        <v>Na startdatum aangekocht</v>
      </c>
    </row>
    <row r="139" spans="1:24" ht="12" customHeight="1" x14ac:dyDescent="0.2">
      <c r="A139" s="195" t="str">
        <f t="shared" si="6"/>
        <v/>
      </c>
      <c r="B139" s="552"/>
      <c r="C139" s="553"/>
      <c r="D139" s="710"/>
      <c r="E139" s="711"/>
      <c r="F139" s="566"/>
      <c r="G139" s="669"/>
      <c r="H139" s="563"/>
      <c r="I139" s="472">
        <f t="shared" si="8"/>
        <v>0</v>
      </c>
      <c r="J139" s="564"/>
      <c r="K139" s="668">
        <f t="shared" si="9"/>
        <v>0</v>
      </c>
      <c r="L139" s="565"/>
      <c r="M139" s="558"/>
      <c r="N139" s="474">
        <f t="shared" si="10"/>
        <v>0</v>
      </c>
      <c r="O139" s="141" t="str">
        <f t="shared" si="11"/>
        <v/>
      </c>
      <c r="P139" s="15"/>
      <c r="Q139" s="15"/>
      <c r="R139" s="15"/>
      <c r="S139" s="15"/>
      <c r="T139" s="15"/>
      <c r="U139" s="15"/>
      <c r="V139" s="15"/>
      <c r="W139" s="621" t="str">
        <f>IF(ISBLANK($C139),"",_xlfn.IFNA(MATCH($C139,Deelnemersoverzicht!$C$16:$C$66,0),0))</f>
        <v/>
      </c>
      <c r="X139" s="487" t="str">
        <f t="shared" si="12"/>
        <v>Na startdatum aangekocht</v>
      </c>
    </row>
    <row r="140" spans="1:24" ht="12" customHeight="1" x14ac:dyDescent="0.2">
      <c r="A140" s="195" t="str">
        <f t="shared" si="6"/>
        <v/>
      </c>
      <c r="B140" s="552"/>
      <c r="C140" s="553"/>
      <c r="D140" s="710"/>
      <c r="E140" s="711"/>
      <c r="F140" s="566"/>
      <c r="G140" s="669"/>
      <c r="H140" s="563"/>
      <c r="I140" s="472">
        <f t="shared" si="8"/>
        <v>0</v>
      </c>
      <c r="J140" s="564"/>
      <c r="K140" s="668">
        <f t="shared" si="9"/>
        <v>0</v>
      </c>
      <c r="L140" s="565"/>
      <c r="M140" s="558"/>
      <c r="N140" s="474">
        <f t="shared" si="10"/>
        <v>0</v>
      </c>
      <c r="O140" s="141" t="str">
        <f t="shared" si="11"/>
        <v/>
      </c>
      <c r="P140" s="15"/>
      <c r="Q140" s="15"/>
      <c r="R140" s="15"/>
      <c r="S140" s="15"/>
      <c r="T140" s="15"/>
      <c r="U140" s="15"/>
      <c r="V140" s="15"/>
      <c r="W140" s="621" t="str">
        <f>IF(ISBLANK($C140),"",_xlfn.IFNA(MATCH($C140,Deelnemersoverzicht!$C$16:$C$66,0),0))</f>
        <v/>
      </c>
      <c r="X140" s="487" t="str">
        <f t="shared" si="12"/>
        <v>Na startdatum aangekocht</v>
      </c>
    </row>
    <row r="141" spans="1:24" ht="12" customHeight="1" x14ac:dyDescent="0.2">
      <c r="A141" s="195" t="str">
        <f t="shared" si="6"/>
        <v/>
      </c>
      <c r="B141" s="552"/>
      <c r="C141" s="553"/>
      <c r="D141" s="710"/>
      <c r="E141" s="711"/>
      <c r="F141" s="566"/>
      <c r="G141" s="669"/>
      <c r="H141" s="563"/>
      <c r="I141" s="472">
        <f t="shared" si="8"/>
        <v>0</v>
      </c>
      <c r="J141" s="564"/>
      <c r="K141" s="668">
        <f t="shared" si="9"/>
        <v>0</v>
      </c>
      <c r="L141" s="565"/>
      <c r="M141" s="558"/>
      <c r="N141" s="474">
        <f t="shared" si="10"/>
        <v>0</v>
      </c>
      <c r="O141" s="141" t="str">
        <f t="shared" si="11"/>
        <v/>
      </c>
      <c r="P141" s="15"/>
      <c r="Q141" s="15"/>
      <c r="R141" s="15"/>
      <c r="S141" s="15"/>
      <c r="T141" s="15"/>
      <c r="U141" s="15"/>
      <c r="V141" s="15"/>
      <c r="W141" s="621" t="str">
        <f>IF(ISBLANK($C141),"",_xlfn.IFNA(MATCH($C141,Deelnemersoverzicht!$C$16:$C$66,0),0))</f>
        <v/>
      </c>
      <c r="X141" s="487" t="str">
        <f t="shared" si="12"/>
        <v>Na startdatum aangekocht</v>
      </c>
    </row>
    <row r="142" spans="1:24" ht="12" customHeight="1" x14ac:dyDescent="0.2">
      <c r="A142" s="195" t="str">
        <f t="shared" si="6"/>
        <v/>
      </c>
      <c r="B142" s="552"/>
      <c r="C142" s="553"/>
      <c r="D142" s="710"/>
      <c r="E142" s="711"/>
      <c r="F142" s="566"/>
      <c r="G142" s="669"/>
      <c r="H142" s="563"/>
      <c r="I142" s="472">
        <f t="shared" si="8"/>
        <v>0</v>
      </c>
      <c r="J142" s="564"/>
      <c r="K142" s="668">
        <f t="shared" si="9"/>
        <v>0</v>
      </c>
      <c r="L142" s="565"/>
      <c r="M142" s="558"/>
      <c r="N142" s="474">
        <f t="shared" si="10"/>
        <v>0</v>
      </c>
      <c r="O142" s="141" t="str">
        <f t="shared" si="11"/>
        <v/>
      </c>
      <c r="P142" s="15"/>
      <c r="Q142" s="15"/>
      <c r="R142" s="15"/>
      <c r="S142" s="15"/>
      <c r="T142" s="15"/>
      <c r="U142" s="15"/>
      <c r="V142" s="15"/>
      <c r="W142" s="621" t="str">
        <f>IF(ISBLANK($C142),"",_xlfn.IFNA(MATCH($C142,Deelnemersoverzicht!$C$16:$C$66,0),0))</f>
        <v/>
      </c>
      <c r="X142" s="487" t="str">
        <f t="shared" si="12"/>
        <v>Na startdatum aangekocht</v>
      </c>
    </row>
    <row r="143" spans="1:24" ht="12" customHeight="1" x14ac:dyDescent="0.2">
      <c r="A143" s="195" t="str">
        <f t="shared" si="6"/>
        <v/>
      </c>
      <c r="B143" s="552"/>
      <c r="C143" s="553"/>
      <c r="D143" s="710"/>
      <c r="E143" s="711"/>
      <c r="F143" s="566"/>
      <c r="G143" s="669"/>
      <c r="H143" s="563"/>
      <c r="I143" s="472">
        <f t="shared" si="8"/>
        <v>0</v>
      </c>
      <c r="J143" s="564"/>
      <c r="K143" s="668">
        <f t="shared" si="9"/>
        <v>0</v>
      </c>
      <c r="L143" s="565"/>
      <c r="M143" s="558"/>
      <c r="N143" s="474">
        <f t="shared" si="10"/>
        <v>0</v>
      </c>
      <c r="O143" s="141" t="str">
        <f t="shared" si="11"/>
        <v/>
      </c>
      <c r="P143" s="15"/>
      <c r="Q143" s="15"/>
      <c r="R143" s="15"/>
      <c r="S143" s="15"/>
      <c r="T143" s="15"/>
      <c r="U143" s="15"/>
      <c r="V143" s="15"/>
      <c r="W143" s="621" t="str">
        <f>IF(ISBLANK($C143),"",_xlfn.IFNA(MATCH($C143,Deelnemersoverzicht!$C$16:$C$66,0),0))</f>
        <v/>
      </c>
      <c r="X143" s="487" t="str">
        <f t="shared" si="12"/>
        <v>Na startdatum aangekocht</v>
      </c>
    </row>
    <row r="144" spans="1:24" ht="12" customHeight="1" x14ac:dyDescent="0.2">
      <c r="A144" s="195" t="str">
        <f t="shared" si="6"/>
        <v/>
      </c>
      <c r="B144" s="552"/>
      <c r="C144" s="553"/>
      <c r="D144" s="710"/>
      <c r="E144" s="711"/>
      <c r="F144" s="566"/>
      <c r="G144" s="669"/>
      <c r="H144" s="563"/>
      <c r="I144" s="472">
        <f t="shared" si="8"/>
        <v>0</v>
      </c>
      <c r="J144" s="564"/>
      <c r="K144" s="668">
        <f t="shared" si="9"/>
        <v>0</v>
      </c>
      <c r="L144" s="565"/>
      <c r="M144" s="558"/>
      <c r="N144" s="474">
        <f t="shared" si="10"/>
        <v>0</v>
      </c>
      <c r="O144" s="141" t="str">
        <f t="shared" si="11"/>
        <v/>
      </c>
      <c r="P144" s="15"/>
      <c r="Q144" s="15"/>
      <c r="R144" s="15"/>
      <c r="S144" s="15"/>
      <c r="T144" s="15"/>
      <c r="U144" s="15"/>
      <c r="V144" s="15"/>
      <c r="W144" s="621" t="str">
        <f>IF(ISBLANK($C144),"",_xlfn.IFNA(MATCH($C144,Deelnemersoverzicht!$C$16:$C$66,0),0))</f>
        <v/>
      </c>
      <c r="X144" s="487" t="str">
        <f t="shared" si="12"/>
        <v>Na startdatum aangekocht</v>
      </c>
    </row>
    <row r="145" spans="1:24" ht="12" customHeight="1" x14ac:dyDescent="0.2">
      <c r="A145" s="195" t="str">
        <f t="shared" si="6"/>
        <v/>
      </c>
      <c r="B145" s="552"/>
      <c r="C145" s="553"/>
      <c r="D145" s="710"/>
      <c r="E145" s="711"/>
      <c r="F145" s="566"/>
      <c r="G145" s="669"/>
      <c r="H145" s="563"/>
      <c r="I145" s="472">
        <f t="shared" si="8"/>
        <v>0</v>
      </c>
      <c r="J145" s="564"/>
      <c r="K145" s="668">
        <f t="shared" si="9"/>
        <v>0</v>
      </c>
      <c r="L145" s="565"/>
      <c r="M145" s="558"/>
      <c r="N145" s="474">
        <f t="shared" si="10"/>
        <v>0</v>
      </c>
      <c r="O145" s="141" t="str">
        <f t="shared" si="11"/>
        <v/>
      </c>
      <c r="P145" s="15"/>
      <c r="Q145" s="15"/>
      <c r="R145" s="15"/>
      <c r="S145" s="15"/>
      <c r="T145" s="15"/>
      <c r="U145" s="15"/>
      <c r="V145" s="15"/>
      <c r="W145" s="621" t="str">
        <f>IF(ISBLANK($C145),"",_xlfn.IFNA(MATCH($C145,Deelnemersoverzicht!$C$16:$C$66,0),0))</f>
        <v/>
      </c>
      <c r="X145" s="487" t="str">
        <f t="shared" si="12"/>
        <v>Na startdatum aangekocht</v>
      </c>
    </row>
    <row r="146" spans="1:24" ht="12" customHeight="1" x14ac:dyDescent="0.2">
      <c r="A146" s="195" t="str">
        <f t="shared" si="6"/>
        <v/>
      </c>
      <c r="B146" s="552"/>
      <c r="C146" s="553"/>
      <c r="D146" s="710"/>
      <c r="E146" s="711"/>
      <c r="F146" s="566"/>
      <c r="G146" s="669"/>
      <c r="H146" s="563"/>
      <c r="I146" s="472">
        <f t="shared" si="8"/>
        <v>0</v>
      </c>
      <c r="J146" s="564"/>
      <c r="K146" s="668">
        <f t="shared" si="9"/>
        <v>0</v>
      </c>
      <c r="L146" s="565"/>
      <c r="M146" s="558"/>
      <c r="N146" s="474">
        <f t="shared" si="10"/>
        <v>0</v>
      </c>
      <c r="O146" s="141" t="str">
        <f t="shared" si="11"/>
        <v/>
      </c>
      <c r="P146" s="15"/>
      <c r="Q146" s="15"/>
      <c r="R146" s="15"/>
      <c r="S146" s="15"/>
      <c r="T146" s="15"/>
      <c r="U146" s="15"/>
      <c r="V146" s="15"/>
      <c r="W146" s="621" t="str">
        <f>IF(ISBLANK($C146),"",_xlfn.IFNA(MATCH($C146,Deelnemersoverzicht!$C$16:$C$66,0),0))</f>
        <v/>
      </c>
      <c r="X146" s="487" t="str">
        <f t="shared" si="12"/>
        <v>Na startdatum aangekocht</v>
      </c>
    </row>
    <row r="147" spans="1:24" ht="12" customHeight="1" x14ac:dyDescent="0.2">
      <c r="A147" s="195" t="str">
        <f t="shared" si="6"/>
        <v/>
      </c>
      <c r="B147" s="552"/>
      <c r="C147" s="553"/>
      <c r="D147" s="710"/>
      <c r="E147" s="711"/>
      <c r="F147" s="566"/>
      <c r="G147" s="669"/>
      <c r="H147" s="563"/>
      <c r="I147" s="472">
        <f t="shared" si="8"/>
        <v>0</v>
      </c>
      <c r="J147" s="564"/>
      <c r="K147" s="668">
        <f t="shared" si="9"/>
        <v>0</v>
      </c>
      <c r="L147" s="565"/>
      <c r="M147" s="558"/>
      <c r="N147" s="474">
        <f t="shared" si="10"/>
        <v>0</v>
      </c>
      <c r="O147" s="141" t="str">
        <f t="shared" si="11"/>
        <v/>
      </c>
      <c r="P147" s="15"/>
      <c r="Q147" s="15"/>
      <c r="R147" s="15"/>
      <c r="S147" s="15"/>
      <c r="T147" s="15"/>
      <c r="U147" s="15"/>
      <c r="V147" s="15"/>
      <c r="W147" s="621" t="str">
        <f>IF(ISBLANK($C147),"",_xlfn.IFNA(MATCH($C147,Deelnemersoverzicht!$C$16:$C$66,0),0))</f>
        <v/>
      </c>
      <c r="X147" s="487" t="str">
        <f t="shared" si="12"/>
        <v>Na startdatum aangekocht</v>
      </c>
    </row>
    <row r="148" spans="1:24" ht="12" customHeight="1" x14ac:dyDescent="0.2">
      <c r="A148" s="195" t="str">
        <f t="shared" si="6"/>
        <v/>
      </c>
      <c r="B148" s="552"/>
      <c r="C148" s="553"/>
      <c r="D148" s="710"/>
      <c r="E148" s="711"/>
      <c r="F148" s="566"/>
      <c r="G148" s="669"/>
      <c r="H148" s="563"/>
      <c r="I148" s="472">
        <f t="shared" si="8"/>
        <v>0</v>
      </c>
      <c r="J148" s="564"/>
      <c r="K148" s="668">
        <f t="shared" si="9"/>
        <v>0</v>
      </c>
      <c r="L148" s="565"/>
      <c r="M148" s="558"/>
      <c r="N148" s="474">
        <f t="shared" si="10"/>
        <v>0</v>
      </c>
      <c r="O148" s="141" t="str">
        <f t="shared" si="11"/>
        <v/>
      </c>
      <c r="P148" s="15"/>
      <c r="Q148" s="15"/>
      <c r="R148" s="15"/>
      <c r="S148" s="15"/>
      <c r="T148" s="15"/>
      <c r="U148" s="15"/>
      <c r="V148" s="15"/>
      <c r="W148" s="621" t="str">
        <f>IF(ISBLANK($C148),"",_xlfn.IFNA(MATCH($C148,Deelnemersoverzicht!$C$16:$C$66,0),0))</f>
        <v/>
      </c>
      <c r="X148" s="487" t="str">
        <f t="shared" si="12"/>
        <v>Na startdatum aangekocht</v>
      </c>
    </row>
    <row r="149" spans="1:24" ht="12" customHeight="1" x14ac:dyDescent="0.2">
      <c r="A149" s="195" t="str">
        <f t="shared" si="6"/>
        <v/>
      </c>
      <c r="B149" s="552"/>
      <c r="C149" s="553"/>
      <c r="D149" s="710"/>
      <c r="E149" s="711"/>
      <c r="F149" s="566"/>
      <c r="G149" s="669"/>
      <c r="H149" s="563"/>
      <c r="I149" s="472">
        <f t="shared" si="8"/>
        <v>0</v>
      </c>
      <c r="J149" s="564"/>
      <c r="K149" s="668">
        <f t="shared" si="9"/>
        <v>0</v>
      </c>
      <c r="L149" s="565"/>
      <c r="M149" s="558"/>
      <c r="N149" s="474">
        <f t="shared" si="10"/>
        <v>0</v>
      </c>
      <c r="O149" s="141" t="str">
        <f t="shared" si="11"/>
        <v/>
      </c>
      <c r="P149" s="15"/>
      <c r="Q149" s="15"/>
      <c r="R149" s="15"/>
      <c r="S149" s="15"/>
      <c r="T149" s="15"/>
      <c r="U149" s="15"/>
      <c r="V149" s="15"/>
      <c r="W149" s="621" t="str">
        <f>IF(ISBLANK($C149),"",_xlfn.IFNA(MATCH($C149,Deelnemersoverzicht!$C$16:$C$66,0),0))</f>
        <v/>
      </c>
      <c r="X149" s="487" t="str">
        <f t="shared" si="12"/>
        <v>Na startdatum aangekocht</v>
      </c>
    </row>
    <row r="150" spans="1:24" ht="12" customHeight="1" x14ac:dyDescent="0.2">
      <c r="A150" s="195" t="str">
        <f t="shared" si="6"/>
        <v/>
      </c>
      <c r="B150" s="552"/>
      <c r="C150" s="553"/>
      <c r="D150" s="710"/>
      <c r="E150" s="711"/>
      <c r="F150" s="566"/>
      <c r="G150" s="669"/>
      <c r="H150" s="563"/>
      <c r="I150" s="472">
        <f t="shared" si="8"/>
        <v>0</v>
      </c>
      <c r="J150" s="564"/>
      <c r="K150" s="668">
        <f t="shared" si="9"/>
        <v>0</v>
      </c>
      <c r="L150" s="565"/>
      <c r="M150" s="558"/>
      <c r="N150" s="474">
        <f t="shared" si="10"/>
        <v>0</v>
      </c>
      <c r="O150" s="141" t="str">
        <f t="shared" si="11"/>
        <v/>
      </c>
      <c r="P150" s="15"/>
      <c r="Q150" s="15"/>
      <c r="R150" s="15"/>
      <c r="S150" s="15"/>
      <c r="T150" s="15"/>
      <c r="U150" s="15"/>
      <c r="V150" s="15"/>
      <c r="W150" s="621" t="str">
        <f>IF(ISBLANK($C150),"",_xlfn.IFNA(MATCH($C150,Deelnemersoverzicht!$C$16:$C$66,0),0))</f>
        <v/>
      </c>
      <c r="X150" s="487" t="str">
        <f t="shared" si="12"/>
        <v>Na startdatum aangekocht</v>
      </c>
    </row>
    <row r="151" spans="1:24" ht="12" customHeight="1" x14ac:dyDescent="0.2">
      <c r="A151" s="195"/>
      <c r="B151" s="136"/>
      <c r="C151" s="15"/>
      <c r="D151" s="136"/>
      <c r="E151" s="136"/>
      <c r="F151" s="136"/>
      <c r="G151" s="136"/>
      <c r="H151" s="136"/>
      <c r="I151" s="136"/>
      <c r="J151" s="136"/>
      <c r="K151" s="136"/>
      <c r="L151" s="136"/>
      <c r="M151" s="470" t="s">
        <v>74</v>
      </c>
      <c r="N151" s="471">
        <f>SUM(N96:N150)</f>
        <v>0</v>
      </c>
      <c r="O151" s="141"/>
      <c r="P151" s="15"/>
      <c r="Q151" s="15"/>
      <c r="R151" s="15"/>
      <c r="S151" s="15"/>
      <c r="T151" s="15"/>
      <c r="U151" s="15"/>
      <c r="V151" s="15"/>
      <c r="W151" s="440"/>
      <c r="X151" s="487" t="str">
        <f t="shared" si="12"/>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P152" s="15"/>
      <c r="Q152" s="15"/>
      <c r="R152" s="15"/>
      <c r="S152" s="15"/>
      <c r="T152" s="15"/>
      <c r="U152" s="15"/>
      <c r="V152" s="15"/>
      <c r="W152" s="440"/>
      <c r="X152" s="487" t="str">
        <f t="shared" si="12"/>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P153" s="15"/>
      <c r="Q153" s="15"/>
      <c r="R153" s="15"/>
      <c r="S153" s="15"/>
      <c r="T153" s="15"/>
      <c r="U153" s="15"/>
      <c r="V153" s="15"/>
      <c r="W153" s="440"/>
      <c r="X153" s="15"/>
    </row>
    <row r="154" spans="1:24" ht="12" customHeight="1" x14ac:dyDescent="0.2">
      <c r="A154" s="195"/>
      <c r="B154" s="137"/>
      <c r="C154" s="137"/>
      <c r="D154" s="136"/>
      <c r="E154" s="136"/>
      <c r="F154" s="136"/>
      <c r="G154" s="136"/>
      <c r="H154" s="136"/>
      <c r="I154" s="136"/>
      <c r="J154" s="136"/>
      <c r="K154" s="136"/>
      <c r="L154" s="136"/>
      <c r="M154" s="136"/>
      <c r="N154" s="136"/>
      <c r="O154" s="141"/>
      <c r="P154" s="15"/>
      <c r="Q154" s="15"/>
      <c r="R154" s="15"/>
      <c r="S154" s="15"/>
      <c r="T154" s="15"/>
      <c r="U154" s="15"/>
      <c r="V154" s="15"/>
      <c r="W154" s="440"/>
      <c r="X154" s="15"/>
    </row>
    <row r="155" spans="1:24" ht="12" customHeight="1" x14ac:dyDescent="0.2">
      <c r="A155" s="195"/>
      <c r="B155" s="137" t="s">
        <v>122</v>
      </c>
      <c r="C155" s="136"/>
      <c r="D155" s="136"/>
      <c r="E155" s="136"/>
      <c r="F155" s="136"/>
      <c r="G155" s="136"/>
      <c r="H155" s="136"/>
      <c r="I155" s="136"/>
      <c r="J155" s="136"/>
      <c r="K155" s="136"/>
      <c r="L155" s="136"/>
      <c r="M155" s="136"/>
      <c r="N155" s="136"/>
      <c r="O155" s="141"/>
      <c r="P155" s="15"/>
      <c r="Q155" s="15"/>
      <c r="R155" s="15"/>
      <c r="S155" s="15"/>
      <c r="T155" s="15"/>
      <c r="U155" s="15"/>
      <c r="V155" s="15"/>
      <c r="W155" s="440"/>
      <c r="X155" s="15"/>
    </row>
    <row r="156" spans="1:24" ht="60" x14ac:dyDescent="0.2">
      <c r="A156" s="195"/>
      <c r="B156" s="464" t="s">
        <v>263</v>
      </c>
      <c r="C156" s="670" t="s">
        <v>99</v>
      </c>
      <c r="D156" s="465" t="s">
        <v>73</v>
      </c>
      <c r="E156" s="467"/>
      <c r="F156" s="467"/>
      <c r="G156" s="467"/>
      <c r="H156" s="548" t="s">
        <v>450</v>
      </c>
      <c r="I156" s="465" t="s">
        <v>385</v>
      </c>
      <c r="J156" s="488" t="s">
        <v>379</v>
      </c>
      <c r="K156" s="712" t="s">
        <v>234</v>
      </c>
      <c r="L156" s="713"/>
      <c r="M156" s="466" t="s">
        <v>65</v>
      </c>
      <c r="N156" s="464" t="s">
        <v>386</v>
      </c>
      <c r="O156" s="141"/>
      <c r="P156" s="15"/>
      <c r="Q156" s="15"/>
      <c r="R156" s="15"/>
      <c r="S156" s="15"/>
      <c r="T156" s="15"/>
      <c r="U156" s="15"/>
      <c r="V156" s="15"/>
      <c r="W156" s="440"/>
      <c r="X156" s="486" t="s">
        <v>383</v>
      </c>
    </row>
    <row r="157" spans="1:24" ht="12" customHeight="1" x14ac:dyDescent="0.2">
      <c r="A157" s="195" t="str">
        <f t="shared" ref="A157:A206" si="13">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15"/>
      <c r="Q157" s="15"/>
      <c r="R157" s="15"/>
      <c r="S157" s="15"/>
      <c r="T157" s="15"/>
      <c r="U157" s="15"/>
      <c r="V157" s="15"/>
      <c r="W157" s="621"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3"/>
        <v/>
      </c>
      <c r="B158" s="552"/>
      <c r="C158" s="560"/>
      <c r="D158" s="567"/>
      <c r="E158" s="567"/>
      <c r="F158" s="567"/>
      <c r="G158" s="567"/>
      <c r="H158" s="568"/>
      <c r="I158" s="562"/>
      <c r="J158" s="563"/>
      <c r="K158" s="708">
        <f t="shared" ref="K158:K206" si="14">IFERROR($I158-$N158,0)</f>
        <v>0</v>
      </c>
      <c r="L158" s="709"/>
      <c r="M158" s="559"/>
      <c r="N158" s="474">
        <f>IFERROR(($I158/$J158)*(Deelnemersoverzicht!$C$13-(DATEDIF(Startdatum,$H158,"D")/365)),0)</f>
        <v>0</v>
      </c>
      <c r="O158" s="141" t="str">
        <f t="shared" ref="O158:O206" si="15">IF(AND(COUNTA(B158:J158)&gt;0,ISBLANK(M158)),"Activiteittype ontbreekt!",IF(B158="","",IF(COUNTIF($B$15:$B$314,B158)=1,"",IF(COUNTIF($A$15:$A$314,B158&amp;M158)&gt;1,"","Let op dat elk activiteitnummer hetzelfde activiteittype moet krijgen!"))))</f>
        <v/>
      </c>
      <c r="P158" s="15"/>
      <c r="Q158" s="15"/>
      <c r="R158" s="15"/>
      <c r="S158" s="15"/>
      <c r="T158" s="15"/>
      <c r="U158" s="15"/>
      <c r="V158" s="15"/>
      <c r="W158" s="621" t="str">
        <f>IF(ISBLANK($C158),"",_xlfn.IFNA(MATCH($C158,Deelnemersoverzicht!$C$16:$C$66,0),0))</f>
        <v/>
      </c>
      <c r="X158" s="487"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3"/>
        <v/>
      </c>
      <c r="B159" s="552"/>
      <c r="C159" s="560"/>
      <c r="D159" s="567"/>
      <c r="E159" s="567"/>
      <c r="F159" s="567"/>
      <c r="G159" s="567"/>
      <c r="H159" s="568"/>
      <c r="I159" s="562"/>
      <c r="J159" s="563"/>
      <c r="K159" s="708">
        <f t="shared" si="14"/>
        <v>0</v>
      </c>
      <c r="L159" s="709"/>
      <c r="M159" s="559"/>
      <c r="N159" s="474">
        <f>IFERROR(($I159/$J159)*(Deelnemersoverzicht!$C$13-(DATEDIF(Startdatum,$H159,"D")/365)),0)</f>
        <v>0</v>
      </c>
      <c r="O159" s="141" t="str">
        <f t="shared" si="15"/>
        <v/>
      </c>
      <c r="P159" s="15"/>
      <c r="Q159" s="15"/>
      <c r="R159" s="15"/>
      <c r="S159" s="15"/>
      <c r="T159" s="15"/>
      <c r="U159" s="15"/>
      <c r="V159" s="15"/>
      <c r="W159" s="621" t="str">
        <f>IF(ISBLANK($C159),"",_xlfn.IFNA(MATCH($C159,Deelnemersoverzicht!$C$16:$C$66,0),0))</f>
        <v/>
      </c>
      <c r="X159" s="487" t="str">
        <f t="shared" si="16"/>
        <v>Na startdatum aangekocht</v>
      </c>
    </row>
    <row r="160" spans="1:24" ht="12" customHeight="1" x14ac:dyDescent="0.2">
      <c r="A160" s="195" t="str">
        <f t="shared" si="13"/>
        <v/>
      </c>
      <c r="B160" s="552"/>
      <c r="C160" s="560"/>
      <c r="D160" s="567"/>
      <c r="E160" s="567"/>
      <c r="F160" s="567"/>
      <c r="G160" s="567"/>
      <c r="H160" s="568"/>
      <c r="I160" s="562"/>
      <c r="J160" s="563"/>
      <c r="K160" s="708">
        <f t="shared" si="14"/>
        <v>0</v>
      </c>
      <c r="L160" s="709"/>
      <c r="M160" s="559"/>
      <c r="N160" s="474">
        <f>IFERROR(($I160/$J160)*(Deelnemersoverzicht!$C$13-(DATEDIF(Startdatum,$H160,"D")/365)),0)</f>
        <v>0</v>
      </c>
      <c r="O160" s="141" t="str">
        <f t="shared" si="15"/>
        <v/>
      </c>
      <c r="P160" s="15"/>
      <c r="Q160" s="15"/>
      <c r="R160" s="15"/>
      <c r="S160" s="15"/>
      <c r="T160" s="15"/>
      <c r="U160" s="15"/>
      <c r="V160" s="15"/>
      <c r="W160" s="621" t="str">
        <f>IF(ISBLANK($C160),"",_xlfn.IFNA(MATCH($C160,Deelnemersoverzicht!$C$16:$C$66,0),0))</f>
        <v/>
      </c>
      <c r="X160" s="487" t="str">
        <f t="shared" si="16"/>
        <v>Na startdatum aangekocht</v>
      </c>
    </row>
    <row r="161" spans="1:24" ht="12" customHeight="1" x14ac:dyDescent="0.2">
      <c r="A161" s="195" t="str">
        <f t="shared" si="13"/>
        <v/>
      </c>
      <c r="B161" s="552"/>
      <c r="C161" s="560"/>
      <c r="D161" s="567"/>
      <c r="E161" s="567"/>
      <c r="F161" s="567"/>
      <c r="G161" s="567"/>
      <c r="H161" s="568"/>
      <c r="I161" s="562"/>
      <c r="J161" s="563"/>
      <c r="K161" s="708">
        <f t="shared" si="14"/>
        <v>0</v>
      </c>
      <c r="L161" s="709"/>
      <c r="M161" s="559"/>
      <c r="N161" s="474">
        <f>IFERROR(($I161/$J161)*(Deelnemersoverzicht!$C$13-(DATEDIF(Startdatum,$H161,"D")/365)),0)</f>
        <v>0</v>
      </c>
      <c r="O161" s="141" t="str">
        <f t="shared" si="15"/>
        <v/>
      </c>
      <c r="P161" s="15"/>
      <c r="Q161" s="15"/>
      <c r="R161" s="15"/>
      <c r="S161" s="15"/>
      <c r="T161" s="15"/>
      <c r="U161" s="15"/>
      <c r="V161" s="15"/>
      <c r="W161" s="621" t="str">
        <f>IF(ISBLANK($C161),"",_xlfn.IFNA(MATCH($C161,Deelnemersoverzicht!$C$16:$C$66,0),0))</f>
        <v/>
      </c>
      <c r="X161" s="487" t="str">
        <f t="shared" si="16"/>
        <v>Na startdatum aangekocht</v>
      </c>
    </row>
    <row r="162" spans="1:24" ht="12" customHeight="1" x14ac:dyDescent="0.2">
      <c r="A162" s="195" t="str">
        <f t="shared" si="13"/>
        <v/>
      </c>
      <c r="B162" s="552"/>
      <c r="C162" s="560"/>
      <c r="D162" s="567"/>
      <c r="E162" s="567"/>
      <c r="F162" s="567"/>
      <c r="G162" s="567"/>
      <c r="H162" s="568"/>
      <c r="I162" s="562"/>
      <c r="J162" s="563"/>
      <c r="K162" s="708">
        <f t="shared" si="14"/>
        <v>0</v>
      </c>
      <c r="L162" s="709"/>
      <c r="M162" s="559"/>
      <c r="N162" s="474">
        <f>IFERROR(($I162/$J162)*(Deelnemersoverzicht!$C$13-(DATEDIF(Startdatum,$H162,"D")/365)),0)</f>
        <v>0</v>
      </c>
      <c r="O162" s="141" t="str">
        <f t="shared" si="15"/>
        <v/>
      </c>
      <c r="P162" s="15"/>
      <c r="Q162" s="15"/>
      <c r="R162" s="15"/>
      <c r="S162" s="15"/>
      <c r="T162" s="15"/>
      <c r="U162" s="15"/>
      <c r="V162" s="15"/>
      <c r="W162" s="621" t="str">
        <f>IF(ISBLANK($C162),"",_xlfn.IFNA(MATCH($C162,Deelnemersoverzicht!$C$16:$C$66,0),0))</f>
        <v/>
      </c>
      <c r="X162" s="487" t="str">
        <f t="shared" si="16"/>
        <v>Na startdatum aangekocht</v>
      </c>
    </row>
    <row r="163" spans="1:24" ht="12" customHeight="1" x14ac:dyDescent="0.2">
      <c r="A163" s="195" t="str">
        <f t="shared" si="13"/>
        <v/>
      </c>
      <c r="B163" s="552"/>
      <c r="C163" s="560"/>
      <c r="D163" s="567"/>
      <c r="E163" s="567"/>
      <c r="F163" s="567"/>
      <c r="G163" s="567"/>
      <c r="H163" s="568"/>
      <c r="I163" s="562"/>
      <c r="J163" s="563"/>
      <c r="K163" s="708">
        <f t="shared" si="14"/>
        <v>0</v>
      </c>
      <c r="L163" s="709"/>
      <c r="M163" s="559"/>
      <c r="N163" s="474">
        <f>IFERROR(($I163/$J163)*(Deelnemersoverzicht!$C$13-(DATEDIF(Startdatum,$H163,"D")/365)),0)</f>
        <v>0</v>
      </c>
      <c r="O163" s="141" t="str">
        <f t="shared" si="15"/>
        <v/>
      </c>
      <c r="P163" s="15"/>
      <c r="Q163" s="15"/>
      <c r="R163" s="15"/>
      <c r="S163" s="15"/>
      <c r="T163" s="15"/>
      <c r="U163" s="15"/>
      <c r="V163" s="15"/>
      <c r="W163" s="621" t="str">
        <f>IF(ISBLANK($C163),"",_xlfn.IFNA(MATCH($C163,Deelnemersoverzicht!$C$16:$C$66,0),0))</f>
        <v/>
      </c>
      <c r="X163" s="487" t="str">
        <f t="shared" si="16"/>
        <v>Na startdatum aangekocht</v>
      </c>
    </row>
    <row r="164" spans="1:24" x14ac:dyDescent="0.2">
      <c r="A164" s="195" t="str">
        <f t="shared" si="13"/>
        <v/>
      </c>
      <c r="B164" s="552"/>
      <c r="C164" s="560"/>
      <c r="D164" s="567"/>
      <c r="E164" s="567"/>
      <c r="F164" s="567"/>
      <c r="G164" s="567"/>
      <c r="H164" s="568"/>
      <c r="I164" s="562"/>
      <c r="J164" s="563"/>
      <c r="K164" s="708">
        <f t="shared" si="14"/>
        <v>0</v>
      </c>
      <c r="L164" s="709"/>
      <c r="M164" s="559"/>
      <c r="N164" s="474">
        <f>IFERROR(($I164/$J164)*(Deelnemersoverzicht!$C$13-(DATEDIF(Startdatum,$H164,"D")/365)),0)</f>
        <v>0</v>
      </c>
      <c r="O164" s="141" t="str">
        <f t="shared" si="15"/>
        <v/>
      </c>
      <c r="P164" s="15"/>
      <c r="Q164" s="15"/>
      <c r="R164" s="15"/>
      <c r="S164" s="15"/>
      <c r="T164" s="15"/>
      <c r="U164" s="15"/>
      <c r="V164" s="15"/>
      <c r="W164" s="621" t="str">
        <f>IF(ISBLANK($C164),"",_xlfn.IFNA(MATCH($C164,Deelnemersoverzicht!$C$16:$C$66,0),0))</f>
        <v/>
      </c>
      <c r="X164" s="487" t="str">
        <f t="shared" si="16"/>
        <v>Na startdatum aangekocht</v>
      </c>
    </row>
    <row r="165" spans="1:24" ht="12" customHeight="1" x14ac:dyDescent="0.2">
      <c r="A165" s="195" t="str">
        <f t="shared" si="13"/>
        <v/>
      </c>
      <c r="B165" s="552"/>
      <c r="C165" s="560"/>
      <c r="D165" s="567"/>
      <c r="E165" s="567"/>
      <c r="F165" s="567"/>
      <c r="G165" s="567"/>
      <c r="H165" s="568"/>
      <c r="I165" s="562"/>
      <c r="J165" s="563"/>
      <c r="K165" s="708">
        <f t="shared" si="14"/>
        <v>0</v>
      </c>
      <c r="L165" s="709"/>
      <c r="M165" s="559"/>
      <c r="N165" s="474">
        <f>IFERROR(($I165/$J165)*(Deelnemersoverzicht!$C$13-(DATEDIF(Startdatum,$H165,"D")/365)),0)</f>
        <v>0</v>
      </c>
      <c r="O165" s="141" t="str">
        <f t="shared" si="15"/>
        <v/>
      </c>
      <c r="P165" s="15"/>
      <c r="Q165" s="15"/>
      <c r="R165" s="15"/>
      <c r="S165" s="15"/>
      <c r="T165" s="15"/>
      <c r="U165" s="15"/>
      <c r="V165" s="15"/>
      <c r="W165" s="621" t="str">
        <f>IF(ISBLANK($C165),"",_xlfn.IFNA(MATCH($C165,Deelnemersoverzicht!$C$16:$C$66,0),0))</f>
        <v/>
      </c>
      <c r="X165" s="487" t="str">
        <f t="shared" si="16"/>
        <v>Na startdatum aangekocht</v>
      </c>
    </row>
    <row r="166" spans="1:24" ht="12" customHeight="1" x14ac:dyDescent="0.2">
      <c r="A166" s="195" t="str">
        <f t="shared" si="13"/>
        <v/>
      </c>
      <c r="B166" s="552"/>
      <c r="C166" s="560"/>
      <c r="D166" s="567"/>
      <c r="E166" s="567"/>
      <c r="F166" s="567"/>
      <c r="G166" s="567"/>
      <c r="H166" s="568"/>
      <c r="I166" s="562"/>
      <c r="J166" s="563"/>
      <c r="K166" s="708">
        <f t="shared" si="14"/>
        <v>0</v>
      </c>
      <c r="L166" s="709"/>
      <c r="M166" s="559"/>
      <c r="N166" s="474">
        <f>IFERROR(($I166/$J166)*(Deelnemersoverzicht!$C$13-(DATEDIF(Startdatum,$H166,"D")/365)),0)</f>
        <v>0</v>
      </c>
      <c r="O166" s="141" t="str">
        <f t="shared" si="15"/>
        <v/>
      </c>
      <c r="P166" s="15"/>
      <c r="Q166" s="15"/>
      <c r="R166" s="15"/>
      <c r="S166" s="15"/>
      <c r="T166" s="15"/>
      <c r="U166" s="15"/>
      <c r="V166" s="15"/>
      <c r="W166" s="621" t="str">
        <f>IF(ISBLANK($C166),"",_xlfn.IFNA(MATCH($C166,Deelnemersoverzicht!$C$16:$C$66,0),0))</f>
        <v/>
      </c>
      <c r="X166" s="487" t="str">
        <f t="shared" si="16"/>
        <v>Na startdatum aangekocht</v>
      </c>
    </row>
    <row r="167" spans="1:24" ht="12" customHeight="1" x14ac:dyDescent="0.2">
      <c r="A167" s="195" t="str">
        <f t="shared" si="13"/>
        <v/>
      </c>
      <c r="B167" s="552"/>
      <c r="C167" s="560"/>
      <c r="D167" s="567"/>
      <c r="E167" s="567"/>
      <c r="F167" s="567"/>
      <c r="G167" s="567"/>
      <c r="H167" s="568"/>
      <c r="I167" s="562"/>
      <c r="J167" s="563"/>
      <c r="K167" s="708">
        <f t="shared" si="14"/>
        <v>0</v>
      </c>
      <c r="L167" s="709"/>
      <c r="M167" s="559"/>
      <c r="N167" s="474">
        <f>IFERROR(($I167/$J167)*(Deelnemersoverzicht!$C$13-(DATEDIF(Startdatum,$H167,"D")/365)),0)</f>
        <v>0</v>
      </c>
      <c r="O167" s="141" t="str">
        <f t="shared" si="15"/>
        <v/>
      </c>
      <c r="P167" s="15"/>
      <c r="Q167" s="15"/>
      <c r="R167" s="15"/>
      <c r="S167" s="15"/>
      <c r="T167" s="15"/>
      <c r="U167" s="15"/>
      <c r="V167" s="15"/>
      <c r="W167" s="621" t="str">
        <f>IF(ISBLANK($C167),"",_xlfn.IFNA(MATCH($C167,Deelnemersoverzicht!$C$16:$C$66,0),0))</f>
        <v/>
      </c>
      <c r="X167" s="487" t="str">
        <f t="shared" si="16"/>
        <v>Na startdatum aangekocht</v>
      </c>
    </row>
    <row r="168" spans="1:24" ht="12" customHeight="1" x14ac:dyDescent="0.2">
      <c r="A168" s="195" t="str">
        <f t="shared" si="13"/>
        <v/>
      </c>
      <c r="B168" s="552"/>
      <c r="C168" s="560"/>
      <c r="D168" s="567"/>
      <c r="E168" s="567"/>
      <c r="F168" s="567"/>
      <c r="G168" s="567"/>
      <c r="H168" s="568"/>
      <c r="I168" s="562"/>
      <c r="J168" s="563"/>
      <c r="K168" s="708">
        <f t="shared" si="14"/>
        <v>0</v>
      </c>
      <c r="L168" s="709"/>
      <c r="M168" s="559"/>
      <c r="N168" s="474">
        <f>IFERROR(($I168/$J168)*(Deelnemersoverzicht!$C$13-(DATEDIF(Startdatum,$H168,"D")/365)),0)</f>
        <v>0</v>
      </c>
      <c r="O168" s="141" t="str">
        <f t="shared" si="15"/>
        <v/>
      </c>
      <c r="P168" s="15"/>
      <c r="Q168" s="15"/>
      <c r="R168" s="15"/>
      <c r="S168" s="15"/>
      <c r="T168" s="15"/>
      <c r="U168" s="15"/>
      <c r="V168" s="15"/>
      <c r="W168" s="621" t="str">
        <f>IF(ISBLANK($C168),"",_xlfn.IFNA(MATCH($C168,Deelnemersoverzicht!$C$16:$C$66,0),0))</f>
        <v/>
      </c>
      <c r="X168" s="487" t="str">
        <f t="shared" si="16"/>
        <v>Na startdatum aangekocht</v>
      </c>
    </row>
    <row r="169" spans="1:24" ht="12" customHeight="1" x14ac:dyDescent="0.2">
      <c r="A169" s="195" t="str">
        <f t="shared" si="13"/>
        <v/>
      </c>
      <c r="B169" s="552"/>
      <c r="C169" s="560"/>
      <c r="D169" s="567"/>
      <c r="E169" s="567"/>
      <c r="F169" s="567"/>
      <c r="G169" s="567"/>
      <c r="H169" s="568"/>
      <c r="I169" s="562"/>
      <c r="J169" s="563"/>
      <c r="K169" s="708">
        <f t="shared" si="14"/>
        <v>0</v>
      </c>
      <c r="L169" s="709"/>
      <c r="M169" s="559"/>
      <c r="N169" s="474">
        <f>IFERROR(($I169/$J169)*(Deelnemersoverzicht!$C$13-(DATEDIF(Startdatum,$H169,"D")/365)),0)</f>
        <v>0</v>
      </c>
      <c r="O169" s="141" t="str">
        <f t="shared" si="15"/>
        <v/>
      </c>
      <c r="P169" s="15"/>
      <c r="Q169" s="15"/>
      <c r="R169" s="15"/>
      <c r="S169" s="15"/>
      <c r="T169" s="15"/>
      <c r="U169" s="15"/>
      <c r="V169" s="15"/>
      <c r="W169" s="621" t="str">
        <f>IF(ISBLANK($C169),"",_xlfn.IFNA(MATCH($C169,Deelnemersoverzicht!$C$16:$C$66,0),0))</f>
        <v/>
      </c>
      <c r="X169" s="487" t="str">
        <f t="shared" si="16"/>
        <v>Na startdatum aangekocht</v>
      </c>
    </row>
    <row r="170" spans="1:24" ht="12" customHeight="1" x14ac:dyDescent="0.2">
      <c r="A170" s="195" t="str">
        <f t="shared" si="13"/>
        <v/>
      </c>
      <c r="B170" s="552"/>
      <c r="C170" s="560"/>
      <c r="D170" s="567"/>
      <c r="E170" s="567"/>
      <c r="F170" s="567"/>
      <c r="G170" s="567"/>
      <c r="H170" s="568"/>
      <c r="I170" s="562"/>
      <c r="J170" s="563"/>
      <c r="K170" s="708">
        <f t="shared" si="14"/>
        <v>0</v>
      </c>
      <c r="L170" s="709"/>
      <c r="M170" s="559"/>
      <c r="N170" s="474">
        <f>IFERROR(($I170/$J170)*(Deelnemersoverzicht!$C$13-(DATEDIF(Startdatum,$H170,"D")/365)),0)</f>
        <v>0</v>
      </c>
      <c r="O170" s="141" t="str">
        <f t="shared" si="15"/>
        <v/>
      </c>
      <c r="P170" s="15"/>
      <c r="Q170" s="15"/>
      <c r="R170" s="15"/>
      <c r="S170" s="15"/>
      <c r="T170" s="15"/>
      <c r="U170" s="15"/>
      <c r="V170" s="15"/>
      <c r="W170" s="621" t="str">
        <f>IF(ISBLANK($C170),"",_xlfn.IFNA(MATCH($C170,Deelnemersoverzicht!$C$16:$C$66,0),0))</f>
        <v/>
      </c>
      <c r="X170" s="487" t="str">
        <f t="shared" si="16"/>
        <v>Na startdatum aangekocht</v>
      </c>
    </row>
    <row r="171" spans="1:24" ht="12" customHeight="1" x14ac:dyDescent="0.2">
      <c r="A171" s="195" t="str">
        <f t="shared" si="13"/>
        <v/>
      </c>
      <c r="B171" s="552"/>
      <c r="C171" s="560"/>
      <c r="D171" s="567"/>
      <c r="E171" s="567"/>
      <c r="F171" s="567"/>
      <c r="G171" s="567"/>
      <c r="H171" s="568"/>
      <c r="I171" s="562"/>
      <c r="J171" s="563"/>
      <c r="K171" s="708">
        <f t="shared" si="14"/>
        <v>0</v>
      </c>
      <c r="L171" s="709"/>
      <c r="M171" s="559"/>
      <c r="N171" s="474">
        <f>IFERROR(($I171/$J171)*(Deelnemersoverzicht!$C$13-(DATEDIF(Startdatum,$H171,"D")/365)),0)</f>
        <v>0</v>
      </c>
      <c r="O171" s="141" t="str">
        <f t="shared" si="15"/>
        <v/>
      </c>
      <c r="P171" s="15"/>
      <c r="Q171" s="15"/>
      <c r="R171" s="15"/>
      <c r="S171" s="15"/>
      <c r="T171" s="15"/>
      <c r="U171" s="15"/>
      <c r="V171" s="15"/>
      <c r="W171" s="621" t="str">
        <f>IF(ISBLANK($C171),"",_xlfn.IFNA(MATCH($C171,Deelnemersoverzicht!$C$16:$C$66,0),0))</f>
        <v/>
      </c>
      <c r="X171" s="487" t="str">
        <f t="shared" si="16"/>
        <v>Na startdatum aangekocht</v>
      </c>
    </row>
    <row r="172" spans="1:24" ht="12" customHeight="1" x14ac:dyDescent="0.2">
      <c r="A172" s="195" t="str">
        <f t="shared" si="13"/>
        <v/>
      </c>
      <c r="B172" s="552"/>
      <c r="C172" s="560"/>
      <c r="D172" s="567"/>
      <c r="E172" s="567"/>
      <c r="F172" s="567"/>
      <c r="G172" s="567"/>
      <c r="H172" s="568"/>
      <c r="I172" s="562"/>
      <c r="J172" s="563"/>
      <c r="K172" s="708">
        <f t="shared" si="14"/>
        <v>0</v>
      </c>
      <c r="L172" s="709"/>
      <c r="M172" s="559"/>
      <c r="N172" s="474">
        <f>IFERROR(($I172/$J172)*(Deelnemersoverzicht!$C$13-(DATEDIF(Startdatum,$H172,"D")/365)),0)</f>
        <v>0</v>
      </c>
      <c r="O172" s="141" t="str">
        <f t="shared" si="15"/>
        <v/>
      </c>
      <c r="P172" s="15"/>
      <c r="Q172" s="15"/>
      <c r="R172" s="15"/>
      <c r="S172" s="15"/>
      <c r="T172" s="15"/>
      <c r="U172" s="15"/>
      <c r="V172" s="15"/>
      <c r="W172" s="621" t="str">
        <f>IF(ISBLANK($C172),"",_xlfn.IFNA(MATCH($C172,Deelnemersoverzicht!$C$16:$C$66,0),0))</f>
        <v/>
      </c>
      <c r="X172" s="487" t="str">
        <f t="shared" si="16"/>
        <v>Na startdatum aangekocht</v>
      </c>
    </row>
    <row r="173" spans="1:24" ht="12" customHeight="1" x14ac:dyDescent="0.2">
      <c r="A173" s="195" t="str">
        <f t="shared" si="13"/>
        <v/>
      </c>
      <c r="B173" s="552"/>
      <c r="C173" s="560"/>
      <c r="D173" s="567"/>
      <c r="E173" s="567"/>
      <c r="F173" s="567"/>
      <c r="G173" s="567"/>
      <c r="H173" s="568"/>
      <c r="I173" s="562"/>
      <c r="J173" s="563"/>
      <c r="K173" s="708">
        <f t="shared" si="14"/>
        <v>0</v>
      </c>
      <c r="L173" s="709"/>
      <c r="M173" s="559"/>
      <c r="N173" s="474">
        <f>IFERROR(($I173/$J173)*(Deelnemersoverzicht!$C$13-(DATEDIF(Startdatum,$H173,"D")/365)),0)</f>
        <v>0</v>
      </c>
      <c r="O173" s="141" t="str">
        <f t="shared" si="15"/>
        <v/>
      </c>
      <c r="P173" s="15"/>
      <c r="Q173" s="15"/>
      <c r="R173" s="15"/>
      <c r="S173" s="15"/>
      <c r="T173" s="15"/>
      <c r="U173" s="15"/>
      <c r="V173" s="15"/>
      <c r="W173" s="621" t="str">
        <f>IF(ISBLANK($C173),"",_xlfn.IFNA(MATCH($C173,Deelnemersoverzicht!$C$16:$C$66,0),0))</f>
        <v/>
      </c>
      <c r="X173" s="487" t="str">
        <f t="shared" si="16"/>
        <v>Na startdatum aangekocht</v>
      </c>
    </row>
    <row r="174" spans="1:24" ht="12" customHeight="1" x14ac:dyDescent="0.2">
      <c r="A174" s="195" t="str">
        <f t="shared" si="13"/>
        <v/>
      </c>
      <c r="B174" s="552"/>
      <c r="C174" s="560"/>
      <c r="D174" s="567"/>
      <c r="E174" s="567"/>
      <c r="F174" s="567"/>
      <c r="G174" s="567"/>
      <c r="H174" s="568"/>
      <c r="I174" s="562"/>
      <c r="J174" s="563"/>
      <c r="K174" s="708">
        <f t="shared" si="14"/>
        <v>0</v>
      </c>
      <c r="L174" s="709"/>
      <c r="M174" s="559"/>
      <c r="N174" s="474">
        <f>IFERROR(($I174/$J174)*(Deelnemersoverzicht!$C$13-(DATEDIF(Startdatum,$H174,"D")/365)),0)</f>
        <v>0</v>
      </c>
      <c r="O174" s="141" t="str">
        <f t="shared" si="15"/>
        <v/>
      </c>
      <c r="P174" s="15"/>
      <c r="Q174" s="15"/>
      <c r="R174" s="15"/>
      <c r="S174" s="15"/>
      <c r="T174" s="15"/>
      <c r="U174" s="15"/>
      <c r="V174" s="15"/>
      <c r="W174" s="621" t="str">
        <f>IF(ISBLANK($C174),"",_xlfn.IFNA(MATCH($C174,Deelnemersoverzicht!$C$16:$C$66,0),0))</f>
        <v/>
      </c>
      <c r="X174" s="487" t="str">
        <f t="shared" si="16"/>
        <v>Na startdatum aangekocht</v>
      </c>
    </row>
    <row r="175" spans="1:24" ht="12" customHeight="1" x14ac:dyDescent="0.2">
      <c r="A175" s="195" t="str">
        <f t="shared" si="13"/>
        <v/>
      </c>
      <c r="B175" s="552"/>
      <c r="C175" s="560"/>
      <c r="D175" s="567"/>
      <c r="E175" s="567"/>
      <c r="F175" s="567"/>
      <c r="G175" s="567"/>
      <c r="H175" s="568"/>
      <c r="I175" s="562"/>
      <c r="J175" s="563"/>
      <c r="K175" s="708">
        <f t="shared" si="14"/>
        <v>0</v>
      </c>
      <c r="L175" s="709"/>
      <c r="M175" s="559"/>
      <c r="N175" s="474">
        <f>IFERROR(($I175/$J175)*(Deelnemersoverzicht!$C$13-(DATEDIF(Startdatum,$H175,"D")/365)),0)</f>
        <v>0</v>
      </c>
      <c r="O175" s="141" t="str">
        <f t="shared" si="15"/>
        <v/>
      </c>
      <c r="P175" s="15"/>
      <c r="Q175" s="15"/>
      <c r="R175" s="15"/>
      <c r="S175" s="15"/>
      <c r="T175" s="15"/>
      <c r="U175" s="15"/>
      <c r="V175" s="15"/>
      <c r="W175" s="621" t="str">
        <f>IF(ISBLANK($C175),"",_xlfn.IFNA(MATCH($C175,Deelnemersoverzicht!$C$16:$C$66,0),0))</f>
        <v/>
      </c>
      <c r="X175" s="487" t="str">
        <f t="shared" si="16"/>
        <v>Na startdatum aangekocht</v>
      </c>
    </row>
    <row r="176" spans="1:24" ht="12" customHeight="1" x14ac:dyDescent="0.2">
      <c r="A176" s="195" t="str">
        <f t="shared" si="13"/>
        <v/>
      </c>
      <c r="B176" s="552"/>
      <c r="C176" s="560"/>
      <c r="D176" s="567"/>
      <c r="E176" s="567"/>
      <c r="F176" s="567"/>
      <c r="G176" s="567"/>
      <c r="H176" s="568"/>
      <c r="I176" s="562"/>
      <c r="J176" s="563"/>
      <c r="K176" s="708">
        <f t="shared" si="14"/>
        <v>0</v>
      </c>
      <c r="L176" s="709"/>
      <c r="M176" s="559"/>
      <c r="N176" s="474">
        <f>IFERROR(($I176/$J176)*(Deelnemersoverzicht!$C$13-(DATEDIF(Startdatum,$H176,"D")/365)),0)</f>
        <v>0</v>
      </c>
      <c r="O176" s="141" t="str">
        <f t="shared" si="15"/>
        <v/>
      </c>
      <c r="P176" s="15"/>
      <c r="Q176" s="15"/>
      <c r="R176" s="15"/>
      <c r="S176" s="15"/>
      <c r="T176" s="15"/>
      <c r="U176" s="15"/>
      <c r="V176" s="15"/>
      <c r="W176" s="621" t="str">
        <f>IF(ISBLANK($C176),"",_xlfn.IFNA(MATCH($C176,Deelnemersoverzicht!$C$16:$C$66,0),0))</f>
        <v/>
      </c>
      <c r="X176" s="487" t="str">
        <f t="shared" si="16"/>
        <v>Na startdatum aangekocht</v>
      </c>
    </row>
    <row r="177" spans="1:24" ht="12" customHeight="1" x14ac:dyDescent="0.2">
      <c r="A177" s="195" t="str">
        <f t="shared" si="13"/>
        <v/>
      </c>
      <c r="B177" s="552"/>
      <c r="C177" s="560"/>
      <c r="D177" s="567"/>
      <c r="E177" s="567"/>
      <c r="F177" s="567"/>
      <c r="G177" s="567"/>
      <c r="H177" s="568"/>
      <c r="I177" s="562"/>
      <c r="J177" s="563"/>
      <c r="K177" s="708">
        <f t="shared" si="14"/>
        <v>0</v>
      </c>
      <c r="L177" s="709"/>
      <c r="M177" s="559"/>
      <c r="N177" s="474">
        <f>IFERROR(($I177/$J177)*(Deelnemersoverzicht!$C$13-(DATEDIF(Startdatum,$H177,"D")/365)),0)</f>
        <v>0</v>
      </c>
      <c r="O177" s="141" t="str">
        <f t="shared" si="15"/>
        <v/>
      </c>
      <c r="P177" s="15"/>
      <c r="Q177" s="15"/>
      <c r="R177" s="15"/>
      <c r="S177" s="15"/>
      <c r="T177" s="15"/>
      <c r="U177" s="15"/>
      <c r="V177" s="15"/>
      <c r="W177" s="621" t="str">
        <f>IF(ISBLANK($C177),"",_xlfn.IFNA(MATCH($C177,Deelnemersoverzicht!$C$16:$C$66,0),0))</f>
        <v/>
      </c>
      <c r="X177" s="487" t="str">
        <f t="shared" si="16"/>
        <v>Na startdatum aangekocht</v>
      </c>
    </row>
    <row r="178" spans="1:24" ht="12" customHeight="1" x14ac:dyDescent="0.2">
      <c r="A178" s="195" t="str">
        <f t="shared" si="13"/>
        <v/>
      </c>
      <c r="B178" s="552"/>
      <c r="C178" s="560"/>
      <c r="D178" s="567"/>
      <c r="E178" s="567"/>
      <c r="F178" s="567"/>
      <c r="G178" s="567"/>
      <c r="H178" s="568"/>
      <c r="I178" s="562"/>
      <c r="J178" s="563"/>
      <c r="K178" s="708">
        <f t="shared" si="14"/>
        <v>0</v>
      </c>
      <c r="L178" s="709"/>
      <c r="M178" s="559"/>
      <c r="N178" s="474">
        <f>IFERROR(($I178/$J178)*(Deelnemersoverzicht!$C$13-(DATEDIF(Startdatum,$H178,"D")/365)),0)</f>
        <v>0</v>
      </c>
      <c r="O178" s="141" t="str">
        <f t="shared" si="15"/>
        <v/>
      </c>
      <c r="P178" s="15"/>
      <c r="Q178" s="15"/>
      <c r="R178" s="15"/>
      <c r="S178" s="15"/>
      <c r="T178" s="15"/>
      <c r="U178" s="15"/>
      <c r="V178" s="15"/>
      <c r="W178" s="621" t="str">
        <f>IF(ISBLANK($C178),"",_xlfn.IFNA(MATCH($C178,Deelnemersoverzicht!$C$16:$C$66,0),0))</f>
        <v/>
      </c>
      <c r="X178" s="487" t="str">
        <f t="shared" si="16"/>
        <v>Na startdatum aangekocht</v>
      </c>
    </row>
    <row r="179" spans="1:24" ht="12" customHeight="1" x14ac:dyDescent="0.2">
      <c r="A179" s="195" t="str">
        <f t="shared" si="13"/>
        <v/>
      </c>
      <c r="B179" s="552"/>
      <c r="C179" s="560"/>
      <c r="D179" s="567"/>
      <c r="E179" s="567"/>
      <c r="F179" s="567"/>
      <c r="G179" s="567"/>
      <c r="H179" s="568"/>
      <c r="I179" s="562"/>
      <c r="J179" s="563"/>
      <c r="K179" s="708">
        <f t="shared" si="14"/>
        <v>0</v>
      </c>
      <c r="L179" s="709"/>
      <c r="M179" s="559"/>
      <c r="N179" s="474">
        <f>IFERROR(($I179/$J179)*(Deelnemersoverzicht!$C$13-(DATEDIF(Startdatum,$H179,"D")/365)),0)</f>
        <v>0</v>
      </c>
      <c r="O179" s="141" t="str">
        <f t="shared" si="15"/>
        <v/>
      </c>
      <c r="P179" s="15"/>
      <c r="Q179" s="15"/>
      <c r="R179" s="15"/>
      <c r="S179" s="15"/>
      <c r="T179" s="15"/>
      <c r="U179" s="15"/>
      <c r="V179" s="15"/>
      <c r="W179" s="621" t="str">
        <f>IF(ISBLANK($C179),"",_xlfn.IFNA(MATCH($C179,Deelnemersoverzicht!$C$16:$C$66,0),0))</f>
        <v/>
      </c>
      <c r="X179" s="487" t="str">
        <f t="shared" si="16"/>
        <v>Na startdatum aangekocht</v>
      </c>
    </row>
    <row r="180" spans="1:24" ht="12" customHeight="1" x14ac:dyDescent="0.2">
      <c r="A180" s="195" t="str">
        <f t="shared" si="13"/>
        <v/>
      </c>
      <c r="B180" s="552"/>
      <c r="C180" s="560"/>
      <c r="D180" s="567"/>
      <c r="E180" s="567"/>
      <c r="F180" s="567"/>
      <c r="G180" s="567"/>
      <c r="H180" s="568"/>
      <c r="I180" s="562"/>
      <c r="J180" s="563"/>
      <c r="K180" s="708">
        <f t="shared" si="14"/>
        <v>0</v>
      </c>
      <c r="L180" s="709"/>
      <c r="M180" s="559"/>
      <c r="N180" s="474">
        <f>IFERROR(($I180/$J180)*(Deelnemersoverzicht!$C$13-(DATEDIF(Startdatum,$H180,"D")/365)),0)</f>
        <v>0</v>
      </c>
      <c r="O180" s="141" t="str">
        <f t="shared" si="15"/>
        <v/>
      </c>
      <c r="P180" s="15"/>
      <c r="Q180" s="15"/>
      <c r="R180" s="15"/>
      <c r="S180" s="15"/>
      <c r="T180" s="15"/>
      <c r="U180" s="15"/>
      <c r="V180" s="15"/>
      <c r="W180" s="621" t="str">
        <f>IF(ISBLANK($C180),"",_xlfn.IFNA(MATCH($C180,Deelnemersoverzicht!$C$16:$C$66,0),0))</f>
        <v/>
      </c>
      <c r="X180" s="487" t="str">
        <f t="shared" si="16"/>
        <v>Na startdatum aangekocht</v>
      </c>
    </row>
    <row r="181" spans="1:24" ht="12" customHeight="1" x14ac:dyDescent="0.2">
      <c r="A181" s="195" t="str">
        <f t="shared" si="13"/>
        <v/>
      </c>
      <c r="B181" s="552"/>
      <c r="C181" s="560"/>
      <c r="D181" s="567"/>
      <c r="E181" s="567"/>
      <c r="F181" s="567"/>
      <c r="G181" s="567"/>
      <c r="H181" s="568"/>
      <c r="I181" s="562"/>
      <c r="J181" s="563"/>
      <c r="K181" s="708">
        <f t="shared" si="14"/>
        <v>0</v>
      </c>
      <c r="L181" s="709"/>
      <c r="M181" s="559"/>
      <c r="N181" s="474">
        <f>IFERROR(($I181/$J181)*(Deelnemersoverzicht!$C$13-(DATEDIF(Startdatum,$H181,"D")/365)),0)</f>
        <v>0</v>
      </c>
      <c r="O181" s="141" t="str">
        <f t="shared" si="15"/>
        <v/>
      </c>
      <c r="P181" s="15"/>
      <c r="Q181" s="15"/>
      <c r="R181" s="15"/>
      <c r="S181" s="15"/>
      <c r="T181" s="15"/>
      <c r="U181" s="15"/>
      <c r="V181" s="15"/>
      <c r="W181" s="621" t="str">
        <f>IF(ISBLANK($C181),"",_xlfn.IFNA(MATCH($C181,Deelnemersoverzicht!$C$16:$C$66,0),0))</f>
        <v/>
      </c>
      <c r="X181" s="487" t="str">
        <f t="shared" si="16"/>
        <v>Na startdatum aangekocht</v>
      </c>
    </row>
    <row r="182" spans="1:24" ht="12" customHeight="1" x14ac:dyDescent="0.2">
      <c r="A182" s="195" t="str">
        <f t="shared" si="13"/>
        <v/>
      </c>
      <c r="B182" s="552"/>
      <c r="C182" s="560"/>
      <c r="D182" s="567"/>
      <c r="E182" s="567"/>
      <c r="F182" s="567"/>
      <c r="G182" s="567"/>
      <c r="H182" s="568"/>
      <c r="I182" s="562"/>
      <c r="J182" s="563"/>
      <c r="K182" s="708">
        <f t="shared" si="14"/>
        <v>0</v>
      </c>
      <c r="L182" s="709"/>
      <c r="M182" s="559"/>
      <c r="N182" s="474">
        <f>IFERROR(($I182/$J182)*(Deelnemersoverzicht!$C$13-(DATEDIF(Startdatum,$H182,"D")/365)),0)</f>
        <v>0</v>
      </c>
      <c r="O182" s="141" t="str">
        <f t="shared" si="15"/>
        <v/>
      </c>
      <c r="P182" s="15"/>
      <c r="Q182" s="15"/>
      <c r="R182" s="15"/>
      <c r="S182" s="15"/>
      <c r="T182" s="15"/>
      <c r="U182" s="15"/>
      <c r="V182" s="15"/>
      <c r="W182" s="621" t="str">
        <f>IF(ISBLANK($C182),"",_xlfn.IFNA(MATCH($C182,Deelnemersoverzicht!$C$16:$C$66,0),0))</f>
        <v/>
      </c>
      <c r="X182" s="487" t="str">
        <f t="shared" si="16"/>
        <v>Na startdatum aangekocht</v>
      </c>
    </row>
    <row r="183" spans="1:24" ht="12" customHeight="1" x14ac:dyDescent="0.2">
      <c r="A183" s="195" t="str">
        <f t="shared" si="13"/>
        <v/>
      </c>
      <c r="B183" s="552"/>
      <c r="C183" s="560"/>
      <c r="D183" s="567"/>
      <c r="E183" s="567"/>
      <c r="F183" s="567"/>
      <c r="G183" s="567"/>
      <c r="H183" s="568"/>
      <c r="I183" s="562"/>
      <c r="J183" s="563"/>
      <c r="K183" s="708">
        <f t="shared" si="14"/>
        <v>0</v>
      </c>
      <c r="L183" s="709"/>
      <c r="M183" s="559"/>
      <c r="N183" s="474">
        <f>IFERROR(($I183/$J183)*(Deelnemersoverzicht!$C$13-(DATEDIF(Startdatum,$H183,"D")/365)),0)</f>
        <v>0</v>
      </c>
      <c r="O183" s="141" t="str">
        <f t="shared" si="15"/>
        <v/>
      </c>
      <c r="P183" s="15"/>
      <c r="Q183" s="15"/>
      <c r="R183" s="15"/>
      <c r="S183" s="15"/>
      <c r="T183" s="15"/>
      <c r="U183" s="15"/>
      <c r="V183" s="15"/>
      <c r="W183" s="621" t="str">
        <f>IF(ISBLANK($C183),"",_xlfn.IFNA(MATCH($C183,Deelnemersoverzicht!$C$16:$C$66,0),0))</f>
        <v/>
      </c>
      <c r="X183" s="487" t="str">
        <f t="shared" si="16"/>
        <v>Na startdatum aangekocht</v>
      </c>
    </row>
    <row r="184" spans="1:24" ht="12" customHeight="1" x14ac:dyDescent="0.2">
      <c r="A184" s="195" t="str">
        <f t="shared" si="13"/>
        <v/>
      </c>
      <c r="B184" s="552"/>
      <c r="C184" s="560"/>
      <c r="D184" s="567"/>
      <c r="E184" s="567"/>
      <c r="F184" s="567"/>
      <c r="G184" s="567"/>
      <c r="H184" s="568"/>
      <c r="I184" s="562"/>
      <c r="J184" s="563"/>
      <c r="K184" s="708">
        <f t="shared" si="14"/>
        <v>0</v>
      </c>
      <c r="L184" s="709"/>
      <c r="M184" s="559"/>
      <c r="N184" s="474">
        <f>IFERROR(($I184/$J184)*(Deelnemersoverzicht!$C$13-(DATEDIF(Startdatum,$H184,"D")/365)),0)</f>
        <v>0</v>
      </c>
      <c r="O184" s="141" t="str">
        <f t="shared" si="15"/>
        <v/>
      </c>
      <c r="P184" s="15"/>
      <c r="Q184" s="15"/>
      <c r="R184" s="15"/>
      <c r="S184" s="15"/>
      <c r="T184" s="15"/>
      <c r="U184" s="15"/>
      <c r="V184" s="15"/>
      <c r="W184" s="621" t="str">
        <f>IF(ISBLANK($C184),"",_xlfn.IFNA(MATCH($C184,Deelnemersoverzicht!$C$16:$C$66,0),0))</f>
        <v/>
      </c>
      <c r="X184" s="487" t="str">
        <f t="shared" si="16"/>
        <v>Na startdatum aangekocht</v>
      </c>
    </row>
    <row r="185" spans="1:24" ht="12" customHeight="1" x14ac:dyDescent="0.2">
      <c r="A185" s="195" t="str">
        <f t="shared" si="13"/>
        <v/>
      </c>
      <c r="B185" s="552"/>
      <c r="C185" s="560"/>
      <c r="D185" s="567"/>
      <c r="E185" s="567"/>
      <c r="F185" s="567"/>
      <c r="G185" s="567"/>
      <c r="H185" s="568"/>
      <c r="I185" s="562"/>
      <c r="J185" s="563"/>
      <c r="K185" s="708">
        <f t="shared" si="14"/>
        <v>0</v>
      </c>
      <c r="L185" s="709"/>
      <c r="M185" s="559"/>
      <c r="N185" s="474">
        <f>IFERROR(($I185/$J185)*(Deelnemersoverzicht!$C$13-(DATEDIF(Startdatum,$H185,"D")/365)),0)</f>
        <v>0</v>
      </c>
      <c r="O185" s="141" t="str">
        <f t="shared" si="15"/>
        <v/>
      </c>
      <c r="P185" s="15"/>
      <c r="Q185" s="15"/>
      <c r="R185" s="15"/>
      <c r="S185" s="15"/>
      <c r="T185" s="15"/>
      <c r="U185" s="15"/>
      <c r="V185" s="15"/>
      <c r="W185" s="621" t="str">
        <f>IF(ISBLANK($C185),"",_xlfn.IFNA(MATCH($C185,Deelnemersoverzicht!$C$16:$C$66,0),0))</f>
        <v/>
      </c>
      <c r="X185" s="487" t="str">
        <f t="shared" si="16"/>
        <v>Na startdatum aangekocht</v>
      </c>
    </row>
    <row r="186" spans="1:24" ht="12" customHeight="1" x14ac:dyDescent="0.2">
      <c r="A186" s="195" t="str">
        <f t="shared" si="13"/>
        <v/>
      </c>
      <c r="B186" s="552"/>
      <c r="C186" s="560"/>
      <c r="D186" s="567"/>
      <c r="E186" s="567"/>
      <c r="F186" s="567"/>
      <c r="G186" s="567"/>
      <c r="H186" s="568"/>
      <c r="I186" s="562"/>
      <c r="J186" s="563"/>
      <c r="K186" s="708">
        <f t="shared" si="14"/>
        <v>0</v>
      </c>
      <c r="L186" s="709"/>
      <c r="M186" s="559"/>
      <c r="N186" s="474">
        <f>IFERROR(($I186/$J186)*(Deelnemersoverzicht!$C$13-(DATEDIF(Startdatum,$H186,"D")/365)),0)</f>
        <v>0</v>
      </c>
      <c r="O186" s="141" t="str">
        <f t="shared" si="15"/>
        <v/>
      </c>
      <c r="P186" s="15"/>
      <c r="Q186" s="15"/>
      <c r="R186" s="15"/>
      <c r="S186" s="15"/>
      <c r="T186" s="15"/>
      <c r="U186" s="15"/>
      <c r="V186" s="15"/>
      <c r="W186" s="621" t="str">
        <f>IF(ISBLANK($C186),"",_xlfn.IFNA(MATCH($C186,Deelnemersoverzicht!$C$16:$C$66,0),0))</f>
        <v/>
      </c>
      <c r="X186" s="487" t="str">
        <f t="shared" si="16"/>
        <v>Na startdatum aangekocht</v>
      </c>
    </row>
    <row r="187" spans="1:24" ht="12" customHeight="1" x14ac:dyDescent="0.2">
      <c r="A187" s="195" t="str">
        <f t="shared" si="13"/>
        <v/>
      </c>
      <c r="B187" s="552"/>
      <c r="C187" s="560"/>
      <c r="D187" s="567"/>
      <c r="E187" s="567"/>
      <c r="F187" s="567"/>
      <c r="G187" s="567"/>
      <c r="H187" s="568"/>
      <c r="I187" s="562"/>
      <c r="J187" s="563"/>
      <c r="K187" s="708">
        <f t="shared" si="14"/>
        <v>0</v>
      </c>
      <c r="L187" s="709"/>
      <c r="M187" s="559"/>
      <c r="N187" s="474">
        <f>IFERROR(($I187/$J187)*(Deelnemersoverzicht!$C$13-(DATEDIF(Startdatum,$H187,"D")/365)),0)</f>
        <v>0</v>
      </c>
      <c r="O187" s="141" t="str">
        <f t="shared" si="15"/>
        <v/>
      </c>
      <c r="P187" s="15"/>
      <c r="Q187" s="15"/>
      <c r="R187" s="15"/>
      <c r="S187" s="15"/>
      <c r="T187" s="15"/>
      <c r="U187" s="15"/>
      <c r="V187" s="15"/>
      <c r="W187" s="621" t="str">
        <f>IF(ISBLANK($C187),"",_xlfn.IFNA(MATCH($C187,Deelnemersoverzicht!$C$16:$C$66,0),0))</f>
        <v/>
      </c>
      <c r="X187" s="487" t="str">
        <f t="shared" si="16"/>
        <v>Na startdatum aangekocht</v>
      </c>
    </row>
    <row r="188" spans="1:24" ht="12" customHeight="1" x14ac:dyDescent="0.2">
      <c r="A188" s="195" t="str">
        <f t="shared" si="13"/>
        <v/>
      </c>
      <c r="B188" s="552"/>
      <c r="C188" s="560"/>
      <c r="D188" s="567"/>
      <c r="E188" s="567"/>
      <c r="F188" s="567"/>
      <c r="G188" s="567"/>
      <c r="H188" s="568"/>
      <c r="I188" s="562"/>
      <c r="J188" s="563"/>
      <c r="K188" s="708">
        <f t="shared" si="14"/>
        <v>0</v>
      </c>
      <c r="L188" s="709"/>
      <c r="M188" s="559"/>
      <c r="N188" s="474">
        <f>IFERROR(($I188/$J188)*(Deelnemersoverzicht!$C$13-(DATEDIF(Startdatum,$H188,"D")/365)),0)</f>
        <v>0</v>
      </c>
      <c r="O188" s="141" t="str">
        <f t="shared" si="15"/>
        <v/>
      </c>
      <c r="P188" s="15"/>
      <c r="Q188" s="15"/>
      <c r="R188" s="15"/>
      <c r="S188" s="15"/>
      <c r="T188" s="15"/>
      <c r="U188" s="15"/>
      <c r="V188" s="15"/>
      <c r="W188" s="621" t="str">
        <f>IF(ISBLANK($C188),"",_xlfn.IFNA(MATCH($C188,Deelnemersoverzicht!$C$16:$C$66,0),0))</f>
        <v/>
      </c>
      <c r="X188" s="487" t="str">
        <f t="shared" si="16"/>
        <v>Na startdatum aangekocht</v>
      </c>
    </row>
    <row r="189" spans="1:24" ht="12" customHeight="1" x14ac:dyDescent="0.2">
      <c r="A189" s="195" t="str">
        <f t="shared" si="13"/>
        <v/>
      </c>
      <c r="B189" s="552"/>
      <c r="C189" s="560"/>
      <c r="D189" s="567"/>
      <c r="E189" s="567"/>
      <c r="F189" s="567"/>
      <c r="G189" s="567"/>
      <c r="H189" s="568"/>
      <c r="I189" s="562"/>
      <c r="J189" s="563"/>
      <c r="K189" s="708">
        <f t="shared" si="14"/>
        <v>0</v>
      </c>
      <c r="L189" s="709"/>
      <c r="M189" s="559"/>
      <c r="N189" s="474">
        <f>IFERROR(($I189/$J189)*(Deelnemersoverzicht!$C$13-(DATEDIF(Startdatum,$H189,"D")/365)),0)</f>
        <v>0</v>
      </c>
      <c r="O189" s="141" t="str">
        <f t="shared" si="15"/>
        <v/>
      </c>
      <c r="P189" s="15"/>
      <c r="Q189" s="15"/>
      <c r="R189" s="15"/>
      <c r="S189" s="15"/>
      <c r="T189" s="15"/>
      <c r="U189" s="15"/>
      <c r="V189" s="15"/>
      <c r="W189" s="621" t="str">
        <f>IF(ISBLANK($C189),"",_xlfn.IFNA(MATCH($C189,Deelnemersoverzicht!$C$16:$C$66,0),0))</f>
        <v/>
      </c>
      <c r="X189" s="487" t="str">
        <f t="shared" si="16"/>
        <v>Na startdatum aangekocht</v>
      </c>
    </row>
    <row r="190" spans="1:24" ht="12" customHeight="1" x14ac:dyDescent="0.2">
      <c r="A190" s="195" t="str">
        <f t="shared" si="13"/>
        <v/>
      </c>
      <c r="B190" s="552"/>
      <c r="C190" s="560"/>
      <c r="D190" s="567"/>
      <c r="E190" s="567"/>
      <c r="F190" s="567"/>
      <c r="G190" s="567"/>
      <c r="H190" s="568"/>
      <c r="I190" s="562"/>
      <c r="J190" s="563"/>
      <c r="K190" s="708">
        <f t="shared" si="14"/>
        <v>0</v>
      </c>
      <c r="L190" s="709"/>
      <c r="M190" s="559"/>
      <c r="N190" s="474">
        <f>IFERROR(($I190/$J190)*(Deelnemersoverzicht!$C$13-(DATEDIF(Startdatum,$H190,"D")/365)),0)</f>
        <v>0</v>
      </c>
      <c r="O190" s="141" t="str">
        <f t="shared" si="15"/>
        <v/>
      </c>
      <c r="P190" s="15"/>
      <c r="Q190" s="15"/>
      <c r="R190" s="15"/>
      <c r="S190" s="15"/>
      <c r="T190" s="15"/>
      <c r="U190" s="15"/>
      <c r="V190" s="15"/>
      <c r="W190" s="621" t="str">
        <f>IF(ISBLANK($C190),"",_xlfn.IFNA(MATCH($C190,Deelnemersoverzicht!$C$16:$C$66,0),0))</f>
        <v/>
      </c>
      <c r="X190" s="487"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3"/>
        <v/>
      </c>
      <c r="B191" s="552"/>
      <c r="C191" s="560"/>
      <c r="D191" s="567"/>
      <c r="E191" s="567"/>
      <c r="F191" s="567"/>
      <c r="G191" s="567"/>
      <c r="H191" s="568"/>
      <c r="I191" s="562"/>
      <c r="J191" s="563"/>
      <c r="K191" s="708">
        <f t="shared" si="14"/>
        <v>0</v>
      </c>
      <c r="L191" s="709"/>
      <c r="M191" s="559"/>
      <c r="N191" s="474">
        <f>IFERROR(($I191/$J191)*(Deelnemersoverzicht!$C$13-(DATEDIF(Startdatum,$H191,"D")/365)),0)</f>
        <v>0</v>
      </c>
      <c r="O191" s="141" t="str">
        <f t="shared" si="15"/>
        <v/>
      </c>
      <c r="P191" s="15"/>
      <c r="Q191" s="15"/>
      <c r="R191" s="15"/>
      <c r="S191" s="15"/>
      <c r="T191" s="15"/>
      <c r="U191" s="15"/>
      <c r="V191" s="15"/>
      <c r="W191" s="621" t="str">
        <f>IF(ISBLANK($C191),"",_xlfn.IFNA(MATCH($C191,Deelnemersoverzicht!$C$16:$C$66,0),0))</f>
        <v/>
      </c>
      <c r="X191" s="487" t="str">
        <f t="shared" si="17"/>
        <v>Na startdatum aangekocht</v>
      </c>
    </row>
    <row r="192" spans="1:24" ht="12" customHeight="1" x14ac:dyDescent="0.2">
      <c r="A192" s="195" t="str">
        <f t="shared" si="13"/>
        <v/>
      </c>
      <c r="B192" s="552"/>
      <c r="C192" s="560"/>
      <c r="D192" s="567"/>
      <c r="E192" s="567"/>
      <c r="F192" s="567"/>
      <c r="G192" s="567"/>
      <c r="H192" s="568"/>
      <c r="I192" s="562"/>
      <c r="J192" s="563"/>
      <c r="K192" s="708">
        <f t="shared" si="14"/>
        <v>0</v>
      </c>
      <c r="L192" s="709"/>
      <c r="M192" s="559"/>
      <c r="N192" s="474">
        <f>IFERROR(($I192/$J192)*(Deelnemersoverzicht!$C$13-(DATEDIF(Startdatum,$H192,"D")/365)),0)</f>
        <v>0</v>
      </c>
      <c r="O192" s="141" t="str">
        <f t="shared" si="15"/>
        <v/>
      </c>
      <c r="P192" s="15"/>
      <c r="Q192" s="15"/>
      <c r="R192" s="15"/>
      <c r="S192" s="15"/>
      <c r="T192" s="15"/>
      <c r="U192" s="15"/>
      <c r="V192" s="15"/>
      <c r="W192" s="621" t="str">
        <f>IF(ISBLANK($C192),"",_xlfn.IFNA(MATCH($C192,Deelnemersoverzicht!$C$16:$C$66,0),0))</f>
        <v/>
      </c>
      <c r="X192" s="487" t="str">
        <f t="shared" si="17"/>
        <v>Na startdatum aangekocht</v>
      </c>
    </row>
    <row r="193" spans="1:24" ht="12" customHeight="1" x14ac:dyDescent="0.2">
      <c r="A193" s="195" t="str">
        <f t="shared" si="13"/>
        <v/>
      </c>
      <c r="B193" s="552"/>
      <c r="C193" s="560"/>
      <c r="D193" s="567"/>
      <c r="E193" s="567"/>
      <c r="F193" s="567"/>
      <c r="G193" s="567"/>
      <c r="H193" s="568"/>
      <c r="I193" s="562"/>
      <c r="J193" s="563"/>
      <c r="K193" s="708">
        <f t="shared" si="14"/>
        <v>0</v>
      </c>
      <c r="L193" s="709"/>
      <c r="M193" s="559"/>
      <c r="N193" s="474">
        <f>IFERROR(($I193/$J193)*(Deelnemersoverzicht!$C$13-(DATEDIF(Startdatum,$H193,"D")/365)),0)</f>
        <v>0</v>
      </c>
      <c r="O193" s="141" t="str">
        <f t="shared" si="15"/>
        <v/>
      </c>
      <c r="P193" s="15"/>
      <c r="Q193" s="15"/>
      <c r="R193" s="15"/>
      <c r="S193" s="15"/>
      <c r="T193" s="15"/>
      <c r="U193" s="15"/>
      <c r="V193" s="15"/>
      <c r="W193" s="621" t="str">
        <f>IF(ISBLANK($C193),"",_xlfn.IFNA(MATCH($C193,Deelnemersoverzicht!$C$16:$C$66,0),0))</f>
        <v/>
      </c>
      <c r="X193" s="487" t="str">
        <f t="shared" si="17"/>
        <v>Na startdatum aangekocht</v>
      </c>
    </row>
    <row r="194" spans="1:24" ht="12" customHeight="1" x14ac:dyDescent="0.2">
      <c r="A194" s="195" t="str">
        <f t="shared" si="13"/>
        <v/>
      </c>
      <c r="B194" s="552"/>
      <c r="C194" s="560"/>
      <c r="D194" s="567"/>
      <c r="E194" s="567"/>
      <c r="F194" s="567"/>
      <c r="G194" s="567"/>
      <c r="H194" s="568"/>
      <c r="I194" s="562"/>
      <c r="J194" s="563"/>
      <c r="K194" s="708">
        <f t="shared" si="14"/>
        <v>0</v>
      </c>
      <c r="L194" s="709"/>
      <c r="M194" s="559"/>
      <c r="N194" s="474">
        <f>IFERROR(($I194/$J194)*(Deelnemersoverzicht!$C$13-(DATEDIF(Startdatum,$H194,"D")/365)),0)</f>
        <v>0</v>
      </c>
      <c r="O194" s="141" t="str">
        <f t="shared" si="15"/>
        <v/>
      </c>
      <c r="P194" s="15"/>
      <c r="Q194" s="15"/>
      <c r="R194" s="15"/>
      <c r="S194" s="15"/>
      <c r="T194" s="15"/>
      <c r="U194" s="15"/>
      <c r="V194" s="15"/>
      <c r="W194" s="621" t="str">
        <f>IF(ISBLANK($C194),"",_xlfn.IFNA(MATCH($C194,Deelnemersoverzicht!$C$16:$C$66,0),0))</f>
        <v/>
      </c>
      <c r="X194" s="487" t="str">
        <f t="shared" si="17"/>
        <v>Na startdatum aangekocht</v>
      </c>
    </row>
    <row r="195" spans="1:24" ht="12" customHeight="1" x14ac:dyDescent="0.2">
      <c r="A195" s="195" t="str">
        <f t="shared" si="13"/>
        <v/>
      </c>
      <c r="B195" s="552"/>
      <c r="C195" s="560"/>
      <c r="D195" s="567"/>
      <c r="E195" s="567"/>
      <c r="F195" s="567"/>
      <c r="G195" s="567"/>
      <c r="H195" s="568"/>
      <c r="I195" s="562"/>
      <c r="J195" s="563"/>
      <c r="K195" s="708">
        <f t="shared" si="14"/>
        <v>0</v>
      </c>
      <c r="L195" s="709"/>
      <c r="M195" s="559"/>
      <c r="N195" s="474">
        <f>IFERROR(($I195/$J195)*(Deelnemersoverzicht!$C$13-(DATEDIF(Startdatum,$H195,"D")/365)),0)</f>
        <v>0</v>
      </c>
      <c r="O195" s="141" t="str">
        <f t="shared" si="15"/>
        <v/>
      </c>
      <c r="P195" s="15"/>
      <c r="Q195" s="15"/>
      <c r="R195" s="15"/>
      <c r="S195" s="15"/>
      <c r="T195" s="15"/>
      <c r="U195" s="15"/>
      <c r="V195" s="15"/>
      <c r="W195" s="621" t="str">
        <f>IF(ISBLANK($C195),"",_xlfn.IFNA(MATCH($C195,Deelnemersoverzicht!$C$16:$C$66,0),0))</f>
        <v/>
      </c>
      <c r="X195" s="487" t="str">
        <f t="shared" si="17"/>
        <v>Na startdatum aangekocht</v>
      </c>
    </row>
    <row r="196" spans="1:24" ht="12" customHeight="1" x14ac:dyDescent="0.2">
      <c r="A196" s="195" t="str">
        <f t="shared" si="13"/>
        <v/>
      </c>
      <c r="B196" s="552"/>
      <c r="C196" s="560"/>
      <c r="D196" s="567"/>
      <c r="E196" s="567"/>
      <c r="F196" s="567"/>
      <c r="G196" s="567"/>
      <c r="H196" s="568"/>
      <c r="I196" s="562"/>
      <c r="J196" s="563"/>
      <c r="K196" s="708">
        <f t="shared" si="14"/>
        <v>0</v>
      </c>
      <c r="L196" s="709"/>
      <c r="M196" s="559"/>
      <c r="N196" s="474">
        <f>IFERROR(($I196/$J196)*(Deelnemersoverzicht!$C$13-(DATEDIF(Startdatum,$H196,"D")/365)),0)</f>
        <v>0</v>
      </c>
      <c r="O196" s="141" t="str">
        <f t="shared" si="15"/>
        <v/>
      </c>
      <c r="P196" s="15"/>
      <c r="Q196" s="15"/>
      <c r="R196" s="15"/>
      <c r="S196" s="15"/>
      <c r="T196" s="15"/>
      <c r="U196" s="15"/>
      <c r="V196" s="15"/>
      <c r="W196" s="621" t="str">
        <f>IF(ISBLANK($C196),"",_xlfn.IFNA(MATCH($C196,Deelnemersoverzicht!$C$16:$C$66,0),0))</f>
        <v/>
      </c>
      <c r="X196" s="487" t="str">
        <f t="shared" si="17"/>
        <v>Na startdatum aangekocht</v>
      </c>
    </row>
    <row r="197" spans="1:24" ht="12" customHeight="1" x14ac:dyDescent="0.2">
      <c r="A197" s="195" t="str">
        <f t="shared" si="13"/>
        <v/>
      </c>
      <c r="B197" s="552"/>
      <c r="C197" s="560"/>
      <c r="D197" s="567"/>
      <c r="E197" s="567"/>
      <c r="F197" s="567"/>
      <c r="G197" s="567"/>
      <c r="H197" s="568"/>
      <c r="I197" s="562"/>
      <c r="J197" s="563"/>
      <c r="K197" s="708">
        <f t="shared" si="14"/>
        <v>0</v>
      </c>
      <c r="L197" s="709"/>
      <c r="M197" s="559"/>
      <c r="N197" s="474">
        <f>IFERROR(($I197/$J197)*(Deelnemersoverzicht!$C$13-(DATEDIF(Startdatum,$H197,"D")/365)),0)</f>
        <v>0</v>
      </c>
      <c r="O197" s="141" t="str">
        <f t="shared" si="15"/>
        <v/>
      </c>
      <c r="P197" s="15"/>
      <c r="Q197" s="15"/>
      <c r="R197" s="15"/>
      <c r="S197" s="15"/>
      <c r="T197" s="15"/>
      <c r="U197" s="15"/>
      <c r="V197" s="15"/>
      <c r="W197" s="621" t="str">
        <f>IF(ISBLANK($C197),"",_xlfn.IFNA(MATCH($C197,Deelnemersoverzicht!$C$16:$C$66,0),0))</f>
        <v/>
      </c>
      <c r="X197" s="487" t="str">
        <f t="shared" si="17"/>
        <v>Na startdatum aangekocht</v>
      </c>
    </row>
    <row r="198" spans="1:24" ht="12" customHeight="1" x14ac:dyDescent="0.2">
      <c r="A198" s="195" t="str">
        <f t="shared" si="13"/>
        <v/>
      </c>
      <c r="B198" s="552"/>
      <c r="C198" s="560"/>
      <c r="D198" s="567"/>
      <c r="E198" s="567"/>
      <c r="F198" s="567"/>
      <c r="G198" s="567"/>
      <c r="H198" s="568"/>
      <c r="I198" s="562"/>
      <c r="J198" s="563"/>
      <c r="K198" s="708">
        <f t="shared" si="14"/>
        <v>0</v>
      </c>
      <c r="L198" s="709"/>
      <c r="M198" s="559"/>
      <c r="N198" s="474">
        <f>IFERROR(($I198/$J198)*(Deelnemersoverzicht!$C$13-(DATEDIF(Startdatum,$H198,"D")/365)),0)</f>
        <v>0</v>
      </c>
      <c r="O198" s="141" t="str">
        <f t="shared" si="15"/>
        <v/>
      </c>
      <c r="P198" s="15"/>
      <c r="Q198" s="15"/>
      <c r="R198" s="15"/>
      <c r="S198" s="15"/>
      <c r="T198" s="15"/>
      <c r="U198" s="15"/>
      <c r="V198" s="15"/>
      <c r="W198" s="621" t="str">
        <f>IF(ISBLANK($C198),"",_xlfn.IFNA(MATCH($C198,Deelnemersoverzicht!$C$16:$C$66,0),0))</f>
        <v/>
      </c>
      <c r="X198" s="487" t="str">
        <f t="shared" si="17"/>
        <v>Na startdatum aangekocht</v>
      </c>
    </row>
    <row r="199" spans="1:24" ht="12" customHeight="1" x14ac:dyDescent="0.2">
      <c r="A199" s="195" t="str">
        <f t="shared" si="13"/>
        <v/>
      </c>
      <c r="B199" s="552"/>
      <c r="C199" s="560"/>
      <c r="D199" s="567"/>
      <c r="E199" s="567"/>
      <c r="F199" s="567"/>
      <c r="G199" s="567"/>
      <c r="H199" s="568"/>
      <c r="I199" s="562"/>
      <c r="J199" s="563"/>
      <c r="K199" s="708">
        <f t="shared" si="14"/>
        <v>0</v>
      </c>
      <c r="L199" s="709"/>
      <c r="M199" s="559"/>
      <c r="N199" s="474">
        <f>IFERROR(($I199/$J199)*(Deelnemersoverzicht!$C$13-(DATEDIF(Startdatum,$H199,"D")/365)),0)</f>
        <v>0</v>
      </c>
      <c r="O199" s="141" t="str">
        <f t="shared" si="15"/>
        <v/>
      </c>
      <c r="P199" s="15"/>
      <c r="Q199" s="15"/>
      <c r="R199" s="15"/>
      <c r="S199" s="15"/>
      <c r="T199" s="15"/>
      <c r="U199" s="15"/>
      <c r="V199" s="15"/>
      <c r="W199" s="621" t="str">
        <f>IF(ISBLANK($C199),"",_xlfn.IFNA(MATCH($C199,Deelnemersoverzicht!$C$16:$C$66,0),0))</f>
        <v/>
      </c>
      <c r="X199" s="487" t="str">
        <f t="shared" si="17"/>
        <v>Na startdatum aangekocht</v>
      </c>
    </row>
    <row r="200" spans="1:24" ht="12" customHeight="1" x14ac:dyDescent="0.2">
      <c r="A200" s="195" t="str">
        <f t="shared" si="13"/>
        <v/>
      </c>
      <c r="B200" s="552"/>
      <c r="C200" s="560"/>
      <c r="D200" s="567"/>
      <c r="E200" s="567"/>
      <c r="F200" s="567"/>
      <c r="G200" s="567"/>
      <c r="H200" s="568"/>
      <c r="I200" s="562"/>
      <c r="J200" s="563"/>
      <c r="K200" s="708">
        <f t="shared" si="14"/>
        <v>0</v>
      </c>
      <c r="L200" s="709"/>
      <c r="M200" s="559"/>
      <c r="N200" s="474">
        <f>IFERROR(($I200/$J200)*(Deelnemersoverzicht!$C$13-(DATEDIF(Startdatum,$H200,"D")/365)),0)</f>
        <v>0</v>
      </c>
      <c r="O200" s="141" t="str">
        <f t="shared" si="15"/>
        <v/>
      </c>
      <c r="P200" s="15"/>
      <c r="Q200" s="15"/>
      <c r="R200" s="15"/>
      <c r="S200" s="15"/>
      <c r="T200" s="15"/>
      <c r="U200" s="15"/>
      <c r="V200" s="15"/>
      <c r="W200" s="621" t="str">
        <f>IF(ISBLANK($C200),"",_xlfn.IFNA(MATCH($C200,Deelnemersoverzicht!$C$16:$C$66,0),0))</f>
        <v/>
      </c>
      <c r="X200" s="487" t="str">
        <f t="shared" si="17"/>
        <v>Na startdatum aangekocht</v>
      </c>
    </row>
    <row r="201" spans="1:24" ht="12" customHeight="1" x14ac:dyDescent="0.2">
      <c r="A201" s="195" t="str">
        <f t="shared" si="13"/>
        <v/>
      </c>
      <c r="B201" s="552"/>
      <c r="C201" s="560"/>
      <c r="D201" s="567"/>
      <c r="E201" s="567"/>
      <c r="F201" s="567"/>
      <c r="G201" s="567"/>
      <c r="H201" s="568"/>
      <c r="I201" s="562"/>
      <c r="J201" s="563"/>
      <c r="K201" s="708">
        <f t="shared" si="14"/>
        <v>0</v>
      </c>
      <c r="L201" s="709"/>
      <c r="M201" s="559"/>
      <c r="N201" s="474">
        <f>IFERROR(($I201/$J201)*(Deelnemersoverzicht!$C$13-(DATEDIF(Startdatum,$H201,"D")/365)),0)</f>
        <v>0</v>
      </c>
      <c r="O201" s="141" t="str">
        <f t="shared" si="15"/>
        <v/>
      </c>
      <c r="P201" s="15"/>
      <c r="Q201" s="15"/>
      <c r="R201" s="15"/>
      <c r="S201" s="15"/>
      <c r="T201" s="15"/>
      <c r="U201" s="15"/>
      <c r="V201" s="15"/>
      <c r="W201" s="621" t="str">
        <f>IF(ISBLANK($C201),"",_xlfn.IFNA(MATCH($C201,Deelnemersoverzicht!$C$16:$C$66,0),0))</f>
        <v/>
      </c>
      <c r="X201" s="487" t="str">
        <f t="shared" si="17"/>
        <v>Na startdatum aangekocht</v>
      </c>
    </row>
    <row r="202" spans="1:24" ht="12" customHeight="1" x14ac:dyDescent="0.2">
      <c r="A202" s="195" t="str">
        <f t="shared" si="13"/>
        <v/>
      </c>
      <c r="B202" s="552"/>
      <c r="C202" s="560"/>
      <c r="D202" s="567"/>
      <c r="E202" s="567"/>
      <c r="F202" s="567"/>
      <c r="G202" s="567"/>
      <c r="H202" s="568"/>
      <c r="I202" s="562"/>
      <c r="J202" s="563"/>
      <c r="K202" s="708">
        <f t="shared" si="14"/>
        <v>0</v>
      </c>
      <c r="L202" s="709"/>
      <c r="M202" s="559"/>
      <c r="N202" s="474">
        <f>IFERROR(($I202/$J202)*(Deelnemersoverzicht!$C$13-(DATEDIF(Startdatum,$H202,"D")/365)),0)</f>
        <v>0</v>
      </c>
      <c r="O202" s="141" t="str">
        <f t="shared" si="15"/>
        <v/>
      </c>
      <c r="P202" s="15"/>
      <c r="Q202" s="15"/>
      <c r="R202" s="15"/>
      <c r="S202" s="15"/>
      <c r="T202" s="15"/>
      <c r="U202" s="15"/>
      <c r="V202" s="15"/>
      <c r="W202" s="621" t="str">
        <f>IF(ISBLANK($C202),"",_xlfn.IFNA(MATCH($C202,Deelnemersoverzicht!$C$16:$C$66,0),0))</f>
        <v/>
      </c>
      <c r="X202" s="487" t="str">
        <f t="shared" si="17"/>
        <v>Na startdatum aangekocht</v>
      </c>
    </row>
    <row r="203" spans="1:24" ht="12" customHeight="1" x14ac:dyDescent="0.2">
      <c r="A203" s="195" t="str">
        <f t="shared" si="13"/>
        <v/>
      </c>
      <c r="B203" s="552"/>
      <c r="C203" s="560"/>
      <c r="D203" s="567"/>
      <c r="E203" s="567"/>
      <c r="F203" s="567"/>
      <c r="G203" s="567"/>
      <c r="H203" s="568"/>
      <c r="I203" s="562"/>
      <c r="J203" s="563"/>
      <c r="K203" s="708">
        <f t="shared" si="14"/>
        <v>0</v>
      </c>
      <c r="L203" s="709"/>
      <c r="M203" s="559"/>
      <c r="N203" s="474">
        <f>IFERROR(($I203/$J203)*(Deelnemersoverzicht!$C$13-(DATEDIF(Startdatum,$H203,"D")/365)),0)</f>
        <v>0</v>
      </c>
      <c r="O203" s="141" t="str">
        <f t="shared" si="15"/>
        <v/>
      </c>
      <c r="P203" s="15"/>
      <c r="Q203" s="15"/>
      <c r="R203" s="15"/>
      <c r="S203" s="15"/>
      <c r="T203" s="15"/>
      <c r="U203" s="15"/>
      <c r="V203" s="15"/>
      <c r="W203" s="621" t="str">
        <f>IF(ISBLANK($C203),"",_xlfn.IFNA(MATCH($C203,Deelnemersoverzicht!$C$16:$C$66,0),0))</f>
        <v/>
      </c>
      <c r="X203" s="487" t="str">
        <f t="shared" si="17"/>
        <v>Na startdatum aangekocht</v>
      </c>
    </row>
    <row r="204" spans="1:24" ht="12" customHeight="1" x14ac:dyDescent="0.2">
      <c r="A204" s="195" t="str">
        <f t="shared" si="13"/>
        <v/>
      </c>
      <c r="B204" s="552"/>
      <c r="C204" s="560"/>
      <c r="D204" s="567"/>
      <c r="E204" s="567"/>
      <c r="F204" s="567"/>
      <c r="G204" s="567"/>
      <c r="H204" s="568"/>
      <c r="I204" s="562"/>
      <c r="J204" s="563"/>
      <c r="K204" s="708">
        <f t="shared" si="14"/>
        <v>0</v>
      </c>
      <c r="L204" s="709"/>
      <c r="M204" s="559"/>
      <c r="N204" s="474">
        <f>IFERROR(($I204/$J204)*(Deelnemersoverzicht!$C$13-(DATEDIF(Startdatum,$H204,"D")/365)),0)</f>
        <v>0</v>
      </c>
      <c r="O204" s="141" t="str">
        <f t="shared" si="15"/>
        <v/>
      </c>
      <c r="P204" s="15"/>
      <c r="Q204" s="15"/>
      <c r="R204" s="15"/>
      <c r="S204" s="15"/>
      <c r="T204" s="15"/>
      <c r="U204" s="15"/>
      <c r="V204" s="15"/>
      <c r="W204" s="621" t="str">
        <f>IF(ISBLANK($C204),"",_xlfn.IFNA(MATCH($C204,Deelnemersoverzicht!$C$16:$C$66,0),0))</f>
        <v/>
      </c>
      <c r="X204" s="487" t="str">
        <f t="shared" si="17"/>
        <v>Na startdatum aangekocht</v>
      </c>
    </row>
    <row r="205" spans="1:24" ht="12" customHeight="1" x14ac:dyDescent="0.2">
      <c r="A205" s="195" t="str">
        <f t="shared" si="13"/>
        <v/>
      </c>
      <c r="B205" s="552"/>
      <c r="C205" s="560"/>
      <c r="D205" s="567"/>
      <c r="E205" s="567"/>
      <c r="F205" s="567"/>
      <c r="G205" s="567"/>
      <c r="H205" s="568"/>
      <c r="I205" s="562"/>
      <c r="J205" s="563"/>
      <c r="K205" s="708">
        <f t="shared" si="14"/>
        <v>0</v>
      </c>
      <c r="L205" s="709"/>
      <c r="M205" s="559"/>
      <c r="N205" s="474">
        <f>IFERROR(($I205/$J205)*(Deelnemersoverzicht!$C$13-(DATEDIF(Startdatum,$H205,"D")/365)),0)</f>
        <v>0</v>
      </c>
      <c r="O205" s="141" t="str">
        <f t="shared" si="15"/>
        <v/>
      </c>
      <c r="P205" s="15"/>
      <c r="Q205" s="15"/>
      <c r="R205" s="15"/>
      <c r="S205" s="15"/>
      <c r="T205" s="15"/>
      <c r="U205" s="15"/>
      <c r="V205" s="15"/>
      <c r="W205" s="621" t="str">
        <f>IF(ISBLANK($C205),"",_xlfn.IFNA(MATCH($C205,Deelnemersoverzicht!$C$16:$C$66,0),0))</f>
        <v/>
      </c>
      <c r="X205" s="487" t="str">
        <f t="shared" si="17"/>
        <v>Na startdatum aangekocht</v>
      </c>
    </row>
    <row r="206" spans="1:24" ht="12" customHeight="1" x14ac:dyDescent="0.2">
      <c r="A206" s="195" t="str">
        <f t="shared" si="13"/>
        <v/>
      </c>
      <c r="B206" s="552"/>
      <c r="C206" s="560"/>
      <c r="D206" s="567"/>
      <c r="E206" s="567"/>
      <c r="F206" s="567"/>
      <c r="G206" s="567"/>
      <c r="H206" s="568"/>
      <c r="I206" s="562"/>
      <c r="J206" s="563"/>
      <c r="K206" s="708">
        <f t="shared" si="14"/>
        <v>0</v>
      </c>
      <c r="L206" s="709"/>
      <c r="M206" s="559"/>
      <c r="N206" s="474">
        <f>IFERROR(($I206/$J206)*(Deelnemersoverzicht!$C$13-(DATEDIF(Startdatum,$H206,"D")/365)),0)</f>
        <v>0</v>
      </c>
      <c r="O206" s="141" t="str">
        <f t="shared" si="15"/>
        <v/>
      </c>
      <c r="P206" s="15"/>
      <c r="Q206" s="15"/>
      <c r="R206" s="15"/>
      <c r="S206" s="15"/>
      <c r="T206" s="15"/>
      <c r="U206" s="15"/>
      <c r="V206" s="15"/>
      <c r="W206" s="621" t="str">
        <f>IF(ISBLANK($C206),"",_xlfn.IFNA(MATCH($C206,Deelnemersoverzicht!$C$16:$C$66,0),0))</f>
        <v/>
      </c>
      <c r="X206" s="487" t="str">
        <f t="shared" si="17"/>
        <v>Na startdatum aangekocht</v>
      </c>
    </row>
    <row r="207" spans="1:24" ht="12" customHeight="1" x14ac:dyDescent="0.2">
      <c r="A207" s="195"/>
      <c r="B207" s="137"/>
      <c r="C207" s="136"/>
      <c r="D207" s="136"/>
      <c r="E207" s="15"/>
      <c r="F207" s="15"/>
      <c r="G207" s="15"/>
      <c r="H207" s="136"/>
      <c r="I207" s="136"/>
      <c r="J207" s="136"/>
      <c r="K207" s="136"/>
      <c r="L207" s="136"/>
      <c r="M207" s="470" t="s">
        <v>504</v>
      </c>
      <c r="N207" s="471">
        <f>SUM(N157:N206)</f>
        <v>0</v>
      </c>
      <c r="O207" s="141"/>
      <c r="P207" s="15"/>
      <c r="Q207" s="15"/>
      <c r="R207" s="15"/>
      <c r="S207" s="15"/>
      <c r="T207" s="15"/>
      <c r="U207" s="15"/>
      <c r="V207" s="15"/>
      <c r="W207" s="440"/>
      <c r="X207" s="15"/>
    </row>
    <row r="208" spans="1:24" ht="12" customHeight="1" x14ac:dyDescent="0.2">
      <c r="A208" s="195"/>
      <c r="B208" s="137"/>
      <c r="C208" s="136"/>
      <c r="D208" s="136"/>
      <c r="E208" s="136"/>
      <c r="F208" s="136"/>
      <c r="G208" s="136"/>
      <c r="H208" s="136"/>
      <c r="I208" s="136"/>
      <c r="J208" s="136"/>
      <c r="K208" s="136"/>
      <c r="L208" s="136"/>
      <c r="M208" s="136"/>
      <c r="N208" s="15"/>
      <c r="O208" s="141"/>
      <c r="P208" s="15"/>
      <c r="Q208" s="15"/>
      <c r="R208" s="15"/>
      <c r="S208" s="15"/>
      <c r="T208" s="15"/>
      <c r="U208" s="15"/>
      <c r="V208" s="15"/>
      <c r="W208" s="440"/>
      <c r="X208" s="15"/>
    </row>
    <row r="209" spans="1:24" ht="12" customHeight="1" x14ac:dyDescent="0.2">
      <c r="A209" s="195"/>
      <c r="B209" s="137" t="s">
        <v>117</v>
      </c>
      <c r="C209" s="136"/>
      <c r="D209" s="136"/>
      <c r="E209" s="136"/>
      <c r="F209" s="136"/>
      <c r="G209" s="136"/>
      <c r="H209" s="136"/>
      <c r="I209" s="136"/>
      <c r="J209" s="136"/>
      <c r="K209" s="136"/>
      <c r="L209" s="136"/>
      <c r="M209" s="136"/>
      <c r="N209" s="15"/>
      <c r="O209" s="141"/>
      <c r="P209" s="15"/>
      <c r="Q209" s="15"/>
      <c r="R209" s="15"/>
      <c r="S209" s="15"/>
      <c r="T209" s="15"/>
      <c r="U209" s="15"/>
      <c r="V209" s="15"/>
      <c r="W209" s="440"/>
      <c r="X209" s="15"/>
    </row>
    <row r="210" spans="1:24" ht="51" customHeight="1" x14ac:dyDescent="0.2">
      <c r="A210" s="195"/>
      <c r="B210" s="464" t="s">
        <v>263</v>
      </c>
      <c r="C210" s="670" t="s">
        <v>99</v>
      </c>
      <c r="D210" s="465" t="s">
        <v>73</v>
      </c>
      <c r="E210" s="140"/>
      <c r="F210" s="140"/>
      <c r="G210" s="140"/>
      <c r="H210" s="140"/>
      <c r="I210" s="140"/>
      <c r="J210" s="464" t="s">
        <v>76</v>
      </c>
      <c r="K210" s="464" t="s">
        <v>119</v>
      </c>
      <c r="L210" s="465"/>
      <c r="M210" s="466" t="s">
        <v>65</v>
      </c>
      <c r="N210" s="464" t="s">
        <v>71</v>
      </c>
      <c r="O210" s="141"/>
      <c r="P210" s="15"/>
      <c r="Q210" s="15"/>
      <c r="R210" s="15"/>
      <c r="S210" s="15"/>
      <c r="T210" s="15"/>
      <c r="U210" s="15"/>
      <c r="V210" s="15"/>
      <c r="W210" s="440"/>
      <c r="X210" s="15"/>
    </row>
    <row r="211" spans="1:24" ht="12" customHeight="1" x14ac:dyDescent="0.2">
      <c r="A211" s="195" t="str">
        <f t="shared" ref="A211:A260" si="18">B211&amp;M211</f>
        <v/>
      </c>
      <c r="B211" s="552"/>
      <c r="C211" s="560"/>
      <c r="D211" s="554"/>
      <c r="E211" s="554"/>
      <c r="F211" s="554"/>
      <c r="G211" s="554"/>
      <c r="H211" s="554"/>
      <c r="I211" s="554"/>
      <c r="J211" s="566"/>
      <c r="K211" s="569"/>
      <c r="L211" s="569"/>
      <c r="M211" s="559"/>
      <c r="N211" s="474">
        <f>J211*K211</f>
        <v>0</v>
      </c>
      <c r="O211" s="141" t="str">
        <f t="shared" ref="O211:O260" si="19">IF(AND(COUNTA(B211:K211)&gt;0,ISBLANK(M211)),"Activiteittype ontbreekt!",IF(B211="","",IF(COUNTIF($B$15:$B$314,B211)=1,"",IF(COUNTIF($A$15:$A$314,B211&amp;M211)&gt;1,"","Let op dat elk activiteitnummer hetzelfde activiteittype moet krijgen!"))))</f>
        <v/>
      </c>
      <c r="P211" s="15"/>
      <c r="Q211" s="15"/>
      <c r="R211" s="15"/>
      <c r="S211" s="15"/>
      <c r="T211" s="15"/>
      <c r="U211" s="15"/>
      <c r="V211" s="15"/>
      <c r="W211" s="621" t="str">
        <f>IF(ISBLANK($C211),"",_xlfn.IFNA(MATCH($C211,Deelnemersoverzicht!$C$16:$C$66,0),0))</f>
        <v/>
      </c>
      <c r="X211" s="15"/>
    </row>
    <row r="212" spans="1:24" ht="12" customHeight="1" x14ac:dyDescent="0.2">
      <c r="A212" s="195" t="str">
        <f t="shared" si="18"/>
        <v/>
      </c>
      <c r="B212" s="552"/>
      <c r="C212" s="560"/>
      <c r="D212" s="554"/>
      <c r="E212" s="554"/>
      <c r="F212" s="554"/>
      <c r="G212" s="554"/>
      <c r="H212" s="554"/>
      <c r="I212" s="554"/>
      <c r="J212" s="566"/>
      <c r="K212" s="569"/>
      <c r="L212" s="569"/>
      <c r="M212" s="559"/>
      <c r="N212" s="474">
        <f t="shared" ref="N212:N260" si="20">J212*K212</f>
        <v>0</v>
      </c>
      <c r="O212" s="141" t="str">
        <f t="shared" si="19"/>
        <v/>
      </c>
      <c r="P212" s="15"/>
      <c r="Q212" s="15"/>
      <c r="R212" s="15"/>
      <c r="S212" s="15"/>
      <c r="T212" s="15"/>
      <c r="U212" s="15"/>
      <c r="V212" s="15"/>
      <c r="W212" s="621" t="str">
        <f>IF(ISBLANK($C212),"",_xlfn.IFNA(MATCH($C212,Deelnemersoverzicht!$C$16:$C$66,0),0))</f>
        <v/>
      </c>
      <c r="X212" s="15"/>
    </row>
    <row r="213" spans="1:24" ht="12" customHeight="1" x14ac:dyDescent="0.2">
      <c r="A213" s="195" t="str">
        <f t="shared" si="18"/>
        <v/>
      </c>
      <c r="B213" s="552"/>
      <c r="C213" s="560"/>
      <c r="D213" s="554"/>
      <c r="E213" s="554"/>
      <c r="F213" s="554"/>
      <c r="G213" s="554"/>
      <c r="H213" s="554"/>
      <c r="I213" s="554"/>
      <c r="J213" s="566"/>
      <c r="K213" s="569"/>
      <c r="L213" s="569"/>
      <c r="M213" s="559"/>
      <c r="N213" s="474">
        <f t="shared" si="20"/>
        <v>0</v>
      </c>
      <c r="O213" s="141" t="str">
        <f t="shared" si="19"/>
        <v/>
      </c>
      <c r="P213" s="15"/>
      <c r="Q213" s="15"/>
      <c r="R213" s="15"/>
      <c r="S213" s="15"/>
      <c r="T213" s="15"/>
      <c r="U213" s="15"/>
      <c r="V213" s="15"/>
      <c r="W213" s="621" t="str">
        <f>IF(ISBLANK($C213),"",_xlfn.IFNA(MATCH($C213,Deelnemersoverzicht!$C$16:$C$66,0),0))</f>
        <v/>
      </c>
      <c r="X213" s="15"/>
    </row>
    <row r="214" spans="1:24" ht="12" customHeight="1" x14ac:dyDescent="0.2">
      <c r="A214" s="195" t="str">
        <f t="shared" si="18"/>
        <v/>
      </c>
      <c r="B214" s="552"/>
      <c r="C214" s="560"/>
      <c r="D214" s="554"/>
      <c r="E214" s="554"/>
      <c r="F214" s="554"/>
      <c r="G214" s="554"/>
      <c r="H214" s="554"/>
      <c r="I214" s="554"/>
      <c r="J214" s="566"/>
      <c r="K214" s="569"/>
      <c r="L214" s="569"/>
      <c r="M214" s="559"/>
      <c r="N214" s="474">
        <f t="shared" si="20"/>
        <v>0</v>
      </c>
      <c r="O214" s="141" t="str">
        <f t="shared" si="19"/>
        <v/>
      </c>
      <c r="P214" s="15"/>
      <c r="Q214" s="15"/>
      <c r="R214" s="15"/>
      <c r="S214" s="15"/>
      <c r="T214" s="15"/>
      <c r="U214" s="15"/>
      <c r="V214" s="15"/>
      <c r="W214" s="621" t="str">
        <f>IF(ISBLANK($C214),"",_xlfn.IFNA(MATCH($C214,Deelnemersoverzicht!$C$16:$C$66,0),0))</f>
        <v/>
      </c>
      <c r="X214" s="15"/>
    </row>
    <row r="215" spans="1:24" ht="12" customHeight="1" x14ac:dyDescent="0.2">
      <c r="A215" s="195" t="str">
        <f t="shared" si="18"/>
        <v/>
      </c>
      <c r="B215" s="552"/>
      <c r="C215" s="560"/>
      <c r="D215" s="554"/>
      <c r="E215" s="554"/>
      <c r="F215" s="554"/>
      <c r="G215" s="554"/>
      <c r="H215" s="554"/>
      <c r="I215" s="554"/>
      <c r="J215" s="566"/>
      <c r="K215" s="569"/>
      <c r="L215" s="569"/>
      <c r="M215" s="559"/>
      <c r="N215" s="474">
        <f t="shared" si="20"/>
        <v>0</v>
      </c>
      <c r="O215" s="141" t="str">
        <f t="shared" si="19"/>
        <v/>
      </c>
      <c r="P215" s="15"/>
      <c r="Q215" s="15"/>
      <c r="R215" s="15"/>
      <c r="S215" s="15"/>
      <c r="T215" s="15"/>
      <c r="U215" s="15"/>
      <c r="V215" s="15"/>
      <c r="W215" s="621" t="str">
        <f>IF(ISBLANK($C215),"",_xlfn.IFNA(MATCH($C215,Deelnemersoverzicht!$C$16:$C$66,0),0))</f>
        <v/>
      </c>
      <c r="X215" s="15"/>
    </row>
    <row r="216" spans="1:24" ht="12" customHeight="1" x14ac:dyDescent="0.2">
      <c r="A216" s="195" t="str">
        <f t="shared" si="18"/>
        <v/>
      </c>
      <c r="B216" s="552"/>
      <c r="C216" s="560"/>
      <c r="D216" s="554"/>
      <c r="E216" s="554"/>
      <c r="F216" s="554"/>
      <c r="G216" s="554"/>
      <c r="H216" s="554"/>
      <c r="I216" s="554"/>
      <c r="J216" s="566"/>
      <c r="K216" s="569"/>
      <c r="L216" s="569"/>
      <c r="M216" s="559"/>
      <c r="N216" s="474">
        <f t="shared" si="20"/>
        <v>0</v>
      </c>
      <c r="O216" s="141" t="str">
        <f t="shared" si="19"/>
        <v/>
      </c>
      <c r="P216" s="15"/>
      <c r="Q216" s="15"/>
      <c r="R216" s="15"/>
      <c r="S216" s="15"/>
      <c r="T216" s="15"/>
      <c r="U216" s="15"/>
      <c r="V216" s="15"/>
      <c r="W216" s="621" t="str">
        <f>IF(ISBLANK($C216),"",_xlfn.IFNA(MATCH($C216,Deelnemersoverzicht!$C$16:$C$66,0),0))</f>
        <v/>
      </c>
      <c r="X216" s="15"/>
    </row>
    <row r="217" spans="1:24" ht="12" customHeight="1" x14ac:dyDescent="0.2">
      <c r="A217" s="195" t="str">
        <f t="shared" si="18"/>
        <v/>
      </c>
      <c r="B217" s="552"/>
      <c r="C217" s="560"/>
      <c r="D217" s="554"/>
      <c r="E217" s="554"/>
      <c r="F217" s="554"/>
      <c r="G217" s="554"/>
      <c r="H217" s="554"/>
      <c r="I217" s="554"/>
      <c r="J217" s="566"/>
      <c r="K217" s="569"/>
      <c r="L217" s="569"/>
      <c r="M217" s="559"/>
      <c r="N217" s="474">
        <f t="shared" si="20"/>
        <v>0</v>
      </c>
      <c r="O217" s="141" t="str">
        <f t="shared" si="19"/>
        <v/>
      </c>
      <c r="P217" s="15"/>
      <c r="Q217" s="15"/>
      <c r="R217" s="15"/>
      <c r="S217" s="15"/>
      <c r="T217" s="15"/>
      <c r="U217" s="15"/>
      <c r="V217" s="15"/>
      <c r="W217" s="621" t="str">
        <f>IF(ISBLANK($C217),"",_xlfn.IFNA(MATCH($C217,Deelnemersoverzicht!$C$16:$C$66,0),0))</f>
        <v/>
      </c>
      <c r="X217" s="15"/>
    </row>
    <row r="218" spans="1:24" ht="12" customHeight="1" x14ac:dyDescent="0.2">
      <c r="A218" s="195" t="str">
        <f t="shared" si="18"/>
        <v/>
      </c>
      <c r="B218" s="552"/>
      <c r="C218" s="560"/>
      <c r="D218" s="554"/>
      <c r="E218" s="554"/>
      <c r="F218" s="554"/>
      <c r="G218" s="554"/>
      <c r="H218" s="554"/>
      <c r="I218" s="554"/>
      <c r="J218" s="566"/>
      <c r="K218" s="569"/>
      <c r="L218" s="569"/>
      <c r="M218" s="559"/>
      <c r="N218" s="474">
        <f t="shared" si="20"/>
        <v>0</v>
      </c>
      <c r="O218" s="141" t="str">
        <f t="shared" si="19"/>
        <v/>
      </c>
      <c r="P218" s="15"/>
      <c r="Q218" s="15"/>
      <c r="R218" s="15"/>
      <c r="S218" s="15"/>
      <c r="T218" s="15"/>
      <c r="U218" s="15"/>
      <c r="V218" s="15"/>
      <c r="W218" s="621" t="str">
        <f>IF(ISBLANK($C218),"",_xlfn.IFNA(MATCH($C218,Deelnemersoverzicht!$C$16:$C$66,0),0))</f>
        <v/>
      </c>
      <c r="X218" s="15"/>
    </row>
    <row r="219" spans="1:24" ht="12" customHeight="1" x14ac:dyDescent="0.2">
      <c r="A219" s="195" t="str">
        <f t="shared" si="18"/>
        <v/>
      </c>
      <c r="B219" s="552"/>
      <c r="C219" s="560"/>
      <c r="D219" s="554"/>
      <c r="E219" s="554"/>
      <c r="F219" s="554"/>
      <c r="G219" s="554"/>
      <c r="H219" s="554"/>
      <c r="I219" s="554"/>
      <c r="J219" s="566"/>
      <c r="K219" s="569"/>
      <c r="L219" s="569"/>
      <c r="M219" s="559"/>
      <c r="N219" s="474">
        <f t="shared" si="20"/>
        <v>0</v>
      </c>
      <c r="O219" s="141" t="str">
        <f t="shared" si="19"/>
        <v/>
      </c>
      <c r="P219" s="15"/>
      <c r="Q219" s="15"/>
      <c r="R219" s="15"/>
      <c r="S219" s="15"/>
      <c r="T219" s="15"/>
      <c r="U219" s="15"/>
      <c r="V219" s="15"/>
      <c r="W219" s="621" t="str">
        <f>IF(ISBLANK($C219),"",_xlfn.IFNA(MATCH($C219,Deelnemersoverzicht!$C$16:$C$66,0),0))</f>
        <v/>
      </c>
      <c r="X219" s="15"/>
    </row>
    <row r="220" spans="1:24" ht="12" customHeight="1" x14ac:dyDescent="0.2">
      <c r="A220" s="195" t="str">
        <f t="shared" si="18"/>
        <v/>
      </c>
      <c r="B220" s="552"/>
      <c r="C220" s="560"/>
      <c r="D220" s="554"/>
      <c r="E220" s="554"/>
      <c r="F220" s="554"/>
      <c r="G220" s="554"/>
      <c r="H220" s="554"/>
      <c r="I220" s="554"/>
      <c r="J220" s="566"/>
      <c r="K220" s="569"/>
      <c r="L220" s="569"/>
      <c r="M220" s="559"/>
      <c r="N220" s="474">
        <f t="shared" si="20"/>
        <v>0</v>
      </c>
      <c r="O220" s="141" t="str">
        <f t="shared" si="19"/>
        <v/>
      </c>
      <c r="P220" s="15"/>
      <c r="Q220" s="15"/>
      <c r="R220" s="15"/>
      <c r="S220" s="15"/>
      <c r="T220" s="15"/>
      <c r="U220" s="15"/>
      <c r="V220" s="15"/>
      <c r="W220" s="621" t="str">
        <f>IF(ISBLANK($C220),"",_xlfn.IFNA(MATCH($C220,Deelnemersoverzicht!$C$16:$C$66,0),0))</f>
        <v/>
      </c>
      <c r="X220" s="15"/>
    </row>
    <row r="221" spans="1:24" ht="12" customHeight="1" x14ac:dyDescent="0.2">
      <c r="A221" s="195" t="str">
        <f t="shared" si="18"/>
        <v/>
      </c>
      <c r="B221" s="552"/>
      <c r="C221" s="560"/>
      <c r="D221" s="554"/>
      <c r="E221" s="554"/>
      <c r="F221" s="554"/>
      <c r="G221" s="554"/>
      <c r="H221" s="554"/>
      <c r="I221" s="554"/>
      <c r="J221" s="566"/>
      <c r="K221" s="569"/>
      <c r="L221" s="569"/>
      <c r="M221" s="559"/>
      <c r="N221" s="474">
        <f t="shared" si="20"/>
        <v>0</v>
      </c>
      <c r="O221" s="141" t="str">
        <f t="shared" si="19"/>
        <v/>
      </c>
      <c r="P221" s="15"/>
      <c r="Q221" s="15"/>
      <c r="R221" s="15"/>
      <c r="S221" s="15"/>
      <c r="T221" s="15"/>
      <c r="U221" s="15"/>
      <c r="V221" s="15"/>
      <c r="W221" s="621" t="str">
        <f>IF(ISBLANK($C221),"",_xlfn.IFNA(MATCH($C221,Deelnemersoverzicht!$C$16:$C$66,0),0))</f>
        <v/>
      </c>
      <c r="X221" s="15"/>
    </row>
    <row r="222" spans="1:24" ht="12" customHeight="1" x14ac:dyDescent="0.2">
      <c r="A222" s="195" t="str">
        <f t="shared" si="18"/>
        <v/>
      </c>
      <c r="B222" s="552"/>
      <c r="C222" s="560"/>
      <c r="D222" s="554"/>
      <c r="E222" s="554"/>
      <c r="F222" s="554"/>
      <c r="G222" s="554"/>
      <c r="H222" s="554"/>
      <c r="I222" s="554"/>
      <c r="J222" s="566"/>
      <c r="K222" s="569"/>
      <c r="L222" s="569"/>
      <c r="M222" s="559"/>
      <c r="N222" s="474">
        <f t="shared" si="20"/>
        <v>0</v>
      </c>
      <c r="O222" s="141" t="str">
        <f t="shared" si="19"/>
        <v/>
      </c>
      <c r="P222" s="15"/>
      <c r="Q222" s="15"/>
      <c r="R222" s="15"/>
      <c r="S222" s="15"/>
      <c r="T222" s="15"/>
      <c r="U222" s="15"/>
      <c r="V222" s="15"/>
      <c r="W222" s="621" t="str">
        <f>IF(ISBLANK($C222),"",_xlfn.IFNA(MATCH($C222,Deelnemersoverzicht!$C$16:$C$66,0),0))</f>
        <v/>
      </c>
      <c r="X222" s="15"/>
    </row>
    <row r="223" spans="1:24" ht="12" customHeight="1" x14ac:dyDescent="0.2">
      <c r="A223" s="195" t="str">
        <f t="shared" si="18"/>
        <v/>
      </c>
      <c r="B223" s="552"/>
      <c r="C223" s="560"/>
      <c r="D223" s="554"/>
      <c r="E223" s="554"/>
      <c r="F223" s="554"/>
      <c r="G223" s="554"/>
      <c r="H223" s="554"/>
      <c r="I223" s="554"/>
      <c r="J223" s="566"/>
      <c r="K223" s="569"/>
      <c r="L223" s="569"/>
      <c r="M223" s="559"/>
      <c r="N223" s="474">
        <f t="shared" si="20"/>
        <v>0</v>
      </c>
      <c r="O223" s="141" t="str">
        <f t="shared" si="19"/>
        <v/>
      </c>
      <c r="P223" s="15"/>
      <c r="Q223" s="15"/>
      <c r="R223" s="15"/>
      <c r="S223" s="15"/>
      <c r="T223" s="15"/>
      <c r="U223" s="15"/>
      <c r="V223" s="15"/>
      <c r="W223" s="621" t="str">
        <f>IF(ISBLANK($C223),"",_xlfn.IFNA(MATCH($C223,Deelnemersoverzicht!$C$16:$C$66,0),0))</f>
        <v/>
      </c>
      <c r="X223" s="15"/>
    </row>
    <row r="224" spans="1:24" ht="12" customHeight="1" x14ac:dyDescent="0.2">
      <c r="A224" s="195" t="str">
        <f t="shared" si="18"/>
        <v/>
      </c>
      <c r="B224" s="552"/>
      <c r="C224" s="560"/>
      <c r="D224" s="554"/>
      <c r="E224" s="554"/>
      <c r="F224" s="554"/>
      <c r="G224" s="554"/>
      <c r="H224" s="554"/>
      <c r="I224" s="554"/>
      <c r="J224" s="566"/>
      <c r="K224" s="569"/>
      <c r="L224" s="569"/>
      <c r="M224" s="559"/>
      <c r="N224" s="474">
        <f t="shared" si="20"/>
        <v>0</v>
      </c>
      <c r="O224" s="141" t="str">
        <f t="shared" si="19"/>
        <v/>
      </c>
      <c r="P224" s="15"/>
      <c r="Q224" s="15"/>
      <c r="R224" s="15"/>
      <c r="S224" s="15"/>
      <c r="T224" s="15"/>
      <c r="U224" s="15"/>
      <c r="V224" s="15"/>
      <c r="W224" s="621" t="str">
        <f>IF(ISBLANK($C224),"",_xlfn.IFNA(MATCH($C224,Deelnemersoverzicht!$C$16:$C$66,0),0))</f>
        <v/>
      </c>
      <c r="X224" s="15"/>
    </row>
    <row r="225" spans="1:24" ht="12" customHeight="1" x14ac:dyDescent="0.2">
      <c r="A225" s="195" t="str">
        <f t="shared" si="18"/>
        <v/>
      </c>
      <c r="B225" s="552"/>
      <c r="C225" s="560"/>
      <c r="D225" s="554"/>
      <c r="E225" s="554"/>
      <c r="F225" s="554"/>
      <c r="G225" s="554"/>
      <c r="H225" s="554"/>
      <c r="I225" s="554"/>
      <c r="J225" s="566"/>
      <c r="K225" s="569"/>
      <c r="L225" s="569"/>
      <c r="M225" s="559"/>
      <c r="N225" s="474">
        <f t="shared" si="20"/>
        <v>0</v>
      </c>
      <c r="O225" s="141" t="str">
        <f t="shared" si="19"/>
        <v/>
      </c>
      <c r="P225" s="15"/>
      <c r="Q225" s="15"/>
      <c r="R225" s="15"/>
      <c r="S225" s="15"/>
      <c r="T225" s="15"/>
      <c r="U225" s="15"/>
      <c r="V225" s="15"/>
      <c r="W225" s="621" t="str">
        <f>IF(ISBLANK($C225),"",_xlfn.IFNA(MATCH($C225,Deelnemersoverzicht!$C$16:$C$66,0),0))</f>
        <v/>
      </c>
      <c r="X225" s="15"/>
    </row>
    <row r="226" spans="1:24" ht="12" customHeight="1" x14ac:dyDescent="0.2">
      <c r="A226" s="195" t="str">
        <f t="shared" si="18"/>
        <v/>
      </c>
      <c r="B226" s="552"/>
      <c r="C226" s="560"/>
      <c r="D226" s="554"/>
      <c r="E226" s="554"/>
      <c r="F226" s="554"/>
      <c r="G226" s="554"/>
      <c r="H226" s="554"/>
      <c r="I226" s="554"/>
      <c r="J226" s="566"/>
      <c r="K226" s="569"/>
      <c r="L226" s="569"/>
      <c r="M226" s="559"/>
      <c r="N226" s="474">
        <f t="shared" si="20"/>
        <v>0</v>
      </c>
      <c r="O226" s="141" t="str">
        <f t="shared" si="19"/>
        <v/>
      </c>
      <c r="P226" s="15"/>
      <c r="Q226" s="15"/>
      <c r="R226" s="15"/>
      <c r="S226" s="15"/>
      <c r="T226" s="15"/>
      <c r="U226" s="15"/>
      <c r="V226" s="15"/>
      <c r="W226" s="621" t="str">
        <f>IF(ISBLANK($C226),"",_xlfn.IFNA(MATCH($C226,Deelnemersoverzicht!$C$16:$C$66,0),0))</f>
        <v/>
      </c>
      <c r="X226" s="15"/>
    </row>
    <row r="227" spans="1:24" ht="12" customHeight="1" x14ac:dyDescent="0.2">
      <c r="A227" s="195" t="str">
        <f t="shared" si="18"/>
        <v/>
      </c>
      <c r="B227" s="552"/>
      <c r="C227" s="560"/>
      <c r="D227" s="554"/>
      <c r="E227" s="554"/>
      <c r="F227" s="554"/>
      <c r="G227" s="554"/>
      <c r="H227" s="554"/>
      <c r="I227" s="554"/>
      <c r="J227" s="566"/>
      <c r="K227" s="569"/>
      <c r="L227" s="569"/>
      <c r="M227" s="559"/>
      <c r="N227" s="474">
        <f t="shared" si="20"/>
        <v>0</v>
      </c>
      <c r="O227" s="141" t="str">
        <f t="shared" si="19"/>
        <v/>
      </c>
      <c r="P227" s="15"/>
      <c r="Q227" s="15"/>
      <c r="R227" s="15"/>
      <c r="S227" s="15"/>
      <c r="T227" s="15"/>
      <c r="U227" s="15"/>
      <c r="V227" s="15"/>
      <c r="W227" s="621" t="str">
        <f>IF(ISBLANK($C227),"",_xlfn.IFNA(MATCH($C227,Deelnemersoverzicht!$C$16:$C$66,0),0))</f>
        <v/>
      </c>
      <c r="X227" s="15"/>
    </row>
    <row r="228" spans="1:24" ht="12" customHeight="1" x14ac:dyDescent="0.2">
      <c r="A228" s="195" t="str">
        <f t="shared" si="18"/>
        <v/>
      </c>
      <c r="B228" s="552"/>
      <c r="C228" s="560"/>
      <c r="D228" s="554"/>
      <c r="E228" s="554"/>
      <c r="F228" s="554"/>
      <c r="G228" s="554"/>
      <c r="H228" s="554"/>
      <c r="I228" s="554"/>
      <c r="J228" s="566"/>
      <c r="K228" s="569"/>
      <c r="L228" s="569"/>
      <c r="M228" s="559"/>
      <c r="N228" s="474">
        <f t="shared" si="20"/>
        <v>0</v>
      </c>
      <c r="O228" s="141" t="str">
        <f t="shared" si="19"/>
        <v/>
      </c>
      <c r="P228" s="15"/>
      <c r="Q228" s="15"/>
      <c r="R228" s="15"/>
      <c r="S228" s="15"/>
      <c r="T228" s="15"/>
      <c r="U228" s="15"/>
      <c r="V228" s="15"/>
      <c r="W228" s="621" t="str">
        <f>IF(ISBLANK($C228),"",_xlfn.IFNA(MATCH($C228,Deelnemersoverzicht!$C$16:$C$66,0),0))</f>
        <v/>
      </c>
      <c r="X228" s="15"/>
    </row>
    <row r="229" spans="1:24" ht="12" customHeight="1" x14ac:dyDescent="0.2">
      <c r="A229" s="195" t="str">
        <f t="shared" si="18"/>
        <v/>
      </c>
      <c r="B229" s="552"/>
      <c r="C229" s="560"/>
      <c r="D229" s="554"/>
      <c r="E229" s="554"/>
      <c r="F229" s="554"/>
      <c r="G229" s="554"/>
      <c r="H229" s="554"/>
      <c r="I229" s="554"/>
      <c r="J229" s="566"/>
      <c r="K229" s="569"/>
      <c r="L229" s="569"/>
      <c r="M229" s="559"/>
      <c r="N229" s="474">
        <f t="shared" si="20"/>
        <v>0</v>
      </c>
      <c r="O229" s="141" t="str">
        <f t="shared" si="19"/>
        <v/>
      </c>
      <c r="P229" s="15"/>
      <c r="Q229" s="15"/>
      <c r="R229" s="15"/>
      <c r="S229" s="15"/>
      <c r="T229" s="15"/>
      <c r="U229" s="15"/>
      <c r="V229" s="15"/>
      <c r="W229" s="621" t="str">
        <f>IF(ISBLANK($C229),"",_xlfn.IFNA(MATCH($C229,Deelnemersoverzicht!$C$16:$C$66,0),0))</f>
        <v/>
      </c>
      <c r="X229" s="15"/>
    </row>
    <row r="230" spans="1:24" ht="12" customHeight="1" x14ac:dyDescent="0.2">
      <c r="A230" s="195" t="str">
        <f t="shared" si="18"/>
        <v/>
      </c>
      <c r="B230" s="552"/>
      <c r="C230" s="560"/>
      <c r="D230" s="554"/>
      <c r="E230" s="554"/>
      <c r="F230" s="554"/>
      <c r="G230" s="554"/>
      <c r="H230" s="554"/>
      <c r="I230" s="554"/>
      <c r="J230" s="566"/>
      <c r="K230" s="569"/>
      <c r="L230" s="569"/>
      <c r="M230" s="559"/>
      <c r="N230" s="474">
        <f t="shared" si="20"/>
        <v>0</v>
      </c>
      <c r="O230" s="141" t="str">
        <f t="shared" si="19"/>
        <v/>
      </c>
      <c r="P230" s="15"/>
      <c r="Q230" s="15"/>
      <c r="R230" s="15"/>
      <c r="S230" s="15"/>
      <c r="T230" s="15"/>
      <c r="U230" s="15"/>
      <c r="V230" s="15"/>
      <c r="W230" s="621" t="str">
        <f>IF(ISBLANK($C230),"",_xlfn.IFNA(MATCH($C230,Deelnemersoverzicht!$C$16:$C$66,0),0))</f>
        <v/>
      </c>
      <c r="X230" s="15"/>
    </row>
    <row r="231" spans="1:24" ht="12" customHeight="1" x14ac:dyDescent="0.2">
      <c r="A231" s="195" t="str">
        <f t="shared" si="18"/>
        <v/>
      </c>
      <c r="B231" s="552"/>
      <c r="C231" s="560"/>
      <c r="D231" s="554"/>
      <c r="E231" s="554"/>
      <c r="F231" s="554"/>
      <c r="G231" s="554"/>
      <c r="H231" s="554"/>
      <c r="I231" s="554"/>
      <c r="J231" s="566"/>
      <c r="K231" s="569"/>
      <c r="L231" s="569"/>
      <c r="M231" s="559"/>
      <c r="N231" s="474">
        <f t="shared" si="20"/>
        <v>0</v>
      </c>
      <c r="O231" s="141" t="str">
        <f t="shared" si="19"/>
        <v/>
      </c>
      <c r="P231" s="15"/>
      <c r="Q231" s="15"/>
      <c r="R231" s="15"/>
      <c r="S231" s="15"/>
      <c r="T231" s="15"/>
      <c r="U231" s="15"/>
      <c r="V231" s="15"/>
      <c r="W231" s="621" t="str">
        <f>IF(ISBLANK($C231),"",_xlfn.IFNA(MATCH($C231,Deelnemersoverzicht!$C$16:$C$66,0),0))</f>
        <v/>
      </c>
      <c r="X231" s="15"/>
    </row>
    <row r="232" spans="1:24" ht="12" customHeight="1" x14ac:dyDescent="0.2">
      <c r="A232" s="195" t="str">
        <f t="shared" si="18"/>
        <v/>
      </c>
      <c r="B232" s="552"/>
      <c r="C232" s="560"/>
      <c r="D232" s="554"/>
      <c r="E232" s="554"/>
      <c r="F232" s="554"/>
      <c r="G232" s="554"/>
      <c r="H232" s="554"/>
      <c r="I232" s="554"/>
      <c r="J232" s="566"/>
      <c r="K232" s="569"/>
      <c r="L232" s="569"/>
      <c r="M232" s="559"/>
      <c r="N232" s="474">
        <f t="shared" si="20"/>
        <v>0</v>
      </c>
      <c r="O232" s="141" t="str">
        <f t="shared" si="19"/>
        <v/>
      </c>
      <c r="P232" s="15"/>
      <c r="Q232" s="15"/>
      <c r="R232" s="15"/>
      <c r="S232" s="15"/>
      <c r="T232" s="15"/>
      <c r="U232" s="15"/>
      <c r="V232" s="15"/>
      <c r="W232" s="621" t="str">
        <f>IF(ISBLANK($C232),"",_xlfn.IFNA(MATCH($C232,Deelnemersoverzicht!$C$16:$C$66,0),0))</f>
        <v/>
      </c>
      <c r="X232" s="15"/>
    </row>
    <row r="233" spans="1:24" ht="12" customHeight="1" x14ac:dyDescent="0.2">
      <c r="A233" s="195" t="str">
        <f t="shared" si="18"/>
        <v/>
      </c>
      <c r="B233" s="552"/>
      <c r="C233" s="560"/>
      <c r="D233" s="554"/>
      <c r="E233" s="554"/>
      <c r="F233" s="554"/>
      <c r="G233" s="554"/>
      <c r="H233" s="554"/>
      <c r="I233" s="554"/>
      <c r="J233" s="566"/>
      <c r="K233" s="569"/>
      <c r="L233" s="569"/>
      <c r="M233" s="559"/>
      <c r="N233" s="474">
        <f t="shared" si="20"/>
        <v>0</v>
      </c>
      <c r="O233" s="141" t="str">
        <f t="shared" si="19"/>
        <v/>
      </c>
      <c r="P233" s="15"/>
      <c r="Q233" s="15"/>
      <c r="R233" s="15"/>
      <c r="S233" s="15"/>
      <c r="T233" s="15"/>
      <c r="U233" s="15"/>
      <c r="V233" s="15"/>
      <c r="W233" s="621" t="str">
        <f>IF(ISBLANK($C233),"",_xlfn.IFNA(MATCH($C233,Deelnemersoverzicht!$C$16:$C$66,0),0))</f>
        <v/>
      </c>
      <c r="X233" s="15"/>
    </row>
    <row r="234" spans="1:24" ht="12" customHeight="1" x14ac:dyDescent="0.2">
      <c r="A234" s="195" t="str">
        <f t="shared" si="18"/>
        <v/>
      </c>
      <c r="B234" s="552"/>
      <c r="C234" s="560"/>
      <c r="D234" s="554"/>
      <c r="E234" s="554"/>
      <c r="F234" s="554"/>
      <c r="G234" s="554"/>
      <c r="H234" s="554"/>
      <c r="I234" s="554"/>
      <c r="J234" s="566"/>
      <c r="K234" s="569"/>
      <c r="L234" s="569"/>
      <c r="M234" s="559"/>
      <c r="N234" s="474">
        <f t="shared" si="20"/>
        <v>0</v>
      </c>
      <c r="O234" s="141" t="str">
        <f t="shared" si="19"/>
        <v/>
      </c>
      <c r="P234" s="15"/>
      <c r="Q234" s="15"/>
      <c r="R234" s="15"/>
      <c r="S234" s="15"/>
      <c r="T234" s="15"/>
      <c r="U234" s="15"/>
      <c r="V234" s="15"/>
      <c r="W234" s="621" t="str">
        <f>IF(ISBLANK($C234),"",_xlfn.IFNA(MATCH($C234,Deelnemersoverzicht!$C$16:$C$66,0),0))</f>
        <v/>
      </c>
      <c r="X234" s="15"/>
    </row>
    <row r="235" spans="1:24" ht="12" customHeight="1" x14ac:dyDescent="0.2">
      <c r="A235" s="195" t="str">
        <f t="shared" si="18"/>
        <v/>
      </c>
      <c r="B235" s="552"/>
      <c r="C235" s="560"/>
      <c r="D235" s="554"/>
      <c r="E235" s="554"/>
      <c r="F235" s="554"/>
      <c r="G235" s="554"/>
      <c r="H235" s="554"/>
      <c r="I235" s="554"/>
      <c r="J235" s="566"/>
      <c r="K235" s="569"/>
      <c r="L235" s="569"/>
      <c r="M235" s="559"/>
      <c r="N235" s="474">
        <f t="shared" si="20"/>
        <v>0</v>
      </c>
      <c r="O235" s="141" t="str">
        <f t="shared" si="19"/>
        <v/>
      </c>
      <c r="P235" s="15"/>
      <c r="Q235" s="15"/>
      <c r="R235" s="15"/>
      <c r="S235" s="15"/>
      <c r="T235" s="15"/>
      <c r="U235" s="15"/>
      <c r="V235" s="15"/>
      <c r="W235" s="621" t="str">
        <f>IF(ISBLANK($C235),"",_xlfn.IFNA(MATCH($C235,Deelnemersoverzicht!$C$16:$C$66,0),0))</f>
        <v/>
      </c>
      <c r="X235" s="15"/>
    </row>
    <row r="236" spans="1:24" ht="12" customHeight="1" x14ac:dyDescent="0.2">
      <c r="A236" s="195" t="str">
        <f t="shared" si="18"/>
        <v/>
      </c>
      <c r="B236" s="552"/>
      <c r="C236" s="560"/>
      <c r="D236" s="554"/>
      <c r="E236" s="554"/>
      <c r="F236" s="554"/>
      <c r="G236" s="554"/>
      <c r="H236" s="554"/>
      <c r="I236" s="554"/>
      <c r="J236" s="566"/>
      <c r="K236" s="569"/>
      <c r="L236" s="569"/>
      <c r="M236" s="559"/>
      <c r="N236" s="474">
        <f t="shared" si="20"/>
        <v>0</v>
      </c>
      <c r="O236" s="141" t="str">
        <f t="shared" si="19"/>
        <v/>
      </c>
      <c r="P236" s="15"/>
      <c r="Q236" s="15"/>
      <c r="R236" s="15"/>
      <c r="S236" s="15"/>
      <c r="T236" s="15"/>
      <c r="U236" s="15"/>
      <c r="V236" s="15"/>
      <c r="W236" s="621" t="str">
        <f>IF(ISBLANK($C236),"",_xlfn.IFNA(MATCH($C236,Deelnemersoverzicht!$C$16:$C$66,0),0))</f>
        <v/>
      </c>
      <c r="X236" s="15"/>
    </row>
    <row r="237" spans="1:24" ht="12" customHeight="1" x14ac:dyDescent="0.2">
      <c r="A237" s="195" t="str">
        <f t="shared" si="18"/>
        <v/>
      </c>
      <c r="B237" s="552"/>
      <c r="C237" s="560"/>
      <c r="D237" s="554"/>
      <c r="E237" s="554"/>
      <c r="F237" s="554"/>
      <c r="G237" s="554"/>
      <c r="H237" s="554"/>
      <c r="I237" s="554"/>
      <c r="J237" s="566"/>
      <c r="K237" s="569"/>
      <c r="L237" s="569"/>
      <c r="M237" s="559"/>
      <c r="N237" s="474">
        <f t="shared" si="20"/>
        <v>0</v>
      </c>
      <c r="O237" s="141" t="str">
        <f t="shared" si="19"/>
        <v/>
      </c>
      <c r="P237" s="15"/>
      <c r="Q237" s="15"/>
      <c r="R237" s="15"/>
      <c r="S237" s="15"/>
      <c r="T237" s="15"/>
      <c r="U237" s="15"/>
      <c r="V237" s="15"/>
      <c r="W237" s="621" t="str">
        <f>IF(ISBLANK($C237),"",_xlfn.IFNA(MATCH($C237,Deelnemersoverzicht!$C$16:$C$66,0),0))</f>
        <v/>
      </c>
      <c r="X237" s="15"/>
    </row>
    <row r="238" spans="1:24" ht="12" customHeight="1" x14ac:dyDescent="0.2">
      <c r="A238" s="195" t="str">
        <f t="shared" si="18"/>
        <v/>
      </c>
      <c r="B238" s="552"/>
      <c r="C238" s="560"/>
      <c r="D238" s="554"/>
      <c r="E238" s="554"/>
      <c r="F238" s="554"/>
      <c r="G238" s="554"/>
      <c r="H238" s="554"/>
      <c r="I238" s="554"/>
      <c r="J238" s="566"/>
      <c r="K238" s="569"/>
      <c r="L238" s="569"/>
      <c r="M238" s="559"/>
      <c r="N238" s="474">
        <f t="shared" si="20"/>
        <v>0</v>
      </c>
      <c r="O238" s="141" t="str">
        <f t="shared" si="19"/>
        <v/>
      </c>
      <c r="P238" s="15"/>
      <c r="Q238" s="15"/>
      <c r="R238" s="15"/>
      <c r="S238" s="15"/>
      <c r="T238" s="15"/>
      <c r="U238" s="15"/>
      <c r="V238" s="15"/>
      <c r="W238" s="621" t="str">
        <f>IF(ISBLANK($C238),"",_xlfn.IFNA(MATCH($C238,Deelnemersoverzicht!$C$16:$C$66,0),0))</f>
        <v/>
      </c>
      <c r="X238" s="15"/>
    </row>
    <row r="239" spans="1:24" ht="12" customHeight="1" x14ac:dyDescent="0.2">
      <c r="A239" s="195" t="str">
        <f t="shared" si="18"/>
        <v/>
      </c>
      <c r="B239" s="552"/>
      <c r="C239" s="560"/>
      <c r="D239" s="554"/>
      <c r="E239" s="554"/>
      <c r="F239" s="554"/>
      <c r="G239" s="554"/>
      <c r="H239" s="554"/>
      <c r="I239" s="554"/>
      <c r="J239" s="566"/>
      <c r="K239" s="569"/>
      <c r="L239" s="569"/>
      <c r="M239" s="559"/>
      <c r="N239" s="474">
        <f t="shared" si="20"/>
        <v>0</v>
      </c>
      <c r="O239" s="141" t="str">
        <f t="shared" si="19"/>
        <v/>
      </c>
      <c r="P239" s="15"/>
      <c r="Q239" s="15"/>
      <c r="R239" s="15"/>
      <c r="S239" s="15"/>
      <c r="T239" s="15"/>
      <c r="U239" s="15"/>
      <c r="V239" s="15"/>
      <c r="W239" s="621" t="str">
        <f>IF(ISBLANK($C239),"",_xlfn.IFNA(MATCH($C239,Deelnemersoverzicht!$C$16:$C$66,0),0))</f>
        <v/>
      </c>
      <c r="X239" s="15"/>
    </row>
    <row r="240" spans="1:24" ht="12" customHeight="1" x14ac:dyDescent="0.2">
      <c r="A240" s="195" t="str">
        <f t="shared" si="18"/>
        <v/>
      </c>
      <c r="B240" s="552"/>
      <c r="C240" s="560"/>
      <c r="D240" s="554"/>
      <c r="E240" s="554"/>
      <c r="F240" s="554"/>
      <c r="G240" s="554"/>
      <c r="H240" s="554"/>
      <c r="I240" s="554"/>
      <c r="J240" s="566"/>
      <c r="K240" s="569"/>
      <c r="L240" s="569"/>
      <c r="M240" s="559"/>
      <c r="N240" s="474">
        <f t="shared" si="20"/>
        <v>0</v>
      </c>
      <c r="O240" s="141" t="str">
        <f t="shared" si="19"/>
        <v/>
      </c>
      <c r="P240" s="15"/>
      <c r="Q240" s="15"/>
      <c r="R240" s="15"/>
      <c r="S240" s="15"/>
      <c r="T240" s="15"/>
      <c r="U240" s="15"/>
      <c r="V240" s="15"/>
      <c r="W240" s="621" t="str">
        <f>IF(ISBLANK($C240),"",_xlfn.IFNA(MATCH($C240,Deelnemersoverzicht!$C$16:$C$66,0),0))</f>
        <v/>
      </c>
      <c r="X240" s="15"/>
    </row>
    <row r="241" spans="1:24" ht="12" customHeight="1" x14ac:dyDescent="0.2">
      <c r="A241" s="195" t="str">
        <f t="shared" si="18"/>
        <v/>
      </c>
      <c r="B241" s="552"/>
      <c r="C241" s="560"/>
      <c r="D241" s="554"/>
      <c r="E241" s="554"/>
      <c r="F241" s="554"/>
      <c r="G241" s="554"/>
      <c r="H241" s="554"/>
      <c r="I241" s="554"/>
      <c r="J241" s="566"/>
      <c r="K241" s="569"/>
      <c r="L241" s="569"/>
      <c r="M241" s="559"/>
      <c r="N241" s="474">
        <f t="shared" si="20"/>
        <v>0</v>
      </c>
      <c r="O241" s="141" t="str">
        <f t="shared" si="19"/>
        <v/>
      </c>
      <c r="P241" s="15"/>
      <c r="Q241" s="15"/>
      <c r="R241" s="15"/>
      <c r="S241" s="15"/>
      <c r="T241" s="15"/>
      <c r="U241" s="15"/>
      <c r="V241" s="15"/>
      <c r="W241" s="621" t="str">
        <f>IF(ISBLANK($C241),"",_xlfn.IFNA(MATCH($C241,Deelnemersoverzicht!$C$16:$C$66,0),0))</f>
        <v/>
      </c>
      <c r="X241" s="15"/>
    </row>
    <row r="242" spans="1:24" ht="12" customHeight="1" x14ac:dyDescent="0.2">
      <c r="A242" s="195" t="str">
        <f t="shared" si="18"/>
        <v/>
      </c>
      <c r="B242" s="552"/>
      <c r="C242" s="560"/>
      <c r="D242" s="554"/>
      <c r="E242" s="554"/>
      <c r="F242" s="554"/>
      <c r="G242" s="554"/>
      <c r="H242" s="554"/>
      <c r="I242" s="554"/>
      <c r="J242" s="566"/>
      <c r="K242" s="569"/>
      <c r="L242" s="569"/>
      <c r="M242" s="559"/>
      <c r="N242" s="474">
        <f t="shared" si="20"/>
        <v>0</v>
      </c>
      <c r="O242" s="141" t="str">
        <f t="shared" si="19"/>
        <v/>
      </c>
      <c r="P242" s="15"/>
      <c r="Q242" s="15"/>
      <c r="R242" s="15"/>
      <c r="S242" s="15"/>
      <c r="T242" s="15"/>
      <c r="U242" s="15"/>
      <c r="V242" s="15"/>
      <c r="W242" s="621" t="str">
        <f>IF(ISBLANK($C242),"",_xlfn.IFNA(MATCH($C242,Deelnemersoverzicht!$C$16:$C$66,0),0))</f>
        <v/>
      </c>
      <c r="X242" s="15"/>
    </row>
    <row r="243" spans="1:24" ht="12" customHeight="1" x14ac:dyDescent="0.2">
      <c r="A243" s="195" t="str">
        <f t="shared" si="18"/>
        <v/>
      </c>
      <c r="B243" s="552"/>
      <c r="C243" s="560"/>
      <c r="D243" s="554"/>
      <c r="E243" s="554"/>
      <c r="F243" s="554"/>
      <c r="G243" s="554"/>
      <c r="H243" s="554"/>
      <c r="I243" s="554"/>
      <c r="J243" s="566"/>
      <c r="K243" s="569"/>
      <c r="L243" s="569"/>
      <c r="M243" s="559"/>
      <c r="N243" s="474">
        <f t="shared" si="20"/>
        <v>0</v>
      </c>
      <c r="O243" s="141" t="str">
        <f t="shared" si="19"/>
        <v/>
      </c>
      <c r="P243" s="15"/>
      <c r="Q243" s="15"/>
      <c r="R243" s="15"/>
      <c r="S243" s="15"/>
      <c r="T243" s="15"/>
      <c r="U243" s="15"/>
      <c r="V243" s="15"/>
      <c r="W243" s="621" t="str">
        <f>IF(ISBLANK($C243),"",_xlfn.IFNA(MATCH($C243,Deelnemersoverzicht!$C$16:$C$66,0),0))</f>
        <v/>
      </c>
      <c r="X243" s="15"/>
    </row>
    <row r="244" spans="1:24" ht="12" customHeight="1" x14ac:dyDescent="0.2">
      <c r="A244" s="195" t="str">
        <f t="shared" si="18"/>
        <v/>
      </c>
      <c r="B244" s="552"/>
      <c r="C244" s="560"/>
      <c r="D244" s="554"/>
      <c r="E244" s="554"/>
      <c r="F244" s="554"/>
      <c r="G244" s="554"/>
      <c r="H244" s="554"/>
      <c r="I244" s="554"/>
      <c r="J244" s="566"/>
      <c r="K244" s="569"/>
      <c r="L244" s="569"/>
      <c r="M244" s="559"/>
      <c r="N244" s="474">
        <f t="shared" si="20"/>
        <v>0</v>
      </c>
      <c r="O244" s="141" t="str">
        <f t="shared" si="19"/>
        <v/>
      </c>
      <c r="P244" s="15"/>
      <c r="Q244" s="15"/>
      <c r="R244" s="15"/>
      <c r="S244" s="15"/>
      <c r="T244" s="15"/>
      <c r="U244" s="15"/>
      <c r="V244" s="15"/>
      <c r="W244" s="621" t="str">
        <f>IF(ISBLANK($C244),"",_xlfn.IFNA(MATCH($C244,Deelnemersoverzicht!$C$16:$C$66,0),0))</f>
        <v/>
      </c>
      <c r="X244" s="15"/>
    </row>
    <row r="245" spans="1:24" ht="12" customHeight="1" x14ac:dyDescent="0.2">
      <c r="A245" s="195" t="str">
        <f t="shared" si="18"/>
        <v/>
      </c>
      <c r="B245" s="552"/>
      <c r="C245" s="560"/>
      <c r="D245" s="554"/>
      <c r="E245" s="554"/>
      <c r="F245" s="554"/>
      <c r="G245" s="554"/>
      <c r="H245" s="554"/>
      <c r="I245" s="554"/>
      <c r="J245" s="566"/>
      <c r="K245" s="569"/>
      <c r="L245" s="569"/>
      <c r="M245" s="559"/>
      <c r="N245" s="474">
        <f t="shared" si="20"/>
        <v>0</v>
      </c>
      <c r="O245" s="141" t="str">
        <f t="shared" si="19"/>
        <v/>
      </c>
      <c r="P245" s="15"/>
      <c r="Q245" s="15"/>
      <c r="R245" s="15"/>
      <c r="S245" s="15"/>
      <c r="T245" s="15"/>
      <c r="U245" s="15"/>
      <c r="V245" s="15"/>
      <c r="W245" s="621" t="str">
        <f>IF(ISBLANK($C245),"",_xlfn.IFNA(MATCH($C245,Deelnemersoverzicht!$C$16:$C$66,0),0))</f>
        <v/>
      </c>
      <c r="X245" s="15"/>
    </row>
    <row r="246" spans="1:24" ht="12" customHeight="1" x14ac:dyDescent="0.2">
      <c r="A246" s="195" t="str">
        <f t="shared" si="18"/>
        <v/>
      </c>
      <c r="B246" s="552"/>
      <c r="C246" s="560"/>
      <c r="D246" s="554"/>
      <c r="E246" s="554"/>
      <c r="F246" s="554"/>
      <c r="G246" s="554"/>
      <c r="H246" s="554"/>
      <c r="I246" s="554"/>
      <c r="J246" s="566"/>
      <c r="K246" s="569"/>
      <c r="L246" s="569"/>
      <c r="M246" s="559"/>
      <c r="N246" s="474">
        <f t="shared" si="20"/>
        <v>0</v>
      </c>
      <c r="O246" s="141" t="str">
        <f t="shared" si="19"/>
        <v/>
      </c>
      <c r="P246" s="15"/>
      <c r="Q246" s="15"/>
      <c r="R246" s="15"/>
      <c r="S246" s="15"/>
      <c r="T246" s="15"/>
      <c r="U246" s="15"/>
      <c r="V246" s="15"/>
      <c r="W246" s="621" t="str">
        <f>IF(ISBLANK($C246),"",_xlfn.IFNA(MATCH($C246,Deelnemersoverzicht!$C$16:$C$66,0),0))</f>
        <v/>
      </c>
      <c r="X246" s="15"/>
    </row>
    <row r="247" spans="1:24" ht="12" customHeight="1" x14ac:dyDescent="0.2">
      <c r="A247" s="195" t="str">
        <f t="shared" si="18"/>
        <v/>
      </c>
      <c r="B247" s="552"/>
      <c r="C247" s="560"/>
      <c r="D247" s="554"/>
      <c r="E247" s="554"/>
      <c r="F247" s="554"/>
      <c r="G247" s="554"/>
      <c r="H247" s="554"/>
      <c r="I247" s="554"/>
      <c r="J247" s="566"/>
      <c r="K247" s="569"/>
      <c r="L247" s="569"/>
      <c r="M247" s="559"/>
      <c r="N247" s="474">
        <f t="shared" si="20"/>
        <v>0</v>
      </c>
      <c r="O247" s="141" t="str">
        <f t="shared" si="19"/>
        <v/>
      </c>
      <c r="P247" s="15"/>
      <c r="Q247" s="15"/>
      <c r="R247" s="15"/>
      <c r="S247" s="15"/>
      <c r="T247" s="15"/>
      <c r="U247" s="15"/>
      <c r="V247" s="15"/>
      <c r="W247" s="621" t="str">
        <f>IF(ISBLANK($C247),"",_xlfn.IFNA(MATCH($C247,Deelnemersoverzicht!$C$16:$C$66,0),0))</f>
        <v/>
      </c>
      <c r="X247" s="15"/>
    </row>
    <row r="248" spans="1:24" ht="12" customHeight="1" x14ac:dyDescent="0.2">
      <c r="A248" s="195" t="str">
        <f t="shared" si="18"/>
        <v/>
      </c>
      <c r="B248" s="552"/>
      <c r="C248" s="560"/>
      <c r="D248" s="554"/>
      <c r="E248" s="554"/>
      <c r="F248" s="554"/>
      <c r="G248" s="554"/>
      <c r="H248" s="554"/>
      <c r="I248" s="554"/>
      <c r="J248" s="566"/>
      <c r="K248" s="569"/>
      <c r="L248" s="569"/>
      <c r="M248" s="559"/>
      <c r="N248" s="474">
        <f t="shared" si="20"/>
        <v>0</v>
      </c>
      <c r="O248" s="141" t="str">
        <f t="shared" si="19"/>
        <v/>
      </c>
      <c r="P248" s="15"/>
      <c r="Q248" s="15"/>
      <c r="R248" s="15"/>
      <c r="S248" s="15"/>
      <c r="T248" s="15"/>
      <c r="U248" s="15"/>
      <c r="V248" s="15"/>
      <c r="W248" s="621" t="str">
        <f>IF(ISBLANK($C248),"",_xlfn.IFNA(MATCH($C248,Deelnemersoverzicht!$C$16:$C$66,0),0))</f>
        <v/>
      </c>
      <c r="X248" s="15"/>
    </row>
    <row r="249" spans="1:24" ht="12" customHeight="1" x14ac:dyDescent="0.2">
      <c r="A249" s="195" t="str">
        <f t="shared" si="18"/>
        <v/>
      </c>
      <c r="B249" s="552"/>
      <c r="C249" s="560"/>
      <c r="D249" s="554"/>
      <c r="E249" s="554"/>
      <c r="F249" s="554"/>
      <c r="G249" s="554"/>
      <c r="H249" s="554"/>
      <c r="I249" s="554"/>
      <c r="J249" s="566"/>
      <c r="K249" s="569"/>
      <c r="L249" s="569"/>
      <c r="M249" s="559"/>
      <c r="N249" s="474">
        <f t="shared" si="20"/>
        <v>0</v>
      </c>
      <c r="O249" s="141" t="str">
        <f t="shared" si="19"/>
        <v/>
      </c>
      <c r="P249" s="15"/>
      <c r="Q249" s="15"/>
      <c r="R249" s="15"/>
      <c r="S249" s="15"/>
      <c r="T249" s="15"/>
      <c r="U249" s="15"/>
      <c r="V249" s="15"/>
      <c r="W249" s="621" t="str">
        <f>IF(ISBLANK($C249),"",_xlfn.IFNA(MATCH($C249,Deelnemersoverzicht!$C$16:$C$66,0),0))</f>
        <v/>
      </c>
      <c r="X249" s="15"/>
    </row>
    <row r="250" spans="1:24" ht="12" customHeight="1" x14ac:dyDescent="0.2">
      <c r="A250" s="195" t="str">
        <f t="shared" si="18"/>
        <v/>
      </c>
      <c r="B250" s="552"/>
      <c r="C250" s="560"/>
      <c r="D250" s="554"/>
      <c r="E250" s="554"/>
      <c r="F250" s="554"/>
      <c r="G250" s="554"/>
      <c r="H250" s="554"/>
      <c r="I250" s="554"/>
      <c r="J250" s="566"/>
      <c r="K250" s="569"/>
      <c r="L250" s="569"/>
      <c r="M250" s="559"/>
      <c r="N250" s="474">
        <f t="shared" si="20"/>
        <v>0</v>
      </c>
      <c r="O250" s="141" t="str">
        <f t="shared" si="19"/>
        <v/>
      </c>
      <c r="P250" s="15"/>
      <c r="Q250" s="15"/>
      <c r="R250" s="15"/>
      <c r="S250" s="15"/>
      <c r="T250" s="15"/>
      <c r="U250" s="15"/>
      <c r="V250" s="15"/>
      <c r="W250" s="621" t="str">
        <f>IF(ISBLANK($C250),"",_xlfn.IFNA(MATCH($C250,Deelnemersoverzicht!$C$16:$C$66,0),0))</f>
        <v/>
      </c>
      <c r="X250" s="15"/>
    </row>
    <row r="251" spans="1:24" ht="12" customHeight="1" x14ac:dyDescent="0.2">
      <c r="A251" s="195" t="str">
        <f t="shared" si="18"/>
        <v/>
      </c>
      <c r="B251" s="552"/>
      <c r="C251" s="560"/>
      <c r="D251" s="554"/>
      <c r="E251" s="554"/>
      <c r="F251" s="554"/>
      <c r="G251" s="554"/>
      <c r="H251" s="554"/>
      <c r="I251" s="554"/>
      <c r="J251" s="566"/>
      <c r="K251" s="569"/>
      <c r="L251" s="569"/>
      <c r="M251" s="559"/>
      <c r="N251" s="474">
        <f t="shared" si="20"/>
        <v>0</v>
      </c>
      <c r="O251" s="141" t="str">
        <f t="shared" si="19"/>
        <v/>
      </c>
      <c r="P251" s="15"/>
      <c r="Q251" s="15"/>
      <c r="R251" s="15"/>
      <c r="S251" s="15"/>
      <c r="T251" s="15"/>
      <c r="U251" s="15"/>
      <c r="V251" s="15"/>
      <c r="W251" s="621" t="str">
        <f>IF(ISBLANK($C251),"",_xlfn.IFNA(MATCH($C251,Deelnemersoverzicht!$C$16:$C$66,0),0))</f>
        <v/>
      </c>
      <c r="X251" s="15"/>
    </row>
    <row r="252" spans="1:24" ht="12" customHeight="1" x14ac:dyDescent="0.2">
      <c r="A252" s="195" t="str">
        <f t="shared" si="18"/>
        <v/>
      </c>
      <c r="B252" s="552"/>
      <c r="C252" s="560"/>
      <c r="D252" s="554"/>
      <c r="E252" s="554"/>
      <c r="F252" s="554"/>
      <c r="G252" s="554"/>
      <c r="H252" s="554"/>
      <c r="I252" s="554"/>
      <c r="J252" s="566"/>
      <c r="K252" s="569"/>
      <c r="L252" s="569"/>
      <c r="M252" s="559"/>
      <c r="N252" s="474">
        <f t="shared" si="20"/>
        <v>0</v>
      </c>
      <c r="O252" s="141" t="str">
        <f t="shared" si="19"/>
        <v/>
      </c>
      <c r="P252" s="15"/>
      <c r="Q252" s="15"/>
      <c r="R252" s="15"/>
      <c r="S252" s="15"/>
      <c r="T252" s="15"/>
      <c r="U252" s="15"/>
      <c r="V252" s="15"/>
      <c r="W252" s="621" t="str">
        <f>IF(ISBLANK($C252),"",_xlfn.IFNA(MATCH($C252,Deelnemersoverzicht!$C$16:$C$66,0),0))</f>
        <v/>
      </c>
      <c r="X252" s="15"/>
    </row>
    <row r="253" spans="1:24" ht="12" customHeight="1" x14ac:dyDescent="0.2">
      <c r="A253" s="195" t="str">
        <f t="shared" si="18"/>
        <v/>
      </c>
      <c r="B253" s="552"/>
      <c r="C253" s="560"/>
      <c r="D253" s="554"/>
      <c r="E253" s="554"/>
      <c r="F253" s="554"/>
      <c r="G253" s="554"/>
      <c r="H253" s="554"/>
      <c r="I253" s="554"/>
      <c r="J253" s="566"/>
      <c r="K253" s="569"/>
      <c r="L253" s="569"/>
      <c r="M253" s="559"/>
      <c r="N253" s="474">
        <f t="shared" si="20"/>
        <v>0</v>
      </c>
      <c r="O253" s="141" t="str">
        <f t="shared" si="19"/>
        <v/>
      </c>
      <c r="P253" s="15"/>
      <c r="Q253" s="15"/>
      <c r="R253" s="15"/>
      <c r="S253" s="15"/>
      <c r="T253" s="15"/>
      <c r="U253" s="15"/>
      <c r="V253" s="15"/>
      <c r="W253" s="621" t="str">
        <f>IF(ISBLANK($C253),"",_xlfn.IFNA(MATCH($C253,Deelnemersoverzicht!$C$16:$C$66,0),0))</f>
        <v/>
      </c>
      <c r="X253" s="15"/>
    </row>
    <row r="254" spans="1:24" ht="12" customHeight="1" x14ac:dyDescent="0.2">
      <c r="A254" s="195" t="str">
        <f t="shared" si="18"/>
        <v/>
      </c>
      <c r="B254" s="552"/>
      <c r="C254" s="560"/>
      <c r="D254" s="554"/>
      <c r="E254" s="554"/>
      <c r="F254" s="554"/>
      <c r="G254" s="554"/>
      <c r="H254" s="554"/>
      <c r="I254" s="554"/>
      <c r="J254" s="566"/>
      <c r="K254" s="569"/>
      <c r="L254" s="569"/>
      <c r="M254" s="559"/>
      <c r="N254" s="474">
        <f t="shared" si="20"/>
        <v>0</v>
      </c>
      <c r="O254" s="141" t="str">
        <f t="shared" si="19"/>
        <v/>
      </c>
      <c r="P254" s="15"/>
      <c r="Q254" s="15"/>
      <c r="R254" s="15"/>
      <c r="S254" s="15"/>
      <c r="T254" s="15"/>
      <c r="U254" s="15"/>
      <c r="V254" s="15"/>
      <c r="W254" s="621" t="str">
        <f>IF(ISBLANK($C254),"",_xlfn.IFNA(MATCH($C254,Deelnemersoverzicht!$C$16:$C$66,0),0))</f>
        <v/>
      </c>
      <c r="X254" s="15"/>
    </row>
    <row r="255" spans="1:24" ht="12" customHeight="1" x14ac:dyDescent="0.2">
      <c r="A255" s="195" t="str">
        <f t="shared" si="18"/>
        <v/>
      </c>
      <c r="B255" s="552"/>
      <c r="C255" s="560"/>
      <c r="D255" s="554"/>
      <c r="E255" s="554"/>
      <c r="F255" s="554"/>
      <c r="G255" s="554"/>
      <c r="H255" s="554"/>
      <c r="I255" s="554"/>
      <c r="J255" s="566"/>
      <c r="K255" s="569"/>
      <c r="L255" s="569"/>
      <c r="M255" s="559"/>
      <c r="N255" s="474">
        <f t="shared" si="20"/>
        <v>0</v>
      </c>
      <c r="O255" s="141" t="str">
        <f t="shared" si="19"/>
        <v/>
      </c>
      <c r="P255" s="15"/>
      <c r="Q255" s="15"/>
      <c r="R255" s="15"/>
      <c r="S255" s="15"/>
      <c r="T255" s="15"/>
      <c r="U255" s="15"/>
      <c r="V255" s="15"/>
      <c r="W255" s="621" t="str">
        <f>IF(ISBLANK($C255),"",_xlfn.IFNA(MATCH($C255,Deelnemersoverzicht!$C$16:$C$66,0),0))</f>
        <v/>
      </c>
      <c r="X255" s="15"/>
    </row>
    <row r="256" spans="1:24" ht="12" customHeight="1" x14ac:dyDescent="0.2">
      <c r="A256" s="195" t="str">
        <f t="shared" si="18"/>
        <v/>
      </c>
      <c r="B256" s="552"/>
      <c r="C256" s="560"/>
      <c r="D256" s="554"/>
      <c r="E256" s="554"/>
      <c r="F256" s="554"/>
      <c r="G256" s="554"/>
      <c r="H256" s="554"/>
      <c r="I256" s="554"/>
      <c r="J256" s="566"/>
      <c r="K256" s="569"/>
      <c r="L256" s="569"/>
      <c r="M256" s="559"/>
      <c r="N256" s="474">
        <f t="shared" si="20"/>
        <v>0</v>
      </c>
      <c r="O256" s="141" t="str">
        <f t="shared" si="19"/>
        <v/>
      </c>
      <c r="P256" s="15"/>
      <c r="Q256" s="15"/>
      <c r="R256" s="15"/>
      <c r="S256" s="15"/>
      <c r="T256" s="15"/>
      <c r="U256" s="15"/>
      <c r="V256" s="15"/>
      <c r="W256" s="621" t="str">
        <f>IF(ISBLANK($C256),"",_xlfn.IFNA(MATCH($C256,Deelnemersoverzicht!$C$16:$C$66,0),0))</f>
        <v/>
      </c>
      <c r="X256" s="15"/>
    </row>
    <row r="257" spans="1:24" ht="12" customHeight="1" x14ac:dyDescent="0.2">
      <c r="A257" s="195" t="str">
        <f t="shared" si="18"/>
        <v/>
      </c>
      <c r="B257" s="552"/>
      <c r="C257" s="560"/>
      <c r="D257" s="554"/>
      <c r="E257" s="554"/>
      <c r="F257" s="554"/>
      <c r="G257" s="554"/>
      <c r="H257" s="554"/>
      <c r="I257" s="554"/>
      <c r="J257" s="566"/>
      <c r="K257" s="569"/>
      <c r="L257" s="569"/>
      <c r="M257" s="559"/>
      <c r="N257" s="474">
        <f t="shared" si="20"/>
        <v>0</v>
      </c>
      <c r="O257" s="141" t="str">
        <f t="shared" si="19"/>
        <v/>
      </c>
      <c r="P257" s="15"/>
      <c r="Q257" s="15"/>
      <c r="R257" s="15"/>
      <c r="S257" s="15"/>
      <c r="T257" s="15"/>
      <c r="U257" s="15"/>
      <c r="V257" s="15"/>
      <c r="W257" s="621" t="str">
        <f>IF(ISBLANK($C257),"",_xlfn.IFNA(MATCH($C257,Deelnemersoverzicht!$C$16:$C$66,0),0))</f>
        <v/>
      </c>
      <c r="X257" s="15"/>
    </row>
    <row r="258" spans="1:24" ht="12" customHeight="1" x14ac:dyDescent="0.2">
      <c r="A258" s="195" t="str">
        <f t="shared" si="18"/>
        <v/>
      </c>
      <c r="B258" s="552"/>
      <c r="C258" s="560"/>
      <c r="D258" s="554"/>
      <c r="E258" s="554"/>
      <c r="F258" s="554"/>
      <c r="G258" s="554"/>
      <c r="H258" s="554"/>
      <c r="I258" s="554"/>
      <c r="J258" s="566"/>
      <c r="K258" s="569"/>
      <c r="L258" s="569"/>
      <c r="M258" s="559"/>
      <c r="N258" s="474">
        <f t="shared" si="20"/>
        <v>0</v>
      </c>
      <c r="O258" s="141" t="str">
        <f t="shared" si="19"/>
        <v/>
      </c>
      <c r="P258" s="15"/>
      <c r="Q258" s="15"/>
      <c r="R258" s="15"/>
      <c r="S258" s="15"/>
      <c r="T258" s="15"/>
      <c r="U258" s="15"/>
      <c r="V258" s="15"/>
      <c r="W258" s="621" t="str">
        <f>IF(ISBLANK($C258),"",_xlfn.IFNA(MATCH($C258,Deelnemersoverzicht!$C$16:$C$66,0),0))</f>
        <v/>
      </c>
      <c r="X258" s="15"/>
    </row>
    <row r="259" spans="1:24" ht="12" customHeight="1" x14ac:dyDescent="0.2">
      <c r="A259" s="195" t="str">
        <f t="shared" si="18"/>
        <v/>
      </c>
      <c r="B259" s="552"/>
      <c r="C259" s="560"/>
      <c r="D259" s="554"/>
      <c r="E259" s="554"/>
      <c r="F259" s="554"/>
      <c r="G259" s="554"/>
      <c r="H259" s="554"/>
      <c r="I259" s="554"/>
      <c r="J259" s="566"/>
      <c r="K259" s="569"/>
      <c r="L259" s="569"/>
      <c r="M259" s="559"/>
      <c r="N259" s="474">
        <f t="shared" si="20"/>
        <v>0</v>
      </c>
      <c r="O259" s="141" t="str">
        <f t="shared" si="19"/>
        <v/>
      </c>
      <c r="P259" s="15"/>
      <c r="Q259" s="15"/>
      <c r="R259" s="15"/>
      <c r="S259" s="15"/>
      <c r="T259" s="15"/>
      <c r="U259" s="15"/>
      <c r="V259" s="15"/>
      <c r="W259" s="621" t="str">
        <f>IF(ISBLANK($C259),"",_xlfn.IFNA(MATCH($C259,Deelnemersoverzicht!$C$16:$C$66,0),0))</f>
        <v/>
      </c>
      <c r="X259" s="15"/>
    </row>
    <row r="260" spans="1:24" ht="12" customHeight="1" x14ac:dyDescent="0.2">
      <c r="A260" s="195" t="str">
        <f t="shared" si="18"/>
        <v/>
      </c>
      <c r="B260" s="552"/>
      <c r="C260" s="560"/>
      <c r="D260" s="554"/>
      <c r="E260" s="554"/>
      <c r="F260" s="554"/>
      <c r="G260" s="554"/>
      <c r="H260" s="554"/>
      <c r="I260" s="554"/>
      <c r="J260" s="566"/>
      <c r="K260" s="569"/>
      <c r="L260" s="569"/>
      <c r="M260" s="559"/>
      <c r="N260" s="474">
        <f t="shared" si="20"/>
        <v>0</v>
      </c>
      <c r="O260" s="141" t="str">
        <f t="shared" si="19"/>
        <v/>
      </c>
      <c r="P260" s="15"/>
      <c r="Q260" s="15"/>
      <c r="R260" s="15"/>
      <c r="S260" s="15"/>
      <c r="T260" s="15"/>
      <c r="U260" s="15"/>
      <c r="V260" s="15"/>
      <c r="W260" s="621" t="str">
        <f>IF(ISBLANK($C260),"",_xlfn.IFNA(MATCH($C260,Deelnemersoverzicht!$C$16:$C$66,0),0))</f>
        <v/>
      </c>
      <c r="X260" s="15"/>
    </row>
    <row r="261" spans="1:24" ht="12" customHeight="1" x14ac:dyDescent="0.2">
      <c r="A261" s="197"/>
      <c r="B261" s="137"/>
      <c r="C261" s="15"/>
      <c r="D261" s="137"/>
      <c r="E261" s="137"/>
      <c r="F261" s="15"/>
      <c r="G261" s="15"/>
      <c r="H261" s="15"/>
      <c r="I261" s="15"/>
      <c r="J261" s="137"/>
      <c r="K261" s="137"/>
      <c r="L261" s="137"/>
      <c r="M261" s="470" t="s">
        <v>505</v>
      </c>
      <c r="N261" s="471">
        <f>SUM(N211:N260)</f>
        <v>0</v>
      </c>
      <c r="O261" s="141"/>
      <c r="P261" s="15"/>
      <c r="Q261" s="15"/>
      <c r="R261" s="15"/>
      <c r="S261" s="15"/>
      <c r="T261" s="15"/>
      <c r="U261" s="15"/>
      <c r="V261" s="15"/>
      <c r="W261" s="440"/>
      <c r="X261" s="15"/>
    </row>
    <row r="262" spans="1:24" ht="12" customHeight="1" x14ac:dyDescent="0.2">
      <c r="A262" s="197"/>
      <c r="B262" s="137"/>
      <c r="C262" s="136"/>
      <c r="D262" s="136"/>
      <c r="E262" s="136"/>
      <c r="F262" s="136"/>
      <c r="G262" s="136"/>
      <c r="H262" s="136"/>
      <c r="I262" s="136"/>
      <c r="J262" s="136"/>
      <c r="K262" s="136"/>
      <c r="L262" s="136"/>
      <c r="M262" s="136"/>
      <c r="N262" s="15"/>
      <c r="O262" s="141"/>
      <c r="P262" s="15"/>
      <c r="Q262" s="15"/>
      <c r="R262" s="15"/>
      <c r="S262" s="15"/>
      <c r="T262" s="15"/>
      <c r="U262" s="15"/>
      <c r="V262" s="15"/>
      <c r="W262" s="440"/>
      <c r="X262" s="15"/>
    </row>
    <row r="263" spans="1:24" ht="12" customHeight="1" x14ac:dyDescent="0.2">
      <c r="A263" s="197"/>
      <c r="B263" s="137" t="s">
        <v>118</v>
      </c>
      <c r="C263" s="136"/>
      <c r="D263" s="136"/>
      <c r="E263" s="136"/>
      <c r="F263" s="136"/>
      <c r="G263" s="136"/>
      <c r="H263" s="136"/>
      <c r="I263" s="136"/>
      <c r="J263" s="136"/>
      <c r="K263" s="136"/>
      <c r="L263" s="136"/>
      <c r="M263" s="136"/>
      <c r="N263" s="15"/>
      <c r="O263" s="141"/>
      <c r="P263" s="15"/>
      <c r="Q263" s="15"/>
      <c r="R263" s="15"/>
      <c r="S263" s="15"/>
      <c r="T263" s="15"/>
      <c r="U263" s="15"/>
      <c r="V263" s="15"/>
      <c r="W263" s="440"/>
      <c r="X263" s="15"/>
    </row>
    <row r="264" spans="1:24" ht="51" customHeight="1" x14ac:dyDescent="0.2">
      <c r="A264" s="197"/>
      <c r="B264" s="464" t="s">
        <v>263</v>
      </c>
      <c r="C264" s="670" t="s">
        <v>99</v>
      </c>
      <c r="D264" s="465" t="s">
        <v>120</v>
      </c>
      <c r="E264" s="466" t="s">
        <v>73</v>
      </c>
      <c r="F264" s="140"/>
      <c r="G264" s="140"/>
      <c r="H264" s="140"/>
      <c r="I264" s="140"/>
      <c r="J264" s="140"/>
      <c r="K264" s="140"/>
      <c r="L264" s="140"/>
      <c r="M264" s="466" t="s">
        <v>65</v>
      </c>
      <c r="N264" s="464" t="s">
        <v>71</v>
      </c>
      <c r="O264" s="141"/>
      <c r="P264" s="15"/>
      <c r="Q264" s="15"/>
      <c r="R264" s="15"/>
      <c r="S264" s="15"/>
      <c r="T264" s="15"/>
      <c r="U264" s="15"/>
      <c r="V264" s="15"/>
      <c r="W264" s="440"/>
      <c r="X264" s="15"/>
    </row>
    <row r="265" spans="1:24" ht="12" customHeight="1" x14ac:dyDescent="0.2">
      <c r="A265" s="195" t="str">
        <f t="shared" ref="A265:A314" si="21">B265&amp;M265</f>
        <v/>
      </c>
      <c r="B265" s="552"/>
      <c r="C265" s="560"/>
      <c r="D265" s="570"/>
      <c r="E265" s="553"/>
      <c r="F265" s="567"/>
      <c r="G265" s="567"/>
      <c r="H265" s="567"/>
      <c r="I265" s="567"/>
      <c r="J265" s="567"/>
      <c r="K265" s="567"/>
      <c r="L265" s="567"/>
      <c r="M265" s="559"/>
      <c r="N265" s="571"/>
      <c r="O265" s="141" t="str">
        <f t="shared" ref="O265:O314" si="22">IF(AND(COUNTA(B265:K265)&gt;0,ISBLANK(M265)),"Activiteittype ontbreekt!",IF(B265="","",IF(COUNTIF($B$15:$B$314,B265)=1,"",IF(COUNTIF($A$15:$A$314,B265&amp;M265)&gt;1,"","Let op dat elk activiteitnummer hetzelfde activiteittype moet krijgen!"))))</f>
        <v/>
      </c>
      <c r="P265" s="15"/>
      <c r="Q265" s="15"/>
      <c r="R265" s="15"/>
      <c r="S265" s="15"/>
      <c r="T265" s="15"/>
      <c r="U265" s="15"/>
      <c r="V265" s="15"/>
      <c r="W265" s="621" t="str">
        <f>IF(ISBLANK($C265),"",_xlfn.IFNA(MATCH($C265,Deelnemersoverzicht!$C$16:$C$66,0),0))</f>
        <v/>
      </c>
      <c r="X265" s="15"/>
    </row>
    <row r="266" spans="1:24" ht="12" customHeight="1" x14ac:dyDescent="0.2">
      <c r="A266" s="195" t="str">
        <f t="shared" si="21"/>
        <v/>
      </c>
      <c r="B266" s="552"/>
      <c r="C266" s="560"/>
      <c r="D266" s="570"/>
      <c r="E266" s="553"/>
      <c r="F266" s="567"/>
      <c r="G266" s="567"/>
      <c r="H266" s="567"/>
      <c r="I266" s="567"/>
      <c r="J266" s="567"/>
      <c r="K266" s="567"/>
      <c r="L266" s="567"/>
      <c r="M266" s="559"/>
      <c r="N266" s="571"/>
      <c r="O266" s="141" t="str">
        <f t="shared" si="22"/>
        <v/>
      </c>
      <c r="P266" s="15"/>
      <c r="Q266" s="15"/>
      <c r="R266" s="15"/>
      <c r="S266" s="15"/>
      <c r="T266" s="15"/>
      <c r="U266" s="15"/>
      <c r="V266" s="15"/>
      <c r="W266" s="621" t="str">
        <f>IF(ISBLANK($C266),"",_xlfn.IFNA(MATCH($C266,Deelnemersoverzicht!$C$16:$C$66,0),0))</f>
        <v/>
      </c>
      <c r="X266" s="15"/>
    </row>
    <row r="267" spans="1:24" ht="12" customHeight="1" x14ac:dyDescent="0.2">
      <c r="A267" s="195" t="str">
        <f t="shared" si="21"/>
        <v/>
      </c>
      <c r="B267" s="552"/>
      <c r="C267" s="560"/>
      <c r="D267" s="570"/>
      <c r="E267" s="553"/>
      <c r="F267" s="567"/>
      <c r="G267" s="567"/>
      <c r="H267" s="567"/>
      <c r="I267" s="567"/>
      <c r="J267" s="567"/>
      <c r="K267" s="567"/>
      <c r="L267" s="567"/>
      <c r="M267" s="559"/>
      <c r="N267" s="571"/>
      <c r="O267" s="141" t="str">
        <f t="shared" si="22"/>
        <v/>
      </c>
      <c r="P267" s="15"/>
      <c r="Q267" s="15"/>
      <c r="R267" s="15"/>
      <c r="S267" s="15"/>
      <c r="T267" s="15"/>
      <c r="U267" s="15"/>
      <c r="V267" s="15"/>
      <c r="W267" s="621" t="str">
        <f>IF(ISBLANK($C267),"",_xlfn.IFNA(MATCH($C267,Deelnemersoverzicht!$C$16:$C$66,0),0))</f>
        <v/>
      </c>
      <c r="X267" s="15"/>
    </row>
    <row r="268" spans="1:24" ht="12" customHeight="1" x14ac:dyDescent="0.2">
      <c r="A268" s="195" t="str">
        <f t="shared" si="21"/>
        <v/>
      </c>
      <c r="B268" s="552"/>
      <c r="C268" s="560"/>
      <c r="D268" s="570"/>
      <c r="E268" s="553"/>
      <c r="F268" s="567"/>
      <c r="G268" s="567"/>
      <c r="H268" s="567"/>
      <c r="I268" s="567"/>
      <c r="J268" s="567"/>
      <c r="K268" s="567"/>
      <c r="L268" s="567"/>
      <c r="M268" s="559"/>
      <c r="N268" s="571"/>
      <c r="O268" s="141" t="str">
        <f t="shared" si="22"/>
        <v/>
      </c>
      <c r="P268" s="15"/>
      <c r="Q268" s="15"/>
      <c r="R268" s="15"/>
      <c r="S268" s="15"/>
      <c r="T268" s="15"/>
      <c r="U268" s="15"/>
      <c r="V268" s="15"/>
      <c r="W268" s="621" t="str">
        <f>IF(ISBLANK($C268),"",_xlfn.IFNA(MATCH($C268,Deelnemersoverzicht!$C$16:$C$66,0),0))</f>
        <v/>
      </c>
      <c r="X268" s="15"/>
    </row>
    <row r="269" spans="1:24" ht="12" customHeight="1" x14ac:dyDescent="0.2">
      <c r="A269" s="195" t="str">
        <f t="shared" si="21"/>
        <v/>
      </c>
      <c r="B269" s="552"/>
      <c r="C269" s="560"/>
      <c r="D269" s="570"/>
      <c r="E269" s="553"/>
      <c r="F269" s="567"/>
      <c r="G269" s="567"/>
      <c r="H269" s="567"/>
      <c r="I269" s="567"/>
      <c r="J269" s="567"/>
      <c r="K269" s="567"/>
      <c r="L269" s="567"/>
      <c r="M269" s="559"/>
      <c r="N269" s="571"/>
      <c r="O269" s="141" t="str">
        <f t="shared" si="22"/>
        <v/>
      </c>
      <c r="P269" s="15"/>
      <c r="Q269" s="15"/>
      <c r="R269" s="15"/>
      <c r="S269" s="15"/>
      <c r="T269" s="15"/>
      <c r="U269" s="15"/>
      <c r="V269" s="15"/>
      <c r="W269" s="621" t="str">
        <f>IF(ISBLANK($C269),"",_xlfn.IFNA(MATCH($C269,Deelnemersoverzicht!$C$16:$C$66,0),0))</f>
        <v/>
      </c>
      <c r="X269" s="15"/>
    </row>
    <row r="270" spans="1:24" ht="12" customHeight="1" x14ac:dyDescent="0.2">
      <c r="A270" s="195" t="str">
        <f t="shared" si="21"/>
        <v/>
      </c>
      <c r="B270" s="552"/>
      <c r="C270" s="560"/>
      <c r="D270" s="570"/>
      <c r="E270" s="553"/>
      <c r="F270" s="567"/>
      <c r="G270" s="567"/>
      <c r="H270" s="567"/>
      <c r="I270" s="567"/>
      <c r="J270" s="567"/>
      <c r="K270" s="567"/>
      <c r="L270" s="567"/>
      <c r="M270" s="559"/>
      <c r="N270" s="571"/>
      <c r="O270" s="141" t="str">
        <f t="shared" si="22"/>
        <v/>
      </c>
      <c r="P270" s="15"/>
      <c r="Q270" s="15"/>
      <c r="R270" s="15"/>
      <c r="S270" s="15"/>
      <c r="T270" s="15"/>
      <c r="U270" s="15"/>
      <c r="V270" s="15"/>
      <c r="W270" s="621" t="str">
        <f>IF(ISBLANK($C270),"",_xlfn.IFNA(MATCH($C270,Deelnemersoverzicht!$C$16:$C$66,0),0))</f>
        <v/>
      </c>
      <c r="X270" s="15"/>
    </row>
    <row r="271" spans="1:24" ht="12" customHeight="1" x14ac:dyDescent="0.2">
      <c r="A271" s="195" t="str">
        <f t="shared" si="21"/>
        <v/>
      </c>
      <c r="B271" s="552"/>
      <c r="C271" s="560"/>
      <c r="D271" s="570"/>
      <c r="E271" s="553"/>
      <c r="F271" s="567"/>
      <c r="G271" s="567"/>
      <c r="H271" s="567"/>
      <c r="I271" s="567"/>
      <c r="J271" s="567"/>
      <c r="K271" s="567"/>
      <c r="L271" s="567"/>
      <c r="M271" s="559"/>
      <c r="N271" s="571"/>
      <c r="O271" s="141" t="str">
        <f t="shared" si="22"/>
        <v/>
      </c>
      <c r="P271" s="15"/>
      <c r="Q271" s="15"/>
      <c r="R271" s="15"/>
      <c r="S271" s="15"/>
      <c r="T271" s="15"/>
      <c r="U271" s="15"/>
      <c r="V271" s="15"/>
      <c r="W271" s="621" t="str">
        <f>IF(ISBLANK($C271),"",_xlfn.IFNA(MATCH($C271,Deelnemersoverzicht!$C$16:$C$66,0),0))</f>
        <v/>
      </c>
      <c r="X271" s="15"/>
    </row>
    <row r="272" spans="1:24" ht="12" customHeight="1" x14ac:dyDescent="0.2">
      <c r="A272" s="195" t="str">
        <f t="shared" si="21"/>
        <v/>
      </c>
      <c r="B272" s="552"/>
      <c r="C272" s="560"/>
      <c r="D272" s="570"/>
      <c r="E272" s="553"/>
      <c r="F272" s="567"/>
      <c r="G272" s="567"/>
      <c r="H272" s="567"/>
      <c r="I272" s="567"/>
      <c r="J272" s="567"/>
      <c r="K272" s="567"/>
      <c r="L272" s="567"/>
      <c r="M272" s="559"/>
      <c r="N272" s="571"/>
      <c r="O272" s="141" t="str">
        <f t="shared" si="22"/>
        <v/>
      </c>
      <c r="P272" s="15"/>
      <c r="Q272" s="15"/>
      <c r="R272" s="15"/>
      <c r="S272" s="15"/>
      <c r="T272" s="15"/>
      <c r="U272" s="15"/>
      <c r="V272" s="15"/>
      <c r="W272" s="621" t="str">
        <f>IF(ISBLANK($C272),"",_xlfn.IFNA(MATCH($C272,Deelnemersoverzicht!$C$16:$C$66,0),0))</f>
        <v/>
      </c>
      <c r="X272" s="15"/>
    </row>
    <row r="273" spans="1:24" ht="12" customHeight="1" x14ac:dyDescent="0.2">
      <c r="A273" s="195" t="str">
        <f t="shared" si="21"/>
        <v/>
      </c>
      <c r="B273" s="552"/>
      <c r="C273" s="560"/>
      <c r="D273" s="570"/>
      <c r="E273" s="553"/>
      <c r="F273" s="567"/>
      <c r="G273" s="567"/>
      <c r="H273" s="567"/>
      <c r="I273" s="567"/>
      <c r="J273" s="567"/>
      <c r="K273" s="567"/>
      <c r="L273" s="567"/>
      <c r="M273" s="559"/>
      <c r="N273" s="571"/>
      <c r="O273" s="141" t="str">
        <f t="shared" si="22"/>
        <v/>
      </c>
      <c r="P273" s="15"/>
      <c r="Q273" s="15"/>
      <c r="R273" s="15"/>
      <c r="S273" s="15"/>
      <c r="T273" s="15"/>
      <c r="U273" s="15"/>
      <c r="V273" s="15"/>
      <c r="W273" s="621" t="str">
        <f>IF(ISBLANK($C273),"",_xlfn.IFNA(MATCH($C273,Deelnemersoverzicht!$C$16:$C$66,0),0))</f>
        <v/>
      </c>
      <c r="X273" s="15"/>
    </row>
    <row r="274" spans="1:24" ht="12" customHeight="1" x14ac:dyDescent="0.2">
      <c r="A274" s="195" t="str">
        <f t="shared" si="21"/>
        <v/>
      </c>
      <c r="B274" s="552"/>
      <c r="C274" s="560"/>
      <c r="D274" s="570"/>
      <c r="E274" s="553"/>
      <c r="F274" s="567"/>
      <c r="G274" s="567"/>
      <c r="H274" s="567"/>
      <c r="I274" s="567"/>
      <c r="J274" s="567"/>
      <c r="K274" s="567"/>
      <c r="L274" s="567"/>
      <c r="M274" s="559"/>
      <c r="N274" s="571"/>
      <c r="O274" s="141" t="str">
        <f t="shared" si="22"/>
        <v/>
      </c>
      <c r="P274" s="15"/>
      <c r="Q274" s="15"/>
      <c r="R274" s="15"/>
      <c r="S274" s="15"/>
      <c r="T274" s="15"/>
      <c r="U274" s="15"/>
      <c r="V274" s="15"/>
      <c r="W274" s="621" t="str">
        <f>IF(ISBLANK($C274),"",_xlfn.IFNA(MATCH($C274,Deelnemersoverzicht!$C$16:$C$66,0),0))</f>
        <v/>
      </c>
      <c r="X274" s="15"/>
    </row>
    <row r="275" spans="1:24" ht="12" customHeight="1" x14ac:dyDescent="0.2">
      <c r="A275" s="195" t="str">
        <f t="shared" si="21"/>
        <v/>
      </c>
      <c r="B275" s="552"/>
      <c r="C275" s="560"/>
      <c r="D275" s="570"/>
      <c r="E275" s="553"/>
      <c r="F275" s="567"/>
      <c r="G275" s="567"/>
      <c r="H275" s="567"/>
      <c r="I275" s="567"/>
      <c r="J275" s="567"/>
      <c r="K275" s="567"/>
      <c r="L275" s="567"/>
      <c r="M275" s="559"/>
      <c r="N275" s="571"/>
      <c r="O275" s="141" t="str">
        <f t="shared" si="22"/>
        <v/>
      </c>
      <c r="P275" s="15"/>
      <c r="Q275" s="15"/>
      <c r="R275" s="15"/>
      <c r="S275" s="15"/>
      <c r="T275" s="15"/>
      <c r="U275" s="15"/>
      <c r="V275" s="15"/>
      <c r="W275" s="621" t="str">
        <f>IF(ISBLANK($C275),"",_xlfn.IFNA(MATCH($C275,Deelnemersoverzicht!$C$16:$C$66,0),0))</f>
        <v/>
      </c>
      <c r="X275" s="15"/>
    </row>
    <row r="276" spans="1:24" ht="12" customHeight="1" x14ac:dyDescent="0.2">
      <c r="A276" s="195" t="str">
        <f t="shared" si="21"/>
        <v/>
      </c>
      <c r="B276" s="552"/>
      <c r="C276" s="560"/>
      <c r="D276" s="570"/>
      <c r="E276" s="553"/>
      <c r="F276" s="567"/>
      <c r="G276" s="567"/>
      <c r="H276" s="567"/>
      <c r="I276" s="567"/>
      <c r="J276" s="567"/>
      <c r="K276" s="567"/>
      <c r="L276" s="567"/>
      <c r="M276" s="559"/>
      <c r="N276" s="571"/>
      <c r="O276" s="141" t="str">
        <f t="shared" si="22"/>
        <v/>
      </c>
      <c r="P276" s="15"/>
      <c r="Q276" s="15"/>
      <c r="R276" s="15"/>
      <c r="S276" s="15"/>
      <c r="T276" s="15"/>
      <c r="U276" s="15"/>
      <c r="V276" s="15"/>
      <c r="W276" s="621" t="str">
        <f>IF(ISBLANK($C276),"",_xlfn.IFNA(MATCH($C276,Deelnemersoverzicht!$C$16:$C$66,0),0))</f>
        <v/>
      </c>
      <c r="X276" s="15"/>
    </row>
    <row r="277" spans="1:24" ht="12" customHeight="1" x14ac:dyDescent="0.2">
      <c r="A277" s="195" t="str">
        <f t="shared" si="21"/>
        <v/>
      </c>
      <c r="B277" s="552"/>
      <c r="C277" s="560"/>
      <c r="D277" s="570"/>
      <c r="E277" s="553"/>
      <c r="F277" s="567"/>
      <c r="G277" s="567"/>
      <c r="H277" s="567"/>
      <c r="I277" s="567"/>
      <c r="J277" s="567"/>
      <c r="K277" s="567"/>
      <c r="L277" s="567"/>
      <c r="M277" s="559"/>
      <c r="N277" s="571"/>
      <c r="O277" s="141" t="str">
        <f t="shared" si="22"/>
        <v/>
      </c>
      <c r="P277" s="15"/>
      <c r="Q277" s="15"/>
      <c r="R277" s="15"/>
      <c r="S277" s="15"/>
      <c r="T277" s="15"/>
      <c r="U277" s="15"/>
      <c r="V277" s="15"/>
      <c r="W277" s="621" t="str">
        <f>IF(ISBLANK($C277),"",_xlfn.IFNA(MATCH($C277,Deelnemersoverzicht!$C$16:$C$66,0),0))</f>
        <v/>
      </c>
      <c r="X277" s="15"/>
    </row>
    <row r="278" spans="1:24" ht="12" customHeight="1" x14ac:dyDescent="0.2">
      <c r="A278" s="195" t="str">
        <f t="shared" si="21"/>
        <v/>
      </c>
      <c r="B278" s="552"/>
      <c r="C278" s="560"/>
      <c r="D278" s="570"/>
      <c r="E278" s="553"/>
      <c r="F278" s="567"/>
      <c r="G278" s="567"/>
      <c r="H278" s="567"/>
      <c r="I278" s="567"/>
      <c r="J278" s="567"/>
      <c r="K278" s="567"/>
      <c r="L278" s="567"/>
      <c r="M278" s="559"/>
      <c r="N278" s="571"/>
      <c r="O278" s="141" t="str">
        <f t="shared" si="22"/>
        <v/>
      </c>
      <c r="P278" s="15"/>
      <c r="Q278" s="15"/>
      <c r="R278" s="15"/>
      <c r="S278" s="15"/>
      <c r="T278" s="15"/>
      <c r="U278" s="15"/>
      <c r="V278" s="15"/>
      <c r="W278" s="621" t="str">
        <f>IF(ISBLANK($C278),"",_xlfn.IFNA(MATCH($C278,Deelnemersoverzicht!$C$16:$C$66,0),0))</f>
        <v/>
      </c>
      <c r="X278" s="15"/>
    </row>
    <row r="279" spans="1:24" ht="12" customHeight="1" x14ac:dyDescent="0.2">
      <c r="A279" s="195" t="str">
        <f t="shared" si="21"/>
        <v/>
      </c>
      <c r="B279" s="552"/>
      <c r="C279" s="560"/>
      <c r="D279" s="570"/>
      <c r="E279" s="553"/>
      <c r="F279" s="567"/>
      <c r="G279" s="567"/>
      <c r="H279" s="567"/>
      <c r="I279" s="567"/>
      <c r="J279" s="567"/>
      <c r="K279" s="567"/>
      <c r="L279" s="567"/>
      <c r="M279" s="559"/>
      <c r="N279" s="571"/>
      <c r="O279" s="141" t="str">
        <f t="shared" si="22"/>
        <v/>
      </c>
      <c r="P279" s="15"/>
      <c r="Q279" s="15"/>
      <c r="R279" s="15"/>
      <c r="S279" s="15"/>
      <c r="T279" s="15"/>
      <c r="U279" s="15"/>
      <c r="V279" s="15"/>
      <c r="W279" s="621" t="str">
        <f>IF(ISBLANK($C279),"",_xlfn.IFNA(MATCH($C279,Deelnemersoverzicht!$C$16:$C$66,0),0))</f>
        <v/>
      </c>
      <c r="X279" s="15"/>
    </row>
    <row r="280" spans="1:24" ht="12" customHeight="1" x14ac:dyDescent="0.2">
      <c r="A280" s="195" t="str">
        <f t="shared" si="21"/>
        <v/>
      </c>
      <c r="B280" s="552"/>
      <c r="C280" s="560"/>
      <c r="D280" s="570"/>
      <c r="E280" s="553"/>
      <c r="F280" s="567"/>
      <c r="G280" s="567"/>
      <c r="H280" s="567"/>
      <c r="I280" s="567"/>
      <c r="J280" s="567"/>
      <c r="K280" s="567"/>
      <c r="L280" s="567"/>
      <c r="M280" s="559"/>
      <c r="N280" s="571"/>
      <c r="O280" s="141" t="str">
        <f t="shared" si="22"/>
        <v/>
      </c>
      <c r="P280" s="15"/>
      <c r="Q280" s="15"/>
      <c r="R280" s="15"/>
      <c r="S280" s="15"/>
      <c r="T280" s="15"/>
      <c r="U280" s="15"/>
      <c r="V280" s="15"/>
      <c r="W280" s="621" t="str">
        <f>IF(ISBLANK($C280),"",_xlfn.IFNA(MATCH($C280,Deelnemersoverzicht!$C$16:$C$66,0),0))</f>
        <v/>
      </c>
      <c r="X280" s="15"/>
    </row>
    <row r="281" spans="1:24" ht="12" customHeight="1" x14ac:dyDescent="0.2">
      <c r="A281" s="195" t="str">
        <f t="shared" si="21"/>
        <v/>
      </c>
      <c r="B281" s="552"/>
      <c r="C281" s="560"/>
      <c r="D281" s="570"/>
      <c r="E281" s="553"/>
      <c r="F281" s="567"/>
      <c r="G281" s="567"/>
      <c r="H281" s="567"/>
      <c r="I281" s="567"/>
      <c r="J281" s="567"/>
      <c r="K281" s="567"/>
      <c r="L281" s="567"/>
      <c r="M281" s="559"/>
      <c r="N281" s="571"/>
      <c r="O281" s="141" t="str">
        <f t="shared" si="22"/>
        <v/>
      </c>
      <c r="P281" s="15"/>
      <c r="Q281" s="15"/>
      <c r="R281" s="15"/>
      <c r="S281" s="15"/>
      <c r="T281" s="15"/>
      <c r="U281" s="15"/>
      <c r="V281" s="15"/>
      <c r="W281" s="621" t="str">
        <f>IF(ISBLANK($C281),"",_xlfn.IFNA(MATCH($C281,Deelnemersoverzicht!$C$16:$C$66,0),0))</f>
        <v/>
      </c>
      <c r="X281" s="15"/>
    </row>
    <row r="282" spans="1:24" ht="12" customHeight="1" x14ac:dyDescent="0.2">
      <c r="A282" s="195" t="str">
        <f t="shared" si="21"/>
        <v/>
      </c>
      <c r="B282" s="552"/>
      <c r="C282" s="560"/>
      <c r="D282" s="570"/>
      <c r="E282" s="553"/>
      <c r="F282" s="567"/>
      <c r="G282" s="567"/>
      <c r="H282" s="567"/>
      <c r="I282" s="567"/>
      <c r="J282" s="567"/>
      <c r="K282" s="567"/>
      <c r="L282" s="567"/>
      <c r="M282" s="559"/>
      <c r="N282" s="571"/>
      <c r="O282" s="141" t="str">
        <f t="shared" si="22"/>
        <v/>
      </c>
      <c r="P282" s="15"/>
      <c r="Q282" s="15"/>
      <c r="R282" s="15"/>
      <c r="S282" s="15"/>
      <c r="T282" s="15"/>
      <c r="U282" s="15"/>
      <c r="V282" s="15"/>
      <c r="W282" s="621" t="str">
        <f>IF(ISBLANK($C282),"",_xlfn.IFNA(MATCH($C282,Deelnemersoverzicht!$C$16:$C$66,0),0))</f>
        <v/>
      </c>
      <c r="X282" s="15"/>
    </row>
    <row r="283" spans="1:24" ht="12" customHeight="1" x14ac:dyDescent="0.2">
      <c r="A283" s="195" t="str">
        <f t="shared" si="21"/>
        <v/>
      </c>
      <c r="B283" s="552"/>
      <c r="C283" s="560"/>
      <c r="D283" s="570"/>
      <c r="E283" s="553"/>
      <c r="F283" s="567"/>
      <c r="G283" s="567"/>
      <c r="H283" s="567"/>
      <c r="I283" s="567"/>
      <c r="J283" s="567"/>
      <c r="K283" s="567"/>
      <c r="L283" s="567"/>
      <c r="M283" s="559"/>
      <c r="N283" s="571"/>
      <c r="O283" s="141" t="str">
        <f t="shared" si="22"/>
        <v/>
      </c>
      <c r="P283" s="15"/>
      <c r="Q283" s="15"/>
      <c r="R283" s="15"/>
      <c r="S283" s="15"/>
      <c r="T283" s="15"/>
      <c r="U283" s="15"/>
      <c r="V283" s="15"/>
      <c r="W283" s="621" t="str">
        <f>IF(ISBLANK($C283),"",_xlfn.IFNA(MATCH($C283,Deelnemersoverzicht!$C$16:$C$66,0),0))</f>
        <v/>
      </c>
      <c r="X283" s="15"/>
    </row>
    <row r="284" spans="1:24" ht="12" customHeight="1" x14ac:dyDescent="0.2">
      <c r="A284" s="195" t="str">
        <f t="shared" si="21"/>
        <v/>
      </c>
      <c r="B284" s="552"/>
      <c r="C284" s="560"/>
      <c r="D284" s="570"/>
      <c r="E284" s="553"/>
      <c r="F284" s="567"/>
      <c r="G284" s="567"/>
      <c r="H284" s="567"/>
      <c r="I284" s="567"/>
      <c r="J284" s="567"/>
      <c r="K284" s="567"/>
      <c r="L284" s="567"/>
      <c r="M284" s="559"/>
      <c r="N284" s="571"/>
      <c r="O284" s="141" t="str">
        <f t="shared" si="22"/>
        <v/>
      </c>
      <c r="P284" s="15"/>
      <c r="Q284" s="15"/>
      <c r="R284" s="15"/>
      <c r="S284" s="15"/>
      <c r="T284" s="15"/>
      <c r="U284" s="15"/>
      <c r="V284" s="15"/>
      <c r="W284" s="621" t="str">
        <f>IF(ISBLANK($C284),"",_xlfn.IFNA(MATCH($C284,Deelnemersoverzicht!$C$16:$C$66,0),0))</f>
        <v/>
      </c>
      <c r="X284" s="15"/>
    </row>
    <row r="285" spans="1:24" ht="12" customHeight="1" x14ac:dyDescent="0.2">
      <c r="A285" s="195" t="str">
        <f t="shared" si="21"/>
        <v/>
      </c>
      <c r="B285" s="552"/>
      <c r="C285" s="560"/>
      <c r="D285" s="570"/>
      <c r="E285" s="553"/>
      <c r="F285" s="567"/>
      <c r="G285" s="567"/>
      <c r="H285" s="567"/>
      <c r="I285" s="567"/>
      <c r="J285" s="567"/>
      <c r="K285" s="567"/>
      <c r="L285" s="567"/>
      <c r="M285" s="559"/>
      <c r="N285" s="571"/>
      <c r="O285" s="141" t="str">
        <f t="shared" si="22"/>
        <v/>
      </c>
      <c r="P285" s="15"/>
      <c r="Q285" s="15"/>
      <c r="R285" s="15"/>
      <c r="S285" s="15"/>
      <c r="T285" s="15"/>
      <c r="U285" s="15"/>
      <c r="V285" s="15"/>
      <c r="W285" s="621" t="str">
        <f>IF(ISBLANK($C285),"",_xlfn.IFNA(MATCH($C285,Deelnemersoverzicht!$C$16:$C$66,0),0))</f>
        <v/>
      </c>
      <c r="X285" s="15"/>
    </row>
    <row r="286" spans="1:24" ht="12" customHeight="1" x14ac:dyDescent="0.2">
      <c r="A286" s="195" t="str">
        <f t="shared" si="21"/>
        <v/>
      </c>
      <c r="B286" s="552"/>
      <c r="C286" s="560"/>
      <c r="D286" s="570"/>
      <c r="E286" s="553"/>
      <c r="F286" s="567"/>
      <c r="G286" s="567"/>
      <c r="H286" s="567"/>
      <c r="I286" s="567"/>
      <c r="J286" s="567"/>
      <c r="K286" s="567"/>
      <c r="L286" s="567"/>
      <c r="M286" s="559"/>
      <c r="N286" s="571"/>
      <c r="O286" s="141" t="str">
        <f t="shared" si="22"/>
        <v/>
      </c>
      <c r="P286" s="15"/>
      <c r="Q286" s="15"/>
      <c r="R286" s="15"/>
      <c r="S286" s="15"/>
      <c r="T286" s="15"/>
      <c r="U286" s="15"/>
      <c r="V286" s="15"/>
      <c r="W286" s="621" t="str">
        <f>IF(ISBLANK($C286),"",_xlfn.IFNA(MATCH($C286,Deelnemersoverzicht!$C$16:$C$66,0),0))</f>
        <v/>
      </c>
      <c r="X286" s="15"/>
    </row>
    <row r="287" spans="1:24" ht="12" customHeight="1" x14ac:dyDescent="0.2">
      <c r="A287" s="195" t="str">
        <f t="shared" si="21"/>
        <v/>
      </c>
      <c r="B287" s="552"/>
      <c r="C287" s="560"/>
      <c r="D287" s="570"/>
      <c r="E287" s="553"/>
      <c r="F287" s="567"/>
      <c r="G287" s="567"/>
      <c r="H287" s="567"/>
      <c r="I287" s="567"/>
      <c r="J287" s="567"/>
      <c r="K287" s="567"/>
      <c r="L287" s="567"/>
      <c r="M287" s="559"/>
      <c r="N287" s="571"/>
      <c r="O287" s="141" t="str">
        <f t="shared" si="22"/>
        <v/>
      </c>
      <c r="P287" s="15"/>
      <c r="Q287" s="15"/>
      <c r="R287" s="15"/>
      <c r="S287" s="15"/>
      <c r="T287" s="15"/>
      <c r="U287" s="15"/>
      <c r="V287" s="15"/>
      <c r="W287" s="621" t="str">
        <f>IF(ISBLANK($C287),"",_xlfn.IFNA(MATCH($C287,Deelnemersoverzicht!$C$16:$C$66,0),0))</f>
        <v/>
      </c>
      <c r="X287" s="15"/>
    </row>
    <row r="288" spans="1:24" ht="12" customHeight="1" x14ac:dyDescent="0.2">
      <c r="A288" s="195" t="str">
        <f t="shared" si="21"/>
        <v/>
      </c>
      <c r="B288" s="552"/>
      <c r="C288" s="560"/>
      <c r="D288" s="570"/>
      <c r="E288" s="553"/>
      <c r="F288" s="567"/>
      <c r="G288" s="567"/>
      <c r="H288" s="567"/>
      <c r="I288" s="567"/>
      <c r="J288" s="567"/>
      <c r="K288" s="567"/>
      <c r="L288" s="567"/>
      <c r="M288" s="559"/>
      <c r="N288" s="571"/>
      <c r="O288" s="141" t="str">
        <f t="shared" si="22"/>
        <v/>
      </c>
      <c r="P288" s="15"/>
      <c r="Q288" s="15"/>
      <c r="R288" s="15"/>
      <c r="S288" s="15"/>
      <c r="T288" s="15"/>
      <c r="U288" s="15"/>
      <c r="V288" s="15"/>
      <c r="W288" s="621" t="str">
        <f>IF(ISBLANK($C288),"",_xlfn.IFNA(MATCH($C288,Deelnemersoverzicht!$C$16:$C$66,0),0))</f>
        <v/>
      </c>
      <c r="X288" s="15"/>
    </row>
    <row r="289" spans="1:24" ht="12" customHeight="1" x14ac:dyDescent="0.2">
      <c r="A289" s="195" t="str">
        <f t="shared" si="21"/>
        <v/>
      </c>
      <c r="B289" s="552"/>
      <c r="C289" s="560"/>
      <c r="D289" s="570"/>
      <c r="E289" s="553"/>
      <c r="F289" s="567"/>
      <c r="G289" s="567"/>
      <c r="H289" s="567"/>
      <c r="I289" s="567"/>
      <c r="J289" s="567"/>
      <c r="K289" s="567"/>
      <c r="L289" s="567"/>
      <c r="M289" s="559"/>
      <c r="N289" s="571"/>
      <c r="O289" s="141" t="str">
        <f t="shared" si="22"/>
        <v/>
      </c>
      <c r="P289" s="15"/>
      <c r="Q289" s="15"/>
      <c r="R289" s="15"/>
      <c r="S289" s="15"/>
      <c r="T289" s="15"/>
      <c r="U289" s="15"/>
      <c r="V289" s="15"/>
      <c r="W289" s="621" t="str">
        <f>IF(ISBLANK($C289),"",_xlfn.IFNA(MATCH($C289,Deelnemersoverzicht!$C$16:$C$66,0),0))</f>
        <v/>
      </c>
      <c r="X289" s="15"/>
    </row>
    <row r="290" spans="1:24" ht="12" customHeight="1" x14ac:dyDescent="0.2">
      <c r="A290" s="195" t="str">
        <f t="shared" si="21"/>
        <v/>
      </c>
      <c r="B290" s="552"/>
      <c r="C290" s="560"/>
      <c r="D290" s="570"/>
      <c r="E290" s="553"/>
      <c r="F290" s="567"/>
      <c r="G290" s="567"/>
      <c r="H290" s="567"/>
      <c r="I290" s="567"/>
      <c r="J290" s="567"/>
      <c r="K290" s="567"/>
      <c r="L290" s="567"/>
      <c r="M290" s="559"/>
      <c r="N290" s="571"/>
      <c r="O290" s="141" t="str">
        <f t="shared" si="22"/>
        <v/>
      </c>
      <c r="P290" s="15"/>
      <c r="Q290" s="15"/>
      <c r="R290" s="15"/>
      <c r="S290" s="15"/>
      <c r="T290" s="15"/>
      <c r="U290" s="15"/>
      <c r="V290" s="15"/>
      <c r="W290" s="621" t="str">
        <f>IF(ISBLANK($C290),"",_xlfn.IFNA(MATCH($C290,Deelnemersoverzicht!$C$16:$C$66,0),0))</f>
        <v/>
      </c>
      <c r="X290" s="15"/>
    </row>
    <row r="291" spans="1:24" ht="12" customHeight="1" x14ac:dyDescent="0.2">
      <c r="A291" s="195" t="str">
        <f t="shared" si="21"/>
        <v/>
      </c>
      <c r="B291" s="552"/>
      <c r="C291" s="560"/>
      <c r="D291" s="570"/>
      <c r="E291" s="553"/>
      <c r="F291" s="567"/>
      <c r="G291" s="567"/>
      <c r="H291" s="567"/>
      <c r="I291" s="567"/>
      <c r="J291" s="567"/>
      <c r="K291" s="567"/>
      <c r="L291" s="567"/>
      <c r="M291" s="559"/>
      <c r="N291" s="571"/>
      <c r="O291" s="141" t="str">
        <f t="shared" si="22"/>
        <v/>
      </c>
      <c r="P291" s="15"/>
      <c r="Q291" s="15"/>
      <c r="R291" s="15"/>
      <c r="S291" s="15"/>
      <c r="T291" s="15"/>
      <c r="U291" s="15"/>
      <c r="V291" s="15"/>
      <c r="W291" s="621" t="str">
        <f>IF(ISBLANK($C291),"",_xlfn.IFNA(MATCH($C291,Deelnemersoverzicht!$C$16:$C$66,0),0))</f>
        <v/>
      </c>
      <c r="X291" s="15"/>
    </row>
    <row r="292" spans="1:24" ht="12" customHeight="1" x14ac:dyDescent="0.2">
      <c r="A292" s="195" t="str">
        <f t="shared" si="21"/>
        <v/>
      </c>
      <c r="B292" s="552"/>
      <c r="C292" s="560"/>
      <c r="D292" s="570"/>
      <c r="E292" s="553"/>
      <c r="F292" s="567"/>
      <c r="G292" s="567"/>
      <c r="H292" s="567"/>
      <c r="I292" s="567"/>
      <c r="J292" s="567"/>
      <c r="K292" s="567"/>
      <c r="L292" s="567"/>
      <c r="M292" s="559"/>
      <c r="N292" s="571"/>
      <c r="O292" s="141" t="str">
        <f t="shared" si="22"/>
        <v/>
      </c>
      <c r="P292" s="15"/>
      <c r="Q292" s="15"/>
      <c r="R292" s="15"/>
      <c r="S292" s="15"/>
      <c r="T292" s="15"/>
      <c r="U292" s="15"/>
      <c r="V292" s="15"/>
      <c r="W292" s="621" t="str">
        <f>IF(ISBLANK($C292),"",_xlfn.IFNA(MATCH($C292,Deelnemersoverzicht!$C$16:$C$66,0),0))</f>
        <v/>
      </c>
      <c r="X292" s="15"/>
    </row>
    <row r="293" spans="1:24" ht="12" customHeight="1" x14ac:dyDescent="0.2">
      <c r="A293" s="195" t="str">
        <f t="shared" si="21"/>
        <v/>
      </c>
      <c r="B293" s="552"/>
      <c r="C293" s="560"/>
      <c r="D293" s="570"/>
      <c r="E293" s="553"/>
      <c r="F293" s="567"/>
      <c r="G293" s="567"/>
      <c r="H293" s="567"/>
      <c r="I293" s="567"/>
      <c r="J293" s="567"/>
      <c r="K293" s="567"/>
      <c r="L293" s="567"/>
      <c r="M293" s="559"/>
      <c r="N293" s="571"/>
      <c r="O293" s="141" t="str">
        <f t="shared" si="22"/>
        <v/>
      </c>
      <c r="P293" s="15"/>
      <c r="Q293" s="15"/>
      <c r="R293" s="15"/>
      <c r="S293" s="15"/>
      <c r="T293" s="15"/>
      <c r="U293" s="15"/>
      <c r="V293" s="15"/>
      <c r="W293" s="621" t="str">
        <f>IF(ISBLANK($C293),"",_xlfn.IFNA(MATCH($C293,Deelnemersoverzicht!$C$16:$C$66,0),0))</f>
        <v/>
      </c>
      <c r="X293" s="15"/>
    </row>
    <row r="294" spans="1:24" ht="12" customHeight="1" x14ac:dyDescent="0.2">
      <c r="A294" s="195" t="str">
        <f t="shared" si="21"/>
        <v/>
      </c>
      <c r="B294" s="552"/>
      <c r="C294" s="560"/>
      <c r="D294" s="570"/>
      <c r="E294" s="553"/>
      <c r="F294" s="567"/>
      <c r="G294" s="567"/>
      <c r="H294" s="567"/>
      <c r="I294" s="567"/>
      <c r="J294" s="567"/>
      <c r="K294" s="567"/>
      <c r="L294" s="567"/>
      <c r="M294" s="559"/>
      <c r="N294" s="571"/>
      <c r="O294" s="141" t="str">
        <f t="shared" si="22"/>
        <v/>
      </c>
      <c r="P294" s="15"/>
      <c r="Q294" s="15"/>
      <c r="R294" s="15"/>
      <c r="S294" s="15"/>
      <c r="T294" s="15"/>
      <c r="U294" s="15"/>
      <c r="V294" s="15"/>
      <c r="W294" s="621" t="str">
        <f>IF(ISBLANK($C294),"",_xlfn.IFNA(MATCH($C294,Deelnemersoverzicht!$C$16:$C$66,0),0))</f>
        <v/>
      </c>
      <c r="X294" s="15"/>
    </row>
    <row r="295" spans="1:24" ht="12" customHeight="1" x14ac:dyDescent="0.2">
      <c r="A295" s="195" t="str">
        <f t="shared" si="21"/>
        <v/>
      </c>
      <c r="B295" s="552"/>
      <c r="C295" s="560"/>
      <c r="D295" s="570"/>
      <c r="E295" s="553"/>
      <c r="F295" s="567"/>
      <c r="G295" s="567"/>
      <c r="H295" s="567"/>
      <c r="I295" s="567"/>
      <c r="J295" s="567"/>
      <c r="K295" s="567"/>
      <c r="L295" s="567"/>
      <c r="M295" s="559"/>
      <c r="N295" s="571"/>
      <c r="O295" s="141" t="str">
        <f t="shared" si="22"/>
        <v/>
      </c>
      <c r="P295" s="15"/>
      <c r="Q295" s="15"/>
      <c r="R295" s="15"/>
      <c r="S295" s="15"/>
      <c r="T295" s="15"/>
      <c r="U295" s="15"/>
      <c r="V295" s="15"/>
      <c r="W295" s="621" t="str">
        <f>IF(ISBLANK($C295),"",_xlfn.IFNA(MATCH($C295,Deelnemersoverzicht!$C$16:$C$66,0),0))</f>
        <v/>
      </c>
      <c r="X295" s="15"/>
    </row>
    <row r="296" spans="1:24" ht="12" customHeight="1" x14ac:dyDescent="0.2">
      <c r="A296" s="195" t="str">
        <f t="shared" si="21"/>
        <v/>
      </c>
      <c r="B296" s="552"/>
      <c r="C296" s="560"/>
      <c r="D296" s="570"/>
      <c r="E296" s="553"/>
      <c r="F296" s="567"/>
      <c r="G296" s="567"/>
      <c r="H296" s="567"/>
      <c r="I296" s="567"/>
      <c r="J296" s="567"/>
      <c r="K296" s="567"/>
      <c r="L296" s="567"/>
      <c r="M296" s="559"/>
      <c r="N296" s="571"/>
      <c r="O296" s="141" t="str">
        <f t="shared" si="22"/>
        <v/>
      </c>
      <c r="P296" s="15"/>
      <c r="Q296" s="15"/>
      <c r="R296" s="15"/>
      <c r="S296" s="15"/>
      <c r="T296" s="15"/>
      <c r="U296" s="15"/>
      <c r="V296" s="15"/>
      <c r="W296" s="621" t="str">
        <f>IF(ISBLANK($C296),"",_xlfn.IFNA(MATCH($C296,Deelnemersoverzicht!$C$16:$C$66,0),0))</f>
        <v/>
      </c>
      <c r="X296" s="15"/>
    </row>
    <row r="297" spans="1:24" ht="12" customHeight="1" x14ac:dyDescent="0.2">
      <c r="A297" s="195" t="str">
        <f t="shared" si="21"/>
        <v/>
      </c>
      <c r="B297" s="552"/>
      <c r="C297" s="560"/>
      <c r="D297" s="570"/>
      <c r="E297" s="553"/>
      <c r="F297" s="567"/>
      <c r="G297" s="567"/>
      <c r="H297" s="567"/>
      <c r="I297" s="567"/>
      <c r="J297" s="567"/>
      <c r="K297" s="567"/>
      <c r="L297" s="567"/>
      <c r="M297" s="559"/>
      <c r="N297" s="572"/>
      <c r="O297" s="141" t="str">
        <f t="shared" si="22"/>
        <v/>
      </c>
      <c r="P297" s="15"/>
      <c r="Q297" s="15"/>
      <c r="R297" s="15"/>
      <c r="S297" s="15"/>
      <c r="T297" s="15"/>
      <c r="U297" s="15"/>
      <c r="V297" s="15"/>
      <c r="W297" s="621" t="str">
        <f>IF(ISBLANK($C297),"",_xlfn.IFNA(MATCH($C297,Deelnemersoverzicht!$C$16:$C$66,0),0))</f>
        <v/>
      </c>
      <c r="X297" s="15"/>
    </row>
    <row r="298" spans="1:24" ht="12" customHeight="1" x14ac:dyDescent="0.2">
      <c r="A298" s="195" t="str">
        <f t="shared" si="21"/>
        <v/>
      </c>
      <c r="B298" s="552"/>
      <c r="C298" s="560"/>
      <c r="D298" s="570"/>
      <c r="E298" s="553"/>
      <c r="F298" s="567"/>
      <c r="G298" s="567"/>
      <c r="H298" s="567"/>
      <c r="I298" s="567"/>
      <c r="J298" s="567"/>
      <c r="K298" s="567"/>
      <c r="L298" s="567"/>
      <c r="M298" s="559"/>
      <c r="N298" s="572"/>
      <c r="O298" s="141" t="str">
        <f t="shared" si="22"/>
        <v/>
      </c>
      <c r="P298" s="15"/>
      <c r="Q298" s="15"/>
      <c r="R298" s="15"/>
      <c r="S298" s="15"/>
      <c r="T298" s="15"/>
      <c r="U298" s="15"/>
      <c r="V298" s="15"/>
      <c r="W298" s="621" t="str">
        <f>IF(ISBLANK($C298),"",_xlfn.IFNA(MATCH($C298,Deelnemersoverzicht!$C$16:$C$66,0),0))</f>
        <v/>
      </c>
      <c r="X298" s="15"/>
    </row>
    <row r="299" spans="1:24" ht="12" customHeight="1" x14ac:dyDescent="0.2">
      <c r="A299" s="195" t="str">
        <f t="shared" si="21"/>
        <v/>
      </c>
      <c r="B299" s="552"/>
      <c r="C299" s="560"/>
      <c r="D299" s="570"/>
      <c r="E299" s="553"/>
      <c r="F299" s="567"/>
      <c r="G299" s="567"/>
      <c r="H299" s="567"/>
      <c r="I299" s="567"/>
      <c r="J299" s="567"/>
      <c r="K299" s="567"/>
      <c r="L299" s="567"/>
      <c r="M299" s="559"/>
      <c r="N299" s="572"/>
      <c r="O299" s="141" t="str">
        <f t="shared" si="22"/>
        <v/>
      </c>
      <c r="P299" s="15"/>
      <c r="Q299" s="15"/>
      <c r="R299" s="15"/>
      <c r="S299" s="15"/>
      <c r="T299" s="15"/>
      <c r="U299" s="15"/>
      <c r="V299" s="15"/>
      <c r="W299" s="621" t="str">
        <f>IF(ISBLANK($C299),"",_xlfn.IFNA(MATCH($C299,Deelnemersoverzicht!$C$16:$C$66,0),0))</f>
        <v/>
      </c>
      <c r="X299" s="15"/>
    </row>
    <row r="300" spans="1:24" ht="12" customHeight="1" x14ac:dyDescent="0.2">
      <c r="A300" s="195" t="str">
        <f t="shared" si="21"/>
        <v/>
      </c>
      <c r="B300" s="552"/>
      <c r="C300" s="560"/>
      <c r="D300" s="570"/>
      <c r="E300" s="553"/>
      <c r="F300" s="567"/>
      <c r="G300" s="567"/>
      <c r="H300" s="567"/>
      <c r="I300" s="567"/>
      <c r="J300" s="567"/>
      <c r="K300" s="567"/>
      <c r="L300" s="567"/>
      <c r="M300" s="559"/>
      <c r="N300" s="572"/>
      <c r="O300" s="141" t="str">
        <f t="shared" si="22"/>
        <v/>
      </c>
      <c r="P300" s="15"/>
      <c r="Q300" s="15"/>
      <c r="R300" s="15"/>
      <c r="S300" s="15"/>
      <c r="T300" s="15"/>
      <c r="U300" s="15"/>
      <c r="V300" s="15"/>
      <c r="W300" s="621" t="str">
        <f>IF(ISBLANK($C300),"",_xlfn.IFNA(MATCH($C300,Deelnemersoverzicht!$C$16:$C$66,0),0))</f>
        <v/>
      </c>
      <c r="X300" s="15"/>
    </row>
    <row r="301" spans="1:24" ht="12" customHeight="1" x14ac:dyDescent="0.2">
      <c r="A301" s="195" t="str">
        <f t="shared" si="21"/>
        <v/>
      </c>
      <c r="B301" s="552"/>
      <c r="C301" s="560"/>
      <c r="D301" s="570"/>
      <c r="E301" s="553"/>
      <c r="F301" s="567"/>
      <c r="G301" s="567"/>
      <c r="H301" s="567"/>
      <c r="I301" s="567"/>
      <c r="J301" s="567"/>
      <c r="K301" s="567"/>
      <c r="L301" s="567"/>
      <c r="M301" s="559"/>
      <c r="N301" s="572"/>
      <c r="O301" s="141" t="str">
        <f t="shared" si="22"/>
        <v/>
      </c>
      <c r="P301" s="15"/>
      <c r="Q301" s="15"/>
      <c r="R301" s="15"/>
      <c r="S301" s="15"/>
      <c r="T301" s="15"/>
      <c r="U301" s="15"/>
      <c r="V301" s="15"/>
      <c r="W301" s="621" t="str">
        <f>IF(ISBLANK($C301),"",_xlfn.IFNA(MATCH($C301,Deelnemersoverzicht!$C$16:$C$66,0),0))</f>
        <v/>
      </c>
      <c r="X301" s="15"/>
    </row>
    <row r="302" spans="1:24" ht="12" customHeight="1" x14ac:dyDescent="0.2">
      <c r="A302" s="195" t="str">
        <f t="shared" si="21"/>
        <v/>
      </c>
      <c r="B302" s="552"/>
      <c r="C302" s="560"/>
      <c r="D302" s="570"/>
      <c r="E302" s="553"/>
      <c r="F302" s="567"/>
      <c r="G302" s="567"/>
      <c r="H302" s="567"/>
      <c r="I302" s="567"/>
      <c r="J302" s="567"/>
      <c r="K302" s="567"/>
      <c r="L302" s="567"/>
      <c r="M302" s="559"/>
      <c r="N302" s="572"/>
      <c r="O302" s="141" t="str">
        <f t="shared" si="22"/>
        <v/>
      </c>
      <c r="P302" s="15"/>
      <c r="Q302" s="15"/>
      <c r="R302" s="15"/>
      <c r="S302" s="15"/>
      <c r="T302" s="15"/>
      <c r="U302" s="15"/>
      <c r="V302" s="15"/>
      <c r="W302" s="621" t="str">
        <f>IF(ISBLANK($C302),"",_xlfn.IFNA(MATCH($C302,Deelnemersoverzicht!$C$16:$C$66,0),0))</f>
        <v/>
      </c>
      <c r="X302" s="15"/>
    </row>
    <row r="303" spans="1:24" ht="12" customHeight="1" x14ac:dyDescent="0.2">
      <c r="A303" s="195" t="str">
        <f t="shared" si="21"/>
        <v/>
      </c>
      <c r="B303" s="552"/>
      <c r="C303" s="560"/>
      <c r="D303" s="570"/>
      <c r="E303" s="553"/>
      <c r="F303" s="567"/>
      <c r="G303" s="567"/>
      <c r="H303" s="567"/>
      <c r="I303" s="567"/>
      <c r="J303" s="567"/>
      <c r="K303" s="567"/>
      <c r="L303" s="567"/>
      <c r="M303" s="559"/>
      <c r="N303" s="572"/>
      <c r="O303" s="141" t="str">
        <f t="shared" si="22"/>
        <v/>
      </c>
      <c r="P303" s="15"/>
      <c r="Q303" s="15"/>
      <c r="R303" s="15"/>
      <c r="S303" s="15"/>
      <c r="T303" s="15"/>
      <c r="U303" s="15"/>
      <c r="V303" s="15"/>
      <c r="W303" s="621" t="str">
        <f>IF(ISBLANK($C303),"",_xlfn.IFNA(MATCH($C303,Deelnemersoverzicht!$C$16:$C$66,0),0))</f>
        <v/>
      </c>
      <c r="X303" s="15"/>
    </row>
    <row r="304" spans="1:24" ht="12" customHeight="1" x14ac:dyDescent="0.2">
      <c r="A304" s="195" t="str">
        <f t="shared" si="21"/>
        <v/>
      </c>
      <c r="B304" s="552"/>
      <c r="C304" s="560"/>
      <c r="D304" s="570"/>
      <c r="E304" s="553"/>
      <c r="F304" s="567"/>
      <c r="G304" s="567"/>
      <c r="H304" s="567"/>
      <c r="I304" s="567"/>
      <c r="J304" s="567"/>
      <c r="K304" s="567"/>
      <c r="L304" s="567"/>
      <c r="M304" s="559"/>
      <c r="N304" s="572"/>
      <c r="O304" s="141" t="str">
        <f t="shared" si="22"/>
        <v/>
      </c>
      <c r="P304" s="15"/>
      <c r="Q304" s="15"/>
      <c r="R304" s="15"/>
      <c r="S304" s="15"/>
      <c r="T304" s="15"/>
      <c r="U304" s="15"/>
      <c r="V304" s="15"/>
      <c r="W304" s="621" t="str">
        <f>IF(ISBLANK($C304),"",_xlfn.IFNA(MATCH($C304,Deelnemersoverzicht!$C$16:$C$66,0),0))</f>
        <v/>
      </c>
      <c r="X304" s="15"/>
    </row>
    <row r="305" spans="1:24" ht="12" customHeight="1" x14ac:dyDescent="0.2">
      <c r="A305" s="195" t="str">
        <f t="shared" si="21"/>
        <v/>
      </c>
      <c r="B305" s="552"/>
      <c r="C305" s="560"/>
      <c r="D305" s="570"/>
      <c r="E305" s="553"/>
      <c r="F305" s="567"/>
      <c r="G305" s="567"/>
      <c r="H305" s="567"/>
      <c r="I305" s="567"/>
      <c r="J305" s="567"/>
      <c r="K305" s="567"/>
      <c r="L305" s="567"/>
      <c r="M305" s="559"/>
      <c r="N305" s="572"/>
      <c r="O305" s="141" t="str">
        <f t="shared" si="22"/>
        <v/>
      </c>
      <c r="P305" s="15"/>
      <c r="Q305" s="15"/>
      <c r="R305" s="15"/>
      <c r="S305" s="15"/>
      <c r="T305" s="15"/>
      <c r="U305" s="15"/>
      <c r="V305" s="15"/>
      <c r="W305" s="621" t="str">
        <f>IF(ISBLANK($C305),"",_xlfn.IFNA(MATCH($C305,Deelnemersoverzicht!$C$16:$C$66,0),0))</f>
        <v/>
      </c>
      <c r="X305" s="15"/>
    </row>
    <row r="306" spans="1:24" ht="12" customHeight="1" x14ac:dyDescent="0.2">
      <c r="A306" s="195" t="str">
        <f t="shared" si="21"/>
        <v/>
      </c>
      <c r="B306" s="552"/>
      <c r="C306" s="560"/>
      <c r="D306" s="570"/>
      <c r="E306" s="553"/>
      <c r="F306" s="567"/>
      <c r="G306" s="567"/>
      <c r="H306" s="567"/>
      <c r="I306" s="567"/>
      <c r="J306" s="567"/>
      <c r="K306" s="567"/>
      <c r="L306" s="567"/>
      <c r="M306" s="559"/>
      <c r="N306" s="572"/>
      <c r="O306" s="141" t="str">
        <f t="shared" si="22"/>
        <v/>
      </c>
      <c r="P306" s="15"/>
      <c r="Q306" s="15"/>
      <c r="R306" s="15"/>
      <c r="S306" s="15"/>
      <c r="T306" s="15"/>
      <c r="U306" s="15"/>
      <c r="V306" s="15"/>
      <c r="W306" s="621" t="str">
        <f>IF(ISBLANK($C306),"",_xlfn.IFNA(MATCH($C306,Deelnemersoverzicht!$C$16:$C$66,0),0))</f>
        <v/>
      </c>
      <c r="X306" s="15"/>
    </row>
    <row r="307" spans="1:24" ht="12" customHeight="1" x14ac:dyDescent="0.2">
      <c r="A307" s="195" t="str">
        <f t="shared" si="21"/>
        <v/>
      </c>
      <c r="B307" s="552"/>
      <c r="C307" s="560"/>
      <c r="D307" s="570"/>
      <c r="E307" s="553"/>
      <c r="F307" s="567"/>
      <c r="G307" s="567"/>
      <c r="H307" s="567"/>
      <c r="I307" s="567"/>
      <c r="J307" s="567"/>
      <c r="K307" s="567"/>
      <c r="L307" s="567"/>
      <c r="M307" s="559"/>
      <c r="N307" s="572"/>
      <c r="O307" s="141" t="str">
        <f t="shared" si="22"/>
        <v/>
      </c>
      <c r="P307" s="15"/>
      <c r="Q307" s="15"/>
      <c r="R307" s="15"/>
      <c r="S307" s="15"/>
      <c r="T307" s="15"/>
      <c r="U307" s="15"/>
      <c r="V307" s="15"/>
      <c r="W307" s="621" t="str">
        <f>IF(ISBLANK($C307),"",_xlfn.IFNA(MATCH($C307,Deelnemersoverzicht!$C$16:$C$66,0),0))</f>
        <v/>
      </c>
      <c r="X307" s="15"/>
    </row>
    <row r="308" spans="1:24" ht="12" customHeight="1" x14ac:dyDescent="0.2">
      <c r="A308" s="195" t="str">
        <f t="shared" si="21"/>
        <v/>
      </c>
      <c r="B308" s="552"/>
      <c r="C308" s="560"/>
      <c r="D308" s="570"/>
      <c r="E308" s="553"/>
      <c r="F308" s="567"/>
      <c r="G308" s="567"/>
      <c r="H308" s="567"/>
      <c r="I308" s="567"/>
      <c r="J308" s="567"/>
      <c r="K308" s="567"/>
      <c r="L308" s="567"/>
      <c r="M308" s="559"/>
      <c r="N308" s="572"/>
      <c r="O308" s="141" t="str">
        <f t="shared" si="22"/>
        <v/>
      </c>
      <c r="P308" s="15"/>
      <c r="Q308" s="15"/>
      <c r="R308" s="15"/>
      <c r="S308" s="15"/>
      <c r="T308" s="15"/>
      <c r="U308" s="15"/>
      <c r="V308" s="15"/>
      <c r="W308" s="621" t="str">
        <f>IF(ISBLANK($C308),"",_xlfn.IFNA(MATCH($C308,Deelnemersoverzicht!$C$16:$C$66,0),0))</f>
        <v/>
      </c>
      <c r="X308" s="15"/>
    </row>
    <row r="309" spans="1:24" ht="12" customHeight="1" x14ac:dyDescent="0.2">
      <c r="A309" s="195" t="str">
        <f t="shared" si="21"/>
        <v/>
      </c>
      <c r="B309" s="552"/>
      <c r="C309" s="560"/>
      <c r="D309" s="570"/>
      <c r="E309" s="553"/>
      <c r="F309" s="567"/>
      <c r="G309" s="567"/>
      <c r="H309" s="567"/>
      <c r="I309" s="567"/>
      <c r="J309" s="567"/>
      <c r="K309" s="567"/>
      <c r="L309" s="567"/>
      <c r="M309" s="559"/>
      <c r="N309" s="572"/>
      <c r="O309" s="141" t="str">
        <f t="shared" si="22"/>
        <v/>
      </c>
      <c r="P309" s="15"/>
      <c r="Q309" s="15"/>
      <c r="R309" s="15"/>
      <c r="S309" s="15"/>
      <c r="T309" s="15"/>
      <c r="U309" s="15"/>
      <c r="V309" s="15"/>
      <c r="W309" s="621" t="str">
        <f>IF(ISBLANK($C309),"",_xlfn.IFNA(MATCH($C309,Deelnemersoverzicht!$C$16:$C$66,0),0))</f>
        <v/>
      </c>
      <c r="X309" s="15"/>
    </row>
    <row r="310" spans="1:24" ht="12" customHeight="1" x14ac:dyDescent="0.2">
      <c r="A310" s="195" t="str">
        <f t="shared" si="21"/>
        <v/>
      </c>
      <c r="B310" s="552"/>
      <c r="C310" s="560"/>
      <c r="D310" s="570"/>
      <c r="E310" s="553"/>
      <c r="F310" s="567"/>
      <c r="G310" s="567"/>
      <c r="H310" s="567"/>
      <c r="I310" s="567"/>
      <c r="J310" s="567"/>
      <c r="K310" s="567"/>
      <c r="L310" s="567"/>
      <c r="M310" s="559"/>
      <c r="N310" s="572"/>
      <c r="O310" s="141" t="str">
        <f t="shared" si="22"/>
        <v/>
      </c>
      <c r="P310" s="15"/>
      <c r="Q310" s="15"/>
      <c r="R310" s="15"/>
      <c r="S310" s="15"/>
      <c r="T310" s="15"/>
      <c r="U310" s="15"/>
      <c r="V310" s="15"/>
      <c r="W310" s="621" t="str">
        <f>IF(ISBLANK($C310),"",_xlfn.IFNA(MATCH($C310,Deelnemersoverzicht!$C$16:$C$66,0),0))</f>
        <v/>
      </c>
      <c r="X310" s="15"/>
    </row>
    <row r="311" spans="1:24" ht="12" customHeight="1" x14ac:dyDescent="0.2">
      <c r="A311" s="195" t="str">
        <f t="shared" si="21"/>
        <v/>
      </c>
      <c r="B311" s="552"/>
      <c r="C311" s="560"/>
      <c r="D311" s="570"/>
      <c r="E311" s="553"/>
      <c r="F311" s="567"/>
      <c r="G311" s="567"/>
      <c r="H311" s="567"/>
      <c r="I311" s="567"/>
      <c r="J311" s="567"/>
      <c r="K311" s="567"/>
      <c r="L311" s="567"/>
      <c r="M311" s="559"/>
      <c r="N311" s="572"/>
      <c r="O311" s="141" t="str">
        <f t="shared" si="22"/>
        <v/>
      </c>
      <c r="P311" s="15"/>
      <c r="Q311" s="15"/>
      <c r="R311" s="15"/>
      <c r="S311" s="15"/>
      <c r="T311" s="15"/>
      <c r="U311" s="15"/>
      <c r="V311" s="15"/>
      <c r="W311" s="621" t="str">
        <f>IF(ISBLANK($C311),"",_xlfn.IFNA(MATCH($C311,Deelnemersoverzicht!$C$16:$C$66,0),0))</f>
        <v/>
      </c>
      <c r="X311" s="15"/>
    </row>
    <row r="312" spans="1:24" ht="12" customHeight="1" x14ac:dyDescent="0.2">
      <c r="A312" s="195" t="str">
        <f t="shared" si="21"/>
        <v/>
      </c>
      <c r="B312" s="552"/>
      <c r="C312" s="560"/>
      <c r="D312" s="570"/>
      <c r="E312" s="553"/>
      <c r="F312" s="567"/>
      <c r="G312" s="567"/>
      <c r="H312" s="567"/>
      <c r="I312" s="567"/>
      <c r="J312" s="567"/>
      <c r="K312" s="567"/>
      <c r="L312" s="567"/>
      <c r="M312" s="559"/>
      <c r="N312" s="572"/>
      <c r="O312" s="141" t="str">
        <f t="shared" si="22"/>
        <v/>
      </c>
      <c r="P312" s="15"/>
      <c r="Q312" s="15"/>
      <c r="R312" s="15"/>
      <c r="S312" s="15"/>
      <c r="T312" s="15"/>
      <c r="U312" s="15"/>
      <c r="V312" s="15"/>
      <c r="W312" s="621" t="str">
        <f>IF(ISBLANK($C312),"",_xlfn.IFNA(MATCH($C312,Deelnemersoverzicht!$C$16:$C$66,0),0))</f>
        <v/>
      </c>
      <c r="X312" s="15"/>
    </row>
    <row r="313" spans="1:24" ht="12" customHeight="1" x14ac:dyDescent="0.2">
      <c r="A313" s="195" t="str">
        <f t="shared" si="21"/>
        <v/>
      </c>
      <c r="B313" s="552"/>
      <c r="C313" s="560"/>
      <c r="D313" s="570"/>
      <c r="E313" s="553"/>
      <c r="F313" s="567"/>
      <c r="G313" s="567"/>
      <c r="H313" s="567"/>
      <c r="I313" s="567"/>
      <c r="J313" s="567"/>
      <c r="K313" s="567"/>
      <c r="L313" s="567"/>
      <c r="M313" s="559"/>
      <c r="N313" s="572"/>
      <c r="O313" s="141" t="str">
        <f t="shared" si="22"/>
        <v/>
      </c>
      <c r="P313" s="15"/>
      <c r="Q313" s="15"/>
      <c r="R313" s="15"/>
      <c r="S313" s="15"/>
      <c r="T313" s="15"/>
      <c r="U313" s="15"/>
      <c r="V313" s="15"/>
      <c r="W313" s="621" t="str">
        <f>IF(ISBLANK($C313),"",_xlfn.IFNA(MATCH($C313,Deelnemersoverzicht!$C$16:$C$66,0),0))</f>
        <v/>
      </c>
      <c r="X313" s="15"/>
    </row>
    <row r="314" spans="1:24" ht="12" customHeight="1" x14ac:dyDescent="0.2">
      <c r="A314" s="195" t="str">
        <f t="shared" si="21"/>
        <v/>
      </c>
      <c r="B314" s="552"/>
      <c r="C314" s="560"/>
      <c r="D314" s="570"/>
      <c r="E314" s="553"/>
      <c r="F314" s="567"/>
      <c r="G314" s="567"/>
      <c r="H314" s="567"/>
      <c r="I314" s="567"/>
      <c r="J314" s="567"/>
      <c r="K314" s="567"/>
      <c r="L314" s="567"/>
      <c r="M314" s="559"/>
      <c r="N314" s="572"/>
      <c r="O314" s="141" t="str">
        <f t="shared" si="22"/>
        <v/>
      </c>
      <c r="P314" s="15"/>
      <c r="Q314" s="15"/>
      <c r="R314" s="15"/>
      <c r="S314" s="15"/>
      <c r="T314" s="15"/>
      <c r="U314" s="15"/>
      <c r="V314" s="15"/>
      <c r="W314" s="621" t="str">
        <f>IF(ISBLANK($C314),"",_xlfn.IFNA(MATCH($C314,Deelnemersoverzicht!$C$16:$C$66,0),0))</f>
        <v/>
      </c>
      <c r="X314" s="15"/>
    </row>
    <row r="315" spans="1:24" ht="12" customHeight="1" x14ac:dyDescent="0.2">
      <c r="A315" s="118"/>
      <c r="B315" s="137"/>
      <c r="C315" s="15"/>
      <c r="D315" s="137"/>
      <c r="E315" s="137"/>
      <c r="F315" s="137"/>
      <c r="G315" s="137"/>
      <c r="H315" s="137"/>
      <c r="I315" s="137"/>
      <c r="J315" s="137"/>
      <c r="K315" s="15"/>
      <c r="L315" s="15"/>
      <c r="M315" s="470" t="s">
        <v>506</v>
      </c>
      <c r="N315" s="471">
        <f>SUM(N265:N314)</f>
        <v>0</v>
      </c>
      <c r="O315" s="15"/>
      <c r="P315" s="136"/>
      <c r="Q315" s="118"/>
      <c r="R315" s="15"/>
      <c r="S315" s="15"/>
      <c r="T315" s="15"/>
      <c r="U315" s="15"/>
      <c r="V315" s="15"/>
      <c r="X315" s="15"/>
    </row>
    <row r="316" spans="1:24" ht="12" customHeight="1" x14ac:dyDescent="0.2">
      <c r="A316" s="118"/>
      <c r="B316" s="137"/>
      <c r="C316" s="137"/>
      <c r="D316" s="137"/>
      <c r="E316" s="137"/>
      <c r="F316" s="137"/>
      <c r="G316" s="137"/>
      <c r="H316" s="137"/>
      <c r="I316" s="137"/>
      <c r="J316" s="137"/>
      <c r="K316" s="15"/>
      <c r="L316" s="15"/>
      <c r="M316" s="136"/>
      <c r="N316" s="137"/>
      <c r="O316" s="15"/>
      <c r="P316" s="136"/>
      <c r="Q316" s="118"/>
      <c r="R316" s="15"/>
      <c r="S316" s="15"/>
      <c r="T316" s="15"/>
      <c r="U316" s="15"/>
      <c r="V316" s="15"/>
      <c r="X316" s="15"/>
    </row>
    <row r="317" spans="1:24" ht="12" customHeight="1" x14ac:dyDescent="0.2">
      <c r="A317" s="118"/>
      <c r="B317" s="137"/>
      <c r="C317" s="15"/>
      <c r="D317" s="137"/>
      <c r="E317" s="137"/>
      <c r="F317" s="137"/>
      <c r="G317" s="137"/>
      <c r="H317" s="137"/>
      <c r="I317" s="137"/>
      <c r="J317" s="137"/>
      <c r="K317" s="15"/>
      <c r="L317" s="15"/>
      <c r="M317" s="470" t="s">
        <v>507</v>
      </c>
      <c r="N317" s="471">
        <f>N207+N261+N315</f>
        <v>0</v>
      </c>
      <c r="O317" s="15"/>
      <c r="P317" s="136"/>
      <c r="Q317" s="118"/>
      <c r="R317" s="15"/>
      <c r="S317" s="15"/>
      <c r="T317" s="15"/>
      <c r="U317" s="15"/>
      <c r="V317" s="15"/>
      <c r="X317" s="15"/>
    </row>
    <row r="318" spans="1:24" ht="12" customHeight="1" thickBot="1" x14ac:dyDescent="0.25">
      <c r="A318" s="118"/>
      <c r="B318" s="136"/>
      <c r="C318" s="136"/>
      <c r="D318" s="136"/>
      <c r="E318" s="136"/>
      <c r="F318" s="136"/>
      <c r="G318" s="136"/>
      <c r="H318" s="136"/>
      <c r="I318" s="136"/>
      <c r="J318" s="136"/>
      <c r="K318" s="136"/>
      <c r="L318" s="136"/>
      <c r="M318" s="136"/>
      <c r="N318" s="136"/>
      <c r="O318" s="15"/>
      <c r="P318" s="136"/>
      <c r="Q318" s="118"/>
      <c r="R318" s="15"/>
      <c r="S318" s="15"/>
      <c r="T318" s="15"/>
      <c r="U318" s="15"/>
      <c r="V318" s="15"/>
      <c r="X318" s="15"/>
    </row>
    <row r="319" spans="1:24"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H319" s="15"/>
      <c r="I319" s="15"/>
      <c r="J319" s="118"/>
      <c r="K319" s="15"/>
      <c r="L319" s="15"/>
      <c r="M319" s="142" t="str">
        <f>"Totaal"&amp;" "&amp;B2&amp;": "</f>
        <v xml:space="preserve">Totaal Resultaat 5: </v>
      </c>
      <c r="N319" s="476">
        <f>N317+N151+N90</f>
        <v>0</v>
      </c>
      <c r="O319" s="15"/>
      <c r="P319" s="118"/>
      <c r="Q319" s="118"/>
      <c r="R319" s="15"/>
      <c r="S319" s="15"/>
      <c r="T319" s="15"/>
      <c r="U319" s="15"/>
      <c r="V319" s="15"/>
      <c r="X319" s="15"/>
    </row>
    <row r="320" spans="1:24" ht="12" customHeight="1" x14ac:dyDescent="0.2">
      <c r="A320" s="118"/>
      <c r="B320" s="15"/>
      <c r="D320" s="136"/>
      <c r="E320" s="136"/>
      <c r="F320" s="136"/>
      <c r="G320" s="136"/>
      <c r="H320" s="136"/>
      <c r="I320" s="136"/>
      <c r="J320" s="136"/>
      <c r="K320" s="136"/>
      <c r="L320" s="136"/>
      <c r="M320" s="136"/>
      <c r="N320" s="136"/>
      <c r="O320" s="136"/>
      <c r="P320" s="136"/>
      <c r="Q320" s="118"/>
      <c r="R320" s="15"/>
      <c r="S320" s="15"/>
      <c r="T320" s="15"/>
      <c r="U320" s="15"/>
      <c r="V320" s="15"/>
      <c r="X320" s="15"/>
    </row>
    <row r="321" spans="1:24" ht="12" customHeight="1" x14ac:dyDescent="0.2">
      <c r="A321" s="118"/>
      <c r="B321" s="592" t="s">
        <v>325</v>
      </c>
      <c r="C321" s="593"/>
      <c r="D321" s="593"/>
      <c r="E321" s="593"/>
      <c r="F321" s="593"/>
      <c r="G321" s="593"/>
      <c r="H321" s="593"/>
      <c r="I321" s="593"/>
      <c r="J321" s="593"/>
      <c r="K321" s="593"/>
      <c r="L321" s="593"/>
      <c r="M321" s="593"/>
      <c r="N321" s="594"/>
      <c r="O321" s="136"/>
      <c r="P321" s="136"/>
      <c r="Q321" s="118"/>
      <c r="R321" s="15"/>
      <c r="S321" s="15"/>
      <c r="T321" s="15"/>
      <c r="U321" s="15"/>
      <c r="V321" s="15"/>
      <c r="X321" s="15"/>
    </row>
    <row r="322" spans="1:24" ht="12" customHeight="1" x14ac:dyDescent="0.2">
      <c r="A322" s="118"/>
      <c r="B322" s="649"/>
      <c r="C322" s="650"/>
      <c r="D322" s="651"/>
      <c r="E322" s="651"/>
      <c r="F322" s="651"/>
      <c r="G322" s="651"/>
      <c r="H322" s="651"/>
      <c r="I322" s="651"/>
      <c r="J322" s="651"/>
      <c r="K322" s="651"/>
      <c r="L322" s="651"/>
      <c r="M322" s="651"/>
      <c r="N322" s="652"/>
      <c r="O322" s="136"/>
      <c r="P322" s="136"/>
      <c r="Q322" s="118"/>
      <c r="R322" s="15"/>
      <c r="S322" s="15"/>
      <c r="T322" s="15"/>
      <c r="U322" s="15"/>
      <c r="V322" s="15"/>
      <c r="X322" s="15"/>
    </row>
    <row r="323" spans="1:24" ht="12" customHeight="1" x14ac:dyDescent="0.2">
      <c r="A323" s="118"/>
      <c r="B323" s="649"/>
      <c r="C323" s="650"/>
      <c r="D323" s="651"/>
      <c r="E323" s="651"/>
      <c r="F323" s="651"/>
      <c r="G323" s="651"/>
      <c r="H323" s="651"/>
      <c r="I323" s="651"/>
      <c r="J323" s="651"/>
      <c r="K323" s="651"/>
      <c r="L323" s="651"/>
      <c r="M323" s="651"/>
      <c r="N323" s="652"/>
      <c r="O323" s="136"/>
      <c r="P323" s="136"/>
      <c r="Q323" s="118"/>
      <c r="R323" s="15"/>
      <c r="S323" s="15"/>
      <c r="T323" s="15"/>
      <c r="U323" s="15"/>
      <c r="V323" s="15"/>
      <c r="X323" s="15"/>
    </row>
    <row r="324" spans="1:24" ht="12" customHeight="1" x14ac:dyDescent="0.2">
      <c r="A324" s="118"/>
      <c r="B324" s="649"/>
      <c r="C324" s="650"/>
      <c r="D324" s="651"/>
      <c r="E324" s="651"/>
      <c r="F324" s="651"/>
      <c r="G324" s="651"/>
      <c r="H324" s="651"/>
      <c r="I324" s="651"/>
      <c r="J324" s="651"/>
      <c r="K324" s="651"/>
      <c r="L324" s="651"/>
      <c r="M324" s="651"/>
      <c r="N324" s="652"/>
      <c r="O324" s="136"/>
      <c r="P324" s="136"/>
      <c r="Q324" s="118"/>
      <c r="R324" s="15"/>
      <c r="S324" s="15"/>
      <c r="T324" s="15"/>
      <c r="U324" s="15"/>
      <c r="V324" s="15"/>
      <c r="X324" s="15"/>
    </row>
    <row r="325" spans="1:24" ht="12" customHeight="1" x14ac:dyDescent="0.2">
      <c r="A325" s="118"/>
      <c r="B325" s="649"/>
      <c r="C325" s="650"/>
      <c r="D325" s="651"/>
      <c r="E325" s="651"/>
      <c r="F325" s="651"/>
      <c r="G325" s="651"/>
      <c r="H325" s="651"/>
      <c r="I325" s="651"/>
      <c r="J325" s="651"/>
      <c r="K325" s="651"/>
      <c r="L325" s="651"/>
      <c r="M325" s="651"/>
      <c r="N325" s="652"/>
      <c r="O325" s="136"/>
      <c r="P325" s="136"/>
      <c r="Q325" s="118"/>
      <c r="R325" s="15"/>
      <c r="S325" s="15"/>
      <c r="T325" s="15"/>
      <c r="U325" s="15"/>
      <c r="V325" s="15"/>
      <c r="X325" s="15"/>
    </row>
    <row r="326" spans="1:24" ht="12" customHeight="1" x14ac:dyDescent="0.2">
      <c r="A326" s="118"/>
      <c r="B326" s="649"/>
      <c r="C326" s="650"/>
      <c r="D326" s="651"/>
      <c r="E326" s="651"/>
      <c r="F326" s="651"/>
      <c r="G326" s="651"/>
      <c r="H326" s="651"/>
      <c r="I326" s="651"/>
      <c r="J326" s="651"/>
      <c r="K326" s="651"/>
      <c r="L326" s="651"/>
      <c r="M326" s="651"/>
      <c r="N326" s="652"/>
      <c r="O326" s="136"/>
      <c r="P326" s="136"/>
      <c r="Q326" s="118"/>
      <c r="R326" s="15"/>
      <c r="S326" s="15"/>
      <c r="T326" s="15"/>
      <c r="U326" s="15"/>
      <c r="V326" s="15"/>
      <c r="X326" s="15"/>
    </row>
    <row r="327" spans="1:24" ht="12" customHeight="1" x14ac:dyDescent="0.2">
      <c r="A327" s="118"/>
      <c r="B327" s="649"/>
      <c r="C327" s="650"/>
      <c r="D327" s="651"/>
      <c r="E327" s="651"/>
      <c r="F327" s="651"/>
      <c r="G327" s="651"/>
      <c r="H327" s="651"/>
      <c r="I327" s="651"/>
      <c r="J327" s="651"/>
      <c r="K327" s="651"/>
      <c r="L327" s="651"/>
      <c r="M327" s="651"/>
      <c r="N327" s="652"/>
      <c r="O327" s="136"/>
      <c r="P327" s="136"/>
      <c r="Q327" s="118"/>
      <c r="R327" s="15"/>
      <c r="S327" s="15"/>
      <c r="T327" s="15"/>
      <c r="U327" s="15"/>
      <c r="V327" s="15"/>
      <c r="X327" s="15"/>
    </row>
    <row r="328" spans="1:24" ht="12" customHeight="1" x14ac:dyDescent="0.2">
      <c r="A328" s="118"/>
      <c r="B328" s="649"/>
      <c r="C328" s="650"/>
      <c r="D328" s="651"/>
      <c r="E328" s="651"/>
      <c r="F328" s="651"/>
      <c r="G328" s="651"/>
      <c r="H328" s="651"/>
      <c r="I328" s="651"/>
      <c r="J328" s="651"/>
      <c r="K328" s="651"/>
      <c r="L328" s="651"/>
      <c r="M328" s="651"/>
      <c r="N328" s="652"/>
      <c r="O328" s="136"/>
      <c r="P328" s="136"/>
      <c r="Q328" s="118"/>
      <c r="R328" s="15"/>
      <c r="S328" s="15"/>
      <c r="T328" s="15"/>
      <c r="U328" s="15"/>
      <c r="V328" s="15"/>
      <c r="X328" s="15"/>
    </row>
    <row r="329" spans="1:24" ht="12" customHeight="1" x14ac:dyDescent="0.2">
      <c r="A329" s="118"/>
      <c r="B329" s="649"/>
      <c r="C329" s="650"/>
      <c r="D329" s="651"/>
      <c r="E329" s="651"/>
      <c r="F329" s="651"/>
      <c r="G329" s="651"/>
      <c r="H329" s="651"/>
      <c r="I329" s="651"/>
      <c r="J329" s="651"/>
      <c r="K329" s="651"/>
      <c r="L329" s="651"/>
      <c r="M329" s="651"/>
      <c r="N329" s="652"/>
      <c r="O329" s="136"/>
      <c r="P329" s="136"/>
      <c r="Q329" s="118"/>
      <c r="R329" s="15"/>
      <c r="S329" s="15"/>
      <c r="T329" s="15"/>
      <c r="U329" s="15"/>
      <c r="V329" s="15"/>
      <c r="X329" s="15"/>
    </row>
    <row r="330" spans="1:24" ht="12" customHeight="1" x14ac:dyDescent="0.2">
      <c r="A330" s="118"/>
      <c r="B330" s="649"/>
      <c r="C330" s="650"/>
      <c r="D330" s="651"/>
      <c r="E330" s="651"/>
      <c r="F330" s="651"/>
      <c r="G330" s="651"/>
      <c r="H330" s="651"/>
      <c r="I330" s="651"/>
      <c r="J330" s="651"/>
      <c r="K330" s="651"/>
      <c r="L330" s="651"/>
      <c r="M330" s="651"/>
      <c r="N330" s="652"/>
      <c r="O330" s="136"/>
      <c r="P330" s="136"/>
      <c r="Q330" s="118"/>
      <c r="R330" s="15"/>
      <c r="S330" s="15"/>
      <c r="T330" s="15"/>
      <c r="U330" s="15"/>
      <c r="V330" s="15"/>
      <c r="X330" s="15"/>
    </row>
    <row r="331" spans="1:24" ht="12" customHeight="1" x14ac:dyDescent="0.2">
      <c r="A331" s="118"/>
      <c r="B331" s="649"/>
      <c r="C331" s="650"/>
      <c r="D331" s="651"/>
      <c r="E331" s="651"/>
      <c r="F331" s="651"/>
      <c r="G331" s="651"/>
      <c r="H331" s="651"/>
      <c r="I331" s="651"/>
      <c r="J331" s="651"/>
      <c r="K331" s="651"/>
      <c r="L331" s="651"/>
      <c r="M331" s="651"/>
      <c r="N331" s="652"/>
      <c r="O331" s="136"/>
      <c r="P331" s="136"/>
      <c r="Q331" s="118"/>
      <c r="R331" s="15"/>
      <c r="S331" s="15"/>
      <c r="T331" s="15"/>
      <c r="U331" s="15"/>
      <c r="V331" s="15"/>
      <c r="X331" s="15"/>
    </row>
    <row r="332" spans="1:24" ht="12" customHeight="1" x14ac:dyDescent="0.2">
      <c r="A332" s="118"/>
      <c r="B332" s="649"/>
      <c r="C332" s="650"/>
      <c r="D332" s="651"/>
      <c r="E332" s="651"/>
      <c r="F332" s="651"/>
      <c r="G332" s="651"/>
      <c r="H332" s="651"/>
      <c r="I332" s="651"/>
      <c r="J332" s="651"/>
      <c r="K332" s="651"/>
      <c r="L332" s="651"/>
      <c r="M332" s="651"/>
      <c r="N332" s="652"/>
      <c r="O332" s="136"/>
      <c r="P332" s="136"/>
      <c r="Q332" s="118"/>
      <c r="R332" s="15"/>
      <c r="S332" s="15"/>
      <c r="T332" s="15"/>
      <c r="U332" s="15"/>
      <c r="V332" s="15"/>
      <c r="X332" s="15"/>
    </row>
    <row r="333" spans="1:24" ht="12" customHeight="1" x14ac:dyDescent="0.2">
      <c r="A333" s="118"/>
      <c r="B333" s="649"/>
      <c r="C333" s="650"/>
      <c r="D333" s="651"/>
      <c r="E333" s="651"/>
      <c r="F333" s="651"/>
      <c r="G333" s="651"/>
      <c r="H333" s="651"/>
      <c r="I333" s="651"/>
      <c r="J333" s="651"/>
      <c r="K333" s="651"/>
      <c r="L333" s="651"/>
      <c r="M333" s="651"/>
      <c r="N333" s="652"/>
      <c r="O333" s="136"/>
      <c r="P333" s="136"/>
      <c r="Q333" s="118"/>
      <c r="R333" s="15"/>
      <c r="S333" s="15"/>
      <c r="T333" s="15"/>
      <c r="U333" s="15"/>
      <c r="V333" s="15"/>
      <c r="X333" s="15"/>
    </row>
    <row r="334" spans="1:24" ht="12" customHeight="1" x14ac:dyDescent="0.2">
      <c r="A334" s="118"/>
      <c r="B334" s="649"/>
      <c r="C334" s="650"/>
      <c r="D334" s="651"/>
      <c r="E334" s="651"/>
      <c r="F334" s="651"/>
      <c r="G334" s="651"/>
      <c r="H334" s="651"/>
      <c r="I334" s="651"/>
      <c r="J334" s="651"/>
      <c r="K334" s="651"/>
      <c r="L334" s="651"/>
      <c r="M334" s="651"/>
      <c r="N334" s="652"/>
      <c r="O334" s="136"/>
      <c r="P334" s="136"/>
      <c r="Q334" s="118"/>
      <c r="R334" s="15"/>
      <c r="S334" s="15"/>
      <c r="T334" s="15"/>
      <c r="U334" s="15"/>
      <c r="V334" s="15"/>
      <c r="X334" s="15"/>
    </row>
    <row r="335" spans="1:24" ht="12" customHeight="1" x14ac:dyDescent="0.2">
      <c r="A335" s="118"/>
      <c r="B335" s="649"/>
      <c r="C335" s="650"/>
      <c r="D335" s="651"/>
      <c r="E335" s="651"/>
      <c r="F335" s="651"/>
      <c r="G335" s="651"/>
      <c r="H335" s="651"/>
      <c r="I335" s="651"/>
      <c r="J335" s="651"/>
      <c r="K335" s="651"/>
      <c r="L335" s="651"/>
      <c r="M335" s="651"/>
      <c r="N335" s="652"/>
      <c r="O335" s="136"/>
      <c r="P335" s="136"/>
      <c r="Q335" s="118"/>
      <c r="R335" s="15"/>
      <c r="S335" s="15"/>
      <c r="T335" s="15"/>
      <c r="U335" s="15"/>
      <c r="V335" s="15"/>
      <c r="X335" s="15"/>
    </row>
    <row r="336" spans="1:24" ht="12" customHeight="1" x14ac:dyDescent="0.2">
      <c r="A336" s="118"/>
      <c r="B336" s="649"/>
      <c r="C336" s="650"/>
      <c r="D336" s="651"/>
      <c r="E336" s="651"/>
      <c r="F336" s="651"/>
      <c r="G336" s="651"/>
      <c r="H336" s="651"/>
      <c r="I336" s="651"/>
      <c r="J336" s="651"/>
      <c r="K336" s="651"/>
      <c r="L336" s="651"/>
      <c r="M336" s="651"/>
      <c r="N336" s="652"/>
      <c r="O336" s="136"/>
      <c r="P336" s="136"/>
      <c r="Q336" s="118"/>
      <c r="R336" s="15"/>
      <c r="S336" s="15"/>
      <c r="T336" s="15"/>
      <c r="U336" s="15"/>
      <c r="V336" s="15"/>
      <c r="X336" s="15"/>
    </row>
    <row r="337" spans="1:24" ht="12" customHeight="1" x14ac:dyDescent="0.2">
      <c r="A337" s="118"/>
      <c r="B337" s="649"/>
      <c r="C337" s="650"/>
      <c r="D337" s="651"/>
      <c r="E337" s="651"/>
      <c r="F337" s="651"/>
      <c r="G337" s="651"/>
      <c r="H337" s="651"/>
      <c r="I337" s="651"/>
      <c r="J337" s="651"/>
      <c r="K337" s="651"/>
      <c r="L337" s="651"/>
      <c r="M337" s="651"/>
      <c r="N337" s="652"/>
      <c r="O337" s="136"/>
      <c r="P337" s="136"/>
      <c r="Q337" s="118"/>
      <c r="R337" s="15"/>
      <c r="S337" s="15"/>
      <c r="T337" s="15"/>
      <c r="U337" s="15"/>
      <c r="V337" s="15"/>
      <c r="X337" s="15"/>
    </row>
    <row r="338" spans="1:24" ht="12" customHeight="1" x14ac:dyDescent="0.2">
      <c r="A338" s="118"/>
      <c r="B338" s="649"/>
      <c r="C338" s="650"/>
      <c r="D338" s="651"/>
      <c r="E338" s="651"/>
      <c r="F338" s="651"/>
      <c r="G338" s="651"/>
      <c r="H338" s="651"/>
      <c r="I338" s="651"/>
      <c r="J338" s="651"/>
      <c r="K338" s="651"/>
      <c r="L338" s="651"/>
      <c r="M338" s="651"/>
      <c r="N338" s="652"/>
      <c r="O338" s="136"/>
      <c r="P338" s="136"/>
      <c r="Q338" s="118"/>
      <c r="R338" s="15"/>
      <c r="S338" s="15"/>
      <c r="T338" s="15"/>
      <c r="U338" s="15"/>
      <c r="V338" s="15"/>
      <c r="X338" s="15"/>
    </row>
    <row r="339" spans="1:24" ht="12" customHeight="1" x14ac:dyDescent="0.2">
      <c r="A339" s="118"/>
      <c r="B339" s="649"/>
      <c r="C339" s="650"/>
      <c r="D339" s="651"/>
      <c r="E339" s="651"/>
      <c r="F339" s="651"/>
      <c r="G339" s="651"/>
      <c r="H339" s="651"/>
      <c r="I339" s="651"/>
      <c r="J339" s="651"/>
      <c r="K339" s="651"/>
      <c r="L339" s="651"/>
      <c r="M339" s="651"/>
      <c r="N339" s="652"/>
      <c r="O339" s="136"/>
      <c r="P339" s="136"/>
      <c r="Q339" s="118"/>
      <c r="R339" s="15"/>
      <c r="S339" s="15"/>
      <c r="T339" s="15"/>
      <c r="U339" s="15"/>
      <c r="V339" s="15"/>
      <c r="X339" s="15"/>
    </row>
    <row r="340" spans="1:24" ht="12" customHeight="1" x14ac:dyDescent="0.2">
      <c r="A340" s="118"/>
      <c r="B340" s="649"/>
      <c r="C340" s="650"/>
      <c r="D340" s="651"/>
      <c r="E340" s="651"/>
      <c r="F340" s="651"/>
      <c r="G340" s="651"/>
      <c r="H340" s="651"/>
      <c r="I340" s="651"/>
      <c r="J340" s="651"/>
      <c r="K340" s="651"/>
      <c r="L340" s="651"/>
      <c r="M340" s="651"/>
      <c r="N340" s="652"/>
      <c r="O340" s="136"/>
      <c r="P340" s="136"/>
      <c r="Q340" s="118"/>
      <c r="R340" s="15"/>
      <c r="S340" s="15"/>
      <c r="T340" s="15"/>
      <c r="U340" s="15"/>
      <c r="V340" s="15"/>
      <c r="X340" s="15"/>
    </row>
    <row r="341" spans="1:24" ht="12" customHeight="1" x14ac:dyDescent="0.2">
      <c r="A341" s="118"/>
      <c r="B341" s="649"/>
      <c r="C341" s="650"/>
      <c r="D341" s="651"/>
      <c r="E341" s="651"/>
      <c r="F341" s="651"/>
      <c r="G341" s="651"/>
      <c r="H341" s="651"/>
      <c r="I341" s="651"/>
      <c r="J341" s="651"/>
      <c r="K341" s="651"/>
      <c r="L341" s="651"/>
      <c r="M341" s="651"/>
      <c r="N341" s="652"/>
      <c r="O341" s="136"/>
      <c r="P341" s="136"/>
      <c r="Q341" s="118"/>
      <c r="R341" s="15"/>
      <c r="S341" s="15"/>
      <c r="T341" s="15"/>
      <c r="U341" s="15"/>
      <c r="V341" s="15"/>
      <c r="X341" s="15"/>
    </row>
    <row r="342" spans="1:24" ht="12" customHeight="1" x14ac:dyDescent="0.2">
      <c r="A342" s="118"/>
      <c r="B342" s="649"/>
      <c r="C342" s="650"/>
      <c r="D342" s="651"/>
      <c r="E342" s="651"/>
      <c r="F342" s="651"/>
      <c r="G342" s="651"/>
      <c r="H342" s="651"/>
      <c r="I342" s="651"/>
      <c r="J342" s="651"/>
      <c r="K342" s="651"/>
      <c r="L342" s="651"/>
      <c r="M342" s="651"/>
      <c r="N342" s="652"/>
      <c r="O342" s="136"/>
      <c r="P342" s="136"/>
      <c r="Q342" s="118"/>
      <c r="R342" s="15"/>
      <c r="S342" s="15"/>
      <c r="T342" s="15"/>
      <c r="U342" s="15"/>
      <c r="V342" s="15"/>
      <c r="X342" s="15"/>
    </row>
    <row r="343" spans="1:24" ht="12" customHeight="1" x14ac:dyDescent="0.2">
      <c r="A343" s="118"/>
      <c r="B343" s="649"/>
      <c r="C343" s="650"/>
      <c r="D343" s="651"/>
      <c r="E343" s="651"/>
      <c r="F343" s="651"/>
      <c r="G343" s="651"/>
      <c r="H343" s="651"/>
      <c r="I343" s="651"/>
      <c r="J343" s="651"/>
      <c r="K343" s="651"/>
      <c r="L343" s="651"/>
      <c r="M343" s="651"/>
      <c r="N343" s="652"/>
      <c r="O343" s="136"/>
      <c r="P343" s="136"/>
      <c r="Q343" s="118"/>
      <c r="R343" s="15"/>
      <c r="S343" s="15"/>
      <c r="T343" s="15"/>
      <c r="U343" s="15"/>
      <c r="V343" s="15"/>
      <c r="X343" s="15"/>
    </row>
    <row r="344" spans="1:24" ht="12" customHeight="1" x14ac:dyDescent="0.2">
      <c r="A344" s="118"/>
      <c r="B344" s="649"/>
      <c r="C344" s="650"/>
      <c r="D344" s="651"/>
      <c r="E344" s="651"/>
      <c r="F344" s="651"/>
      <c r="G344" s="651"/>
      <c r="H344" s="651"/>
      <c r="I344" s="651"/>
      <c r="J344" s="651"/>
      <c r="K344" s="651"/>
      <c r="L344" s="651"/>
      <c r="M344" s="651"/>
      <c r="N344" s="652"/>
      <c r="O344" s="136"/>
      <c r="P344" s="136"/>
      <c r="Q344" s="118"/>
      <c r="R344" s="15"/>
      <c r="S344" s="15"/>
      <c r="T344" s="15"/>
      <c r="U344" s="15"/>
      <c r="V344" s="15"/>
      <c r="X344" s="15"/>
    </row>
    <row r="345" spans="1:24" ht="12" customHeight="1" x14ac:dyDescent="0.2">
      <c r="A345" s="118"/>
      <c r="B345" s="649"/>
      <c r="C345" s="650"/>
      <c r="D345" s="651"/>
      <c r="E345" s="651"/>
      <c r="F345" s="651"/>
      <c r="G345" s="651"/>
      <c r="H345" s="651"/>
      <c r="I345" s="651"/>
      <c r="J345" s="651"/>
      <c r="K345" s="651"/>
      <c r="L345" s="651"/>
      <c r="M345" s="651"/>
      <c r="N345" s="652"/>
      <c r="O345" s="136"/>
      <c r="P345" s="136"/>
      <c r="Q345" s="118"/>
      <c r="R345" s="15"/>
      <c r="S345" s="15"/>
      <c r="T345" s="15"/>
      <c r="U345" s="15"/>
      <c r="V345" s="15"/>
      <c r="X345" s="15"/>
    </row>
    <row r="346" spans="1:24" ht="12" customHeight="1" x14ac:dyDescent="0.2">
      <c r="A346" s="118"/>
      <c r="B346" s="649"/>
      <c r="C346" s="650"/>
      <c r="D346" s="651"/>
      <c r="E346" s="651"/>
      <c r="F346" s="651"/>
      <c r="G346" s="651"/>
      <c r="H346" s="651"/>
      <c r="I346" s="651"/>
      <c r="J346" s="651"/>
      <c r="K346" s="651"/>
      <c r="L346" s="651"/>
      <c r="M346" s="651"/>
      <c r="N346" s="652"/>
      <c r="O346" s="136"/>
      <c r="P346" s="136"/>
      <c r="Q346" s="118"/>
      <c r="R346" s="15"/>
      <c r="S346" s="15"/>
      <c r="T346" s="15"/>
      <c r="U346" s="15"/>
      <c r="V346" s="15"/>
      <c r="X346" s="15"/>
    </row>
    <row r="347" spans="1:24" ht="12" customHeight="1" x14ac:dyDescent="0.2">
      <c r="A347" s="118"/>
      <c r="B347" s="653"/>
      <c r="C347" s="654"/>
      <c r="D347" s="655"/>
      <c r="E347" s="655"/>
      <c r="F347" s="655"/>
      <c r="G347" s="655"/>
      <c r="H347" s="655"/>
      <c r="I347" s="655"/>
      <c r="J347" s="655"/>
      <c r="K347" s="655"/>
      <c r="L347" s="655"/>
      <c r="M347" s="655"/>
      <c r="N347" s="656"/>
      <c r="O347" s="136"/>
      <c r="P347" s="136"/>
      <c r="Q347" s="118"/>
      <c r="R347" s="15"/>
      <c r="S347" s="15"/>
      <c r="T347" s="15"/>
      <c r="U347" s="15"/>
      <c r="V347" s="15"/>
      <c r="X347" s="15"/>
    </row>
    <row r="348" spans="1:24" ht="12" customHeight="1" x14ac:dyDescent="0.2">
      <c r="A348" s="118"/>
      <c r="B348" s="15"/>
      <c r="C348" s="441"/>
      <c r="D348" s="136"/>
      <c r="E348" s="136"/>
      <c r="F348" s="136"/>
      <c r="G348" s="136"/>
      <c r="H348" s="136"/>
      <c r="I348" s="136"/>
      <c r="J348" s="136"/>
      <c r="K348" s="136"/>
      <c r="L348" s="136"/>
      <c r="M348" s="136"/>
      <c r="N348" s="136"/>
      <c r="O348" s="136"/>
      <c r="P348" s="136"/>
      <c r="Q348" s="118"/>
      <c r="R348" s="15"/>
      <c r="S348" s="15"/>
      <c r="T348" s="15"/>
      <c r="U348" s="15"/>
      <c r="V348" s="15"/>
      <c r="X348" s="15"/>
    </row>
    <row r="349" spans="1:24"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c r="R349" s="15"/>
      <c r="S349" s="15"/>
      <c r="T349" s="15"/>
      <c r="U349" s="15"/>
      <c r="V349" s="15"/>
      <c r="X349" s="15"/>
    </row>
    <row r="350" spans="1:24"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Q350" s="15"/>
      <c r="R350" s="15"/>
      <c r="S350" s="15"/>
      <c r="T350" s="15"/>
      <c r="V350" s="15"/>
      <c r="W350" s="541"/>
    </row>
    <row r="351" spans="1:24"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Q351" s="15"/>
      <c r="R351" s="15"/>
      <c r="S351" s="15"/>
      <c r="T351" s="15"/>
      <c r="V351" s="15"/>
      <c r="W351" s="541"/>
    </row>
    <row r="352" spans="1:24" ht="12" customHeight="1" x14ac:dyDescent="0.2">
      <c r="A352" s="118"/>
      <c r="B352" s="496" t="s">
        <v>18</v>
      </c>
      <c r="C352" s="497">
        <f>_xlfn.XLOOKUP(B352,Deelnemersoverzicht!A16:A83,Deelnemersoverzicht!C16:C83)</f>
        <v>0</v>
      </c>
      <c r="D352" s="498">
        <f t="shared" ref="D352:D383" si="23">SUMIFS($N$15:$N$315,$C$15:$C$315,C352,$M$15:$M$315,$D$350)</f>
        <v>0</v>
      </c>
      <c r="E352" s="499">
        <f>IFERROR(IF(D352&gt;0,(_xlfn.XLOOKUP(B352,Financiering!$A$7:$A$32,Financiering!$H$7:$H$32))*'Resultaat 5'!D352,0),)</f>
        <v>0</v>
      </c>
      <c r="F352" s="500">
        <f t="shared" ref="F352:F383" si="24">SUMIFS($N$15:$N$315,$C$15:$C$315,C352,$M$15:$M$315,$F$350)</f>
        <v>0</v>
      </c>
      <c r="G352" s="499">
        <f>IFERROR(IF(F352&gt;0,(_xlfn.XLOOKUP(B352,Financiering!$A$7:$A$32,Financiering!$N$7:$N$32))*'Resultaat 5'!F352,0),)</f>
        <v>0</v>
      </c>
      <c r="H352" s="499">
        <f t="shared" ref="H352:H383" si="25">SUMIFS($N$15:$N$315,$C$15:$C$315,C352,$M$15:$M$315,$H$350)</f>
        <v>0</v>
      </c>
      <c r="I352" s="499">
        <f>IFERROR(IF(H352&gt;0,(_xlfn.XLOOKUP(B352,Financiering!$A$7:$A$32,Financiering!$T$7:$T$32))*'Resultaat 5'!H352,0),"")</f>
        <v>0</v>
      </c>
      <c r="J352" s="499">
        <f t="shared" ref="J352:J383" si="26">SUMIFS($N$15:$N$315,$C$15:$C$315,C352,$M$15:$M$315,$J$350)</f>
        <v>0</v>
      </c>
      <c r="K352" s="499">
        <f>IFERROR(IF(J352&gt;0,_xlfn.XLOOKUP(B352,Financiering!$A$7:$A$32,Financiering!$Z$7:$Z$32)*'Resultaat 5'!J352,0),)</f>
        <v>0</v>
      </c>
      <c r="L352" s="499">
        <f t="shared" ref="L352:L383" si="27">D352+F352+H352+J352</f>
        <v>0</v>
      </c>
      <c r="M352" s="499">
        <f t="shared" ref="M352:M383" si="28">E352+G352+I352+K352</f>
        <v>0</v>
      </c>
      <c r="N352" s="501" t="str">
        <f>IFERROR(M352/L352,"")</f>
        <v/>
      </c>
      <c r="O352" s="502">
        <f>L352-M352</f>
        <v>0</v>
      </c>
      <c r="P352" s="503" t="str">
        <f>IFERROR(O352/L352,"")</f>
        <v/>
      </c>
      <c r="Q352" s="15"/>
      <c r="R352" s="15"/>
      <c r="S352" s="15"/>
      <c r="T352" s="15"/>
      <c r="V352" s="15"/>
      <c r="W352" s="541"/>
    </row>
    <row r="353" spans="1:23" ht="12" customHeight="1" x14ac:dyDescent="0.2">
      <c r="A353" s="118"/>
      <c r="B353" s="504" t="s">
        <v>19</v>
      </c>
      <c r="C353" s="497">
        <f>_xlfn.XLOOKUP(B353,Deelnemersoverzicht!A17:A84,Deelnemersoverzicht!C17:C84)</f>
        <v>0</v>
      </c>
      <c r="D353" s="505">
        <f t="shared" si="23"/>
        <v>0</v>
      </c>
      <c r="E353" s="502">
        <f>IFERROR(IF(D353&gt;0,(_xlfn.XLOOKUP(B353,Financiering!$A$7:$A$32,Financiering!$H$7:$H$32))*'Resultaat 5'!D353,0),)</f>
        <v>0</v>
      </c>
      <c r="F353" s="506">
        <f t="shared" si="24"/>
        <v>0</v>
      </c>
      <c r="G353" s="502">
        <f>IFERROR(IF(F353&gt;0,(_xlfn.XLOOKUP(B353,Financiering!$A$7:$A$32,Financiering!$N$7:$N$32))*'Resultaat 5'!F353,0),)</f>
        <v>0</v>
      </c>
      <c r="H353" s="502">
        <f t="shared" si="25"/>
        <v>0</v>
      </c>
      <c r="I353" s="502">
        <f>IFERROR(IF(H353&gt;0,(_xlfn.XLOOKUP(B353,Financiering!$A$7:$A$32,Financiering!$T$7:$T$32))*'Resultaat 5'!H353,0),"")</f>
        <v>0</v>
      </c>
      <c r="J353" s="502">
        <f t="shared" si="26"/>
        <v>0</v>
      </c>
      <c r="K353" s="502">
        <f>IFERROR(IF(J353&gt;0,_xlfn.XLOOKUP(B353,Financiering!$A$7:$A$32,Financiering!$Z$7:$Z$32)*'Resultaat 5'!J353,0),)</f>
        <v>0</v>
      </c>
      <c r="L353" s="502">
        <f t="shared" si="27"/>
        <v>0</v>
      </c>
      <c r="M353" s="502">
        <f t="shared" si="28"/>
        <v>0</v>
      </c>
      <c r="N353" s="501" t="str">
        <f t="shared" ref="N353:N403" si="29">IFERROR(M353/L353,"")</f>
        <v/>
      </c>
      <c r="O353" s="502">
        <f t="shared" ref="O353:O402" si="30">L353-M353</f>
        <v>0</v>
      </c>
      <c r="P353" s="507" t="str">
        <f t="shared" ref="P353:P402" si="31">IFERROR(O353/L353,"")</f>
        <v/>
      </c>
      <c r="Q353" s="15"/>
      <c r="R353" s="15"/>
      <c r="S353" s="15"/>
      <c r="T353" s="15"/>
      <c r="V353" s="15"/>
      <c r="W353" s="541"/>
    </row>
    <row r="354" spans="1:23" ht="12" customHeight="1" x14ac:dyDescent="0.2">
      <c r="A354" s="118"/>
      <c r="B354" s="504" t="s">
        <v>20</v>
      </c>
      <c r="C354" s="497">
        <f>_xlfn.XLOOKUP(B354,Deelnemersoverzicht!A18:A85,Deelnemersoverzicht!C18:C85)</f>
        <v>0</v>
      </c>
      <c r="D354" s="505">
        <f t="shared" si="23"/>
        <v>0</v>
      </c>
      <c r="E354" s="502">
        <f>IFERROR(IF(D354&gt;0,(_xlfn.XLOOKUP(B354,Financiering!$A$7:$A$32,Financiering!$H$7:$H$32))*'Resultaat 5'!D354,0),)</f>
        <v>0</v>
      </c>
      <c r="F354" s="506">
        <f t="shared" si="24"/>
        <v>0</v>
      </c>
      <c r="G354" s="505">
        <f>IFERROR(IF(F354&gt;0,(_xlfn.XLOOKUP(B354,Financiering!$A$7:$A$32,Financiering!$N$7:$N$32))*'Resultaat 5'!F354,0),)</f>
        <v>0</v>
      </c>
      <c r="H354" s="505">
        <f t="shared" si="25"/>
        <v>0</v>
      </c>
      <c r="I354" s="505">
        <f>IFERROR(IF(H354&gt;0,(_xlfn.XLOOKUP(B354,Financiering!$A$7:$A$32,Financiering!$T$7:$T$32))*'Resultaat 5'!H354,0),"")</f>
        <v>0</v>
      </c>
      <c r="J354" s="505">
        <f t="shared" si="26"/>
        <v>0</v>
      </c>
      <c r="K354" s="505">
        <f>IFERROR(IF(J354&gt;0,_xlfn.XLOOKUP(B354,Financiering!$A$7:$A$32,Financiering!$Z$7:$Z$32)*'Resultaat 5'!J354,0),)</f>
        <v>0</v>
      </c>
      <c r="L354" s="505">
        <f t="shared" si="27"/>
        <v>0</v>
      </c>
      <c r="M354" s="505">
        <f t="shared" si="28"/>
        <v>0</v>
      </c>
      <c r="N354" s="501" t="str">
        <f t="shared" si="29"/>
        <v/>
      </c>
      <c r="O354" s="502">
        <f t="shared" si="30"/>
        <v>0</v>
      </c>
      <c r="P354" s="507" t="str">
        <f t="shared" si="31"/>
        <v/>
      </c>
      <c r="Q354" s="15"/>
      <c r="R354" s="15"/>
      <c r="S354" s="15"/>
      <c r="T354" s="15"/>
      <c r="V354" s="15"/>
      <c r="W354" s="541"/>
    </row>
    <row r="355" spans="1:23" ht="12" customHeight="1" x14ac:dyDescent="0.2">
      <c r="A355" s="118"/>
      <c r="B355" s="504" t="s">
        <v>21</v>
      </c>
      <c r="C355" s="497">
        <f>_xlfn.XLOOKUP(B355,Deelnemersoverzicht!A19:A86,Deelnemersoverzicht!C19:C86)</f>
        <v>0</v>
      </c>
      <c r="D355" s="505">
        <f t="shared" si="23"/>
        <v>0</v>
      </c>
      <c r="E355" s="502">
        <f>IFERROR(IF(D355&gt;0,(_xlfn.XLOOKUP(B355,Financiering!$A$7:$A$32,Financiering!$H$7:$H$32))*'Resultaat 5'!D355,0),)</f>
        <v>0</v>
      </c>
      <c r="F355" s="506">
        <f t="shared" si="24"/>
        <v>0</v>
      </c>
      <c r="G355" s="505">
        <f>IFERROR(IF(F355&gt;0,(_xlfn.XLOOKUP(B355,Financiering!$A$7:$A$32,Financiering!$N$7:$N$32))*'Resultaat 5'!F355,0),)</f>
        <v>0</v>
      </c>
      <c r="H355" s="505">
        <f t="shared" si="25"/>
        <v>0</v>
      </c>
      <c r="I355" s="505">
        <f>IFERROR(IF(H355&gt;0,(_xlfn.XLOOKUP(B355,Financiering!$A$7:$A$32,Financiering!$T$7:$T$32))*'Resultaat 5'!H355,0),"")</f>
        <v>0</v>
      </c>
      <c r="J355" s="505">
        <f t="shared" si="26"/>
        <v>0</v>
      </c>
      <c r="K355" s="505">
        <f>IFERROR(IF(J355&gt;0,_xlfn.XLOOKUP(B355,Financiering!$A$7:$A$32,Financiering!$Z$7:$Z$32)*'Resultaat 5'!J355,0),)</f>
        <v>0</v>
      </c>
      <c r="L355" s="505">
        <f t="shared" si="27"/>
        <v>0</v>
      </c>
      <c r="M355" s="505">
        <f t="shared" si="28"/>
        <v>0</v>
      </c>
      <c r="N355" s="501" t="str">
        <f t="shared" si="29"/>
        <v/>
      </c>
      <c r="O355" s="502">
        <f t="shared" si="30"/>
        <v>0</v>
      </c>
      <c r="P355" s="507" t="str">
        <f t="shared" si="31"/>
        <v/>
      </c>
      <c r="Q355" s="15"/>
      <c r="R355" s="15"/>
      <c r="S355" s="15"/>
      <c r="T355" s="15"/>
      <c r="V355" s="15"/>
      <c r="W355" s="541"/>
    </row>
    <row r="356" spans="1:23" ht="12" customHeight="1" x14ac:dyDescent="0.2">
      <c r="A356" s="118"/>
      <c r="B356" s="504" t="s">
        <v>22</v>
      </c>
      <c r="C356" s="497">
        <f>_xlfn.XLOOKUP(B356,Deelnemersoverzicht!A20:A87,Deelnemersoverzicht!C20:C87)</f>
        <v>0</v>
      </c>
      <c r="D356" s="505">
        <f t="shared" si="23"/>
        <v>0</v>
      </c>
      <c r="E356" s="502">
        <f>IFERROR(IF(D356&gt;0,(_xlfn.XLOOKUP(B356,Financiering!$A$7:$A$32,Financiering!$H$7:$H$32))*'Resultaat 5'!D356,0),)</f>
        <v>0</v>
      </c>
      <c r="F356" s="506">
        <f t="shared" si="24"/>
        <v>0</v>
      </c>
      <c r="G356" s="505">
        <f>IFERROR(IF(F356&gt;0,(_xlfn.XLOOKUP(B356,Financiering!$A$7:$A$32,Financiering!$N$7:$N$32))*'Resultaat 5'!F356,0),)</f>
        <v>0</v>
      </c>
      <c r="H356" s="505">
        <f t="shared" si="25"/>
        <v>0</v>
      </c>
      <c r="I356" s="505">
        <f>IFERROR(IF(H356&gt;0,(_xlfn.XLOOKUP(B356,Financiering!$A$7:$A$32,Financiering!$T$7:$T$32))*'Resultaat 5'!H356,0),"")</f>
        <v>0</v>
      </c>
      <c r="J356" s="505">
        <f t="shared" si="26"/>
        <v>0</v>
      </c>
      <c r="K356" s="505">
        <f>IFERROR(IF(J356&gt;0,_xlfn.XLOOKUP(B356,Financiering!$A$7:$A$32,Financiering!$Z$7:$Z$32)*'Resultaat 5'!J356,0),)</f>
        <v>0</v>
      </c>
      <c r="L356" s="505">
        <f t="shared" si="27"/>
        <v>0</v>
      </c>
      <c r="M356" s="505">
        <f t="shared" si="28"/>
        <v>0</v>
      </c>
      <c r="N356" s="501" t="str">
        <f t="shared" si="29"/>
        <v/>
      </c>
      <c r="O356" s="502">
        <f t="shared" si="30"/>
        <v>0</v>
      </c>
      <c r="P356" s="507" t="str">
        <f t="shared" si="31"/>
        <v/>
      </c>
      <c r="Q356" s="15"/>
      <c r="R356" s="15"/>
      <c r="S356" s="15"/>
      <c r="T356" s="15"/>
      <c r="V356" s="15"/>
      <c r="W356" s="541"/>
    </row>
    <row r="357" spans="1:23" ht="12" customHeight="1" x14ac:dyDescent="0.2">
      <c r="A357" s="118"/>
      <c r="B357" s="504" t="s">
        <v>23</v>
      </c>
      <c r="C357" s="497">
        <f>_xlfn.XLOOKUP(B357,Deelnemersoverzicht!A21:A88,Deelnemersoverzicht!C21:C88)</f>
        <v>0</v>
      </c>
      <c r="D357" s="505">
        <f t="shared" si="23"/>
        <v>0</v>
      </c>
      <c r="E357" s="502">
        <f>IFERROR(IF(D357&gt;0,(_xlfn.XLOOKUP(B357,Financiering!$A$7:$A$32,Financiering!$H$7:$H$32))*'Resultaat 5'!D357,0),)</f>
        <v>0</v>
      </c>
      <c r="F357" s="506">
        <f t="shared" si="24"/>
        <v>0</v>
      </c>
      <c r="G357" s="505">
        <f>IFERROR(IF(F357&gt;0,(_xlfn.XLOOKUP(B357,Financiering!$A$7:$A$32,Financiering!$N$7:$N$32))*'Resultaat 5'!F357,0),)</f>
        <v>0</v>
      </c>
      <c r="H357" s="505">
        <f t="shared" si="25"/>
        <v>0</v>
      </c>
      <c r="I357" s="505">
        <f>IFERROR(IF(H357&gt;0,(_xlfn.XLOOKUP(B357,Financiering!$A$7:$A$32,Financiering!$T$7:$T$32))*'Resultaat 5'!H357,0),"")</f>
        <v>0</v>
      </c>
      <c r="J357" s="505">
        <f t="shared" si="26"/>
        <v>0</v>
      </c>
      <c r="K357" s="505">
        <f>IFERROR(IF(J357&gt;0,_xlfn.XLOOKUP(B357,Financiering!$A$7:$A$32,Financiering!$Z$7:$Z$32)*'Resultaat 5'!J357,0),)</f>
        <v>0</v>
      </c>
      <c r="L357" s="505">
        <f t="shared" si="27"/>
        <v>0</v>
      </c>
      <c r="M357" s="505">
        <f t="shared" si="28"/>
        <v>0</v>
      </c>
      <c r="N357" s="501" t="str">
        <f t="shared" si="29"/>
        <v/>
      </c>
      <c r="O357" s="502">
        <f t="shared" si="30"/>
        <v>0</v>
      </c>
      <c r="P357" s="507" t="str">
        <f t="shared" si="31"/>
        <v/>
      </c>
      <c r="Q357" s="15"/>
      <c r="R357" s="15"/>
      <c r="S357" s="15"/>
      <c r="T357" s="15"/>
      <c r="V357" s="15"/>
      <c r="W357" s="541"/>
    </row>
    <row r="358" spans="1:23" ht="12" customHeight="1" x14ac:dyDescent="0.2">
      <c r="A358" s="118"/>
      <c r="B358" s="504" t="s">
        <v>24</v>
      </c>
      <c r="C358" s="497">
        <f>_xlfn.XLOOKUP(B358,Deelnemersoverzicht!A22:A89,Deelnemersoverzicht!C22:C89)</f>
        <v>0</v>
      </c>
      <c r="D358" s="505">
        <f t="shared" si="23"/>
        <v>0</v>
      </c>
      <c r="E358" s="502">
        <f>IFERROR(IF(D358&gt;0,(_xlfn.XLOOKUP(B358,Financiering!$A$7:$A$32,Financiering!$H$7:$H$32))*'Resultaat 5'!D358,0),)</f>
        <v>0</v>
      </c>
      <c r="F358" s="506">
        <f t="shared" si="24"/>
        <v>0</v>
      </c>
      <c r="G358" s="505">
        <f>IFERROR(IF(F358&gt;0,(_xlfn.XLOOKUP(B358,Financiering!$A$7:$A$32,Financiering!$N$7:$N$32))*'Resultaat 5'!F358,0),)</f>
        <v>0</v>
      </c>
      <c r="H358" s="505">
        <f t="shared" si="25"/>
        <v>0</v>
      </c>
      <c r="I358" s="505">
        <f>IFERROR(IF(H358&gt;0,(_xlfn.XLOOKUP(B358,Financiering!$A$7:$A$32,Financiering!$T$7:$T$32))*'Resultaat 5'!H358,0),"")</f>
        <v>0</v>
      </c>
      <c r="J358" s="505">
        <f t="shared" si="26"/>
        <v>0</v>
      </c>
      <c r="K358" s="505">
        <f>IFERROR(IF(J358&gt;0,_xlfn.XLOOKUP(B358,Financiering!$A$7:$A$32,Financiering!$Z$7:$Z$32)*'Resultaat 5'!J358,0),)</f>
        <v>0</v>
      </c>
      <c r="L358" s="505">
        <f t="shared" si="27"/>
        <v>0</v>
      </c>
      <c r="M358" s="505">
        <f t="shared" si="28"/>
        <v>0</v>
      </c>
      <c r="N358" s="501" t="str">
        <f t="shared" si="29"/>
        <v/>
      </c>
      <c r="O358" s="502">
        <f t="shared" si="30"/>
        <v>0</v>
      </c>
      <c r="P358" s="507" t="str">
        <f t="shared" si="31"/>
        <v/>
      </c>
      <c r="Q358" s="15"/>
      <c r="R358" s="15"/>
      <c r="S358" s="15"/>
      <c r="T358" s="15"/>
      <c r="V358" s="15"/>
      <c r="W358" s="541"/>
    </row>
    <row r="359" spans="1:23" ht="12" customHeight="1" x14ac:dyDescent="0.2">
      <c r="A359" s="118"/>
      <c r="B359" s="504" t="s">
        <v>25</v>
      </c>
      <c r="C359" s="497">
        <f>_xlfn.XLOOKUP(B359,Deelnemersoverzicht!A23:A90,Deelnemersoverzicht!C23:C90)</f>
        <v>0</v>
      </c>
      <c r="D359" s="505">
        <f t="shared" si="23"/>
        <v>0</v>
      </c>
      <c r="E359" s="502">
        <f>IFERROR(IF(D359&gt;0,(_xlfn.XLOOKUP(B359,Financiering!$A$7:$A$32,Financiering!$H$7:$H$32))*'Resultaat 5'!D359,0),)</f>
        <v>0</v>
      </c>
      <c r="F359" s="506">
        <f t="shared" si="24"/>
        <v>0</v>
      </c>
      <c r="G359" s="505">
        <f>IFERROR(IF(F359&gt;0,(_xlfn.XLOOKUP(B359,Financiering!$A$7:$A$32,Financiering!$N$7:$N$32))*'Resultaat 5'!F359,0),)</f>
        <v>0</v>
      </c>
      <c r="H359" s="505">
        <f t="shared" si="25"/>
        <v>0</v>
      </c>
      <c r="I359" s="505">
        <f>IFERROR(IF(H359&gt;0,(_xlfn.XLOOKUP(B359,Financiering!$A$7:$A$32,Financiering!$T$7:$T$32))*'Resultaat 5'!H359,0),"")</f>
        <v>0</v>
      </c>
      <c r="J359" s="505">
        <f t="shared" si="26"/>
        <v>0</v>
      </c>
      <c r="K359" s="505">
        <f>IFERROR(IF(J359&gt;0,_xlfn.XLOOKUP(B359,Financiering!$A$7:$A$32,Financiering!$Z$7:$Z$32)*'Resultaat 5'!J359,0),)</f>
        <v>0</v>
      </c>
      <c r="L359" s="505">
        <f t="shared" si="27"/>
        <v>0</v>
      </c>
      <c r="M359" s="505">
        <f t="shared" si="28"/>
        <v>0</v>
      </c>
      <c r="N359" s="501" t="str">
        <f t="shared" si="29"/>
        <v/>
      </c>
      <c r="O359" s="502">
        <f t="shared" si="30"/>
        <v>0</v>
      </c>
      <c r="P359" s="507" t="str">
        <f t="shared" si="31"/>
        <v/>
      </c>
      <c r="Q359" s="15"/>
      <c r="R359" s="15"/>
      <c r="S359" s="15"/>
      <c r="T359" s="15"/>
      <c r="V359" s="15"/>
      <c r="W359" s="541"/>
    </row>
    <row r="360" spans="1:23" ht="12" customHeight="1" x14ac:dyDescent="0.2">
      <c r="A360" s="118"/>
      <c r="B360" s="504" t="s">
        <v>26</v>
      </c>
      <c r="C360" s="497">
        <f>_xlfn.XLOOKUP(B360,Deelnemersoverzicht!A24:A91,Deelnemersoverzicht!C24:C91)</f>
        <v>0</v>
      </c>
      <c r="D360" s="505">
        <f t="shared" si="23"/>
        <v>0</v>
      </c>
      <c r="E360" s="502">
        <f>IFERROR(IF(D360&gt;0,(_xlfn.XLOOKUP(B360,Financiering!$A$7:$A$32,Financiering!$H$7:$H$32))*'Resultaat 5'!D360,0),)</f>
        <v>0</v>
      </c>
      <c r="F360" s="506">
        <f t="shared" si="24"/>
        <v>0</v>
      </c>
      <c r="G360" s="505">
        <f>IFERROR(IF(F360&gt;0,(_xlfn.XLOOKUP(B360,Financiering!$A$7:$A$32,Financiering!$N$7:$N$32))*'Resultaat 5'!F360,0),)</f>
        <v>0</v>
      </c>
      <c r="H360" s="505">
        <f t="shared" si="25"/>
        <v>0</v>
      </c>
      <c r="I360" s="505">
        <f>IFERROR(IF(H360&gt;0,(_xlfn.XLOOKUP(B360,Financiering!$A$7:$A$32,Financiering!$T$7:$T$32))*'Resultaat 5'!H360,0),"")</f>
        <v>0</v>
      </c>
      <c r="J360" s="505">
        <f t="shared" si="26"/>
        <v>0</v>
      </c>
      <c r="K360" s="505">
        <f>IFERROR(IF(J360&gt;0,_xlfn.XLOOKUP(B360,Financiering!$A$7:$A$32,Financiering!$Z$7:$Z$32)*'Resultaat 5'!J360,0),)</f>
        <v>0</v>
      </c>
      <c r="L360" s="505">
        <f t="shared" si="27"/>
        <v>0</v>
      </c>
      <c r="M360" s="505">
        <f t="shared" si="28"/>
        <v>0</v>
      </c>
      <c r="N360" s="501" t="str">
        <f t="shared" si="29"/>
        <v/>
      </c>
      <c r="O360" s="502">
        <f t="shared" si="30"/>
        <v>0</v>
      </c>
      <c r="P360" s="507" t="str">
        <f t="shared" si="31"/>
        <v/>
      </c>
      <c r="Q360" s="15"/>
      <c r="R360" s="15"/>
      <c r="S360" s="15"/>
      <c r="T360" s="15"/>
      <c r="V360" s="15"/>
      <c r="W360" s="541"/>
    </row>
    <row r="361" spans="1:23" ht="12" customHeight="1" x14ac:dyDescent="0.2">
      <c r="A361" s="118"/>
      <c r="B361" s="504" t="s">
        <v>27</v>
      </c>
      <c r="C361" s="497">
        <f>_xlfn.XLOOKUP(B361,Deelnemersoverzicht!A25:A92,Deelnemersoverzicht!C25:C92)</f>
        <v>0</v>
      </c>
      <c r="D361" s="505">
        <f t="shared" si="23"/>
        <v>0</v>
      </c>
      <c r="E361" s="502">
        <f>IFERROR(IF(D361&gt;0,(_xlfn.XLOOKUP(B361,Financiering!$A$7:$A$32,Financiering!$H$7:$H$32))*'Resultaat 5'!D361,0),)</f>
        <v>0</v>
      </c>
      <c r="F361" s="506">
        <f t="shared" si="24"/>
        <v>0</v>
      </c>
      <c r="G361" s="505">
        <f>IFERROR(IF(F361&gt;0,(_xlfn.XLOOKUP(B361,Financiering!$A$7:$A$32,Financiering!$N$7:$N$32))*'Resultaat 5'!F361,0),)</f>
        <v>0</v>
      </c>
      <c r="H361" s="505">
        <f t="shared" si="25"/>
        <v>0</v>
      </c>
      <c r="I361" s="505">
        <f>IFERROR(IF(H361&gt;0,(_xlfn.XLOOKUP(B361,Financiering!$A$7:$A$32,Financiering!$T$7:$T$32))*'Resultaat 5'!H361,0),"")</f>
        <v>0</v>
      </c>
      <c r="J361" s="505">
        <f t="shared" si="26"/>
        <v>0</v>
      </c>
      <c r="K361" s="505">
        <f>IFERROR(IF(J361&gt;0,_xlfn.XLOOKUP(B361,Financiering!$A$7:$A$32,Financiering!$Z$7:$Z$32)*'Resultaat 5'!J361,0),)</f>
        <v>0</v>
      </c>
      <c r="L361" s="505">
        <f t="shared" si="27"/>
        <v>0</v>
      </c>
      <c r="M361" s="505">
        <f t="shared" si="28"/>
        <v>0</v>
      </c>
      <c r="N361" s="501" t="str">
        <f t="shared" si="29"/>
        <v/>
      </c>
      <c r="O361" s="502">
        <f t="shared" si="30"/>
        <v>0</v>
      </c>
      <c r="P361" s="507" t="str">
        <f t="shared" si="31"/>
        <v/>
      </c>
      <c r="Q361" s="15"/>
      <c r="R361" s="15"/>
      <c r="S361" s="15"/>
      <c r="T361" s="15"/>
      <c r="V361" s="15"/>
      <c r="W361" s="541"/>
    </row>
    <row r="362" spans="1:23" ht="12" customHeight="1" x14ac:dyDescent="0.2">
      <c r="A362" s="118"/>
      <c r="B362" s="504" t="s">
        <v>28</v>
      </c>
      <c r="C362" s="497">
        <f>_xlfn.XLOOKUP(B362,Deelnemersoverzicht!A26:A93,Deelnemersoverzicht!C26:C93)</f>
        <v>0</v>
      </c>
      <c r="D362" s="505">
        <f t="shared" si="23"/>
        <v>0</v>
      </c>
      <c r="E362" s="502">
        <f>IFERROR(IF(D362&gt;0,(_xlfn.XLOOKUP(B362,Financiering!$A$7:$A$32,Financiering!$H$7:$H$32))*'Resultaat 5'!D362,0),)</f>
        <v>0</v>
      </c>
      <c r="F362" s="506">
        <f t="shared" si="24"/>
        <v>0</v>
      </c>
      <c r="G362" s="505">
        <f>IFERROR(IF(F362&gt;0,(_xlfn.XLOOKUP(B362,Financiering!$A$7:$A$32,Financiering!$N$7:$N$32))*'Resultaat 5'!F362,0),)</f>
        <v>0</v>
      </c>
      <c r="H362" s="505">
        <f t="shared" si="25"/>
        <v>0</v>
      </c>
      <c r="I362" s="505">
        <f>IFERROR(IF(H362&gt;0,(_xlfn.XLOOKUP(B362,Financiering!$A$7:$A$32,Financiering!$T$7:$T$32))*'Resultaat 5'!H362,0),"")</f>
        <v>0</v>
      </c>
      <c r="J362" s="505">
        <f t="shared" si="26"/>
        <v>0</v>
      </c>
      <c r="K362" s="505">
        <f>IFERROR(IF(J362&gt;0,_xlfn.XLOOKUP(B362,Financiering!$A$7:$A$32,Financiering!$Z$7:$Z$32)*'Resultaat 5'!J362,0),)</f>
        <v>0</v>
      </c>
      <c r="L362" s="505">
        <f t="shared" si="27"/>
        <v>0</v>
      </c>
      <c r="M362" s="505">
        <f t="shared" si="28"/>
        <v>0</v>
      </c>
      <c r="N362" s="501" t="str">
        <f t="shared" si="29"/>
        <v/>
      </c>
      <c r="O362" s="502">
        <f t="shared" si="30"/>
        <v>0</v>
      </c>
      <c r="P362" s="507" t="str">
        <f t="shared" si="31"/>
        <v/>
      </c>
      <c r="Q362" s="15"/>
      <c r="R362" s="15"/>
      <c r="S362" s="15"/>
      <c r="T362" s="15"/>
      <c r="V362" s="15"/>
      <c r="W362" s="541"/>
    </row>
    <row r="363" spans="1:23" ht="12" customHeight="1" x14ac:dyDescent="0.2">
      <c r="A363" s="118"/>
      <c r="B363" s="504" t="s">
        <v>29</v>
      </c>
      <c r="C363" s="497">
        <f>_xlfn.XLOOKUP(B363,Deelnemersoverzicht!A27:A94,Deelnemersoverzicht!C27:C94)</f>
        <v>0</v>
      </c>
      <c r="D363" s="505">
        <f t="shared" si="23"/>
        <v>0</v>
      </c>
      <c r="E363" s="502">
        <f>IFERROR(IF(D363&gt;0,(_xlfn.XLOOKUP(B363,Financiering!$A$7:$A$32,Financiering!$H$7:$H$32))*'Resultaat 5'!D363,0),)</f>
        <v>0</v>
      </c>
      <c r="F363" s="508">
        <f t="shared" si="24"/>
        <v>0</v>
      </c>
      <c r="G363" s="502">
        <f>IFERROR(IF(F363&gt;0,(_xlfn.XLOOKUP(B363,Financiering!$A$7:$A$32,Financiering!$N$7:$N$32))*'Resultaat 5'!F363,0),)</f>
        <v>0</v>
      </c>
      <c r="H363" s="505">
        <f t="shared" si="25"/>
        <v>0</v>
      </c>
      <c r="I363" s="502">
        <f>IFERROR(IF(H363&gt;0,(_xlfn.XLOOKUP(B363,Financiering!$A$7:$A$32,Financiering!$T$7:$T$32))*'Resultaat 5'!H363,0),"")</f>
        <v>0</v>
      </c>
      <c r="J363" s="502">
        <f t="shared" si="26"/>
        <v>0</v>
      </c>
      <c r="K363" s="502">
        <f>IFERROR(IF(J363&gt;0,_xlfn.XLOOKUP(B363,Financiering!$A$7:$A$32,Financiering!$Z$7:$Z$32)*'Resultaat 5'!J363,0),)</f>
        <v>0</v>
      </c>
      <c r="L363" s="502">
        <f t="shared" si="27"/>
        <v>0</v>
      </c>
      <c r="M363" s="502">
        <f t="shared" si="28"/>
        <v>0</v>
      </c>
      <c r="N363" s="501" t="str">
        <f t="shared" si="29"/>
        <v/>
      </c>
      <c r="O363" s="502">
        <f t="shared" si="30"/>
        <v>0</v>
      </c>
      <c r="P363" s="507" t="str">
        <f t="shared" si="31"/>
        <v/>
      </c>
      <c r="Q363" s="15"/>
      <c r="R363" s="15"/>
      <c r="S363" s="15"/>
      <c r="T363" s="15"/>
      <c r="V363" s="15"/>
      <c r="W363" s="541"/>
    </row>
    <row r="364" spans="1:23" ht="12" customHeight="1" x14ac:dyDescent="0.2">
      <c r="A364" s="118"/>
      <c r="B364" s="504" t="s">
        <v>30</v>
      </c>
      <c r="C364" s="497">
        <f>_xlfn.XLOOKUP(B364,Deelnemersoverzicht!A28:A95,Deelnemersoverzicht!C28:C95)</f>
        <v>0</v>
      </c>
      <c r="D364" s="505">
        <f t="shared" si="23"/>
        <v>0</v>
      </c>
      <c r="E364" s="502">
        <f>IFERROR(IF(D364&gt;0,(_xlfn.XLOOKUP(B364,Financiering!$A$7:$A$32,Financiering!$H$7:$H$32))*'Resultaat 5'!D364,0),)</f>
        <v>0</v>
      </c>
      <c r="F364" s="506">
        <f t="shared" si="24"/>
        <v>0</v>
      </c>
      <c r="G364" s="505">
        <f>IFERROR(IF(F364&gt;0,(_xlfn.XLOOKUP(B364,Financiering!$A$7:$A$32,Financiering!$N$7:$N$32))*'Resultaat 5'!F364,0),)</f>
        <v>0</v>
      </c>
      <c r="H364" s="505">
        <f t="shared" si="25"/>
        <v>0</v>
      </c>
      <c r="I364" s="505">
        <f>IFERROR(IF(H364&gt;0,(_xlfn.XLOOKUP(B364,Financiering!$A$7:$A$32,Financiering!$T$7:$T$32))*'Resultaat 5'!H364,0),"")</f>
        <v>0</v>
      </c>
      <c r="J364" s="505">
        <f t="shared" si="26"/>
        <v>0</v>
      </c>
      <c r="K364" s="505">
        <f>IFERROR(IF(J364&gt;0,_xlfn.XLOOKUP(B364,Financiering!$A$7:$A$32,Financiering!$Z$7:$Z$32)*'Resultaat 5'!J364,0),)</f>
        <v>0</v>
      </c>
      <c r="L364" s="505">
        <f t="shared" si="27"/>
        <v>0</v>
      </c>
      <c r="M364" s="505">
        <f t="shared" si="28"/>
        <v>0</v>
      </c>
      <c r="N364" s="501" t="str">
        <f t="shared" si="29"/>
        <v/>
      </c>
      <c r="O364" s="502">
        <f t="shared" si="30"/>
        <v>0</v>
      </c>
      <c r="P364" s="507" t="str">
        <f t="shared" si="31"/>
        <v/>
      </c>
      <c r="Q364" s="15"/>
      <c r="R364" s="15"/>
      <c r="S364" s="15"/>
      <c r="T364" s="15"/>
      <c r="V364" s="15"/>
      <c r="W364" s="541"/>
    </row>
    <row r="365" spans="1:23" ht="12" customHeight="1" x14ac:dyDescent="0.2">
      <c r="A365" s="118"/>
      <c r="B365" s="504" t="s">
        <v>31</v>
      </c>
      <c r="C365" s="497">
        <f>_xlfn.XLOOKUP(B365,Deelnemersoverzicht!A29:A96,Deelnemersoverzicht!C29:C96)</f>
        <v>0</v>
      </c>
      <c r="D365" s="505">
        <f t="shared" si="23"/>
        <v>0</v>
      </c>
      <c r="E365" s="502">
        <f>IFERROR(IF(D365&gt;0,(_xlfn.XLOOKUP(B365,Financiering!$A$7:$A$32,Financiering!$H$7:$H$32))*'Resultaat 5'!D365,0),)</f>
        <v>0</v>
      </c>
      <c r="F365" s="506">
        <f t="shared" si="24"/>
        <v>0</v>
      </c>
      <c r="G365" s="505">
        <f>IFERROR(IF(F365&gt;0,(_xlfn.XLOOKUP(B365,Financiering!$A$7:$A$32,Financiering!$N$7:$N$32))*'Resultaat 5'!F365,0),)</f>
        <v>0</v>
      </c>
      <c r="H365" s="505">
        <f t="shared" si="25"/>
        <v>0</v>
      </c>
      <c r="I365" s="505">
        <f>IFERROR(IF(H365&gt;0,(_xlfn.XLOOKUP(B365,Financiering!$A$7:$A$32,Financiering!$T$7:$T$32))*'Resultaat 5'!H365,0),"")</f>
        <v>0</v>
      </c>
      <c r="J365" s="505">
        <f t="shared" si="26"/>
        <v>0</v>
      </c>
      <c r="K365" s="505">
        <f>IFERROR(IF(J365&gt;0,_xlfn.XLOOKUP(B365,Financiering!$A$7:$A$32,Financiering!$Z$7:$Z$32)*'Resultaat 5'!J365,0),)</f>
        <v>0</v>
      </c>
      <c r="L365" s="505">
        <f t="shared" si="27"/>
        <v>0</v>
      </c>
      <c r="M365" s="505">
        <f t="shared" si="28"/>
        <v>0</v>
      </c>
      <c r="N365" s="501" t="str">
        <f t="shared" si="29"/>
        <v/>
      </c>
      <c r="O365" s="502">
        <f t="shared" si="30"/>
        <v>0</v>
      </c>
      <c r="P365" s="507" t="str">
        <f t="shared" si="31"/>
        <v/>
      </c>
      <c r="Q365" s="15"/>
      <c r="R365" s="15"/>
      <c r="S365" s="15"/>
      <c r="T365" s="15"/>
      <c r="V365" s="15"/>
      <c r="W365" s="541"/>
    </row>
    <row r="366" spans="1:23" ht="12" customHeight="1" x14ac:dyDescent="0.2">
      <c r="A366" s="118"/>
      <c r="B366" s="504" t="s">
        <v>32</v>
      </c>
      <c r="C366" s="497">
        <f>_xlfn.XLOOKUP(B366,Deelnemersoverzicht!A30:A97,Deelnemersoverzicht!C30:C97)</f>
        <v>0</v>
      </c>
      <c r="D366" s="505">
        <f t="shared" si="23"/>
        <v>0</v>
      </c>
      <c r="E366" s="502">
        <f>IFERROR(IF(D366&gt;0,(_xlfn.XLOOKUP(B366,Financiering!$A$7:$A$32,Financiering!$H$7:$H$32))*'Resultaat 5'!D366,0),)</f>
        <v>0</v>
      </c>
      <c r="F366" s="506">
        <f t="shared" si="24"/>
        <v>0</v>
      </c>
      <c r="G366" s="505">
        <f>IFERROR(IF(F366&gt;0,(_xlfn.XLOOKUP(B366,Financiering!$A$7:$A$32,Financiering!$N$7:$N$32))*'Resultaat 5'!F366,0),)</f>
        <v>0</v>
      </c>
      <c r="H366" s="505">
        <f t="shared" si="25"/>
        <v>0</v>
      </c>
      <c r="I366" s="505">
        <f>IFERROR(IF(H366&gt;0,(_xlfn.XLOOKUP(B366,Financiering!$A$7:$A$32,Financiering!$T$7:$T$32))*'Resultaat 5'!H366,0),"")</f>
        <v>0</v>
      </c>
      <c r="J366" s="505">
        <f t="shared" si="26"/>
        <v>0</v>
      </c>
      <c r="K366" s="505">
        <f>IFERROR(IF(J366&gt;0,_xlfn.XLOOKUP(B366,Financiering!$A$7:$A$32,Financiering!$Z$7:$Z$32)*'Resultaat 5'!J366,0),)</f>
        <v>0</v>
      </c>
      <c r="L366" s="505">
        <f t="shared" si="27"/>
        <v>0</v>
      </c>
      <c r="M366" s="505">
        <f t="shared" si="28"/>
        <v>0</v>
      </c>
      <c r="N366" s="501" t="str">
        <f t="shared" si="29"/>
        <v/>
      </c>
      <c r="O366" s="502">
        <f t="shared" si="30"/>
        <v>0</v>
      </c>
      <c r="P366" s="507" t="str">
        <f t="shared" si="31"/>
        <v/>
      </c>
      <c r="Q366" s="15"/>
      <c r="R366" s="15"/>
      <c r="S366" s="15"/>
      <c r="T366" s="15"/>
      <c r="V366" s="15"/>
      <c r="W366" s="541"/>
    </row>
    <row r="367" spans="1:23" ht="12" customHeight="1" x14ac:dyDescent="0.2">
      <c r="A367" s="118"/>
      <c r="B367" s="504" t="s">
        <v>33</v>
      </c>
      <c r="C367" s="497">
        <f>_xlfn.XLOOKUP(B367,Deelnemersoverzicht!A31:A98,Deelnemersoverzicht!C31:C98)</f>
        <v>0</v>
      </c>
      <c r="D367" s="505">
        <f t="shared" si="23"/>
        <v>0</v>
      </c>
      <c r="E367" s="502">
        <f>IFERROR(IF(D367&gt;0,(_xlfn.XLOOKUP(B367,Financiering!$A$7:$A$32,Financiering!$H$7:$H$32))*'Resultaat 5'!D367,0),)</f>
        <v>0</v>
      </c>
      <c r="F367" s="506">
        <f t="shared" si="24"/>
        <v>0</v>
      </c>
      <c r="G367" s="505">
        <f>IFERROR(IF(F367&gt;0,(_xlfn.XLOOKUP(B367,Financiering!$A$7:$A$32,Financiering!$N$7:$N$32))*'Resultaat 5'!F367,0),)</f>
        <v>0</v>
      </c>
      <c r="H367" s="505">
        <f t="shared" si="25"/>
        <v>0</v>
      </c>
      <c r="I367" s="505">
        <f>IFERROR(IF(H367&gt;0,(_xlfn.XLOOKUP(B367,Financiering!$A$7:$A$32,Financiering!$T$7:$T$32))*'Resultaat 5'!H367,0),"")</f>
        <v>0</v>
      </c>
      <c r="J367" s="505">
        <f t="shared" si="26"/>
        <v>0</v>
      </c>
      <c r="K367" s="505">
        <f>IFERROR(IF(J367&gt;0,_xlfn.XLOOKUP(B367,Financiering!$A$7:$A$32,Financiering!$Z$7:$Z$32)*'Resultaat 5'!J367,0),)</f>
        <v>0</v>
      </c>
      <c r="L367" s="505">
        <f t="shared" si="27"/>
        <v>0</v>
      </c>
      <c r="M367" s="505">
        <f t="shared" si="28"/>
        <v>0</v>
      </c>
      <c r="N367" s="501" t="str">
        <f t="shared" si="29"/>
        <v/>
      </c>
      <c r="O367" s="502">
        <f t="shared" si="30"/>
        <v>0</v>
      </c>
      <c r="P367" s="507" t="str">
        <f t="shared" si="31"/>
        <v/>
      </c>
      <c r="Q367" s="15"/>
      <c r="R367" s="15"/>
      <c r="S367" s="15"/>
      <c r="T367" s="15"/>
      <c r="V367" s="15"/>
      <c r="W367" s="541"/>
    </row>
    <row r="368" spans="1:23" ht="12" customHeight="1" x14ac:dyDescent="0.2">
      <c r="A368" s="118"/>
      <c r="B368" s="504" t="s">
        <v>34</v>
      </c>
      <c r="C368" s="497">
        <f>_xlfn.XLOOKUP(B368,Deelnemersoverzicht!A32:A99,Deelnemersoverzicht!C32:C99)</f>
        <v>0</v>
      </c>
      <c r="D368" s="505">
        <f t="shared" si="23"/>
        <v>0</v>
      </c>
      <c r="E368" s="502">
        <f>IFERROR(IF(D368&gt;0,(_xlfn.XLOOKUP(B368,Financiering!$A$7:$A$32,Financiering!$H$7:$H$32))*'Resultaat 5'!D368,0),)</f>
        <v>0</v>
      </c>
      <c r="F368" s="506">
        <f t="shared" si="24"/>
        <v>0</v>
      </c>
      <c r="G368" s="505">
        <f>IFERROR(IF(F368&gt;0,(_xlfn.XLOOKUP(B368,Financiering!$A$7:$A$32,Financiering!$N$7:$N$32))*'Resultaat 5'!F368,0),)</f>
        <v>0</v>
      </c>
      <c r="H368" s="505">
        <f t="shared" si="25"/>
        <v>0</v>
      </c>
      <c r="I368" s="505">
        <f>IFERROR(IF(H368&gt;0,(_xlfn.XLOOKUP(B368,Financiering!$A$7:$A$32,Financiering!$T$7:$T$32))*'Resultaat 5'!H368,0),"")</f>
        <v>0</v>
      </c>
      <c r="J368" s="505">
        <f t="shared" si="26"/>
        <v>0</v>
      </c>
      <c r="K368" s="505">
        <f>IFERROR(IF(J368&gt;0,_xlfn.XLOOKUP(B368,Financiering!$A$7:$A$32,Financiering!$Z$7:$Z$32)*'Resultaat 5'!J368,0),)</f>
        <v>0</v>
      </c>
      <c r="L368" s="505">
        <f t="shared" si="27"/>
        <v>0</v>
      </c>
      <c r="M368" s="505">
        <f t="shared" si="28"/>
        <v>0</v>
      </c>
      <c r="N368" s="501" t="str">
        <f t="shared" si="29"/>
        <v/>
      </c>
      <c r="O368" s="502">
        <f t="shared" si="30"/>
        <v>0</v>
      </c>
      <c r="P368" s="507" t="str">
        <f t="shared" si="31"/>
        <v/>
      </c>
      <c r="Q368" s="15"/>
      <c r="R368" s="15"/>
      <c r="S368" s="15"/>
      <c r="T368" s="15"/>
      <c r="V368" s="15"/>
      <c r="W368" s="541"/>
    </row>
    <row r="369" spans="1:23" ht="12" customHeight="1" x14ac:dyDescent="0.2">
      <c r="A369" s="118"/>
      <c r="B369" s="504" t="s">
        <v>35</v>
      </c>
      <c r="C369" s="497">
        <f>_xlfn.XLOOKUP(B369,Deelnemersoverzicht!A33:A100,Deelnemersoverzicht!C33:C100)</f>
        <v>0</v>
      </c>
      <c r="D369" s="505">
        <f t="shared" si="23"/>
        <v>0</v>
      </c>
      <c r="E369" s="502">
        <f>IFERROR(IF(D369&gt;0,(_xlfn.XLOOKUP(B369,Financiering!$A$7:$A$32,Financiering!$H$7:$H$32))*'Resultaat 5'!D369,0),)</f>
        <v>0</v>
      </c>
      <c r="F369" s="506">
        <f t="shared" si="24"/>
        <v>0</v>
      </c>
      <c r="G369" s="505">
        <f>IFERROR(IF(F369&gt;0,(_xlfn.XLOOKUP(B369,Financiering!$A$7:$A$32,Financiering!$N$7:$N$32))*'Resultaat 5'!F369,0),)</f>
        <v>0</v>
      </c>
      <c r="H369" s="505">
        <f t="shared" si="25"/>
        <v>0</v>
      </c>
      <c r="I369" s="505">
        <f>IFERROR(IF(H369&gt;0,(_xlfn.XLOOKUP(B369,Financiering!$A$7:$A$32,Financiering!$T$7:$T$32))*'Resultaat 5'!H369,0),"")</f>
        <v>0</v>
      </c>
      <c r="J369" s="505">
        <f t="shared" si="26"/>
        <v>0</v>
      </c>
      <c r="K369" s="505">
        <f>IFERROR(IF(J369&gt;0,_xlfn.XLOOKUP(B369,Financiering!$A$7:$A$32,Financiering!$Z$7:$Z$32)*'Resultaat 5'!J369,0),)</f>
        <v>0</v>
      </c>
      <c r="L369" s="505">
        <f t="shared" si="27"/>
        <v>0</v>
      </c>
      <c r="M369" s="505">
        <f t="shared" si="28"/>
        <v>0</v>
      </c>
      <c r="N369" s="501" t="str">
        <f t="shared" si="29"/>
        <v/>
      </c>
      <c r="O369" s="502">
        <f t="shared" si="30"/>
        <v>0</v>
      </c>
      <c r="P369" s="507" t="str">
        <f t="shared" si="31"/>
        <v/>
      </c>
      <c r="Q369" s="15"/>
      <c r="R369" s="15"/>
      <c r="S369" s="15"/>
      <c r="T369" s="15"/>
      <c r="V369" s="15"/>
      <c r="W369" s="541"/>
    </row>
    <row r="370" spans="1:23" ht="12" customHeight="1" x14ac:dyDescent="0.2">
      <c r="A370" s="118"/>
      <c r="B370" s="504" t="s">
        <v>36</v>
      </c>
      <c r="C370" s="497">
        <f>_xlfn.XLOOKUP(B370,Deelnemersoverzicht!A34:A101,Deelnemersoverzicht!C34:C101)</f>
        <v>0</v>
      </c>
      <c r="D370" s="505">
        <f t="shared" si="23"/>
        <v>0</v>
      </c>
      <c r="E370" s="502">
        <f>IFERROR(IF(D370&gt;0,(_xlfn.XLOOKUP(B370,Financiering!$A$7:$A$32,Financiering!$H$7:$H$32))*'Resultaat 5'!D370,0),)</f>
        <v>0</v>
      </c>
      <c r="F370" s="506">
        <f t="shared" si="24"/>
        <v>0</v>
      </c>
      <c r="G370" s="505">
        <f>IFERROR(IF(F370&gt;0,(_xlfn.XLOOKUP(B370,Financiering!$A$7:$A$32,Financiering!$N$7:$N$32))*'Resultaat 5'!F370,0),)</f>
        <v>0</v>
      </c>
      <c r="H370" s="505">
        <f t="shared" si="25"/>
        <v>0</v>
      </c>
      <c r="I370" s="505">
        <f>IFERROR(IF(H370&gt;0,(_xlfn.XLOOKUP(B370,Financiering!$A$7:$A$32,Financiering!$T$7:$T$32))*'Resultaat 5'!H370,0),"")</f>
        <v>0</v>
      </c>
      <c r="J370" s="505">
        <f t="shared" si="26"/>
        <v>0</v>
      </c>
      <c r="K370" s="505">
        <f>IFERROR(IF(J370&gt;0,_xlfn.XLOOKUP(B370,Financiering!$A$7:$A$32,Financiering!$Z$7:$Z$32)*'Resultaat 5'!J370,0),)</f>
        <v>0</v>
      </c>
      <c r="L370" s="505">
        <f t="shared" si="27"/>
        <v>0</v>
      </c>
      <c r="M370" s="505">
        <f t="shared" si="28"/>
        <v>0</v>
      </c>
      <c r="N370" s="501" t="str">
        <f t="shared" si="29"/>
        <v/>
      </c>
      <c r="O370" s="502">
        <f t="shared" si="30"/>
        <v>0</v>
      </c>
      <c r="P370" s="507" t="str">
        <f t="shared" si="31"/>
        <v/>
      </c>
      <c r="Q370" s="15"/>
      <c r="R370" s="15"/>
      <c r="S370" s="15"/>
      <c r="T370" s="15"/>
      <c r="V370" s="15"/>
      <c r="W370" s="541"/>
    </row>
    <row r="371" spans="1:23" ht="12" customHeight="1" x14ac:dyDescent="0.2">
      <c r="A371" s="118"/>
      <c r="B371" s="504" t="s">
        <v>104</v>
      </c>
      <c r="C371" s="497">
        <f>_xlfn.XLOOKUP(B371,Deelnemersoverzicht!A35:A102,Deelnemersoverzicht!C35:C102)</f>
        <v>0</v>
      </c>
      <c r="D371" s="505">
        <f t="shared" si="23"/>
        <v>0</v>
      </c>
      <c r="E371" s="502">
        <f>IFERROR(IF(D371&gt;0,(_xlfn.XLOOKUP(B371,Financiering!$A$7:$A$32,Financiering!$H$7:$H$32))*'Resultaat 5'!D371,0),)</f>
        <v>0</v>
      </c>
      <c r="F371" s="506">
        <f t="shared" si="24"/>
        <v>0</v>
      </c>
      <c r="G371" s="505">
        <f>IFERROR(IF(F371&gt;0,(_xlfn.XLOOKUP(B371,Financiering!$A$7:$A$32,Financiering!$N$7:$N$32))*'Resultaat 5'!F371,0),)</f>
        <v>0</v>
      </c>
      <c r="H371" s="505">
        <f t="shared" si="25"/>
        <v>0</v>
      </c>
      <c r="I371" s="505">
        <f>IFERROR(IF(H371&gt;0,(_xlfn.XLOOKUP(B371,Financiering!$A$7:$A$32,Financiering!$T$7:$T$32))*'Resultaat 5'!H371,0),"")</f>
        <v>0</v>
      </c>
      <c r="J371" s="505">
        <f t="shared" si="26"/>
        <v>0</v>
      </c>
      <c r="K371" s="505">
        <f>IFERROR(IF(J371&gt;0,_xlfn.XLOOKUP(B371,Financiering!$A$7:$A$32,Financiering!$Z$7:$Z$32)*'Resultaat 5'!J371,0),)</f>
        <v>0</v>
      </c>
      <c r="L371" s="505">
        <f t="shared" si="27"/>
        <v>0</v>
      </c>
      <c r="M371" s="505">
        <f t="shared" si="28"/>
        <v>0</v>
      </c>
      <c r="N371" s="501" t="str">
        <f t="shared" si="29"/>
        <v/>
      </c>
      <c r="O371" s="502">
        <f t="shared" si="30"/>
        <v>0</v>
      </c>
      <c r="P371" s="507" t="str">
        <f t="shared" si="31"/>
        <v/>
      </c>
      <c r="Q371" s="15"/>
      <c r="R371" s="15"/>
      <c r="S371" s="15"/>
      <c r="T371" s="15"/>
      <c r="V371" s="15"/>
      <c r="W371" s="541"/>
    </row>
    <row r="372" spans="1:23" ht="12" customHeight="1" x14ac:dyDescent="0.2">
      <c r="A372" s="118"/>
      <c r="B372" s="504" t="s">
        <v>105</v>
      </c>
      <c r="C372" s="497">
        <f>_xlfn.XLOOKUP(B372,Deelnemersoverzicht!A36:A103,Deelnemersoverzicht!C36:C103)</f>
        <v>0</v>
      </c>
      <c r="D372" s="505">
        <f t="shared" si="23"/>
        <v>0</v>
      </c>
      <c r="E372" s="502">
        <f>IFERROR(IF(D372&gt;0,(_xlfn.XLOOKUP(B372,Financiering!$A$7:$A$32,Financiering!$H$7:$H$32))*'Resultaat 5'!D372,0),)</f>
        <v>0</v>
      </c>
      <c r="F372" s="506">
        <f t="shared" si="24"/>
        <v>0</v>
      </c>
      <c r="G372" s="505">
        <f>IFERROR(IF(F372&gt;0,(_xlfn.XLOOKUP(B372,Financiering!$A$7:$A$32,Financiering!$N$7:$N$32))*'Resultaat 5'!F372,0),)</f>
        <v>0</v>
      </c>
      <c r="H372" s="505">
        <f t="shared" si="25"/>
        <v>0</v>
      </c>
      <c r="I372" s="505">
        <f>IFERROR(IF(H372&gt;0,(_xlfn.XLOOKUP(B372,Financiering!$A$7:$A$32,Financiering!$T$7:$T$32))*'Resultaat 5'!H372,0),"")</f>
        <v>0</v>
      </c>
      <c r="J372" s="505">
        <f t="shared" si="26"/>
        <v>0</v>
      </c>
      <c r="K372" s="505">
        <f>IFERROR(IF(J372&gt;0,_xlfn.XLOOKUP(B372,Financiering!$A$7:$A$32,Financiering!$Z$7:$Z$32)*'Resultaat 5'!J372,0),)</f>
        <v>0</v>
      </c>
      <c r="L372" s="505">
        <f t="shared" si="27"/>
        <v>0</v>
      </c>
      <c r="M372" s="505">
        <f t="shared" si="28"/>
        <v>0</v>
      </c>
      <c r="N372" s="501" t="str">
        <f t="shared" si="29"/>
        <v/>
      </c>
      <c r="O372" s="502">
        <f t="shared" si="30"/>
        <v>0</v>
      </c>
      <c r="P372" s="507" t="str">
        <f t="shared" si="31"/>
        <v/>
      </c>
      <c r="Q372" s="15"/>
      <c r="R372" s="15"/>
      <c r="S372" s="15"/>
      <c r="T372" s="15"/>
      <c r="V372" s="15"/>
      <c r="W372" s="541"/>
    </row>
    <row r="373" spans="1:23" ht="12" customHeight="1" x14ac:dyDescent="0.2">
      <c r="A373" s="118"/>
      <c r="B373" s="504" t="s">
        <v>130</v>
      </c>
      <c r="C373" s="497">
        <f>_xlfn.XLOOKUP(B373,Deelnemersoverzicht!A37:A104,Deelnemersoverzicht!C37:C104)</f>
        <v>0</v>
      </c>
      <c r="D373" s="505">
        <f t="shared" si="23"/>
        <v>0</v>
      </c>
      <c r="E373" s="502">
        <f>IFERROR(IF(D373&gt;0,(_xlfn.XLOOKUP(B373,Financiering!$A$7:$A$32,Financiering!$H$7:$H$32))*'Resultaat 5'!D373,0),)</f>
        <v>0</v>
      </c>
      <c r="F373" s="506">
        <f t="shared" si="24"/>
        <v>0</v>
      </c>
      <c r="G373" s="505">
        <f>IFERROR(IF(F373&gt;0,(_xlfn.XLOOKUP(B373,Financiering!$A$7:$A$32,Financiering!$N$7:$N$32))*'Resultaat 5'!F373,0),)</f>
        <v>0</v>
      </c>
      <c r="H373" s="505">
        <f t="shared" si="25"/>
        <v>0</v>
      </c>
      <c r="I373" s="505">
        <f>IFERROR(IF(H373&gt;0,(_xlfn.XLOOKUP(B373,Financiering!$A$7:$A$32,Financiering!$T$7:$T$32))*'Resultaat 5'!H373,0),"")</f>
        <v>0</v>
      </c>
      <c r="J373" s="505">
        <f t="shared" si="26"/>
        <v>0</v>
      </c>
      <c r="K373" s="505">
        <f>IFERROR(IF(J373&gt;0,_xlfn.XLOOKUP(B373,Financiering!$A$7:$A$32,Financiering!$Z$7:$Z$32)*'Resultaat 5'!J373,0),)</f>
        <v>0</v>
      </c>
      <c r="L373" s="505">
        <f t="shared" si="27"/>
        <v>0</v>
      </c>
      <c r="M373" s="505">
        <f t="shared" si="28"/>
        <v>0</v>
      </c>
      <c r="N373" s="501" t="str">
        <f t="shared" si="29"/>
        <v/>
      </c>
      <c r="O373" s="502">
        <f t="shared" si="30"/>
        <v>0</v>
      </c>
      <c r="P373" s="507" t="str">
        <f t="shared" si="31"/>
        <v/>
      </c>
      <c r="Q373" s="15"/>
      <c r="R373" s="15"/>
      <c r="S373" s="15"/>
      <c r="T373" s="15"/>
      <c r="V373" s="15"/>
      <c r="W373" s="541"/>
    </row>
    <row r="374" spans="1:23" ht="12" customHeight="1" x14ac:dyDescent="0.2">
      <c r="A374" s="118"/>
      <c r="B374" s="504" t="s">
        <v>131</v>
      </c>
      <c r="C374" s="497">
        <f>_xlfn.XLOOKUP(B374,Deelnemersoverzicht!A38:A105,Deelnemersoverzicht!C38:C105)</f>
        <v>0</v>
      </c>
      <c r="D374" s="505">
        <f t="shared" si="23"/>
        <v>0</v>
      </c>
      <c r="E374" s="502">
        <f>IFERROR(IF(D374&gt;0,(_xlfn.XLOOKUP(B374,Financiering!$A$7:$A$32,Financiering!$H$7:$H$32))*'Resultaat 5'!D374,0),)</f>
        <v>0</v>
      </c>
      <c r="F374" s="506">
        <f t="shared" si="24"/>
        <v>0</v>
      </c>
      <c r="G374" s="505">
        <f>IFERROR(IF(F374&gt;0,(_xlfn.XLOOKUP(B374,Financiering!$A$7:$A$32,Financiering!$N$7:$N$32))*'Resultaat 5'!F374,0),)</f>
        <v>0</v>
      </c>
      <c r="H374" s="505">
        <f t="shared" si="25"/>
        <v>0</v>
      </c>
      <c r="I374" s="505">
        <f>IFERROR(IF(H374&gt;0,(_xlfn.XLOOKUP(B374,Financiering!$A$7:$A$32,Financiering!$T$7:$T$32))*'Resultaat 5'!H374,0),"")</f>
        <v>0</v>
      </c>
      <c r="J374" s="505">
        <f t="shared" si="26"/>
        <v>0</v>
      </c>
      <c r="K374" s="505">
        <f>IFERROR(IF(J374&gt;0,_xlfn.XLOOKUP(B374,Financiering!$A$7:$A$32,Financiering!$Z$7:$Z$32)*'Resultaat 5'!J374,0),)</f>
        <v>0</v>
      </c>
      <c r="L374" s="505">
        <f t="shared" si="27"/>
        <v>0</v>
      </c>
      <c r="M374" s="505">
        <f t="shared" si="28"/>
        <v>0</v>
      </c>
      <c r="N374" s="501" t="str">
        <f t="shared" si="29"/>
        <v/>
      </c>
      <c r="O374" s="502">
        <f t="shared" si="30"/>
        <v>0</v>
      </c>
      <c r="P374" s="507" t="str">
        <f t="shared" si="31"/>
        <v/>
      </c>
      <c r="Q374" s="15"/>
      <c r="R374" s="15"/>
      <c r="S374" s="15"/>
      <c r="T374" s="15"/>
      <c r="V374" s="15"/>
      <c r="W374" s="541"/>
    </row>
    <row r="375" spans="1:23" ht="12" customHeight="1" x14ac:dyDescent="0.2">
      <c r="A375" s="118"/>
      <c r="B375" s="504" t="s">
        <v>132</v>
      </c>
      <c r="C375" s="497">
        <f>_xlfn.XLOOKUP(B375,Deelnemersoverzicht!A39:A106,Deelnemersoverzicht!C39:C106)</f>
        <v>0</v>
      </c>
      <c r="D375" s="505">
        <f t="shared" si="23"/>
        <v>0</v>
      </c>
      <c r="E375" s="502">
        <f>IFERROR(IF(D375&gt;0,(_xlfn.XLOOKUP(B375,Financiering!$A$7:$A$32,Financiering!$H$7:$H$32))*'Resultaat 5'!D375,0),)</f>
        <v>0</v>
      </c>
      <c r="F375" s="506">
        <f t="shared" si="24"/>
        <v>0</v>
      </c>
      <c r="G375" s="505">
        <f>IFERROR(IF(F375&gt;0,(_xlfn.XLOOKUP(B375,Financiering!$A$7:$A$32,Financiering!$N$7:$N$32))*'Resultaat 5'!F375,0),)</f>
        <v>0</v>
      </c>
      <c r="H375" s="505">
        <f t="shared" si="25"/>
        <v>0</v>
      </c>
      <c r="I375" s="505">
        <f>IFERROR(IF(H375&gt;0,(_xlfn.XLOOKUP(B375,Financiering!$A$7:$A$32,Financiering!$T$7:$T$32))*'Resultaat 5'!H375,0),"")</f>
        <v>0</v>
      </c>
      <c r="J375" s="505">
        <f t="shared" si="26"/>
        <v>0</v>
      </c>
      <c r="K375" s="505">
        <f>IFERROR(IF(J375&gt;0,_xlfn.XLOOKUP(B375,Financiering!$A$7:$A$32,Financiering!$Z$7:$Z$32)*'Resultaat 5'!J375,0),)</f>
        <v>0</v>
      </c>
      <c r="L375" s="505">
        <f t="shared" si="27"/>
        <v>0</v>
      </c>
      <c r="M375" s="505">
        <f t="shared" si="28"/>
        <v>0</v>
      </c>
      <c r="N375" s="501" t="str">
        <f t="shared" si="29"/>
        <v/>
      </c>
      <c r="O375" s="502">
        <f t="shared" si="30"/>
        <v>0</v>
      </c>
      <c r="P375" s="507" t="str">
        <f t="shared" si="31"/>
        <v/>
      </c>
      <c r="Q375" s="15"/>
      <c r="R375" s="15"/>
      <c r="S375" s="15"/>
      <c r="T375" s="15"/>
      <c r="V375" s="15"/>
      <c r="W375" s="541"/>
    </row>
    <row r="376" spans="1:23" ht="12" customHeight="1" x14ac:dyDescent="0.2">
      <c r="A376" s="118"/>
      <c r="B376" s="504" t="s">
        <v>133</v>
      </c>
      <c r="C376" s="497">
        <f>_xlfn.XLOOKUP(B376,Deelnemersoverzicht!A40:A107,Deelnemersoverzicht!C40:C107)</f>
        <v>0</v>
      </c>
      <c r="D376" s="505">
        <f t="shared" si="23"/>
        <v>0</v>
      </c>
      <c r="E376" s="502">
        <f>IFERROR(IF(D376&gt;0,(_xlfn.XLOOKUP(B376,Financiering!$A$7:$A$32,Financiering!$H$7:$H$32))*'Resultaat 5'!D376,0),)</f>
        <v>0</v>
      </c>
      <c r="F376" s="506">
        <f t="shared" si="24"/>
        <v>0</v>
      </c>
      <c r="G376" s="505">
        <f>IFERROR(IF(F376&gt;0,(_xlfn.XLOOKUP(B376,Financiering!$A$7:$A$32,Financiering!$N$7:$N$32))*'Resultaat 5'!F376,0),)</f>
        <v>0</v>
      </c>
      <c r="H376" s="505">
        <f t="shared" si="25"/>
        <v>0</v>
      </c>
      <c r="I376" s="505">
        <f>IFERROR(IF(H376&gt;0,(_xlfn.XLOOKUP(B376,Financiering!$A$7:$A$32,Financiering!$T$7:$T$32))*'Resultaat 5'!H376,0),"")</f>
        <v>0</v>
      </c>
      <c r="J376" s="505">
        <f t="shared" si="26"/>
        <v>0</v>
      </c>
      <c r="K376" s="505">
        <f>IFERROR(IF(J376&gt;0,_xlfn.XLOOKUP(B376,Financiering!$A$7:$A$32,Financiering!$Z$7:$Z$32)*'Resultaat 5'!J376,0),)</f>
        <v>0</v>
      </c>
      <c r="L376" s="505">
        <f t="shared" si="27"/>
        <v>0</v>
      </c>
      <c r="M376" s="505">
        <f t="shared" si="28"/>
        <v>0</v>
      </c>
      <c r="N376" s="501" t="str">
        <f t="shared" si="29"/>
        <v/>
      </c>
      <c r="O376" s="502">
        <f t="shared" si="30"/>
        <v>0</v>
      </c>
      <c r="P376" s="507" t="str">
        <f t="shared" si="31"/>
        <v/>
      </c>
      <c r="Q376" s="15"/>
      <c r="R376" s="15"/>
      <c r="S376" s="15"/>
      <c r="T376" s="15"/>
      <c r="V376" s="15"/>
      <c r="W376" s="541"/>
    </row>
    <row r="377" spans="1:23" ht="12" customHeight="1" thickBot="1" x14ac:dyDescent="0.25">
      <c r="A377" s="118"/>
      <c r="B377" s="504" t="s">
        <v>134</v>
      </c>
      <c r="C377" s="497">
        <f>_xlfn.XLOOKUP(B377,Deelnemersoverzicht!A41:A108,Deelnemersoverzicht!C41:C108)</f>
        <v>0</v>
      </c>
      <c r="D377" s="505">
        <f t="shared" si="23"/>
        <v>0</v>
      </c>
      <c r="E377" s="502">
        <f>IFERROR(IF(D377&gt;0,(_xlfn.XLOOKUP(B377,Financiering!$A$7:$A$32,Financiering!$H$7:$H$32))*'Resultaat 5'!D377,0),)</f>
        <v>0</v>
      </c>
      <c r="F377" s="506">
        <f t="shared" si="24"/>
        <v>0</v>
      </c>
      <c r="G377" s="505">
        <f>IFERROR(IF(F377&gt;0,(_xlfn.XLOOKUP(B377,Financiering!$A$7:$A$32,Financiering!$N$7:$N$32))*'Resultaat 5'!F377,0),)</f>
        <v>0</v>
      </c>
      <c r="H377" s="505">
        <f t="shared" si="25"/>
        <v>0</v>
      </c>
      <c r="I377" s="505">
        <f>IFERROR(IF(H377&gt;0,(_xlfn.XLOOKUP(B377,Financiering!$A$7:$A$32,Financiering!$T$7:$T$32))*'Resultaat 5'!H377,0),"")</f>
        <v>0</v>
      </c>
      <c r="J377" s="505">
        <f t="shared" si="26"/>
        <v>0</v>
      </c>
      <c r="K377" s="505">
        <f>IFERROR(IF(J377&gt;0,_xlfn.XLOOKUP(B377,Financiering!$A$7:$A$32,Financiering!$Z$7:$Z$32)*'Resultaat 5'!J377,0),)</f>
        <v>0</v>
      </c>
      <c r="L377" s="505">
        <f t="shared" si="27"/>
        <v>0</v>
      </c>
      <c r="M377" s="505">
        <f t="shared" si="28"/>
        <v>0</v>
      </c>
      <c r="N377" s="501" t="str">
        <f t="shared" si="29"/>
        <v/>
      </c>
      <c r="O377" s="502">
        <f t="shared" si="30"/>
        <v>0</v>
      </c>
      <c r="P377" s="507" t="str">
        <f t="shared" si="31"/>
        <v/>
      </c>
      <c r="Q377" s="15"/>
      <c r="R377" s="15"/>
      <c r="S377" s="15"/>
      <c r="T377" s="15"/>
      <c r="V377" s="15"/>
      <c r="W377" s="541"/>
    </row>
    <row r="378" spans="1:23" ht="12" hidden="1" customHeight="1" x14ac:dyDescent="0.2">
      <c r="A378" s="118"/>
      <c r="B378" s="504" t="s">
        <v>169</v>
      </c>
      <c r="C378" s="497">
        <f>_xlfn.XLOOKUP(B378,Deelnemersoverzicht!A42:A109,Deelnemersoverzicht!C42:C109)</f>
        <v>0</v>
      </c>
      <c r="D378" s="505">
        <f t="shared" si="23"/>
        <v>0</v>
      </c>
      <c r="E378" s="502">
        <f>IFERROR(IF(D378&gt;0,(_xlfn.XLOOKUP(B378,Financiering!A33:A58,Financiering!H33:H58))*'Resultaat 1'!D378,0),)</f>
        <v>0</v>
      </c>
      <c r="F378" s="506">
        <f t="shared" si="24"/>
        <v>0</v>
      </c>
      <c r="G378" s="505">
        <f>IFERROR(IF(F378&gt;0,Financiering!N33*'Resultaat 1'!F378,0),)</f>
        <v>0</v>
      </c>
      <c r="H378" s="505">
        <f t="shared" si="25"/>
        <v>0</v>
      </c>
      <c r="I378" s="505">
        <f>IFERROR(IF(H378&gt;0,Financiering!T33*'Resultaat 1'!H378,0),0)</f>
        <v>0</v>
      </c>
      <c r="J378" s="505">
        <f t="shared" si="26"/>
        <v>0</v>
      </c>
      <c r="K378" s="505">
        <f>IFERROR(IF(J378&gt;0,Financiering!Z33*'Resultaat 1'!J378,0),)</f>
        <v>0</v>
      </c>
      <c r="L378" s="505">
        <f t="shared" si="27"/>
        <v>0</v>
      </c>
      <c r="M378" s="505">
        <f t="shared" si="28"/>
        <v>0</v>
      </c>
      <c r="N378" s="501" t="str">
        <f t="shared" si="29"/>
        <v/>
      </c>
      <c r="O378" s="502">
        <f t="shared" si="30"/>
        <v>0</v>
      </c>
      <c r="P378" s="507" t="str">
        <f t="shared" si="31"/>
        <v/>
      </c>
      <c r="Q378" s="15"/>
      <c r="R378" s="15"/>
      <c r="S378" s="15"/>
      <c r="T378" s="15"/>
      <c r="V378" s="15"/>
      <c r="W378" s="541"/>
    </row>
    <row r="379" spans="1:23" ht="12" hidden="1" customHeight="1" x14ac:dyDescent="0.2">
      <c r="A379" s="118"/>
      <c r="B379" s="504" t="s">
        <v>170</v>
      </c>
      <c r="C379" s="497">
        <f>_xlfn.XLOOKUP(B379,Deelnemersoverzicht!A43:A110,Deelnemersoverzicht!C43:C110)</f>
        <v>0</v>
      </c>
      <c r="D379" s="505">
        <f t="shared" si="23"/>
        <v>0</v>
      </c>
      <c r="E379" s="502">
        <f>IFERROR(IF(D379&gt;0,(_xlfn.XLOOKUP(B379,Financiering!A34:A59,Financiering!H34:H59))*'Resultaat 1'!D379,0),)</f>
        <v>0</v>
      </c>
      <c r="F379" s="506">
        <f t="shared" si="24"/>
        <v>0</v>
      </c>
      <c r="G379" s="505">
        <f>IFERROR(IF(F379&gt;0,Financiering!N34*'Resultaat 1'!F379,0),)</f>
        <v>0</v>
      </c>
      <c r="H379" s="505">
        <f t="shared" si="25"/>
        <v>0</v>
      </c>
      <c r="I379" s="505">
        <f>IFERROR(IF(H379&gt;0,Financiering!T34*'Resultaat 1'!H379,0),0)</f>
        <v>0</v>
      </c>
      <c r="J379" s="505">
        <f t="shared" si="26"/>
        <v>0</v>
      </c>
      <c r="K379" s="505">
        <f>IFERROR(IF(J379&gt;0,Financiering!Z34*'Resultaat 1'!J379,0),)</f>
        <v>0</v>
      </c>
      <c r="L379" s="505">
        <f t="shared" si="27"/>
        <v>0</v>
      </c>
      <c r="M379" s="505">
        <f t="shared" si="28"/>
        <v>0</v>
      </c>
      <c r="N379" s="501" t="str">
        <f t="shared" si="29"/>
        <v/>
      </c>
      <c r="O379" s="502">
        <f t="shared" si="30"/>
        <v>0</v>
      </c>
      <c r="P379" s="507" t="str">
        <f t="shared" si="31"/>
        <v/>
      </c>
      <c r="Q379" s="15"/>
      <c r="R379" s="15"/>
      <c r="S379" s="15"/>
      <c r="T379" s="15"/>
      <c r="V379" s="15"/>
      <c r="W379" s="541"/>
    </row>
    <row r="380" spans="1:23" ht="12" hidden="1" customHeight="1" x14ac:dyDescent="0.2">
      <c r="A380" s="118"/>
      <c r="B380" s="504" t="s">
        <v>171</v>
      </c>
      <c r="C380" s="497">
        <f>_xlfn.XLOOKUP(B380,Deelnemersoverzicht!A44:A111,Deelnemersoverzicht!C44:C111)</f>
        <v>0</v>
      </c>
      <c r="D380" s="505">
        <f t="shared" si="23"/>
        <v>0</v>
      </c>
      <c r="E380" s="502">
        <f>IFERROR(IF(D380&gt;0,(_xlfn.XLOOKUP(B380,Financiering!A35:A60,Financiering!H35:H60))*'Resultaat 1'!D380,0),)</f>
        <v>0</v>
      </c>
      <c r="F380" s="506">
        <f t="shared" si="24"/>
        <v>0</v>
      </c>
      <c r="G380" s="505">
        <f>IFERROR(IF(F380&gt;0,Financiering!N35*'Resultaat 1'!F380,0),)</f>
        <v>0</v>
      </c>
      <c r="H380" s="505">
        <f t="shared" si="25"/>
        <v>0</v>
      </c>
      <c r="I380" s="505">
        <f>IFERROR(IF(H380&gt;0,Financiering!T35*'Resultaat 1'!H380,0),0)</f>
        <v>0</v>
      </c>
      <c r="J380" s="505">
        <f t="shared" si="26"/>
        <v>0</v>
      </c>
      <c r="K380" s="505">
        <f>IFERROR(IF(J380&gt;0,Financiering!Z35*'Resultaat 1'!J380,0),)</f>
        <v>0</v>
      </c>
      <c r="L380" s="505">
        <f t="shared" si="27"/>
        <v>0</v>
      </c>
      <c r="M380" s="505">
        <f t="shared" si="28"/>
        <v>0</v>
      </c>
      <c r="N380" s="501" t="str">
        <f t="shared" si="29"/>
        <v/>
      </c>
      <c r="O380" s="502">
        <f t="shared" si="30"/>
        <v>0</v>
      </c>
      <c r="P380" s="507" t="str">
        <f t="shared" si="31"/>
        <v/>
      </c>
      <c r="Q380" s="15"/>
      <c r="R380" s="15"/>
      <c r="S380" s="15"/>
      <c r="T380" s="15"/>
      <c r="V380" s="15"/>
      <c r="W380" s="541"/>
    </row>
    <row r="381" spans="1:23" ht="12" hidden="1" customHeight="1" x14ac:dyDescent="0.2">
      <c r="A381" s="118"/>
      <c r="B381" s="504" t="s">
        <v>172</v>
      </c>
      <c r="C381" s="497">
        <f>_xlfn.XLOOKUP(B381,Deelnemersoverzicht!A45:A112,Deelnemersoverzicht!C45:C112)</f>
        <v>0</v>
      </c>
      <c r="D381" s="505">
        <f t="shared" si="23"/>
        <v>0</v>
      </c>
      <c r="E381" s="502">
        <f>IFERROR(IF(D381&gt;0,(_xlfn.XLOOKUP(B381,Financiering!A36:A61,Financiering!H36:H61))*'Resultaat 1'!D381,0),)</f>
        <v>0</v>
      </c>
      <c r="F381" s="506">
        <f t="shared" si="24"/>
        <v>0</v>
      </c>
      <c r="G381" s="505">
        <f>IFERROR(IF(F381&gt;0,Financiering!N36*'Resultaat 1'!F381,0),)</f>
        <v>0</v>
      </c>
      <c r="H381" s="505">
        <f t="shared" si="25"/>
        <v>0</v>
      </c>
      <c r="I381" s="505">
        <f>IFERROR(IF(H381&gt;0,Financiering!T36*'Resultaat 1'!H381,0),0)</f>
        <v>0</v>
      </c>
      <c r="J381" s="505">
        <f t="shared" si="26"/>
        <v>0</v>
      </c>
      <c r="K381" s="505">
        <f>IFERROR(IF(J381&gt;0,Financiering!Z36*'Resultaat 1'!J381,0),)</f>
        <v>0</v>
      </c>
      <c r="L381" s="505">
        <f t="shared" si="27"/>
        <v>0</v>
      </c>
      <c r="M381" s="505">
        <f t="shared" si="28"/>
        <v>0</v>
      </c>
      <c r="N381" s="501" t="str">
        <f t="shared" si="29"/>
        <v/>
      </c>
      <c r="O381" s="502">
        <f t="shared" si="30"/>
        <v>0</v>
      </c>
      <c r="P381" s="507" t="str">
        <f t="shared" si="31"/>
        <v/>
      </c>
      <c r="Q381" s="15"/>
      <c r="R381" s="15"/>
      <c r="S381" s="15"/>
      <c r="T381" s="15"/>
      <c r="V381" s="15"/>
      <c r="W381" s="541"/>
    </row>
    <row r="382" spans="1:23" ht="12" hidden="1" customHeight="1" x14ac:dyDescent="0.2">
      <c r="A382" s="118"/>
      <c r="B382" s="504" t="s">
        <v>173</v>
      </c>
      <c r="C382" s="497">
        <f>_xlfn.XLOOKUP(B382,Deelnemersoverzicht!A46:A113,Deelnemersoverzicht!C46:C113)</f>
        <v>0</v>
      </c>
      <c r="D382" s="505">
        <f t="shared" si="23"/>
        <v>0</v>
      </c>
      <c r="E382" s="502">
        <f>IFERROR(IF(D382&gt;0,(_xlfn.XLOOKUP(B382,Financiering!A37:A62,Financiering!H37:H62))*'Resultaat 1'!D382,0),)</f>
        <v>0</v>
      </c>
      <c r="F382" s="506">
        <f t="shared" si="24"/>
        <v>0</v>
      </c>
      <c r="G382" s="505">
        <f>IFERROR(IF(F382&gt;0,Financiering!N37*'Resultaat 1'!F382,0),)</f>
        <v>0</v>
      </c>
      <c r="H382" s="505">
        <f t="shared" si="25"/>
        <v>0</v>
      </c>
      <c r="I382" s="505">
        <f>IFERROR(IF(H382&gt;0,Financiering!T37*'Resultaat 1'!H382,0),0)</f>
        <v>0</v>
      </c>
      <c r="J382" s="505">
        <f t="shared" si="26"/>
        <v>0</v>
      </c>
      <c r="K382" s="505">
        <f>IFERROR(IF(J382&gt;0,Financiering!Z37*'Resultaat 1'!J382,0),)</f>
        <v>0</v>
      </c>
      <c r="L382" s="505">
        <f t="shared" si="27"/>
        <v>0</v>
      </c>
      <c r="M382" s="505">
        <f t="shared" si="28"/>
        <v>0</v>
      </c>
      <c r="N382" s="501" t="str">
        <f t="shared" si="29"/>
        <v/>
      </c>
      <c r="O382" s="502">
        <f t="shared" si="30"/>
        <v>0</v>
      </c>
      <c r="P382" s="507" t="str">
        <f t="shared" si="31"/>
        <v/>
      </c>
      <c r="Q382" s="15"/>
      <c r="R382" s="15"/>
      <c r="S382" s="15"/>
      <c r="T382" s="15"/>
      <c r="V382" s="15"/>
      <c r="W382" s="541"/>
    </row>
    <row r="383" spans="1:23" ht="12" hidden="1" customHeight="1" x14ac:dyDescent="0.2">
      <c r="A383" s="118"/>
      <c r="B383" s="504" t="s">
        <v>174</v>
      </c>
      <c r="C383" s="497">
        <f>_xlfn.XLOOKUP(B383,Deelnemersoverzicht!A47:A114,Deelnemersoverzicht!C47:C114)</f>
        <v>0</v>
      </c>
      <c r="D383" s="505">
        <f t="shared" si="23"/>
        <v>0</v>
      </c>
      <c r="E383" s="502">
        <f>IFERROR(IF(D383&gt;0,(_xlfn.XLOOKUP(B383,Financiering!A38:A63,Financiering!H38:H63))*'Resultaat 1'!D383,0),)</f>
        <v>0</v>
      </c>
      <c r="F383" s="506">
        <f t="shared" si="24"/>
        <v>0</v>
      </c>
      <c r="G383" s="505">
        <f>IFERROR(IF(F383&gt;0,Financiering!N38*'Resultaat 1'!F383,0),)</f>
        <v>0</v>
      </c>
      <c r="H383" s="505">
        <f t="shared" si="25"/>
        <v>0</v>
      </c>
      <c r="I383" s="505">
        <f>IFERROR(IF(H383&gt;0,Financiering!T38*'Resultaat 1'!H383,0),0)</f>
        <v>0</v>
      </c>
      <c r="J383" s="505">
        <f t="shared" si="26"/>
        <v>0</v>
      </c>
      <c r="K383" s="505">
        <f>IFERROR(IF(J383&gt;0,Financiering!Z38*'Resultaat 1'!J383,0),)</f>
        <v>0</v>
      </c>
      <c r="L383" s="505">
        <f t="shared" si="27"/>
        <v>0</v>
      </c>
      <c r="M383" s="505">
        <f t="shared" si="28"/>
        <v>0</v>
      </c>
      <c r="N383" s="501" t="str">
        <f t="shared" si="29"/>
        <v/>
      </c>
      <c r="O383" s="502">
        <f t="shared" si="30"/>
        <v>0</v>
      </c>
      <c r="P383" s="507" t="str">
        <f t="shared" si="31"/>
        <v/>
      </c>
      <c r="Q383" s="15"/>
      <c r="R383" s="15"/>
      <c r="S383" s="15"/>
      <c r="T383" s="15"/>
      <c r="V383" s="15"/>
      <c r="W383" s="541"/>
    </row>
    <row r="384" spans="1:23" ht="12" hidden="1" customHeight="1" x14ac:dyDescent="0.2">
      <c r="A384" s="118"/>
      <c r="B384" s="504" t="s">
        <v>175</v>
      </c>
      <c r="C384" s="497">
        <f>_xlfn.XLOOKUP(B384,Deelnemersoverzicht!A48:A115,Deelnemersoverzicht!C48:C115)</f>
        <v>0</v>
      </c>
      <c r="D384" s="505">
        <f t="shared" ref="D384:D402" si="32">SUMIFS($N$15:$N$315,$C$15:$C$315,C384,$M$15:$M$315,$D$350)</f>
        <v>0</v>
      </c>
      <c r="E384" s="502">
        <f>IFERROR(IF(D384&gt;0,(_xlfn.XLOOKUP(B384,Financiering!A39:A64,Financiering!H39:H64))*'Resultaat 1'!D384,0),)</f>
        <v>0</v>
      </c>
      <c r="F384" s="506">
        <f t="shared" ref="F384:F402" si="33">SUMIFS($N$15:$N$315,$C$15:$C$315,C384,$M$15:$M$315,$F$350)</f>
        <v>0</v>
      </c>
      <c r="G384" s="505">
        <f>IFERROR(IF(F384&gt;0,Financiering!N39*'Resultaat 1'!F384,0),)</f>
        <v>0</v>
      </c>
      <c r="H384" s="505">
        <f t="shared" ref="H384:H402" si="34">SUMIFS($N$15:$N$315,$C$15:$C$315,C384,$M$15:$M$315,$H$350)</f>
        <v>0</v>
      </c>
      <c r="I384" s="505">
        <f>IFERROR(IF(H384&gt;0,Financiering!T39*'Resultaat 1'!H384,0),0)</f>
        <v>0</v>
      </c>
      <c r="J384" s="505">
        <f t="shared" ref="J384:J402" si="35">SUMIFS($N$15:$N$315,$C$15:$C$315,C384,$M$15:$M$315,$J$350)</f>
        <v>0</v>
      </c>
      <c r="K384" s="505">
        <f>IFERROR(IF(J384&gt;0,Financiering!Z39*'Resultaat 1'!J384,0),)</f>
        <v>0</v>
      </c>
      <c r="L384" s="505">
        <f t="shared" ref="L384:L402" si="36">D384+F384+H384+J384</f>
        <v>0</v>
      </c>
      <c r="M384" s="505">
        <f t="shared" ref="M384:M402" si="37">E384+G384+I384+K384</f>
        <v>0</v>
      </c>
      <c r="N384" s="501" t="str">
        <f t="shared" si="29"/>
        <v/>
      </c>
      <c r="O384" s="502">
        <f t="shared" si="30"/>
        <v>0</v>
      </c>
      <c r="P384" s="507" t="str">
        <f t="shared" si="31"/>
        <v/>
      </c>
      <c r="Q384" s="15"/>
      <c r="R384" s="15"/>
      <c r="S384" s="15"/>
      <c r="T384" s="15"/>
      <c r="V384" s="15"/>
      <c r="W384" s="541"/>
    </row>
    <row r="385" spans="1:23" ht="12" hidden="1" customHeight="1" x14ac:dyDescent="0.2">
      <c r="A385" s="118"/>
      <c r="B385" s="504" t="s">
        <v>176</v>
      </c>
      <c r="C385" s="497">
        <f>_xlfn.XLOOKUP(B385,Deelnemersoverzicht!A49:A116,Deelnemersoverzicht!C49:C116)</f>
        <v>0</v>
      </c>
      <c r="D385" s="505">
        <f t="shared" si="32"/>
        <v>0</v>
      </c>
      <c r="E385" s="502">
        <f>IFERROR(IF(D385&gt;0,(_xlfn.XLOOKUP(B385,Financiering!A40:A65,Financiering!H40:H65))*'Resultaat 1'!D385,0),)</f>
        <v>0</v>
      </c>
      <c r="F385" s="506">
        <f t="shared" si="33"/>
        <v>0</v>
      </c>
      <c r="G385" s="505">
        <f>IFERROR(IF(F385&gt;0,Financiering!N40*'Resultaat 1'!F385,0),)</f>
        <v>0</v>
      </c>
      <c r="H385" s="505">
        <f t="shared" si="34"/>
        <v>0</v>
      </c>
      <c r="I385" s="505">
        <f>IFERROR(IF(H385&gt;0,Financiering!T40*'Resultaat 1'!H385,0),0)</f>
        <v>0</v>
      </c>
      <c r="J385" s="505">
        <f t="shared" si="35"/>
        <v>0</v>
      </c>
      <c r="K385" s="505">
        <f>IFERROR(IF(J385&gt;0,Financiering!Z40*'Resultaat 1'!J385,0),)</f>
        <v>0</v>
      </c>
      <c r="L385" s="505">
        <f t="shared" si="36"/>
        <v>0</v>
      </c>
      <c r="M385" s="505">
        <f t="shared" si="37"/>
        <v>0</v>
      </c>
      <c r="N385" s="501" t="str">
        <f t="shared" si="29"/>
        <v/>
      </c>
      <c r="O385" s="502">
        <f t="shared" si="30"/>
        <v>0</v>
      </c>
      <c r="P385" s="507" t="str">
        <f t="shared" si="31"/>
        <v/>
      </c>
      <c r="Q385" s="15"/>
      <c r="R385" s="15"/>
      <c r="S385" s="15"/>
      <c r="T385" s="15"/>
      <c r="V385" s="15"/>
      <c r="W385" s="541"/>
    </row>
    <row r="386" spans="1:23" ht="12" hidden="1" customHeight="1" x14ac:dyDescent="0.2">
      <c r="A386" s="118"/>
      <c r="B386" s="504" t="s">
        <v>177</v>
      </c>
      <c r="C386" s="497">
        <f>_xlfn.XLOOKUP(B386,Deelnemersoverzicht!A50:A117,Deelnemersoverzicht!C50:C117)</f>
        <v>0</v>
      </c>
      <c r="D386" s="505">
        <f t="shared" si="32"/>
        <v>0</v>
      </c>
      <c r="E386" s="502">
        <f>IFERROR(IF(D386&gt;0,(_xlfn.XLOOKUP(B386,Financiering!A41:A66,Financiering!H41:H66))*'Resultaat 1'!D386,0),)</f>
        <v>0</v>
      </c>
      <c r="F386" s="506">
        <f t="shared" si="33"/>
        <v>0</v>
      </c>
      <c r="G386" s="505">
        <f>IFERROR(IF(F386&gt;0,Financiering!N41*'Resultaat 1'!F386,0),)</f>
        <v>0</v>
      </c>
      <c r="H386" s="505">
        <f t="shared" si="34"/>
        <v>0</v>
      </c>
      <c r="I386" s="505">
        <f>IFERROR(IF(H386&gt;0,Financiering!T41*'Resultaat 1'!H386,0),0)</f>
        <v>0</v>
      </c>
      <c r="J386" s="505">
        <f t="shared" si="35"/>
        <v>0</v>
      </c>
      <c r="K386" s="505">
        <f>IFERROR(IF(J386&gt;0,Financiering!Z41*'Resultaat 1'!J386,0),)</f>
        <v>0</v>
      </c>
      <c r="L386" s="505">
        <f t="shared" si="36"/>
        <v>0</v>
      </c>
      <c r="M386" s="505">
        <f t="shared" si="37"/>
        <v>0</v>
      </c>
      <c r="N386" s="501" t="str">
        <f t="shared" si="29"/>
        <v/>
      </c>
      <c r="O386" s="502">
        <f t="shared" si="30"/>
        <v>0</v>
      </c>
      <c r="P386" s="507" t="str">
        <f t="shared" si="31"/>
        <v/>
      </c>
      <c r="Q386" s="15"/>
      <c r="R386" s="15"/>
      <c r="S386" s="15"/>
      <c r="T386" s="15"/>
      <c r="V386" s="15"/>
      <c r="W386" s="541"/>
    </row>
    <row r="387" spans="1:23" ht="12" hidden="1" customHeight="1" x14ac:dyDescent="0.2">
      <c r="A387" s="118"/>
      <c r="B387" s="504" t="s">
        <v>178</v>
      </c>
      <c r="C387" s="497">
        <f>_xlfn.XLOOKUP(B387,Deelnemersoverzicht!A51:A118,Deelnemersoverzicht!C51:C118)</f>
        <v>0</v>
      </c>
      <c r="D387" s="505">
        <f t="shared" si="32"/>
        <v>0</v>
      </c>
      <c r="E387" s="502">
        <f>IFERROR(IF(D387&gt;0,(_xlfn.XLOOKUP(B387,Financiering!A42:A67,Financiering!H42:H67))*'Resultaat 1'!D387,0),)</f>
        <v>0</v>
      </c>
      <c r="F387" s="506">
        <f t="shared" si="33"/>
        <v>0</v>
      </c>
      <c r="G387" s="505">
        <f>IFERROR(IF(F387&gt;0,Financiering!N42*'Resultaat 1'!F387,0),)</f>
        <v>0</v>
      </c>
      <c r="H387" s="505">
        <f t="shared" si="34"/>
        <v>0</v>
      </c>
      <c r="I387" s="505">
        <f>IFERROR(IF(H387&gt;0,Financiering!T42*'Resultaat 1'!H387,0),0)</f>
        <v>0</v>
      </c>
      <c r="J387" s="505">
        <f t="shared" si="35"/>
        <v>0</v>
      </c>
      <c r="K387" s="505">
        <f>IFERROR(IF(J387&gt;0,Financiering!Z42*'Resultaat 1'!J387,0),)</f>
        <v>0</v>
      </c>
      <c r="L387" s="505">
        <f t="shared" si="36"/>
        <v>0</v>
      </c>
      <c r="M387" s="505">
        <f t="shared" si="37"/>
        <v>0</v>
      </c>
      <c r="N387" s="501" t="str">
        <f t="shared" si="29"/>
        <v/>
      </c>
      <c r="O387" s="502">
        <f t="shared" si="30"/>
        <v>0</v>
      </c>
      <c r="P387" s="507" t="str">
        <f t="shared" si="31"/>
        <v/>
      </c>
      <c r="Q387" s="15"/>
      <c r="R387" s="15"/>
      <c r="S387" s="15"/>
      <c r="T387" s="15"/>
      <c r="V387" s="15"/>
      <c r="W387" s="541"/>
    </row>
    <row r="388" spans="1:23" ht="12" hidden="1" customHeight="1" x14ac:dyDescent="0.2">
      <c r="A388" s="118"/>
      <c r="B388" s="504" t="s">
        <v>179</v>
      </c>
      <c r="C388" s="497">
        <f>_xlfn.XLOOKUP(B388,Deelnemersoverzicht!A52:A119,Deelnemersoverzicht!C52:C119)</f>
        <v>0</v>
      </c>
      <c r="D388" s="505">
        <f t="shared" si="32"/>
        <v>0</v>
      </c>
      <c r="E388" s="502">
        <f>IFERROR(IF(D388&gt;0,(_xlfn.XLOOKUP(B388,Financiering!A43:A68,Financiering!H43:H68))*'Resultaat 1'!D388,0),)</f>
        <v>0</v>
      </c>
      <c r="F388" s="506">
        <f t="shared" si="33"/>
        <v>0</v>
      </c>
      <c r="G388" s="505">
        <f>IFERROR(IF(F388&gt;0,Financiering!N43*'Resultaat 1'!F388,0),)</f>
        <v>0</v>
      </c>
      <c r="H388" s="505">
        <f t="shared" si="34"/>
        <v>0</v>
      </c>
      <c r="I388" s="505">
        <f>IFERROR(IF(H388&gt;0,Financiering!T43*'Resultaat 1'!H388,0),0)</f>
        <v>0</v>
      </c>
      <c r="J388" s="505">
        <f t="shared" si="35"/>
        <v>0</v>
      </c>
      <c r="K388" s="505">
        <f>IFERROR(IF(J388&gt;0,Financiering!Z43*'Resultaat 1'!J388,0),)</f>
        <v>0</v>
      </c>
      <c r="L388" s="505">
        <f t="shared" si="36"/>
        <v>0</v>
      </c>
      <c r="M388" s="505">
        <f t="shared" si="37"/>
        <v>0</v>
      </c>
      <c r="N388" s="501" t="str">
        <f t="shared" si="29"/>
        <v/>
      </c>
      <c r="O388" s="502">
        <f t="shared" si="30"/>
        <v>0</v>
      </c>
      <c r="P388" s="507" t="str">
        <f t="shared" si="31"/>
        <v/>
      </c>
      <c r="Q388" s="15"/>
      <c r="R388" s="15"/>
      <c r="S388" s="15"/>
      <c r="T388" s="15"/>
      <c r="V388" s="15"/>
      <c r="W388" s="541"/>
    </row>
    <row r="389" spans="1:23" ht="12" hidden="1" customHeight="1" x14ac:dyDescent="0.2">
      <c r="A389" s="118"/>
      <c r="B389" s="504" t="s">
        <v>180</v>
      </c>
      <c r="C389" s="497">
        <f>_xlfn.XLOOKUP(B389,Deelnemersoverzicht!A53:A120,Deelnemersoverzicht!C53:C120)</f>
        <v>0</v>
      </c>
      <c r="D389" s="505">
        <f t="shared" si="32"/>
        <v>0</v>
      </c>
      <c r="E389" s="502">
        <f>IFERROR(IF(D389&gt;0,(_xlfn.XLOOKUP(B389,Financiering!A44:A69,Financiering!H44:H69))*'Resultaat 1'!D389,0),)</f>
        <v>0</v>
      </c>
      <c r="F389" s="506">
        <f t="shared" si="33"/>
        <v>0</v>
      </c>
      <c r="G389" s="505">
        <f>IFERROR(IF(F389&gt;0,Financiering!N44*'Resultaat 1'!F389,0),)</f>
        <v>0</v>
      </c>
      <c r="H389" s="505">
        <f t="shared" si="34"/>
        <v>0</v>
      </c>
      <c r="I389" s="505">
        <f>IFERROR(IF(H389&gt;0,Financiering!T44*'Resultaat 1'!H389,0),0)</f>
        <v>0</v>
      </c>
      <c r="J389" s="505">
        <f t="shared" si="35"/>
        <v>0</v>
      </c>
      <c r="K389" s="505">
        <f>IFERROR(IF(J389&gt;0,Financiering!Z44*'Resultaat 1'!J389,0),)</f>
        <v>0</v>
      </c>
      <c r="L389" s="505">
        <f t="shared" si="36"/>
        <v>0</v>
      </c>
      <c r="M389" s="505">
        <f t="shared" si="37"/>
        <v>0</v>
      </c>
      <c r="N389" s="501" t="str">
        <f t="shared" si="29"/>
        <v/>
      </c>
      <c r="O389" s="502">
        <f t="shared" si="30"/>
        <v>0</v>
      </c>
      <c r="P389" s="507" t="str">
        <f t="shared" si="31"/>
        <v/>
      </c>
      <c r="Q389" s="15"/>
      <c r="R389" s="15"/>
      <c r="S389" s="15"/>
      <c r="T389" s="15"/>
      <c r="V389" s="15"/>
      <c r="W389" s="541"/>
    </row>
    <row r="390" spans="1:23" ht="12" hidden="1" customHeight="1" x14ac:dyDescent="0.2">
      <c r="A390" s="118"/>
      <c r="B390" s="504" t="s">
        <v>181</v>
      </c>
      <c r="C390" s="497">
        <f>_xlfn.XLOOKUP(B390,Deelnemersoverzicht!A54:A121,Deelnemersoverzicht!C54:C121)</f>
        <v>0</v>
      </c>
      <c r="D390" s="505">
        <f t="shared" si="32"/>
        <v>0</v>
      </c>
      <c r="E390" s="502">
        <f>IFERROR(IF(D390&gt;0,(_xlfn.XLOOKUP(B390,Financiering!A45:A70,Financiering!H45:H70))*'Resultaat 1'!D390,0),)</f>
        <v>0</v>
      </c>
      <c r="F390" s="506">
        <f t="shared" si="33"/>
        <v>0</v>
      </c>
      <c r="G390" s="505">
        <f>IFERROR(IF(F390&gt;0,Financiering!N45*'Resultaat 1'!F390,0),)</f>
        <v>0</v>
      </c>
      <c r="H390" s="505">
        <f t="shared" si="34"/>
        <v>0</v>
      </c>
      <c r="I390" s="505">
        <f>IFERROR(IF(H390&gt;0,Financiering!T45*'Resultaat 1'!H390,0),0)</f>
        <v>0</v>
      </c>
      <c r="J390" s="505">
        <f t="shared" si="35"/>
        <v>0</v>
      </c>
      <c r="K390" s="505">
        <f>IFERROR(IF(J390&gt;0,Financiering!Z45*'Resultaat 1'!J390,0),)</f>
        <v>0</v>
      </c>
      <c r="L390" s="505">
        <f t="shared" si="36"/>
        <v>0</v>
      </c>
      <c r="M390" s="505">
        <f t="shared" si="37"/>
        <v>0</v>
      </c>
      <c r="N390" s="501" t="str">
        <f t="shared" si="29"/>
        <v/>
      </c>
      <c r="O390" s="502">
        <f t="shared" si="30"/>
        <v>0</v>
      </c>
      <c r="P390" s="507" t="str">
        <f t="shared" si="31"/>
        <v/>
      </c>
      <c r="Q390" s="15"/>
      <c r="R390" s="15"/>
      <c r="S390" s="15"/>
      <c r="T390" s="15"/>
      <c r="V390" s="15"/>
      <c r="W390" s="541"/>
    </row>
    <row r="391" spans="1:23" ht="12" hidden="1" customHeight="1" x14ac:dyDescent="0.2">
      <c r="A391" s="118"/>
      <c r="B391" s="504" t="s">
        <v>182</v>
      </c>
      <c r="C391" s="497">
        <f>_xlfn.XLOOKUP(B391,Deelnemersoverzicht!A55:A122,Deelnemersoverzicht!C55:C122)</f>
        <v>0</v>
      </c>
      <c r="D391" s="505">
        <f t="shared" si="32"/>
        <v>0</v>
      </c>
      <c r="E391" s="502">
        <f>IFERROR(IF(D391&gt;0,(_xlfn.XLOOKUP(B391,Financiering!A46:A71,Financiering!H46:H71))*'Resultaat 1'!D391,0),)</f>
        <v>0</v>
      </c>
      <c r="F391" s="506">
        <f t="shared" si="33"/>
        <v>0</v>
      </c>
      <c r="G391" s="505">
        <f>IFERROR(IF(F391&gt;0,Financiering!N46*'Resultaat 1'!F391,0),)</f>
        <v>0</v>
      </c>
      <c r="H391" s="505">
        <f t="shared" si="34"/>
        <v>0</v>
      </c>
      <c r="I391" s="505">
        <f>IFERROR(IF(H391&gt;0,Financiering!T46*'Resultaat 1'!H391,0),0)</f>
        <v>0</v>
      </c>
      <c r="J391" s="505">
        <f t="shared" si="35"/>
        <v>0</v>
      </c>
      <c r="K391" s="505">
        <f>IFERROR(IF(J391&gt;0,Financiering!Z46*'Resultaat 1'!J391,0),)</f>
        <v>0</v>
      </c>
      <c r="L391" s="505">
        <f t="shared" si="36"/>
        <v>0</v>
      </c>
      <c r="M391" s="505">
        <f t="shared" si="37"/>
        <v>0</v>
      </c>
      <c r="N391" s="501" t="str">
        <f t="shared" si="29"/>
        <v/>
      </c>
      <c r="O391" s="502">
        <f t="shared" si="30"/>
        <v>0</v>
      </c>
      <c r="P391" s="507" t="str">
        <f t="shared" si="31"/>
        <v/>
      </c>
      <c r="Q391" s="15"/>
      <c r="R391" s="15"/>
      <c r="S391" s="15"/>
      <c r="T391" s="15"/>
      <c r="V391" s="15"/>
      <c r="W391" s="541"/>
    </row>
    <row r="392" spans="1:23" ht="12" hidden="1" customHeight="1" x14ac:dyDescent="0.2">
      <c r="A392" s="118"/>
      <c r="B392" s="504" t="s">
        <v>183</v>
      </c>
      <c r="C392" s="497">
        <f>_xlfn.XLOOKUP(B392,Deelnemersoverzicht!A56:A123,Deelnemersoverzicht!C56:C123)</f>
        <v>0</v>
      </c>
      <c r="D392" s="505">
        <f t="shared" si="32"/>
        <v>0</v>
      </c>
      <c r="E392" s="502">
        <f>IFERROR(IF(D392&gt;0,(_xlfn.XLOOKUP(B392,Financiering!A47:A72,Financiering!H47:H72))*'Resultaat 1'!D392,0),)</f>
        <v>0</v>
      </c>
      <c r="F392" s="506">
        <f t="shared" si="33"/>
        <v>0</v>
      </c>
      <c r="G392" s="505">
        <f>IFERROR(IF(F392&gt;0,Financiering!N47*'Resultaat 1'!F392,0),)</f>
        <v>0</v>
      </c>
      <c r="H392" s="505">
        <f t="shared" si="34"/>
        <v>0</v>
      </c>
      <c r="I392" s="505">
        <f>IFERROR(IF(H392&gt;0,Financiering!T47*'Resultaat 1'!H392,0),0)</f>
        <v>0</v>
      </c>
      <c r="J392" s="505">
        <f t="shared" si="35"/>
        <v>0</v>
      </c>
      <c r="K392" s="505">
        <f>IFERROR(IF(J392&gt;0,Financiering!Z47*'Resultaat 1'!J392,0),)</f>
        <v>0</v>
      </c>
      <c r="L392" s="505">
        <f t="shared" si="36"/>
        <v>0</v>
      </c>
      <c r="M392" s="505">
        <f t="shared" si="37"/>
        <v>0</v>
      </c>
      <c r="N392" s="501" t="str">
        <f t="shared" si="29"/>
        <v/>
      </c>
      <c r="O392" s="502">
        <f t="shared" si="30"/>
        <v>0</v>
      </c>
      <c r="P392" s="507" t="str">
        <f t="shared" si="31"/>
        <v/>
      </c>
      <c r="Q392" s="15"/>
      <c r="R392" s="15"/>
      <c r="S392" s="15"/>
      <c r="T392" s="15"/>
      <c r="V392" s="15"/>
      <c r="W392" s="541"/>
    </row>
    <row r="393" spans="1:23" ht="12" hidden="1" customHeight="1" x14ac:dyDescent="0.2">
      <c r="A393" s="118"/>
      <c r="B393" s="504" t="s">
        <v>184</v>
      </c>
      <c r="C393" s="497">
        <f>_xlfn.XLOOKUP(B393,Deelnemersoverzicht!A57:A124,Deelnemersoverzicht!C57:C124)</f>
        <v>0</v>
      </c>
      <c r="D393" s="505">
        <f t="shared" si="32"/>
        <v>0</v>
      </c>
      <c r="E393" s="502">
        <f>IFERROR(IF(D393&gt;0,(_xlfn.XLOOKUP(B393,Financiering!A48:A73,Financiering!H48:H73))*'Resultaat 1'!D393,0),)</f>
        <v>0</v>
      </c>
      <c r="F393" s="506">
        <f t="shared" si="33"/>
        <v>0</v>
      </c>
      <c r="G393" s="505">
        <f>IFERROR(IF(F393&gt;0,Financiering!N48*'Resultaat 1'!F393,0),)</f>
        <v>0</v>
      </c>
      <c r="H393" s="505">
        <f t="shared" si="34"/>
        <v>0</v>
      </c>
      <c r="I393" s="505">
        <f>IFERROR(IF(H393&gt;0,Financiering!T48*'Resultaat 1'!H393,0),0)</f>
        <v>0</v>
      </c>
      <c r="J393" s="505">
        <f t="shared" si="35"/>
        <v>0</v>
      </c>
      <c r="K393" s="505">
        <f>IFERROR(IF(J393&gt;0,Financiering!Z48*'Resultaat 1'!J393,0),)</f>
        <v>0</v>
      </c>
      <c r="L393" s="505">
        <f t="shared" si="36"/>
        <v>0</v>
      </c>
      <c r="M393" s="505">
        <f t="shared" si="37"/>
        <v>0</v>
      </c>
      <c r="N393" s="501" t="str">
        <f t="shared" si="29"/>
        <v/>
      </c>
      <c r="O393" s="502">
        <f t="shared" si="30"/>
        <v>0</v>
      </c>
      <c r="P393" s="507" t="str">
        <f t="shared" si="31"/>
        <v/>
      </c>
      <c r="Q393" s="15"/>
      <c r="R393" s="15"/>
      <c r="S393" s="15"/>
      <c r="T393" s="15"/>
      <c r="V393" s="15"/>
      <c r="W393" s="541"/>
    </row>
    <row r="394" spans="1:23" ht="12" hidden="1" customHeight="1" x14ac:dyDescent="0.2">
      <c r="A394" s="118"/>
      <c r="B394" s="504" t="s">
        <v>185</v>
      </c>
      <c r="C394" s="497">
        <f>_xlfn.XLOOKUP(B394,Deelnemersoverzicht!A58:A125,Deelnemersoverzicht!C58:C125)</f>
        <v>0</v>
      </c>
      <c r="D394" s="505">
        <f t="shared" si="32"/>
        <v>0</v>
      </c>
      <c r="E394" s="502">
        <f>IFERROR(IF(D394&gt;0,(_xlfn.XLOOKUP(B394,Financiering!A49:A74,Financiering!H49:H74))*'Resultaat 1'!D394,0),)</f>
        <v>0</v>
      </c>
      <c r="F394" s="506">
        <f t="shared" si="33"/>
        <v>0</v>
      </c>
      <c r="G394" s="505">
        <f>IFERROR(IF(F394&gt;0,Financiering!N49*'Resultaat 1'!F394,0),)</f>
        <v>0</v>
      </c>
      <c r="H394" s="505">
        <f t="shared" si="34"/>
        <v>0</v>
      </c>
      <c r="I394" s="505">
        <f>IFERROR(IF(H394&gt;0,Financiering!T49*'Resultaat 1'!H394,0),0)</f>
        <v>0</v>
      </c>
      <c r="J394" s="505">
        <f t="shared" si="35"/>
        <v>0</v>
      </c>
      <c r="K394" s="505">
        <f>IFERROR(IF(J394&gt;0,Financiering!Z49*'Resultaat 1'!J394,0),)</f>
        <v>0</v>
      </c>
      <c r="L394" s="505">
        <f t="shared" si="36"/>
        <v>0</v>
      </c>
      <c r="M394" s="505">
        <f t="shared" si="37"/>
        <v>0</v>
      </c>
      <c r="N394" s="501" t="str">
        <f t="shared" si="29"/>
        <v/>
      </c>
      <c r="O394" s="502">
        <f t="shared" si="30"/>
        <v>0</v>
      </c>
      <c r="P394" s="507" t="str">
        <f t="shared" si="31"/>
        <v/>
      </c>
      <c r="Q394" s="15"/>
      <c r="R394" s="15"/>
      <c r="S394" s="15"/>
      <c r="T394" s="15"/>
      <c r="V394" s="15"/>
      <c r="W394" s="541"/>
    </row>
    <row r="395" spans="1:23" ht="12" hidden="1" customHeight="1" x14ac:dyDescent="0.2">
      <c r="A395" s="118"/>
      <c r="B395" s="504" t="s">
        <v>186</v>
      </c>
      <c r="C395" s="497">
        <f>_xlfn.XLOOKUP(B395,Deelnemersoverzicht!A59:A126,Deelnemersoverzicht!C59:C126)</f>
        <v>0</v>
      </c>
      <c r="D395" s="505">
        <f t="shared" si="32"/>
        <v>0</v>
      </c>
      <c r="E395" s="502">
        <f>IFERROR(IF(D395&gt;0,(_xlfn.XLOOKUP(B395,Financiering!A50:A75,Financiering!H50:H75))*'Resultaat 1'!D395,0),)</f>
        <v>0</v>
      </c>
      <c r="F395" s="506">
        <f t="shared" si="33"/>
        <v>0</v>
      </c>
      <c r="G395" s="505">
        <f>IFERROR(IF(F395&gt;0,Financiering!N50*'Resultaat 1'!F395,0),)</f>
        <v>0</v>
      </c>
      <c r="H395" s="505">
        <f t="shared" si="34"/>
        <v>0</v>
      </c>
      <c r="I395" s="505">
        <f>IFERROR(IF(H395&gt;0,Financiering!T50*'Resultaat 1'!H395,0),0)</f>
        <v>0</v>
      </c>
      <c r="J395" s="505">
        <f t="shared" si="35"/>
        <v>0</v>
      </c>
      <c r="K395" s="505">
        <f>IFERROR(IF(J395&gt;0,Financiering!Z50*'Resultaat 1'!J395,0),)</f>
        <v>0</v>
      </c>
      <c r="L395" s="505">
        <f t="shared" si="36"/>
        <v>0</v>
      </c>
      <c r="M395" s="505">
        <f t="shared" si="37"/>
        <v>0</v>
      </c>
      <c r="N395" s="501" t="str">
        <f t="shared" si="29"/>
        <v/>
      </c>
      <c r="O395" s="502">
        <f t="shared" si="30"/>
        <v>0</v>
      </c>
      <c r="P395" s="507" t="str">
        <f t="shared" si="31"/>
        <v/>
      </c>
      <c r="Q395" s="15"/>
      <c r="R395" s="15"/>
      <c r="S395" s="15"/>
      <c r="T395" s="15"/>
      <c r="V395" s="15"/>
      <c r="W395" s="541"/>
    </row>
    <row r="396" spans="1:23" ht="12" hidden="1" customHeight="1" x14ac:dyDescent="0.2">
      <c r="A396" s="118"/>
      <c r="B396" s="504" t="s">
        <v>187</v>
      </c>
      <c r="C396" s="497">
        <f>_xlfn.XLOOKUP(B396,Deelnemersoverzicht!A60:A127,Deelnemersoverzicht!C60:C127)</f>
        <v>0</v>
      </c>
      <c r="D396" s="505">
        <f t="shared" si="32"/>
        <v>0</v>
      </c>
      <c r="E396" s="502">
        <f>IFERROR(IF(D396&gt;0,(_xlfn.XLOOKUP(B396,Financiering!A51:A76,Financiering!H51:H76))*'Resultaat 1'!D396,0),)</f>
        <v>0</v>
      </c>
      <c r="F396" s="506">
        <f t="shared" si="33"/>
        <v>0</v>
      </c>
      <c r="G396" s="505">
        <f>IFERROR(IF(F396&gt;0,Financiering!N51*'Resultaat 1'!F396,0),)</f>
        <v>0</v>
      </c>
      <c r="H396" s="505">
        <f t="shared" si="34"/>
        <v>0</v>
      </c>
      <c r="I396" s="505">
        <f>IFERROR(IF(H396&gt;0,Financiering!T51*'Resultaat 1'!H396,0),0)</f>
        <v>0</v>
      </c>
      <c r="J396" s="505">
        <f t="shared" si="35"/>
        <v>0</v>
      </c>
      <c r="K396" s="505">
        <f>IFERROR(IF(J396&gt;0,Financiering!Z51*'Resultaat 1'!J396,0),)</f>
        <v>0</v>
      </c>
      <c r="L396" s="505">
        <f t="shared" si="36"/>
        <v>0</v>
      </c>
      <c r="M396" s="505">
        <f t="shared" si="37"/>
        <v>0</v>
      </c>
      <c r="N396" s="501" t="str">
        <f t="shared" si="29"/>
        <v/>
      </c>
      <c r="O396" s="502">
        <f t="shared" si="30"/>
        <v>0</v>
      </c>
      <c r="P396" s="507" t="str">
        <f t="shared" si="31"/>
        <v/>
      </c>
      <c r="Q396" s="15"/>
      <c r="R396" s="15"/>
      <c r="S396" s="15"/>
      <c r="T396" s="15"/>
      <c r="V396" s="15"/>
      <c r="W396" s="541"/>
    </row>
    <row r="397" spans="1:23" ht="12" hidden="1" customHeight="1" x14ac:dyDescent="0.2">
      <c r="A397" s="118"/>
      <c r="B397" s="504" t="s">
        <v>188</v>
      </c>
      <c r="C397" s="497">
        <f>_xlfn.XLOOKUP(B397,Deelnemersoverzicht!A61:A128,Deelnemersoverzicht!C61:C128)</f>
        <v>0</v>
      </c>
      <c r="D397" s="505">
        <f t="shared" si="32"/>
        <v>0</v>
      </c>
      <c r="E397" s="502">
        <f>IFERROR(IF(D397&gt;0,(_xlfn.XLOOKUP(B397,Financiering!A52:A77,Financiering!H52:H77))*'Resultaat 1'!D397,0),)</f>
        <v>0</v>
      </c>
      <c r="F397" s="506">
        <f t="shared" si="33"/>
        <v>0</v>
      </c>
      <c r="G397" s="505">
        <f>IFERROR(IF(F397&gt;0,Financiering!N52*'Resultaat 1'!F397,0),)</f>
        <v>0</v>
      </c>
      <c r="H397" s="505">
        <f t="shared" si="34"/>
        <v>0</v>
      </c>
      <c r="I397" s="505">
        <f>IFERROR(IF(H397&gt;0,Financiering!T52*'Resultaat 1'!H397,0),0)</f>
        <v>0</v>
      </c>
      <c r="J397" s="505">
        <f t="shared" si="35"/>
        <v>0</v>
      </c>
      <c r="K397" s="505">
        <f>IFERROR(IF(J397&gt;0,Financiering!Z52*'Resultaat 1'!J397,0),)</f>
        <v>0</v>
      </c>
      <c r="L397" s="505">
        <f t="shared" si="36"/>
        <v>0</v>
      </c>
      <c r="M397" s="505">
        <f t="shared" si="37"/>
        <v>0</v>
      </c>
      <c r="N397" s="501" t="str">
        <f t="shared" si="29"/>
        <v/>
      </c>
      <c r="O397" s="502">
        <f t="shared" si="30"/>
        <v>0</v>
      </c>
      <c r="P397" s="507" t="str">
        <f t="shared" si="31"/>
        <v/>
      </c>
      <c r="Q397" s="15"/>
      <c r="R397" s="15"/>
      <c r="S397" s="15"/>
      <c r="T397" s="15"/>
      <c r="V397" s="15"/>
      <c r="W397" s="541"/>
    </row>
    <row r="398" spans="1:23" ht="12" hidden="1" customHeight="1" x14ac:dyDescent="0.2">
      <c r="A398" s="118"/>
      <c r="B398" s="504" t="s">
        <v>189</v>
      </c>
      <c r="C398" s="497">
        <f>_xlfn.XLOOKUP(B398,Deelnemersoverzicht!A62:A129,Deelnemersoverzicht!C62:C129)</f>
        <v>0</v>
      </c>
      <c r="D398" s="505">
        <f t="shared" si="32"/>
        <v>0</v>
      </c>
      <c r="E398" s="502">
        <f>IFERROR(IF(D398&gt;0,(_xlfn.XLOOKUP(B398,Financiering!A53:A78,Financiering!H53:H78))*'Resultaat 1'!D398,0),)</f>
        <v>0</v>
      </c>
      <c r="F398" s="506">
        <f t="shared" si="33"/>
        <v>0</v>
      </c>
      <c r="G398" s="505">
        <f>IFERROR(IF(F398&gt;0,Financiering!N53*'Resultaat 1'!F398,0),)</f>
        <v>0</v>
      </c>
      <c r="H398" s="505">
        <f t="shared" si="34"/>
        <v>0</v>
      </c>
      <c r="I398" s="505">
        <f>IFERROR(IF(H398&gt;0,Financiering!T53*'Resultaat 1'!H398,0),0)</f>
        <v>0</v>
      </c>
      <c r="J398" s="505">
        <f t="shared" si="35"/>
        <v>0</v>
      </c>
      <c r="K398" s="505">
        <f>IFERROR(IF(J398&gt;0,Financiering!Z53*'Resultaat 1'!J398,0),)</f>
        <v>0</v>
      </c>
      <c r="L398" s="505">
        <f t="shared" si="36"/>
        <v>0</v>
      </c>
      <c r="M398" s="505">
        <f t="shared" si="37"/>
        <v>0</v>
      </c>
      <c r="N398" s="501" t="str">
        <f t="shared" si="29"/>
        <v/>
      </c>
      <c r="O398" s="502">
        <f t="shared" si="30"/>
        <v>0</v>
      </c>
      <c r="P398" s="507" t="str">
        <f t="shared" si="31"/>
        <v/>
      </c>
      <c r="Q398" s="15"/>
      <c r="R398" s="15"/>
      <c r="S398" s="15"/>
      <c r="T398" s="15"/>
      <c r="V398" s="15"/>
      <c r="W398" s="541"/>
    </row>
    <row r="399" spans="1:23" ht="12" hidden="1" customHeight="1" x14ac:dyDescent="0.2">
      <c r="A399" s="118"/>
      <c r="B399" s="504" t="s">
        <v>190</v>
      </c>
      <c r="C399" s="497">
        <f>_xlfn.XLOOKUP(B399,Deelnemersoverzicht!A63:A130,Deelnemersoverzicht!C63:C130)</f>
        <v>0</v>
      </c>
      <c r="D399" s="505">
        <f t="shared" si="32"/>
        <v>0</v>
      </c>
      <c r="E399" s="502">
        <f>IFERROR(IF(D399&gt;0,(_xlfn.XLOOKUP(B399,Financiering!A54:A79,Financiering!H54:H79))*'Resultaat 1'!D399,0),)</f>
        <v>0</v>
      </c>
      <c r="F399" s="506">
        <f t="shared" si="33"/>
        <v>0</v>
      </c>
      <c r="G399" s="505">
        <f>IFERROR(IF(F399&gt;0,Financiering!N54*'Resultaat 1'!F399,0),)</f>
        <v>0</v>
      </c>
      <c r="H399" s="505">
        <f t="shared" si="34"/>
        <v>0</v>
      </c>
      <c r="I399" s="505">
        <f>IFERROR(IF(H399&gt;0,Financiering!T54*'Resultaat 1'!H399,0),0)</f>
        <v>0</v>
      </c>
      <c r="J399" s="505">
        <f t="shared" si="35"/>
        <v>0</v>
      </c>
      <c r="K399" s="505">
        <f>IFERROR(IF(J399&gt;0,Financiering!Z54*'Resultaat 1'!J399,0),)</f>
        <v>0</v>
      </c>
      <c r="L399" s="505">
        <f t="shared" si="36"/>
        <v>0</v>
      </c>
      <c r="M399" s="505">
        <f t="shared" si="37"/>
        <v>0</v>
      </c>
      <c r="N399" s="501" t="str">
        <f t="shared" si="29"/>
        <v/>
      </c>
      <c r="O399" s="502">
        <f t="shared" si="30"/>
        <v>0</v>
      </c>
      <c r="P399" s="507" t="str">
        <f t="shared" si="31"/>
        <v/>
      </c>
      <c r="Q399" s="15"/>
      <c r="R399" s="15"/>
      <c r="S399" s="15"/>
      <c r="T399" s="15"/>
      <c r="V399" s="15"/>
      <c r="W399" s="541"/>
    </row>
    <row r="400" spans="1:23" ht="12" hidden="1" customHeight="1" x14ac:dyDescent="0.2">
      <c r="A400" s="118"/>
      <c r="B400" s="504" t="s">
        <v>191</v>
      </c>
      <c r="C400" s="497">
        <f>_xlfn.XLOOKUP(B400,Deelnemersoverzicht!A64:A131,Deelnemersoverzicht!C64:C131)</f>
        <v>0</v>
      </c>
      <c r="D400" s="505">
        <f t="shared" si="32"/>
        <v>0</v>
      </c>
      <c r="E400" s="502">
        <f>IFERROR(IF(D400&gt;0,(_xlfn.XLOOKUP(B400,Financiering!A55:A80,Financiering!H55:H80))*'Resultaat 1'!D400,0),)</f>
        <v>0</v>
      </c>
      <c r="F400" s="506">
        <f t="shared" si="33"/>
        <v>0</v>
      </c>
      <c r="G400" s="505">
        <f>IFERROR(IF(F400&gt;0,Financiering!N55*'Resultaat 1'!F400,0),)</f>
        <v>0</v>
      </c>
      <c r="H400" s="505">
        <f t="shared" si="34"/>
        <v>0</v>
      </c>
      <c r="I400" s="505">
        <f>IFERROR(IF(H400&gt;0,Financiering!T55*'Resultaat 1'!H400,0),0)</f>
        <v>0</v>
      </c>
      <c r="J400" s="505">
        <f t="shared" si="35"/>
        <v>0</v>
      </c>
      <c r="K400" s="505">
        <f>IFERROR(IF(J400&gt;0,Financiering!Z55*'Resultaat 1'!J400,0),)</f>
        <v>0</v>
      </c>
      <c r="L400" s="505">
        <f t="shared" si="36"/>
        <v>0</v>
      </c>
      <c r="M400" s="505">
        <f t="shared" si="37"/>
        <v>0</v>
      </c>
      <c r="N400" s="501" t="str">
        <f t="shared" si="29"/>
        <v/>
      </c>
      <c r="O400" s="502">
        <f t="shared" si="30"/>
        <v>0</v>
      </c>
      <c r="P400" s="507" t="str">
        <f t="shared" si="31"/>
        <v/>
      </c>
      <c r="Q400" s="15"/>
      <c r="R400" s="15"/>
      <c r="S400" s="15"/>
      <c r="T400" s="15"/>
      <c r="V400" s="15"/>
      <c r="W400" s="541"/>
    </row>
    <row r="401" spans="1:24" ht="12" hidden="1" customHeight="1" x14ac:dyDescent="0.2">
      <c r="A401" s="118"/>
      <c r="B401" s="504" t="s">
        <v>192</v>
      </c>
      <c r="C401" s="497">
        <f>_xlfn.XLOOKUP(B401,Deelnemersoverzicht!A65:A132,Deelnemersoverzicht!C65:C132)</f>
        <v>0</v>
      </c>
      <c r="D401" s="505">
        <f t="shared" si="32"/>
        <v>0</v>
      </c>
      <c r="E401" s="502">
        <f>IFERROR(IF(D401&gt;0,(_xlfn.XLOOKUP(B401,Financiering!A56:A81,Financiering!H56:H81))*'Resultaat 1'!D401,0),)</f>
        <v>0</v>
      </c>
      <c r="F401" s="506">
        <f t="shared" si="33"/>
        <v>0</v>
      </c>
      <c r="G401" s="505">
        <f>IFERROR(IF(F401&gt;0,Financiering!N56*'Resultaat 1'!F401,0),)</f>
        <v>0</v>
      </c>
      <c r="H401" s="505">
        <f t="shared" si="34"/>
        <v>0</v>
      </c>
      <c r="I401" s="505">
        <f>IFERROR(IF(H401&gt;0,Financiering!T56*'Resultaat 1'!H401,0),0)</f>
        <v>0</v>
      </c>
      <c r="J401" s="505">
        <f t="shared" si="35"/>
        <v>0</v>
      </c>
      <c r="K401" s="505">
        <f>IFERROR(IF(J401&gt;0,Financiering!Z56*'Resultaat 1'!J401,0),)</f>
        <v>0</v>
      </c>
      <c r="L401" s="505">
        <f t="shared" si="36"/>
        <v>0</v>
      </c>
      <c r="M401" s="505">
        <f t="shared" si="37"/>
        <v>0</v>
      </c>
      <c r="N401" s="501" t="str">
        <f t="shared" si="29"/>
        <v/>
      </c>
      <c r="O401" s="502">
        <f t="shared" si="30"/>
        <v>0</v>
      </c>
      <c r="P401" s="507" t="str">
        <f t="shared" si="31"/>
        <v/>
      </c>
      <c r="Q401" s="15"/>
      <c r="R401" s="15"/>
      <c r="S401" s="15"/>
      <c r="T401" s="15"/>
      <c r="V401" s="15"/>
      <c r="W401" s="541"/>
    </row>
    <row r="402" spans="1:24" ht="12" hidden="1" customHeight="1" thickBot="1" x14ac:dyDescent="0.25">
      <c r="A402" s="118"/>
      <c r="B402" s="504" t="s">
        <v>193</v>
      </c>
      <c r="C402" s="497">
        <f>_xlfn.XLOOKUP(B402,Deelnemersoverzicht!A66:A133,Deelnemersoverzicht!C66:C133)</f>
        <v>0</v>
      </c>
      <c r="D402" s="505">
        <f t="shared" si="32"/>
        <v>0</v>
      </c>
      <c r="E402" s="509">
        <f>IFERROR(IF(D402&gt;0,(_xlfn.XLOOKUP(B402,Financiering!A57:A82,Financiering!H57:H82))*'Resultaat 1'!D402,0),)</f>
        <v>0</v>
      </c>
      <c r="F402" s="506">
        <f t="shared" si="33"/>
        <v>0</v>
      </c>
      <c r="G402" s="505">
        <f>IFERROR(IF(F402&gt;0,Financiering!N57*'Resultaat 1'!F402,0),)</f>
        <v>0</v>
      </c>
      <c r="H402" s="505">
        <f t="shared" si="34"/>
        <v>0</v>
      </c>
      <c r="I402" s="505">
        <f>IFERROR(IF(H402&gt;0,Financiering!T57*'Resultaat 1'!H402,0),0)</f>
        <v>0</v>
      </c>
      <c r="J402" s="505">
        <f t="shared" si="35"/>
        <v>0</v>
      </c>
      <c r="K402" s="505">
        <f>IFERROR(IF(J402&gt;0,Financiering!Z57*'Resultaat 1'!J402,0),)</f>
        <v>0</v>
      </c>
      <c r="L402" s="505">
        <f t="shared" si="36"/>
        <v>0</v>
      </c>
      <c r="M402" s="505">
        <f t="shared" si="37"/>
        <v>0</v>
      </c>
      <c r="N402" s="501" t="str">
        <f t="shared" si="29"/>
        <v/>
      </c>
      <c r="O402" s="502">
        <f t="shared" si="30"/>
        <v>0</v>
      </c>
      <c r="P402" s="510" t="str">
        <f t="shared" si="31"/>
        <v/>
      </c>
      <c r="Q402" s="15"/>
      <c r="R402" s="15"/>
      <c r="S402" s="15"/>
      <c r="T402" s="15"/>
      <c r="V402" s="15"/>
      <c r="W402" s="541"/>
    </row>
    <row r="403" spans="1:24" ht="12" customHeight="1" thickBot="1" x14ac:dyDescent="0.25">
      <c r="A403" s="118"/>
      <c r="B403" s="511"/>
      <c r="C403" s="512" t="s">
        <v>17</v>
      </c>
      <c r="D403" s="513">
        <f t="shared" ref="D403:M403" si="38">SUM(D352:D402)</f>
        <v>0</v>
      </c>
      <c r="E403" s="513">
        <f t="shared" si="38"/>
        <v>0</v>
      </c>
      <c r="F403" s="513">
        <f t="shared" si="38"/>
        <v>0</v>
      </c>
      <c r="G403" s="513">
        <f t="shared" si="38"/>
        <v>0</v>
      </c>
      <c r="H403" s="513">
        <f t="shared" si="38"/>
        <v>0</v>
      </c>
      <c r="I403" s="513">
        <f t="shared" si="38"/>
        <v>0</v>
      </c>
      <c r="J403" s="513">
        <f t="shared" si="38"/>
        <v>0</v>
      </c>
      <c r="K403" s="513">
        <f t="shared" si="38"/>
        <v>0</v>
      </c>
      <c r="L403" s="513">
        <f t="shared" si="38"/>
        <v>0</v>
      </c>
      <c r="M403" s="513">
        <f t="shared" si="38"/>
        <v>0</v>
      </c>
      <c r="N403" s="514" t="str">
        <f t="shared" si="29"/>
        <v/>
      </c>
      <c r="O403" s="513">
        <f>SUM(O352:O402)</f>
        <v>0</v>
      </c>
      <c r="P403" s="514" t="str">
        <f>IFERROR(O403/L403,"")</f>
        <v/>
      </c>
      <c r="Q403" s="15"/>
      <c r="R403" s="15"/>
      <c r="S403" s="15"/>
      <c r="T403" s="15"/>
      <c r="V403" s="15"/>
      <c r="W403" s="541"/>
    </row>
    <row r="404" spans="1:24"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X404" s="15"/>
    </row>
    <row r="405" spans="1:24"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X405" s="15"/>
    </row>
    <row r="406" spans="1:24"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X406" s="15"/>
    </row>
    <row r="407" spans="1:24"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X407" s="15"/>
    </row>
    <row r="408" spans="1:24"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X408" s="15"/>
    </row>
    <row r="409" spans="1:24"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X409" s="15"/>
    </row>
    <row r="410" spans="1:24"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X410" s="15"/>
    </row>
    <row r="411" spans="1:24"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X411" s="15"/>
    </row>
    <row r="412" spans="1:24"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X412" s="15"/>
    </row>
    <row r="413" spans="1:24"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X413" s="15"/>
    </row>
  </sheetData>
  <sheetProtection algorithmName="SHA-512" hashValue="eeDK9ME8NG97MiY9F5IoWWx3fzcjyFi4js/uk8iwMcBRHx3CRK79xufKFh3SgXxx5MiwxFEO8DIxm3fhSVpvKQ==" saltValue="Y1eLnphs/z7rjEwcOLSZ1g==" spinCount="100000" sheet="1" objects="1" scenarios="1"/>
  <mergeCells count="113">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72:L172"/>
    <mergeCell ref="K173:L173"/>
    <mergeCell ref="K174:L174"/>
    <mergeCell ref="K175:L175"/>
    <mergeCell ref="K176:L176"/>
    <mergeCell ref="K177:L177"/>
    <mergeCell ref="K178:L178"/>
    <mergeCell ref="K179:L179"/>
    <mergeCell ref="K180:L180"/>
    <mergeCell ref="K181:L181"/>
    <mergeCell ref="K182:L182"/>
    <mergeCell ref="K183:L183"/>
    <mergeCell ref="K184:L184"/>
    <mergeCell ref="K185:L185"/>
    <mergeCell ref="K186:L186"/>
    <mergeCell ref="K187:L187"/>
    <mergeCell ref="K188:L188"/>
    <mergeCell ref="K189:L189"/>
    <mergeCell ref="K190:L190"/>
    <mergeCell ref="K191:L191"/>
    <mergeCell ref="K192:L192"/>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s>
  <phoneticPr fontId="86" type="noConversion"/>
  <conditionalFormatting sqref="H157:H206">
    <cfRule type="expression" dxfId="39" priority="3">
      <formula>AND($C157&lt;&gt;"",OR($H157&lt;Startdatum,$H157&gt;Einddatum))</formula>
    </cfRule>
  </conditionalFormatting>
  <conditionalFormatting sqref="F96:F150">
    <cfRule type="expression" dxfId="38" priority="2">
      <formula>AND($F96&lt;&gt;"",DATE(YEAR($F96)+$H96,MONTH($F96),DAY($F96))&lt;Startdatum)</formula>
    </cfRule>
  </conditionalFormatting>
  <conditionalFormatting sqref="C15:C89 C96:C150 C157:C206 C211:C260 C265:C314">
    <cfRule type="expression" dxfId="37" priority="1">
      <formula>AND($C15="",$N15&gt;0)</formula>
    </cfRule>
  </conditionalFormatting>
  <dataValidations count="6">
    <dataValidation type="list" allowBlank="1" showInputMessage="1" showErrorMessage="1" sqref="M96:M150 M15:M89 M157:M206 M211:M260 M265:M314" xr:uid="{00000000-0002-0000-0A00-000000000000}">
      <formula1>Activiteittype</formula1>
    </dataValidation>
    <dataValidation type="date" allowBlank="1" showInputMessage="1" showErrorMessage="1" error="De aanschafdatum moet tussen de start- en einddatum van het project vallen!" sqref="H157:H206" xr:uid="{0A886D10-5D8A-418D-B66D-2724C771F962}">
      <formula1>Startdatum</formula1>
      <formula2>Einddatum</formula2>
    </dataValidation>
    <dataValidation type="decimal" operator="greaterThanOrEqual" allowBlank="1" showInputMessage="1" showErrorMessage="1" error="De afschrijving in jaren dient minimaal 5 jaar te bedragen." sqref="J157:J206" xr:uid="{00000000-0002-0000-0A00-000003000000}">
      <formula1>5</formula1>
    </dataValidation>
    <dataValidation type="decimal" operator="greaterThanOrEqual" allowBlank="1" showInputMessage="1" showErrorMessage="1" error="De afschrijving in jaren dient minimaal 5 jaar te bedragen_x000a_" sqref="H96:H150" xr:uid="{00000000-0002-0000-0A00-000004000000}">
      <formula1>5</formula1>
    </dataValidation>
    <dataValidation type="custom" errorStyle="warning" allowBlank="1" showInputMessage="1" showErrorMessage="1" error="Machine of apparaat lijkt al afgeschreven te zijn." sqref="F96:F150" xr:uid="{AAB0C57A-77D7-4D4A-8F58-E01AA4A1D4DA}">
      <formula1>DATE(YEAR(F96)+H96,MONTH(F96),DAY(F96))&gt;Startdatum</formula1>
    </dataValidation>
    <dataValidation type="list" showInputMessage="1" showErrorMessage="1" sqref="C15:C89 C96:C150 C157:C206 C211:C260 C265:C314" xr:uid="{EDE94D57-6387-4E97-8D2B-0C7EE53035DF}">
      <formula1>deelnemers</formula1>
    </dataValidation>
  </dataValidations>
  <pageMargins left="0.25" right="0.25" top="0.75" bottom="0.75" header="0.3" footer="0.3"/>
  <pageSetup paperSize="8" scale="55" fitToHeight="0" orientation="portrait" r:id="rId1"/>
  <headerFooter>
    <oddFooter>&amp;L_x000D_&amp;1#&amp;"Calibri"&amp;10&amp;K000000 Intern gebruik</oddFooter>
  </headerFooter>
  <rowBreaks count="2" manualBreakCount="2">
    <brk id="152" max="21" man="1"/>
    <brk id="262" max="21" man="1"/>
  </rowBreaks>
  <colBreaks count="1" manualBreakCount="1">
    <brk id="1" max="37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0">
    <tabColor rgb="FFFFFF00"/>
    <pageSetUpPr fitToPage="1"/>
  </sheetPr>
  <dimension ref="A1:X404"/>
  <sheetViews>
    <sheetView showGridLines="0" workbookViewId="0">
      <selection activeCell="B15" sqref="B15"/>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0.85546875" customWidth="1"/>
    <col min="13" max="13" width="16.7109375" customWidth="1"/>
    <col min="14" max="14" width="12" customWidth="1"/>
    <col min="15" max="15" width="11.7109375" customWidth="1"/>
    <col min="16" max="16" width="7.7109375" customWidth="1"/>
    <col min="21" max="22" width="9.140625" customWidth="1"/>
    <col min="23" max="23" width="9.140625" style="540" hidden="1" customWidth="1"/>
    <col min="24" max="24" width="14.5703125" hidden="1" customWidth="1"/>
  </cols>
  <sheetData>
    <row r="1" spans="1:24" ht="14.25" customHeight="1" x14ac:dyDescent="0.25">
      <c r="A1" s="118" t="s">
        <v>387</v>
      </c>
      <c r="B1" s="6" t="s">
        <v>244</v>
      </c>
      <c r="C1" s="117"/>
      <c r="D1" s="15"/>
      <c r="E1" s="118"/>
      <c r="F1" s="118"/>
      <c r="G1" s="118"/>
      <c r="H1" s="118"/>
      <c r="I1" s="118"/>
      <c r="J1" s="141"/>
      <c r="K1" s="15"/>
      <c r="L1" s="15"/>
      <c r="M1" s="6" t="str">
        <f>IF(Deelnemersoverzicht!C6="[wordt door RVO ingevuld]","",Deelnemersoverzicht!C6)</f>
        <v/>
      </c>
      <c r="N1" s="118"/>
      <c r="O1" s="118"/>
      <c r="P1" s="118"/>
      <c r="Q1" s="118"/>
      <c r="R1" s="15"/>
      <c r="S1" s="15"/>
      <c r="T1" s="15"/>
      <c r="U1" s="15"/>
      <c r="V1" s="15"/>
      <c r="W1" s="718" t="s">
        <v>381</v>
      </c>
      <c r="X1" s="718"/>
    </row>
    <row r="2" spans="1:24" ht="17.25" customHeight="1" x14ac:dyDescent="0.25">
      <c r="A2" s="118"/>
      <c r="B2" s="90" t="s">
        <v>222</v>
      </c>
      <c r="C2" s="117"/>
      <c r="D2" s="119"/>
      <c r="E2" s="118"/>
      <c r="F2" s="118"/>
      <c r="G2" s="118"/>
      <c r="H2" s="118"/>
      <c r="I2" s="118"/>
      <c r="J2" s="118"/>
      <c r="K2" s="117"/>
      <c r="L2" s="117"/>
      <c r="M2" s="117"/>
      <c r="N2" s="117"/>
      <c r="O2" s="117"/>
      <c r="P2" s="118"/>
      <c r="Q2" s="118"/>
      <c r="R2" s="15"/>
      <c r="S2" s="15"/>
      <c r="T2" s="15"/>
      <c r="U2" s="15"/>
      <c r="V2" s="15"/>
      <c r="X2" s="15"/>
    </row>
    <row r="3" spans="1:24" ht="12.75" customHeight="1" x14ac:dyDescent="0.2">
      <c r="A3" s="5"/>
      <c r="B3" s="89"/>
      <c r="C3" s="89"/>
      <c r="D3" s="5"/>
      <c r="E3" s="5"/>
      <c r="F3" s="5"/>
      <c r="G3" s="5"/>
      <c r="H3" s="5"/>
      <c r="I3" s="5"/>
      <c r="J3" s="5"/>
      <c r="K3" s="5"/>
      <c r="L3" s="5"/>
      <c r="M3" s="5"/>
      <c r="N3" s="5"/>
      <c r="O3" s="5"/>
      <c r="P3" s="5"/>
      <c r="Q3" s="118"/>
      <c r="R3" s="15"/>
      <c r="S3" s="15"/>
      <c r="T3" s="15"/>
      <c r="U3" s="15"/>
      <c r="V3" s="15"/>
      <c r="X3" s="15"/>
    </row>
    <row r="4" spans="1:24" ht="12.75" customHeight="1" x14ac:dyDescent="0.2">
      <c r="A4" s="5"/>
      <c r="B4" s="120"/>
      <c r="C4" s="120" t="s">
        <v>194</v>
      </c>
      <c r="D4" s="120"/>
      <c r="E4" s="120"/>
      <c r="F4" s="120"/>
      <c r="G4" s="120"/>
      <c r="H4" s="120"/>
      <c r="I4" s="120"/>
      <c r="J4" s="120"/>
      <c r="K4" s="120"/>
      <c r="L4" s="120"/>
      <c r="M4" s="120"/>
      <c r="N4" s="120"/>
      <c r="O4" s="485"/>
      <c r="P4" s="120"/>
      <c r="Q4" s="121"/>
      <c r="R4" s="121"/>
      <c r="S4" s="121"/>
      <c r="T4" s="121"/>
      <c r="U4" s="121"/>
      <c r="V4" s="121"/>
      <c r="X4" s="118"/>
    </row>
    <row r="5" spans="1:24" ht="12.75" customHeight="1" x14ac:dyDescent="0.2">
      <c r="A5" s="5"/>
      <c r="B5" s="89"/>
      <c r="C5" s="89"/>
      <c r="D5" s="89"/>
      <c r="E5" s="122"/>
      <c r="F5" s="122"/>
      <c r="G5" s="5"/>
      <c r="H5" s="5"/>
      <c r="I5" s="5"/>
      <c r="J5" s="5"/>
      <c r="K5" s="5"/>
      <c r="L5" s="5"/>
      <c r="M5" s="5"/>
      <c r="N5" s="5"/>
      <c r="O5" s="5"/>
      <c r="P5" s="5"/>
      <c r="Q5" s="5"/>
      <c r="R5" s="118"/>
      <c r="S5" s="15"/>
      <c r="T5" s="15"/>
      <c r="U5" s="15"/>
      <c r="V5" s="15"/>
      <c r="X5" s="15"/>
    </row>
    <row r="6" spans="1:24" ht="12.75" customHeight="1" x14ac:dyDescent="0.2">
      <c r="A6" s="5"/>
      <c r="B6" s="89"/>
      <c r="C6" s="143" t="s">
        <v>38</v>
      </c>
      <c r="D6" s="136"/>
      <c r="E6" s="549">
        <f>Deelnemersoverzicht!C9</f>
        <v>0</v>
      </c>
      <c r="F6" s="550"/>
      <c r="G6" s="550"/>
      <c r="H6" s="550"/>
      <c r="I6" s="550"/>
      <c r="J6" s="550"/>
      <c r="K6" s="550"/>
      <c r="L6" s="550"/>
      <c r="M6" s="550"/>
      <c r="N6" s="551"/>
      <c r="O6" s="473"/>
      <c r="P6" s="118"/>
      <c r="Q6" s="118"/>
      <c r="R6" s="15"/>
      <c r="S6" s="15"/>
      <c r="T6" s="15"/>
      <c r="U6" s="15"/>
      <c r="V6" s="15"/>
      <c r="X6" s="15"/>
    </row>
    <row r="7" spans="1:24" ht="12.75" customHeight="1" x14ac:dyDescent="0.2">
      <c r="A7" s="5"/>
      <c r="B7" s="89"/>
      <c r="C7" s="143" t="s">
        <v>195</v>
      </c>
      <c r="D7" s="136"/>
      <c r="E7" s="584"/>
      <c r="F7" s="585"/>
      <c r="G7" s="585"/>
      <c r="H7" s="585"/>
      <c r="I7" s="585"/>
      <c r="J7" s="585"/>
      <c r="K7" s="585"/>
      <c r="L7" s="585"/>
      <c r="M7" s="585"/>
      <c r="N7" s="586"/>
      <c r="O7" s="473"/>
      <c r="P7" s="118"/>
      <c r="Q7" s="118"/>
      <c r="R7" s="15"/>
      <c r="S7" s="15"/>
      <c r="T7" s="15"/>
      <c r="U7" s="15"/>
      <c r="V7" s="15"/>
      <c r="X7" s="15"/>
    </row>
    <row r="8" spans="1:24"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c r="R8" s="15"/>
      <c r="S8" s="15"/>
      <c r="T8" s="15"/>
      <c r="U8" s="15"/>
      <c r="V8" s="15"/>
      <c r="X8" s="15"/>
    </row>
    <row r="9" spans="1:24"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c r="R9" s="15"/>
      <c r="S9" s="15"/>
      <c r="T9" s="15"/>
      <c r="U9" s="15"/>
      <c r="V9" s="15"/>
      <c r="X9" s="15"/>
    </row>
    <row r="10" spans="1:24" ht="12.75" customHeight="1" x14ac:dyDescent="0.2">
      <c r="A10" s="5"/>
      <c r="B10" s="89"/>
      <c r="C10" s="89"/>
      <c r="D10" s="5"/>
      <c r="E10" s="5"/>
      <c r="F10" s="5"/>
      <c r="G10" s="5"/>
      <c r="H10" s="5"/>
      <c r="I10" s="5"/>
      <c r="J10" s="5"/>
      <c r="K10" s="5"/>
      <c r="L10" s="5"/>
      <c r="M10" s="5"/>
      <c r="N10" s="5"/>
      <c r="O10" s="5"/>
      <c r="P10" s="5"/>
      <c r="Q10" s="118"/>
      <c r="R10" s="15"/>
      <c r="S10" s="15"/>
      <c r="T10" s="15"/>
      <c r="U10" s="15"/>
      <c r="V10" s="15"/>
      <c r="X10" s="15"/>
    </row>
    <row r="11" spans="1:24" ht="14.25" customHeight="1" x14ac:dyDescent="0.2">
      <c r="A11" s="5"/>
      <c r="B11" s="120" t="s">
        <v>69</v>
      </c>
      <c r="C11" s="120"/>
      <c r="D11" s="123"/>
      <c r="E11" s="124"/>
      <c r="F11" s="125"/>
      <c r="G11" s="123"/>
      <c r="H11" s="123"/>
      <c r="I11" s="123"/>
      <c r="J11" s="123"/>
      <c r="K11" s="123"/>
      <c r="L11" s="123"/>
      <c r="M11" s="123"/>
      <c r="N11" s="123"/>
      <c r="O11" s="5"/>
      <c r="P11" s="15"/>
      <c r="Q11" s="15"/>
      <c r="R11" s="15"/>
      <c r="S11" s="15"/>
      <c r="T11" s="15"/>
      <c r="U11" s="15"/>
      <c r="V11" s="15"/>
      <c r="X11" s="15"/>
    </row>
    <row r="12" spans="1:24" ht="12.75" customHeight="1" x14ac:dyDescent="0.2">
      <c r="A12" s="5"/>
      <c r="B12" s="120" t="s">
        <v>196</v>
      </c>
      <c r="C12" s="120"/>
      <c r="D12" s="123"/>
      <c r="E12" s="124"/>
      <c r="F12" s="125"/>
      <c r="G12" s="123"/>
      <c r="H12" s="123"/>
      <c r="I12" s="123"/>
      <c r="J12" s="123"/>
      <c r="K12" s="123"/>
      <c r="L12" s="123"/>
      <c r="M12" s="123"/>
      <c r="N12" s="123"/>
      <c r="O12" s="5"/>
      <c r="P12" s="15"/>
      <c r="Q12" s="15"/>
      <c r="R12" s="15"/>
      <c r="S12" s="15"/>
      <c r="T12" s="15"/>
      <c r="U12" s="15"/>
      <c r="V12" s="15"/>
      <c r="X12" s="15"/>
    </row>
    <row r="13" spans="1:24" ht="12" customHeight="1" x14ac:dyDescent="0.2">
      <c r="A13" s="5"/>
      <c r="B13" s="137"/>
      <c r="C13" s="137"/>
      <c r="D13" s="136"/>
      <c r="E13" s="136"/>
      <c r="F13" s="136"/>
      <c r="G13" s="136"/>
      <c r="H13" s="136"/>
      <c r="I13" s="136"/>
      <c r="J13" s="136"/>
      <c r="K13" s="136"/>
      <c r="L13" s="136"/>
      <c r="M13" s="136"/>
      <c r="N13" s="136"/>
      <c r="O13" s="136"/>
      <c r="P13" s="15"/>
      <c r="Q13" s="15"/>
      <c r="R13" s="15"/>
      <c r="S13" s="15"/>
      <c r="T13" s="15"/>
      <c r="U13" s="15"/>
      <c r="V13" s="15"/>
      <c r="X13" s="15"/>
    </row>
    <row r="14" spans="1:24"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X14" s="15"/>
    </row>
    <row r="15" spans="1:24" ht="12" customHeight="1" x14ac:dyDescent="0.2">
      <c r="A15" s="195" t="str">
        <f>B15&amp;M15</f>
        <v/>
      </c>
      <c r="B15" s="552"/>
      <c r="C15" s="553"/>
      <c r="D15" s="553"/>
      <c r="E15" s="553"/>
      <c r="F15" s="554"/>
      <c r="G15" s="554"/>
      <c r="H15" s="554"/>
      <c r="I15" s="555"/>
      <c r="J15" s="556"/>
      <c r="K15" s="557"/>
      <c r="L15" s="558"/>
      <c r="M15" s="559"/>
      <c r="N15" s="475">
        <f t="shared" ref="N15:N78" si="0">K15*J15</f>
        <v>0</v>
      </c>
      <c r="O15" s="141" t="str">
        <f>IF(AND(COUNTA(B15:K15)&gt;0,ISBLANK(M15)),"Activiteittype ontbreekt!",IF(B15="","",IF(COUNTIF($B$15:$B$314,B15)=1,"",IF(COUNTIF($A$15:$A$314,B15&amp;M15)&gt;1,"","Let op dat elk activiteitnummer hetzelfde activiteittype moet krijgen!"))))</f>
        <v/>
      </c>
      <c r="W15" s="621" t="str">
        <f>IF(ISBLANK($C15),"",_xlfn.IFNA(MATCH($C15,Deelnemersoverzicht!$C$16:$C$66,0),0))</f>
        <v/>
      </c>
      <c r="X15" s="15"/>
    </row>
    <row r="16" spans="1:24" ht="12" customHeight="1" x14ac:dyDescent="0.2">
      <c r="A16" s="195" t="str">
        <f t="shared" ref="A16:A79"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W16" s="621" t="str">
        <f>IF(ISBLANK($C16),"",_xlfn.IFNA(MATCH($C16,Deelnemersoverzicht!$C$16:$C$66,0),0))</f>
        <v/>
      </c>
      <c r="X16" s="15"/>
    </row>
    <row r="17" spans="1:24"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W17" s="621" t="str">
        <f>IF(ISBLANK($C17),"",_xlfn.IFNA(MATCH($C17,Deelnemersoverzicht!$C$16:$C$66,0),0))</f>
        <v/>
      </c>
      <c r="X17" s="15"/>
    </row>
    <row r="18" spans="1:24"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W18" s="621" t="str">
        <f>IF(ISBLANK($C18),"",_xlfn.IFNA(MATCH($C18,Deelnemersoverzicht!$C$16:$C$66,0),0))</f>
        <v/>
      </c>
      <c r="X18" s="15"/>
    </row>
    <row r="19" spans="1:24"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W19" s="621" t="str">
        <f>IF(ISBLANK($C19),"",_xlfn.IFNA(MATCH($C19,Deelnemersoverzicht!$C$16:$C$66,0),0))</f>
        <v/>
      </c>
      <c r="X19" s="15"/>
    </row>
    <row r="20" spans="1:24"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W20" s="621" t="str">
        <f>IF(ISBLANK($C20),"",_xlfn.IFNA(MATCH($C20,Deelnemersoverzicht!$C$16:$C$66,0),0))</f>
        <v/>
      </c>
      <c r="X20" s="15"/>
    </row>
    <row r="21" spans="1:24"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W21" s="621" t="str">
        <f>IF(ISBLANK($C21),"",_xlfn.IFNA(MATCH($C21,Deelnemersoverzicht!$C$16:$C$66,0),0))</f>
        <v/>
      </c>
      <c r="X21" s="15"/>
    </row>
    <row r="22" spans="1:24"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W22" s="621" t="str">
        <f>IF(ISBLANK($C22),"",_xlfn.IFNA(MATCH($C22,Deelnemersoverzicht!$C$16:$C$66,0),0))</f>
        <v/>
      </c>
      <c r="X22" s="15"/>
    </row>
    <row r="23" spans="1:24" ht="12" customHeight="1" x14ac:dyDescent="0.2">
      <c r="A23" s="195" t="str">
        <f t="shared" si="1"/>
        <v/>
      </c>
      <c r="B23" s="552"/>
      <c r="C23" s="553"/>
      <c r="D23" s="553"/>
      <c r="E23" s="553"/>
      <c r="F23" s="554"/>
      <c r="G23" s="554"/>
      <c r="H23" s="554"/>
      <c r="I23" s="555"/>
      <c r="J23" s="556"/>
      <c r="K23" s="557"/>
      <c r="L23" s="558"/>
      <c r="M23" s="559"/>
      <c r="N23" s="475">
        <f t="shared" si="0"/>
        <v>0</v>
      </c>
      <c r="O23" s="141" t="str">
        <f t="shared" si="2"/>
        <v/>
      </c>
      <c r="W23" s="621" t="str">
        <f>IF(ISBLANK($C23),"",_xlfn.IFNA(MATCH($C23,Deelnemersoverzicht!$C$16:$C$66,0),0))</f>
        <v/>
      </c>
      <c r="X23" s="15"/>
    </row>
    <row r="24" spans="1:24" ht="12" customHeight="1" x14ac:dyDescent="0.2">
      <c r="A24" s="195" t="str">
        <f t="shared" si="1"/>
        <v/>
      </c>
      <c r="B24" s="552"/>
      <c r="C24" s="553"/>
      <c r="D24" s="553"/>
      <c r="E24" s="553"/>
      <c r="F24" s="554"/>
      <c r="G24" s="554"/>
      <c r="H24" s="554"/>
      <c r="I24" s="555"/>
      <c r="J24" s="556"/>
      <c r="K24" s="557"/>
      <c r="L24" s="558"/>
      <c r="M24" s="559"/>
      <c r="N24" s="475">
        <f t="shared" si="0"/>
        <v>0</v>
      </c>
      <c r="O24" s="141" t="str">
        <f t="shared" si="2"/>
        <v/>
      </c>
      <c r="W24" s="621" t="str">
        <f>IF(ISBLANK($C24),"",_xlfn.IFNA(MATCH($C24,Deelnemersoverzicht!$C$16:$C$66,0),0))</f>
        <v/>
      </c>
      <c r="X24" s="15"/>
    </row>
    <row r="25" spans="1:24" ht="12" customHeight="1" x14ac:dyDescent="0.2">
      <c r="A25" s="195" t="str">
        <f t="shared" si="1"/>
        <v/>
      </c>
      <c r="B25" s="552"/>
      <c r="C25" s="553"/>
      <c r="D25" s="553"/>
      <c r="E25" s="553"/>
      <c r="F25" s="554"/>
      <c r="G25" s="554"/>
      <c r="H25" s="554"/>
      <c r="I25" s="555"/>
      <c r="J25" s="556"/>
      <c r="K25" s="557"/>
      <c r="L25" s="558"/>
      <c r="M25" s="559"/>
      <c r="N25" s="475">
        <f t="shared" si="0"/>
        <v>0</v>
      </c>
      <c r="O25" s="141" t="str">
        <f t="shared" si="2"/>
        <v/>
      </c>
      <c r="W25" s="621" t="str">
        <f>IF(ISBLANK($C25),"",_xlfn.IFNA(MATCH($C25,Deelnemersoverzicht!$C$16:$C$66,0),0))</f>
        <v/>
      </c>
      <c r="X25" s="15"/>
    </row>
    <row r="26" spans="1:24" ht="12" customHeight="1" x14ac:dyDescent="0.2">
      <c r="A26" s="195" t="str">
        <f t="shared" si="1"/>
        <v/>
      </c>
      <c r="B26" s="552"/>
      <c r="C26" s="553"/>
      <c r="D26" s="553"/>
      <c r="E26" s="553"/>
      <c r="F26" s="554"/>
      <c r="G26" s="554"/>
      <c r="H26" s="554"/>
      <c r="I26" s="555"/>
      <c r="J26" s="556"/>
      <c r="K26" s="557"/>
      <c r="L26" s="558"/>
      <c r="M26" s="559"/>
      <c r="N26" s="475">
        <f t="shared" si="0"/>
        <v>0</v>
      </c>
      <c r="O26" s="141" t="str">
        <f t="shared" si="2"/>
        <v/>
      </c>
      <c r="W26" s="621" t="str">
        <f>IF(ISBLANK($C26),"",_xlfn.IFNA(MATCH($C26,Deelnemersoverzicht!$C$16:$C$66,0),0))</f>
        <v/>
      </c>
      <c r="X26" s="15"/>
    </row>
    <row r="27" spans="1:24" ht="12" customHeight="1" x14ac:dyDescent="0.2">
      <c r="A27" s="195" t="str">
        <f t="shared" si="1"/>
        <v/>
      </c>
      <c r="B27" s="552"/>
      <c r="C27" s="553"/>
      <c r="D27" s="553"/>
      <c r="E27" s="553"/>
      <c r="F27" s="554"/>
      <c r="G27" s="554"/>
      <c r="H27" s="554"/>
      <c r="I27" s="555"/>
      <c r="J27" s="556"/>
      <c r="K27" s="557"/>
      <c r="L27" s="558"/>
      <c r="M27" s="559"/>
      <c r="N27" s="475">
        <f t="shared" si="0"/>
        <v>0</v>
      </c>
      <c r="O27" s="141" t="str">
        <f t="shared" si="2"/>
        <v/>
      </c>
      <c r="W27" s="621" t="str">
        <f>IF(ISBLANK($C27),"",_xlfn.IFNA(MATCH($C27,Deelnemersoverzicht!$C$16:$C$66,0),0))</f>
        <v/>
      </c>
      <c r="X27" s="15"/>
    </row>
    <row r="28" spans="1:24" ht="12" customHeight="1" x14ac:dyDescent="0.2">
      <c r="A28" s="195" t="str">
        <f t="shared" si="1"/>
        <v/>
      </c>
      <c r="B28" s="552"/>
      <c r="C28" s="553"/>
      <c r="D28" s="553"/>
      <c r="E28" s="553"/>
      <c r="F28" s="554"/>
      <c r="G28" s="554"/>
      <c r="H28" s="554"/>
      <c r="I28" s="555"/>
      <c r="J28" s="556"/>
      <c r="K28" s="557"/>
      <c r="L28" s="558"/>
      <c r="M28" s="559"/>
      <c r="N28" s="475">
        <f t="shared" si="0"/>
        <v>0</v>
      </c>
      <c r="O28" s="141" t="str">
        <f t="shared" si="2"/>
        <v/>
      </c>
      <c r="W28" s="621" t="str">
        <f>IF(ISBLANK($C28),"",_xlfn.IFNA(MATCH($C28,Deelnemersoverzicht!$C$16:$C$66,0),0))</f>
        <v/>
      </c>
      <c r="X28" s="15"/>
    </row>
    <row r="29" spans="1:24" ht="12" customHeight="1" x14ac:dyDescent="0.2">
      <c r="A29" s="195" t="str">
        <f t="shared" si="1"/>
        <v/>
      </c>
      <c r="B29" s="552"/>
      <c r="C29" s="553"/>
      <c r="D29" s="553"/>
      <c r="E29" s="553"/>
      <c r="F29" s="554"/>
      <c r="G29" s="554"/>
      <c r="H29" s="554"/>
      <c r="I29" s="555"/>
      <c r="J29" s="556"/>
      <c r="K29" s="557"/>
      <c r="L29" s="558"/>
      <c r="M29" s="559"/>
      <c r="N29" s="475">
        <f t="shared" si="0"/>
        <v>0</v>
      </c>
      <c r="O29" s="141" t="str">
        <f t="shared" si="2"/>
        <v/>
      </c>
      <c r="W29" s="621" t="str">
        <f>IF(ISBLANK($C29),"",_xlfn.IFNA(MATCH($C29,Deelnemersoverzicht!$C$16:$C$66,0),0))</f>
        <v/>
      </c>
      <c r="X29" s="15"/>
    </row>
    <row r="30" spans="1:24" ht="12" customHeight="1" x14ac:dyDescent="0.2">
      <c r="A30" s="195" t="str">
        <f t="shared" si="1"/>
        <v/>
      </c>
      <c r="B30" s="552"/>
      <c r="C30" s="553"/>
      <c r="D30" s="553"/>
      <c r="E30" s="553"/>
      <c r="F30" s="554"/>
      <c r="G30" s="554"/>
      <c r="H30" s="554"/>
      <c r="I30" s="555"/>
      <c r="J30" s="556"/>
      <c r="K30" s="557"/>
      <c r="L30" s="558"/>
      <c r="M30" s="559"/>
      <c r="N30" s="475">
        <f t="shared" si="0"/>
        <v>0</v>
      </c>
      <c r="O30" s="141" t="str">
        <f t="shared" si="2"/>
        <v/>
      </c>
      <c r="W30" s="621" t="str">
        <f>IF(ISBLANK($C30),"",_xlfn.IFNA(MATCH($C30,Deelnemersoverzicht!$C$16:$C$66,0),0))</f>
        <v/>
      </c>
      <c r="X30" s="15"/>
    </row>
    <row r="31" spans="1:24" ht="12" customHeight="1" x14ac:dyDescent="0.2">
      <c r="A31" s="195" t="str">
        <f t="shared" si="1"/>
        <v/>
      </c>
      <c r="B31" s="552"/>
      <c r="C31" s="553"/>
      <c r="D31" s="553"/>
      <c r="E31" s="553"/>
      <c r="F31" s="554"/>
      <c r="G31" s="554"/>
      <c r="H31" s="554"/>
      <c r="I31" s="555"/>
      <c r="J31" s="556"/>
      <c r="K31" s="557"/>
      <c r="L31" s="558"/>
      <c r="M31" s="559"/>
      <c r="N31" s="475">
        <f t="shared" si="0"/>
        <v>0</v>
      </c>
      <c r="O31" s="141" t="str">
        <f t="shared" si="2"/>
        <v/>
      </c>
      <c r="W31" s="621" t="str">
        <f>IF(ISBLANK($C31),"",_xlfn.IFNA(MATCH($C31,Deelnemersoverzicht!$C$16:$C$66,0),0))</f>
        <v/>
      </c>
      <c r="X31" s="15"/>
    </row>
    <row r="32" spans="1:24" ht="12" customHeight="1" x14ac:dyDescent="0.2">
      <c r="A32" s="195" t="str">
        <f t="shared" si="1"/>
        <v/>
      </c>
      <c r="B32" s="552"/>
      <c r="C32" s="553"/>
      <c r="D32" s="553"/>
      <c r="E32" s="553"/>
      <c r="F32" s="554"/>
      <c r="G32" s="554"/>
      <c r="H32" s="554"/>
      <c r="I32" s="555"/>
      <c r="J32" s="556"/>
      <c r="K32" s="557"/>
      <c r="L32" s="558"/>
      <c r="M32" s="559"/>
      <c r="N32" s="475">
        <f t="shared" si="0"/>
        <v>0</v>
      </c>
      <c r="O32" s="141" t="str">
        <f t="shared" si="2"/>
        <v/>
      </c>
      <c r="W32" s="621" t="str">
        <f>IF(ISBLANK($C32),"",_xlfn.IFNA(MATCH($C32,Deelnemersoverzicht!$C$16:$C$66,0),0))</f>
        <v/>
      </c>
      <c r="X32" s="15"/>
    </row>
    <row r="33" spans="1:24" ht="12" customHeight="1" x14ac:dyDescent="0.2">
      <c r="A33" s="195" t="str">
        <f t="shared" si="1"/>
        <v/>
      </c>
      <c r="B33" s="552"/>
      <c r="C33" s="553"/>
      <c r="D33" s="553"/>
      <c r="E33" s="553"/>
      <c r="F33" s="554"/>
      <c r="G33" s="554"/>
      <c r="H33" s="554"/>
      <c r="I33" s="555"/>
      <c r="J33" s="556"/>
      <c r="K33" s="557"/>
      <c r="L33" s="558"/>
      <c r="M33" s="559"/>
      <c r="N33" s="475">
        <f t="shared" si="0"/>
        <v>0</v>
      </c>
      <c r="O33" s="141" t="str">
        <f t="shared" si="2"/>
        <v/>
      </c>
      <c r="W33" s="621" t="str">
        <f>IF(ISBLANK($C33),"",_xlfn.IFNA(MATCH($C33,Deelnemersoverzicht!$C$16:$C$66,0),0))</f>
        <v/>
      </c>
      <c r="X33" s="15"/>
    </row>
    <row r="34" spans="1:24" ht="12" customHeight="1" x14ac:dyDescent="0.2">
      <c r="A34" s="195" t="str">
        <f t="shared" si="1"/>
        <v/>
      </c>
      <c r="B34" s="552"/>
      <c r="C34" s="553"/>
      <c r="D34" s="553"/>
      <c r="E34" s="553"/>
      <c r="F34" s="554"/>
      <c r="G34" s="554"/>
      <c r="H34" s="554"/>
      <c r="I34" s="555"/>
      <c r="J34" s="556"/>
      <c r="K34" s="557"/>
      <c r="L34" s="558"/>
      <c r="M34" s="559"/>
      <c r="N34" s="475">
        <f t="shared" si="0"/>
        <v>0</v>
      </c>
      <c r="O34" s="141" t="str">
        <f t="shared" si="2"/>
        <v/>
      </c>
      <c r="W34" s="621" t="str">
        <f>IF(ISBLANK($C34),"",_xlfn.IFNA(MATCH($C34,Deelnemersoverzicht!$C$16:$C$66,0),0))</f>
        <v/>
      </c>
      <c r="X34" s="15"/>
    </row>
    <row r="35" spans="1:24" ht="12" customHeight="1" x14ac:dyDescent="0.2">
      <c r="A35" s="195" t="str">
        <f t="shared" si="1"/>
        <v/>
      </c>
      <c r="B35" s="552"/>
      <c r="C35" s="553"/>
      <c r="D35" s="553"/>
      <c r="E35" s="553"/>
      <c r="F35" s="554"/>
      <c r="G35" s="554"/>
      <c r="H35" s="554"/>
      <c r="I35" s="555"/>
      <c r="J35" s="556"/>
      <c r="K35" s="557"/>
      <c r="L35" s="558"/>
      <c r="M35" s="559"/>
      <c r="N35" s="475">
        <f t="shared" si="0"/>
        <v>0</v>
      </c>
      <c r="O35" s="141" t="str">
        <f t="shared" si="2"/>
        <v/>
      </c>
      <c r="W35" s="621" t="str">
        <f>IF(ISBLANK($C35),"",_xlfn.IFNA(MATCH($C35,Deelnemersoverzicht!$C$16:$C$66,0),0))</f>
        <v/>
      </c>
      <c r="X35" s="15"/>
    </row>
    <row r="36" spans="1:24" ht="12" customHeight="1" x14ac:dyDescent="0.2">
      <c r="A36" s="195" t="str">
        <f t="shared" si="1"/>
        <v/>
      </c>
      <c r="B36" s="552"/>
      <c r="C36" s="553"/>
      <c r="D36" s="553"/>
      <c r="E36" s="553"/>
      <c r="F36" s="554"/>
      <c r="G36" s="554"/>
      <c r="H36" s="554"/>
      <c r="I36" s="555"/>
      <c r="J36" s="556"/>
      <c r="K36" s="557"/>
      <c r="L36" s="558"/>
      <c r="M36" s="559"/>
      <c r="N36" s="475">
        <f t="shared" si="0"/>
        <v>0</v>
      </c>
      <c r="O36" s="141" t="str">
        <f t="shared" si="2"/>
        <v/>
      </c>
      <c r="W36" s="621" t="str">
        <f>IF(ISBLANK($C36),"",_xlfn.IFNA(MATCH($C36,Deelnemersoverzicht!$C$16:$C$66,0),0))</f>
        <v/>
      </c>
      <c r="X36" s="15"/>
    </row>
    <row r="37" spans="1:24" ht="12" customHeight="1" x14ac:dyDescent="0.2">
      <c r="A37" s="195" t="str">
        <f t="shared" si="1"/>
        <v/>
      </c>
      <c r="B37" s="552"/>
      <c r="C37" s="553"/>
      <c r="D37" s="553"/>
      <c r="E37" s="553"/>
      <c r="F37" s="554"/>
      <c r="G37" s="554"/>
      <c r="H37" s="554"/>
      <c r="I37" s="555"/>
      <c r="J37" s="556"/>
      <c r="K37" s="557"/>
      <c r="L37" s="558"/>
      <c r="M37" s="559"/>
      <c r="N37" s="475">
        <f t="shared" si="0"/>
        <v>0</v>
      </c>
      <c r="O37" s="141" t="str">
        <f t="shared" si="2"/>
        <v/>
      </c>
      <c r="W37" s="621" t="str">
        <f>IF(ISBLANK($C37),"",_xlfn.IFNA(MATCH($C37,Deelnemersoverzicht!$C$16:$C$66,0),0))</f>
        <v/>
      </c>
      <c r="X37" s="15"/>
    </row>
    <row r="38" spans="1:24" ht="12" customHeight="1" x14ac:dyDescent="0.2">
      <c r="A38" s="195" t="str">
        <f t="shared" si="1"/>
        <v/>
      </c>
      <c r="B38" s="552"/>
      <c r="C38" s="553"/>
      <c r="D38" s="553"/>
      <c r="E38" s="553"/>
      <c r="F38" s="554"/>
      <c r="G38" s="554"/>
      <c r="H38" s="554"/>
      <c r="I38" s="555"/>
      <c r="J38" s="556"/>
      <c r="K38" s="557"/>
      <c r="L38" s="558"/>
      <c r="M38" s="559"/>
      <c r="N38" s="475">
        <f t="shared" si="0"/>
        <v>0</v>
      </c>
      <c r="O38" s="141" t="str">
        <f t="shared" si="2"/>
        <v/>
      </c>
      <c r="W38" s="621" t="str">
        <f>IF(ISBLANK($C38),"",_xlfn.IFNA(MATCH($C38,Deelnemersoverzicht!$C$16:$C$66,0),0))</f>
        <v/>
      </c>
      <c r="X38" s="15"/>
    </row>
    <row r="39" spans="1:24" ht="12" customHeight="1" x14ac:dyDescent="0.2">
      <c r="A39" s="195" t="str">
        <f t="shared" si="1"/>
        <v/>
      </c>
      <c r="B39" s="552"/>
      <c r="C39" s="553"/>
      <c r="D39" s="553"/>
      <c r="E39" s="553"/>
      <c r="F39" s="554"/>
      <c r="G39" s="554"/>
      <c r="H39" s="554"/>
      <c r="I39" s="555"/>
      <c r="J39" s="556"/>
      <c r="K39" s="557"/>
      <c r="L39" s="558"/>
      <c r="M39" s="559"/>
      <c r="N39" s="475">
        <f t="shared" si="0"/>
        <v>0</v>
      </c>
      <c r="O39" s="141" t="str">
        <f t="shared" si="2"/>
        <v/>
      </c>
      <c r="W39" s="621" t="str">
        <f>IF(ISBLANK($C39),"",_xlfn.IFNA(MATCH($C39,Deelnemersoverzicht!$C$16:$C$66,0),0))</f>
        <v/>
      </c>
      <c r="X39" s="15"/>
    </row>
    <row r="40" spans="1:24" ht="12" customHeight="1" x14ac:dyDescent="0.2">
      <c r="A40" s="195" t="str">
        <f t="shared" si="1"/>
        <v/>
      </c>
      <c r="B40" s="552"/>
      <c r="C40" s="553"/>
      <c r="D40" s="553"/>
      <c r="E40" s="553"/>
      <c r="F40" s="554"/>
      <c r="G40" s="554"/>
      <c r="H40" s="554"/>
      <c r="I40" s="555"/>
      <c r="J40" s="556"/>
      <c r="K40" s="557"/>
      <c r="L40" s="558"/>
      <c r="M40" s="559"/>
      <c r="N40" s="475">
        <f t="shared" si="0"/>
        <v>0</v>
      </c>
      <c r="O40" s="141" t="str">
        <f t="shared" si="2"/>
        <v/>
      </c>
      <c r="W40" s="621" t="str">
        <f>IF(ISBLANK($C40),"",_xlfn.IFNA(MATCH($C40,Deelnemersoverzicht!$C$16:$C$66,0),0))</f>
        <v/>
      </c>
      <c r="X40" s="15"/>
    </row>
    <row r="41" spans="1:24" ht="12" customHeight="1" x14ac:dyDescent="0.2">
      <c r="A41" s="195" t="str">
        <f t="shared" si="1"/>
        <v/>
      </c>
      <c r="B41" s="552"/>
      <c r="C41" s="553"/>
      <c r="D41" s="553"/>
      <c r="E41" s="553"/>
      <c r="F41" s="554"/>
      <c r="G41" s="554"/>
      <c r="H41" s="554"/>
      <c r="I41" s="555"/>
      <c r="J41" s="556"/>
      <c r="K41" s="557"/>
      <c r="L41" s="558"/>
      <c r="M41" s="559"/>
      <c r="N41" s="475">
        <f t="shared" si="0"/>
        <v>0</v>
      </c>
      <c r="O41" s="141" t="str">
        <f t="shared" si="2"/>
        <v/>
      </c>
      <c r="W41" s="621" t="str">
        <f>IF(ISBLANK($C41),"",_xlfn.IFNA(MATCH($C41,Deelnemersoverzicht!$C$16:$C$66,0),0))</f>
        <v/>
      </c>
      <c r="X41" s="15"/>
    </row>
    <row r="42" spans="1:24" ht="12" customHeight="1" x14ac:dyDescent="0.2">
      <c r="A42" s="195" t="str">
        <f t="shared" si="1"/>
        <v/>
      </c>
      <c r="B42" s="552"/>
      <c r="C42" s="553"/>
      <c r="D42" s="553"/>
      <c r="E42" s="553"/>
      <c r="F42" s="554"/>
      <c r="G42" s="554"/>
      <c r="H42" s="554"/>
      <c r="I42" s="555"/>
      <c r="J42" s="556"/>
      <c r="K42" s="557"/>
      <c r="L42" s="558"/>
      <c r="M42" s="559"/>
      <c r="N42" s="475">
        <f t="shared" si="0"/>
        <v>0</v>
      </c>
      <c r="O42" s="141" t="str">
        <f t="shared" si="2"/>
        <v/>
      </c>
      <c r="W42" s="621" t="str">
        <f>IF(ISBLANK($C42),"",_xlfn.IFNA(MATCH($C42,Deelnemersoverzicht!$C$16:$C$66,0),0))</f>
        <v/>
      </c>
      <c r="X42" s="15"/>
    </row>
    <row r="43" spans="1:24" ht="12" customHeight="1" x14ac:dyDescent="0.2">
      <c r="A43" s="195" t="str">
        <f t="shared" si="1"/>
        <v/>
      </c>
      <c r="B43" s="552"/>
      <c r="C43" s="553"/>
      <c r="D43" s="553"/>
      <c r="E43" s="553"/>
      <c r="F43" s="554"/>
      <c r="G43" s="554"/>
      <c r="H43" s="554"/>
      <c r="I43" s="555"/>
      <c r="J43" s="556"/>
      <c r="K43" s="557"/>
      <c r="L43" s="558"/>
      <c r="M43" s="559"/>
      <c r="N43" s="475">
        <f t="shared" si="0"/>
        <v>0</v>
      </c>
      <c r="O43" s="141" t="str">
        <f t="shared" si="2"/>
        <v/>
      </c>
      <c r="W43" s="621" t="str">
        <f>IF(ISBLANK($C43),"",_xlfn.IFNA(MATCH($C43,Deelnemersoverzicht!$C$16:$C$66,0),0))</f>
        <v/>
      </c>
      <c r="X43" s="15"/>
    </row>
    <row r="44" spans="1:24" ht="12" customHeight="1" x14ac:dyDescent="0.2">
      <c r="A44" s="195" t="str">
        <f t="shared" si="1"/>
        <v/>
      </c>
      <c r="B44" s="552"/>
      <c r="C44" s="553"/>
      <c r="D44" s="553"/>
      <c r="E44" s="553"/>
      <c r="F44" s="554"/>
      <c r="G44" s="554"/>
      <c r="H44" s="554"/>
      <c r="I44" s="555"/>
      <c r="J44" s="556"/>
      <c r="K44" s="557"/>
      <c r="L44" s="558"/>
      <c r="M44" s="559"/>
      <c r="N44" s="475">
        <f t="shared" si="0"/>
        <v>0</v>
      </c>
      <c r="O44" s="141" t="str">
        <f t="shared" si="2"/>
        <v/>
      </c>
      <c r="W44" s="621" t="str">
        <f>IF(ISBLANK($C44),"",_xlfn.IFNA(MATCH($C44,Deelnemersoverzicht!$C$16:$C$66,0),0))</f>
        <v/>
      </c>
      <c r="X44" s="15"/>
    </row>
    <row r="45" spans="1:24" ht="12" customHeight="1" x14ac:dyDescent="0.2">
      <c r="A45" s="195" t="str">
        <f t="shared" si="1"/>
        <v/>
      </c>
      <c r="B45" s="552"/>
      <c r="C45" s="553"/>
      <c r="D45" s="553"/>
      <c r="E45" s="553"/>
      <c r="F45" s="554"/>
      <c r="G45" s="554"/>
      <c r="H45" s="554"/>
      <c r="I45" s="555"/>
      <c r="J45" s="556"/>
      <c r="K45" s="557"/>
      <c r="L45" s="558"/>
      <c r="M45" s="559"/>
      <c r="N45" s="475">
        <f t="shared" si="0"/>
        <v>0</v>
      </c>
      <c r="O45" s="141" t="str">
        <f t="shared" si="2"/>
        <v/>
      </c>
      <c r="W45" s="621" t="str">
        <f>IF(ISBLANK($C45),"",_xlfn.IFNA(MATCH($C45,Deelnemersoverzicht!$C$16:$C$66,0),0))</f>
        <v/>
      </c>
      <c r="X45" s="15"/>
    </row>
    <row r="46" spans="1:24" ht="12" customHeight="1" x14ac:dyDescent="0.2">
      <c r="A46" s="195" t="str">
        <f t="shared" si="1"/>
        <v/>
      </c>
      <c r="B46" s="552"/>
      <c r="C46" s="553"/>
      <c r="D46" s="553"/>
      <c r="E46" s="553"/>
      <c r="F46" s="554"/>
      <c r="G46" s="554"/>
      <c r="H46" s="554"/>
      <c r="I46" s="555"/>
      <c r="J46" s="556"/>
      <c r="K46" s="557"/>
      <c r="L46" s="558"/>
      <c r="M46" s="559"/>
      <c r="N46" s="475">
        <f t="shared" si="0"/>
        <v>0</v>
      </c>
      <c r="O46" s="141" t="str">
        <f t="shared" si="2"/>
        <v/>
      </c>
      <c r="W46" s="621" t="str">
        <f>IF(ISBLANK($C46),"",_xlfn.IFNA(MATCH($C46,Deelnemersoverzicht!$C$16:$C$66,0),0))</f>
        <v/>
      </c>
      <c r="X46" s="15"/>
    </row>
    <row r="47" spans="1:24" ht="12" customHeight="1" x14ac:dyDescent="0.2">
      <c r="A47" s="195" t="str">
        <f t="shared" si="1"/>
        <v/>
      </c>
      <c r="B47" s="552"/>
      <c r="C47" s="553"/>
      <c r="D47" s="553"/>
      <c r="E47" s="553"/>
      <c r="F47" s="554"/>
      <c r="G47" s="554"/>
      <c r="H47" s="554"/>
      <c r="I47" s="555"/>
      <c r="J47" s="556"/>
      <c r="K47" s="557"/>
      <c r="L47" s="558"/>
      <c r="M47" s="559"/>
      <c r="N47" s="475">
        <f t="shared" si="0"/>
        <v>0</v>
      </c>
      <c r="O47" s="141" t="str">
        <f t="shared" si="2"/>
        <v/>
      </c>
      <c r="W47" s="621" t="str">
        <f>IF(ISBLANK($C47),"",_xlfn.IFNA(MATCH($C47,Deelnemersoverzicht!$C$16:$C$66,0),0))</f>
        <v/>
      </c>
      <c r="X47" s="15"/>
    </row>
    <row r="48" spans="1:24" ht="12" customHeight="1" x14ac:dyDescent="0.2">
      <c r="A48" s="195" t="str">
        <f t="shared" si="1"/>
        <v/>
      </c>
      <c r="B48" s="552"/>
      <c r="C48" s="553"/>
      <c r="D48" s="553"/>
      <c r="E48" s="553"/>
      <c r="F48" s="554"/>
      <c r="G48" s="554"/>
      <c r="H48" s="554"/>
      <c r="I48" s="555"/>
      <c r="J48" s="556"/>
      <c r="K48" s="557"/>
      <c r="L48" s="558"/>
      <c r="M48" s="559"/>
      <c r="N48" s="475">
        <f t="shared" si="0"/>
        <v>0</v>
      </c>
      <c r="O48" s="141" t="str">
        <f t="shared" si="2"/>
        <v/>
      </c>
      <c r="W48" s="621" t="str">
        <f>IF(ISBLANK($C48),"",_xlfn.IFNA(MATCH($C48,Deelnemersoverzicht!$C$16:$C$66,0),0))</f>
        <v/>
      </c>
      <c r="X48" s="15"/>
    </row>
    <row r="49" spans="1:24" ht="12" customHeight="1" x14ac:dyDescent="0.2">
      <c r="A49" s="195" t="str">
        <f t="shared" si="1"/>
        <v/>
      </c>
      <c r="B49" s="552"/>
      <c r="C49" s="553"/>
      <c r="D49" s="553"/>
      <c r="E49" s="553"/>
      <c r="F49" s="554"/>
      <c r="G49" s="554"/>
      <c r="H49" s="554"/>
      <c r="I49" s="555"/>
      <c r="J49" s="556"/>
      <c r="K49" s="557"/>
      <c r="L49" s="558"/>
      <c r="M49" s="559"/>
      <c r="N49" s="475">
        <f t="shared" si="0"/>
        <v>0</v>
      </c>
      <c r="O49" s="141" t="str">
        <f t="shared" si="2"/>
        <v/>
      </c>
      <c r="W49" s="621" t="str">
        <f>IF(ISBLANK($C49),"",_xlfn.IFNA(MATCH($C49,Deelnemersoverzicht!$C$16:$C$66,0),0))</f>
        <v/>
      </c>
      <c r="X49" s="15"/>
    </row>
    <row r="50" spans="1:24" ht="12" customHeight="1" x14ac:dyDescent="0.2">
      <c r="A50" s="195" t="str">
        <f t="shared" si="1"/>
        <v/>
      </c>
      <c r="B50" s="552"/>
      <c r="C50" s="553"/>
      <c r="D50" s="553"/>
      <c r="E50" s="553"/>
      <c r="F50" s="554"/>
      <c r="G50" s="554"/>
      <c r="H50" s="554"/>
      <c r="I50" s="555"/>
      <c r="J50" s="556"/>
      <c r="K50" s="557"/>
      <c r="L50" s="558"/>
      <c r="M50" s="559"/>
      <c r="N50" s="475">
        <f t="shared" si="0"/>
        <v>0</v>
      </c>
      <c r="O50" s="141" t="str">
        <f t="shared" si="2"/>
        <v/>
      </c>
      <c r="W50" s="621" t="str">
        <f>IF(ISBLANK($C50),"",_xlfn.IFNA(MATCH($C50,Deelnemersoverzicht!$C$16:$C$66,0),0))</f>
        <v/>
      </c>
      <c r="X50" s="15"/>
    </row>
    <row r="51" spans="1:24" ht="12" customHeight="1" x14ac:dyDescent="0.2">
      <c r="A51" s="195" t="str">
        <f t="shared" si="1"/>
        <v/>
      </c>
      <c r="B51" s="552"/>
      <c r="C51" s="553"/>
      <c r="D51" s="553"/>
      <c r="E51" s="553"/>
      <c r="F51" s="554"/>
      <c r="G51" s="554"/>
      <c r="H51" s="554"/>
      <c r="I51" s="555"/>
      <c r="J51" s="556"/>
      <c r="K51" s="557"/>
      <c r="L51" s="558"/>
      <c r="M51" s="559"/>
      <c r="N51" s="475">
        <f t="shared" si="0"/>
        <v>0</v>
      </c>
      <c r="O51" s="141" t="str">
        <f t="shared" si="2"/>
        <v/>
      </c>
      <c r="W51" s="621" t="str">
        <f>IF(ISBLANK($C51),"",_xlfn.IFNA(MATCH($C51,Deelnemersoverzicht!$C$16:$C$66,0),0))</f>
        <v/>
      </c>
      <c r="X51" s="15"/>
    </row>
    <row r="52" spans="1:24" ht="12" customHeight="1" x14ac:dyDescent="0.2">
      <c r="A52" s="195" t="str">
        <f t="shared" si="1"/>
        <v/>
      </c>
      <c r="B52" s="552"/>
      <c r="C52" s="553"/>
      <c r="D52" s="553"/>
      <c r="E52" s="553"/>
      <c r="F52" s="554"/>
      <c r="G52" s="554"/>
      <c r="H52" s="554"/>
      <c r="I52" s="555"/>
      <c r="J52" s="556"/>
      <c r="K52" s="557"/>
      <c r="L52" s="558"/>
      <c r="M52" s="559"/>
      <c r="N52" s="475">
        <f t="shared" si="0"/>
        <v>0</v>
      </c>
      <c r="O52" s="141" t="str">
        <f t="shared" si="2"/>
        <v/>
      </c>
      <c r="W52" s="621" t="str">
        <f>IF(ISBLANK($C52),"",_xlfn.IFNA(MATCH($C52,Deelnemersoverzicht!$C$16:$C$66,0),0))</f>
        <v/>
      </c>
      <c r="X52" s="15"/>
    </row>
    <row r="53" spans="1:24" ht="12" customHeight="1" x14ac:dyDescent="0.2">
      <c r="A53" s="195" t="str">
        <f t="shared" si="1"/>
        <v/>
      </c>
      <c r="B53" s="552"/>
      <c r="C53" s="553"/>
      <c r="D53" s="553"/>
      <c r="E53" s="553"/>
      <c r="F53" s="554"/>
      <c r="G53" s="554"/>
      <c r="H53" s="554"/>
      <c r="I53" s="555"/>
      <c r="J53" s="556"/>
      <c r="K53" s="557"/>
      <c r="L53" s="558"/>
      <c r="M53" s="559"/>
      <c r="N53" s="475">
        <f t="shared" si="0"/>
        <v>0</v>
      </c>
      <c r="O53" s="141" t="str">
        <f t="shared" si="2"/>
        <v/>
      </c>
      <c r="W53" s="621" t="str">
        <f>IF(ISBLANK($C53),"",_xlfn.IFNA(MATCH($C53,Deelnemersoverzicht!$C$16:$C$66,0),0))</f>
        <v/>
      </c>
      <c r="X53" s="15"/>
    </row>
    <row r="54" spans="1:24" ht="12" customHeight="1" x14ac:dyDescent="0.2">
      <c r="A54" s="195" t="str">
        <f t="shared" si="1"/>
        <v/>
      </c>
      <c r="B54" s="552"/>
      <c r="C54" s="553"/>
      <c r="D54" s="553"/>
      <c r="E54" s="553"/>
      <c r="F54" s="554"/>
      <c r="G54" s="554"/>
      <c r="H54" s="554"/>
      <c r="I54" s="555"/>
      <c r="J54" s="556"/>
      <c r="K54" s="557"/>
      <c r="L54" s="558"/>
      <c r="M54" s="559"/>
      <c r="N54" s="475">
        <f t="shared" si="0"/>
        <v>0</v>
      </c>
      <c r="O54" s="141" t="str">
        <f t="shared" si="2"/>
        <v/>
      </c>
      <c r="W54" s="621" t="str">
        <f>IF(ISBLANK($C54),"",_xlfn.IFNA(MATCH($C54,Deelnemersoverzicht!$C$16:$C$66,0),0))</f>
        <v/>
      </c>
      <c r="X54" s="15"/>
    </row>
    <row r="55" spans="1:24" ht="12" customHeight="1" x14ac:dyDescent="0.2">
      <c r="A55" s="195" t="str">
        <f t="shared" si="1"/>
        <v/>
      </c>
      <c r="B55" s="552"/>
      <c r="C55" s="553"/>
      <c r="D55" s="553"/>
      <c r="E55" s="553"/>
      <c r="F55" s="554"/>
      <c r="G55" s="554"/>
      <c r="H55" s="554"/>
      <c r="I55" s="555"/>
      <c r="J55" s="556"/>
      <c r="K55" s="557"/>
      <c r="L55" s="558"/>
      <c r="M55" s="559"/>
      <c r="N55" s="475">
        <f t="shared" si="0"/>
        <v>0</v>
      </c>
      <c r="O55" s="141" t="str">
        <f t="shared" si="2"/>
        <v/>
      </c>
      <c r="W55" s="621" t="str">
        <f>IF(ISBLANK($C55),"",_xlfn.IFNA(MATCH($C55,Deelnemersoverzicht!$C$16:$C$66,0),0))</f>
        <v/>
      </c>
      <c r="X55" s="15"/>
    </row>
    <row r="56" spans="1:24" ht="12" customHeight="1" x14ac:dyDescent="0.2">
      <c r="A56" s="195" t="str">
        <f t="shared" si="1"/>
        <v/>
      </c>
      <c r="B56" s="552"/>
      <c r="C56" s="553"/>
      <c r="D56" s="553"/>
      <c r="E56" s="553"/>
      <c r="F56" s="554"/>
      <c r="G56" s="554"/>
      <c r="H56" s="554"/>
      <c r="I56" s="555"/>
      <c r="J56" s="556"/>
      <c r="K56" s="557"/>
      <c r="L56" s="558"/>
      <c r="M56" s="559"/>
      <c r="N56" s="475">
        <f t="shared" si="0"/>
        <v>0</v>
      </c>
      <c r="O56" s="141" t="str">
        <f t="shared" si="2"/>
        <v/>
      </c>
      <c r="W56" s="621" t="str">
        <f>IF(ISBLANK($C56),"",_xlfn.IFNA(MATCH($C56,Deelnemersoverzicht!$C$16:$C$66,0),0))</f>
        <v/>
      </c>
      <c r="X56" s="15"/>
    </row>
    <row r="57" spans="1:24" ht="12" customHeight="1" x14ac:dyDescent="0.2">
      <c r="A57" s="195" t="str">
        <f t="shared" si="1"/>
        <v/>
      </c>
      <c r="B57" s="552"/>
      <c r="C57" s="553"/>
      <c r="D57" s="553"/>
      <c r="E57" s="553"/>
      <c r="F57" s="554"/>
      <c r="G57" s="554"/>
      <c r="H57" s="554"/>
      <c r="I57" s="555"/>
      <c r="J57" s="556"/>
      <c r="K57" s="557"/>
      <c r="L57" s="558"/>
      <c r="M57" s="559"/>
      <c r="N57" s="475">
        <f t="shared" si="0"/>
        <v>0</v>
      </c>
      <c r="O57" s="141" t="str">
        <f t="shared" si="2"/>
        <v/>
      </c>
      <c r="W57" s="621" t="str">
        <f>IF(ISBLANK($C57),"",_xlfn.IFNA(MATCH($C57,Deelnemersoverzicht!$C$16:$C$66,0),0))</f>
        <v/>
      </c>
      <c r="X57" s="15"/>
    </row>
    <row r="58" spans="1:24" ht="12" customHeight="1" x14ac:dyDescent="0.2">
      <c r="A58" s="195" t="str">
        <f t="shared" si="1"/>
        <v/>
      </c>
      <c r="B58" s="552"/>
      <c r="C58" s="553"/>
      <c r="D58" s="553"/>
      <c r="E58" s="553"/>
      <c r="F58" s="554"/>
      <c r="G58" s="554"/>
      <c r="H58" s="554"/>
      <c r="I58" s="555"/>
      <c r="J58" s="556"/>
      <c r="K58" s="557"/>
      <c r="L58" s="558"/>
      <c r="M58" s="559"/>
      <c r="N58" s="475">
        <f t="shared" si="0"/>
        <v>0</v>
      </c>
      <c r="O58" s="141" t="str">
        <f t="shared" si="2"/>
        <v/>
      </c>
      <c r="W58" s="621" t="str">
        <f>IF(ISBLANK($C58),"",_xlfn.IFNA(MATCH($C58,Deelnemersoverzicht!$C$16:$C$66,0),0))</f>
        <v/>
      </c>
      <c r="X58" s="15"/>
    </row>
    <row r="59" spans="1:24" ht="12" customHeight="1" x14ac:dyDescent="0.2">
      <c r="A59" s="195" t="str">
        <f t="shared" si="1"/>
        <v/>
      </c>
      <c r="B59" s="552"/>
      <c r="C59" s="553"/>
      <c r="D59" s="553"/>
      <c r="E59" s="553"/>
      <c r="F59" s="554"/>
      <c r="G59" s="554"/>
      <c r="H59" s="554"/>
      <c r="I59" s="555"/>
      <c r="J59" s="556"/>
      <c r="K59" s="557"/>
      <c r="L59" s="558"/>
      <c r="M59" s="559"/>
      <c r="N59" s="475">
        <f t="shared" si="0"/>
        <v>0</v>
      </c>
      <c r="O59" s="141" t="str">
        <f t="shared" si="2"/>
        <v/>
      </c>
      <c r="W59" s="621" t="str">
        <f>IF(ISBLANK($C59),"",_xlfn.IFNA(MATCH($C59,Deelnemersoverzicht!$C$16:$C$66,0),0))</f>
        <v/>
      </c>
      <c r="X59" s="15"/>
    </row>
    <row r="60" spans="1:24" ht="12" customHeight="1" x14ac:dyDescent="0.2">
      <c r="A60" s="195" t="str">
        <f t="shared" si="1"/>
        <v/>
      </c>
      <c r="B60" s="552"/>
      <c r="C60" s="553"/>
      <c r="D60" s="553"/>
      <c r="E60" s="553"/>
      <c r="F60" s="554"/>
      <c r="G60" s="554"/>
      <c r="H60" s="554"/>
      <c r="I60" s="555"/>
      <c r="J60" s="556"/>
      <c r="K60" s="557"/>
      <c r="L60" s="558"/>
      <c r="M60" s="559"/>
      <c r="N60" s="475">
        <f t="shared" si="0"/>
        <v>0</v>
      </c>
      <c r="O60" s="141" t="str">
        <f t="shared" si="2"/>
        <v/>
      </c>
      <c r="W60" s="621" t="str">
        <f>IF(ISBLANK($C60),"",_xlfn.IFNA(MATCH($C60,Deelnemersoverzicht!$C$16:$C$66,0),0))</f>
        <v/>
      </c>
      <c r="X60" s="15"/>
    </row>
    <row r="61" spans="1:24" ht="12" customHeight="1" x14ac:dyDescent="0.2">
      <c r="A61" s="195" t="str">
        <f t="shared" si="1"/>
        <v/>
      </c>
      <c r="B61" s="552"/>
      <c r="C61" s="553"/>
      <c r="D61" s="553"/>
      <c r="E61" s="553"/>
      <c r="F61" s="554"/>
      <c r="G61" s="554"/>
      <c r="H61" s="554"/>
      <c r="I61" s="555"/>
      <c r="J61" s="556"/>
      <c r="K61" s="557"/>
      <c r="L61" s="558"/>
      <c r="M61" s="559"/>
      <c r="N61" s="475">
        <f t="shared" si="0"/>
        <v>0</v>
      </c>
      <c r="O61" s="141" t="str">
        <f t="shared" si="2"/>
        <v/>
      </c>
      <c r="W61" s="621" t="str">
        <f>IF(ISBLANK($C61),"",_xlfn.IFNA(MATCH($C61,Deelnemersoverzicht!$C$16:$C$66,0),0))</f>
        <v/>
      </c>
      <c r="X61" s="15"/>
    </row>
    <row r="62" spans="1:24" ht="12" customHeight="1" x14ac:dyDescent="0.2">
      <c r="A62" s="195" t="str">
        <f t="shared" si="1"/>
        <v/>
      </c>
      <c r="B62" s="552"/>
      <c r="C62" s="553"/>
      <c r="D62" s="553"/>
      <c r="E62" s="553"/>
      <c r="F62" s="554"/>
      <c r="G62" s="554"/>
      <c r="H62" s="554"/>
      <c r="I62" s="555"/>
      <c r="J62" s="556"/>
      <c r="K62" s="557"/>
      <c r="L62" s="558"/>
      <c r="M62" s="559"/>
      <c r="N62" s="475">
        <f t="shared" si="0"/>
        <v>0</v>
      </c>
      <c r="O62" s="141" t="str">
        <f t="shared" si="2"/>
        <v/>
      </c>
      <c r="W62" s="621" t="str">
        <f>IF(ISBLANK($C62),"",_xlfn.IFNA(MATCH($C62,Deelnemersoverzicht!$C$16:$C$66,0),0))</f>
        <v/>
      </c>
      <c r="X62" s="15"/>
    </row>
    <row r="63" spans="1:24" ht="12" customHeight="1" x14ac:dyDescent="0.2">
      <c r="A63" s="195" t="str">
        <f t="shared" si="1"/>
        <v/>
      </c>
      <c r="B63" s="552"/>
      <c r="C63" s="553"/>
      <c r="D63" s="553"/>
      <c r="E63" s="553"/>
      <c r="F63" s="554"/>
      <c r="G63" s="554"/>
      <c r="H63" s="554"/>
      <c r="I63" s="555"/>
      <c r="J63" s="556"/>
      <c r="K63" s="557"/>
      <c r="L63" s="558"/>
      <c r="M63" s="559"/>
      <c r="N63" s="475">
        <f t="shared" si="0"/>
        <v>0</v>
      </c>
      <c r="O63" s="141" t="str">
        <f t="shared" si="2"/>
        <v/>
      </c>
      <c r="W63" s="621" t="str">
        <f>IF(ISBLANK($C63),"",_xlfn.IFNA(MATCH($C63,Deelnemersoverzicht!$C$16:$C$66,0),0))</f>
        <v/>
      </c>
      <c r="X63" s="15"/>
    </row>
    <row r="64" spans="1:24" ht="12" customHeight="1" x14ac:dyDescent="0.2">
      <c r="A64" s="195" t="str">
        <f t="shared" si="1"/>
        <v/>
      </c>
      <c r="B64" s="552"/>
      <c r="C64" s="553"/>
      <c r="D64" s="553"/>
      <c r="E64" s="553"/>
      <c r="F64" s="554"/>
      <c r="G64" s="554"/>
      <c r="H64" s="554"/>
      <c r="I64" s="555"/>
      <c r="J64" s="556"/>
      <c r="K64" s="557"/>
      <c r="L64" s="558"/>
      <c r="M64" s="559"/>
      <c r="N64" s="475">
        <f t="shared" si="0"/>
        <v>0</v>
      </c>
      <c r="O64" s="141" t="str">
        <f t="shared" si="2"/>
        <v/>
      </c>
      <c r="W64" s="621" t="str">
        <f>IF(ISBLANK($C64),"",_xlfn.IFNA(MATCH($C64,Deelnemersoverzicht!$C$16:$C$66,0),0))</f>
        <v/>
      </c>
      <c r="X64" s="15"/>
    </row>
    <row r="65" spans="1:24" ht="12" customHeight="1" x14ac:dyDescent="0.2">
      <c r="A65" s="195" t="str">
        <f t="shared" si="1"/>
        <v/>
      </c>
      <c r="B65" s="552"/>
      <c r="C65" s="553"/>
      <c r="D65" s="553"/>
      <c r="E65" s="553"/>
      <c r="F65" s="554"/>
      <c r="G65" s="554"/>
      <c r="H65" s="554"/>
      <c r="I65" s="555"/>
      <c r="J65" s="556"/>
      <c r="K65" s="557"/>
      <c r="L65" s="558"/>
      <c r="M65" s="559"/>
      <c r="N65" s="475">
        <f t="shared" si="0"/>
        <v>0</v>
      </c>
      <c r="O65" s="141" t="str">
        <f t="shared" si="2"/>
        <v/>
      </c>
      <c r="W65" s="621" t="str">
        <f>IF(ISBLANK($C65),"",_xlfn.IFNA(MATCH($C65,Deelnemersoverzicht!$C$16:$C$66,0),0))</f>
        <v/>
      </c>
      <c r="X65" s="15"/>
    </row>
    <row r="66" spans="1:24" ht="12" customHeight="1" x14ac:dyDescent="0.2">
      <c r="A66" s="195" t="str">
        <f t="shared" si="1"/>
        <v/>
      </c>
      <c r="B66" s="552"/>
      <c r="C66" s="553"/>
      <c r="D66" s="553"/>
      <c r="E66" s="553"/>
      <c r="F66" s="554"/>
      <c r="G66" s="554"/>
      <c r="H66" s="554"/>
      <c r="I66" s="555"/>
      <c r="J66" s="556"/>
      <c r="K66" s="557"/>
      <c r="L66" s="558"/>
      <c r="M66" s="559"/>
      <c r="N66" s="475">
        <f t="shared" si="0"/>
        <v>0</v>
      </c>
      <c r="O66" s="141" t="str">
        <f t="shared" si="2"/>
        <v/>
      </c>
      <c r="W66" s="621" t="str">
        <f>IF(ISBLANK($C66),"",_xlfn.IFNA(MATCH($C66,Deelnemersoverzicht!$C$16:$C$66,0),0))</f>
        <v/>
      </c>
      <c r="X66" s="15"/>
    </row>
    <row r="67" spans="1:24" ht="12" customHeight="1" x14ac:dyDescent="0.2">
      <c r="A67" s="195" t="str">
        <f t="shared" si="1"/>
        <v/>
      </c>
      <c r="B67" s="552"/>
      <c r="C67" s="553"/>
      <c r="D67" s="553"/>
      <c r="E67" s="553"/>
      <c r="F67" s="554"/>
      <c r="G67" s="554"/>
      <c r="H67" s="554"/>
      <c r="I67" s="555"/>
      <c r="J67" s="556"/>
      <c r="K67" s="557"/>
      <c r="L67" s="558"/>
      <c r="M67" s="559"/>
      <c r="N67" s="475">
        <f t="shared" si="0"/>
        <v>0</v>
      </c>
      <c r="O67" s="141" t="str">
        <f t="shared" si="2"/>
        <v/>
      </c>
      <c r="W67" s="621" t="str">
        <f>IF(ISBLANK($C67),"",_xlfn.IFNA(MATCH($C67,Deelnemersoverzicht!$C$16:$C$66,0),0))</f>
        <v/>
      </c>
      <c r="X67" s="15"/>
    </row>
    <row r="68" spans="1:24" ht="12" customHeight="1" x14ac:dyDescent="0.2">
      <c r="A68" s="195" t="str">
        <f t="shared" si="1"/>
        <v/>
      </c>
      <c r="B68" s="552"/>
      <c r="C68" s="553"/>
      <c r="D68" s="553"/>
      <c r="E68" s="553"/>
      <c r="F68" s="554"/>
      <c r="G68" s="554"/>
      <c r="H68" s="554"/>
      <c r="I68" s="555"/>
      <c r="J68" s="556"/>
      <c r="K68" s="557"/>
      <c r="L68" s="558"/>
      <c r="M68" s="559"/>
      <c r="N68" s="475">
        <f t="shared" si="0"/>
        <v>0</v>
      </c>
      <c r="O68" s="141" t="str">
        <f t="shared" si="2"/>
        <v/>
      </c>
      <c r="W68" s="621" t="str">
        <f>IF(ISBLANK($C68),"",_xlfn.IFNA(MATCH($C68,Deelnemersoverzicht!$C$16:$C$66,0),0))</f>
        <v/>
      </c>
      <c r="X68" s="15"/>
    </row>
    <row r="69" spans="1:24" ht="12" customHeight="1" x14ac:dyDescent="0.2">
      <c r="A69" s="195" t="str">
        <f t="shared" si="1"/>
        <v/>
      </c>
      <c r="B69" s="552"/>
      <c r="C69" s="553"/>
      <c r="D69" s="553"/>
      <c r="E69" s="553"/>
      <c r="F69" s="554"/>
      <c r="G69" s="554"/>
      <c r="H69" s="554"/>
      <c r="I69" s="555"/>
      <c r="J69" s="556"/>
      <c r="K69" s="557"/>
      <c r="L69" s="558"/>
      <c r="M69" s="559"/>
      <c r="N69" s="475">
        <f t="shared" si="0"/>
        <v>0</v>
      </c>
      <c r="O69" s="141" t="str">
        <f t="shared" si="2"/>
        <v/>
      </c>
      <c r="W69" s="621" t="str">
        <f>IF(ISBLANK($C69),"",_xlfn.IFNA(MATCH($C69,Deelnemersoverzicht!$C$16:$C$66,0),0))</f>
        <v/>
      </c>
      <c r="X69" s="15"/>
    </row>
    <row r="70" spans="1:24" ht="12" customHeight="1" x14ac:dyDescent="0.2">
      <c r="A70" s="195" t="str">
        <f t="shared" si="1"/>
        <v/>
      </c>
      <c r="B70" s="552"/>
      <c r="C70" s="553"/>
      <c r="D70" s="553"/>
      <c r="E70" s="553"/>
      <c r="F70" s="554"/>
      <c r="G70" s="554"/>
      <c r="H70" s="554"/>
      <c r="I70" s="555"/>
      <c r="J70" s="556"/>
      <c r="K70" s="557"/>
      <c r="L70" s="558"/>
      <c r="M70" s="559"/>
      <c r="N70" s="475">
        <f t="shared" si="0"/>
        <v>0</v>
      </c>
      <c r="O70" s="141" t="str">
        <f t="shared" si="2"/>
        <v/>
      </c>
      <c r="W70" s="621" t="str">
        <f>IF(ISBLANK($C70),"",_xlfn.IFNA(MATCH($C70,Deelnemersoverzicht!$C$16:$C$66,0),0))</f>
        <v/>
      </c>
      <c r="X70" s="15"/>
    </row>
    <row r="71" spans="1:24" ht="12" customHeight="1" x14ac:dyDescent="0.2">
      <c r="A71" s="195" t="str">
        <f t="shared" si="1"/>
        <v/>
      </c>
      <c r="B71" s="552"/>
      <c r="C71" s="553"/>
      <c r="D71" s="553"/>
      <c r="E71" s="553"/>
      <c r="F71" s="554"/>
      <c r="G71" s="554"/>
      <c r="H71" s="554"/>
      <c r="I71" s="555"/>
      <c r="J71" s="556"/>
      <c r="K71" s="557"/>
      <c r="L71" s="558"/>
      <c r="M71" s="559"/>
      <c r="N71" s="475">
        <f t="shared" si="0"/>
        <v>0</v>
      </c>
      <c r="O71" s="141" t="str">
        <f t="shared" si="2"/>
        <v/>
      </c>
      <c r="W71" s="621" t="str">
        <f>IF(ISBLANK($C71),"",_xlfn.IFNA(MATCH($C71,Deelnemersoverzicht!$C$16:$C$66,0),0))</f>
        <v/>
      </c>
      <c r="X71" s="15"/>
    </row>
    <row r="72" spans="1:24" ht="12" customHeight="1" x14ac:dyDescent="0.2">
      <c r="A72" s="195" t="str">
        <f t="shared" si="1"/>
        <v/>
      </c>
      <c r="B72" s="552"/>
      <c r="C72" s="553"/>
      <c r="D72" s="553"/>
      <c r="E72" s="553"/>
      <c r="F72" s="554"/>
      <c r="G72" s="554"/>
      <c r="H72" s="554"/>
      <c r="I72" s="555"/>
      <c r="J72" s="556"/>
      <c r="K72" s="557"/>
      <c r="L72" s="558"/>
      <c r="M72" s="559"/>
      <c r="N72" s="475">
        <f t="shared" si="0"/>
        <v>0</v>
      </c>
      <c r="O72" s="141" t="str">
        <f t="shared" si="2"/>
        <v/>
      </c>
      <c r="P72" s="15"/>
      <c r="Q72" s="15"/>
      <c r="R72" s="15"/>
      <c r="S72" s="15"/>
      <c r="T72" s="15"/>
      <c r="U72" s="15"/>
      <c r="V72" s="15"/>
      <c r="W72" s="621" t="str">
        <f>IF(ISBLANK($C72),"",_xlfn.IFNA(MATCH($C72,Deelnemersoverzicht!$C$16:$C$66,0),0))</f>
        <v/>
      </c>
      <c r="X72" s="15"/>
    </row>
    <row r="73" spans="1:24" ht="12" customHeight="1" x14ac:dyDescent="0.2">
      <c r="A73" s="195" t="str">
        <f t="shared" si="1"/>
        <v/>
      </c>
      <c r="B73" s="552"/>
      <c r="C73" s="553"/>
      <c r="D73" s="553"/>
      <c r="E73" s="553"/>
      <c r="F73" s="554"/>
      <c r="G73" s="554"/>
      <c r="H73" s="554"/>
      <c r="I73" s="555"/>
      <c r="J73" s="556"/>
      <c r="K73" s="557"/>
      <c r="L73" s="558"/>
      <c r="M73" s="559"/>
      <c r="N73" s="475">
        <f t="shared" si="0"/>
        <v>0</v>
      </c>
      <c r="O73" s="141" t="str">
        <f t="shared" si="2"/>
        <v/>
      </c>
      <c r="P73" s="15"/>
      <c r="Q73" s="15"/>
      <c r="R73" s="15"/>
      <c r="S73" s="15"/>
      <c r="T73" s="15"/>
      <c r="U73" s="15"/>
      <c r="V73" s="15"/>
      <c r="W73" s="621" t="str">
        <f>IF(ISBLANK($C73),"",_xlfn.IFNA(MATCH($C73,Deelnemersoverzicht!$C$16:$C$66,0),0))</f>
        <v/>
      </c>
      <c r="X73" s="15"/>
    </row>
    <row r="74" spans="1:24" ht="12" customHeight="1" x14ac:dyDescent="0.2">
      <c r="A74" s="195" t="str">
        <f t="shared" si="1"/>
        <v/>
      </c>
      <c r="B74" s="552"/>
      <c r="C74" s="553"/>
      <c r="D74" s="553"/>
      <c r="E74" s="553"/>
      <c r="F74" s="554"/>
      <c r="G74" s="554"/>
      <c r="H74" s="554"/>
      <c r="I74" s="555"/>
      <c r="J74" s="556"/>
      <c r="K74" s="557"/>
      <c r="L74" s="558"/>
      <c r="M74" s="559"/>
      <c r="N74" s="475">
        <f t="shared" si="0"/>
        <v>0</v>
      </c>
      <c r="O74" s="141" t="str">
        <f t="shared" si="2"/>
        <v/>
      </c>
      <c r="P74" s="15"/>
      <c r="Q74" s="15"/>
      <c r="R74" s="15"/>
      <c r="S74" s="15"/>
      <c r="T74" s="15"/>
      <c r="U74" s="15"/>
      <c r="V74" s="15"/>
      <c r="W74" s="621" t="str">
        <f>IF(ISBLANK($C74),"",_xlfn.IFNA(MATCH($C74,Deelnemersoverzicht!$C$16:$C$66,0),0))</f>
        <v/>
      </c>
      <c r="X74" s="15"/>
    </row>
    <row r="75" spans="1:24" ht="12" customHeight="1" x14ac:dyDescent="0.2">
      <c r="A75" s="195" t="str">
        <f t="shared" si="1"/>
        <v/>
      </c>
      <c r="B75" s="552"/>
      <c r="C75" s="553"/>
      <c r="D75" s="553"/>
      <c r="E75" s="553"/>
      <c r="F75" s="554"/>
      <c r="G75" s="554"/>
      <c r="H75" s="554"/>
      <c r="I75" s="555"/>
      <c r="J75" s="556"/>
      <c r="K75" s="557"/>
      <c r="L75" s="558"/>
      <c r="M75" s="559"/>
      <c r="N75" s="475">
        <f t="shared" si="0"/>
        <v>0</v>
      </c>
      <c r="O75" s="141" t="str">
        <f t="shared" si="2"/>
        <v/>
      </c>
      <c r="P75" s="15"/>
      <c r="Q75" s="15"/>
      <c r="R75" s="15"/>
      <c r="S75" s="15"/>
      <c r="T75" s="15"/>
      <c r="U75" s="15"/>
      <c r="V75" s="15"/>
      <c r="W75" s="621" t="str">
        <f>IF(ISBLANK($C75),"",_xlfn.IFNA(MATCH($C75,Deelnemersoverzicht!$C$16:$C$66,0),0))</f>
        <v/>
      </c>
      <c r="X75" s="15"/>
    </row>
    <row r="76" spans="1:24" ht="12" customHeight="1" x14ac:dyDescent="0.2">
      <c r="A76" s="195" t="str">
        <f t="shared" si="1"/>
        <v/>
      </c>
      <c r="B76" s="552"/>
      <c r="C76" s="553"/>
      <c r="D76" s="553"/>
      <c r="E76" s="553"/>
      <c r="F76" s="554"/>
      <c r="G76" s="554"/>
      <c r="H76" s="554"/>
      <c r="I76" s="555"/>
      <c r="J76" s="556"/>
      <c r="K76" s="557"/>
      <c r="L76" s="558"/>
      <c r="M76" s="559"/>
      <c r="N76" s="475">
        <f t="shared" si="0"/>
        <v>0</v>
      </c>
      <c r="O76" s="141" t="str">
        <f t="shared" si="2"/>
        <v/>
      </c>
      <c r="P76" s="15"/>
      <c r="Q76" s="15"/>
      <c r="R76" s="15"/>
      <c r="S76" s="15"/>
      <c r="T76" s="15"/>
      <c r="U76" s="15"/>
      <c r="V76" s="15"/>
      <c r="W76" s="621" t="str">
        <f>IF(ISBLANK($C76),"",_xlfn.IFNA(MATCH($C76,Deelnemersoverzicht!$C$16:$C$66,0),0))</f>
        <v/>
      </c>
      <c r="X76" s="15"/>
    </row>
    <row r="77" spans="1:24" ht="12" customHeight="1" x14ac:dyDescent="0.2">
      <c r="A77" s="195" t="str">
        <f t="shared" si="1"/>
        <v/>
      </c>
      <c r="B77" s="552"/>
      <c r="C77" s="553"/>
      <c r="D77" s="553"/>
      <c r="E77" s="553"/>
      <c r="F77" s="554"/>
      <c r="G77" s="554"/>
      <c r="H77" s="554"/>
      <c r="I77" s="555"/>
      <c r="J77" s="556"/>
      <c r="K77" s="557"/>
      <c r="L77" s="558"/>
      <c r="M77" s="559"/>
      <c r="N77" s="475">
        <f t="shared" si="0"/>
        <v>0</v>
      </c>
      <c r="O77" s="141" t="str">
        <f t="shared" si="2"/>
        <v/>
      </c>
      <c r="P77" s="15"/>
      <c r="Q77" s="15"/>
      <c r="R77" s="15"/>
      <c r="S77" s="15"/>
      <c r="T77" s="15"/>
      <c r="U77" s="15"/>
      <c r="V77" s="15"/>
      <c r="W77" s="621" t="str">
        <f>IF(ISBLANK($C77),"",_xlfn.IFNA(MATCH($C77,Deelnemersoverzicht!$C$16:$C$66,0),0))</f>
        <v/>
      </c>
      <c r="X77" s="15"/>
    </row>
    <row r="78" spans="1:24" ht="12" customHeight="1" x14ac:dyDescent="0.2">
      <c r="A78" s="195" t="str">
        <f t="shared" si="1"/>
        <v/>
      </c>
      <c r="B78" s="552"/>
      <c r="C78" s="553"/>
      <c r="D78" s="553"/>
      <c r="E78" s="553"/>
      <c r="F78" s="554"/>
      <c r="G78" s="554"/>
      <c r="H78" s="554"/>
      <c r="I78" s="555"/>
      <c r="J78" s="556"/>
      <c r="K78" s="557"/>
      <c r="L78" s="558"/>
      <c r="M78" s="559"/>
      <c r="N78" s="475">
        <f t="shared" si="0"/>
        <v>0</v>
      </c>
      <c r="O78" s="141" t="str">
        <f t="shared" si="2"/>
        <v/>
      </c>
      <c r="P78" s="15"/>
      <c r="Q78" s="15"/>
      <c r="R78" s="15"/>
      <c r="S78" s="15"/>
      <c r="T78" s="15"/>
      <c r="U78" s="15"/>
      <c r="V78" s="15"/>
      <c r="W78" s="621" t="str">
        <f>IF(ISBLANK($C78),"",_xlfn.IFNA(MATCH($C78,Deelnemersoverzicht!$C$16:$C$66,0),0))</f>
        <v/>
      </c>
      <c r="X78" s="15"/>
    </row>
    <row r="79" spans="1:24" ht="12" customHeight="1" x14ac:dyDescent="0.2">
      <c r="A79" s="195" t="str">
        <f t="shared" si="1"/>
        <v/>
      </c>
      <c r="B79" s="552"/>
      <c r="C79" s="553"/>
      <c r="D79" s="553"/>
      <c r="E79" s="553"/>
      <c r="F79" s="554"/>
      <c r="G79" s="554"/>
      <c r="H79" s="554"/>
      <c r="I79" s="555"/>
      <c r="J79" s="556"/>
      <c r="K79" s="557"/>
      <c r="L79" s="558"/>
      <c r="M79" s="559"/>
      <c r="N79" s="475">
        <f t="shared" ref="N79:N89" si="3">K79*J79</f>
        <v>0</v>
      </c>
      <c r="O79" s="141" t="str">
        <f t="shared" si="2"/>
        <v/>
      </c>
      <c r="P79" s="15"/>
      <c r="Q79" s="15"/>
      <c r="R79" s="15"/>
      <c r="S79" s="15"/>
      <c r="T79" s="15"/>
      <c r="U79" s="15"/>
      <c r="V79" s="15"/>
      <c r="W79" s="621" t="str">
        <f>IF(ISBLANK($C79),"",_xlfn.IFNA(MATCH($C79,Deelnemersoverzicht!$C$16:$C$66,0),0))</f>
        <v/>
      </c>
      <c r="X79" s="15"/>
    </row>
    <row r="80" spans="1:24" ht="12" customHeight="1" x14ac:dyDescent="0.2">
      <c r="A80" s="195" t="str">
        <f t="shared" ref="A80:A89" si="4">B80&amp;M80</f>
        <v/>
      </c>
      <c r="B80" s="552"/>
      <c r="C80" s="553"/>
      <c r="D80" s="553"/>
      <c r="E80" s="553"/>
      <c r="F80" s="554"/>
      <c r="G80" s="554"/>
      <c r="H80" s="554"/>
      <c r="I80" s="555"/>
      <c r="J80" s="556"/>
      <c r="K80" s="557"/>
      <c r="L80" s="558"/>
      <c r="M80" s="559"/>
      <c r="N80" s="475">
        <f t="shared" si="3"/>
        <v>0</v>
      </c>
      <c r="O80" s="141" t="str">
        <f t="shared" ref="O80:O89" si="5">IF(AND(COUNTA(B80:K80)&gt;0,ISBLANK(M80)),"Activiteittype ontbreekt!",IF(B80="","",IF(COUNTIF($B$15:$B$314,B80)=1,"",IF(COUNTIF($A$15:$A$314,B80&amp;M80)&gt;1,"","Let op dat elk activiteitnummer hetzelfde activiteittype moet krijgen!"))))</f>
        <v/>
      </c>
      <c r="P80" s="15"/>
      <c r="Q80" s="15"/>
      <c r="R80" s="15"/>
      <c r="S80" s="15"/>
      <c r="T80" s="15"/>
      <c r="U80" s="15"/>
      <c r="V80" s="15"/>
      <c r="W80" s="621" t="str">
        <f>IF(ISBLANK($C80),"",_xlfn.IFNA(MATCH($C80,Deelnemersoverzicht!$C$16:$C$66,0),0))</f>
        <v/>
      </c>
      <c r="X80" s="15"/>
    </row>
    <row r="81" spans="1:24" ht="12" customHeight="1" x14ac:dyDescent="0.2">
      <c r="A81" s="195" t="str">
        <f t="shared" si="4"/>
        <v/>
      </c>
      <c r="B81" s="552"/>
      <c r="C81" s="553"/>
      <c r="D81" s="553"/>
      <c r="E81" s="553"/>
      <c r="F81" s="554"/>
      <c r="G81" s="554"/>
      <c r="H81" s="554"/>
      <c r="I81" s="555"/>
      <c r="J81" s="556"/>
      <c r="K81" s="557"/>
      <c r="L81" s="558"/>
      <c r="M81" s="559"/>
      <c r="N81" s="475">
        <f t="shared" si="3"/>
        <v>0</v>
      </c>
      <c r="O81" s="141" t="str">
        <f t="shared" si="5"/>
        <v/>
      </c>
      <c r="P81" s="15"/>
      <c r="Q81" s="15"/>
      <c r="R81" s="15"/>
      <c r="S81" s="15"/>
      <c r="T81" s="15"/>
      <c r="U81" s="15"/>
      <c r="V81" s="15"/>
      <c r="W81" s="621" t="str">
        <f>IF(ISBLANK($C81),"",_xlfn.IFNA(MATCH($C81,Deelnemersoverzicht!$C$16:$C$66,0),0))</f>
        <v/>
      </c>
      <c r="X81" s="15"/>
    </row>
    <row r="82" spans="1:24" ht="12" customHeight="1" x14ac:dyDescent="0.2">
      <c r="A82" s="195" t="str">
        <f t="shared" si="4"/>
        <v/>
      </c>
      <c r="B82" s="552"/>
      <c r="C82" s="553"/>
      <c r="D82" s="553"/>
      <c r="E82" s="553"/>
      <c r="F82" s="554"/>
      <c r="G82" s="554"/>
      <c r="H82" s="554"/>
      <c r="I82" s="555"/>
      <c r="J82" s="556"/>
      <c r="K82" s="557"/>
      <c r="L82" s="558"/>
      <c r="M82" s="559"/>
      <c r="N82" s="475">
        <f t="shared" si="3"/>
        <v>0</v>
      </c>
      <c r="O82" s="141" t="str">
        <f t="shared" si="5"/>
        <v/>
      </c>
      <c r="P82" s="15"/>
      <c r="Q82" s="15"/>
      <c r="R82" s="15"/>
      <c r="S82" s="15"/>
      <c r="T82" s="15"/>
      <c r="U82" s="15"/>
      <c r="V82" s="15"/>
      <c r="W82" s="621" t="str">
        <f>IF(ISBLANK($C82),"",_xlfn.IFNA(MATCH($C82,Deelnemersoverzicht!$C$16:$C$66,0),0))</f>
        <v/>
      </c>
      <c r="X82" s="15"/>
    </row>
    <row r="83" spans="1:24" ht="12" customHeight="1" x14ac:dyDescent="0.2">
      <c r="A83" s="195" t="str">
        <f t="shared" si="4"/>
        <v/>
      </c>
      <c r="B83" s="552"/>
      <c r="C83" s="553"/>
      <c r="D83" s="553"/>
      <c r="E83" s="553"/>
      <c r="F83" s="554"/>
      <c r="G83" s="554"/>
      <c r="H83" s="554"/>
      <c r="I83" s="555"/>
      <c r="J83" s="556"/>
      <c r="K83" s="557"/>
      <c r="L83" s="558"/>
      <c r="M83" s="559"/>
      <c r="N83" s="475">
        <f t="shared" si="3"/>
        <v>0</v>
      </c>
      <c r="O83" s="141" t="str">
        <f t="shared" si="5"/>
        <v/>
      </c>
      <c r="P83" s="15"/>
      <c r="Q83" s="15"/>
      <c r="R83" s="15"/>
      <c r="S83" s="15"/>
      <c r="T83" s="15"/>
      <c r="U83" s="15"/>
      <c r="V83" s="15"/>
      <c r="W83" s="621" t="str">
        <f>IF(ISBLANK($C83),"",_xlfn.IFNA(MATCH($C83,Deelnemersoverzicht!$C$16:$C$66,0),0))</f>
        <v/>
      </c>
      <c r="X83" s="15"/>
    </row>
    <row r="84" spans="1:24" ht="12" customHeight="1" x14ac:dyDescent="0.2">
      <c r="A84" s="195" t="str">
        <f t="shared" si="4"/>
        <v/>
      </c>
      <c r="B84" s="552"/>
      <c r="C84" s="553"/>
      <c r="D84" s="553"/>
      <c r="E84" s="553"/>
      <c r="F84" s="554"/>
      <c r="G84" s="554"/>
      <c r="H84" s="554"/>
      <c r="I84" s="555"/>
      <c r="J84" s="556"/>
      <c r="K84" s="557"/>
      <c r="L84" s="558"/>
      <c r="M84" s="559"/>
      <c r="N84" s="475">
        <f t="shared" si="3"/>
        <v>0</v>
      </c>
      <c r="O84" s="141" t="str">
        <f t="shared" si="5"/>
        <v/>
      </c>
      <c r="P84" s="15"/>
      <c r="Q84" s="15"/>
      <c r="R84" s="15"/>
      <c r="S84" s="15"/>
      <c r="T84" s="15"/>
      <c r="U84" s="15"/>
      <c r="V84" s="15"/>
      <c r="W84" s="621" t="str">
        <f>IF(ISBLANK($C84),"",_xlfn.IFNA(MATCH($C84,Deelnemersoverzicht!$C$16:$C$66,0),0))</f>
        <v/>
      </c>
      <c r="X84" s="15"/>
    </row>
    <row r="85" spans="1:24" ht="12" customHeight="1" x14ac:dyDescent="0.2">
      <c r="A85" s="195" t="str">
        <f t="shared" si="4"/>
        <v/>
      </c>
      <c r="B85" s="552"/>
      <c r="C85" s="553"/>
      <c r="D85" s="553"/>
      <c r="E85" s="553"/>
      <c r="F85" s="554"/>
      <c r="G85" s="554"/>
      <c r="H85" s="554"/>
      <c r="I85" s="555"/>
      <c r="J85" s="556"/>
      <c r="K85" s="557"/>
      <c r="L85" s="558"/>
      <c r="M85" s="559"/>
      <c r="N85" s="475">
        <f t="shared" si="3"/>
        <v>0</v>
      </c>
      <c r="O85" s="141" t="str">
        <f t="shared" si="5"/>
        <v/>
      </c>
      <c r="P85" s="15"/>
      <c r="Q85" s="15"/>
      <c r="R85" s="15"/>
      <c r="S85" s="15"/>
      <c r="T85" s="15"/>
      <c r="U85" s="15"/>
      <c r="V85" s="15"/>
      <c r="W85" s="621" t="str">
        <f>IF(ISBLANK($C85),"",_xlfn.IFNA(MATCH($C85,Deelnemersoverzicht!$C$16:$C$66,0),0))</f>
        <v/>
      </c>
      <c r="X85" s="15"/>
    </row>
    <row r="86" spans="1:24" ht="12" customHeight="1" x14ac:dyDescent="0.2">
      <c r="A86" s="195" t="str">
        <f t="shared" si="4"/>
        <v/>
      </c>
      <c r="B86" s="552"/>
      <c r="C86" s="553"/>
      <c r="D86" s="553"/>
      <c r="E86" s="553"/>
      <c r="F86" s="554"/>
      <c r="G86" s="554"/>
      <c r="H86" s="554"/>
      <c r="I86" s="555"/>
      <c r="J86" s="556"/>
      <c r="K86" s="557"/>
      <c r="L86" s="558"/>
      <c r="M86" s="559"/>
      <c r="N86" s="475">
        <f t="shared" si="3"/>
        <v>0</v>
      </c>
      <c r="O86" s="141" t="str">
        <f t="shared" si="5"/>
        <v/>
      </c>
      <c r="P86" s="15"/>
      <c r="Q86" s="15"/>
      <c r="R86" s="15"/>
      <c r="S86" s="15"/>
      <c r="T86" s="15"/>
      <c r="U86" s="15"/>
      <c r="V86" s="15"/>
      <c r="W86" s="621" t="str">
        <f>IF(ISBLANK($C86),"",_xlfn.IFNA(MATCH($C86,Deelnemersoverzicht!$C$16:$C$66,0),0))</f>
        <v/>
      </c>
      <c r="X86" s="15"/>
    </row>
    <row r="87" spans="1:24" ht="12" customHeight="1" x14ac:dyDescent="0.2">
      <c r="A87" s="195" t="str">
        <f t="shared" si="4"/>
        <v/>
      </c>
      <c r="B87" s="552"/>
      <c r="C87" s="553"/>
      <c r="D87" s="553"/>
      <c r="E87" s="553"/>
      <c r="F87" s="554"/>
      <c r="G87" s="554"/>
      <c r="H87" s="554"/>
      <c r="I87" s="555"/>
      <c r="J87" s="556"/>
      <c r="K87" s="557"/>
      <c r="L87" s="558"/>
      <c r="M87" s="559"/>
      <c r="N87" s="475">
        <f t="shared" si="3"/>
        <v>0</v>
      </c>
      <c r="O87" s="141" t="str">
        <f t="shared" si="5"/>
        <v/>
      </c>
      <c r="P87" s="15"/>
      <c r="Q87" s="15"/>
      <c r="R87" s="15"/>
      <c r="S87" s="15"/>
      <c r="T87" s="15"/>
      <c r="U87" s="15"/>
      <c r="V87" s="15"/>
      <c r="W87" s="621" t="str">
        <f>IF(ISBLANK($C87),"",_xlfn.IFNA(MATCH($C87,Deelnemersoverzicht!$C$16:$C$66,0),0))</f>
        <v/>
      </c>
      <c r="X87" s="15"/>
    </row>
    <row r="88" spans="1:24" ht="12" customHeight="1" x14ac:dyDescent="0.2">
      <c r="A88" s="195" t="str">
        <f t="shared" si="4"/>
        <v/>
      </c>
      <c r="B88" s="552"/>
      <c r="C88" s="553"/>
      <c r="D88" s="553"/>
      <c r="E88" s="553"/>
      <c r="F88" s="554"/>
      <c r="G88" s="554"/>
      <c r="H88" s="554"/>
      <c r="I88" s="555"/>
      <c r="J88" s="556"/>
      <c r="K88" s="557"/>
      <c r="L88" s="558"/>
      <c r="M88" s="559"/>
      <c r="N88" s="475">
        <f t="shared" si="3"/>
        <v>0</v>
      </c>
      <c r="O88" s="141" t="str">
        <f t="shared" si="5"/>
        <v/>
      </c>
      <c r="P88" s="15"/>
      <c r="Q88" s="15"/>
      <c r="R88" s="15"/>
      <c r="S88" s="15"/>
      <c r="T88" s="15"/>
      <c r="U88" s="15"/>
      <c r="V88" s="15"/>
      <c r="W88" s="621" t="str">
        <f>IF(ISBLANK($C88),"",_xlfn.IFNA(MATCH($C88,Deelnemersoverzicht!$C$16:$C$66,0),0))</f>
        <v/>
      </c>
      <c r="X88" s="15"/>
    </row>
    <row r="89" spans="1:24" ht="12" customHeight="1" x14ac:dyDescent="0.2">
      <c r="A89" s="195" t="str">
        <f t="shared" si="4"/>
        <v/>
      </c>
      <c r="B89" s="552"/>
      <c r="C89" s="553"/>
      <c r="D89" s="553"/>
      <c r="E89" s="553"/>
      <c r="F89" s="554"/>
      <c r="G89" s="554"/>
      <c r="H89" s="554"/>
      <c r="I89" s="555"/>
      <c r="J89" s="556"/>
      <c r="K89" s="557"/>
      <c r="L89" s="558"/>
      <c r="M89" s="559"/>
      <c r="N89" s="475">
        <f t="shared" si="3"/>
        <v>0</v>
      </c>
      <c r="O89" s="141" t="str">
        <f t="shared" si="5"/>
        <v/>
      </c>
      <c r="P89" s="15"/>
      <c r="Q89" s="15"/>
      <c r="R89" s="15"/>
      <c r="S89" s="15"/>
      <c r="T89" s="15"/>
      <c r="U89" s="15"/>
      <c r="V89" s="15"/>
      <c r="W89" s="621" t="str">
        <f>IF(ISBLANK($C89),"",_xlfn.IFNA(MATCH($C89,Deelnemersoverzicht!$C$16:$C$66,0),0))</f>
        <v/>
      </c>
      <c r="X89" s="15"/>
    </row>
    <row r="90" spans="1:24" ht="12" customHeight="1" x14ac:dyDescent="0.2">
      <c r="A90" s="195"/>
      <c r="B90" s="136"/>
      <c r="C90" s="15"/>
      <c r="D90" s="137"/>
      <c r="E90" s="137"/>
      <c r="F90" s="137"/>
      <c r="G90" s="137"/>
      <c r="H90" s="137"/>
      <c r="I90" s="137"/>
      <c r="J90" s="137"/>
      <c r="K90" s="136"/>
      <c r="L90" s="136"/>
      <c r="M90" s="470" t="s">
        <v>503</v>
      </c>
      <c r="N90" s="471">
        <f>SUM(N15:N89)</f>
        <v>0</v>
      </c>
      <c r="O90" s="141"/>
      <c r="P90" s="15"/>
      <c r="Q90" s="15"/>
      <c r="R90" s="15"/>
      <c r="S90" s="15"/>
      <c r="T90" s="15"/>
      <c r="U90" s="15"/>
      <c r="V90" s="15"/>
      <c r="W90" s="621"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P91" s="15"/>
      <c r="Q91" s="15"/>
      <c r="R91" s="15"/>
      <c r="S91" s="15"/>
      <c r="T91" s="15"/>
      <c r="U91" s="15"/>
      <c r="V91" s="15"/>
      <c r="W91" s="621"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P92" s="15"/>
      <c r="Q92" s="15"/>
      <c r="R92" s="15"/>
      <c r="S92" s="15"/>
      <c r="T92" s="15"/>
      <c r="U92" s="15"/>
      <c r="V92" s="15"/>
      <c r="W92" s="621"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P93" s="15"/>
      <c r="Q93" s="15"/>
      <c r="R93" s="15"/>
      <c r="S93" s="15"/>
      <c r="T93" s="15"/>
      <c r="U93" s="15"/>
      <c r="V93" s="15"/>
      <c r="W93" s="440"/>
      <c r="X93" s="607" t="s">
        <v>382</v>
      </c>
    </row>
    <row r="94" spans="1:24" ht="12" customHeight="1" x14ac:dyDescent="0.2">
      <c r="A94" s="195"/>
      <c r="B94" s="137"/>
      <c r="C94" s="137"/>
      <c r="D94" s="137"/>
      <c r="E94" s="137"/>
      <c r="F94" s="136"/>
      <c r="G94" s="136"/>
      <c r="H94" s="136"/>
      <c r="I94" s="136"/>
      <c r="J94" s="136"/>
      <c r="K94" s="136"/>
      <c r="L94" s="136"/>
      <c r="M94" s="136"/>
      <c r="N94" s="136"/>
      <c r="O94" s="141"/>
      <c r="P94" s="15"/>
      <c r="Q94" s="15"/>
      <c r="R94" s="15"/>
      <c r="S94" s="15"/>
      <c r="T94" s="15"/>
      <c r="U94" s="15"/>
      <c r="V94" s="15"/>
      <c r="W94" s="440"/>
      <c r="X94" s="606"/>
    </row>
    <row r="95" spans="1:24" ht="51" customHeight="1" x14ac:dyDescent="0.2">
      <c r="A95" s="196"/>
      <c r="B95" s="464" t="s">
        <v>263</v>
      </c>
      <c r="C95" s="670" t="s">
        <v>99</v>
      </c>
      <c r="D95" s="714" t="s">
        <v>73</v>
      </c>
      <c r="E95" s="714"/>
      <c r="F95" s="465" t="s">
        <v>207</v>
      </c>
      <c r="G95" s="465" t="s">
        <v>384</v>
      </c>
      <c r="H95" s="465" t="s">
        <v>379</v>
      </c>
      <c r="I95" s="465" t="s">
        <v>380</v>
      </c>
      <c r="J95" s="465" t="s">
        <v>116</v>
      </c>
      <c r="K95" s="464" t="s">
        <v>37</v>
      </c>
      <c r="L95" s="465" t="s">
        <v>198</v>
      </c>
      <c r="M95" s="466" t="s">
        <v>65</v>
      </c>
      <c r="N95" s="464" t="s">
        <v>71</v>
      </c>
      <c r="O95" s="141"/>
      <c r="P95" s="15"/>
      <c r="Q95" s="15"/>
      <c r="R95" s="15"/>
      <c r="S95" s="15"/>
      <c r="T95" s="15"/>
      <c r="U95" s="15"/>
      <c r="V95" s="15"/>
      <c r="W95" s="440"/>
      <c r="X95" s="486" t="s">
        <v>383</v>
      </c>
    </row>
    <row r="96" spans="1:24" ht="12" customHeight="1" x14ac:dyDescent="0.2">
      <c r="A96" s="195" t="str">
        <f t="shared" ref="A96:A150" si="6">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P96" s="15"/>
      <c r="Q96" s="15"/>
      <c r="R96" s="15"/>
      <c r="S96" s="15"/>
      <c r="T96" s="15"/>
      <c r="U96" s="15"/>
      <c r="V96" s="15"/>
      <c r="W96" s="621" t="str">
        <f>IF(ISBLANK($C96),"",_xlfn.IFNA(MATCH($C96,Deelnemersoverzicht!$C$16:$C$66,0),0))</f>
        <v/>
      </c>
      <c r="X96" s="487"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6"/>
        <v/>
      </c>
      <c r="B97" s="552"/>
      <c r="C97" s="553"/>
      <c r="D97" s="710"/>
      <c r="E97" s="711"/>
      <c r="F97" s="561"/>
      <c r="G97" s="669"/>
      <c r="H97" s="563"/>
      <c r="I97" s="472">
        <f t="shared" ref="I97:I150" si="8">IFERROR(G97/H97,0)</f>
        <v>0</v>
      </c>
      <c r="J97" s="564"/>
      <c r="K97" s="668">
        <f t="shared" ref="K97:K150" si="9">IFERROR(I97/J97,0)</f>
        <v>0</v>
      </c>
      <c r="L97" s="565"/>
      <c r="M97" s="558"/>
      <c r="N97" s="474">
        <f t="shared" ref="N97:N150" si="10">K97*L97</f>
        <v>0</v>
      </c>
      <c r="O97" s="141" t="str">
        <f>IF(AND(COUNTA(B97:H97)&gt;0,ISBLANK(M97)),"Activiteittype ontbreekt!",IF(B97="","",IF(COUNTIF($B$15:$B$314,B97)=1,"",IF(COUNTIF($A$15:$A$314,B97&amp;M97)&gt;1,"","Let op dat elk activiteitnummer hetzelfde activiteittype moet krijgen!"))))</f>
        <v/>
      </c>
      <c r="P97" s="15"/>
      <c r="Q97" s="15"/>
      <c r="R97" s="15"/>
      <c r="S97" s="15"/>
      <c r="T97" s="15"/>
      <c r="U97" s="15"/>
      <c r="V97" s="15"/>
      <c r="W97" s="621" t="str">
        <f>IF(ISBLANK($C97),"",_xlfn.IFNA(MATCH($C97,Deelnemersoverzicht!$C$16:$C$66,0),0))</f>
        <v/>
      </c>
      <c r="X97" s="487" t="str">
        <f t="shared" si="7"/>
        <v>Na startdatum aangekocht</v>
      </c>
    </row>
    <row r="98" spans="1:24" ht="12" customHeight="1" x14ac:dyDescent="0.2">
      <c r="A98" s="195" t="str">
        <f t="shared" si="6"/>
        <v/>
      </c>
      <c r="B98" s="552"/>
      <c r="C98" s="553"/>
      <c r="D98" s="710"/>
      <c r="E98" s="711"/>
      <c r="F98" s="566"/>
      <c r="G98" s="669"/>
      <c r="H98" s="563"/>
      <c r="I98" s="472">
        <f t="shared" si="8"/>
        <v>0</v>
      </c>
      <c r="J98" s="564"/>
      <c r="K98" s="668">
        <f t="shared" si="9"/>
        <v>0</v>
      </c>
      <c r="L98" s="565"/>
      <c r="M98" s="558"/>
      <c r="N98" s="474">
        <f t="shared" si="10"/>
        <v>0</v>
      </c>
      <c r="O98" s="141" t="str">
        <f>IF(AND(COUNTA(B98:H98)&gt;0,ISBLANK(M98)),"Activiteittype ontbreekt!",IF(B98="","",IF(COUNTIF($B$15:$B$314,B98)=1,"",IF(COUNTIF($A$15:$A$314,B98&amp;M98)&gt;1,"","Let op dat elk activiteitnummer hetzelfde activiteittype moet krijgen!"))))</f>
        <v/>
      </c>
      <c r="P98" s="15"/>
      <c r="Q98" s="15"/>
      <c r="R98" s="15"/>
      <c r="S98" s="15"/>
      <c r="T98" s="15"/>
      <c r="U98" s="15"/>
      <c r="V98" s="15"/>
      <c r="W98" s="621" t="str">
        <f>IF(ISBLANK($C98),"",_xlfn.IFNA(MATCH($C98,Deelnemersoverzicht!$C$16:$C$66,0),0))</f>
        <v/>
      </c>
      <c r="X98" s="487" t="str">
        <f t="shared" si="7"/>
        <v>Na startdatum aangekocht</v>
      </c>
    </row>
    <row r="99" spans="1:24" ht="12" customHeight="1" x14ac:dyDescent="0.2">
      <c r="A99" s="195" t="str">
        <f t="shared" si="6"/>
        <v/>
      </c>
      <c r="B99" s="552"/>
      <c r="C99" s="553"/>
      <c r="D99" s="710"/>
      <c r="E99" s="711"/>
      <c r="F99" s="566"/>
      <c r="G99" s="669"/>
      <c r="H99" s="563"/>
      <c r="I99" s="472">
        <f t="shared" si="8"/>
        <v>0</v>
      </c>
      <c r="J99" s="564"/>
      <c r="K99" s="668">
        <f t="shared" si="9"/>
        <v>0</v>
      </c>
      <c r="L99" s="565"/>
      <c r="M99" s="558"/>
      <c r="N99" s="474">
        <f t="shared" si="10"/>
        <v>0</v>
      </c>
      <c r="O99" s="141" t="str">
        <f t="shared" ref="O99:O150" si="11">IF(AND(COUNTA(B99:H99)&gt;0,ISBLANK(M99)),"Activiteittype ontbreekt!",IF(B99="","",IF(COUNTIF($B$15:$B$314,B99)=1,"",IF(COUNTIF($A$15:$A$314,B99&amp;M99)&gt;1,"","Let op dat elk activiteitnummer hetzelfde activiteittype moet krijgen!"))))</f>
        <v/>
      </c>
      <c r="P99" s="15"/>
      <c r="Q99" s="15"/>
      <c r="R99" s="15"/>
      <c r="S99" s="15"/>
      <c r="T99" s="15"/>
      <c r="U99" s="15"/>
      <c r="V99" s="15"/>
      <c r="W99" s="621" t="str">
        <f>IF(ISBLANK($C99),"",_xlfn.IFNA(MATCH($C99,Deelnemersoverzicht!$C$16:$C$66,0),0))</f>
        <v/>
      </c>
      <c r="X99" s="487" t="str">
        <f t="shared" si="7"/>
        <v>Na startdatum aangekocht</v>
      </c>
    </row>
    <row r="100" spans="1:24" ht="12" customHeight="1" x14ac:dyDescent="0.2">
      <c r="A100" s="195" t="str">
        <f t="shared" si="6"/>
        <v/>
      </c>
      <c r="B100" s="552"/>
      <c r="C100" s="553"/>
      <c r="D100" s="710"/>
      <c r="E100" s="711"/>
      <c r="F100" s="566"/>
      <c r="G100" s="669"/>
      <c r="H100" s="563"/>
      <c r="I100" s="472">
        <f t="shared" si="8"/>
        <v>0</v>
      </c>
      <c r="J100" s="564"/>
      <c r="K100" s="668">
        <f t="shared" si="9"/>
        <v>0</v>
      </c>
      <c r="L100" s="565"/>
      <c r="M100" s="558"/>
      <c r="N100" s="474">
        <f t="shared" si="10"/>
        <v>0</v>
      </c>
      <c r="O100" s="141" t="str">
        <f t="shared" si="11"/>
        <v/>
      </c>
      <c r="P100" s="15"/>
      <c r="Q100" s="15"/>
      <c r="R100" s="15"/>
      <c r="S100" s="15"/>
      <c r="T100" s="15"/>
      <c r="U100" s="15"/>
      <c r="V100" s="15"/>
      <c r="W100" s="621" t="str">
        <f>IF(ISBLANK($C100),"",_xlfn.IFNA(MATCH($C100,Deelnemersoverzicht!$C$16:$C$66,0),0))</f>
        <v/>
      </c>
      <c r="X100" s="487" t="str">
        <f t="shared" si="7"/>
        <v>Na startdatum aangekocht</v>
      </c>
    </row>
    <row r="101" spans="1:24" ht="12" customHeight="1" x14ac:dyDescent="0.2">
      <c r="A101" s="195" t="str">
        <f t="shared" si="6"/>
        <v/>
      </c>
      <c r="B101" s="552"/>
      <c r="C101" s="553"/>
      <c r="D101" s="710"/>
      <c r="E101" s="711"/>
      <c r="F101" s="566"/>
      <c r="G101" s="669"/>
      <c r="H101" s="563"/>
      <c r="I101" s="472">
        <f t="shared" si="8"/>
        <v>0</v>
      </c>
      <c r="J101" s="564"/>
      <c r="K101" s="668">
        <f t="shared" si="9"/>
        <v>0</v>
      </c>
      <c r="L101" s="565"/>
      <c r="M101" s="558"/>
      <c r="N101" s="474">
        <f t="shared" si="10"/>
        <v>0</v>
      </c>
      <c r="O101" s="141" t="str">
        <f t="shared" si="11"/>
        <v/>
      </c>
      <c r="P101" s="15"/>
      <c r="Q101" s="15"/>
      <c r="R101" s="15"/>
      <c r="S101" s="15"/>
      <c r="T101" s="15"/>
      <c r="U101" s="15"/>
      <c r="V101" s="15"/>
      <c r="W101" s="621" t="str">
        <f>IF(ISBLANK($C101),"",_xlfn.IFNA(MATCH($C101,Deelnemersoverzicht!$C$16:$C$66,0),0))</f>
        <v/>
      </c>
      <c r="X101" s="487" t="str">
        <f t="shared" si="7"/>
        <v>Na startdatum aangekocht</v>
      </c>
    </row>
    <row r="102" spans="1:24" ht="12" customHeight="1" x14ac:dyDescent="0.2">
      <c r="A102" s="195" t="str">
        <f t="shared" si="6"/>
        <v/>
      </c>
      <c r="B102" s="552"/>
      <c r="C102" s="553"/>
      <c r="D102" s="710"/>
      <c r="E102" s="711"/>
      <c r="F102" s="566"/>
      <c r="G102" s="669"/>
      <c r="H102" s="563"/>
      <c r="I102" s="472">
        <f t="shared" si="8"/>
        <v>0</v>
      </c>
      <c r="J102" s="564"/>
      <c r="K102" s="668">
        <f t="shared" si="9"/>
        <v>0</v>
      </c>
      <c r="L102" s="565"/>
      <c r="M102" s="558"/>
      <c r="N102" s="474">
        <f t="shared" si="10"/>
        <v>0</v>
      </c>
      <c r="O102" s="141" t="str">
        <f t="shared" si="11"/>
        <v/>
      </c>
      <c r="P102" s="15"/>
      <c r="Q102" s="15"/>
      <c r="R102" s="15"/>
      <c r="S102" s="15"/>
      <c r="T102" s="15"/>
      <c r="U102" s="15"/>
      <c r="V102" s="15"/>
      <c r="W102" s="621" t="str">
        <f>IF(ISBLANK($C102),"",_xlfn.IFNA(MATCH($C102,Deelnemersoverzicht!$C$16:$C$66,0),0))</f>
        <v/>
      </c>
      <c r="X102" s="487" t="str">
        <f t="shared" si="7"/>
        <v>Na startdatum aangekocht</v>
      </c>
    </row>
    <row r="103" spans="1:24" ht="12" customHeight="1" x14ac:dyDescent="0.2">
      <c r="A103" s="195" t="str">
        <f t="shared" si="6"/>
        <v/>
      </c>
      <c r="B103" s="552"/>
      <c r="C103" s="553"/>
      <c r="D103" s="710"/>
      <c r="E103" s="711"/>
      <c r="F103" s="566"/>
      <c r="G103" s="669"/>
      <c r="H103" s="563"/>
      <c r="I103" s="472">
        <f t="shared" si="8"/>
        <v>0</v>
      </c>
      <c r="J103" s="564"/>
      <c r="K103" s="668">
        <f t="shared" si="9"/>
        <v>0</v>
      </c>
      <c r="L103" s="565"/>
      <c r="M103" s="558"/>
      <c r="N103" s="474">
        <f t="shared" si="10"/>
        <v>0</v>
      </c>
      <c r="O103" s="141" t="str">
        <f t="shared" si="11"/>
        <v/>
      </c>
      <c r="P103" s="15"/>
      <c r="Q103" s="15"/>
      <c r="R103" s="15"/>
      <c r="S103" s="15"/>
      <c r="T103" s="15"/>
      <c r="U103" s="15"/>
      <c r="V103" s="15"/>
      <c r="W103" s="621" t="str">
        <f>IF(ISBLANK($C103),"",_xlfn.IFNA(MATCH($C103,Deelnemersoverzicht!$C$16:$C$66,0),0))</f>
        <v/>
      </c>
      <c r="X103" s="487" t="str">
        <f t="shared" si="7"/>
        <v>Na startdatum aangekocht</v>
      </c>
    </row>
    <row r="104" spans="1:24" ht="12" customHeight="1" x14ac:dyDescent="0.2">
      <c r="A104" s="195" t="str">
        <f t="shared" si="6"/>
        <v/>
      </c>
      <c r="B104" s="552"/>
      <c r="C104" s="553"/>
      <c r="D104" s="710"/>
      <c r="E104" s="711"/>
      <c r="F104" s="566"/>
      <c r="G104" s="669"/>
      <c r="H104" s="563"/>
      <c r="I104" s="472">
        <f t="shared" si="8"/>
        <v>0</v>
      </c>
      <c r="J104" s="564"/>
      <c r="K104" s="668">
        <f t="shared" si="9"/>
        <v>0</v>
      </c>
      <c r="L104" s="565"/>
      <c r="M104" s="558"/>
      <c r="N104" s="474">
        <f t="shared" si="10"/>
        <v>0</v>
      </c>
      <c r="O104" s="141" t="str">
        <f t="shared" si="11"/>
        <v/>
      </c>
      <c r="P104" s="15"/>
      <c r="Q104" s="15"/>
      <c r="R104" s="15"/>
      <c r="S104" s="15"/>
      <c r="T104" s="15"/>
      <c r="U104" s="15"/>
      <c r="V104" s="15"/>
      <c r="W104" s="621" t="str">
        <f>IF(ISBLANK($C104),"",_xlfn.IFNA(MATCH($C104,Deelnemersoverzicht!$C$16:$C$66,0),0))</f>
        <v/>
      </c>
      <c r="X104" s="487" t="str">
        <f t="shared" si="7"/>
        <v>Na startdatum aangekocht</v>
      </c>
    </row>
    <row r="105" spans="1:24" ht="12" customHeight="1" x14ac:dyDescent="0.2">
      <c r="A105" s="195" t="str">
        <f t="shared" si="6"/>
        <v/>
      </c>
      <c r="B105" s="552"/>
      <c r="C105" s="553"/>
      <c r="D105" s="710"/>
      <c r="E105" s="711"/>
      <c r="F105" s="566"/>
      <c r="G105" s="669"/>
      <c r="H105" s="563"/>
      <c r="I105" s="472">
        <f t="shared" si="8"/>
        <v>0</v>
      </c>
      <c r="J105" s="564"/>
      <c r="K105" s="668">
        <f t="shared" si="9"/>
        <v>0</v>
      </c>
      <c r="L105" s="565"/>
      <c r="M105" s="558"/>
      <c r="N105" s="474">
        <f t="shared" si="10"/>
        <v>0</v>
      </c>
      <c r="O105" s="141" t="str">
        <f t="shared" si="11"/>
        <v/>
      </c>
      <c r="P105" s="15"/>
      <c r="Q105" s="15"/>
      <c r="R105" s="15"/>
      <c r="S105" s="15"/>
      <c r="T105" s="15"/>
      <c r="U105" s="15"/>
      <c r="V105" s="15"/>
      <c r="W105" s="621" t="str">
        <f>IF(ISBLANK($C105),"",_xlfn.IFNA(MATCH($C105,Deelnemersoverzicht!$C$16:$C$66,0),0))</f>
        <v/>
      </c>
      <c r="X105" s="487" t="str">
        <f t="shared" si="7"/>
        <v>Na startdatum aangekocht</v>
      </c>
    </row>
    <row r="106" spans="1:24" ht="12" customHeight="1" x14ac:dyDescent="0.2">
      <c r="A106" s="195" t="str">
        <f t="shared" si="6"/>
        <v/>
      </c>
      <c r="B106" s="552"/>
      <c r="C106" s="553"/>
      <c r="D106" s="710"/>
      <c r="E106" s="711"/>
      <c r="F106" s="566"/>
      <c r="G106" s="669"/>
      <c r="H106" s="563"/>
      <c r="I106" s="472">
        <f t="shared" si="8"/>
        <v>0</v>
      </c>
      <c r="J106" s="564"/>
      <c r="K106" s="668">
        <f t="shared" si="9"/>
        <v>0</v>
      </c>
      <c r="L106" s="565"/>
      <c r="M106" s="558"/>
      <c r="N106" s="474">
        <f t="shared" si="10"/>
        <v>0</v>
      </c>
      <c r="O106" s="141" t="str">
        <f t="shared" si="11"/>
        <v/>
      </c>
      <c r="P106" s="15"/>
      <c r="Q106" s="15"/>
      <c r="R106" s="15"/>
      <c r="S106" s="15"/>
      <c r="T106" s="15"/>
      <c r="U106" s="15"/>
      <c r="V106" s="15"/>
      <c r="W106" s="621" t="str">
        <f>IF(ISBLANK($C106),"",_xlfn.IFNA(MATCH($C106,Deelnemersoverzicht!$C$16:$C$66,0),0))</f>
        <v/>
      </c>
      <c r="X106" s="487" t="str">
        <f t="shared" si="7"/>
        <v>Na startdatum aangekocht</v>
      </c>
    </row>
    <row r="107" spans="1:24" ht="12" customHeight="1" x14ac:dyDescent="0.2">
      <c r="A107" s="195" t="str">
        <f t="shared" si="6"/>
        <v/>
      </c>
      <c r="B107" s="552"/>
      <c r="C107" s="553"/>
      <c r="D107" s="710"/>
      <c r="E107" s="711"/>
      <c r="F107" s="566"/>
      <c r="G107" s="669"/>
      <c r="H107" s="563"/>
      <c r="I107" s="472">
        <f t="shared" si="8"/>
        <v>0</v>
      </c>
      <c r="J107" s="564"/>
      <c r="K107" s="668">
        <f t="shared" si="9"/>
        <v>0</v>
      </c>
      <c r="L107" s="565"/>
      <c r="M107" s="558"/>
      <c r="N107" s="474">
        <f t="shared" si="10"/>
        <v>0</v>
      </c>
      <c r="O107" s="141" t="str">
        <f t="shared" si="11"/>
        <v/>
      </c>
      <c r="P107" s="15"/>
      <c r="Q107" s="15"/>
      <c r="R107" s="15"/>
      <c r="S107" s="15"/>
      <c r="T107" s="15"/>
      <c r="U107" s="15"/>
      <c r="V107" s="15"/>
      <c r="W107" s="621" t="str">
        <f>IF(ISBLANK($C107),"",_xlfn.IFNA(MATCH($C107,Deelnemersoverzicht!$C$16:$C$66,0),0))</f>
        <v/>
      </c>
      <c r="X107" s="487" t="str">
        <f t="shared" si="7"/>
        <v>Na startdatum aangekocht</v>
      </c>
    </row>
    <row r="108" spans="1:24" ht="12" customHeight="1" x14ac:dyDescent="0.2">
      <c r="A108" s="195" t="str">
        <f t="shared" si="6"/>
        <v/>
      </c>
      <c r="B108" s="552"/>
      <c r="C108" s="553"/>
      <c r="D108" s="710"/>
      <c r="E108" s="711"/>
      <c r="F108" s="566"/>
      <c r="G108" s="669"/>
      <c r="H108" s="563"/>
      <c r="I108" s="472">
        <f t="shared" si="8"/>
        <v>0</v>
      </c>
      <c r="J108" s="564"/>
      <c r="K108" s="668">
        <f t="shared" si="9"/>
        <v>0</v>
      </c>
      <c r="L108" s="565"/>
      <c r="M108" s="558"/>
      <c r="N108" s="474">
        <f t="shared" si="10"/>
        <v>0</v>
      </c>
      <c r="O108" s="141" t="str">
        <f t="shared" si="11"/>
        <v/>
      </c>
      <c r="P108" s="15"/>
      <c r="Q108" s="15"/>
      <c r="R108" s="15"/>
      <c r="S108" s="15"/>
      <c r="T108" s="15"/>
      <c r="U108" s="15"/>
      <c r="V108" s="15"/>
      <c r="W108" s="621" t="str">
        <f>IF(ISBLANK($C108),"",_xlfn.IFNA(MATCH($C108,Deelnemersoverzicht!$C$16:$C$66,0),0))</f>
        <v/>
      </c>
      <c r="X108" s="487" t="str">
        <f t="shared" si="7"/>
        <v>Na startdatum aangekocht</v>
      </c>
    </row>
    <row r="109" spans="1:24" ht="12" customHeight="1" x14ac:dyDescent="0.2">
      <c r="A109" s="195" t="str">
        <f t="shared" si="6"/>
        <v/>
      </c>
      <c r="B109" s="552"/>
      <c r="C109" s="553"/>
      <c r="D109" s="710"/>
      <c r="E109" s="711"/>
      <c r="F109" s="566"/>
      <c r="G109" s="669"/>
      <c r="H109" s="563"/>
      <c r="I109" s="472">
        <f t="shared" si="8"/>
        <v>0</v>
      </c>
      <c r="J109" s="564"/>
      <c r="K109" s="668">
        <f t="shared" si="9"/>
        <v>0</v>
      </c>
      <c r="L109" s="565"/>
      <c r="M109" s="558"/>
      <c r="N109" s="474">
        <f t="shared" si="10"/>
        <v>0</v>
      </c>
      <c r="O109" s="141" t="str">
        <f t="shared" si="11"/>
        <v/>
      </c>
      <c r="P109" s="15"/>
      <c r="Q109" s="15"/>
      <c r="R109" s="15"/>
      <c r="S109" s="15"/>
      <c r="T109" s="15"/>
      <c r="U109" s="15"/>
      <c r="V109" s="15"/>
      <c r="W109" s="621" t="str">
        <f>IF(ISBLANK($C109),"",_xlfn.IFNA(MATCH($C109,Deelnemersoverzicht!$C$16:$C$66,0),0))</f>
        <v/>
      </c>
      <c r="X109" s="487" t="str">
        <f t="shared" si="7"/>
        <v>Na startdatum aangekocht</v>
      </c>
    </row>
    <row r="110" spans="1:24" ht="12" customHeight="1" x14ac:dyDescent="0.2">
      <c r="A110" s="195" t="str">
        <f t="shared" si="6"/>
        <v/>
      </c>
      <c r="B110" s="552"/>
      <c r="C110" s="553"/>
      <c r="D110" s="710"/>
      <c r="E110" s="711"/>
      <c r="F110" s="566"/>
      <c r="G110" s="669"/>
      <c r="H110" s="563"/>
      <c r="I110" s="472">
        <f t="shared" si="8"/>
        <v>0</v>
      </c>
      <c r="J110" s="564"/>
      <c r="K110" s="668">
        <f t="shared" si="9"/>
        <v>0</v>
      </c>
      <c r="L110" s="565"/>
      <c r="M110" s="558"/>
      <c r="N110" s="474">
        <f t="shared" si="10"/>
        <v>0</v>
      </c>
      <c r="O110" s="141" t="str">
        <f t="shared" si="11"/>
        <v/>
      </c>
      <c r="P110" s="15"/>
      <c r="Q110" s="15"/>
      <c r="R110" s="15"/>
      <c r="S110" s="15"/>
      <c r="T110" s="15"/>
      <c r="U110" s="15"/>
      <c r="V110" s="15"/>
      <c r="W110" s="621" t="str">
        <f>IF(ISBLANK($C110),"",_xlfn.IFNA(MATCH($C110,Deelnemersoverzicht!$C$16:$C$66,0),0))</f>
        <v/>
      </c>
      <c r="X110" s="487" t="str">
        <f t="shared" si="7"/>
        <v>Na startdatum aangekocht</v>
      </c>
    </row>
    <row r="111" spans="1:24" ht="12" customHeight="1" x14ac:dyDescent="0.2">
      <c r="A111" s="195" t="str">
        <f t="shared" si="6"/>
        <v/>
      </c>
      <c r="B111" s="552"/>
      <c r="C111" s="553"/>
      <c r="D111" s="710"/>
      <c r="E111" s="711"/>
      <c r="F111" s="566"/>
      <c r="G111" s="669"/>
      <c r="H111" s="563"/>
      <c r="I111" s="472">
        <f t="shared" si="8"/>
        <v>0</v>
      </c>
      <c r="J111" s="564"/>
      <c r="K111" s="668">
        <f t="shared" si="9"/>
        <v>0</v>
      </c>
      <c r="L111" s="565"/>
      <c r="M111" s="558"/>
      <c r="N111" s="474">
        <f t="shared" si="10"/>
        <v>0</v>
      </c>
      <c r="O111" s="141" t="str">
        <f t="shared" si="11"/>
        <v/>
      </c>
      <c r="P111" s="15"/>
      <c r="Q111" s="15"/>
      <c r="R111" s="15"/>
      <c r="S111" s="15"/>
      <c r="T111" s="15"/>
      <c r="U111" s="15"/>
      <c r="V111" s="15"/>
      <c r="W111" s="621" t="str">
        <f>IF(ISBLANK($C111),"",_xlfn.IFNA(MATCH($C111,Deelnemersoverzicht!$C$16:$C$66,0),0))</f>
        <v/>
      </c>
      <c r="X111" s="487" t="str">
        <f t="shared" si="7"/>
        <v>Na startdatum aangekocht</v>
      </c>
    </row>
    <row r="112" spans="1:24" ht="12" customHeight="1" x14ac:dyDescent="0.2">
      <c r="A112" s="195" t="str">
        <f t="shared" si="6"/>
        <v/>
      </c>
      <c r="B112" s="552"/>
      <c r="C112" s="553"/>
      <c r="D112" s="710"/>
      <c r="E112" s="711"/>
      <c r="F112" s="566"/>
      <c r="G112" s="669"/>
      <c r="H112" s="563"/>
      <c r="I112" s="472">
        <f t="shared" si="8"/>
        <v>0</v>
      </c>
      <c r="J112" s="564"/>
      <c r="K112" s="668">
        <f t="shared" si="9"/>
        <v>0</v>
      </c>
      <c r="L112" s="565"/>
      <c r="M112" s="558"/>
      <c r="N112" s="474">
        <f t="shared" si="10"/>
        <v>0</v>
      </c>
      <c r="O112" s="141" t="str">
        <f t="shared" si="11"/>
        <v/>
      </c>
      <c r="P112" s="15"/>
      <c r="Q112" s="15"/>
      <c r="R112" s="15"/>
      <c r="S112" s="15"/>
      <c r="T112" s="15"/>
      <c r="U112" s="15"/>
      <c r="V112" s="15"/>
      <c r="W112" s="621" t="str">
        <f>IF(ISBLANK($C112),"",_xlfn.IFNA(MATCH($C112,Deelnemersoverzicht!$C$16:$C$66,0),0))</f>
        <v/>
      </c>
      <c r="X112" s="487" t="str">
        <f t="shared" si="7"/>
        <v>Na startdatum aangekocht</v>
      </c>
    </row>
    <row r="113" spans="1:24" ht="12" customHeight="1" x14ac:dyDescent="0.2">
      <c r="A113" s="195" t="str">
        <f t="shared" si="6"/>
        <v/>
      </c>
      <c r="B113" s="552"/>
      <c r="C113" s="553"/>
      <c r="D113" s="710"/>
      <c r="E113" s="711"/>
      <c r="F113" s="566"/>
      <c r="G113" s="669"/>
      <c r="H113" s="563"/>
      <c r="I113" s="472">
        <f t="shared" si="8"/>
        <v>0</v>
      </c>
      <c r="J113" s="564"/>
      <c r="K113" s="668">
        <f t="shared" si="9"/>
        <v>0</v>
      </c>
      <c r="L113" s="565"/>
      <c r="M113" s="558"/>
      <c r="N113" s="474">
        <f t="shared" si="10"/>
        <v>0</v>
      </c>
      <c r="O113" s="141" t="str">
        <f t="shared" si="11"/>
        <v/>
      </c>
      <c r="P113" s="15"/>
      <c r="Q113" s="15"/>
      <c r="R113" s="15"/>
      <c r="S113" s="15"/>
      <c r="T113" s="15"/>
      <c r="U113" s="15"/>
      <c r="V113" s="15"/>
      <c r="W113" s="621" t="str">
        <f>IF(ISBLANK($C113),"",_xlfn.IFNA(MATCH($C113,Deelnemersoverzicht!$C$16:$C$66,0),0))</f>
        <v/>
      </c>
      <c r="X113" s="487" t="str">
        <f t="shared" si="7"/>
        <v>Na startdatum aangekocht</v>
      </c>
    </row>
    <row r="114" spans="1:24" ht="12" customHeight="1" x14ac:dyDescent="0.2">
      <c r="A114" s="195" t="str">
        <f t="shared" si="6"/>
        <v/>
      </c>
      <c r="B114" s="552"/>
      <c r="C114" s="553"/>
      <c r="D114" s="710"/>
      <c r="E114" s="711"/>
      <c r="F114" s="566"/>
      <c r="G114" s="669"/>
      <c r="H114" s="563"/>
      <c r="I114" s="472">
        <f t="shared" si="8"/>
        <v>0</v>
      </c>
      <c r="J114" s="564"/>
      <c r="K114" s="668">
        <f t="shared" si="9"/>
        <v>0</v>
      </c>
      <c r="L114" s="565"/>
      <c r="M114" s="558"/>
      <c r="N114" s="474">
        <f t="shared" si="10"/>
        <v>0</v>
      </c>
      <c r="O114" s="141" t="str">
        <f t="shared" si="11"/>
        <v/>
      </c>
      <c r="P114" s="15"/>
      <c r="Q114" s="15"/>
      <c r="R114" s="15"/>
      <c r="S114" s="15"/>
      <c r="T114" s="15"/>
      <c r="U114" s="15"/>
      <c r="V114" s="15"/>
      <c r="W114" s="621" t="str">
        <f>IF(ISBLANK($C114),"",_xlfn.IFNA(MATCH($C114,Deelnemersoverzicht!$C$16:$C$66,0),0))</f>
        <v/>
      </c>
      <c r="X114" s="487" t="str">
        <f t="shared" si="7"/>
        <v>Na startdatum aangekocht</v>
      </c>
    </row>
    <row r="115" spans="1:24" ht="12" customHeight="1" x14ac:dyDescent="0.2">
      <c r="A115" s="195" t="str">
        <f t="shared" si="6"/>
        <v/>
      </c>
      <c r="B115" s="552"/>
      <c r="C115" s="553"/>
      <c r="D115" s="710"/>
      <c r="E115" s="711"/>
      <c r="F115" s="566"/>
      <c r="G115" s="669"/>
      <c r="H115" s="563"/>
      <c r="I115" s="472">
        <f t="shared" si="8"/>
        <v>0</v>
      </c>
      <c r="J115" s="564"/>
      <c r="K115" s="668">
        <f t="shared" si="9"/>
        <v>0</v>
      </c>
      <c r="L115" s="565"/>
      <c r="M115" s="558"/>
      <c r="N115" s="474">
        <f t="shared" si="10"/>
        <v>0</v>
      </c>
      <c r="O115" s="141" t="str">
        <f t="shared" si="11"/>
        <v/>
      </c>
      <c r="P115" s="15"/>
      <c r="Q115" s="15"/>
      <c r="R115" s="15"/>
      <c r="S115" s="15"/>
      <c r="T115" s="15"/>
      <c r="U115" s="15"/>
      <c r="V115" s="15"/>
      <c r="W115" s="621" t="str">
        <f>IF(ISBLANK($C115),"",_xlfn.IFNA(MATCH($C115,Deelnemersoverzicht!$C$16:$C$66,0),0))</f>
        <v/>
      </c>
      <c r="X115" s="487" t="str">
        <f t="shared" si="7"/>
        <v>Na startdatum aangekocht</v>
      </c>
    </row>
    <row r="116" spans="1:24" ht="12" customHeight="1" x14ac:dyDescent="0.2">
      <c r="A116" s="195" t="str">
        <f t="shared" si="6"/>
        <v/>
      </c>
      <c r="B116" s="552"/>
      <c r="C116" s="553"/>
      <c r="D116" s="710"/>
      <c r="E116" s="711"/>
      <c r="F116" s="566"/>
      <c r="G116" s="669"/>
      <c r="H116" s="563"/>
      <c r="I116" s="472">
        <f t="shared" si="8"/>
        <v>0</v>
      </c>
      <c r="J116" s="564"/>
      <c r="K116" s="668">
        <f t="shared" si="9"/>
        <v>0</v>
      </c>
      <c r="L116" s="565"/>
      <c r="M116" s="558"/>
      <c r="N116" s="474">
        <f t="shared" si="10"/>
        <v>0</v>
      </c>
      <c r="O116" s="141" t="str">
        <f t="shared" si="11"/>
        <v/>
      </c>
      <c r="P116" s="15"/>
      <c r="Q116" s="15"/>
      <c r="R116" s="15"/>
      <c r="S116" s="15"/>
      <c r="T116" s="15"/>
      <c r="U116" s="15"/>
      <c r="V116" s="15"/>
      <c r="W116" s="621" t="str">
        <f>IF(ISBLANK($C116),"",_xlfn.IFNA(MATCH($C116,Deelnemersoverzicht!$C$16:$C$66,0),0))</f>
        <v/>
      </c>
      <c r="X116" s="487" t="str">
        <f t="shared" si="7"/>
        <v>Na startdatum aangekocht</v>
      </c>
    </row>
    <row r="117" spans="1:24" ht="12" customHeight="1" x14ac:dyDescent="0.2">
      <c r="A117" s="195" t="str">
        <f t="shared" si="6"/>
        <v/>
      </c>
      <c r="B117" s="552"/>
      <c r="C117" s="553"/>
      <c r="D117" s="710"/>
      <c r="E117" s="711"/>
      <c r="F117" s="566"/>
      <c r="G117" s="669"/>
      <c r="H117" s="563"/>
      <c r="I117" s="472">
        <f t="shared" si="8"/>
        <v>0</v>
      </c>
      <c r="J117" s="564"/>
      <c r="K117" s="668">
        <f t="shared" si="9"/>
        <v>0</v>
      </c>
      <c r="L117" s="565"/>
      <c r="M117" s="558"/>
      <c r="N117" s="474">
        <f t="shared" si="10"/>
        <v>0</v>
      </c>
      <c r="O117" s="141" t="str">
        <f t="shared" si="11"/>
        <v/>
      </c>
      <c r="P117" s="15"/>
      <c r="Q117" s="15"/>
      <c r="R117" s="15"/>
      <c r="S117" s="15"/>
      <c r="T117" s="15"/>
      <c r="U117" s="15"/>
      <c r="V117" s="15"/>
      <c r="W117" s="621" t="str">
        <f>IF(ISBLANK($C117),"",_xlfn.IFNA(MATCH($C117,Deelnemersoverzicht!$C$16:$C$66,0),0))</f>
        <v/>
      </c>
      <c r="X117" s="487" t="str">
        <f t="shared" si="7"/>
        <v>Na startdatum aangekocht</v>
      </c>
    </row>
    <row r="118" spans="1:24" ht="12" customHeight="1" x14ac:dyDescent="0.2">
      <c r="A118" s="195" t="str">
        <f t="shared" si="6"/>
        <v/>
      </c>
      <c r="B118" s="552"/>
      <c r="C118" s="553"/>
      <c r="D118" s="710"/>
      <c r="E118" s="711"/>
      <c r="F118" s="566"/>
      <c r="G118" s="669"/>
      <c r="H118" s="563"/>
      <c r="I118" s="472">
        <f t="shared" si="8"/>
        <v>0</v>
      </c>
      <c r="J118" s="564"/>
      <c r="K118" s="668">
        <f t="shared" si="9"/>
        <v>0</v>
      </c>
      <c r="L118" s="565"/>
      <c r="M118" s="558"/>
      <c r="N118" s="474">
        <f t="shared" si="10"/>
        <v>0</v>
      </c>
      <c r="O118" s="141" t="str">
        <f t="shared" si="11"/>
        <v/>
      </c>
      <c r="P118" s="15"/>
      <c r="Q118" s="15"/>
      <c r="R118" s="15"/>
      <c r="S118" s="15"/>
      <c r="T118" s="15"/>
      <c r="U118" s="15"/>
      <c r="V118" s="15"/>
      <c r="W118" s="621" t="str">
        <f>IF(ISBLANK($C118),"",_xlfn.IFNA(MATCH($C118,Deelnemersoverzicht!$C$16:$C$66,0),0))</f>
        <v/>
      </c>
      <c r="X118" s="487" t="str">
        <f t="shared" si="7"/>
        <v>Na startdatum aangekocht</v>
      </c>
    </row>
    <row r="119" spans="1:24" ht="12" customHeight="1" x14ac:dyDescent="0.2">
      <c r="A119" s="195" t="str">
        <f t="shared" si="6"/>
        <v/>
      </c>
      <c r="B119" s="552"/>
      <c r="C119" s="553"/>
      <c r="D119" s="710"/>
      <c r="E119" s="711"/>
      <c r="F119" s="566"/>
      <c r="G119" s="669"/>
      <c r="H119" s="563"/>
      <c r="I119" s="472">
        <f t="shared" si="8"/>
        <v>0</v>
      </c>
      <c r="J119" s="564"/>
      <c r="K119" s="668">
        <f t="shared" si="9"/>
        <v>0</v>
      </c>
      <c r="L119" s="565"/>
      <c r="M119" s="558"/>
      <c r="N119" s="474">
        <f t="shared" si="10"/>
        <v>0</v>
      </c>
      <c r="O119" s="141" t="str">
        <f t="shared" si="11"/>
        <v/>
      </c>
      <c r="P119" s="15"/>
      <c r="Q119" s="15"/>
      <c r="R119" s="15"/>
      <c r="S119" s="15"/>
      <c r="T119" s="15"/>
      <c r="U119" s="15"/>
      <c r="V119" s="15"/>
      <c r="W119" s="621" t="str">
        <f>IF(ISBLANK($C119),"",_xlfn.IFNA(MATCH($C119,Deelnemersoverzicht!$C$16:$C$66,0),0))</f>
        <v/>
      </c>
      <c r="X119" s="487" t="str">
        <f t="shared" si="7"/>
        <v>Na startdatum aangekocht</v>
      </c>
    </row>
    <row r="120" spans="1:24" ht="12" customHeight="1" x14ac:dyDescent="0.2">
      <c r="A120" s="195" t="str">
        <f t="shared" si="6"/>
        <v/>
      </c>
      <c r="B120" s="552"/>
      <c r="C120" s="553"/>
      <c r="D120" s="710"/>
      <c r="E120" s="711"/>
      <c r="F120" s="566"/>
      <c r="G120" s="669"/>
      <c r="H120" s="563"/>
      <c r="I120" s="472">
        <f t="shared" si="8"/>
        <v>0</v>
      </c>
      <c r="J120" s="564"/>
      <c r="K120" s="668">
        <f t="shared" si="9"/>
        <v>0</v>
      </c>
      <c r="L120" s="565"/>
      <c r="M120" s="558"/>
      <c r="N120" s="474">
        <f t="shared" si="10"/>
        <v>0</v>
      </c>
      <c r="O120" s="141" t="str">
        <f t="shared" si="11"/>
        <v/>
      </c>
      <c r="P120" s="15"/>
      <c r="Q120" s="15"/>
      <c r="R120" s="15"/>
      <c r="S120" s="15"/>
      <c r="T120" s="15"/>
      <c r="U120" s="15"/>
      <c r="V120" s="15"/>
      <c r="W120" s="621" t="str">
        <f>IF(ISBLANK($C120),"",_xlfn.IFNA(MATCH($C120,Deelnemersoverzicht!$C$16:$C$66,0),0))</f>
        <v/>
      </c>
      <c r="X120" s="487" t="str">
        <f t="shared" si="7"/>
        <v>Na startdatum aangekocht</v>
      </c>
    </row>
    <row r="121" spans="1:24" ht="12" customHeight="1" x14ac:dyDescent="0.2">
      <c r="A121" s="195" t="str">
        <f t="shared" si="6"/>
        <v/>
      </c>
      <c r="B121" s="552"/>
      <c r="C121" s="553"/>
      <c r="D121" s="710"/>
      <c r="E121" s="711"/>
      <c r="F121" s="566"/>
      <c r="G121" s="669"/>
      <c r="H121" s="563"/>
      <c r="I121" s="472">
        <f t="shared" si="8"/>
        <v>0</v>
      </c>
      <c r="J121" s="564"/>
      <c r="K121" s="668">
        <f t="shared" si="9"/>
        <v>0</v>
      </c>
      <c r="L121" s="565"/>
      <c r="M121" s="558"/>
      <c r="N121" s="474">
        <f t="shared" si="10"/>
        <v>0</v>
      </c>
      <c r="O121" s="141" t="str">
        <f t="shared" si="11"/>
        <v/>
      </c>
      <c r="P121" s="15"/>
      <c r="Q121" s="15"/>
      <c r="R121" s="15"/>
      <c r="S121" s="15"/>
      <c r="T121" s="15"/>
      <c r="U121" s="15"/>
      <c r="V121" s="15"/>
      <c r="W121" s="621" t="str">
        <f>IF(ISBLANK($C121),"",_xlfn.IFNA(MATCH($C121,Deelnemersoverzicht!$C$16:$C$66,0),0))</f>
        <v/>
      </c>
      <c r="X121" s="487" t="str">
        <f t="shared" si="7"/>
        <v>Na startdatum aangekocht</v>
      </c>
    </row>
    <row r="122" spans="1:24" ht="12" customHeight="1" x14ac:dyDescent="0.2">
      <c r="A122" s="195" t="str">
        <f t="shared" si="6"/>
        <v/>
      </c>
      <c r="B122" s="552"/>
      <c r="C122" s="553"/>
      <c r="D122" s="710"/>
      <c r="E122" s="711"/>
      <c r="F122" s="566"/>
      <c r="G122" s="669"/>
      <c r="H122" s="563"/>
      <c r="I122" s="472">
        <f t="shared" si="8"/>
        <v>0</v>
      </c>
      <c r="J122" s="564"/>
      <c r="K122" s="668">
        <f t="shared" si="9"/>
        <v>0</v>
      </c>
      <c r="L122" s="565"/>
      <c r="M122" s="558"/>
      <c r="N122" s="474">
        <f t="shared" si="10"/>
        <v>0</v>
      </c>
      <c r="O122" s="141" t="str">
        <f t="shared" si="11"/>
        <v/>
      </c>
      <c r="P122" s="15"/>
      <c r="Q122" s="15"/>
      <c r="R122" s="15"/>
      <c r="S122" s="15"/>
      <c r="T122" s="15"/>
      <c r="U122" s="15"/>
      <c r="V122" s="15"/>
      <c r="W122" s="621" t="str">
        <f>IF(ISBLANK($C122),"",_xlfn.IFNA(MATCH($C122,Deelnemersoverzicht!$C$16:$C$66,0),0))</f>
        <v/>
      </c>
      <c r="X122" s="487" t="str">
        <f t="shared" si="7"/>
        <v>Na startdatum aangekocht</v>
      </c>
    </row>
    <row r="123" spans="1:24" ht="12" customHeight="1" x14ac:dyDescent="0.2">
      <c r="A123" s="195" t="str">
        <f t="shared" si="6"/>
        <v/>
      </c>
      <c r="B123" s="552"/>
      <c r="C123" s="553"/>
      <c r="D123" s="710"/>
      <c r="E123" s="711"/>
      <c r="F123" s="566"/>
      <c r="G123" s="669"/>
      <c r="H123" s="563"/>
      <c r="I123" s="472">
        <f t="shared" si="8"/>
        <v>0</v>
      </c>
      <c r="J123" s="564"/>
      <c r="K123" s="668">
        <f t="shared" si="9"/>
        <v>0</v>
      </c>
      <c r="L123" s="565"/>
      <c r="M123" s="558"/>
      <c r="N123" s="474">
        <f t="shared" si="10"/>
        <v>0</v>
      </c>
      <c r="O123" s="141" t="str">
        <f t="shared" si="11"/>
        <v/>
      </c>
      <c r="P123" s="15"/>
      <c r="Q123" s="15"/>
      <c r="R123" s="15"/>
      <c r="S123" s="15"/>
      <c r="T123" s="15"/>
      <c r="U123" s="15"/>
      <c r="V123" s="15"/>
      <c r="W123" s="621" t="str">
        <f>IF(ISBLANK($C123),"",_xlfn.IFNA(MATCH($C123,Deelnemersoverzicht!$C$16:$C$66,0),0))</f>
        <v/>
      </c>
      <c r="X123" s="487" t="str">
        <f t="shared" si="7"/>
        <v>Na startdatum aangekocht</v>
      </c>
    </row>
    <row r="124" spans="1:24" ht="12" customHeight="1" x14ac:dyDescent="0.2">
      <c r="A124" s="195" t="str">
        <f t="shared" si="6"/>
        <v/>
      </c>
      <c r="B124" s="552"/>
      <c r="C124" s="553"/>
      <c r="D124" s="710"/>
      <c r="E124" s="711"/>
      <c r="F124" s="566"/>
      <c r="G124" s="669"/>
      <c r="H124" s="563"/>
      <c r="I124" s="472">
        <f t="shared" si="8"/>
        <v>0</v>
      </c>
      <c r="J124" s="564"/>
      <c r="K124" s="668">
        <f t="shared" si="9"/>
        <v>0</v>
      </c>
      <c r="L124" s="565"/>
      <c r="M124" s="558"/>
      <c r="N124" s="474">
        <f t="shared" si="10"/>
        <v>0</v>
      </c>
      <c r="O124" s="141" t="str">
        <f t="shared" si="11"/>
        <v/>
      </c>
      <c r="P124" s="15"/>
      <c r="Q124" s="15"/>
      <c r="R124" s="15"/>
      <c r="S124" s="15"/>
      <c r="T124" s="15"/>
      <c r="U124" s="15"/>
      <c r="V124" s="15"/>
      <c r="W124" s="621" t="str">
        <f>IF(ISBLANK($C124),"",_xlfn.IFNA(MATCH($C124,Deelnemersoverzicht!$C$16:$C$66,0),0))</f>
        <v/>
      </c>
      <c r="X124" s="487" t="str">
        <f t="shared" si="7"/>
        <v>Na startdatum aangekocht</v>
      </c>
    </row>
    <row r="125" spans="1:24" ht="12" customHeight="1" x14ac:dyDescent="0.2">
      <c r="A125" s="195" t="str">
        <f t="shared" si="6"/>
        <v/>
      </c>
      <c r="B125" s="552"/>
      <c r="C125" s="553"/>
      <c r="D125" s="710"/>
      <c r="E125" s="711"/>
      <c r="F125" s="566"/>
      <c r="G125" s="669"/>
      <c r="H125" s="563"/>
      <c r="I125" s="472">
        <f t="shared" si="8"/>
        <v>0</v>
      </c>
      <c r="J125" s="564"/>
      <c r="K125" s="668">
        <f t="shared" si="9"/>
        <v>0</v>
      </c>
      <c r="L125" s="565"/>
      <c r="M125" s="558"/>
      <c r="N125" s="474">
        <f t="shared" si="10"/>
        <v>0</v>
      </c>
      <c r="O125" s="141" t="str">
        <f t="shared" si="11"/>
        <v/>
      </c>
      <c r="P125" s="15"/>
      <c r="Q125" s="15"/>
      <c r="R125" s="15"/>
      <c r="S125" s="15"/>
      <c r="T125" s="15"/>
      <c r="U125" s="15"/>
      <c r="V125" s="15"/>
      <c r="W125" s="621" t="str">
        <f>IF(ISBLANK($C125),"",_xlfn.IFNA(MATCH($C125,Deelnemersoverzicht!$C$16:$C$66,0),0))</f>
        <v/>
      </c>
      <c r="X125" s="487" t="str">
        <f t="shared" si="7"/>
        <v>Na startdatum aangekocht</v>
      </c>
    </row>
    <row r="126" spans="1:24" ht="12" customHeight="1" x14ac:dyDescent="0.2">
      <c r="A126" s="195" t="str">
        <f t="shared" si="6"/>
        <v/>
      </c>
      <c r="B126" s="552"/>
      <c r="C126" s="553"/>
      <c r="D126" s="710"/>
      <c r="E126" s="711"/>
      <c r="F126" s="566"/>
      <c r="G126" s="669"/>
      <c r="H126" s="563"/>
      <c r="I126" s="472">
        <f t="shared" si="8"/>
        <v>0</v>
      </c>
      <c r="J126" s="564"/>
      <c r="K126" s="668">
        <f t="shared" si="9"/>
        <v>0</v>
      </c>
      <c r="L126" s="565"/>
      <c r="M126" s="558"/>
      <c r="N126" s="474">
        <f t="shared" si="10"/>
        <v>0</v>
      </c>
      <c r="O126" s="141" t="str">
        <f t="shared" si="11"/>
        <v/>
      </c>
      <c r="P126" s="15"/>
      <c r="Q126" s="15"/>
      <c r="R126" s="15"/>
      <c r="S126" s="15"/>
      <c r="T126" s="15"/>
      <c r="U126" s="15"/>
      <c r="V126" s="15"/>
      <c r="W126" s="621" t="str">
        <f>IF(ISBLANK($C126),"",_xlfn.IFNA(MATCH($C126,Deelnemersoverzicht!$C$16:$C$66,0),0))</f>
        <v/>
      </c>
      <c r="X126" s="487" t="str">
        <f t="shared" si="7"/>
        <v>Na startdatum aangekocht</v>
      </c>
    </row>
    <row r="127" spans="1:24" ht="12" customHeight="1" x14ac:dyDescent="0.2">
      <c r="A127" s="195" t="str">
        <f t="shared" si="6"/>
        <v/>
      </c>
      <c r="B127" s="552"/>
      <c r="C127" s="553"/>
      <c r="D127" s="710"/>
      <c r="E127" s="711"/>
      <c r="F127" s="566"/>
      <c r="G127" s="669"/>
      <c r="H127" s="563"/>
      <c r="I127" s="472">
        <f t="shared" si="8"/>
        <v>0</v>
      </c>
      <c r="J127" s="564"/>
      <c r="K127" s="668">
        <f t="shared" si="9"/>
        <v>0</v>
      </c>
      <c r="L127" s="565"/>
      <c r="M127" s="558"/>
      <c r="N127" s="474">
        <f t="shared" si="10"/>
        <v>0</v>
      </c>
      <c r="O127" s="141" t="str">
        <f t="shared" si="11"/>
        <v/>
      </c>
      <c r="P127" s="15"/>
      <c r="Q127" s="15"/>
      <c r="R127" s="15"/>
      <c r="S127" s="15"/>
      <c r="T127" s="15"/>
      <c r="U127" s="15"/>
      <c r="V127" s="15"/>
      <c r="W127" s="621" t="str">
        <f>IF(ISBLANK($C127),"",_xlfn.IFNA(MATCH($C127,Deelnemersoverzicht!$C$16:$C$66,0),0))</f>
        <v/>
      </c>
      <c r="X127" s="487" t="str">
        <f t="shared" si="7"/>
        <v>Na startdatum aangekocht</v>
      </c>
    </row>
    <row r="128" spans="1:24" ht="12" customHeight="1" x14ac:dyDescent="0.2">
      <c r="A128" s="195" t="str">
        <f t="shared" si="6"/>
        <v/>
      </c>
      <c r="B128" s="552"/>
      <c r="C128" s="553"/>
      <c r="D128" s="710"/>
      <c r="E128" s="711"/>
      <c r="F128" s="566"/>
      <c r="G128" s="669"/>
      <c r="H128" s="563"/>
      <c r="I128" s="472">
        <f t="shared" si="8"/>
        <v>0</v>
      </c>
      <c r="J128" s="564"/>
      <c r="K128" s="668">
        <f t="shared" si="9"/>
        <v>0</v>
      </c>
      <c r="L128" s="565"/>
      <c r="M128" s="558"/>
      <c r="N128" s="474">
        <f t="shared" si="10"/>
        <v>0</v>
      </c>
      <c r="O128" s="141" t="str">
        <f t="shared" si="11"/>
        <v/>
      </c>
      <c r="P128" s="15"/>
      <c r="Q128" s="15"/>
      <c r="R128" s="15"/>
      <c r="S128" s="15"/>
      <c r="T128" s="15"/>
      <c r="U128" s="15"/>
      <c r="V128" s="15"/>
      <c r="W128" s="621" t="str">
        <f>IF(ISBLANK($C128),"",_xlfn.IFNA(MATCH($C128,Deelnemersoverzicht!$C$16:$C$66,0),0))</f>
        <v/>
      </c>
      <c r="X128" s="487"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6"/>
        <v/>
      </c>
      <c r="B129" s="552"/>
      <c r="C129" s="553"/>
      <c r="D129" s="710"/>
      <c r="E129" s="711"/>
      <c r="F129" s="566"/>
      <c r="G129" s="669"/>
      <c r="H129" s="563"/>
      <c r="I129" s="472">
        <f t="shared" si="8"/>
        <v>0</v>
      </c>
      <c r="J129" s="564"/>
      <c r="K129" s="668">
        <f t="shared" si="9"/>
        <v>0</v>
      </c>
      <c r="L129" s="565"/>
      <c r="M129" s="558"/>
      <c r="N129" s="474">
        <f t="shared" si="10"/>
        <v>0</v>
      </c>
      <c r="O129" s="141" t="str">
        <f t="shared" si="11"/>
        <v/>
      </c>
      <c r="P129" s="15"/>
      <c r="Q129" s="15"/>
      <c r="R129" s="15"/>
      <c r="S129" s="15"/>
      <c r="T129" s="15"/>
      <c r="U129" s="15"/>
      <c r="V129" s="15"/>
      <c r="W129" s="621" t="str">
        <f>IF(ISBLANK($C129),"",_xlfn.IFNA(MATCH($C129,Deelnemersoverzicht!$C$16:$C$66,0),0))</f>
        <v/>
      </c>
      <c r="X129" s="487" t="str">
        <f t="shared" si="12"/>
        <v>Na startdatum aangekocht</v>
      </c>
    </row>
    <row r="130" spans="1:24" ht="12" customHeight="1" x14ac:dyDescent="0.2">
      <c r="A130" s="195" t="str">
        <f t="shared" si="6"/>
        <v/>
      </c>
      <c r="B130" s="552"/>
      <c r="C130" s="553"/>
      <c r="D130" s="710"/>
      <c r="E130" s="711"/>
      <c r="F130" s="566"/>
      <c r="G130" s="669"/>
      <c r="H130" s="563"/>
      <c r="I130" s="472">
        <f t="shared" si="8"/>
        <v>0</v>
      </c>
      <c r="J130" s="564"/>
      <c r="K130" s="668">
        <f t="shared" si="9"/>
        <v>0</v>
      </c>
      <c r="L130" s="565"/>
      <c r="M130" s="558"/>
      <c r="N130" s="474">
        <f t="shared" si="10"/>
        <v>0</v>
      </c>
      <c r="O130" s="141" t="str">
        <f t="shared" si="11"/>
        <v/>
      </c>
      <c r="P130" s="15"/>
      <c r="Q130" s="15"/>
      <c r="R130" s="15"/>
      <c r="S130" s="15"/>
      <c r="T130" s="15"/>
      <c r="U130" s="15"/>
      <c r="V130" s="15"/>
      <c r="W130" s="621" t="str">
        <f>IF(ISBLANK($C130),"",_xlfn.IFNA(MATCH($C130,Deelnemersoverzicht!$C$16:$C$66,0),0))</f>
        <v/>
      </c>
      <c r="X130" s="487" t="str">
        <f t="shared" si="12"/>
        <v>Na startdatum aangekocht</v>
      </c>
    </row>
    <row r="131" spans="1:24" ht="12" customHeight="1" x14ac:dyDescent="0.2">
      <c r="A131" s="195" t="str">
        <f t="shared" si="6"/>
        <v/>
      </c>
      <c r="B131" s="552"/>
      <c r="C131" s="553"/>
      <c r="D131" s="710"/>
      <c r="E131" s="711"/>
      <c r="F131" s="566"/>
      <c r="G131" s="669"/>
      <c r="H131" s="563"/>
      <c r="I131" s="472">
        <f t="shared" si="8"/>
        <v>0</v>
      </c>
      <c r="J131" s="564"/>
      <c r="K131" s="668">
        <f t="shared" si="9"/>
        <v>0</v>
      </c>
      <c r="L131" s="565"/>
      <c r="M131" s="558"/>
      <c r="N131" s="474">
        <f t="shared" si="10"/>
        <v>0</v>
      </c>
      <c r="O131" s="141" t="str">
        <f t="shared" si="11"/>
        <v/>
      </c>
      <c r="P131" s="15"/>
      <c r="Q131" s="15"/>
      <c r="R131" s="15"/>
      <c r="S131" s="15"/>
      <c r="T131" s="15"/>
      <c r="U131" s="15"/>
      <c r="V131" s="15"/>
      <c r="W131" s="621" t="str">
        <f>IF(ISBLANK($C131),"",_xlfn.IFNA(MATCH($C131,Deelnemersoverzicht!$C$16:$C$66,0),0))</f>
        <v/>
      </c>
      <c r="X131" s="487" t="str">
        <f t="shared" si="12"/>
        <v>Na startdatum aangekocht</v>
      </c>
    </row>
    <row r="132" spans="1:24" ht="12" customHeight="1" x14ac:dyDescent="0.2">
      <c r="A132" s="195" t="str">
        <f t="shared" si="6"/>
        <v/>
      </c>
      <c r="B132" s="552"/>
      <c r="C132" s="553"/>
      <c r="D132" s="710"/>
      <c r="E132" s="711"/>
      <c r="F132" s="566"/>
      <c r="G132" s="669"/>
      <c r="H132" s="563"/>
      <c r="I132" s="472">
        <f t="shared" si="8"/>
        <v>0</v>
      </c>
      <c r="J132" s="564"/>
      <c r="K132" s="668">
        <f t="shared" si="9"/>
        <v>0</v>
      </c>
      <c r="L132" s="565"/>
      <c r="M132" s="558"/>
      <c r="N132" s="474">
        <f t="shared" si="10"/>
        <v>0</v>
      </c>
      <c r="O132" s="141" t="str">
        <f t="shared" si="11"/>
        <v/>
      </c>
      <c r="P132" s="15"/>
      <c r="Q132" s="15"/>
      <c r="R132" s="15"/>
      <c r="S132" s="15"/>
      <c r="T132" s="15"/>
      <c r="U132" s="15"/>
      <c r="V132" s="15"/>
      <c r="W132" s="621" t="str">
        <f>IF(ISBLANK($C132),"",_xlfn.IFNA(MATCH($C132,Deelnemersoverzicht!$C$16:$C$66,0),0))</f>
        <v/>
      </c>
      <c r="X132" s="487" t="str">
        <f t="shared" si="12"/>
        <v>Na startdatum aangekocht</v>
      </c>
    </row>
    <row r="133" spans="1:24" ht="12" customHeight="1" x14ac:dyDescent="0.2">
      <c r="A133" s="195" t="str">
        <f t="shared" si="6"/>
        <v/>
      </c>
      <c r="B133" s="552"/>
      <c r="C133" s="553"/>
      <c r="D133" s="710"/>
      <c r="E133" s="711"/>
      <c r="F133" s="566"/>
      <c r="G133" s="669"/>
      <c r="H133" s="563"/>
      <c r="I133" s="472">
        <f t="shared" si="8"/>
        <v>0</v>
      </c>
      <c r="J133" s="564"/>
      <c r="K133" s="668">
        <f t="shared" si="9"/>
        <v>0</v>
      </c>
      <c r="L133" s="565"/>
      <c r="M133" s="558"/>
      <c r="N133" s="474">
        <f t="shared" si="10"/>
        <v>0</v>
      </c>
      <c r="O133" s="141" t="str">
        <f t="shared" si="11"/>
        <v/>
      </c>
      <c r="P133" s="15"/>
      <c r="Q133" s="15"/>
      <c r="R133" s="15"/>
      <c r="S133" s="15"/>
      <c r="T133" s="15"/>
      <c r="U133" s="15"/>
      <c r="V133" s="15"/>
      <c r="W133" s="621" t="str">
        <f>IF(ISBLANK($C133),"",_xlfn.IFNA(MATCH($C133,Deelnemersoverzicht!$C$16:$C$66,0),0))</f>
        <v/>
      </c>
      <c r="X133" s="487" t="str">
        <f t="shared" si="12"/>
        <v>Na startdatum aangekocht</v>
      </c>
    </row>
    <row r="134" spans="1:24" ht="12" customHeight="1" x14ac:dyDescent="0.2">
      <c r="A134" s="195" t="str">
        <f t="shared" si="6"/>
        <v/>
      </c>
      <c r="B134" s="552"/>
      <c r="C134" s="553"/>
      <c r="D134" s="710"/>
      <c r="E134" s="711"/>
      <c r="F134" s="566"/>
      <c r="G134" s="669"/>
      <c r="H134" s="563"/>
      <c r="I134" s="472">
        <f t="shared" si="8"/>
        <v>0</v>
      </c>
      <c r="J134" s="564"/>
      <c r="K134" s="668">
        <f t="shared" si="9"/>
        <v>0</v>
      </c>
      <c r="L134" s="565"/>
      <c r="M134" s="558"/>
      <c r="N134" s="474">
        <f t="shared" si="10"/>
        <v>0</v>
      </c>
      <c r="O134" s="141" t="str">
        <f t="shared" si="11"/>
        <v/>
      </c>
      <c r="P134" s="15"/>
      <c r="Q134" s="15"/>
      <c r="R134" s="15"/>
      <c r="S134" s="15"/>
      <c r="T134" s="15"/>
      <c r="U134" s="15"/>
      <c r="V134" s="15"/>
      <c r="W134" s="621" t="str">
        <f>IF(ISBLANK($C134),"",_xlfn.IFNA(MATCH($C134,Deelnemersoverzicht!$C$16:$C$66,0),0))</f>
        <v/>
      </c>
      <c r="X134" s="487" t="str">
        <f t="shared" si="12"/>
        <v>Na startdatum aangekocht</v>
      </c>
    </row>
    <row r="135" spans="1:24" ht="12" customHeight="1" x14ac:dyDescent="0.2">
      <c r="A135" s="195" t="str">
        <f t="shared" si="6"/>
        <v/>
      </c>
      <c r="B135" s="552"/>
      <c r="C135" s="553"/>
      <c r="D135" s="710"/>
      <c r="E135" s="711"/>
      <c r="F135" s="566"/>
      <c r="G135" s="669"/>
      <c r="H135" s="563"/>
      <c r="I135" s="472">
        <f t="shared" si="8"/>
        <v>0</v>
      </c>
      <c r="J135" s="564"/>
      <c r="K135" s="668">
        <f t="shared" si="9"/>
        <v>0</v>
      </c>
      <c r="L135" s="565"/>
      <c r="M135" s="558"/>
      <c r="N135" s="474">
        <f t="shared" si="10"/>
        <v>0</v>
      </c>
      <c r="O135" s="141" t="str">
        <f t="shared" si="11"/>
        <v/>
      </c>
      <c r="P135" s="15"/>
      <c r="Q135" s="15"/>
      <c r="R135" s="15"/>
      <c r="S135" s="15"/>
      <c r="T135" s="15"/>
      <c r="U135" s="15"/>
      <c r="V135" s="15"/>
      <c r="W135" s="621" t="str">
        <f>IF(ISBLANK($C135),"",_xlfn.IFNA(MATCH($C135,Deelnemersoverzicht!$C$16:$C$66,0),0))</f>
        <v/>
      </c>
      <c r="X135" s="487" t="str">
        <f t="shared" si="12"/>
        <v>Na startdatum aangekocht</v>
      </c>
    </row>
    <row r="136" spans="1:24" ht="12" customHeight="1" x14ac:dyDescent="0.2">
      <c r="A136" s="195" t="str">
        <f t="shared" si="6"/>
        <v/>
      </c>
      <c r="B136" s="552"/>
      <c r="C136" s="553"/>
      <c r="D136" s="710"/>
      <c r="E136" s="711"/>
      <c r="F136" s="566"/>
      <c r="G136" s="669"/>
      <c r="H136" s="563"/>
      <c r="I136" s="472">
        <f t="shared" si="8"/>
        <v>0</v>
      </c>
      <c r="J136" s="564"/>
      <c r="K136" s="668">
        <f t="shared" si="9"/>
        <v>0</v>
      </c>
      <c r="L136" s="565"/>
      <c r="M136" s="558"/>
      <c r="N136" s="474">
        <f t="shared" si="10"/>
        <v>0</v>
      </c>
      <c r="O136" s="141" t="str">
        <f t="shared" si="11"/>
        <v/>
      </c>
      <c r="P136" s="15"/>
      <c r="Q136" s="15"/>
      <c r="R136" s="15"/>
      <c r="S136" s="15"/>
      <c r="T136" s="15"/>
      <c r="U136" s="15"/>
      <c r="V136" s="15"/>
      <c r="W136" s="621" t="str">
        <f>IF(ISBLANK($C136),"",_xlfn.IFNA(MATCH($C136,Deelnemersoverzicht!$C$16:$C$66,0),0))</f>
        <v/>
      </c>
      <c r="X136" s="487" t="str">
        <f t="shared" si="12"/>
        <v>Na startdatum aangekocht</v>
      </c>
    </row>
    <row r="137" spans="1:24" ht="12" customHeight="1" x14ac:dyDescent="0.2">
      <c r="A137" s="195" t="str">
        <f t="shared" si="6"/>
        <v/>
      </c>
      <c r="B137" s="552"/>
      <c r="C137" s="553"/>
      <c r="D137" s="710"/>
      <c r="E137" s="711"/>
      <c r="F137" s="566"/>
      <c r="G137" s="669"/>
      <c r="H137" s="563"/>
      <c r="I137" s="472">
        <f t="shared" si="8"/>
        <v>0</v>
      </c>
      <c r="J137" s="564"/>
      <c r="K137" s="668">
        <f t="shared" si="9"/>
        <v>0</v>
      </c>
      <c r="L137" s="565"/>
      <c r="M137" s="558"/>
      <c r="N137" s="474">
        <f t="shared" si="10"/>
        <v>0</v>
      </c>
      <c r="O137" s="141" t="str">
        <f t="shared" si="11"/>
        <v/>
      </c>
      <c r="P137" s="15"/>
      <c r="Q137" s="15"/>
      <c r="R137" s="15"/>
      <c r="S137" s="15"/>
      <c r="T137" s="15"/>
      <c r="U137" s="15"/>
      <c r="V137" s="15"/>
      <c r="W137" s="621" t="str">
        <f>IF(ISBLANK($C137),"",_xlfn.IFNA(MATCH($C137,Deelnemersoverzicht!$C$16:$C$66,0),0))</f>
        <v/>
      </c>
      <c r="X137" s="487" t="str">
        <f t="shared" si="12"/>
        <v>Na startdatum aangekocht</v>
      </c>
    </row>
    <row r="138" spans="1:24" ht="12" customHeight="1" x14ac:dyDescent="0.2">
      <c r="A138" s="195" t="str">
        <f t="shared" si="6"/>
        <v/>
      </c>
      <c r="B138" s="552"/>
      <c r="C138" s="553"/>
      <c r="D138" s="710"/>
      <c r="E138" s="711"/>
      <c r="F138" s="566"/>
      <c r="G138" s="669"/>
      <c r="H138" s="563"/>
      <c r="I138" s="472">
        <f t="shared" si="8"/>
        <v>0</v>
      </c>
      <c r="J138" s="564"/>
      <c r="K138" s="668">
        <f t="shared" si="9"/>
        <v>0</v>
      </c>
      <c r="L138" s="565"/>
      <c r="M138" s="558"/>
      <c r="N138" s="474">
        <f t="shared" si="10"/>
        <v>0</v>
      </c>
      <c r="O138" s="141" t="str">
        <f t="shared" si="11"/>
        <v/>
      </c>
      <c r="P138" s="15"/>
      <c r="Q138" s="15"/>
      <c r="R138" s="15"/>
      <c r="S138" s="15"/>
      <c r="T138" s="15"/>
      <c r="U138" s="15"/>
      <c r="V138" s="15"/>
      <c r="W138" s="621" t="str">
        <f>IF(ISBLANK($C138),"",_xlfn.IFNA(MATCH($C138,Deelnemersoverzicht!$C$16:$C$66,0),0))</f>
        <v/>
      </c>
      <c r="X138" s="487" t="str">
        <f t="shared" si="12"/>
        <v>Na startdatum aangekocht</v>
      </c>
    </row>
    <row r="139" spans="1:24" ht="12" customHeight="1" x14ac:dyDescent="0.2">
      <c r="A139" s="195" t="str">
        <f t="shared" si="6"/>
        <v/>
      </c>
      <c r="B139" s="552"/>
      <c r="C139" s="553"/>
      <c r="D139" s="710"/>
      <c r="E139" s="711"/>
      <c r="F139" s="566"/>
      <c r="G139" s="669"/>
      <c r="H139" s="563"/>
      <c r="I139" s="472">
        <f t="shared" si="8"/>
        <v>0</v>
      </c>
      <c r="J139" s="564"/>
      <c r="K139" s="668">
        <f t="shared" si="9"/>
        <v>0</v>
      </c>
      <c r="L139" s="565"/>
      <c r="M139" s="558"/>
      <c r="N139" s="474">
        <f t="shared" si="10"/>
        <v>0</v>
      </c>
      <c r="O139" s="141" t="str">
        <f t="shared" si="11"/>
        <v/>
      </c>
      <c r="P139" s="15"/>
      <c r="Q139" s="15"/>
      <c r="R139" s="15"/>
      <c r="S139" s="15"/>
      <c r="T139" s="15"/>
      <c r="U139" s="15"/>
      <c r="V139" s="15"/>
      <c r="W139" s="621" t="str">
        <f>IF(ISBLANK($C139),"",_xlfn.IFNA(MATCH($C139,Deelnemersoverzicht!$C$16:$C$66,0),0))</f>
        <v/>
      </c>
      <c r="X139" s="487" t="str">
        <f t="shared" si="12"/>
        <v>Na startdatum aangekocht</v>
      </c>
    </row>
    <row r="140" spans="1:24" ht="12" customHeight="1" x14ac:dyDescent="0.2">
      <c r="A140" s="195" t="str">
        <f t="shared" si="6"/>
        <v/>
      </c>
      <c r="B140" s="552"/>
      <c r="C140" s="553"/>
      <c r="D140" s="710"/>
      <c r="E140" s="711"/>
      <c r="F140" s="566"/>
      <c r="G140" s="669"/>
      <c r="H140" s="563"/>
      <c r="I140" s="472">
        <f t="shared" si="8"/>
        <v>0</v>
      </c>
      <c r="J140" s="564"/>
      <c r="K140" s="668">
        <f t="shared" si="9"/>
        <v>0</v>
      </c>
      <c r="L140" s="565"/>
      <c r="M140" s="558"/>
      <c r="N140" s="474">
        <f t="shared" si="10"/>
        <v>0</v>
      </c>
      <c r="O140" s="141" t="str">
        <f t="shared" si="11"/>
        <v/>
      </c>
      <c r="P140" s="15"/>
      <c r="Q140" s="15"/>
      <c r="R140" s="15"/>
      <c r="S140" s="15"/>
      <c r="T140" s="15"/>
      <c r="U140" s="15"/>
      <c r="V140" s="15"/>
      <c r="W140" s="621" t="str">
        <f>IF(ISBLANK($C140),"",_xlfn.IFNA(MATCH($C140,Deelnemersoverzicht!$C$16:$C$66,0),0))</f>
        <v/>
      </c>
      <c r="X140" s="487" t="str">
        <f t="shared" si="12"/>
        <v>Na startdatum aangekocht</v>
      </c>
    </row>
    <row r="141" spans="1:24" ht="12" customHeight="1" x14ac:dyDescent="0.2">
      <c r="A141" s="195" t="str">
        <f t="shared" si="6"/>
        <v/>
      </c>
      <c r="B141" s="552"/>
      <c r="C141" s="553"/>
      <c r="D141" s="710"/>
      <c r="E141" s="711"/>
      <c r="F141" s="566"/>
      <c r="G141" s="669"/>
      <c r="H141" s="563"/>
      <c r="I141" s="472">
        <f t="shared" si="8"/>
        <v>0</v>
      </c>
      <c r="J141" s="564"/>
      <c r="K141" s="668">
        <f t="shared" si="9"/>
        <v>0</v>
      </c>
      <c r="L141" s="565"/>
      <c r="M141" s="558"/>
      <c r="N141" s="474">
        <f t="shared" si="10"/>
        <v>0</v>
      </c>
      <c r="O141" s="141" t="str">
        <f t="shared" si="11"/>
        <v/>
      </c>
      <c r="P141" s="15"/>
      <c r="Q141" s="15"/>
      <c r="R141" s="15"/>
      <c r="S141" s="15"/>
      <c r="T141" s="15"/>
      <c r="U141" s="15"/>
      <c r="V141" s="15"/>
      <c r="W141" s="621" t="str">
        <f>IF(ISBLANK($C141),"",_xlfn.IFNA(MATCH($C141,Deelnemersoverzicht!$C$16:$C$66,0),0))</f>
        <v/>
      </c>
      <c r="X141" s="487" t="str">
        <f t="shared" si="12"/>
        <v>Na startdatum aangekocht</v>
      </c>
    </row>
    <row r="142" spans="1:24" ht="12" customHeight="1" x14ac:dyDescent="0.2">
      <c r="A142" s="195" t="str">
        <f t="shared" si="6"/>
        <v/>
      </c>
      <c r="B142" s="552"/>
      <c r="C142" s="553"/>
      <c r="D142" s="710"/>
      <c r="E142" s="711"/>
      <c r="F142" s="566"/>
      <c r="G142" s="669"/>
      <c r="H142" s="563"/>
      <c r="I142" s="472">
        <f t="shared" si="8"/>
        <v>0</v>
      </c>
      <c r="J142" s="564"/>
      <c r="K142" s="668">
        <f t="shared" si="9"/>
        <v>0</v>
      </c>
      <c r="L142" s="565"/>
      <c r="M142" s="558"/>
      <c r="N142" s="474">
        <f t="shared" si="10"/>
        <v>0</v>
      </c>
      <c r="O142" s="141" t="str">
        <f t="shared" si="11"/>
        <v/>
      </c>
      <c r="P142" s="15"/>
      <c r="Q142" s="15"/>
      <c r="R142" s="15"/>
      <c r="S142" s="15"/>
      <c r="T142" s="15"/>
      <c r="U142" s="15"/>
      <c r="V142" s="15"/>
      <c r="W142" s="621" t="str">
        <f>IF(ISBLANK($C142),"",_xlfn.IFNA(MATCH($C142,Deelnemersoverzicht!$C$16:$C$66,0),0))</f>
        <v/>
      </c>
      <c r="X142" s="487" t="str">
        <f t="shared" si="12"/>
        <v>Na startdatum aangekocht</v>
      </c>
    </row>
    <row r="143" spans="1:24" ht="12" customHeight="1" x14ac:dyDescent="0.2">
      <c r="A143" s="195" t="str">
        <f t="shared" si="6"/>
        <v/>
      </c>
      <c r="B143" s="552"/>
      <c r="C143" s="553"/>
      <c r="D143" s="710"/>
      <c r="E143" s="711"/>
      <c r="F143" s="566"/>
      <c r="G143" s="669"/>
      <c r="H143" s="563"/>
      <c r="I143" s="472">
        <f t="shared" si="8"/>
        <v>0</v>
      </c>
      <c r="J143" s="564"/>
      <c r="K143" s="668">
        <f t="shared" si="9"/>
        <v>0</v>
      </c>
      <c r="L143" s="565"/>
      <c r="M143" s="558"/>
      <c r="N143" s="474">
        <f t="shared" si="10"/>
        <v>0</v>
      </c>
      <c r="O143" s="141" t="str">
        <f t="shared" si="11"/>
        <v/>
      </c>
      <c r="P143" s="15"/>
      <c r="Q143" s="15"/>
      <c r="R143" s="15"/>
      <c r="S143" s="15"/>
      <c r="T143" s="15"/>
      <c r="U143" s="15"/>
      <c r="V143" s="15"/>
      <c r="W143" s="621" t="str">
        <f>IF(ISBLANK($C143),"",_xlfn.IFNA(MATCH($C143,Deelnemersoverzicht!$C$16:$C$66,0),0))</f>
        <v/>
      </c>
      <c r="X143" s="487" t="str">
        <f t="shared" si="12"/>
        <v>Na startdatum aangekocht</v>
      </c>
    </row>
    <row r="144" spans="1:24" ht="12" customHeight="1" x14ac:dyDescent="0.2">
      <c r="A144" s="195" t="str">
        <f t="shared" si="6"/>
        <v/>
      </c>
      <c r="B144" s="552"/>
      <c r="C144" s="553"/>
      <c r="D144" s="710"/>
      <c r="E144" s="711"/>
      <c r="F144" s="566"/>
      <c r="G144" s="669"/>
      <c r="H144" s="563"/>
      <c r="I144" s="472">
        <f t="shared" si="8"/>
        <v>0</v>
      </c>
      <c r="J144" s="564"/>
      <c r="K144" s="668">
        <f t="shared" si="9"/>
        <v>0</v>
      </c>
      <c r="L144" s="565"/>
      <c r="M144" s="558"/>
      <c r="N144" s="474">
        <f t="shared" si="10"/>
        <v>0</v>
      </c>
      <c r="O144" s="141" t="str">
        <f t="shared" si="11"/>
        <v/>
      </c>
      <c r="P144" s="15"/>
      <c r="Q144" s="15"/>
      <c r="R144" s="15"/>
      <c r="S144" s="15"/>
      <c r="T144" s="15"/>
      <c r="U144" s="15"/>
      <c r="V144" s="15"/>
      <c r="W144" s="621" t="str">
        <f>IF(ISBLANK($C144),"",_xlfn.IFNA(MATCH($C144,Deelnemersoverzicht!$C$16:$C$66,0),0))</f>
        <v/>
      </c>
      <c r="X144" s="487" t="str">
        <f t="shared" si="12"/>
        <v>Na startdatum aangekocht</v>
      </c>
    </row>
    <row r="145" spans="1:24" ht="12" customHeight="1" x14ac:dyDescent="0.2">
      <c r="A145" s="195" t="str">
        <f t="shared" si="6"/>
        <v/>
      </c>
      <c r="B145" s="552"/>
      <c r="C145" s="553"/>
      <c r="D145" s="710"/>
      <c r="E145" s="711"/>
      <c r="F145" s="566"/>
      <c r="G145" s="669"/>
      <c r="H145" s="563"/>
      <c r="I145" s="472">
        <f t="shared" si="8"/>
        <v>0</v>
      </c>
      <c r="J145" s="564"/>
      <c r="K145" s="668">
        <f t="shared" si="9"/>
        <v>0</v>
      </c>
      <c r="L145" s="565"/>
      <c r="M145" s="558"/>
      <c r="N145" s="474">
        <f t="shared" si="10"/>
        <v>0</v>
      </c>
      <c r="O145" s="141" t="str">
        <f t="shared" si="11"/>
        <v/>
      </c>
      <c r="P145" s="15"/>
      <c r="Q145" s="15"/>
      <c r="R145" s="15"/>
      <c r="S145" s="15"/>
      <c r="T145" s="15"/>
      <c r="U145" s="15"/>
      <c r="V145" s="15"/>
      <c r="W145" s="621" t="str">
        <f>IF(ISBLANK($C145),"",_xlfn.IFNA(MATCH($C145,Deelnemersoverzicht!$C$16:$C$66,0),0))</f>
        <v/>
      </c>
      <c r="X145" s="487" t="str">
        <f t="shared" si="12"/>
        <v>Na startdatum aangekocht</v>
      </c>
    </row>
    <row r="146" spans="1:24" ht="12" customHeight="1" x14ac:dyDescent="0.2">
      <c r="A146" s="195" t="str">
        <f t="shared" si="6"/>
        <v/>
      </c>
      <c r="B146" s="552"/>
      <c r="C146" s="553"/>
      <c r="D146" s="710"/>
      <c r="E146" s="711"/>
      <c r="F146" s="566"/>
      <c r="G146" s="669"/>
      <c r="H146" s="563"/>
      <c r="I146" s="472">
        <f t="shared" si="8"/>
        <v>0</v>
      </c>
      <c r="J146" s="564"/>
      <c r="K146" s="668">
        <f t="shared" si="9"/>
        <v>0</v>
      </c>
      <c r="L146" s="565"/>
      <c r="M146" s="558"/>
      <c r="N146" s="474">
        <f t="shared" si="10"/>
        <v>0</v>
      </c>
      <c r="O146" s="141" t="str">
        <f t="shared" si="11"/>
        <v/>
      </c>
      <c r="P146" s="15"/>
      <c r="Q146" s="15"/>
      <c r="R146" s="15"/>
      <c r="S146" s="15"/>
      <c r="T146" s="15"/>
      <c r="U146" s="15"/>
      <c r="V146" s="15"/>
      <c r="W146" s="621" t="str">
        <f>IF(ISBLANK($C146),"",_xlfn.IFNA(MATCH($C146,Deelnemersoverzicht!$C$16:$C$66,0),0))</f>
        <v/>
      </c>
      <c r="X146" s="487" t="str">
        <f t="shared" si="12"/>
        <v>Na startdatum aangekocht</v>
      </c>
    </row>
    <row r="147" spans="1:24" ht="12" customHeight="1" x14ac:dyDescent="0.2">
      <c r="A147" s="195" t="str">
        <f t="shared" si="6"/>
        <v/>
      </c>
      <c r="B147" s="552"/>
      <c r="C147" s="553"/>
      <c r="D147" s="710"/>
      <c r="E147" s="711"/>
      <c r="F147" s="566"/>
      <c r="G147" s="669"/>
      <c r="H147" s="563"/>
      <c r="I147" s="472">
        <f t="shared" si="8"/>
        <v>0</v>
      </c>
      <c r="J147" s="564"/>
      <c r="K147" s="668">
        <f t="shared" si="9"/>
        <v>0</v>
      </c>
      <c r="L147" s="565"/>
      <c r="M147" s="558"/>
      <c r="N147" s="474">
        <f t="shared" si="10"/>
        <v>0</v>
      </c>
      <c r="O147" s="141" t="str">
        <f t="shared" si="11"/>
        <v/>
      </c>
      <c r="P147" s="15"/>
      <c r="Q147" s="15"/>
      <c r="R147" s="15"/>
      <c r="S147" s="15"/>
      <c r="T147" s="15"/>
      <c r="U147" s="15"/>
      <c r="V147" s="15"/>
      <c r="W147" s="621" t="str">
        <f>IF(ISBLANK($C147),"",_xlfn.IFNA(MATCH($C147,Deelnemersoverzicht!$C$16:$C$66,0),0))</f>
        <v/>
      </c>
      <c r="X147" s="487" t="str">
        <f t="shared" si="12"/>
        <v>Na startdatum aangekocht</v>
      </c>
    </row>
    <row r="148" spans="1:24" ht="12" customHeight="1" x14ac:dyDescent="0.2">
      <c r="A148" s="195" t="str">
        <f t="shared" si="6"/>
        <v/>
      </c>
      <c r="B148" s="552"/>
      <c r="C148" s="553"/>
      <c r="D148" s="710"/>
      <c r="E148" s="711"/>
      <c r="F148" s="566"/>
      <c r="G148" s="669"/>
      <c r="H148" s="563"/>
      <c r="I148" s="472">
        <f t="shared" si="8"/>
        <v>0</v>
      </c>
      <c r="J148" s="564"/>
      <c r="K148" s="668">
        <f t="shared" si="9"/>
        <v>0</v>
      </c>
      <c r="L148" s="565"/>
      <c r="M148" s="558"/>
      <c r="N148" s="474">
        <f t="shared" si="10"/>
        <v>0</v>
      </c>
      <c r="O148" s="141" t="str">
        <f t="shared" si="11"/>
        <v/>
      </c>
      <c r="P148" s="15"/>
      <c r="Q148" s="15"/>
      <c r="R148" s="15"/>
      <c r="S148" s="15"/>
      <c r="T148" s="15"/>
      <c r="U148" s="15"/>
      <c r="V148" s="15"/>
      <c r="W148" s="621" t="str">
        <f>IF(ISBLANK($C148),"",_xlfn.IFNA(MATCH($C148,Deelnemersoverzicht!$C$16:$C$66,0),0))</f>
        <v/>
      </c>
      <c r="X148" s="487" t="str">
        <f t="shared" si="12"/>
        <v>Na startdatum aangekocht</v>
      </c>
    </row>
    <row r="149" spans="1:24" ht="12" customHeight="1" x14ac:dyDescent="0.2">
      <c r="A149" s="195" t="str">
        <f t="shared" si="6"/>
        <v/>
      </c>
      <c r="B149" s="552"/>
      <c r="C149" s="553"/>
      <c r="D149" s="710"/>
      <c r="E149" s="711"/>
      <c r="F149" s="566"/>
      <c r="G149" s="669"/>
      <c r="H149" s="563"/>
      <c r="I149" s="472">
        <f t="shared" si="8"/>
        <v>0</v>
      </c>
      <c r="J149" s="564"/>
      <c r="K149" s="668">
        <f t="shared" si="9"/>
        <v>0</v>
      </c>
      <c r="L149" s="565"/>
      <c r="M149" s="558"/>
      <c r="N149" s="474">
        <f t="shared" si="10"/>
        <v>0</v>
      </c>
      <c r="O149" s="141" t="str">
        <f t="shared" si="11"/>
        <v/>
      </c>
      <c r="P149" s="15"/>
      <c r="Q149" s="15"/>
      <c r="R149" s="15"/>
      <c r="S149" s="15"/>
      <c r="T149" s="15"/>
      <c r="U149" s="15"/>
      <c r="V149" s="15"/>
      <c r="W149" s="621" t="str">
        <f>IF(ISBLANK($C149),"",_xlfn.IFNA(MATCH($C149,Deelnemersoverzicht!$C$16:$C$66,0),0))</f>
        <v/>
      </c>
      <c r="X149" s="487" t="str">
        <f t="shared" si="12"/>
        <v>Na startdatum aangekocht</v>
      </c>
    </row>
    <row r="150" spans="1:24" ht="12" customHeight="1" x14ac:dyDescent="0.2">
      <c r="A150" s="195" t="str">
        <f t="shared" si="6"/>
        <v/>
      </c>
      <c r="B150" s="552"/>
      <c r="C150" s="553"/>
      <c r="D150" s="710"/>
      <c r="E150" s="711"/>
      <c r="F150" s="566"/>
      <c r="G150" s="669"/>
      <c r="H150" s="563"/>
      <c r="I150" s="472">
        <f t="shared" si="8"/>
        <v>0</v>
      </c>
      <c r="J150" s="564"/>
      <c r="K150" s="668">
        <f t="shared" si="9"/>
        <v>0</v>
      </c>
      <c r="L150" s="565"/>
      <c r="M150" s="558"/>
      <c r="N150" s="474">
        <f t="shared" si="10"/>
        <v>0</v>
      </c>
      <c r="O150" s="141" t="str">
        <f t="shared" si="11"/>
        <v/>
      </c>
      <c r="P150" s="15"/>
      <c r="Q150" s="15"/>
      <c r="R150" s="15"/>
      <c r="S150" s="15"/>
      <c r="T150" s="15"/>
      <c r="U150" s="15"/>
      <c r="V150" s="15"/>
      <c r="W150" s="621" t="str">
        <f>IF(ISBLANK($C150),"",_xlfn.IFNA(MATCH($C150,Deelnemersoverzicht!$C$16:$C$66,0),0))</f>
        <v/>
      </c>
      <c r="X150" s="487" t="str">
        <f t="shared" si="12"/>
        <v>Na startdatum aangekocht</v>
      </c>
    </row>
    <row r="151" spans="1:24" ht="12" customHeight="1" x14ac:dyDescent="0.2">
      <c r="A151" s="195"/>
      <c r="B151" s="136"/>
      <c r="C151" s="15"/>
      <c r="D151" s="136"/>
      <c r="E151" s="136"/>
      <c r="F151" s="136"/>
      <c r="G151" s="136"/>
      <c r="H151" s="136"/>
      <c r="I151" s="136"/>
      <c r="J151" s="136"/>
      <c r="K151" s="136"/>
      <c r="L151" s="136"/>
      <c r="M151" s="470" t="s">
        <v>74</v>
      </c>
      <c r="N151" s="471">
        <f>SUM(N96:N150)</f>
        <v>0</v>
      </c>
      <c r="O151" s="141"/>
      <c r="P151" s="15"/>
      <c r="Q151" s="15"/>
      <c r="R151" s="15"/>
      <c r="S151" s="15"/>
      <c r="T151" s="15"/>
      <c r="U151" s="15"/>
      <c r="V151" s="15"/>
      <c r="W151" s="440"/>
      <c r="X151" s="487" t="str">
        <f t="shared" si="12"/>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P152" s="15"/>
      <c r="Q152" s="15"/>
      <c r="R152" s="15"/>
      <c r="S152" s="15"/>
      <c r="T152" s="15"/>
      <c r="U152" s="15"/>
      <c r="V152" s="15"/>
      <c r="W152" s="440"/>
      <c r="X152" s="487" t="str">
        <f t="shared" si="12"/>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P153" s="15"/>
      <c r="Q153" s="15"/>
      <c r="R153" s="15"/>
      <c r="S153" s="15"/>
      <c r="T153" s="15"/>
      <c r="U153" s="15"/>
      <c r="V153" s="15"/>
      <c r="W153" s="440"/>
      <c r="X153" s="15"/>
    </row>
    <row r="154" spans="1:24" ht="12" customHeight="1" x14ac:dyDescent="0.2">
      <c r="A154" s="195"/>
      <c r="B154" s="137"/>
      <c r="C154" s="137"/>
      <c r="D154" s="136"/>
      <c r="E154" s="136"/>
      <c r="F154" s="136"/>
      <c r="G154" s="136"/>
      <c r="H154" s="136"/>
      <c r="I154" s="136"/>
      <c r="J154" s="136"/>
      <c r="K154" s="136"/>
      <c r="L154" s="136"/>
      <c r="M154" s="136"/>
      <c r="N154" s="136"/>
      <c r="O154" s="141"/>
      <c r="P154" s="15"/>
      <c r="Q154" s="15"/>
      <c r="R154" s="15"/>
      <c r="S154" s="15"/>
      <c r="T154" s="15"/>
      <c r="U154" s="15"/>
      <c r="V154" s="15"/>
      <c r="W154" s="440"/>
      <c r="X154" s="15"/>
    </row>
    <row r="155" spans="1:24" ht="12" customHeight="1" x14ac:dyDescent="0.2">
      <c r="A155" s="195"/>
      <c r="B155" s="137" t="s">
        <v>122</v>
      </c>
      <c r="C155" s="136"/>
      <c r="D155" s="136"/>
      <c r="E155" s="136"/>
      <c r="F155" s="136"/>
      <c r="G155" s="136"/>
      <c r="H155" s="136"/>
      <c r="I155" s="136"/>
      <c r="J155" s="136"/>
      <c r="K155" s="136"/>
      <c r="L155" s="136"/>
      <c r="M155" s="136"/>
      <c r="N155" s="136"/>
      <c r="O155" s="141"/>
      <c r="P155" s="15"/>
      <c r="Q155" s="15"/>
      <c r="R155" s="15"/>
      <c r="S155" s="15"/>
      <c r="T155" s="15"/>
      <c r="U155" s="15"/>
      <c r="V155" s="15"/>
      <c r="W155" s="440"/>
      <c r="X155" s="15"/>
    </row>
    <row r="156" spans="1:24" ht="60" x14ac:dyDescent="0.2">
      <c r="A156" s="195"/>
      <c r="B156" s="464" t="s">
        <v>263</v>
      </c>
      <c r="C156" s="670" t="s">
        <v>99</v>
      </c>
      <c r="D156" s="465" t="s">
        <v>73</v>
      </c>
      <c r="E156" s="467"/>
      <c r="F156" s="467"/>
      <c r="G156" s="467"/>
      <c r="H156" s="548" t="s">
        <v>450</v>
      </c>
      <c r="I156" s="465" t="s">
        <v>385</v>
      </c>
      <c r="J156" s="488" t="s">
        <v>379</v>
      </c>
      <c r="K156" s="712" t="s">
        <v>234</v>
      </c>
      <c r="L156" s="713"/>
      <c r="M156" s="466" t="s">
        <v>65</v>
      </c>
      <c r="N156" s="464" t="s">
        <v>386</v>
      </c>
      <c r="O156" s="141"/>
      <c r="P156" s="15"/>
      <c r="Q156" s="15"/>
      <c r="R156" s="15"/>
      <c r="S156" s="15"/>
      <c r="T156" s="15"/>
      <c r="U156" s="15"/>
      <c r="V156" s="15"/>
      <c r="W156" s="440"/>
      <c r="X156" s="486" t="s">
        <v>383</v>
      </c>
    </row>
    <row r="157" spans="1:24" ht="12" customHeight="1" x14ac:dyDescent="0.2">
      <c r="A157" s="195" t="str">
        <f t="shared" ref="A157:A206" si="13">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15"/>
      <c r="Q157" s="15"/>
      <c r="R157" s="15"/>
      <c r="S157" s="15"/>
      <c r="T157" s="15"/>
      <c r="U157" s="15"/>
      <c r="V157" s="15"/>
      <c r="W157" s="621"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3"/>
        <v/>
      </c>
      <c r="B158" s="552"/>
      <c r="C158" s="560"/>
      <c r="D158" s="567"/>
      <c r="E158" s="567"/>
      <c r="F158" s="567"/>
      <c r="G158" s="567"/>
      <c r="H158" s="568"/>
      <c r="I158" s="562"/>
      <c r="J158" s="563"/>
      <c r="K158" s="708">
        <f t="shared" ref="K158:K206" si="14">IFERROR($I158-$N158,0)</f>
        <v>0</v>
      </c>
      <c r="L158" s="709"/>
      <c r="M158" s="559"/>
      <c r="N158" s="474">
        <f>IFERROR(($I158/$J158)*(Deelnemersoverzicht!$C$13-(DATEDIF(Startdatum,$H158,"D")/365)),0)</f>
        <v>0</v>
      </c>
      <c r="O158" s="141" t="str">
        <f t="shared" ref="O158:O206" si="15">IF(AND(COUNTA(B158:J158)&gt;0,ISBLANK(M158)),"Activiteittype ontbreekt!",IF(B158="","",IF(COUNTIF($B$15:$B$314,B158)=1,"",IF(COUNTIF($A$15:$A$314,B158&amp;M158)&gt;1,"","Let op dat elk activiteitnummer hetzelfde activiteittype moet krijgen!"))))</f>
        <v/>
      </c>
      <c r="P158" s="15"/>
      <c r="Q158" s="15"/>
      <c r="R158" s="15"/>
      <c r="S158" s="15"/>
      <c r="T158" s="15"/>
      <c r="U158" s="15"/>
      <c r="V158" s="15"/>
      <c r="W158" s="621" t="str">
        <f>IF(ISBLANK($C158),"",_xlfn.IFNA(MATCH($C158,Deelnemersoverzicht!$C$16:$C$66,0),0))</f>
        <v/>
      </c>
      <c r="X158" s="487"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3"/>
        <v/>
      </c>
      <c r="B159" s="552"/>
      <c r="C159" s="560"/>
      <c r="D159" s="567"/>
      <c r="E159" s="567"/>
      <c r="F159" s="567"/>
      <c r="G159" s="567"/>
      <c r="H159" s="568"/>
      <c r="I159" s="562"/>
      <c r="J159" s="563"/>
      <c r="K159" s="708">
        <f t="shared" si="14"/>
        <v>0</v>
      </c>
      <c r="L159" s="709"/>
      <c r="M159" s="559"/>
      <c r="N159" s="474">
        <f>IFERROR(($I159/$J159)*(Deelnemersoverzicht!$C$13-(DATEDIF(Startdatum,$H159,"D")/365)),0)</f>
        <v>0</v>
      </c>
      <c r="O159" s="141" t="str">
        <f t="shared" si="15"/>
        <v/>
      </c>
      <c r="P159" s="15"/>
      <c r="Q159" s="15"/>
      <c r="R159" s="15"/>
      <c r="S159" s="15"/>
      <c r="T159" s="15"/>
      <c r="U159" s="15"/>
      <c r="V159" s="15"/>
      <c r="W159" s="621" t="str">
        <f>IF(ISBLANK($C159),"",_xlfn.IFNA(MATCH($C159,Deelnemersoverzicht!$C$16:$C$66,0),0))</f>
        <v/>
      </c>
      <c r="X159" s="487" t="str">
        <f t="shared" si="16"/>
        <v>Na startdatum aangekocht</v>
      </c>
    </row>
    <row r="160" spans="1:24" ht="12" customHeight="1" x14ac:dyDescent="0.2">
      <c r="A160" s="195" t="str">
        <f t="shared" si="13"/>
        <v/>
      </c>
      <c r="B160" s="552"/>
      <c r="C160" s="560"/>
      <c r="D160" s="567"/>
      <c r="E160" s="567"/>
      <c r="F160" s="567"/>
      <c r="G160" s="567"/>
      <c r="H160" s="568"/>
      <c r="I160" s="562"/>
      <c r="J160" s="563"/>
      <c r="K160" s="708">
        <f t="shared" si="14"/>
        <v>0</v>
      </c>
      <c r="L160" s="709"/>
      <c r="M160" s="559"/>
      <c r="N160" s="474">
        <f>IFERROR(($I160/$J160)*(Deelnemersoverzicht!$C$13-(DATEDIF(Startdatum,$H160,"D")/365)),0)</f>
        <v>0</v>
      </c>
      <c r="O160" s="141" t="str">
        <f t="shared" si="15"/>
        <v/>
      </c>
      <c r="P160" s="15"/>
      <c r="Q160" s="15"/>
      <c r="R160" s="15"/>
      <c r="S160" s="15"/>
      <c r="T160" s="15"/>
      <c r="U160" s="15"/>
      <c r="V160" s="15"/>
      <c r="W160" s="621" t="str">
        <f>IF(ISBLANK($C160),"",_xlfn.IFNA(MATCH($C160,Deelnemersoverzicht!$C$16:$C$66,0),0))</f>
        <v/>
      </c>
      <c r="X160" s="487" t="str">
        <f t="shared" si="16"/>
        <v>Na startdatum aangekocht</v>
      </c>
    </row>
    <row r="161" spans="1:24" ht="12" customHeight="1" x14ac:dyDescent="0.2">
      <c r="A161" s="195" t="str">
        <f t="shared" si="13"/>
        <v/>
      </c>
      <c r="B161" s="552"/>
      <c r="C161" s="560"/>
      <c r="D161" s="567"/>
      <c r="E161" s="567"/>
      <c r="F161" s="567"/>
      <c r="G161" s="567"/>
      <c r="H161" s="568"/>
      <c r="I161" s="562"/>
      <c r="J161" s="563"/>
      <c r="K161" s="708">
        <f t="shared" si="14"/>
        <v>0</v>
      </c>
      <c r="L161" s="709"/>
      <c r="M161" s="559"/>
      <c r="N161" s="474">
        <f>IFERROR(($I161/$J161)*(Deelnemersoverzicht!$C$13-(DATEDIF(Startdatum,$H161,"D")/365)),0)</f>
        <v>0</v>
      </c>
      <c r="O161" s="141" t="str">
        <f t="shared" si="15"/>
        <v/>
      </c>
      <c r="P161" s="15"/>
      <c r="Q161" s="15"/>
      <c r="R161" s="15"/>
      <c r="S161" s="15"/>
      <c r="T161" s="15"/>
      <c r="U161" s="15"/>
      <c r="V161" s="15"/>
      <c r="W161" s="621" t="str">
        <f>IF(ISBLANK($C161),"",_xlfn.IFNA(MATCH($C161,Deelnemersoverzicht!$C$16:$C$66,0),0))</f>
        <v/>
      </c>
      <c r="X161" s="487" t="str">
        <f t="shared" si="16"/>
        <v>Na startdatum aangekocht</v>
      </c>
    </row>
    <row r="162" spans="1:24" ht="12" customHeight="1" x14ac:dyDescent="0.2">
      <c r="A162" s="195" t="str">
        <f t="shared" si="13"/>
        <v/>
      </c>
      <c r="B162" s="552"/>
      <c r="C162" s="560"/>
      <c r="D162" s="567"/>
      <c r="E162" s="567"/>
      <c r="F162" s="567"/>
      <c r="G162" s="567"/>
      <c r="H162" s="568"/>
      <c r="I162" s="562"/>
      <c r="J162" s="563"/>
      <c r="K162" s="708">
        <f t="shared" si="14"/>
        <v>0</v>
      </c>
      <c r="L162" s="709"/>
      <c r="M162" s="559"/>
      <c r="N162" s="474">
        <f>IFERROR(($I162/$J162)*(Deelnemersoverzicht!$C$13-(DATEDIF(Startdatum,$H162,"D")/365)),0)</f>
        <v>0</v>
      </c>
      <c r="O162" s="141" t="str">
        <f t="shared" si="15"/>
        <v/>
      </c>
      <c r="P162" s="15"/>
      <c r="Q162" s="15"/>
      <c r="R162" s="15"/>
      <c r="S162" s="15"/>
      <c r="T162" s="15"/>
      <c r="U162" s="15"/>
      <c r="V162" s="15"/>
      <c r="W162" s="621" t="str">
        <f>IF(ISBLANK($C162),"",_xlfn.IFNA(MATCH($C162,Deelnemersoverzicht!$C$16:$C$66,0),0))</f>
        <v/>
      </c>
      <c r="X162" s="487" t="str">
        <f t="shared" si="16"/>
        <v>Na startdatum aangekocht</v>
      </c>
    </row>
    <row r="163" spans="1:24" ht="12" customHeight="1" x14ac:dyDescent="0.2">
      <c r="A163" s="195" t="str">
        <f t="shared" si="13"/>
        <v/>
      </c>
      <c r="B163" s="552"/>
      <c r="C163" s="560"/>
      <c r="D163" s="567"/>
      <c r="E163" s="567"/>
      <c r="F163" s="567"/>
      <c r="G163" s="567"/>
      <c r="H163" s="568"/>
      <c r="I163" s="562"/>
      <c r="J163" s="563"/>
      <c r="K163" s="708">
        <f t="shared" si="14"/>
        <v>0</v>
      </c>
      <c r="L163" s="709"/>
      <c r="M163" s="559"/>
      <c r="N163" s="474">
        <f>IFERROR(($I163/$J163)*(Deelnemersoverzicht!$C$13-(DATEDIF(Startdatum,$H163,"D")/365)),0)</f>
        <v>0</v>
      </c>
      <c r="O163" s="141" t="str">
        <f t="shared" si="15"/>
        <v/>
      </c>
      <c r="P163" s="15"/>
      <c r="Q163" s="15"/>
      <c r="R163" s="15"/>
      <c r="S163" s="15"/>
      <c r="T163" s="15"/>
      <c r="U163" s="15"/>
      <c r="V163" s="15"/>
      <c r="W163" s="621" t="str">
        <f>IF(ISBLANK($C163),"",_xlfn.IFNA(MATCH($C163,Deelnemersoverzicht!$C$16:$C$66,0),0))</f>
        <v/>
      </c>
      <c r="X163" s="487" t="str">
        <f t="shared" si="16"/>
        <v>Na startdatum aangekocht</v>
      </c>
    </row>
    <row r="164" spans="1:24" x14ac:dyDescent="0.2">
      <c r="A164" s="195" t="str">
        <f t="shared" si="13"/>
        <v/>
      </c>
      <c r="B164" s="552"/>
      <c r="C164" s="560"/>
      <c r="D164" s="567"/>
      <c r="E164" s="567"/>
      <c r="F164" s="567"/>
      <c r="G164" s="567"/>
      <c r="H164" s="568"/>
      <c r="I164" s="562"/>
      <c r="J164" s="563"/>
      <c r="K164" s="708">
        <f t="shared" si="14"/>
        <v>0</v>
      </c>
      <c r="L164" s="709"/>
      <c r="M164" s="559"/>
      <c r="N164" s="474">
        <f>IFERROR(($I164/$J164)*(Deelnemersoverzicht!$C$13-(DATEDIF(Startdatum,$H164,"D")/365)),0)</f>
        <v>0</v>
      </c>
      <c r="O164" s="141" t="str">
        <f t="shared" si="15"/>
        <v/>
      </c>
      <c r="P164" s="15"/>
      <c r="Q164" s="15"/>
      <c r="R164" s="15"/>
      <c r="S164" s="15"/>
      <c r="T164" s="15"/>
      <c r="U164" s="15"/>
      <c r="V164" s="15"/>
      <c r="W164" s="621" t="str">
        <f>IF(ISBLANK($C164),"",_xlfn.IFNA(MATCH($C164,Deelnemersoverzicht!$C$16:$C$66,0),0))</f>
        <v/>
      </c>
      <c r="X164" s="487" t="str">
        <f t="shared" si="16"/>
        <v>Na startdatum aangekocht</v>
      </c>
    </row>
    <row r="165" spans="1:24" ht="12" customHeight="1" x14ac:dyDescent="0.2">
      <c r="A165" s="195" t="str">
        <f t="shared" si="13"/>
        <v/>
      </c>
      <c r="B165" s="552"/>
      <c r="C165" s="560"/>
      <c r="D165" s="567"/>
      <c r="E165" s="567"/>
      <c r="F165" s="567"/>
      <c r="G165" s="567"/>
      <c r="H165" s="568"/>
      <c r="I165" s="562"/>
      <c r="J165" s="563"/>
      <c r="K165" s="708">
        <f t="shared" si="14"/>
        <v>0</v>
      </c>
      <c r="L165" s="709"/>
      <c r="M165" s="559"/>
      <c r="N165" s="474">
        <f>IFERROR(($I165/$J165)*(Deelnemersoverzicht!$C$13-(DATEDIF(Startdatum,$H165,"D")/365)),0)</f>
        <v>0</v>
      </c>
      <c r="O165" s="141" t="str">
        <f t="shared" si="15"/>
        <v/>
      </c>
      <c r="P165" s="15"/>
      <c r="Q165" s="15"/>
      <c r="R165" s="15"/>
      <c r="S165" s="15"/>
      <c r="T165" s="15"/>
      <c r="U165" s="15"/>
      <c r="V165" s="15"/>
      <c r="W165" s="621" t="str">
        <f>IF(ISBLANK($C165),"",_xlfn.IFNA(MATCH($C165,Deelnemersoverzicht!$C$16:$C$66,0),0))</f>
        <v/>
      </c>
      <c r="X165" s="487" t="str">
        <f t="shared" si="16"/>
        <v>Na startdatum aangekocht</v>
      </c>
    </row>
    <row r="166" spans="1:24" ht="12" customHeight="1" x14ac:dyDescent="0.2">
      <c r="A166" s="195" t="str">
        <f t="shared" si="13"/>
        <v/>
      </c>
      <c r="B166" s="552"/>
      <c r="C166" s="560"/>
      <c r="D166" s="567"/>
      <c r="E166" s="567"/>
      <c r="F166" s="567"/>
      <c r="G166" s="567"/>
      <c r="H166" s="568"/>
      <c r="I166" s="562"/>
      <c r="J166" s="563"/>
      <c r="K166" s="708">
        <f t="shared" si="14"/>
        <v>0</v>
      </c>
      <c r="L166" s="709"/>
      <c r="M166" s="559"/>
      <c r="N166" s="474">
        <f>IFERROR(($I166/$J166)*(Deelnemersoverzicht!$C$13-(DATEDIF(Startdatum,$H166,"D")/365)),0)</f>
        <v>0</v>
      </c>
      <c r="O166" s="141" t="str">
        <f t="shared" si="15"/>
        <v/>
      </c>
      <c r="P166" s="15"/>
      <c r="Q166" s="15"/>
      <c r="R166" s="15"/>
      <c r="S166" s="15"/>
      <c r="T166" s="15"/>
      <c r="U166" s="15"/>
      <c r="V166" s="15"/>
      <c r="W166" s="621" t="str">
        <f>IF(ISBLANK($C166),"",_xlfn.IFNA(MATCH($C166,Deelnemersoverzicht!$C$16:$C$66,0),0))</f>
        <v/>
      </c>
      <c r="X166" s="487" t="str">
        <f t="shared" si="16"/>
        <v>Na startdatum aangekocht</v>
      </c>
    </row>
    <row r="167" spans="1:24" ht="12" customHeight="1" x14ac:dyDescent="0.2">
      <c r="A167" s="195" t="str">
        <f t="shared" si="13"/>
        <v/>
      </c>
      <c r="B167" s="552"/>
      <c r="C167" s="560"/>
      <c r="D167" s="567"/>
      <c r="E167" s="567"/>
      <c r="F167" s="567"/>
      <c r="G167" s="567"/>
      <c r="H167" s="568"/>
      <c r="I167" s="562"/>
      <c r="J167" s="563"/>
      <c r="K167" s="708">
        <f t="shared" si="14"/>
        <v>0</v>
      </c>
      <c r="L167" s="709"/>
      <c r="M167" s="559"/>
      <c r="N167" s="474">
        <f>IFERROR(($I167/$J167)*(Deelnemersoverzicht!$C$13-(DATEDIF(Startdatum,$H167,"D")/365)),0)</f>
        <v>0</v>
      </c>
      <c r="O167" s="141" t="str">
        <f t="shared" si="15"/>
        <v/>
      </c>
      <c r="P167" s="15"/>
      <c r="Q167" s="15"/>
      <c r="R167" s="15"/>
      <c r="S167" s="15"/>
      <c r="T167" s="15"/>
      <c r="U167" s="15"/>
      <c r="V167" s="15"/>
      <c r="W167" s="621" t="str">
        <f>IF(ISBLANK($C167),"",_xlfn.IFNA(MATCH($C167,Deelnemersoverzicht!$C$16:$C$66,0),0))</f>
        <v/>
      </c>
      <c r="X167" s="487" t="str">
        <f t="shared" si="16"/>
        <v>Na startdatum aangekocht</v>
      </c>
    </row>
    <row r="168" spans="1:24" ht="12" customHeight="1" x14ac:dyDescent="0.2">
      <c r="A168" s="195" t="str">
        <f t="shared" si="13"/>
        <v/>
      </c>
      <c r="B168" s="552"/>
      <c r="C168" s="560"/>
      <c r="D168" s="567"/>
      <c r="E168" s="567"/>
      <c r="F168" s="567"/>
      <c r="G168" s="567"/>
      <c r="H168" s="568"/>
      <c r="I168" s="562"/>
      <c r="J168" s="563"/>
      <c r="K168" s="708">
        <f t="shared" si="14"/>
        <v>0</v>
      </c>
      <c r="L168" s="709"/>
      <c r="M168" s="559"/>
      <c r="N168" s="474">
        <f>IFERROR(($I168/$J168)*(Deelnemersoverzicht!$C$13-(DATEDIF(Startdatum,$H168,"D")/365)),0)</f>
        <v>0</v>
      </c>
      <c r="O168" s="141" t="str">
        <f t="shared" si="15"/>
        <v/>
      </c>
      <c r="P168" s="15"/>
      <c r="Q168" s="15"/>
      <c r="R168" s="15"/>
      <c r="S168" s="15"/>
      <c r="T168" s="15"/>
      <c r="U168" s="15"/>
      <c r="V168" s="15"/>
      <c r="W168" s="621" t="str">
        <f>IF(ISBLANK($C168),"",_xlfn.IFNA(MATCH($C168,Deelnemersoverzicht!$C$16:$C$66,0),0))</f>
        <v/>
      </c>
      <c r="X168" s="487" t="str">
        <f t="shared" si="16"/>
        <v>Na startdatum aangekocht</v>
      </c>
    </row>
    <row r="169" spans="1:24" ht="12" customHeight="1" x14ac:dyDescent="0.2">
      <c r="A169" s="195" t="str">
        <f t="shared" si="13"/>
        <v/>
      </c>
      <c r="B169" s="552"/>
      <c r="C169" s="560"/>
      <c r="D169" s="567"/>
      <c r="E169" s="567"/>
      <c r="F169" s="567"/>
      <c r="G169" s="567"/>
      <c r="H169" s="568"/>
      <c r="I169" s="562"/>
      <c r="J169" s="563"/>
      <c r="K169" s="708">
        <f t="shared" si="14"/>
        <v>0</v>
      </c>
      <c r="L169" s="709"/>
      <c r="M169" s="559"/>
      <c r="N169" s="474">
        <f>IFERROR(($I169/$J169)*(Deelnemersoverzicht!$C$13-(DATEDIF(Startdatum,$H169,"D")/365)),0)</f>
        <v>0</v>
      </c>
      <c r="O169" s="141" t="str">
        <f t="shared" si="15"/>
        <v/>
      </c>
      <c r="P169" s="15"/>
      <c r="Q169" s="15"/>
      <c r="R169" s="15"/>
      <c r="S169" s="15"/>
      <c r="T169" s="15"/>
      <c r="U169" s="15"/>
      <c r="V169" s="15"/>
      <c r="W169" s="621" t="str">
        <f>IF(ISBLANK($C169),"",_xlfn.IFNA(MATCH($C169,Deelnemersoverzicht!$C$16:$C$66,0),0))</f>
        <v/>
      </c>
      <c r="X169" s="487" t="str">
        <f t="shared" si="16"/>
        <v>Na startdatum aangekocht</v>
      </c>
    </row>
    <row r="170" spans="1:24" ht="12" customHeight="1" x14ac:dyDescent="0.2">
      <c r="A170" s="195" t="str">
        <f t="shared" si="13"/>
        <v/>
      </c>
      <c r="B170" s="552"/>
      <c r="C170" s="560"/>
      <c r="D170" s="567"/>
      <c r="E170" s="567"/>
      <c r="F170" s="567"/>
      <c r="G170" s="567"/>
      <c r="H170" s="568"/>
      <c r="I170" s="562"/>
      <c r="J170" s="563"/>
      <c r="K170" s="708">
        <f t="shared" si="14"/>
        <v>0</v>
      </c>
      <c r="L170" s="709"/>
      <c r="M170" s="559"/>
      <c r="N170" s="474">
        <f>IFERROR(($I170/$J170)*(Deelnemersoverzicht!$C$13-(DATEDIF(Startdatum,$H170,"D")/365)),0)</f>
        <v>0</v>
      </c>
      <c r="O170" s="141" t="str">
        <f t="shared" si="15"/>
        <v/>
      </c>
      <c r="P170" s="15"/>
      <c r="Q170" s="15"/>
      <c r="R170" s="15"/>
      <c r="S170" s="15"/>
      <c r="T170" s="15"/>
      <c r="U170" s="15"/>
      <c r="V170" s="15"/>
      <c r="W170" s="621" t="str">
        <f>IF(ISBLANK($C170),"",_xlfn.IFNA(MATCH($C170,Deelnemersoverzicht!$C$16:$C$66,0),0))</f>
        <v/>
      </c>
      <c r="X170" s="487" t="str">
        <f t="shared" si="16"/>
        <v>Na startdatum aangekocht</v>
      </c>
    </row>
    <row r="171" spans="1:24" ht="12" customHeight="1" x14ac:dyDescent="0.2">
      <c r="A171" s="195" t="str">
        <f t="shared" si="13"/>
        <v/>
      </c>
      <c r="B171" s="552"/>
      <c r="C171" s="560"/>
      <c r="D171" s="567"/>
      <c r="E171" s="567"/>
      <c r="F171" s="567"/>
      <c r="G171" s="567"/>
      <c r="H171" s="568"/>
      <c r="I171" s="562"/>
      <c r="J171" s="563"/>
      <c r="K171" s="708">
        <f t="shared" si="14"/>
        <v>0</v>
      </c>
      <c r="L171" s="709"/>
      <c r="M171" s="559"/>
      <c r="N171" s="474">
        <f>IFERROR(($I171/$J171)*(Deelnemersoverzicht!$C$13-(DATEDIF(Startdatum,$H171,"D")/365)),0)</f>
        <v>0</v>
      </c>
      <c r="O171" s="141" t="str">
        <f t="shared" si="15"/>
        <v/>
      </c>
      <c r="P171" s="15"/>
      <c r="Q171" s="15"/>
      <c r="R171" s="15"/>
      <c r="S171" s="15"/>
      <c r="T171" s="15"/>
      <c r="U171" s="15"/>
      <c r="V171" s="15"/>
      <c r="W171" s="621" t="str">
        <f>IF(ISBLANK($C171),"",_xlfn.IFNA(MATCH($C171,Deelnemersoverzicht!$C$16:$C$66,0),0))</f>
        <v/>
      </c>
      <c r="X171" s="487" t="str">
        <f t="shared" si="16"/>
        <v>Na startdatum aangekocht</v>
      </c>
    </row>
    <row r="172" spans="1:24" ht="12" customHeight="1" x14ac:dyDescent="0.2">
      <c r="A172" s="195" t="str">
        <f t="shared" si="13"/>
        <v/>
      </c>
      <c r="B172" s="552"/>
      <c r="C172" s="560"/>
      <c r="D172" s="567"/>
      <c r="E172" s="567"/>
      <c r="F172" s="567"/>
      <c r="G172" s="567"/>
      <c r="H172" s="568"/>
      <c r="I172" s="562"/>
      <c r="J172" s="563"/>
      <c r="K172" s="708">
        <f t="shared" si="14"/>
        <v>0</v>
      </c>
      <c r="L172" s="709"/>
      <c r="M172" s="559"/>
      <c r="N172" s="474">
        <f>IFERROR(($I172/$J172)*(Deelnemersoverzicht!$C$13-(DATEDIF(Startdatum,$H172,"D")/365)),0)</f>
        <v>0</v>
      </c>
      <c r="O172" s="141" t="str">
        <f t="shared" si="15"/>
        <v/>
      </c>
      <c r="P172" s="15"/>
      <c r="Q172" s="15"/>
      <c r="R172" s="15"/>
      <c r="S172" s="15"/>
      <c r="T172" s="15"/>
      <c r="U172" s="15"/>
      <c r="V172" s="15"/>
      <c r="W172" s="621" t="str">
        <f>IF(ISBLANK($C172),"",_xlfn.IFNA(MATCH($C172,Deelnemersoverzicht!$C$16:$C$66,0),0))</f>
        <v/>
      </c>
      <c r="X172" s="487" t="str">
        <f t="shared" si="16"/>
        <v>Na startdatum aangekocht</v>
      </c>
    </row>
    <row r="173" spans="1:24" ht="12" customHeight="1" x14ac:dyDescent="0.2">
      <c r="A173" s="195" t="str">
        <f t="shared" si="13"/>
        <v/>
      </c>
      <c r="B173" s="552"/>
      <c r="C173" s="560"/>
      <c r="D173" s="567"/>
      <c r="E173" s="567"/>
      <c r="F173" s="567"/>
      <c r="G173" s="567"/>
      <c r="H173" s="568"/>
      <c r="I173" s="562"/>
      <c r="J173" s="563"/>
      <c r="K173" s="708">
        <f t="shared" si="14"/>
        <v>0</v>
      </c>
      <c r="L173" s="709"/>
      <c r="M173" s="559"/>
      <c r="N173" s="474">
        <f>IFERROR(($I173/$J173)*(Deelnemersoverzicht!$C$13-(DATEDIF(Startdatum,$H173,"D")/365)),0)</f>
        <v>0</v>
      </c>
      <c r="O173" s="141" t="str">
        <f t="shared" si="15"/>
        <v/>
      </c>
      <c r="P173" s="15"/>
      <c r="Q173" s="15"/>
      <c r="R173" s="15"/>
      <c r="S173" s="15"/>
      <c r="T173" s="15"/>
      <c r="U173" s="15"/>
      <c r="V173" s="15"/>
      <c r="W173" s="621" t="str">
        <f>IF(ISBLANK($C173),"",_xlfn.IFNA(MATCH($C173,Deelnemersoverzicht!$C$16:$C$66,0),0))</f>
        <v/>
      </c>
      <c r="X173" s="487" t="str">
        <f t="shared" si="16"/>
        <v>Na startdatum aangekocht</v>
      </c>
    </row>
    <row r="174" spans="1:24" ht="12" customHeight="1" x14ac:dyDescent="0.2">
      <c r="A174" s="195" t="str">
        <f t="shared" si="13"/>
        <v/>
      </c>
      <c r="B174" s="552"/>
      <c r="C174" s="560"/>
      <c r="D174" s="567"/>
      <c r="E174" s="567"/>
      <c r="F174" s="567"/>
      <c r="G174" s="567"/>
      <c r="H174" s="568"/>
      <c r="I174" s="562"/>
      <c r="J174" s="563"/>
      <c r="K174" s="708">
        <f t="shared" si="14"/>
        <v>0</v>
      </c>
      <c r="L174" s="709"/>
      <c r="M174" s="559"/>
      <c r="N174" s="474">
        <f>IFERROR(($I174/$J174)*(Deelnemersoverzicht!$C$13-(DATEDIF(Startdatum,$H174,"D")/365)),0)</f>
        <v>0</v>
      </c>
      <c r="O174" s="141" t="str">
        <f t="shared" si="15"/>
        <v/>
      </c>
      <c r="P174" s="15"/>
      <c r="Q174" s="15"/>
      <c r="R174" s="15"/>
      <c r="S174" s="15"/>
      <c r="T174" s="15"/>
      <c r="U174" s="15"/>
      <c r="V174" s="15"/>
      <c r="W174" s="621" t="str">
        <f>IF(ISBLANK($C174),"",_xlfn.IFNA(MATCH($C174,Deelnemersoverzicht!$C$16:$C$66,0),0))</f>
        <v/>
      </c>
      <c r="X174" s="487" t="str">
        <f t="shared" si="16"/>
        <v>Na startdatum aangekocht</v>
      </c>
    </row>
    <row r="175" spans="1:24" ht="12" customHeight="1" x14ac:dyDescent="0.2">
      <c r="A175" s="195" t="str">
        <f t="shared" si="13"/>
        <v/>
      </c>
      <c r="B175" s="552"/>
      <c r="C175" s="560"/>
      <c r="D175" s="567"/>
      <c r="E175" s="567"/>
      <c r="F175" s="567"/>
      <c r="G175" s="567"/>
      <c r="H175" s="568"/>
      <c r="I175" s="562"/>
      <c r="J175" s="563"/>
      <c r="K175" s="708">
        <f t="shared" si="14"/>
        <v>0</v>
      </c>
      <c r="L175" s="709"/>
      <c r="M175" s="559"/>
      <c r="N175" s="474">
        <f>IFERROR(($I175/$J175)*(Deelnemersoverzicht!$C$13-(DATEDIF(Startdatum,$H175,"D")/365)),0)</f>
        <v>0</v>
      </c>
      <c r="O175" s="141" t="str">
        <f t="shared" si="15"/>
        <v/>
      </c>
      <c r="P175" s="15"/>
      <c r="Q175" s="15"/>
      <c r="R175" s="15"/>
      <c r="S175" s="15"/>
      <c r="T175" s="15"/>
      <c r="U175" s="15"/>
      <c r="V175" s="15"/>
      <c r="W175" s="621" t="str">
        <f>IF(ISBLANK($C175),"",_xlfn.IFNA(MATCH($C175,Deelnemersoverzicht!$C$16:$C$66,0),0))</f>
        <v/>
      </c>
      <c r="X175" s="487" t="str">
        <f t="shared" si="16"/>
        <v>Na startdatum aangekocht</v>
      </c>
    </row>
    <row r="176" spans="1:24" ht="12" customHeight="1" x14ac:dyDescent="0.2">
      <c r="A176" s="195" t="str">
        <f t="shared" si="13"/>
        <v/>
      </c>
      <c r="B176" s="552"/>
      <c r="C176" s="560"/>
      <c r="D176" s="567"/>
      <c r="E176" s="567"/>
      <c r="F176" s="567"/>
      <c r="G176" s="567"/>
      <c r="H176" s="568"/>
      <c r="I176" s="562"/>
      <c r="J176" s="563"/>
      <c r="K176" s="708">
        <f t="shared" si="14"/>
        <v>0</v>
      </c>
      <c r="L176" s="709"/>
      <c r="M176" s="559"/>
      <c r="N176" s="474">
        <f>IFERROR(($I176/$J176)*(Deelnemersoverzicht!$C$13-(DATEDIF(Startdatum,$H176,"D")/365)),0)</f>
        <v>0</v>
      </c>
      <c r="O176" s="141" t="str">
        <f t="shared" si="15"/>
        <v/>
      </c>
      <c r="P176" s="15"/>
      <c r="Q176" s="15"/>
      <c r="R176" s="15"/>
      <c r="S176" s="15"/>
      <c r="T176" s="15"/>
      <c r="U176" s="15"/>
      <c r="V176" s="15"/>
      <c r="W176" s="621" t="str">
        <f>IF(ISBLANK($C176),"",_xlfn.IFNA(MATCH($C176,Deelnemersoverzicht!$C$16:$C$66,0),0))</f>
        <v/>
      </c>
      <c r="X176" s="487" t="str">
        <f t="shared" si="16"/>
        <v>Na startdatum aangekocht</v>
      </c>
    </row>
    <row r="177" spans="1:24" ht="12" customHeight="1" x14ac:dyDescent="0.2">
      <c r="A177" s="195" t="str">
        <f t="shared" si="13"/>
        <v/>
      </c>
      <c r="B177" s="552"/>
      <c r="C177" s="560"/>
      <c r="D177" s="567"/>
      <c r="E177" s="567"/>
      <c r="F177" s="567"/>
      <c r="G177" s="567"/>
      <c r="H177" s="568"/>
      <c r="I177" s="562"/>
      <c r="J177" s="563"/>
      <c r="K177" s="708">
        <f t="shared" si="14"/>
        <v>0</v>
      </c>
      <c r="L177" s="709"/>
      <c r="M177" s="559"/>
      <c r="N177" s="474">
        <f>IFERROR(($I177/$J177)*(Deelnemersoverzicht!$C$13-(DATEDIF(Startdatum,$H177,"D")/365)),0)</f>
        <v>0</v>
      </c>
      <c r="O177" s="141" t="str">
        <f t="shared" si="15"/>
        <v/>
      </c>
      <c r="P177" s="15"/>
      <c r="Q177" s="15"/>
      <c r="R177" s="15"/>
      <c r="S177" s="15"/>
      <c r="T177" s="15"/>
      <c r="U177" s="15"/>
      <c r="V177" s="15"/>
      <c r="W177" s="621" t="str">
        <f>IF(ISBLANK($C177),"",_xlfn.IFNA(MATCH($C177,Deelnemersoverzicht!$C$16:$C$66,0),0))</f>
        <v/>
      </c>
      <c r="X177" s="487" t="str">
        <f t="shared" si="16"/>
        <v>Na startdatum aangekocht</v>
      </c>
    </row>
    <row r="178" spans="1:24" ht="12" customHeight="1" x14ac:dyDescent="0.2">
      <c r="A178" s="195" t="str">
        <f t="shared" si="13"/>
        <v/>
      </c>
      <c r="B178" s="552"/>
      <c r="C178" s="560"/>
      <c r="D178" s="567"/>
      <c r="E178" s="567"/>
      <c r="F178" s="567"/>
      <c r="G178" s="567"/>
      <c r="H178" s="568"/>
      <c r="I178" s="562"/>
      <c r="J178" s="563"/>
      <c r="K178" s="708">
        <f t="shared" si="14"/>
        <v>0</v>
      </c>
      <c r="L178" s="709"/>
      <c r="M178" s="559"/>
      <c r="N178" s="474">
        <f>IFERROR(($I178/$J178)*(Deelnemersoverzicht!$C$13-(DATEDIF(Startdatum,$H178,"D")/365)),0)</f>
        <v>0</v>
      </c>
      <c r="O178" s="141" t="str">
        <f t="shared" si="15"/>
        <v/>
      </c>
      <c r="P178" s="15"/>
      <c r="Q178" s="15"/>
      <c r="R178" s="15"/>
      <c r="S178" s="15"/>
      <c r="T178" s="15"/>
      <c r="U178" s="15"/>
      <c r="V178" s="15"/>
      <c r="W178" s="621" t="str">
        <f>IF(ISBLANK($C178),"",_xlfn.IFNA(MATCH($C178,Deelnemersoverzicht!$C$16:$C$66,0),0))</f>
        <v/>
      </c>
      <c r="X178" s="487" t="str">
        <f t="shared" si="16"/>
        <v>Na startdatum aangekocht</v>
      </c>
    </row>
    <row r="179" spans="1:24" ht="12" customHeight="1" x14ac:dyDescent="0.2">
      <c r="A179" s="195" t="str">
        <f t="shared" si="13"/>
        <v/>
      </c>
      <c r="B179" s="552"/>
      <c r="C179" s="560"/>
      <c r="D179" s="567"/>
      <c r="E179" s="567"/>
      <c r="F179" s="567"/>
      <c r="G179" s="567"/>
      <c r="H179" s="568"/>
      <c r="I179" s="562"/>
      <c r="J179" s="563"/>
      <c r="K179" s="708">
        <f t="shared" si="14"/>
        <v>0</v>
      </c>
      <c r="L179" s="709"/>
      <c r="M179" s="559"/>
      <c r="N179" s="474">
        <f>IFERROR(($I179/$J179)*(Deelnemersoverzicht!$C$13-(DATEDIF(Startdatum,$H179,"D")/365)),0)</f>
        <v>0</v>
      </c>
      <c r="O179" s="141" t="str">
        <f t="shared" si="15"/>
        <v/>
      </c>
      <c r="P179" s="15"/>
      <c r="Q179" s="15"/>
      <c r="R179" s="15"/>
      <c r="S179" s="15"/>
      <c r="T179" s="15"/>
      <c r="U179" s="15"/>
      <c r="V179" s="15"/>
      <c r="W179" s="621" t="str">
        <f>IF(ISBLANK($C179),"",_xlfn.IFNA(MATCH($C179,Deelnemersoverzicht!$C$16:$C$66,0),0))</f>
        <v/>
      </c>
      <c r="X179" s="487" t="str">
        <f t="shared" si="16"/>
        <v>Na startdatum aangekocht</v>
      </c>
    </row>
    <row r="180" spans="1:24" ht="12" customHeight="1" x14ac:dyDescent="0.2">
      <c r="A180" s="195" t="str">
        <f t="shared" si="13"/>
        <v/>
      </c>
      <c r="B180" s="552"/>
      <c r="C180" s="560"/>
      <c r="D180" s="567"/>
      <c r="E180" s="567"/>
      <c r="F180" s="567"/>
      <c r="G180" s="567"/>
      <c r="H180" s="568"/>
      <c r="I180" s="562"/>
      <c r="J180" s="563"/>
      <c r="K180" s="708">
        <f t="shared" si="14"/>
        <v>0</v>
      </c>
      <c r="L180" s="709"/>
      <c r="M180" s="559"/>
      <c r="N180" s="474">
        <f>IFERROR(($I180/$J180)*(Deelnemersoverzicht!$C$13-(DATEDIF(Startdatum,$H180,"D")/365)),0)</f>
        <v>0</v>
      </c>
      <c r="O180" s="141" t="str">
        <f t="shared" si="15"/>
        <v/>
      </c>
      <c r="P180" s="15"/>
      <c r="Q180" s="15"/>
      <c r="R180" s="15"/>
      <c r="S180" s="15"/>
      <c r="T180" s="15"/>
      <c r="U180" s="15"/>
      <c r="V180" s="15"/>
      <c r="W180" s="621" t="str">
        <f>IF(ISBLANK($C180),"",_xlfn.IFNA(MATCH($C180,Deelnemersoverzicht!$C$16:$C$66,0),0))</f>
        <v/>
      </c>
      <c r="X180" s="487" t="str">
        <f t="shared" si="16"/>
        <v>Na startdatum aangekocht</v>
      </c>
    </row>
    <row r="181" spans="1:24" ht="12" customHeight="1" x14ac:dyDescent="0.2">
      <c r="A181" s="195" t="str">
        <f t="shared" si="13"/>
        <v/>
      </c>
      <c r="B181" s="552"/>
      <c r="C181" s="560"/>
      <c r="D181" s="567"/>
      <c r="E181" s="567"/>
      <c r="F181" s="567"/>
      <c r="G181" s="567"/>
      <c r="H181" s="568"/>
      <c r="I181" s="562"/>
      <c r="J181" s="563"/>
      <c r="K181" s="708">
        <f t="shared" si="14"/>
        <v>0</v>
      </c>
      <c r="L181" s="709"/>
      <c r="M181" s="559"/>
      <c r="N181" s="474">
        <f>IFERROR(($I181/$J181)*(Deelnemersoverzicht!$C$13-(DATEDIF(Startdatum,$H181,"D")/365)),0)</f>
        <v>0</v>
      </c>
      <c r="O181" s="141" t="str">
        <f t="shared" si="15"/>
        <v/>
      </c>
      <c r="P181" s="15"/>
      <c r="Q181" s="15"/>
      <c r="R181" s="15"/>
      <c r="S181" s="15"/>
      <c r="T181" s="15"/>
      <c r="U181" s="15"/>
      <c r="V181" s="15"/>
      <c r="W181" s="621" t="str">
        <f>IF(ISBLANK($C181),"",_xlfn.IFNA(MATCH($C181,Deelnemersoverzicht!$C$16:$C$66,0),0))</f>
        <v/>
      </c>
      <c r="X181" s="487" t="str">
        <f t="shared" si="16"/>
        <v>Na startdatum aangekocht</v>
      </c>
    </row>
    <row r="182" spans="1:24" ht="12" customHeight="1" x14ac:dyDescent="0.2">
      <c r="A182" s="195" t="str">
        <f t="shared" si="13"/>
        <v/>
      </c>
      <c r="B182" s="552"/>
      <c r="C182" s="560"/>
      <c r="D182" s="567"/>
      <c r="E182" s="567"/>
      <c r="F182" s="567"/>
      <c r="G182" s="567"/>
      <c r="H182" s="568"/>
      <c r="I182" s="562"/>
      <c r="J182" s="563"/>
      <c r="K182" s="708">
        <f t="shared" si="14"/>
        <v>0</v>
      </c>
      <c r="L182" s="709"/>
      <c r="M182" s="559"/>
      <c r="N182" s="474">
        <f>IFERROR(($I182/$J182)*(Deelnemersoverzicht!$C$13-(DATEDIF(Startdatum,$H182,"D")/365)),0)</f>
        <v>0</v>
      </c>
      <c r="O182" s="141" t="str">
        <f t="shared" si="15"/>
        <v/>
      </c>
      <c r="P182" s="15"/>
      <c r="Q182" s="15"/>
      <c r="R182" s="15"/>
      <c r="S182" s="15"/>
      <c r="T182" s="15"/>
      <c r="U182" s="15"/>
      <c r="V182" s="15"/>
      <c r="W182" s="621" t="str">
        <f>IF(ISBLANK($C182),"",_xlfn.IFNA(MATCH($C182,Deelnemersoverzicht!$C$16:$C$66,0),0))</f>
        <v/>
      </c>
      <c r="X182" s="487" t="str">
        <f t="shared" si="16"/>
        <v>Na startdatum aangekocht</v>
      </c>
    </row>
    <row r="183" spans="1:24" ht="12" customHeight="1" x14ac:dyDescent="0.2">
      <c r="A183" s="195" t="str">
        <f t="shared" si="13"/>
        <v/>
      </c>
      <c r="B183" s="552"/>
      <c r="C183" s="560"/>
      <c r="D183" s="567"/>
      <c r="E183" s="567"/>
      <c r="F183" s="567"/>
      <c r="G183" s="567"/>
      <c r="H183" s="568"/>
      <c r="I183" s="562"/>
      <c r="J183" s="563"/>
      <c r="K183" s="708">
        <f t="shared" si="14"/>
        <v>0</v>
      </c>
      <c r="L183" s="709"/>
      <c r="M183" s="559"/>
      <c r="N183" s="474">
        <f>IFERROR(($I183/$J183)*(Deelnemersoverzicht!$C$13-(DATEDIF(Startdatum,$H183,"D")/365)),0)</f>
        <v>0</v>
      </c>
      <c r="O183" s="141" t="str">
        <f t="shared" si="15"/>
        <v/>
      </c>
      <c r="P183" s="15"/>
      <c r="Q183" s="15"/>
      <c r="R183" s="15"/>
      <c r="S183" s="15"/>
      <c r="T183" s="15"/>
      <c r="U183" s="15"/>
      <c r="V183" s="15"/>
      <c r="W183" s="621" t="str">
        <f>IF(ISBLANK($C183),"",_xlfn.IFNA(MATCH($C183,Deelnemersoverzicht!$C$16:$C$66,0),0))</f>
        <v/>
      </c>
      <c r="X183" s="487" t="str">
        <f t="shared" si="16"/>
        <v>Na startdatum aangekocht</v>
      </c>
    </row>
    <row r="184" spans="1:24" ht="12" customHeight="1" x14ac:dyDescent="0.2">
      <c r="A184" s="195" t="str">
        <f t="shared" si="13"/>
        <v/>
      </c>
      <c r="B184" s="552"/>
      <c r="C184" s="560"/>
      <c r="D184" s="567"/>
      <c r="E184" s="567"/>
      <c r="F184" s="567"/>
      <c r="G184" s="567"/>
      <c r="H184" s="568"/>
      <c r="I184" s="562"/>
      <c r="J184" s="563"/>
      <c r="K184" s="708">
        <f t="shared" si="14"/>
        <v>0</v>
      </c>
      <c r="L184" s="709"/>
      <c r="M184" s="559"/>
      <c r="N184" s="474">
        <f>IFERROR(($I184/$J184)*(Deelnemersoverzicht!$C$13-(DATEDIF(Startdatum,$H184,"D")/365)),0)</f>
        <v>0</v>
      </c>
      <c r="O184" s="141" t="str">
        <f t="shared" si="15"/>
        <v/>
      </c>
      <c r="P184" s="15"/>
      <c r="Q184" s="15"/>
      <c r="R184" s="15"/>
      <c r="S184" s="15"/>
      <c r="T184" s="15"/>
      <c r="U184" s="15"/>
      <c r="V184" s="15"/>
      <c r="W184" s="621" t="str">
        <f>IF(ISBLANK($C184),"",_xlfn.IFNA(MATCH($C184,Deelnemersoverzicht!$C$16:$C$66,0),0))</f>
        <v/>
      </c>
      <c r="X184" s="487" t="str">
        <f t="shared" si="16"/>
        <v>Na startdatum aangekocht</v>
      </c>
    </row>
    <row r="185" spans="1:24" ht="12" customHeight="1" x14ac:dyDescent="0.2">
      <c r="A185" s="195" t="str">
        <f t="shared" si="13"/>
        <v/>
      </c>
      <c r="B185" s="552"/>
      <c r="C185" s="560"/>
      <c r="D185" s="567"/>
      <c r="E185" s="567"/>
      <c r="F185" s="567"/>
      <c r="G185" s="567"/>
      <c r="H185" s="568"/>
      <c r="I185" s="562"/>
      <c r="J185" s="563"/>
      <c r="K185" s="708">
        <f t="shared" si="14"/>
        <v>0</v>
      </c>
      <c r="L185" s="709"/>
      <c r="M185" s="559"/>
      <c r="N185" s="474">
        <f>IFERROR(($I185/$J185)*(Deelnemersoverzicht!$C$13-(DATEDIF(Startdatum,$H185,"D")/365)),0)</f>
        <v>0</v>
      </c>
      <c r="O185" s="141" t="str">
        <f t="shared" si="15"/>
        <v/>
      </c>
      <c r="P185" s="15"/>
      <c r="Q185" s="15"/>
      <c r="R185" s="15"/>
      <c r="S185" s="15"/>
      <c r="T185" s="15"/>
      <c r="U185" s="15"/>
      <c r="V185" s="15"/>
      <c r="W185" s="621" t="str">
        <f>IF(ISBLANK($C185),"",_xlfn.IFNA(MATCH($C185,Deelnemersoverzicht!$C$16:$C$66,0),0))</f>
        <v/>
      </c>
      <c r="X185" s="487" t="str">
        <f t="shared" si="16"/>
        <v>Na startdatum aangekocht</v>
      </c>
    </row>
    <row r="186" spans="1:24" ht="12" customHeight="1" x14ac:dyDescent="0.2">
      <c r="A186" s="195" t="str">
        <f t="shared" si="13"/>
        <v/>
      </c>
      <c r="B186" s="552"/>
      <c r="C186" s="560"/>
      <c r="D186" s="567"/>
      <c r="E186" s="567"/>
      <c r="F186" s="567"/>
      <c r="G186" s="567"/>
      <c r="H186" s="568"/>
      <c r="I186" s="562"/>
      <c r="J186" s="563"/>
      <c r="K186" s="708">
        <f t="shared" si="14"/>
        <v>0</v>
      </c>
      <c r="L186" s="709"/>
      <c r="M186" s="559"/>
      <c r="N186" s="474">
        <f>IFERROR(($I186/$J186)*(Deelnemersoverzicht!$C$13-(DATEDIF(Startdatum,$H186,"D")/365)),0)</f>
        <v>0</v>
      </c>
      <c r="O186" s="141" t="str">
        <f t="shared" si="15"/>
        <v/>
      </c>
      <c r="P186" s="15"/>
      <c r="Q186" s="15"/>
      <c r="R186" s="15"/>
      <c r="S186" s="15"/>
      <c r="T186" s="15"/>
      <c r="U186" s="15"/>
      <c r="V186" s="15"/>
      <c r="W186" s="621" t="str">
        <f>IF(ISBLANK($C186),"",_xlfn.IFNA(MATCH($C186,Deelnemersoverzicht!$C$16:$C$66,0),0))</f>
        <v/>
      </c>
      <c r="X186" s="487" t="str">
        <f t="shared" si="16"/>
        <v>Na startdatum aangekocht</v>
      </c>
    </row>
    <row r="187" spans="1:24" ht="12" customHeight="1" x14ac:dyDescent="0.2">
      <c r="A187" s="195" t="str">
        <f t="shared" si="13"/>
        <v/>
      </c>
      <c r="B187" s="552"/>
      <c r="C187" s="560"/>
      <c r="D187" s="567"/>
      <c r="E187" s="567"/>
      <c r="F187" s="567"/>
      <c r="G187" s="567"/>
      <c r="H187" s="568"/>
      <c r="I187" s="562"/>
      <c r="J187" s="563"/>
      <c r="K187" s="708">
        <f t="shared" si="14"/>
        <v>0</v>
      </c>
      <c r="L187" s="709"/>
      <c r="M187" s="559"/>
      <c r="N187" s="474">
        <f>IFERROR(($I187/$J187)*(Deelnemersoverzicht!$C$13-(DATEDIF(Startdatum,$H187,"D")/365)),0)</f>
        <v>0</v>
      </c>
      <c r="O187" s="141" t="str">
        <f t="shared" si="15"/>
        <v/>
      </c>
      <c r="P187" s="15"/>
      <c r="Q187" s="15"/>
      <c r="R187" s="15"/>
      <c r="S187" s="15"/>
      <c r="T187" s="15"/>
      <c r="U187" s="15"/>
      <c r="V187" s="15"/>
      <c r="W187" s="621" t="str">
        <f>IF(ISBLANK($C187),"",_xlfn.IFNA(MATCH($C187,Deelnemersoverzicht!$C$16:$C$66,0),0))</f>
        <v/>
      </c>
      <c r="X187" s="487" t="str">
        <f t="shared" si="16"/>
        <v>Na startdatum aangekocht</v>
      </c>
    </row>
    <row r="188" spans="1:24" ht="12" customHeight="1" x14ac:dyDescent="0.2">
      <c r="A188" s="195" t="str">
        <f t="shared" si="13"/>
        <v/>
      </c>
      <c r="B188" s="552"/>
      <c r="C188" s="560"/>
      <c r="D188" s="567"/>
      <c r="E188" s="567"/>
      <c r="F188" s="567"/>
      <c r="G188" s="567"/>
      <c r="H188" s="568"/>
      <c r="I188" s="562"/>
      <c r="J188" s="563"/>
      <c r="K188" s="708">
        <f t="shared" si="14"/>
        <v>0</v>
      </c>
      <c r="L188" s="709"/>
      <c r="M188" s="559"/>
      <c r="N188" s="474">
        <f>IFERROR(($I188/$J188)*(Deelnemersoverzicht!$C$13-(DATEDIF(Startdatum,$H188,"D")/365)),0)</f>
        <v>0</v>
      </c>
      <c r="O188" s="141" t="str">
        <f t="shared" si="15"/>
        <v/>
      </c>
      <c r="P188" s="15"/>
      <c r="Q188" s="15"/>
      <c r="R188" s="15"/>
      <c r="S188" s="15"/>
      <c r="T188" s="15"/>
      <c r="U188" s="15"/>
      <c r="V188" s="15"/>
      <c r="W188" s="621" t="str">
        <f>IF(ISBLANK($C188),"",_xlfn.IFNA(MATCH($C188,Deelnemersoverzicht!$C$16:$C$66,0),0))</f>
        <v/>
      </c>
      <c r="X188" s="487" t="str">
        <f t="shared" si="16"/>
        <v>Na startdatum aangekocht</v>
      </c>
    </row>
    <row r="189" spans="1:24" ht="12" customHeight="1" x14ac:dyDescent="0.2">
      <c r="A189" s="195" t="str">
        <f t="shared" si="13"/>
        <v/>
      </c>
      <c r="B189" s="552"/>
      <c r="C189" s="560"/>
      <c r="D189" s="567"/>
      <c r="E189" s="567"/>
      <c r="F189" s="567"/>
      <c r="G189" s="567"/>
      <c r="H189" s="568"/>
      <c r="I189" s="562"/>
      <c r="J189" s="563"/>
      <c r="K189" s="708">
        <f t="shared" si="14"/>
        <v>0</v>
      </c>
      <c r="L189" s="709"/>
      <c r="M189" s="559"/>
      <c r="N189" s="474">
        <f>IFERROR(($I189/$J189)*(Deelnemersoverzicht!$C$13-(DATEDIF(Startdatum,$H189,"D")/365)),0)</f>
        <v>0</v>
      </c>
      <c r="O189" s="141" t="str">
        <f t="shared" si="15"/>
        <v/>
      </c>
      <c r="P189" s="15"/>
      <c r="Q189" s="15"/>
      <c r="R189" s="15"/>
      <c r="S189" s="15"/>
      <c r="T189" s="15"/>
      <c r="U189" s="15"/>
      <c r="V189" s="15"/>
      <c r="W189" s="621" t="str">
        <f>IF(ISBLANK($C189),"",_xlfn.IFNA(MATCH($C189,Deelnemersoverzicht!$C$16:$C$66,0),0))</f>
        <v/>
      </c>
      <c r="X189" s="487" t="str">
        <f t="shared" si="16"/>
        <v>Na startdatum aangekocht</v>
      </c>
    </row>
    <row r="190" spans="1:24" ht="12" customHeight="1" x14ac:dyDescent="0.2">
      <c r="A190" s="195" t="str">
        <f t="shared" si="13"/>
        <v/>
      </c>
      <c r="B190" s="552"/>
      <c r="C190" s="560"/>
      <c r="D190" s="567"/>
      <c r="E190" s="567"/>
      <c r="F190" s="567"/>
      <c r="G190" s="567"/>
      <c r="H190" s="568"/>
      <c r="I190" s="562"/>
      <c r="J190" s="563"/>
      <c r="K190" s="708">
        <f t="shared" si="14"/>
        <v>0</v>
      </c>
      <c r="L190" s="709"/>
      <c r="M190" s="559"/>
      <c r="N190" s="474">
        <f>IFERROR(($I190/$J190)*(Deelnemersoverzicht!$C$13-(DATEDIF(Startdatum,$H190,"D")/365)),0)</f>
        <v>0</v>
      </c>
      <c r="O190" s="141" t="str">
        <f t="shared" si="15"/>
        <v/>
      </c>
      <c r="P190" s="15"/>
      <c r="Q190" s="15"/>
      <c r="R190" s="15"/>
      <c r="S190" s="15"/>
      <c r="T190" s="15"/>
      <c r="U190" s="15"/>
      <c r="V190" s="15"/>
      <c r="W190" s="621" t="str">
        <f>IF(ISBLANK($C190),"",_xlfn.IFNA(MATCH($C190,Deelnemersoverzicht!$C$16:$C$66,0),0))</f>
        <v/>
      </c>
      <c r="X190" s="487"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3"/>
        <v/>
      </c>
      <c r="B191" s="552"/>
      <c r="C191" s="560"/>
      <c r="D191" s="567"/>
      <c r="E191" s="567"/>
      <c r="F191" s="567"/>
      <c r="G191" s="567"/>
      <c r="H191" s="568"/>
      <c r="I191" s="562"/>
      <c r="J191" s="563"/>
      <c r="K191" s="708">
        <f t="shared" si="14"/>
        <v>0</v>
      </c>
      <c r="L191" s="709"/>
      <c r="M191" s="559"/>
      <c r="N191" s="474">
        <f>IFERROR(($I191/$J191)*(Deelnemersoverzicht!$C$13-(DATEDIF(Startdatum,$H191,"D")/365)),0)</f>
        <v>0</v>
      </c>
      <c r="O191" s="141" t="str">
        <f t="shared" si="15"/>
        <v/>
      </c>
      <c r="P191" s="15"/>
      <c r="Q191" s="15"/>
      <c r="R191" s="15"/>
      <c r="S191" s="15"/>
      <c r="T191" s="15"/>
      <c r="U191" s="15"/>
      <c r="V191" s="15"/>
      <c r="W191" s="621" t="str">
        <f>IF(ISBLANK($C191),"",_xlfn.IFNA(MATCH($C191,Deelnemersoverzicht!$C$16:$C$66,0),0))</f>
        <v/>
      </c>
      <c r="X191" s="487" t="str">
        <f t="shared" si="17"/>
        <v>Na startdatum aangekocht</v>
      </c>
    </row>
    <row r="192" spans="1:24" ht="12" customHeight="1" x14ac:dyDescent="0.2">
      <c r="A192" s="195" t="str">
        <f t="shared" si="13"/>
        <v/>
      </c>
      <c r="B192" s="552"/>
      <c r="C192" s="560"/>
      <c r="D192" s="567"/>
      <c r="E192" s="567"/>
      <c r="F192" s="567"/>
      <c r="G192" s="567"/>
      <c r="H192" s="568"/>
      <c r="I192" s="562"/>
      <c r="J192" s="563"/>
      <c r="K192" s="708">
        <f t="shared" si="14"/>
        <v>0</v>
      </c>
      <c r="L192" s="709"/>
      <c r="M192" s="559"/>
      <c r="N192" s="474">
        <f>IFERROR(($I192/$J192)*(Deelnemersoverzicht!$C$13-(DATEDIF(Startdatum,$H192,"D")/365)),0)</f>
        <v>0</v>
      </c>
      <c r="O192" s="141" t="str">
        <f t="shared" si="15"/>
        <v/>
      </c>
      <c r="P192" s="15"/>
      <c r="Q192" s="15"/>
      <c r="R192" s="15"/>
      <c r="S192" s="15"/>
      <c r="T192" s="15"/>
      <c r="U192" s="15"/>
      <c r="V192" s="15"/>
      <c r="W192" s="621" t="str">
        <f>IF(ISBLANK($C192),"",_xlfn.IFNA(MATCH($C192,Deelnemersoverzicht!$C$16:$C$66,0),0))</f>
        <v/>
      </c>
      <c r="X192" s="487" t="str">
        <f t="shared" si="17"/>
        <v>Na startdatum aangekocht</v>
      </c>
    </row>
    <row r="193" spans="1:24" ht="12" customHeight="1" x14ac:dyDescent="0.2">
      <c r="A193" s="195" t="str">
        <f t="shared" si="13"/>
        <v/>
      </c>
      <c r="B193" s="552"/>
      <c r="C193" s="560"/>
      <c r="D193" s="567"/>
      <c r="E193" s="567"/>
      <c r="F193" s="567"/>
      <c r="G193" s="567"/>
      <c r="H193" s="568"/>
      <c r="I193" s="562"/>
      <c r="J193" s="563"/>
      <c r="K193" s="708">
        <f t="shared" si="14"/>
        <v>0</v>
      </c>
      <c r="L193" s="709"/>
      <c r="M193" s="559"/>
      <c r="N193" s="474">
        <f>IFERROR(($I193/$J193)*(Deelnemersoverzicht!$C$13-(DATEDIF(Startdatum,$H193,"D")/365)),0)</f>
        <v>0</v>
      </c>
      <c r="O193" s="141" t="str">
        <f t="shared" si="15"/>
        <v/>
      </c>
      <c r="P193" s="15"/>
      <c r="Q193" s="15"/>
      <c r="R193" s="15"/>
      <c r="S193" s="15"/>
      <c r="T193" s="15"/>
      <c r="U193" s="15"/>
      <c r="V193" s="15"/>
      <c r="W193" s="621" t="str">
        <f>IF(ISBLANK($C193),"",_xlfn.IFNA(MATCH($C193,Deelnemersoverzicht!$C$16:$C$66,0),0))</f>
        <v/>
      </c>
      <c r="X193" s="487" t="str">
        <f t="shared" si="17"/>
        <v>Na startdatum aangekocht</v>
      </c>
    </row>
    <row r="194" spans="1:24" ht="12" customHeight="1" x14ac:dyDescent="0.2">
      <c r="A194" s="195" t="str">
        <f t="shared" si="13"/>
        <v/>
      </c>
      <c r="B194" s="552"/>
      <c r="C194" s="560"/>
      <c r="D194" s="567"/>
      <c r="E194" s="567"/>
      <c r="F194" s="567"/>
      <c r="G194" s="567"/>
      <c r="H194" s="568"/>
      <c r="I194" s="562"/>
      <c r="J194" s="563"/>
      <c r="K194" s="708">
        <f t="shared" si="14"/>
        <v>0</v>
      </c>
      <c r="L194" s="709"/>
      <c r="M194" s="559"/>
      <c r="N194" s="474">
        <f>IFERROR(($I194/$J194)*(Deelnemersoverzicht!$C$13-(DATEDIF(Startdatum,$H194,"D")/365)),0)</f>
        <v>0</v>
      </c>
      <c r="O194" s="141" t="str">
        <f t="shared" si="15"/>
        <v/>
      </c>
      <c r="P194" s="15"/>
      <c r="Q194" s="15"/>
      <c r="R194" s="15"/>
      <c r="S194" s="15"/>
      <c r="T194" s="15"/>
      <c r="U194" s="15"/>
      <c r="V194" s="15"/>
      <c r="W194" s="621" t="str">
        <f>IF(ISBLANK($C194),"",_xlfn.IFNA(MATCH($C194,Deelnemersoverzicht!$C$16:$C$66,0),0))</f>
        <v/>
      </c>
      <c r="X194" s="487" t="str">
        <f t="shared" si="17"/>
        <v>Na startdatum aangekocht</v>
      </c>
    </row>
    <row r="195" spans="1:24" ht="12" customHeight="1" x14ac:dyDescent="0.2">
      <c r="A195" s="195" t="str">
        <f t="shared" si="13"/>
        <v/>
      </c>
      <c r="B195" s="552"/>
      <c r="C195" s="560"/>
      <c r="D195" s="567"/>
      <c r="E195" s="567"/>
      <c r="F195" s="567"/>
      <c r="G195" s="567"/>
      <c r="H195" s="568"/>
      <c r="I195" s="562"/>
      <c r="J195" s="563"/>
      <c r="K195" s="708">
        <f t="shared" si="14"/>
        <v>0</v>
      </c>
      <c r="L195" s="709"/>
      <c r="M195" s="559"/>
      <c r="N195" s="474">
        <f>IFERROR(($I195/$J195)*(Deelnemersoverzicht!$C$13-(DATEDIF(Startdatum,$H195,"D")/365)),0)</f>
        <v>0</v>
      </c>
      <c r="O195" s="141" t="str">
        <f t="shared" si="15"/>
        <v/>
      </c>
      <c r="P195" s="15"/>
      <c r="Q195" s="15"/>
      <c r="R195" s="15"/>
      <c r="S195" s="15"/>
      <c r="T195" s="15"/>
      <c r="U195" s="15"/>
      <c r="V195" s="15"/>
      <c r="W195" s="621" t="str">
        <f>IF(ISBLANK($C195),"",_xlfn.IFNA(MATCH($C195,Deelnemersoverzicht!$C$16:$C$66,0),0))</f>
        <v/>
      </c>
      <c r="X195" s="487" t="str">
        <f t="shared" si="17"/>
        <v>Na startdatum aangekocht</v>
      </c>
    </row>
    <row r="196" spans="1:24" ht="12" customHeight="1" x14ac:dyDescent="0.2">
      <c r="A196" s="195" t="str">
        <f t="shared" si="13"/>
        <v/>
      </c>
      <c r="B196" s="552"/>
      <c r="C196" s="560"/>
      <c r="D196" s="567"/>
      <c r="E196" s="567"/>
      <c r="F196" s="567"/>
      <c r="G196" s="567"/>
      <c r="H196" s="568"/>
      <c r="I196" s="562"/>
      <c r="J196" s="563"/>
      <c r="K196" s="708">
        <f t="shared" si="14"/>
        <v>0</v>
      </c>
      <c r="L196" s="709"/>
      <c r="M196" s="559"/>
      <c r="N196" s="474">
        <f>IFERROR(($I196/$J196)*(Deelnemersoverzicht!$C$13-(DATEDIF(Startdatum,$H196,"D")/365)),0)</f>
        <v>0</v>
      </c>
      <c r="O196" s="141" t="str">
        <f t="shared" si="15"/>
        <v/>
      </c>
      <c r="P196" s="15"/>
      <c r="Q196" s="15"/>
      <c r="R196" s="15"/>
      <c r="S196" s="15"/>
      <c r="T196" s="15"/>
      <c r="U196" s="15"/>
      <c r="V196" s="15"/>
      <c r="W196" s="621" t="str">
        <f>IF(ISBLANK($C196),"",_xlfn.IFNA(MATCH($C196,Deelnemersoverzicht!$C$16:$C$66,0),0))</f>
        <v/>
      </c>
      <c r="X196" s="487" t="str">
        <f t="shared" si="17"/>
        <v>Na startdatum aangekocht</v>
      </c>
    </row>
    <row r="197" spans="1:24" ht="12" customHeight="1" x14ac:dyDescent="0.2">
      <c r="A197" s="195" t="str">
        <f t="shared" si="13"/>
        <v/>
      </c>
      <c r="B197" s="552"/>
      <c r="C197" s="560"/>
      <c r="D197" s="567"/>
      <c r="E197" s="567"/>
      <c r="F197" s="567"/>
      <c r="G197" s="567"/>
      <c r="H197" s="568"/>
      <c r="I197" s="562"/>
      <c r="J197" s="563"/>
      <c r="K197" s="708">
        <f t="shared" si="14"/>
        <v>0</v>
      </c>
      <c r="L197" s="709"/>
      <c r="M197" s="559"/>
      <c r="N197" s="474">
        <f>IFERROR(($I197/$J197)*(Deelnemersoverzicht!$C$13-(DATEDIF(Startdatum,$H197,"D")/365)),0)</f>
        <v>0</v>
      </c>
      <c r="O197" s="141" t="str">
        <f t="shared" si="15"/>
        <v/>
      </c>
      <c r="P197" s="15"/>
      <c r="Q197" s="15"/>
      <c r="R197" s="15"/>
      <c r="S197" s="15"/>
      <c r="T197" s="15"/>
      <c r="U197" s="15"/>
      <c r="V197" s="15"/>
      <c r="W197" s="621" t="str">
        <f>IF(ISBLANK($C197),"",_xlfn.IFNA(MATCH($C197,Deelnemersoverzicht!$C$16:$C$66,0),0))</f>
        <v/>
      </c>
      <c r="X197" s="487" t="str">
        <f t="shared" si="17"/>
        <v>Na startdatum aangekocht</v>
      </c>
    </row>
    <row r="198" spans="1:24" ht="12" customHeight="1" x14ac:dyDescent="0.2">
      <c r="A198" s="195" t="str">
        <f t="shared" si="13"/>
        <v/>
      </c>
      <c r="B198" s="552"/>
      <c r="C198" s="560"/>
      <c r="D198" s="567"/>
      <c r="E198" s="567"/>
      <c r="F198" s="567"/>
      <c r="G198" s="567"/>
      <c r="H198" s="568"/>
      <c r="I198" s="562"/>
      <c r="J198" s="563"/>
      <c r="K198" s="708">
        <f t="shared" si="14"/>
        <v>0</v>
      </c>
      <c r="L198" s="709"/>
      <c r="M198" s="559"/>
      <c r="N198" s="474">
        <f>IFERROR(($I198/$J198)*(Deelnemersoverzicht!$C$13-(DATEDIF(Startdatum,$H198,"D")/365)),0)</f>
        <v>0</v>
      </c>
      <c r="O198" s="141" t="str">
        <f t="shared" si="15"/>
        <v/>
      </c>
      <c r="P198" s="15"/>
      <c r="Q198" s="15"/>
      <c r="R198" s="15"/>
      <c r="S198" s="15"/>
      <c r="T198" s="15"/>
      <c r="U198" s="15"/>
      <c r="V198" s="15"/>
      <c r="W198" s="621" t="str">
        <f>IF(ISBLANK($C198),"",_xlfn.IFNA(MATCH($C198,Deelnemersoverzicht!$C$16:$C$66,0),0))</f>
        <v/>
      </c>
      <c r="X198" s="487" t="str">
        <f t="shared" si="17"/>
        <v>Na startdatum aangekocht</v>
      </c>
    </row>
    <row r="199" spans="1:24" ht="12" customHeight="1" x14ac:dyDescent="0.2">
      <c r="A199" s="195" t="str">
        <f t="shared" si="13"/>
        <v/>
      </c>
      <c r="B199" s="552"/>
      <c r="C199" s="560"/>
      <c r="D199" s="567"/>
      <c r="E199" s="567"/>
      <c r="F199" s="567"/>
      <c r="G199" s="567"/>
      <c r="H199" s="568"/>
      <c r="I199" s="562"/>
      <c r="J199" s="563"/>
      <c r="K199" s="708">
        <f t="shared" si="14"/>
        <v>0</v>
      </c>
      <c r="L199" s="709"/>
      <c r="M199" s="559"/>
      <c r="N199" s="474">
        <f>IFERROR(($I199/$J199)*(Deelnemersoverzicht!$C$13-(DATEDIF(Startdatum,$H199,"D")/365)),0)</f>
        <v>0</v>
      </c>
      <c r="O199" s="141" t="str">
        <f t="shared" si="15"/>
        <v/>
      </c>
      <c r="P199" s="15"/>
      <c r="Q199" s="15"/>
      <c r="R199" s="15"/>
      <c r="S199" s="15"/>
      <c r="T199" s="15"/>
      <c r="U199" s="15"/>
      <c r="V199" s="15"/>
      <c r="W199" s="621" t="str">
        <f>IF(ISBLANK($C199),"",_xlfn.IFNA(MATCH($C199,Deelnemersoverzicht!$C$16:$C$66,0),0))</f>
        <v/>
      </c>
      <c r="X199" s="487" t="str">
        <f t="shared" si="17"/>
        <v>Na startdatum aangekocht</v>
      </c>
    </row>
    <row r="200" spans="1:24" ht="12" customHeight="1" x14ac:dyDescent="0.2">
      <c r="A200" s="195" t="str">
        <f t="shared" si="13"/>
        <v/>
      </c>
      <c r="B200" s="552"/>
      <c r="C200" s="560"/>
      <c r="D200" s="567"/>
      <c r="E200" s="567"/>
      <c r="F200" s="567"/>
      <c r="G200" s="567"/>
      <c r="H200" s="568"/>
      <c r="I200" s="562"/>
      <c r="J200" s="563"/>
      <c r="K200" s="708">
        <f t="shared" si="14"/>
        <v>0</v>
      </c>
      <c r="L200" s="709"/>
      <c r="M200" s="559"/>
      <c r="N200" s="474">
        <f>IFERROR(($I200/$J200)*(Deelnemersoverzicht!$C$13-(DATEDIF(Startdatum,$H200,"D")/365)),0)</f>
        <v>0</v>
      </c>
      <c r="O200" s="141" t="str">
        <f t="shared" si="15"/>
        <v/>
      </c>
      <c r="P200" s="15"/>
      <c r="Q200" s="15"/>
      <c r="R200" s="15"/>
      <c r="S200" s="15"/>
      <c r="T200" s="15"/>
      <c r="U200" s="15"/>
      <c r="V200" s="15"/>
      <c r="W200" s="621" t="str">
        <f>IF(ISBLANK($C200),"",_xlfn.IFNA(MATCH($C200,Deelnemersoverzicht!$C$16:$C$66,0),0))</f>
        <v/>
      </c>
      <c r="X200" s="487" t="str">
        <f t="shared" si="17"/>
        <v>Na startdatum aangekocht</v>
      </c>
    </row>
    <row r="201" spans="1:24" ht="12" customHeight="1" x14ac:dyDescent="0.2">
      <c r="A201" s="195" t="str">
        <f t="shared" si="13"/>
        <v/>
      </c>
      <c r="B201" s="552"/>
      <c r="C201" s="560"/>
      <c r="D201" s="567"/>
      <c r="E201" s="567"/>
      <c r="F201" s="567"/>
      <c r="G201" s="567"/>
      <c r="H201" s="568"/>
      <c r="I201" s="562"/>
      <c r="J201" s="563"/>
      <c r="K201" s="708">
        <f t="shared" si="14"/>
        <v>0</v>
      </c>
      <c r="L201" s="709"/>
      <c r="M201" s="559"/>
      <c r="N201" s="474">
        <f>IFERROR(($I201/$J201)*(Deelnemersoverzicht!$C$13-(DATEDIF(Startdatum,$H201,"D")/365)),0)</f>
        <v>0</v>
      </c>
      <c r="O201" s="141" t="str">
        <f t="shared" si="15"/>
        <v/>
      </c>
      <c r="P201" s="15"/>
      <c r="Q201" s="15"/>
      <c r="R201" s="15"/>
      <c r="S201" s="15"/>
      <c r="T201" s="15"/>
      <c r="U201" s="15"/>
      <c r="V201" s="15"/>
      <c r="W201" s="621" t="str">
        <f>IF(ISBLANK($C201),"",_xlfn.IFNA(MATCH($C201,Deelnemersoverzicht!$C$16:$C$66,0),0))</f>
        <v/>
      </c>
      <c r="X201" s="487" t="str">
        <f t="shared" si="17"/>
        <v>Na startdatum aangekocht</v>
      </c>
    </row>
    <row r="202" spans="1:24" ht="12" customHeight="1" x14ac:dyDescent="0.2">
      <c r="A202" s="195" t="str">
        <f t="shared" si="13"/>
        <v/>
      </c>
      <c r="B202" s="552"/>
      <c r="C202" s="560"/>
      <c r="D202" s="567"/>
      <c r="E202" s="567"/>
      <c r="F202" s="567"/>
      <c r="G202" s="567"/>
      <c r="H202" s="568"/>
      <c r="I202" s="562"/>
      <c r="J202" s="563"/>
      <c r="K202" s="708">
        <f t="shared" si="14"/>
        <v>0</v>
      </c>
      <c r="L202" s="709"/>
      <c r="M202" s="559"/>
      <c r="N202" s="474">
        <f>IFERROR(($I202/$J202)*(Deelnemersoverzicht!$C$13-(DATEDIF(Startdatum,$H202,"D")/365)),0)</f>
        <v>0</v>
      </c>
      <c r="O202" s="141" t="str">
        <f t="shared" si="15"/>
        <v/>
      </c>
      <c r="P202" s="15"/>
      <c r="Q202" s="15"/>
      <c r="R202" s="15"/>
      <c r="S202" s="15"/>
      <c r="T202" s="15"/>
      <c r="U202" s="15"/>
      <c r="V202" s="15"/>
      <c r="W202" s="621" t="str">
        <f>IF(ISBLANK($C202),"",_xlfn.IFNA(MATCH($C202,Deelnemersoverzicht!$C$16:$C$66,0),0))</f>
        <v/>
      </c>
      <c r="X202" s="487" t="str">
        <f t="shared" si="17"/>
        <v>Na startdatum aangekocht</v>
      </c>
    </row>
    <row r="203" spans="1:24" ht="12" customHeight="1" x14ac:dyDescent="0.2">
      <c r="A203" s="195" t="str">
        <f t="shared" si="13"/>
        <v/>
      </c>
      <c r="B203" s="552"/>
      <c r="C203" s="560"/>
      <c r="D203" s="567"/>
      <c r="E203" s="567"/>
      <c r="F203" s="567"/>
      <c r="G203" s="567"/>
      <c r="H203" s="568"/>
      <c r="I203" s="562"/>
      <c r="J203" s="563"/>
      <c r="K203" s="708">
        <f t="shared" si="14"/>
        <v>0</v>
      </c>
      <c r="L203" s="709"/>
      <c r="M203" s="559"/>
      <c r="N203" s="474">
        <f>IFERROR(($I203/$J203)*(Deelnemersoverzicht!$C$13-(DATEDIF(Startdatum,$H203,"D")/365)),0)</f>
        <v>0</v>
      </c>
      <c r="O203" s="141" t="str">
        <f t="shared" si="15"/>
        <v/>
      </c>
      <c r="P203" s="15"/>
      <c r="Q203" s="15"/>
      <c r="R203" s="15"/>
      <c r="S203" s="15"/>
      <c r="T203" s="15"/>
      <c r="U203" s="15"/>
      <c r="V203" s="15"/>
      <c r="W203" s="621" t="str">
        <f>IF(ISBLANK($C203),"",_xlfn.IFNA(MATCH($C203,Deelnemersoverzicht!$C$16:$C$66,0),0))</f>
        <v/>
      </c>
      <c r="X203" s="487" t="str">
        <f t="shared" si="17"/>
        <v>Na startdatum aangekocht</v>
      </c>
    </row>
    <row r="204" spans="1:24" ht="12" customHeight="1" x14ac:dyDescent="0.2">
      <c r="A204" s="195" t="str">
        <f t="shared" si="13"/>
        <v/>
      </c>
      <c r="B204" s="552"/>
      <c r="C204" s="560"/>
      <c r="D204" s="567"/>
      <c r="E204" s="567"/>
      <c r="F204" s="567"/>
      <c r="G204" s="567"/>
      <c r="H204" s="568"/>
      <c r="I204" s="562"/>
      <c r="J204" s="563"/>
      <c r="K204" s="708">
        <f t="shared" si="14"/>
        <v>0</v>
      </c>
      <c r="L204" s="709"/>
      <c r="M204" s="559"/>
      <c r="N204" s="474">
        <f>IFERROR(($I204/$J204)*(Deelnemersoverzicht!$C$13-(DATEDIF(Startdatum,$H204,"D")/365)),0)</f>
        <v>0</v>
      </c>
      <c r="O204" s="141" t="str">
        <f t="shared" si="15"/>
        <v/>
      </c>
      <c r="P204" s="15"/>
      <c r="Q204" s="15"/>
      <c r="R204" s="15"/>
      <c r="S204" s="15"/>
      <c r="T204" s="15"/>
      <c r="U204" s="15"/>
      <c r="V204" s="15"/>
      <c r="W204" s="621" t="str">
        <f>IF(ISBLANK($C204),"",_xlfn.IFNA(MATCH($C204,Deelnemersoverzicht!$C$16:$C$66,0),0))</f>
        <v/>
      </c>
      <c r="X204" s="487" t="str">
        <f t="shared" si="17"/>
        <v>Na startdatum aangekocht</v>
      </c>
    </row>
    <row r="205" spans="1:24" ht="12" customHeight="1" x14ac:dyDescent="0.2">
      <c r="A205" s="195" t="str">
        <f t="shared" si="13"/>
        <v/>
      </c>
      <c r="B205" s="552"/>
      <c r="C205" s="560"/>
      <c r="D205" s="567"/>
      <c r="E205" s="567"/>
      <c r="F205" s="567"/>
      <c r="G205" s="567"/>
      <c r="H205" s="568"/>
      <c r="I205" s="562"/>
      <c r="J205" s="563"/>
      <c r="K205" s="708">
        <f t="shared" si="14"/>
        <v>0</v>
      </c>
      <c r="L205" s="709"/>
      <c r="M205" s="559"/>
      <c r="N205" s="474">
        <f>IFERROR(($I205/$J205)*(Deelnemersoverzicht!$C$13-(DATEDIF(Startdatum,$H205,"D")/365)),0)</f>
        <v>0</v>
      </c>
      <c r="O205" s="141" t="str">
        <f t="shared" si="15"/>
        <v/>
      </c>
      <c r="P205" s="15"/>
      <c r="Q205" s="15"/>
      <c r="R205" s="15"/>
      <c r="S205" s="15"/>
      <c r="T205" s="15"/>
      <c r="U205" s="15"/>
      <c r="V205" s="15"/>
      <c r="W205" s="621" t="str">
        <f>IF(ISBLANK($C205),"",_xlfn.IFNA(MATCH($C205,Deelnemersoverzicht!$C$16:$C$66,0),0))</f>
        <v/>
      </c>
      <c r="X205" s="487" t="str">
        <f t="shared" si="17"/>
        <v>Na startdatum aangekocht</v>
      </c>
    </row>
    <row r="206" spans="1:24" ht="12" customHeight="1" x14ac:dyDescent="0.2">
      <c r="A206" s="195" t="str">
        <f t="shared" si="13"/>
        <v/>
      </c>
      <c r="B206" s="552"/>
      <c r="C206" s="560"/>
      <c r="D206" s="567"/>
      <c r="E206" s="567"/>
      <c r="F206" s="567"/>
      <c r="G206" s="567"/>
      <c r="H206" s="568"/>
      <c r="I206" s="562"/>
      <c r="J206" s="563"/>
      <c r="K206" s="708">
        <f t="shared" si="14"/>
        <v>0</v>
      </c>
      <c r="L206" s="709"/>
      <c r="M206" s="559"/>
      <c r="N206" s="474">
        <f>IFERROR(($I206/$J206)*(Deelnemersoverzicht!$C$13-(DATEDIF(Startdatum,$H206,"D")/365)),0)</f>
        <v>0</v>
      </c>
      <c r="O206" s="141" t="str">
        <f t="shared" si="15"/>
        <v/>
      </c>
      <c r="P206" s="15"/>
      <c r="Q206" s="15"/>
      <c r="R206" s="15"/>
      <c r="S206" s="15"/>
      <c r="T206" s="15"/>
      <c r="U206" s="15"/>
      <c r="V206" s="15"/>
      <c r="W206" s="621" t="str">
        <f>IF(ISBLANK($C206),"",_xlfn.IFNA(MATCH($C206,Deelnemersoverzicht!$C$16:$C$66,0),0))</f>
        <v/>
      </c>
      <c r="X206" s="487" t="str">
        <f t="shared" si="17"/>
        <v>Na startdatum aangekocht</v>
      </c>
    </row>
    <row r="207" spans="1:24" ht="12" customHeight="1" x14ac:dyDescent="0.2">
      <c r="A207" s="195"/>
      <c r="B207" s="137"/>
      <c r="C207" s="136"/>
      <c r="D207" s="136"/>
      <c r="E207" s="15"/>
      <c r="F207" s="15"/>
      <c r="G207" s="15"/>
      <c r="H207" s="136"/>
      <c r="I207" s="136"/>
      <c r="J207" s="136"/>
      <c r="K207" s="136"/>
      <c r="L207" s="136"/>
      <c r="M207" s="470" t="s">
        <v>504</v>
      </c>
      <c r="N207" s="471">
        <f>SUM(N157:N206)</f>
        <v>0</v>
      </c>
      <c r="O207" s="141"/>
      <c r="P207" s="15"/>
      <c r="Q207" s="15"/>
      <c r="R207" s="15"/>
      <c r="S207" s="15"/>
      <c r="T207" s="15"/>
      <c r="U207" s="15"/>
      <c r="V207" s="15"/>
      <c r="W207" s="440"/>
      <c r="X207" s="15"/>
    </row>
    <row r="208" spans="1:24" ht="12" customHeight="1" x14ac:dyDescent="0.2">
      <c r="A208" s="195"/>
      <c r="B208" s="137"/>
      <c r="C208" s="136"/>
      <c r="D208" s="136"/>
      <c r="E208" s="136"/>
      <c r="F208" s="136"/>
      <c r="G208" s="136"/>
      <c r="H208" s="136"/>
      <c r="I208" s="136"/>
      <c r="J208" s="136"/>
      <c r="K208" s="136"/>
      <c r="L208" s="136"/>
      <c r="M208" s="136"/>
      <c r="N208" s="15"/>
      <c r="O208" s="141"/>
      <c r="P208" s="15"/>
      <c r="Q208" s="15"/>
      <c r="R208" s="15"/>
      <c r="S208" s="15"/>
      <c r="T208" s="15"/>
      <c r="U208" s="15"/>
      <c r="V208" s="15"/>
      <c r="W208" s="440"/>
      <c r="X208" s="15"/>
    </row>
    <row r="209" spans="1:24" ht="12" customHeight="1" x14ac:dyDescent="0.2">
      <c r="A209" s="195"/>
      <c r="B209" s="137" t="s">
        <v>117</v>
      </c>
      <c r="C209" s="136"/>
      <c r="D209" s="136"/>
      <c r="E209" s="136"/>
      <c r="F209" s="136"/>
      <c r="G209" s="136"/>
      <c r="H209" s="136"/>
      <c r="I209" s="136"/>
      <c r="J209" s="136"/>
      <c r="K209" s="136"/>
      <c r="L209" s="136"/>
      <c r="M209" s="136"/>
      <c r="N209" s="15"/>
      <c r="O209" s="141"/>
      <c r="P209" s="15"/>
      <c r="Q209" s="15"/>
      <c r="R209" s="15"/>
      <c r="S209" s="15"/>
      <c r="T209" s="15"/>
      <c r="U209" s="15"/>
      <c r="V209" s="15"/>
      <c r="W209" s="440"/>
      <c r="X209" s="15"/>
    </row>
    <row r="210" spans="1:24" ht="51" customHeight="1" x14ac:dyDescent="0.2">
      <c r="A210" s="195"/>
      <c r="B210" s="464" t="s">
        <v>263</v>
      </c>
      <c r="C210" s="670" t="s">
        <v>99</v>
      </c>
      <c r="D210" s="465" t="s">
        <v>73</v>
      </c>
      <c r="E210" s="140"/>
      <c r="F210" s="140"/>
      <c r="G210" s="140"/>
      <c r="H210" s="140"/>
      <c r="I210" s="140"/>
      <c r="J210" s="464" t="s">
        <v>76</v>
      </c>
      <c r="K210" s="464" t="s">
        <v>119</v>
      </c>
      <c r="L210" s="465"/>
      <c r="M210" s="466" t="s">
        <v>65</v>
      </c>
      <c r="N210" s="464" t="s">
        <v>71</v>
      </c>
      <c r="O210" s="141"/>
      <c r="P210" s="15"/>
      <c r="Q210" s="15"/>
      <c r="R210" s="15"/>
      <c r="S210" s="15"/>
      <c r="T210" s="15"/>
      <c r="U210" s="15"/>
      <c r="V210" s="15"/>
      <c r="W210" s="440"/>
      <c r="X210" s="15"/>
    </row>
    <row r="211" spans="1:24" ht="12" customHeight="1" x14ac:dyDescent="0.2">
      <c r="A211" s="195" t="str">
        <f t="shared" ref="A211:A260" si="18">B211&amp;M211</f>
        <v/>
      </c>
      <c r="B211" s="552"/>
      <c r="C211" s="560"/>
      <c r="D211" s="554"/>
      <c r="E211" s="554"/>
      <c r="F211" s="554"/>
      <c r="G211" s="554"/>
      <c r="H211" s="554"/>
      <c r="I211" s="554"/>
      <c r="J211" s="566"/>
      <c r="K211" s="569"/>
      <c r="L211" s="569"/>
      <c r="M211" s="559"/>
      <c r="N211" s="474">
        <f>J211*K211</f>
        <v>0</v>
      </c>
      <c r="O211" s="141" t="str">
        <f t="shared" ref="O211:O260" si="19">IF(AND(COUNTA(B211:K211)&gt;0,ISBLANK(M211)),"Activiteittype ontbreekt!",IF(B211="","",IF(COUNTIF($B$15:$B$314,B211)=1,"",IF(COUNTIF($A$15:$A$314,B211&amp;M211)&gt;1,"","Let op dat elk activiteitnummer hetzelfde activiteittype moet krijgen!"))))</f>
        <v/>
      </c>
      <c r="P211" s="15"/>
      <c r="Q211" s="15"/>
      <c r="R211" s="15"/>
      <c r="S211" s="15"/>
      <c r="T211" s="15"/>
      <c r="U211" s="15"/>
      <c r="V211" s="15"/>
      <c r="W211" s="621" t="str">
        <f>IF(ISBLANK($C211),"",_xlfn.IFNA(MATCH($C211,Deelnemersoverzicht!$C$16:$C$66,0),0))</f>
        <v/>
      </c>
      <c r="X211" s="15"/>
    </row>
    <row r="212" spans="1:24" ht="12" customHeight="1" x14ac:dyDescent="0.2">
      <c r="A212" s="195" t="str">
        <f t="shared" si="18"/>
        <v/>
      </c>
      <c r="B212" s="552"/>
      <c r="C212" s="560"/>
      <c r="D212" s="554"/>
      <c r="E212" s="554"/>
      <c r="F212" s="554"/>
      <c r="G212" s="554"/>
      <c r="H212" s="554"/>
      <c r="I212" s="554"/>
      <c r="J212" s="566"/>
      <c r="K212" s="569"/>
      <c r="L212" s="569"/>
      <c r="M212" s="559"/>
      <c r="N212" s="474">
        <f t="shared" ref="N212:N260" si="20">J212*K212</f>
        <v>0</v>
      </c>
      <c r="O212" s="141" t="str">
        <f t="shared" si="19"/>
        <v/>
      </c>
      <c r="P212" s="15"/>
      <c r="Q212" s="15"/>
      <c r="R212" s="15"/>
      <c r="S212" s="15"/>
      <c r="T212" s="15"/>
      <c r="U212" s="15"/>
      <c r="V212" s="15"/>
      <c r="W212" s="621" t="str">
        <f>IF(ISBLANK($C212),"",_xlfn.IFNA(MATCH($C212,Deelnemersoverzicht!$C$16:$C$66,0),0))</f>
        <v/>
      </c>
      <c r="X212" s="15"/>
    </row>
    <row r="213" spans="1:24" ht="12" customHeight="1" x14ac:dyDescent="0.2">
      <c r="A213" s="195" t="str">
        <f t="shared" si="18"/>
        <v/>
      </c>
      <c r="B213" s="552"/>
      <c r="C213" s="560"/>
      <c r="D213" s="554"/>
      <c r="E213" s="554"/>
      <c r="F213" s="554"/>
      <c r="G213" s="554"/>
      <c r="H213" s="554"/>
      <c r="I213" s="554"/>
      <c r="J213" s="566"/>
      <c r="K213" s="569"/>
      <c r="L213" s="569"/>
      <c r="M213" s="559"/>
      <c r="N213" s="474">
        <f t="shared" si="20"/>
        <v>0</v>
      </c>
      <c r="O213" s="141" t="str">
        <f t="shared" si="19"/>
        <v/>
      </c>
      <c r="P213" s="15"/>
      <c r="Q213" s="15"/>
      <c r="R213" s="15"/>
      <c r="S213" s="15"/>
      <c r="T213" s="15"/>
      <c r="U213" s="15"/>
      <c r="V213" s="15"/>
      <c r="W213" s="621" t="str">
        <f>IF(ISBLANK($C213),"",_xlfn.IFNA(MATCH($C213,Deelnemersoverzicht!$C$16:$C$66,0),0))</f>
        <v/>
      </c>
      <c r="X213" s="15"/>
    </row>
    <row r="214" spans="1:24" ht="12" customHeight="1" x14ac:dyDescent="0.2">
      <c r="A214" s="195" t="str">
        <f t="shared" si="18"/>
        <v/>
      </c>
      <c r="B214" s="552"/>
      <c r="C214" s="560"/>
      <c r="D214" s="554"/>
      <c r="E214" s="554"/>
      <c r="F214" s="554"/>
      <c r="G214" s="554"/>
      <c r="H214" s="554"/>
      <c r="I214" s="554"/>
      <c r="J214" s="566"/>
      <c r="K214" s="569"/>
      <c r="L214" s="569"/>
      <c r="M214" s="559"/>
      <c r="N214" s="474">
        <f t="shared" si="20"/>
        <v>0</v>
      </c>
      <c r="O214" s="141" t="str">
        <f t="shared" si="19"/>
        <v/>
      </c>
      <c r="P214" s="15"/>
      <c r="Q214" s="15"/>
      <c r="R214" s="15"/>
      <c r="S214" s="15"/>
      <c r="T214" s="15"/>
      <c r="U214" s="15"/>
      <c r="V214" s="15"/>
      <c r="W214" s="621" t="str">
        <f>IF(ISBLANK($C214),"",_xlfn.IFNA(MATCH($C214,Deelnemersoverzicht!$C$16:$C$66,0),0))</f>
        <v/>
      </c>
      <c r="X214" s="15"/>
    </row>
    <row r="215" spans="1:24" ht="12" customHeight="1" x14ac:dyDescent="0.2">
      <c r="A215" s="195" t="str">
        <f t="shared" si="18"/>
        <v/>
      </c>
      <c r="B215" s="552"/>
      <c r="C215" s="560"/>
      <c r="D215" s="554"/>
      <c r="E215" s="554"/>
      <c r="F215" s="554"/>
      <c r="G215" s="554"/>
      <c r="H215" s="554"/>
      <c r="I215" s="554"/>
      <c r="J215" s="566"/>
      <c r="K215" s="569"/>
      <c r="L215" s="569"/>
      <c r="M215" s="559"/>
      <c r="N215" s="474">
        <f t="shared" si="20"/>
        <v>0</v>
      </c>
      <c r="O215" s="141" t="str">
        <f t="shared" si="19"/>
        <v/>
      </c>
      <c r="P215" s="15"/>
      <c r="Q215" s="15"/>
      <c r="R215" s="15"/>
      <c r="S215" s="15"/>
      <c r="T215" s="15"/>
      <c r="U215" s="15"/>
      <c r="V215" s="15"/>
      <c r="W215" s="621" t="str">
        <f>IF(ISBLANK($C215),"",_xlfn.IFNA(MATCH($C215,Deelnemersoverzicht!$C$16:$C$66,0),0))</f>
        <v/>
      </c>
      <c r="X215" s="15"/>
    </row>
    <row r="216" spans="1:24" ht="12" customHeight="1" x14ac:dyDescent="0.2">
      <c r="A216" s="195" t="str">
        <f t="shared" si="18"/>
        <v/>
      </c>
      <c r="B216" s="552"/>
      <c r="C216" s="560"/>
      <c r="D216" s="554"/>
      <c r="E216" s="554"/>
      <c r="F216" s="554"/>
      <c r="G216" s="554"/>
      <c r="H216" s="554"/>
      <c r="I216" s="554"/>
      <c r="J216" s="566"/>
      <c r="K216" s="569"/>
      <c r="L216" s="569"/>
      <c r="M216" s="559"/>
      <c r="N216" s="474">
        <f t="shared" si="20"/>
        <v>0</v>
      </c>
      <c r="O216" s="141" t="str">
        <f t="shared" si="19"/>
        <v/>
      </c>
      <c r="P216" s="15"/>
      <c r="Q216" s="15"/>
      <c r="R216" s="15"/>
      <c r="S216" s="15"/>
      <c r="T216" s="15"/>
      <c r="U216" s="15"/>
      <c r="V216" s="15"/>
      <c r="W216" s="621" t="str">
        <f>IF(ISBLANK($C216),"",_xlfn.IFNA(MATCH($C216,Deelnemersoverzicht!$C$16:$C$66,0),0))</f>
        <v/>
      </c>
      <c r="X216" s="15"/>
    </row>
    <row r="217" spans="1:24" ht="12" customHeight="1" x14ac:dyDescent="0.2">
      <c r="A217" s="195" t="str">
        <f t="shared" si="18"/>
        <v/>
      </c>
      <c r="B217" s="552"/>
      <c r="C217" s="560"/>
      <c r="D217" s="554"/>
      <c r="E217" s="554"/>
      <c r="F217" s="554"/>
      <c r="G217" s="554"/>
      <c r="H217" s="554"/>
      <c r="I217" s="554"/>
      <c r="J217" s="566"/>
      <c r="K217" s="569"/>
      <c r="L217" s="569"/>
      <c r="M217" s="559"/>
      <c r="N217" s="474">
        <f t="shared" si="20"/>
        <v>0</v>
      </c>
      <c r="O217" s="141" t="str">
        <f t="shared" si="19"/>
        <v/>
      </c>
      <c r="P217" s="15"/>
      <c r="Q217" s="15"/>
      <c r="R217" s="15"/>
      <c r="S217" s="15"/>
      <c r="T217" s="15"/>
      <c r="U217" s="15"/>
      <c r="V217" s="15"/>
      <c r="W217" s="621" t="str">
        <f>IF(ISBLANK($C217),"",_xlfn.IFNA(MATCH($C217,Deelnemersoverzicht!$C$16:$C$66,0),0))</f>
        <v/>
      </c>
      <c r="X217" s="15"/>
    </row>
    <row r="218" spans="1:24" ht="12" customHeight="1" x14ac:dyDescent="0.2">
      <c r="A218" s="195" t="str">
        <f t="shared" si="18"/>
        <v/>
      </c>
      <c r="B218" s="552"/>
      <c r="C218" s="560"/>
      <c r="D218" s="554"/>
      <c r="E218" s="554"/>
      <c r="F218" s="554"/>
      <c r="G218" s="554"/>
      <c r="H218" s="554"/>
      <c r="I218" s="554"/>
      <c r="J218" s="566"/>
      <c r="K218" s="569"/>
      <c r="L218" s="569"/>
      <c r="M218" s="559"/>
      <c r="N218" s="474">
        <f t="shared" si="20"/>
        <v>0</v>
      </c>
      <c r="O218" s="141" t="str">
        <f t="shared" si="19"/>
        <v/>
      </c>
      <c r="P218" s="15"/>
      <c r="Q218" s="15"/>
      <c r="R218" s="15"/>
      <c r="S218" s="15"/>
      <c r="T218" s="15"/>
      <c r="U218" s="15"/>
      <c r="V218" s="15"/>
      <c r="W218" s="621" t="str">
        <f>IF(ISBLANK($C218),"",_xlfn.IFNA(MATCH($C218,Deelnemersoverzicht!$C$16:$C$66,0),0))</f>
        <v/>
      </c>
      <c r="X218" s="15"/>
    </row>
    <row r="219" spans="1:24" ht="12" customHeight="1" x14ac:dyDescent="0.2">
      <c r="A219" s="195" t="str">
        <f t="shared" si="18"/>
        <v/>
      </c>
      <c r="B219" s="552"/>
      <c r="C219" s="560"/>
      <c r="D219" s="554"/>
      <c r="E219" s="554"/>
      <c r="F219" s="554"/>
      <c r="G219" s="554"/>
      <c r="H219" s="554"/>
      <c r="I219" s="554"/>
      <c r="J219" s="566"/>
      <c r="K219" s="569"/>
      <c r="L219" s="569"/>
      <c r="M219" s="559"/>
      <c r="N219" s="474">
        <f t="shared" si="20"/>
        <v>0</v>
      </c>
      <c r="O219" s="141" t="str">
        <f t="shared" si="19"/>
        <v/>
      </c>
      <c r="P219" s="15"/>
      <c r="Q219" s="15"/>
      <c r="R219" s="15"/>
      <c r="S219" s="15"/>
      <c r="T219" s="15"/>
      <c r="U219" s="15"/>
      <c r="V219" s="15"/>
      <c r="W219" s="621" t="str">
        <f>IF(ISBLANK($C219),"",_xlfn.IFNA(MATCH($C219,Deelnemersoverzicht!$C$16:$C$66,0),0))</f>
        <v/>
      </c>
      <c r="X219" s="15"/>
    </row>
    <row r="220" spans="1:24" ht="12" customHeight="1" x14ac:dyDescent="0.2">
      <c r="A220" s="195" t="str">
        <f t="shared" si="18"/>
        <v/>
      </c>
      <c r="B220" s="552"/>
      <c r="C220" s="560"/>
      <c r="D220" s="554"/>
      <c r="E220" s="554"/>
      <c r="F220" s="554"/>
      <c r="G220" s="554"/>
      <c r="H220" s="554"/>
      <c r="I220" s="554"/>
      <c r="J220" s="566"/>
      <c r="K220" s="569"/>
      <c r="L220" s="569"/>
      <c r="M220" s="559"/>
      <c r="N220" s="474">
        <f t="shared" si="20"/>
        <v>0</v>
      </c>
      <c r="O220" s="141" t="str">
        <f t="shared" si="19"/>
        <v/>
      </c>
      <c r="P220" s="15"/>
      <c r="Q220" s="15"/>
      <c r="R220" s="15"/>
      <c r="S220" s="15"/>
      <c r="T220" s="15"/>
      <c r="U220" s="15"/>
      <c r="V220" s="15"/>
      <c r="W220" s="621" t="str">
        <f>IF(ISBLANK($C220),"",_xlfn.IFNA(MATCH($C220,Deelnemersoverzicht!$C$16:$C$66,0),0))</f>
        <v/>
      </c>
      <c r="X220" s="15"/>
    </row>
    <row r="221" spans="1:24" ht="12" customHeight="1" x14ac:dyDescent="0.2">
      <c r="A221" s="195" t="str">
        <f t="shared" si="18"/>
        <v/>
      </c>
      <c r="B221" s="552"/>
      <c r="C221" s="560"/>
      <c r="D221" s="554"/>
      <c r="E221" s="554"/>
      <c r="F221" s="554"/>
      <c r="G221" s="554"/>
      <c r="H221" s="554"/>
      <c r="I221" s="554"/>
      <c r="J221" s="566"/>
      <c r="K221" s="569"/>
      <c r="L221" s="569"/>
      <c r="M221" s="559"/>
      <c r="N221" s="474">
        <f t="shared" si="20"/>
        <v>0</v>
      </c>
      <c r="O221" s="141" t="str">
        <f t="shared" si="19"/>
        <v/>
      </c>
      <c r="P221" s="15"/>
      <c r="Q221" s="15"/>
      <c r="R221" s="15"/>
      <c r="S221" s="15"/>
      <c r="T221" s="15"/>
      <c r="U221" s="15"/>
      <c r="V221" s="15"/>
      <c r="W221" s="621" t="str">
        <f>IF(ISBLANK($C221),"",_xlfn.IFNA(MATCH($C221,Deelnemersoverzicht!$C$16:$C$66,0),0))</f>
        <v/>
      </c>
      <c r="X221" s="15"/>
    </row>
    <row r="222" spans="1:24" ht="12" customHeight="1" x14ac:dyDescent="0.2">
      <c r="A222" s="195" t="str">
        <f t="shared" si="18"/>
        <v/>
      </c>
      <c r="B222" s="552"/>
      <c r="C222" s="560"/>
      <c r="D222" s="554"/>
      <c r="E222" s="554"/>
      <c r="F222" s="554"/>
      <c r="G222" s="554"/>
      <c r="H222" s="554"/>
      <c r="I222" s="554"/>
      <c r="J222" s="566"/>
      <c r="K222" s="569"/>
      <c r="L222" s="569"/>
      <c r="M222" s="559"/>
      <c r="N222" s="474">
        <f t="shared" si="20"/>
        <v>0</v>
      </c>
      <c r="O222" s="141" t="str">
        <f t="shared" si="19"/>
        <v/>
      </c>
      <c r="P222" s="15"/>
      <c r="Q222" s="15"/>
      <c r="R222" s="15"/>
      <c r="S222" s="15"/>
      <c r="T222" s="15"/>
      <c r="U222" s="15"/>
      <c r="V222" s="15"/>
      <c r="W222" s="621" t="str">
        <f>IF(ISBLANK($C222),"",_xlfn.IFNA(MATCH($C222,Deelnemersoverzicht!$C$16:$C$66,0),0))</f>
        <v/>
      </c>
      <c r="X222" s="15"/>
    </row>
    <row r="223" spans="1:24" ht="12" customHeight="1" x14ac:dyDescent="0.2">
      <c r="A223" s="195" t="str">
        <f t="shared" si="18"/>
        <v/>
      </c>
      <c r="B223" s="552"/>
      <c r="C223" s="560"/>
      <c r="D223" s="554"/>
      <c r="E223" s="554"/>
      <c r="F223" s="554"/>
      <c r="G223" s="554"/>
      <c r="H223" s="554"/>
      <c r="I223" s="554"/>
      <c r="J223" s="566"/>
      <c r="K223" s="569"/>
      <c r="L223" s="569"/>
      <c r="M223" s="559"/>
      <c r="N223" s="474">
        <f t="shared" si="20"/>
        <v>0</v>
      </c>
      <c r="O223" s="141" t="str">
        <f t="shared" si="19"/>
        <v/>
      </c>
      <c r="P223" s="15"/>
      <c r="Q223" s="15"/>
      <c r="R223" s="15"/>
      <c r="S223" s="15"/>
      <c r="T223" s="15"/>
      <c r="U223" s="15"/>
      <c r="V223" s="15"/>
      <c r="W223" s="621" t="str">
        <f>IF(ISBLANK($C223),"",_xlfn.IFNA(MATCH($C223,Deelnemersoverzicht!$C$16:$C$66,0),0))</f>
        <v/>
      </c>
      <c r="X223" s="15"/>
    </row>
    <row r="224" spans="1:24" ht="12" customHeight="1" x14ac:dyDescent="0.2">
      <c r="A224" s="195" t="str">
        <f t="shared" si="18"/>
        <v/>
      </c>
      <c r="B224" s="552"/>
      <c r="C224" s="560"/>
      <c r="D224" s="554"/>
      <c r="E224" s="554"/>
      <c r="F224" s="554"/>
      <c r="G224" s="554"/>
      <c r="H224" s="554"/>
      <c r="I224" s="554"/>
      <c r="J224" s="566"/>
      <c r="K224" s="569"/>
      <c r="L224" s="569"/>
      <c r="M224" s="559"/>
      <c r="N224" s="474">
        <f t="shared" si="20"/>
        <v>0</v>
      </c>
      <c r="O224" s="141" t="str">
        <f t="shared" si="19"/>
        <v/>
      </c>
      <c r="P224" s="15"/>
      <c r="Q224" s="15"/>
      <c r="R224" s="15"/>
      <c r="S224" s="15"/>
      <c r="T224" s="15"/>
      <c r="U224" s="15"/>
      <c r="V224" s="15"/>
      <c r="W224" s="621" t="str">
        <f>IF(ISBLANK($C224),"",_xlfn.IFNA(MATCH($C224,Deelnemersoverzicht!$C$16:$C$66,0),0))</f>
        <v/>
      </c>
      <c r="X224" s="15"/>
    </row>
    <row r="225" spans="1:24" ht="12" customHeight="1" x14ac:dyDescent="0.2">
      <c r="A225" s="195" t="str">
        <f t="shared" si="18"/>
        <v/>
      </c>
      <c r="B225" s="552"/>
      <c r="C225" s="560"/>
      <c r="D225" s="554"/>
      <c r="E225" s="554"/>
      <c r="F225" s="554"/>
      <c r="G225" s="554"/>
      <c r="H225" s="554"/>
      <c r="I225" s="554"/>
      <c r="J225" s="566"/>
      <c r="K225" s="569"/>
      <c r="L225" s="569"/>
      <c r="M225" s="559"/>
      <c r="N225" s="474">
        <f t="shared" si="20"/>
        <v>0</v>
      </c>
      <c r="O225" s="141" t="str">
        <f t="shared" si="19"/>
        <v/>
      </c>
      <c r="P225" s="15"/>
      <c r="Q225" s="15"/>
      <c r="R225" s="15"/>
      <c r="S225" s="15"/>
      <c r="T225" s="15"/>
      <c r="U225" s="15"/>
      <c r="V225" s="15"/>
      <c r="W225" s="621" t="str">
        <f>IF(ISBLANK($C225),"",_xlfn.IFNA(MATCH($C225,Deelnemersoverzicht!$C$16:$C$66,0),0))</f>
        <v/>
      </c>
      <c r="X225" s="15"/>
    </row>
    <row r="226" spans="1:24" ht="12" customHeight="1" x14ac:dyDescent="0.2">
      <c r="A226" s="195" t="str">
        <f t="shared" si="18"/>
        <v/>
      </c>
      <c r="B226" s="552"/>
      <c r="C226" s="560"/>
      <c r="D226" s="554"/>
      <c r="E226" s="554"/>
      <c r="F226" s="554"/>
      <c r="G226" s="554"/>
      <c r="H226" s="554"/>
      <c r="I226" s="554"/>
      <c r="J226" s="566"/>
      <c r="K226" s="569"/>
      <c r="L226" s="569"/>
      <c r="M226" s="559"/>
      <c r="N226" s="474">
        <f t="shared" si="20"/>
        <v>0</v>
      </c>
      <c r="O226" s="141" t="str">
        <f t="shared" si="19"/>
        <v/>
      </c>
      <c r="P226" s="15"/>
      <c r="Q226" s="15"/>
      <c r="R226" s="15"/>
      <c r="S226" s="15"/>
      <c r="T226" s="15"/>
      <c r="U226" s="15"/>
      <c r="V226" s="15"/>
      <c r="W226" s="621" t="str">
        <f>IF(ISBLANK($C226),"",_xlfn.IFNA(MATCH($C226,Deelnemersoverzicht!$C$16:$C$66,0),0))</f>
        <v/>
      </c>
      <c r="X226" s="15"/>
    </row>
    <row r="227" spans="1:24" ht="12" customHeight="1" x14ac:dyDescent="0.2">
      <c r="A227" s="195" t="str">
        <f t="shared" si="18"/>
        <v/>
      </c>
      <c r="B227" s="552"/>
      <c r="C227" s="560"/>
      <c r="D227" s="554"/>
      <c r="E227" s="554"/>
      <c r="F227" s="554"/>
      <c r="G227" s="554"/>
      <c r="H227" s="554"/>
      <c r="I227" s="554"/>
      <c r="J227" s="566"/>
      <c r="K227" s="569"/>
      <c r="L227" s="569"/>
      <c r="M227" s="559"/>
      <c r="N227" s="474">
        <f t="shared" si="20"/>
        <v>0</v>
      </c>
      <c r="O227" s="141" t="str">
        <f t="shared" si="19"/>
        <v/>
      </c>
      <c r="P227" s="15"/>
      <c r="Q227" s="15"/>
      <c r="R227" s="15"/>
      <c r="S227" s="15"/>
      <c r="T227" s="15"/>
      <c r="U227" s="15"/>
      <c r="V227" s="15"/>
      <c r="W227" s="621" t="str">
        <f>IF(ISBLANK($C227),"",_xlfn.IFNA(MATCH($C227,Deelnemersoverzicht!$C$16:$C$66,0),0))</f>
        <v/>
      </c>
      <c r="X227" s="15"/>
    </row>
    <row r="228" spans="1:24" ht="12" customHeight="1" x14ac:dyDescent="0.2">
      <c r="A228" s="195" t="str">
        <f t="shared" si="18"/>
        <v/>
      </c>
      <c r="B228" s="552"/>
      <c r="C228" s="560"/>
      <c r="D228" s="554"/>
      <c r="E228" s="554"/>
      <c r="F228" s="554"/>
      <c r="G228" s="554"/>
      <c r="H228" s="554"/>
      <c r="I228" s="554"/>
      <c r="J228" s="566"/>
      <c r="K228" s="569"/>
      <c r="L228" s="569"/>
      <c r="M228" s="559"/>
      <c r="N228" s="474">
        <f t="shared" si="20"/>
        <v>0</v>
      </c>
      <c r="O228" s="141" t="str">
        <f t="shared" si="19"/>
        <v/>
      </c>
      <c r="P228" s="15"/>
      <c r="Q228" s="15"/>
      <c r="R228" s="15"/>
      <c r="S228" s="15"/>
      <c r="T228" s="15"/>
      <c r="U228" s="15"/>
      <c r="V228" s="15"/>
      <c r="W228" s="621" t="str">
        <f>IF(ISBLANK($C228),"",_xlfn.IFNA(MATCH($C228,Deelnemersoverzicht!$C$16:$C$66,0),0))</f>
        <v/>
      </c>
      <c r="X228" s="15"/>
    </row>
    <row r="229" spans="1:24" ht="12" customHeight="1" x14ac:dyDescent="0.2">
      <c r="A229" s="195" t="str">
        <f t="shared" si="18"/>
        <v/>
      </c>
      <c r="B229" s="552"/>
      <c r="C229" s="560"/>
      <c r="D229" s="554"/>
      <c r="E229" s="554"/>
      <c r="F229" s="554"/>
      <c r="G229" s="554"/>
      <c r="H229" s="554"/>
      <c r="I229" s="554"/>
      <c r="J229" s="566"/>
      <c r="K229" s="569"/>
      <c r="L229" s="569"/>
      <c r="M229" s="559"/>
      <c r="N229" s="474">
        <f t="shared" si="20"/>
        <v>0</v>
      </c>
      <c r="O229" s="141" t="str">
        <f t="shared" si="19"/>
        <v/>
      </c>
      <c r="P229" s="15"/>
      <c r="Q229" s="15"/>
      <c r="R229" s="15"/>
      <c r="S229" s="15"/>
      <c r="T229" s="15"/>
      <c r="U229" s="15"/>
      <c r="V229" s="15"/>
      <c r="W229" s="621" t="str">
        <f>IF(ISBLANK($C229),"",_xlfn.IFNA(MATCH($C229,Deelnemersoverzicht!$C$16:$C$66,0),0))</f>
        <v/>
      </c>
      <c r="X229" s="15"/>
    </row>
    <row r="230" spans="1:24" ht="12" customHeight="1" x14ac:dyDescent="0.2">
      <c r="A230" s="195" t="str">
        <f t="shared" si="18"/>
        <v/>
      </c>
      <c r="B230" s="552"/>
      <c r="C230" s="560"/>
      <c r="D230" s="554"/>
      <c r="E230" s="554"/>
      <c r="F230" s="554"/>
      <c r="G230" s="554"/>
      <c r="H230" s="554"/>
      <c r="I230" s="554"/>
      <c r="J230" s="566"/>
      <c r="K230" s="569"/>
      <c r="L230" s="569"/>
      <c r="M230" s="559"/>
      <c r="N230" s="474">
        <f t="shared" si="20"/>
        <v>0</v>
      </c>
      <c r="O230" s="141" t="str">
        <f t="shared" si="19"/>
        <v/>
      </c>
      <c r="P230" s="15"/>
      <c r="Q230" s="15"/>
      <c r="R230" s="15"/>
      <c r="S230" s="15"/>
      <c r="T230" s="15"/>
      <c r="U230" s="15"/>
      <c r="V230" s="15"/>
      <c r="W230" s="621" t="str">
        <f>IF(ISBLANK($C230),"",_xlfn.IFNA(MATCH($C230,Deelnemersoverzicht!$C$16:$C$66,0),0))</f>
        <v/>
      </c>
      <c r="X230" s="15"/>
    </row>
    <row r="231" spans="1:24" ht="12" customHeight="1" x14ac:dyDescent="0.2">
      <c r="A231" s="195" t="str">
        <f t="shared" si="18"/>
        <v/>
      </c>
      <c r="B231" s="552"/>
      <c r="C231" s="560"/>
      <c r="D231" s="554"/>
      <c r="E231" s="554"/>
      <c r="F231" s="554"/>
      <c r="G231" s="554"/>
      <c r="H231" s="554"/>
      <c r="I231" s="554"/>
      <c r="J231" s="566"/>
      <c r="K231" s="569"/>
      <c r="L231" s="569"/>
      <c r="M231" s="559"/>
      <c r="N231" s="474">
        <f t="shared" si="20"/>
        <v>0</v>
      </c>
      <c r="O231" s="141" t="str">
        <f t="shared" si="19"/>
        <v/>
      </c>
      <c r="P231" s="15"/>
      <c r="Q231" s="15"/>
      <c r="R231" s="15"/>
      <c r="S231" s="15"/>
      <c r="T231" s="15"/>
      <c r="U231" s="15"/>
      <c r="V231" s="15"/>
      <c r="W231" s="621" t="str">
        <f>IF(ISBLANK($C231),"",_xlfn.IFNA(MATCH($C231,Deelnemersoverzicht!$C$16:$C$66,0),0))</f>
        <v/>
      </c>
      <c r="X231" s="15"/>
    </row>
    <row r="232" spans="1:24" ht="12" customHeight="1" x14ac:dyDescent="0.2">
      <c r="A232" s="195" t="str">
        <f t="shared" si="18"/>
        <v/>
      </c>
      <c r="B232" s="552"/>
      <c r="C232" s="560"/>
      <c r="D232" s="554"/>
      <c r="E232" s="554"/>
      <c r="F232" s="554"/>
      <c r="G232" s="554"/>
      <c r="H232" s="554"/>
      <c r="I232" s="554"/>
      <c r="J232" s="566"/>
      <c r="K232" s="569"/>
      <c r="L232" s="569"/>
      <c r="M232" s="559"/>
      <c r="N232" s="474">
        <f t="shared" si="20"/>
        <v>0</v>
      </c>
      <c r="O232" s="141" t="str">
        <f t="shared" si="19"/>
        <v/>
      </c>
      <c r="P232" s="15"/>
      <c r="Q232" s="15"/>
      <c r="R232" s="15"/>
      <c r="S232" s="15"/>
      <c r="T232" s="15"/>
      <c r="U232" s="15"/>
      <c r="V232" s="15"/>
      <c r="W232" s="621" t="str">
        <f>IF(ISBLANK($C232),"",_xlfn.IFNA(MATCH($C232,Deelnemersoverzicht!$C$16:$C$66,0),0))</f>
        <v/>
      </c>
      <c r="X232" s="15"/>
    </row>
    <row r="233" spans="1:24" ht="12" customHeight="1" x14ac:dyDescent="0.2">
      <c r="A233" s="195" t="str">
        <f t="shared" si="18"/>
        <v/>
      </c>
      <c r="B233" s="552"/>
      <c r="C233" s="560"/>
      <c r="D233" s="554"/>
      <c r="E233" s="554"/>
      <c r="F233" s="554"/>
      <c r="G233" s="554"/>
      <c r="H233" s="554"/>
      <c r="I233" s="554"/>
      <c r="J233" s="566"/>
      <c r="K233" s="569"/>
      <c r="L233" s="569"/>
      <c r="M233" s="559"/>
      <c r="N233" s="474">
        <f t="shared" si="20"/>
        <v>0</v>
      </c>
      <c r="O233" s="141" t="str">
        <f t="shared" si="19"/>
        <v/>
      </c>
      <c r="P233" s="15"/>
      <c r="Q233" s="15"/>
      <c r="R233" s="15"/>
      <c r="S233" s="15"/>
      <c r="T233" s="15"/>
      <c r="U233" s="15"/>
      <c r="V233" s="15"/>
      <c r="W233" s="621" t="str">
        <f>IF(ISBLANK($C233),"",_xlfn.IFNA(MATCH($C233,Deelnemersoverzicht!$C$16:$C$66,0),0))</f>
        <v/>
      </c>
      <c r="X233" s="15"/>
    </row>
    <row r="234" spans="1:24" ht="12" customHeight="1" x14ac:dyDescent="0.2">
      <c r="A234" s="195" t="str">
        <f t="shared" si="18"/>
        <v/>
      </c>
      <c r="B234" s="552"/>
      <c r="C234" s="560"/>
      <c r="D234" s="554"/>
      <c r="E234" s="554"/>
      <c r="F234" s="554"/>
      <c r="G234" s="554"/>
      <c r="H234" s="554"/>
      <c r="I234" s="554"/>
      <c r="J234" s="566"/>
      <c r="K234" s="569"/>
      <c r="L234" s="569"/>
      <c r="M234" s="559"/>
      <c r="N234" s="474">
        <f t="shared" si="20"/>
        <v>0</v>
      </c>
      <c r="O234" s="141" t="str">
        <f t="shared" si="19"/>
        <v/>
      </c>
      <c r="P234" s="15"/>
      <c r="Q234" s="15"/>
      <c r="R234" s="15"/>
      <c r="S234" s="15"/>
      <c r="T234" s="15"/>
      <c r="U234" s="15"/>
      <c r="V234" s="15"/>
      <c r="W234" s="621" t="str">
        <f>IF(ISBLANK($C234),"",_xlfn.IFNA(MATCH($C234,Deelnemersoverzicht!$C$16:$C$66,0),0))</f>
        <v/>
      </c>
      <c r="X234" s="15"/>
    </row>
    <row r="235" spans="1:24" ht="12" customHeight="1" x14ac:dyDescent="0.2">
      <c r="A235" s="195" t="str">
        <f t="shared" si="18"/>
        <v/>
      </c>
      <c r="B235" s="552"/>
      <c r="C235" s="560"/>
      <c r="D235" s="554"/>
      <c r="E235" s="554"/>
      <c r="F235" s="554"/>
      <c r="G235" s="554"/>
      <c r="H235" s="554"/>
      <c r="I235" s="554"/>
      <c r="J235" s="566"/>
      <c r="K235" s="569"/>
      <c r="L235" s="569"/>
      <c r="M235" s="559"/>
      <c r="N235" s="474">
        <f t="shared" si="20"/>
        <v>0</v>
      </c>
      <c r="O235" s="141" t="str">
        <f t="shared" si="19"/>
        <v/>
      </c>
      <c r="P235" s="15"/>
      <c r="Q235" s="15"/>
      <c r="R235" s="15"/>
      <c r="S235" s="15"/>
      <c r="T235" s="15"/>
      <c r="U235" s="15"/>
      <c r="V235" s="15"/>
      <c r="W235" s="621" t="str">
        <f>IF(ISBLANK($C235),"",_xlfn.IFNA(MATCH($C235,Deelnemersoverzicht!$C$16:$C$66,0),0))</f>
        <v/>
      </c>
      <c r="X235" s="15"/>
    </row>
    <row r="236" spans="1:24" ht="12" customHeight="1" x14ac:dyDescent="0.2">
      <c r="A236" s="195" t="str">
        <f t="shared" si="18"/>
        <v/>
      </c>
      <c r="B236" s="552"/>
      <c r="C236" s="560"/>
      <c r="D236" s="554"/>
      <c r="E236" s="554"/>
      <c r="F236" s="554"/>
      <c r="G236" s="554"/>
      <c r="H236" s="554"/>
      <c r="I236" s="554"/>
      <c r="J236" s="566"/>
      <c r="K236" s="569"/>
      <c r="L236" s="569"/>
      <c r="M236" s="559"/>
      <c r="N236" s="474">
        <f t="shared" si="20"/>
        <v>0</v>
      </c>
      <c r="O236" s="141" t="str">
        <f t="shared" si="19"/>
        <v/>
      </c>
      <c r="P236" s="15"/>
      <c r="Q236" s="15"/>
      <c r="R236" s="15"/>
      <c r="S236" s="15"/>
      <c r="T236" s="15"/>
      <c r="U236" s="15"/>
      <c r="V236" s="15"/>
      <c r="W236" s="621" t="str">
        <f>IF(ISBLANK($C236),"",_xlfn.IFNA(MATCH($C236,Deelnemersoverzicht!$C$16:$C$66,0),0))</f>
        <v/>
      </c>
      <c r="X236" s="15"/>
    </row>
    <row r="237" spans="1:24" ht="12" customHeight="1" x14ac:dyDescent="0.2">
      <c r="A237" s="195" t="str">
        <f t="shared" si="18"/>
        <v/>
      </c>
      <c r="B237" s="552"/>
      <c r="C237" s="560"/>
      <c r="D237" s="554"/>
      <c r="E237" s="554"/>
      <c r="F237" s="554"/>
      <c r="G237" s="554"/>
      <c r="H237" s="554"/>
      <c r="I237" s="554"/>
      <c r="J237" s="566"/>
      <c r="K237" s="569"/>
      <c r="L237" s="569"/>
      <c r="M237" s="559"/>
      <c r="N237" s="474">
        <f t="shared" si="20"/>
        <v>0</v>
      </c>
      <c r="O237" s="141" t="str">
        <f t="shared" si="19"/>
        <v/>
      </c>
      <c r="P237" s="15"/>
      <c r="Q237" s="15"/>
      <c r="R237" s="15"/>
      <c r="S237" s="15"/>
      <c r="T237" s="15"/>
      <c r="U237" s="15"/>
      <c r="V237" s="15"/>
      <c r="W237" s="621" t="str">
        <f>IF(ISBLANK($C237),"",_xlfn.IFNA(MATCH($C237,Deelnemersoverzicht!$C$16:$C$66,0),0))</f>
        <v/>
      </c>
      <c r="X237" s="15"/>
    </row>
    <row r="238" spans="1:24" ht="12" customHeight="1" x14ac:dyDescent="0.2">
      <c r="A238" s="195" t="str">
        <f t="shared" si="18"/>
        <v/>
      </c>
      <c r="B238" s="552"/>
      <c r="C238" s="560"/>
      <c r="D238" s="554"/>
      <c r="E238" s="554"/>
      <c r="F238" s="554"/>
      <c r="G238" s="554"/>
      <c r="H238" s="554"/>
      <c r="I238" s="554"/>
      <c r="J238" s="566"/>
      <c r="K238" s="569"/>
      <c r="L238" s="569"/>
      <c r="M238" s="559"/>
      <c r="N238" s="474">
        <f t="shared" si="20"/>
        <v>0</v>
      </c>
      <c r="O238" s="141" t="str">
        <f t="shared" si="19"/>
        <v/>
      </c>
      <c r="P238" s="15"/>
      <c r="Q238" s="15"/>
      <c r="R238" s="15"/>
      <c r="S238" s="15"/>
      <c r="T238" s="15"/>
      <c r="U238" s="15"/>
      <c r="V238" s="15"/>
      <c r="W238" s="621" t="str">
        <f>IF(ISBLANK($C238),"",_xlfn.IFNA(MATCH($C238,Deelnemersoverzicht!$C$16:$C$66,0),0))</f>
        <v/>
      </c>
      <c r="X238" s="15"/>
    </row>
    <row r="239" spans="1:24" ht="12" customHeight="1" x14ac:dyDescent="0.2">
      <c r="A239" s="195" t="str">
        <f t="shared" si="18"/>
        <v/>
      </c>
      <c r="B239" s="552"/>
      <c r="C239" s="560"/>
      <c r="D239" s="554"/>
      <c r="E239" s="554"/>
      <c r="F239" s="554"/>
      <c r="G239" s="554"/>
      <c r="H239" s="554"/>
      <c r="I239" s="554"/>
      <c r="J239" s="566"/>
      <c r="K239" s="569"/>
      <c r="L239" s="569"/>
      <c r="M239" s="559"/>
      <c r="N239" s="474">
        <f t="shared" si="20"/>
        <v>0</v>
      </c>
      <c r="O239" s="141" t="str">
        <f t="shared" si="19"/>
        <v/>
      </c>
      <c r="P239" s="15"/>
      <c r="Q239" s="15"/>
      <c r="R239" s="15"/>
      <c r="S239" s="15"/>
      <c r="T239" s="15"/>
      <c r="U239" s="15"/>
      <c r="V239" s="15"/>
      <c r="W239" s="621" t="str">
        <f>IF(ISBLANK($C239),"",_xlfn.IFNA(MATCH($C239,Deelnemersoverzicht!$C$16:$C$66,0),0))</f>
        <v/>
      </c>
      <c r="X239" s="15"/>
    </row>
    <row r="240" spans="1:24" ht="12" customHeight="1" x14ac:dyDescent="0.2">
      <c r="A240" s="195" t="str">
        <f t="shared" si="18"/>
        <v/>
      </c>
      <c r="B240" s="552"/>
      <c r="C240" s="560"/>
      <c r="D240" s="554"/>
      <c r="E240" s="554"/>
      <c r="F240" s="554"/>
      <c r="G240" s="554"/>
      <c r="H240" s="554"/>
      <c r="I240" s="554"/>
      <c r="J240" s="566"/>
      <c r="K240" s="569"/>
      <c r="L240" s="569"/>
      <c r="M240" s="559"/>
      <c r="N240" s="474">
        <f t="shared" si="20"/>
        <v>0</v>
      </c>
      <c r="O240" s="141" t="str">
        <f t="shared" si="19"/>
        <v/>
      </c>
      <c r="P240" s="15"/>
      <c r="Q240" s="15"/>
      <c r="R240" s="15"/>
      <c r="S240" s="15"/>
      <c r="T240" s="15"/>
      <c r="U240" s="15"/>
      <c r="V240" s="15"/>
      <c r="W240" s="621" t="str">
        <f>IF(ISBLANK($C240),"",_xlfn.IFNA(MATCH($C240,Deelnemersoverzicht!$C$16:$C$66,0),0))</f>
        <v/>
      </c>
      <c r="X240" s="15"/>
    </row>
    <row r="241" spans="1:24" ht="12" customHeight="1" x14ac:dyDescent="0.2">
      <c r="A241" s="195" t="str">
        <f t="shared" si="18"/>
        <v/>
      </c>
      <c r="B241" s="552"/>
      <c r="C241" s="560"/>
      <c r="D241" s="554"/>
      <c r="E241" s="554"/>
      <c r="F241" s="554"/>
      <c r="G241" s="554"/>
      <c r="H241" s="554"/>
      <c r="I241" s="554"/>
      <c r="J241" s="566"/>
      <c r="K241" s="569"/>
      <c r="L241" s="569"/>
      <c r="M241" s="559"/>
      <c r="N241" s="474">
        <f t="shared" si="20"/>
        <v>0</v>
      </c>
      <c r="O241" s="141" t="str">
        <f t="shared" si="19"/>
        <v/>
      </c>
      <c r="P241" s="15"/>
      <c r="Q241" s="15"/>
      <c r="R241" s="15"/>
      <c r="S241" s="15"/>
      <c r="T241" s="15"/>
      <c r="U241" s="15"/>
      <c r="V241" s="15"/>
      <c r="W241" s="621" t="str">
        <f>IF(ISBLANK($C241),"",_xlfn.IFNA(MATCH($C241,Deelnemersoverzicht!$C$16:$C$66,0),0))</f>
        <v/>
      </c>
      <c r="X241" s="15"/>
    </row>
    <row r="242" spans="1:24" ht="12" customHeight="1" x14ac:dyDescent="0.2">
      <c r="A242" s="195" t="str">
        <f t="shared" si="18"/>
        <v/>
      </c>
      <c r="B242" s="552"/>
      <c r="C242" s="560"/>
      <c r="D242" s="554"/>
      <c r="E242" s="554"/>
      <c r="F242" s="554"/>
      <c r="G242" s="554"/>
      <c r="H242" s="554"/>
      <c r="I242" s="554"/>
      <c r="J242" s="566"/>
      <c r="K242" s="569"/>
      <c r="L242" s="569"/>
      <c r="M242" s="559"/>
      <c r="N242" s="474">
        <f t="shared" si="20"/>
        <v>0</v>
      </c>
      <c r="O242" s="141" t="str">
        <f t="shared" si="19"/>
        <v/>
      </c>
      <c r="P242" s="15"/>
      <c r="Q242" s="15"/>
      <c r="R242" s="15"/>
      <c r="S242" s="15"/>
      <c r="T242" s="15"/>
      <c r="U242" s="15"/>
      <c r="V242" s="15"/>
      <c r="W242" s="621" t="str">
        <f>IF(ISBLANK($C242),"",_xlfn.IFNA(MATCH($C242,Deelnemersoverzicht!$C$16:$C$66,0),0))</f>
        <v/>
      </c>
      <c r="X242" s="15"/>
    </row>
    <row r="243" spans="1:24" ht="12" customHeight="1" x14ac:dyDescent="0.2">
      <c r="A243" s="195" t="str">
        <f t="shared" si="18"/>
        <v/>
      </c>
      <c r="B243" s="552"/>
      <c r="C243" s="560"/>
      <c r="D243" s="554"/>
      <c r="E243" s="554"/>
      <c r="F243" s="554"/>
      <c r="G243" s="554"/>
      <c r="H243" s="554"/>
      <c r="I243" s="554"/>
      <c r="J243" s="566"/>
      <c r="K243" s="569"/>
      <c r="L243" s="569"/>
      <c r="M243" s="559"/>
      <c r="N243" s="474">
        <f t="shared" si="20"/>
        <v>0</v>
      </c>
      <c r="O243" s="141" t="str">
        <f t="shared" si="19"/>
        <v/>
      </c>
      <c r="P243" s="15"/>
      <c r="Q243" s="15"/>
      <c r="R243" s="15"/>
      <c r="S243" s="15"/>
      <c r="T243" s="15"/>
      <c r="U243" s="15"/>
      <c r="V243" s="15"/>
      <c r="W243" s="621" t="str">
        <f>IF(ISBLANK($C243),"",_xlfn.IFNA(MATCH($C243,Deelnemersoverzicht!$C$16:$C$66,0),0))</f>
        <v/>
      </c>
      <c r="X243" s="15"/>
    </row>
    <row r="244" spans="1:24" ht="12" customHeight="1" x14ac:dyDescent="0.2">
      <c r="A244" s="195" t="str">
        <f t="shared" si="18"/>
        <v/>
      </c>
      <c r="B244" s="552"/>
      <c r="C244" s="560"/>
      <c r="D244" s="554"/>
      <c r="E244" s="554"/>
      <c r="F244" s="554"/>
      <c r="G244" s="554"/>
      <c r="H244" s="554"/>
      <c r="I244" s="554"/>
      <c r="J244" s="566"/>
      <c r="K244" s="569"/>
      <c r="L244" s="569"/>
      <c r="M244" s="559"/>
      <c r="N244" s="474">
        <f t="shared" si="20"/>
        <v>0</v>
      </c>
      <c r="O244" s="141" t="str">
        <f t="shared" si="19"/>
        <v/>
      </c>
      <c r="P244" s="15"/>
      <c r="Q244" s="15"/>
      <c r="R244" s="15"/>
      <c r="S244" s="15"/>
      <c r="T244" s="15"/>
      <c r="U244" s="15"/>
      <c r="V244" s="15"/>
      <c r="W244" s="621" t="str">
        <f>IF(ISBLANK($C244),"",_xlfn.IFNA(MATCH($C244,Deelnemersoverzicht!$C$16:$C$66,0),0))</f>
        <v/>
      </c>
      <c r="X244" s="15"/>
    </row>
    <row r="245" spans="1:24" ht="12" customHeight="1" x14ac:dyDescent="0.2">
      <c r="A245" s="195" t="str">
        <f t="shared" si="18"/>
        <v/>
      </c>
      <c r="B245" s="552"/>
      <c r="C245" s="560"/>
      <c r="D245" s="554"/>
      <c r="E245" s="554"/>
      <c r="F245" s="554"/>
      <c r="G245" s="554"/>
      <c r="H245" s="554"/>
      <c r="I245" s="554"/>
      <c r="J245" s="566"/>
      <c r="K245" s="569"/>
      <c r="L245" s="569"/>
      <c r="M245" s="559"/>
      <c r="N245" s="474">
        <f t="shared" si="20"/>
        <v>0</v>
      </c>
      <c r="O245" s="141" t="str">
        <f t="shared" si="19"/>
        <v/>
      </c>
      <c r="P245" s="15"/>
      <c r="Q245" s="15"/>
      <c r="R245" s="15"/>
      <c r="S245" s="15"/>
      <c r="T245" s="15"/>
      <c r="U245" s="15"/>
      <c r="V245" s="15"/>
      <c r="W245" s="621" t="str">
        <f>IF(ISBLANK($C245),"",_xlfn.IFNA(MATCH($C245,Deelnemersoverzicht!$C$16:$C$66,0),0))</f>
        <v/>
      </c>
      <c r="X245" s="15"/>
    </row>
    <row r="246" spans="1:24" ht="12" customHeight="1" x14ac:dyDescent="0.2">
      <c r="A246" s="195" t="str">
        <f t="shared" si="18"/>
        <v/>
      </c>
      <c r="B246" s="552"/>
      <c r="C246" s="560"/>
      <c r="D246" s="554"/>
      <c r="E246" s="554"/>
      <c r="F246" s="554"/>
      <c r="G246" s="554"/>
      <c r="H246" s="554"/>
      <c r="I246" s="554"/>
      <c r="J246" s="566"/>
      <c r="K246" s="569"/>
      <c r="L246" s="569"/>
      <c r="M246" s="559"/>
      <c r="N246" s="474">
        <f t="shared" si="20"/>
        <v>0</v>
      </c>
      <c r="O246" s="141" t="str">
        <f t="shared" si="19"/>
        <v/>
      </c>
      <c r="P246" s="15"/>
      <c r="Q246" s="15"/>
      <c r="R246" s="15"/>
      <c r="S246" s="15"/>
      <c r="T246" s="15"/>
      <c r="U246" s="15"/>
      <c r="V246" s="15"/>
      <c r="W246" s="621" t="str">
        <f>IF(ISBLANK($C246),"",_xlfn.IFNA(MATCH($C246,Deelnemersoverzicht!$C$16:$C$66,0),0))</f>
        <v/>
      </c>
      <c r="X246" s="15"/>
    </row>
    <row r="247" spans="1:24" ht="12" customHeight="1" x14ac:dyDescent="0.2">
      <c r="A247" s="195" t="str">
        <f t="shared" si="18"/>
        <v/>
      </c>
      <c r="B247" s="552"/>
      <c r="C247" s="560"/>
      <c r="D247" s="554"/>
      <c r="E247" s="554"/>
      <c r="F247" s="554"/>
      <c r="G247" s="554"/>
      <c r="H247" s="554"/>
      <c r="I247" s="554"/>
      <c r="J247" s="566"/>
      <c r="K247" s="569"/>
      <c r="L247" s="569"/>
      <c r="M247" s="559"/>
      <c r="N247" s="474">
        <f t="shared" si="20"/>
        <v>0</v>
      </c>
      <c r="O247" s="141" t="str">
        <f t="shared" si="19"/>
        <v/>
      </c>
      <c r="P247" s="15"/>
      <c r="Q247" s="15"/>
      <c r="R247" s="15"/>
      <c r="S247" s="15"/>
      <c r="T247" s="15"/>
      <c r="U247" s="15"/>
      <c r="V247" s="15"/>
      <c r="W247" s="621" t="str">
        <f>IF(ISBLANK($C247),"",_xlfn.IFNA(MATCH($C247,Deelnemersoverzicht!$C$16:$C$66,0),0))</f>
        <v/>
      </c>
      <c r="X247" s="15"/>
    </row>
    <row r="248" spans="1:24" ht="12" customHeight="1" x14ac:dyDescent="0.2">
      <c r="A248" s="195" t="str">
        <f t="shared" si="18"/>
        <v/>
      </c>
      <c r="B248" s="552"/>
      <c r="C248" s="560"/>
      <c r="D248" s="554"/>
      <c r="E248" s="554"/>
      <c r="F248" s="554"/>
      <c r="G248" s="554"/>
      <c r="H248" s="554"/>
      <c r="I248" s="554"/>
      <c r="J248" s="566"/>
      <c r="K248" s="569"/>
      <c r="L248" s="569"/>
      <c r="M248" s="559"/>
      <c r="N248" s="474">
        <f t="shared" si="20"/>
        <v>0</v>
      </c>
      <c r="O248" s="141" t="str">
        <f t="shared" si="19"/>
        <v/>
      </c>
      <c r="P248" s="15"/>
      <c r="Q248" s="15"/>
      <c r="R248" s="15"/>
      <c r="S248" s="15"/>
      <c r="T248" s="15"/>
      <c r="U248" s="15"/>
      <c r="V248" s="15"/>
      <c r="W248" s="621" t="str">
        <f>IF(ISBLANK($C248),"",_xlfn.IFNA(MATCH($C248,Deelnemersoverzicht!$C$16:$C$66,0),0))</f>
        <v/>
      </c>
      <c r="X248" s="15"/>
    </row>
    <row r="249" spans="1:24" ht="12" customHeight="1" x14ac:dyDescent="0.2">
      <c r="A249" s="195" t="str">
        <f t="shared" si="18"/>
        <v/>
      </c>
      <c r="B249" s="552"/>
      <c r="C249" s="560"/>
      <c r="D249" s="554"/>
      <c r="E249" s="554"/>
      <c r="F249" s="554"/>
      <c r="G249" s="554"/>
      <c r="H249" s="554"/>
      <c r="I249" s="554"/>
      <c r="J249" s="566"/>
      <c r="K249" s="569"/>
      <c r="L249" s="569"/>
      <c r="M249" s="559"/>
      <c r="N249" s="474">
        <f t="shared" si="20"/>
        <v>0</v>
      </c>
      <c r="O249" s="141" t="str">
        <f t="shared" si="19"/>
        <v/>
      </c>
      <c r="P249" s="15"/>
      <c r="Q249" s="15"/>
      <c r="R249" s="15"/>
      <c r="S249" s="15"/>
      <c r="T249" s="15"/>
      <c r="U249" s="15"/>
      <c r="V249" s="15"/>
      <c r="W249" s="621" t="str">
        <f>IF(ISBLANK($C249),"",_xlfn.IFNA(MATCH($C249,Deelnemersoverzicht!$C$16:$C$66,0),0))</f>
        <v/>
      </c>
      <c r="X249" s="15"/>
    </row>
    <row r="250" spans="1:24" ht="12" customHeight="1" x14ac:dyDescent="0.2">
      <c r="A250" s="195" t="str">
        <f t="shared" si="18"/>
        <v/>
      </c>
      <c r="B250" s="552"/>
      <c r="C250" s="560"/>
      <c r="D250" s="554"/>
      <c r="E250" s="554"/>
      <c r="F250" s="554"/>
      <c r="G250" s="554"/>
      <c r="H250" s="554"/>
      <c r="I250" s="554"/>
      <c r="J250" s="566"/>
      <c r="K250" s="569"/>
      <c r="L250" s="569"/>
      <c r="M250" s="559"/>
      <c r="N250" s="474">
        <f t="shared" si="20"/>
        <v>0</v>
      </c>
      <c r="O250" s="141" t="str">
        <f t="shared" si="19"/>
        <v/>
      </c>
      <c r="P250" s="15"/>
      <c r="Q250" s="15"/>
      <c r="R250" s="15"/>
      <c r="S250" s="15"/>
      <c r="T250" s="15"/>
      <c r="U250" s="15"/>
      <c r="V250" s="15"/>
      <c r="W250" s="621" t="str">
        <f>IF(ISBLANK($C250),"",_xlfn.IFNA(MATCH($C250,Deelnemersoverzicht!$C$16:$C$66,0),0))</f>
        <v/>
      </c>
      <c r="X250" s="15"/>
    </row>
    <row r="251" spans="1:24" ht="12" customHeight="1" x14ac:dyDescent="0.2">
      <c r="A251" s="195" t="str">
        <f t="shared" si="18"/>
        <v/>
      </c>
      <c r="B251" s="552"/>
      <c r="C251" s="560"/>
      <c r="D251" s="554"/>
      <c r="E251" s="554"/>
      <c r="F251" s="554"/>
      <c r="G251" s="554"/>
      <c r="H251" s="554"/>
      <c r="I251" s="554"/>
      <c r="J251" s="566"/>
      <c r="K251" s="569"/>
      <c r="L251" s="569"/>
      <c r="M251" s="559"/>
      <c r="N251" s="474">
        <f t="shared" si="20"/>
        <v>0</v>
      </c>
      <c r="O251" s="141" t="str">
        <f t="shared" si="19"/>
        <v/>
      </c>
      <c r="P251" s="15"/>
      <c r="Q251" s="15"/>
      <c r="R251" s="15"/>
      <c r="S251" s="15"/>
      <c r="T251" s="15"/>
      <c r="U251" s="15"/>
      <c r="V251" s="15"/>
      <c r="W251" s="621" t="str">
        <f>IF(ISBLANK($C251),"",_xlfn.IFNA(MATCH($C251,Deelnemersoverzicht!$C$16:$C$66,0),0))</f>
        <v/>
      </c>
      <c r="X251" s="15"/>
    </row>
    <row r="252" spans="1:24" ht="12" customHeight="1" x14ac:dyDescent="0.2">
      <c r="A252" s="195" t="str">
        <f t="shared" si="18"/>
        <v/>
      </c>
      <c r="B252" s="552"/>
      <c r="C252" s="560"/>
      <c r="D252" s="554"/>
      <c r="E252" s="554"/>
      <c r="F252" s="554"/>
      <c r="G252" s="554"/>
      <c r="H252" s="554"/>
      <c r="I252" s="554"/>
      <c r="J252" s="566"/>
      <c r="K252" s="569"/>
      <c r="L252" s="569"/>
      <c r="M252" s="559"/>
      <c r="N252" s="474">
        <f t="shared" si="20"/>
        <v>0</v>
      </c>
      <c r="O252" s="141" t="str">
        <f t="shared" si="19"/>
        <v/>
      </c>
      <c r="P252" s="15"/>
      <c r="Q252" s="15"/>
      <c r="R252" s="15"/>
      <c r="S252" s="15"/>
      <c r="T252" s="15"/>
      <c r="U252" s="15"/>
      <c r="V252" s="15"/>
      <c r="W252" s="621" t="str">
        <f>IF(ISBLANK($C252),"",_xlfn.IFNA(MATCH($C252,Deelnemersoverzicht!$C$16:$C$66,0),0))</f>
        <v/>
      </c>
      <c r="X252" s="15"/>
    </row>
    <row r="253" spans="1:24" ht="12" customHeight="1" x14ac:dyDescent="0.2">
      <c r="A253" s="195" t="str">
        <f t="shared" si="18"/>
        <v/>
      </c>
      <c r="B253" s="552"/>
      <c r="C253" s="560"/>
      <c r="D253" s="554"/>
      <c r="E253" s="554"/>
      <c r="F253" s="554"/>
      <c r="G253" s="554"/>
      <c r="H253" s="554"/>
      <c r="I253" s="554"/>
      <c r="J253" s="566"/>
      <c r="K253" s="569"/>
      <c r="L253" s="569"/>
      <c r="M253" s="559"/>
      <c r="N253" s="474">
        <f t="shared" si="20"/>
        <v>0</v>
      </c>
      <c r="O253" s="141" t="str">
        <f t="shared" si="19"/>
        <v/>
      </c>
      <c r="P253" s="15"/>
      <c r="Q253" s="15"/>
      <c r="R253" s="15"/>
      <c r="S253" s="15"/>
      <c r="T253" s="15"/>
      <c r="U253" s="15"/>
      <c r="V253" s="15"/>
      <c r="W253" s="621" t="str">
        <f>IF(ISBLANK($C253),"",_xlfn.IFNA(MATCH($C253,Deelnemersoverzicht!$C$16:$C$66,0),0))</f>
        <v/>
      </c>
      <c r="X253" s="15"/>
    </row>
    <row r="254" spans="1:24" ht="12" customHeight="1" x14ac:dyDescent="0.2">
      <c r="A254" s="195" t="str">
        <f t="shared" si="18"/>
        <v/>
      </c>
      <c r="B254" s="552"/>
      <c r="C254" s="560"/>
      <c r="D254" s="554"/>
      <c r="E254" s="554"/>
      <c r="F254" s="554"/>
      <c r="G254" s="554"/>
      <c r="H254" s="554"/>
      <c r="I254" s="554"/>
      <c r="J254" s="566"/>
      <c r="K254" s="569"/>
      <c r="L254" s="569"/>
      <c r="M254" s="559"/>
      <c r="N254" s="474">
        <f t="shared" si="20"/>
        <v>0</v>
      </c>
      <c r="O254" s="141" t="str">
        <f t="shared" si="19"/>
        <v/>
      </c>
      <c r="P254" s="15"/>
      <c r="Q254" s="15"/>
      <c r="R254" s="15"/>
      <c r="S254" s="15"/>
      <c r="T254" s="15"/>
      <c r="U254" s="15"/>
      <c r="V254" s="15"/>
      <c r="W254" s="621" t="str">
        <f>IF(ISBLANK($C254),"",_xlfn.IFNA(MATCH($C254,Deelnemersoverzicht!$C$16:$C$66,0),0))</f>
        <v/>
      </c>
      <c r="X254" s="15"/>
    </row>
    <row r="255" spans="1:24" ht="12" customHeight="1" x14ac:dyDescent="0.2">
      <c r="A255" s="195" t="str">
        <f t="shared" si="18"/>
        <v/>
      </c>
      <c r="B255" s="552"/>
      <c r="C255" s="560"/>
      <c r="D255" s="554"/>
      <c r="E255" s="554"/>
      <c r="F255" s="554"/>
      <c r="G255" s="554"/>
      <c r="H255" s="554"/>
      <c r="I255" s="554"/>
      <c r="J255" s="566"/>
      <c r="K255" s="569"/>
      <c r="L255" s="569"/>
      <c r="M255" s="559"/>
      <c r="N255" s="474">
        <f t="shared" si="20"/>
        <v>0</v>
      </c>
      <c r="O255" s="141" t="str">
        <f t="shared" si="19"/>
        <v/>
      </c>
      <c r="P255" s="15"/>
      <c r="Q255" s="15"/>
      <c r="R255" s="15"/>
      <c r="S255" s="15"/>
      <c r="T255" s="15"/>
      <c r="U255" s="15"/>
      <c r="V255" s="15"/>
      <c r="W255" s="621" t="str">
        <f>IF(ISBLANK($C255),"",_xlfn.IFNA(MATCH($C255,Deelnemersoverzicht!$C$16:$C$66,0),0))</f>
        <v/>
      </c>
      <c r="X255" s="15"/>
    </row>
    <row r="256" spans="1:24" ht="12" customHeight="1" x14ac:dyDescent="0.2">
      <c r="A256" s="195" t="str">
        <f t="shared" si="18"/>
        <v/>
      </c>
      <c r="B256" s="552"/>
      <c r="C256" s="560"/>
      <c r="D256" s="554"/>
      <c r="E256" s="554"/>
      <c r="F256" s="554"/>
      <c r="G256" s="554"/>
      <c r="H256" s="554"/>
      <c r="I256" s="554"/>
      <c r="J256" s="566"/>
      <c r="K256" s="569"/>
      <c r="L256" s="569"/>
      <c r="M256" s="559"/>
      <c r="N256" s="474">
        <f t="shared" si="20"/>
        <v>0</v>
      </c>
      <c r="O256" s="141" t="str">
        <f t="shared" si="19"/>
        <v/>
      </c>
      <c r="P256" s="15"/>
      <c r="Q256" s="15"/>
      <c r="R256" s="15"/>
      <c r="S256" s="15"/>
      <c r="T256" s="15"/>
      <c r="U256" s="15"/>
      <c r="V256" s="15"/>
      <c r="W256" s="621" t="str">
        <f>IF(ISBLANK($C256),"",_xlfn.IFNA(MATCH($C256,Deelnemersoverzicht!$C$16:$C$66,0),0))</f>
        <v/>
      </c>
      <c r="X256" s="15"/>
    </row>
    <row r="257" spans="1:24" ht="12" customHeight="1" x14ac:dyDescent="0.2">
      <c r="A257" s="195" t="str">
        <f t="shared" si="18"/>
        <v/>
      </c>
      <c r="B257" s="552"/>
      <c r="C257" s="560"/>
      <c r="D257" s="554"/>
      <c r="E257" s="554"/>
      <c r="F257" s="554"/>
      <c r="G257" s="554"/>
      <c r="H257" s="554"/>
      <c r="I257" s="554"/>
      <c r="J257" s="566"/>
      <c r="K257" s="569"/>
      <c r="L257" s="569"/>
      <c r="M257" s="559"/>
      <c r="N257" s="474">
        <f t="shared" si="20"/>
        <v>0</v>
      </c>
      <c r="O257" s="141" t="str">
        <f t="shared" si="19"/>
        <v/>
      </c>
      <c r="P257" s="15"/>
      <c r="Q257" s="15"/>
      <c r="R257" s="15"/>
      <c r="S257" s="15"/>
      <c r="T257" s="15"/>
      <c r="U257" s="15"/>
      <c r="V257" s="15"/>
      <c r="W257" s="621" t="str">
        <f>IF(ISBLANK($C257),"",_xlfn.IFNA(MATCH($C257,Deelnemersoverzicht!$C$16:$C$66,0),0))</f>
        <v/>
      </c>
      <c r="X257" s="15"/>
    </row>
    <row r="258" spans="1:24" ht="12" customHeight="1" x14ac:dyDescent="0.2">
      <c r="A258" s="195" t="str">
        <f t="shared" si="18"/>
        <v/>
      </c>
      <c r="B258" s="552"/>
      <c r="C258" s="560"/>
      <c r="D258" s="554"/>
      <c r="E258" s="554"/>
      <c r="F258" s="554"/>
      <c r="G258" s="554"/>
      <c r="H258" s="554"/>
      <c r="I258" s="554"/>
      <c r="J258" s="566"/>
      <c r="K258" s="569"/>
      <c r="L258" s="569"/>
      <c r="M258" s="559"/>
      <c r="N258" s="474">
        <f t="shared" si="20"/>
        <v>0</v>
      </c>
      <c r="O258" s="141" t="str">
        <f t="shared" si="19"/>
        <v/>
      </c>
      <c r="P258" s="15"/>
      <c r="Q258" s="15"/>
      <c r="R258" s="15"/>
      <c r="S258" s="15"/>
      <c r="T258" s="15"/>
      <c r="U258" s="15"/>
      <c r="V258" s="15"/>
      <c r="W258" s="621" t="str">
        <f>IF(ISBLANK($C258),"",_xlfn.IFNA(MATCH($C258,Deelnemersoverzicht!$C$16:$C$66,0),0))</f>
        <v/>
      </c>
      <c r="X258" s="15"/>
    </row>
    <row r="259" spans="1:24" ht="12" customHeight="1" x14ac:dyDescent="0.2">
      <c r="A259" s="195" t="str">
        <f t="shared" si="18"/>
        <v/>
      </c>
      <c r="B259" s="552"/>
      <c r="C259" s="560"/>
      <c r="D259" s="554"/>
      <c r="E259" s="554"/>
      <c r="F259" s="554"/>
      <c r="G259" s="554"/>
      <c r="H259" s="554"/>
      <c r="I259" s="554"/>
      <c r="J259" s="566"/>
      <c r="K259" s="569"/>
      <c r="L259" s="569"/>
      <c r="M259" s="559"/>
      <c r="N259" s="474">
        <f t="shared" si="20"/>
        <v>0</v>
      </c>
      <c r="O259" s="141" t="str">
        <f t="shared" si="19"/>
        <v/>
      </c>
      <c r="P259" s="15"/>
      <c r="Q259" s="15"/>
      <c r="R259" s="15"/>
      <c r="S259" s="15"/>
      <c r="T259" s="15"/>
      <c r="U259" s="15"/>
      <c r="V259" s="15"/>
      <c r="W259" s="621" t="str">
        <f>IF(ISBLANK($C259),"",_xlfn.IFNA(MATCH($C259,Deelnemersoverzicht!$C$16:$C$66,0),0))</f>
        <v/>
      </c>
      <c r="X259" s="15"/>
    </row>
    <row r="260" spans="1:24" ht="12" customHeight="1" x14ac:dyDescent="0.2">
      <c r="A260" s="195" t="str">
        <f t="shared" si="18"/>
        <v/>
      </c>
      <c r="B260" s="552"/>
      <c r="C260" s="560"/>
      <c r="D260" s="554"/>
      <c r="E260" s="554"/>
      <c r="F260" s="554"/>
      <c r="G260" s="554"/>
      <c r="H260" s="554"/>
      <c r="I260" s="554"/>
      <c r="J260" s="566"/>
      <c r="K260" s="569"/>
      <c r="L260" s="569"/>
      <c r="M260" s="559"/>
      <c r="N260" s="474">
        <f t="shared" si="20"/>
        <v>0</v>
      </c>
      <c r="O260" s="141" t="str">
        <f t="shared" si="19"/>
        <v/>
      </c>
      <c r="P260" s="15"/>
      <c r="Q260" s="15"/>
      <c r="R260" s="15"/>
      <c r="S260" s="15"/>
      <c r="T260" s="15"/>
      <c r="U260" s="15"/>
      <c r="V260" s="15"/>
      <c r="W260" s="621" t="str">
        <f>IF(ISBLANK($C260),"",_xlfn.IFNA(MATCH($C260,Deelnemersoverzicht!$C$16:$C$66,0),0))</f>
        <v/>
      </c>
      <c r="X260" s="15"/>
    </row>
    <row r="261" spans="1:24" ht="12" customHeight="1" x14ac:dyDescent="0.2">
      <c r="A261" s="197"/>
      <c r="B261" s="137"/>
      <c r="C261" s="15"/>
      <c r="D261" s="137"/>
      <c r="E261" s="137"/>
      <c r="F261" s="15"/>
      <c r="G261" s="15"/>
      <c r="H261" s="15"/>
      <c r="I261" s="15"/>
      <c r="J261" s="137"/>
      <c r="K261" s="137"/>
      <c r="L261" s="137"/>
      <c r="M261" s="470" t="s">
        <v>505</v>
      </c>
      <c r="N261" s="471">
        <f>SUM(N211:N260)</f>
        <v>0</v>
      </c>
      <c r="O261" s="141"/>
      <c r="P261" s="15"/>
      <c r="Q261" s="15"/>
      <c r="R261" s="15"/>
      <c r="S261" s="15"/>
      <c r="T261" s="15"/>
      <c r="U261" s="15"/>
      <c r="V261" s="15"/>
      <c r="W261" s="440"/>
      <c r="X261" s="15"/>
    </row>
    <row r="262" spans="1:24" ht="12" customHeight="1" x14ac:dyDescent="0.2">
      <c r="A262" s="197"/>
      <c r="B262" s="137"/>
      <c r="C262" s="136"/>
      <c r="D262" s="136"/>
      <c r="E262" s="136"/>
      <c r="F262" s="136"/>
      <c r="G262" s="136"/>
      <c r="H262" s="136"/>
      <c r="I262" s="136"/>
      <c r="J262" s="136"/>
      <c r="K262" s="136"/>
      <c r="L262" s="136"/>
      <c r="M262" s="136"/>
      <c r="N262" s="15"/>
      <c r="O262" s="141"/>
      <c r="P262" s="15"/>
      <c r="Q262" s="15"/>
      <c r="R262" s="15"/>
      <c r="S262" s="15"/>
      <c r="T262" s="15"/>
      <c r="U262" s="15"/>
      <c r="V262" s="15"/>
      <c r="W262" s="440"/>
      <c r="X262" s="15"/>
    </row>
    <row r="263" spans="1:24" ht="12" customHeight="1" x14ac:dyDescent="0.2">
      <c r="A263" s="197"/>
      <c r="B263" s="137" t="s">
        <v>118</v>
      </c>
      <c r="C263" s="136"/>
      <c r="D263" s="136"/>
      <c r="E263" s="136"/>
      <c r="F263" s="136"/>
      <c r="G263" s="136"/>
      <c r="H263" s="136"/>
      <c r="I263" s="136"/>
      <c r="J263" s="136"/>
      <c r="K263" s="136"/>
      <c r="L263" s="136"/>
      <c r="M263" s="136"/>
      <c r="N263" s="15"/>
      <c r="O263" s="141"/>
      <c r="P263" s="15"/>
      <c r="Q263" s="15"/>
      <c r="R263" s="15"/>
      <c r="S263" s="15"/>
      <c r="T263" s="15"/>
      <c r="U263" s="15"/>
      <c r="V263" s="15"/>
      <c r="W263" s="440"/>
      <c r="X263" s="15"/>
    </row>
    <row r="264" spans="1:24" ht="51" customHeight="1" x14ac:dyDescent="0.2">
      <c r="A264" s="197"/>
      <c r="B264" s="464" t="s">
        <v>263</v>
      </c>
      <c r="C264" s="670" t="s">
        <v>99</v>
      </c>
      <c r="D264" s="465" t="s">
        <v>120</v>
      </c>
      <c r="E264" s="466" t="s">
        <v>73</v>
      </c>
      <c r="F264" s="140"/>
      <c r="G264" s="140"/>
      <c r="H264" s="140"/>
      <c r="I264" s="140"/>
      <c r="J264" s="140"/>
      <c r="K264" s="140"/>
      <c r="L264" s="140"/>
      <c r="M264" s="466" t="s">
        <v>65</v>
      </c>
      <c r="N264" s="464" t="s">
        <v>71</v>
      </c>
      <c r="O264" s="141"/>
      <c r="P264" s="15"/>
      <c r="Q264" s="15"/>
      <c r="R264" s="15"/>
      <c r="S264" s="15"/>
      <c r="T264" s="15"/>
      <c r="U264" s="15"/>
      <c r="V264" s="15"/>
      <c r="W264" s="440"/>
      <c r="X264" s="15"/>
    </row>
    <row r="265" spans="1:24" ht="12" customHeight="1" x14ac:dyDescent="0.2">
      <c r="A265" s="195" t="str">
        <f t="shared" ref="A265:A314" si="21">B265&amp;M265</f>
        <v/>
      </c>
      <c r="B265" s="552"/>
      <c r="C265" s="560"/>
      <c r="D265" s="570"/>
      <c r="E265" s="553"/>
      <c r="F265" s="567"/>
      <c r="G265" s="567"/>
      <c r="H265" s="567"/>
      <c r="I265" s="567"/>
      <c r="J265" s="567"/>
      <c r="K265" s="567"/>
      <c r="L265" s="567"/>
      <c r="M265" s="559"/>
      <c r="N265" s="571"/>
      <c r="O265" s="141" t="str">
        <f t="shared" ref="O265:O314" si="22">IF(AND(COUNTA(B265:K265)&gt;0,ISBLANK(M265)),"Activiteittype ontbreekt!",IF(B265="","",IF(COUNTIF($B$15:$B$314,B265)=1,"",IF(COUNTIF($A$15:$A$314,B265&amp;M265)&gt;1,"","Let op dat elk activiteitnummer hetzelfde activiteittype moet krijgen!"))))</f>
        <v/>
      </c>
      <c r="P265" s="15"/>
      <c r="Q265" s="15"/>
      <c r="R265" s="15"/>
      <c r="S265" s="15"/>
      <c r="T265" s="15"/>
      <c r="U265" s="15"/>
      <c r="V265" s="15"/>
      <c r="W265" s="621" t="str">
        <f>IF(ISBLANK($C265),"",_xlfn.IFNA(MATCH($C265,Deelnemersoverzicht!$C$16:$C$66,0),0))</f>
        <v/>
      </c>
      <c r="X265" s="15"/>
    </row>
    <row r="266" spans="1:24" ht="12" customHeight="1" x14ac:dyDescent="0.2">
      <c r="A266" s="195" t="str">
        <f t="shared" si="21"/>
        <v/>
      </c>
      <c r="B266" s="552"/>
      <c r="C266" s="560"/>
      <c r="D266" s="570"/>
      <c r="E266" s="553"/>
      <c r="F266" s="567"/>
      <c r="G266" s="567"/>
      <c r="H266" s="567"/>
      <c r="I266" s="567"/>
      <c r="J266" s="567"/>
      <c r="K266" s="567"/>
      <c r="L266" s="567"/>
      <c r="M266" s="559"/>
      <c r="N266" s="571"/>
      <c r="O266" s="141" t="str">
        <f t="shared" si="22"/>
        <v/>
      </c>
      <c r="P266" s="15"/>
      <c r="Q266" s="15"/>
      <c r="R266" s="15"/>
      <c r="S266" s="15"/>
      <c r="T266" s="15"/>
      <c r="U266" s="15"/>
      <c r="V266" s="15"/>
      <c r="W266" s="621" t="str">
        <f>IF(ISBLANK($C266),"",_xlfn.IFNA(MATCH($C266,Deelnemersoverzicht!$C$16:$C$66,0),0))</f>
        <v/>
      </c>
      <c r="X266" s="15"/>
    </row>
    <row r="267" spans="1:24" ht="12" customHeight="1" x14ac:dyDescent="0.2">
      <c r="A267" s="195" t="str">
        <f t="shared" si="21"/>
        <v/>
      </c>
      <c r="B267" s="552"/>
      <c r="C267" s="560"/>
      <c r="D267" s="570"/>
      <c r="E267" s="553"/>
      <c r="F267" s="567"/>
      <c r="G267" s="567"/>
      <c r="H267" s="567"/>
      <c r="I267" s="567"/>
      <c r="J267" s="567"/>
      <c r="K267" s="567"/>
      <c r="L267" s="567"/>
      <c r="M267" s="559"/>
      <c r="N267" s="571"/>
      <c r="O267" s="141" t="str">
        <f t="shared" si="22"/>
        <v/>
      </c>
      <c r="P267" s="15"/>
      <c r="Q267" s="15"/>
      <c r="R267" s="15"/>
      <c r="S267" s="15"/>
      <c r="T267" s="15"/>
      <c r="U267" s="15"/>
      <c r="V267" s="15"/>
      <c r="W267" s="621" t="str">
        <f>IF(ISBLANK($C267),"",_xlfn.IFNA(MATCH($C267,Deelnemersoverzicht!$C$16:$C$66,0),0))</f>
        <v/>
      </c>
      <c r="X267" s="15"/>
    </row>
    <row r="268" spans="1:24" ht="12" customHeight="1" x14ac:dyDescent="0.2">
      <c r="A268" s="195" t="str">
        <f t="shared" si="21"/>
        <v/>
      </c>
      <c r="B268" s="552"/>
      <c r="C268" s="560"/>
      <c r="D268" s="570"/>
      <c r="E268" s="553"/>
      <c r="F268" s="567"/>
      <c r="G268" s="567"/>
      <c r="H268" s="567"/>
      <c r="I268" s="567"/>
      <c r="J268" s="567"/>
      <c r="K268" s="567"/>
      <c r="L268" s="567"/>
      <c r="M268" s="559"/>
      <c r="N268" s="571"/>
      <c r="O268" s="141" t="str">
        <f t="shared" si="22"/>
        <v/>
      </c>
      <c r="P268" s="15"/>
      <c r="Q268" s="15"/>
      <c r="R268" s="15"/>
      <c r="S268" s="15"/>
      <c r="T268" s="15"/>
      <c r="U268" s="15"/>
      <c r="V268" s="15"/>
      <c r="W268" s="621" t="str">
        <f>IF(ISBLANK($C268),"",_xlfn.IFNA(MATCH($C268,Deelnemersoverzicht!$C$16:$C$66,0),0))</f>
        <v/>
      </c>
      <c r="X268" s="15"/>
    </row>
    <row r="269" spans="1:24" ht="12" customHeight="1" x14ac:dyDescent="0.2">
      <c r="A269" s="195" t="str">
        <f t="shared" si="21"/>
        <v/>
      </c>
      <c r="B269" s="552"/>
      <c r="C269" s="560"/>
      <c r="D269" s="570"/>
      <c r="E269" s="553"/>
      <c r="F269" s="567"/>
      <c r="G269" s="567"/>
      <c r="H269" s="567"/>
      <c r="I269" s="567"/>
      <c r="J269" s="567"/>
      <c r="K269" s="567"/>
      <c r="L269" s="567"/>
      <c r="M269" s="559"/>
      <c r="N269" s="571"/>
      <c r="O269" s="141" t="str">
        <f t="shared" si="22"/>
        <v/>
      </c>
      <c r="P269" s="15"/>
      <c r="Q269" s="15"/>
      <c r="R269" s="15"/>
      <c r="S269" s="15"/>
      <c r="T269" s="15"/>
      <c r="U269" s="15"/>
      <c r="V269" s="15"/>
      <c r="W269" s="621" t="str">
        <f>IF(ISBLANK($C269),"",_xlfn.IFNA(MATCH($C269,Deelnemersoverzicht!$C$16:$C$66,0),0))</f>
        <v/>
      </c>
      <c r="X269" s="15"/>
    </row>
    <row r="270" spans="1:24" ht="12" customHeight="1" x14ac:dyDescent="0.2">
      <c r="A270" s="195" t="str">
        <f t="shared" si="21"/>
        <v/>
      </c>
      <c r="B270" s="552"/>
      <c r="C270" s="560"/>
      <c r="D270" s="570"/>
      <c r="E270" s="553"/>
      <c r="F270" s="567"/>
      <c r="G270" s="567"/>
      <c r="H270" s="567"/>
      <c r="I270" s="567"/>
      <c r="J270" s="567"/>
      <c r="K270" s="567"/>
      <c r="L270" s="567"/>
      <c r="M270" s="559"/>
      <c r="N270" s="571"/>
      <c r="O270" s="141" t="str">
        <f t="shared" si="22"/>
        <v/>
      </c>
      <c r="P270" s="15"/>
      <c r="Q270" s="15"/>
      <c r="R270" s="15"/>
      <c r="S270" s="15"/>
      <c r="T270" s="15"/>
      <c r="U270" s="15"/>
      <c r="V270" s="15"/>
      <c r="W270" s="621" t="str">
        <f>IF(ISBLANK($C270),"",_xlfn.IFNA(MATCH($C270,Deelnemersoverzicht!$C$16:$C$66,0),0))</f>
        <v/>
      </c>
      <c r="X270" s="15"/>
    </row>
    <row r="271" spans="1:24" ht="12" customHeight="1" x14ac:dyDescent="0.2">
      <c r="A271" s="195" t="str">
        <f t="shared" si="21"/>
        <v/>
      </c>
      <c r="B271" s="552"/>
      <c r="C271" s="560"/>
      <c r="D271" s="570"/>
      <c r="E271" s="553"/>
      <c r="F271" s="567"/>
      <c r="G271" s="567"/>
      <c r="H271" s="567"/>
      <c r="I271" s="567"/>
      <c r="J271" s="567"/>
      <c r="K271" s="567"/>
      <c r="L271" s="567"/>
      <c r="M271" s="559"/>
      <c r="N271" s="571"/>
      <c r="O271" s="141" t="str">
        <f t="shared" si="22"/>
        <v/>
      </c>
      <c r="P271" s="15"/>
      <c r="Q271" s="15"/>
      <c r="R271" s="15"/>
      <c r="S271" s="15"/>
      <c r="T271" s="15"/>
      <c r="U271" s="15"/>
      <c r="V271" s="15"/>
      <c r="W271" s="621" t="str">
        <f>IF(ISBLANK($C271),"",_xlfn.IFNA(MATCH($C271,Deelnemersoverzicht!$C$16:$C$66,0),0))</f>
        <v/>
      </c>
      <c r="X271" s="15"/>
    </row>
    <row r="272" spans="1:24" ht="12" customHeight="1" x14ac:dyDescent="0.2">
      <c r="A272" s="195" t="str">
        <f t="shared" si="21"/>
        <v/>
      </c>
      <c r="B272" s="552"/>
      <c r="C272" s="560"/>
      <c r="D272" s="570"/>
      <c r="E272" s="553"/>
      <c r="F272" s="567"/>
      <c r="G272" s="567"/>
      <c r="H272" s="567"/>
      <c r="I272" s="567"/>
      <c r="J272" s="567"/>
      <c r="K272" s="567"/>
      <c r="L272" s="567"/>
      <c r="M272" s="559"/>
      <c r="N272" s="571"/>
      <c r="O272" s="141" t="str">
        <f t="shared" si="22"/>
        <v/>
      </c>
      <c r="P272" s="15"/>
      <c r="Q272" s="15"/>
      <c r="R272" s="15"/>
      <c r="S272" s="15"/>
      <c r="T272" s="15"/>
      <c r="U272" s="15"/>
      <c r="V272" s="15"/>
      <c r="W272" s="621" t="str">
        <f>IF(ISBLANK($C272),"",_xlfn.IFNA(MATCH($C272,Deelnemersoverzicht!$C$16:$C$66,0),0))</f>
        <v/>
      </c>
      <c r="X272" s="15"/>
    </row>
    <row r="273" spans="1:24" ht="12" customHeight="1" x14ac:dyDescent="0.2">
      <c r="A273" s="195" t="str">
        <f t="shared" si="21"/>
        <v/>
      </c>
      <c r="B273" s="552"/>
      <c r="C273" s="560"/>
      <c r="D273" s="570"/>
      <c r="E273" s="553"/>
      <c r="F273" s="567"/>
      <c r="G273" s="567"/>
      <c r="H273" s="567"/>
      <c r="I273" s="567"/>
      <c r="J273" s="567"/>
      <c r="K273" s="567"/>
      <c r="L273" s="567"/>
      <c r="M273" s="559"/>
      <c r="N273" s="571"/>
      <c r="O273" s="141" t="str">
        <f t="shared" si="22"/>
        <v/>
      </c>
      <c r="P273" s="15"/>
      <c r="Q273" s="15"/>
      <c r="R273" s="15"/>
      <c r="S273" s="15"/>
      <c r="T273" s="15"/>
      <c r="U273" s="15"/>
      <c r="V273" s="15"/>
      <c r="W273" s="621" t="str">
        <f>IF(ISBLANK($C273),"",_xlfn.IFNA(MATCH($C273,Deelnemersoverzicht!$C$16:$C$66,0),0))</f>
        <v/>
      </c>
      <c r="X273" s="15"/>
    </row>
    <row r="274" spans="1:24" ht="12" customHeight="1" x14ac:dyDescent="0.2">
      <c r="A274" s="195" t="str">
        <f t="shared" si="21"/>
        <v/>
      </c>
      <c r="B274" s="552"/>
      <c r="C274" s="560"/>
      <c r="D274" s="570"/>
      <c r="E274" s="553"/>
      <c r="F274" s="567"/>
      <c r="G274" s="567"/>
      <c r="H274" s="567"/>
      <c r="I274" s="567"/>
      <c r="J274" s="567"/>
      <c r="K274" s="567"/>
      <c r="L274" s="567"/>
      <c r="M274" s="559"/>
      <c r="N274" s="571"/>
      <c r="O274" s="141" t="str">
        <f t="shared" si="22"/>
        <v/>
      </c>
      <c r="P274" s="15"/>
      <c r="Q274" s="15"/>
      <c r="R274" s="15"/>
      <c r="S274" s="15"/>
      <c r="T274" s="15"/>
      <c r="U274" s="15"/>
      <c r="V274" s="15"/>
      <c r="W274" s="621" t="str">
        <f>IF(ISBLANK($C274),"",_xlfn.IFNA(MATCH($C274,Deelnemersoverzicht!$C$16:$C$66,0),0))</f>
        <v/>
      </c>
      <c r="X274" s="15"/>
    </row>
    <row r="275" spans="1:24" ht="12" customHeight="1" x14ac:dyDescent="0.2">
      <c r="A275" s="195" t="str">
        <f t="shared" si="21"/>
        <v/>
      </c>
      <c r="B275" s="552"/>
      <c r="C275" s="560"/>
      <c r="D275" s="570"/>
      <c r="E275" s="553"/>
      <c r="F275" s="567"/>
      <c r="G275" s="567"/>
      <c r="H275" s="567"/>
      <c r="I275" s="567"/>
      <c r="J275" s="567"/>
      <c r="K275" s="567"/>
      <c r="L275" s="567"/>
      <c r="M275" s="559"/>
      <c r="N275" s="571"/>
      <c r="O275" s="141" t="str">
        <f t="shared" si="22"/>
        <v/>
      </c>
      <c r="P275" s="15"/>
      <c r="Q275" s="15"/>
      <c r="R275" s="15"/>
      <c r="S275" s="15"/>
      <c r="T275" s="15"/>
      <c r="U275" s="15"/>
      <c r="V275" s="15"/>
      <c r="W275" s="621" t="str">
        <f>IF(ISBLANK($C275),"",_xlfn.IFNA(MATCH($C275,Deelnemersoverzicht!$C$16:$C$66,0),0))</f>
        <v/>
      </c>
      <c r="X275" s="15"/>
    </row>
    <row r="276" spans="1:24" ht="12" customHeight="1" x14ac:dyDescent="0.2">
      <c r="A276" s="195" t="str">
        <f t="shared" si="21"/>
        <v/>
      </c>
      <c r="B276" s="552"/>
      <c r="C276" s="560"/>
      <c r="D276" s="570"/>
      <c r="E276" s="553"/>
      <c r="F276" s="567"/>
      <c r="G276" s="567"/>
      <c r="H276" s="567"/>
      <c r="I276" s="567"/>
      <c r="J276" s="567"/>
      <c r="K276" s="567"/>
      <c r="L276" s="567"/>
      <c r="M276" s="559"/>
      <c r="N276" s="571"/>
      <c r="O276" s="141" t="str">
        <f t="shared" si="22"/>
        <v/>
      </c>
      <c r="P276" s="15"/>
      <c r="Q276" s="15"/>
      <c r="R276" s="15"/>
      <c r="S276" s="15"/>
      <c r="T276" s="15"/>
      <c r="U276" s="15"/>
      <c r="V276" s="15"/>
      <c r="W276" s="621" t="str">
        <f>IF(ISBLANK($C276),"",_xlfn.IFNA(MATCH($C276,Deelnemersoverzicht!$C$16:$C$66,0),0))</f>
        <v/>
      </c>
      <c r="X276" s="15"/>
    </row>
    <row r="277" spans="1:24" ht="12" customHeight="1" x14ac:dyDescent="0.2">
      <c r="A277" s="195" t="str">
        <f t="shared" si="21"/>
        <v/>
      </c>
      <c r="B277" s="552"/>
      <c r="C277" s="560"/>
      <c r="D277" s="570"/>
      <c r="E277" s="553"/>
      <c r="F277" s="567"/>
      <c r="G277" s="567"/>
      <c r="H277" s="567"/>
      <c r="I277" s="567"/>
      <c r="J277" s="567"/>
      <c r="K277" s="567"/>
      <c r="L277" s="567"/>
      <c r="M277" s="559"/>
      <c r="N277" s="571"/>
      <c r="O277" s="141" t="str">
        <f t="shared" si="22"/>
        <v/>
      </c>
      <c r="P277" s="15"/>
      <c r="Q277" s="15"/>
      <c r="R277" s="15"/>
      <c r="S277" s="15"/>
      <c r="T277" s="15"/>
      <c r="U277" s="15"/>
      <c r="V277" s="15"/>
      <c r="W277" s="621" t="str">
        <f>IF(ISBLANK($C277),"",_xlfn.IFNA(MATCH($C277,Deelnemersoverzicht!$C$16:$C$66,0),0))</f>
        <v/>
      </c>
      <c r="X277" s="15"/>
    </row>
    <row r="278" spans="1:24" ht="12" customHeight="1" x14ac:dyDescent="0.2">
      <c r="A278" s="195" t="str">
        <f t="shared" si="21"/>
        <v/>
      </c>
      <c r="B278" s="552"/>
      <c r="C278" s="560"/>
      <c r="D278" s="570"/>
      <c r="E278" s="553"/>
      <c r="F278" s="567"/>
      <c r="G278" s="567"/>
      <c r="H278" s="567"/>
      <c r="I278" s="567"/>
      <c r="J278" s="567"/>
      <c r="K278" s="567"/>
      <c r="L278" s="567"/>
      <c r="M278" s="559"/>
      <c r="N278" s="571"/>
      <c r="O278" s="141" t="str">
        <f t="shared" si="22"/>
        <v/>
      </c>
      <c r="P278" s="15"/>
      <c r="Q278" s="15"/>
      <c r="R278" s="15"/>
      <c r="S278" s="15"/>
      <c r="T278" s="15"/>
      <c r="U278" s="15"/>
      <c r="V278" s="15"/>
      <c r="W278" s="621" t="str">
        <f>IF(ISBLANK($C278),"",_xlfn.IFNA(MATCH($C278,Deelnemersoverzicht!$C$16:$C$66,0),0))</f>
        <v/>
      </c>
      <c r="X278" s="15"/>
    </row>
    <row r="279" spans="1:24" ht="12" customHeight="1" x14ac:dyDescent="0.2">
      <c r="A279" s="195" t="str">
        <f t="shared" si="21"/>
        <v/>
      </c>
      <c r="B279" s="552"/>
      <c r="C279" s="560"/>
      <c r="D279" s="570"/>
      <c r="E279" s="553"/>
      <c r="F279" s="567"/>
      <c r="G279" s="567"/>
      <c r="H279" s="567"/>
      <c r="I279" s="567"/>
      <c r="J279" s="567"/>
      <c r="K279" s="567"/>
      <c r="L279" s="567"/>
      <c r="M279" s="559"/>
      <c r="N279" s="571"/>
      <c r="O279" s="141" t="str">
        <f t="shared" si="22"/>
        <v/>
      </c>
      <c r="P279" s="15"/>
      <c r="Q279" s="15"/>
      <c r="R279" s="15"/>
      <c r="S279" s="15"/>
      <c r="T279" s="15"/>
      <c r="U279" s="15"/>
      <c r="V279" s="15"/>
      <c r="W279" s="621" t="str">
        <f>IF(ISBLANK($C279),"",_xlfn.IFNA(MATCH($C279,Deelnemersoverzicht!$C$16:$C$66,0),0))</f>
        <v/>
      </c>
      <c r="X279" s="15"/>
    </row>
    <row r="280" spans="1:24" ht="12" customHeight="1" x14ac:dyDescent="0.2">
      <c r="A280" s="195" t="str">
        <f t="shared" si="21"/>
        <v/>
      </c>
      <c r="B280" s="552"/>
      <c r="C280" s="560"/>
      <c r="D280" s="570"/>
      <c r="E280" s="553"/>
      <c r="F280" s="567"/>
      <c r="G280" s="567"/>
      <c r="H280" s="567"/>
      <c r="I280" s="567"/>
      <c r="J280" s="567"/>
      <c r="K280" s="567"/>
      <c r="L280" s="567"/>
      <c r="M280" s="559"/>
      <c r="N280" s="571"/>
      <c r="O280" s="141" t="str">
        <f t="shared" si="22"/>
        <v/>
      </c>
      <c r="P280" s="15"/>
      <c r="Q280" s="15"/>
      <c r="R280" s="15"/>
      <c r="S280" s="15"/>
      <c r="T280" s="15"/>
      <c r="U280" s="15"/>
      <c r="V280" s="15"/>
      <c r="W280" s="621" t="str">
        <f>IF(ISBLANK($C280),"",_xlfn.IFNA(MATCH($C280,Deelnemersoverzicht!$C$16:$C$66,0),0))</f>
        <v/>
      </c>
      <c r="X280" s="15"/>
    </row>
    <row r="281" spans="1:24" ht="12" customHeight="1" x14ac:dyDescent="0.2">
      <c r="A281" s="195" t="str">
        <f t="shared" si="21"/>
        <v/>
      </c>
      <c r="B281" s="552"/>
      <c r="C281" s="560"/>
      <c r="D281" s="570"/>
      <c r="E281" s="553"/>
      <c r="F281" s="567"/>
      <c r="G281" s="567"/>
      <c r="H281" s="567"/>
      <c r="I281" s="567"/>
      <c r="J281" s="567"/>
      <c r="K281" s="567"/>
      <c r="L281" s="567"/>
      <c r="M281" s="559"/>
      <c r="N281" s="571"/>
      <c r="O281" s="141" t="str">
        <f t="shared" si="22"/>
        <v/>
      </c>
      <c r="P281" s="15"/>
      <c r="Q281" s="15"/>
      <c r="R281" s="15"/>
      <c r="S281" s="15"/>
      <c r="T281" s="15"/>
      <c r="U281" s="15"/>
      <c r="V281" s="15"/>
      <c r="W281" s="621" t="str">
        <f>IF(ISBLANK($C281),"",_xlfn.IFNA(MATCH($C281,Deelnemersoverzicht!$C$16:$C$66,0),0))</f>
        <v/>
      </c>
      <c r="X281" s="15"/>
    </row>
    <row r="282" spans="1:24" ht="12" customHeight="1" x14ac:dyDescent="0.2">
      <c r="A282" s="195" t="str">
        <f t="shared" si="21"/>
        <v/>
      </c>
      <c r="B282" s="552"/>
      <c r="C282" s="560"/>
      <c r="D282" s="570"/>
      <c r="E282" s="553"/>
      <c r="F282" s="567"/>
      <c r="G282" s="567"/>
      <c r="H282" s="567"/>
      <c r="I282" s="567"/>
      <c r="J282" s="567"/>
      <c r="K282" s="567"/>
      <c r="L282" s="567"/>
      <c r="M282" s="559"/>
      <c r="N282" s="571"/>
      <c r="O282" s="141" t="str">
        <f t="shared" si="22"/>
        <v/>
      </c>
      <c r="P282" s="15"/>
      <c r="Q282" s="15"/>
      <c r="R282" s="15"/>
      <c r="S282" s="15"/>
      <c r="T282" s="15"/>
      <c r="U282" s="15"/>
      <c r="V282" s="15"/>
      <c r="W282" s="621" t="str">
        <f>IF(ISBLANK($C282),"",_xlfn.IFNA(MATCH($C282,Deelnemersoverzicht!$C$16:$C$66,0),0))</f>
        <v/>
      </c>
      <c r="X282" s="15"/>
    </row>
    <row r="283" spans="1:24" ht="12" customHeight="1" x14ac:dyDescent="0.2">
      <c r="A283" s="195" t="str">
        <f t="shared" si="21"/>
        <v/>
      </c>
      <c r="B283" s="552"/>
      <c r="C283" s="560"/>
      <c r="D283" s="570"/>
      <c r="E283" s="553"/>
      <c r="F283" s="567"/>
      <c r="G283" s="567"/>
      <c r="H283" s="567"/>
      <c r="I283" s="567"/>
      <c r="J283" s="567"/>
      <c r="K283" s="567"/>
      <c r="L283" s="567"/>
      <c r="M283" s="559"/>
      <c r="N283" s="571"/>
      <c r="O283" s="141" t="str">
        <f t="shared" si="22"/>
        <v/>
      </c>
      <c r="P283" s="15"/>
      <c r="Q283" s="15"/>
      <c r="R283" s="15"/>
      <c r="S283" s="15"/>
      <c r="T283" s="15"/>
      <c r="U283" s="15"/>
      <c r="V283" s="15"/>
      <c r="W283" s="621" t="str">
        <f>IF(ISBLANK($C283),"",_xlfn.IFNA(MATCH($C283,Deelnemersoverzicht!$C$16:$C$66,0),0))</f>
        <v/>
      </c>
      <c r="X283" s="15"/>
    </row>
    <row r="284" spans="1:24" ht="12" customHeight="1" x14ac:dyDescent="0.2">
      <c r="A284" s="195" t="str">
        <f t="shared" si="21"/>
        <v/>
      </c>
      <c r="B284" s="552"/>
      <c r="C284" s="560"/>
      <c r="D284" s="570"/>
      <c r="E284" s="553"/>
      <c r="F284" s="567"/>
      <c r="G284" s="567"/>
      <c r="H284" s="567"/>
      <c r="I284" s="567"/>
      <c r="J284" s="567"/>
      <c r="K284" s="567"/>
      <c r="L284" s="567"/>
      <c r="M284" s="559"/>
      <c r="N284" s="571"/>
      <c r="O284" s="141" t="str">
        <f t="shared" si="22"/>
        <v/>
      </c>
      <c r="P284" s="15"/>
      <c r="Q284" s="15"/>
      <c r="R284" s="15"/>
      <c r="S284" s="15"/>
      <c r="T284" s="15"/>
      <c r="U284" s="15"/>
      <c r="V284" s="15"/>
      <c r="W284" s="621" t="str">
        <f>IF(ISBLANK($C284),"",_xlfn.IFNA(MATCH($C284,Deelnemersoverzicht!$C$16:$C$66,0),0))</f>
        <v/>
      </c>
      <c r="X284" s="15"/>
    </row>
    <row r="285" spans="1:24" ht="12" customHeight="1" x14ac:dyDescent="0.2">
      <c r="A285" s="195" t="str">
        <f t="shared" si="21"/>
        <v/>
      </c>
      <c r="B285" s="552"/>
      <c r="C285" s="560"/>
      <c r="D285" s="570"/>
      <c r="E285" s="553"/>
      <c r="F285" s="567"/>
      <c r="G285" s="567"/>
      <c r="H285" s="567"/>
      <c r="I285" s="567"/>
      <c r="J285" s="567"/>
      <c r="K285" s="567"/>
      <c r="L285" s="567"/>
      <c r="M285" s="559"/>
      <c r="N285" s="571"/>
      <c r="O285" s="141" t="str">
        <f t="shared" si="22"/>
        <v/>
      </c>
      <c r="P285" s="15"/>
      <c r="Q285" s="15"/>
      <c r="R285" s="15"/>
      <c r="S285" s="15"/>
      <c r="T285" s="15"/>
      <c r="U285" s="15"/>
      <c r="V285" s="15"/>
      <c r="W285" s="621" t="str">
        <f>IF(ISBLANK($C285),"",_xlfn.IFNA(MATCH($C285,Deelnemersoverzicht!$C$16:$C$66,0),0))</f>
        <v/>
      </c>
      <c r="X285" s="15"/>
    </row>
    <row r="286" spans="1:24" ht="12" customHeight="1" x14ac:dyDescent="0.2">
      <c r="A286" s="195" t="str">
        <f t="shared" si="21"/>
        <v/>
      </c>
      <c r="B286" s="552"/>
      <c r="C286" s="560"/>
      <c r="D286" s="570"/>
      <c r="E286" s="553"/>
      <c r="F286" s="567"/>
      <c r="G286" s="567"/>
      <c r="H286" s="567"/>
      <c r="I286" s="567"/>
      <c r="J286" s="567"/>
      <c r="K286" s="567"/>
      <c r="L286" s="567"/>
      <c r="M286" s="559"/>
      <c r="N286" s="571"/>
      <c r="O286" s="141" t="str">
        <f t="shared" si="22"/>
        <v/>
      </c>
      <c r="P286" s="15"/>
      <c r="Q286" s="15"/>
      <c r="R286" s="15"/>
      <c r="S286" s="15"/>
      <c r="T286" s="15"/>
      <c r="U286" s="15"/>
      <c r="V286" s="15"/>
      <c r="W286" s="621" t="str">
        <f>IF(ISBLANK($C286),"",_xlfn.IFNA(MATCH($C286,Deelnemersoverzicht!$C$16:$C$66,0),0))</f>
        <v/>
      </c>
      <c r="X286" s="15"/>
    </row>
    <row r="287" spans="1:24" ht="12" customHeight="1" x14ac:dyDescent="0.2">
      <c r="A287" s="195" t="str">
        <f t="shared" si="21"/>
        <v/>
      </c>
      <c r="B287" s="552"/>
      <c r="C287" s="560"/>
      <c r="D287" s="570"/>
      <c r="E287" s="553"/>
      <c r="F287" s="567"/>
      <c r="G287" s="567"/>
      <c r="H287" s="567"/>
      <c r="I287" s="567"/>
      <c r="J287" s="567"/>
      <c r="K287" s="567"/>
      <c r="L287" s="567"/>
      <c r="M287" s="559"/>
      <c r="N287" s="571"/>
      <c r="O287" s="141" t="str">
        <f t="shared" si="22"/>
        <v/>
      </c>
      <c r="P287" s="15"/>
      <c r="Q287" s="15"/>
      <c r="R287" s="15"/>
      <c r="S287" s="15"/>
      <c r="T287" s="15"/>
      <c r="U287" s="15"/>
      <c r="V287" s="15"/>
      <c r="W287" s="621" t="str">
        <f>IF(ISBLANK($C287),"",_xlfn.IFNA(MATCH($C287,Deelnemersoverzicht!$C$16:$C$66,0),0))</f>
        <v/>
      </c>
      <c r="X287" s="15"/>
    </row>
    <row r="288" spans="1:24" ht="12" customHeight="1" x14ac:dyDescent="0.2">
      <c r="A288" s="195" t="str">
        <f t="shared" si="21"/>
        <v/>
      </c>
      <c r="B288" s="552"/>
      <c r="C288" s="560"/>
      <c r="D288" s="570"/>
      <c r="E288" s="553"/>
      <c r="F288" s="567"/>
      <c r="G288" s="567"/>
      <c r="H288" s="567"/>
      <c r="I288" s="567"/>
      <c r="J288" s="567"/>
      <c r="K288" s="567"/>
      <c r="L288" s="567"/>
      <c r="M288" s="559"/>
      <c r="N288" s="571"/>
      <c r="O288" s="141" t="str">
        <f t="shared" si="22"/>
        <v/>
      </c>
      <c r="P288" s="15"/>
      <c r="Q288" s="15"/>
      <c r="R288" s="15"/>
      <c r="S288" s="15"/>
      <c r="T288" s="15"/>
      <c r="U288" s="15"/>
      <c r="V288" s="15"/>
      <c r="W288" s="621" t="str">
        <f>IF(ISBLANK($C288),"",_xlfn.IFNA(MATCH($C288,Deelnemersoverzicht!$C$16:$C$66,0),0))</f>
        <v/>
      </c>
      <c r="X288" s="15"/>
    </row>
    <row r="289" spans="1:24" ht="12" customHeight="1" x14ac:dyDescent="0.2">
      <c r="A289" s="195" t="str">
        <f t="shared" si="21"/>
        <v/>
      </c>
      <c r="B289" s="552"/>
      <c r="C289" s="560"/>
      <c r="D289" s="570"/>
      <c r="E289" s="553"/>
      <c r="F289" s="567"/>
      <c r="G289" s="567"/>
      <c r="H289" s="567"/>
      <c r="I289" s="567"/>
      <c r="J289" s="567"/>
      <c r="K289" s="567"/>
      <c r="L289" s="567"/>
      <c r="M289" s="559"/>
      <c r="N289" s="571"/>
      <c r="O289" s="141" t="str">
        <f t="shared" si="22"/>
        <v/>
      </c>
      <c r="P289" s="15"/>
      <c r="Q289" s="15"/>
      <c r="R289" s="15"/>
      <c r="S289" s="15"/>
      <c r="T289" s="15"/>
      <c r="U289" s="15"/>
      <c r="V289" s="15"/>
      <c r="W289" s="621" t="str">
        <f>IF(ISBLANK($C289),"",_xlfn.IFNA(MATCH($C289,Deelnemersoverzicht!$C$16:$C$66,0),0))</f>
        <v/>
      </c>
      <c r="X289" s="15"/>
    </row>
    <row r="290" spans="1:24" ht="12" customHeight="1" x14ac:dyDescent="0.2">
      <c r="A290" s="195" t="str">
        <f t="shared" si="21"/>
        <v/>
      </c>
      <c r="B290" s="552"/>
      <c r="C290" s="560"/>
      <c r="D290" s="570"/>
      <c r="E290" s="553"/>
      <c r="F290" s="567"/>
      <c r="G290" s="567"/>
      <c r="H290" s="567"/>
      <c r="I290" s="567"/>
      <c r="J290" s="567"/>
      <c r="K290" s="567"/>
      <c r="L290" s="567"/>
      <c r="M290" s="559"/>
      <c r="N290" s="571"/>
      <c r="O290" s="141" t="str">
        <f t="shared" si="22"/>
        <v/>
      </c>
      <c r="P290" s="15"/>
      <c r="Q290" s="15"/>
      <c r="R290" s="15"/>
      <c r="S290" s="15"/>
      <c r="T290" s="15"/>
      <c r="U290" s="15"/>
      <c r="V290" s="15"/>
      <c r="W290" s="621" t="str">
        <f>IF(ISBLANK($C290),"",_xlfn.IFNA(MATCH($C290,Deelnemersoverzicht!$C$16:$C$66,0),0))</f>
        <v/>
      </c>
      <c r="X290" s="15"/>
    </row>
    <row r="291" spans="1:24" ht="12" customHeight="1" x14ac:dyDescent="0.2">
      <c r="A291" s="195" t="str">
        <f t="shared" si="21"/>
        <v/>
      </c>
      <c r="B291" s="552"/>
      <c r="C291" s="560"/>
      <c r="D291" s="570"/>
      <c r="E291" s="553"/>
      <c r="F291" s="567"/>
      <c r="G291" s="567"/>
      <c r="H291" s="567"/>
      <c r="I291" s="567"/>
      <c r="J291" s="567"/>
      <c r="K291" s="567"/>
      <c r="L291" s="567"/>
      <c r="M291" s="559"/>
      <c r="N291" s="571"/>
      <c r="O291" s="141" t="str">
        <f t="shared" si="22"/>
        <v/>
      </c>
      <c r="P291" s="15"/>
      <c r="Q291" s="15"/>
      <c r="R291" s="15"/>
      <c r="S291" s="15"/>
      <c r="T291" s="15"/>
      <c r="U291" s="15"/>
      <c r="V291" s="15"/>
      <c r="W291" s="621" t="str">
        <f>IF(ISBLANK($C291),"",_xlfn.IFNA(MATCH($C291,Deelnemersoverzicht!$C$16:$C$66,0),0))</f>
        <v/>
      </c>
      <c r="X291" s="15"/>
    </row>
    <row r="292" spans="1:24" ht="12" customHeight="1" x14ac:dyDescent="0.2">
      <c r="A292" s="195" t="str">
        <f t="shared" si="21"/>
        <v/>
      </c>
      <c r="B292" s="552"/>
      <c r="C292" s="560"/>
      <c r="D292" s="570"/>
      <c r="E292" s="553"/>
      <c r="F292" s="567"/>
      <c r="G292" s="567"/>
      <c r="H292" s="567"/>
      <c r="I292" s="567"/>
      <c r="J292" s="567"/>
      <c r="K292" s="567"/>
      <c r="L292" s="567"/>
      <c r="M292" s="559"/>
      <c r="N292" s="571"/>
      <c r="O292" s="141" t="str">
        <f t="shared" si="22"/>
        <v/>
      </c>
      <c r="P292" s="15"/>
      <c r="Q292" s="15"/>
      <c r="R292" s="15"/>
      <c r="S292" s="15"/>
      <c r="T292" s="15"/>
      <c r="U292" s="15"/>
      <c r="V292" s="15"/>
      <c r="W292" s="621" t="str">
        <f>IF(ISBLANK($C292),"",_xlfn.IFNA(MATCH($C292,Deelnemersoverzicht!$C$16:$C$66,0),0))</f>
        <v/>
      </c>
      <c r="X292" s="15"/>
    </row>
    <row r="293" spans="1:24" ht="12" customHeight="1" x14ac:dyDescent="0.2">
      <c r="A293" s="195" t="str">
        <f t="shared" si="21"/>
        <v/>
      </c>
      <c r="B293" s="552"/>
      <c r="C293" s="560"/>
      <c r="D293" s="570"/>
      <c r="E293" s="553"/>
      <c r="F293" s="567"/>
      <c r="G293" s="567"/>
      <c r="H293" s="567"/>
      <c r="I293" s="567"/>
      <c r="J293" s="567"/>
      <c r="K293" s="567"/>
      <c r="L293" s="567"/>
      <c r="M293" s="559"/>
      <c r="N293" s="571"/>
      <c r="O293" s="141" t="str">
        <f t="shared" si="22"/>
        <v/>
      </c>
      <c r="P293" s="15"/>
      <c r="Q293" s="15"/>
      <c r="R293" s="15"/>
      <c r="S293" s="15"/>
      <c r="T293" s="15"/>
      <c r="U293" s="15"/>
      <c r="V293" s="15"/>
      <c r="W293" s="621" t="str">
        <f>IF(ISBLANK($C293),"",_xlfn.IFNA(MATCH($C293,Deelnemersoverzicht!$C$16:$C$66,0),0))</f>
        <v/>
      </c>
      <c r="X293" s="15"/>
    </row>
    <row r="294" spans="1:24" ht="12" customHeight="1" x14ac:dyDescent="0.2">
      <c r="A294" s="195" t="str">
        <f t="shared" si="21"/>
        <v/>
      </c>
      <c r="B294" s="552"/>
      <c r="C294" s="560"/>
      <c r="D294" s="570"/>
      <c r="E294" s="553"/>
      <c r="F294" s="567"/>
      <c r="G294" s="567"/>
      <c r="H294" s="567"/>
      <c r="I294" s="567"/>
      <c r="J294" s="567"/>
      <c r="K294" s="567"/>
      <c r="L294" s="567"/>
      <c r="M294" s="559"/>
      <c r="N294" s="571"/>
      <c r="O294" s="141" t="str">
        <f t="shared" si="22"/>
        <v/>
      </c>
      <c r="P294" s="15"/>
      <c r="Q294" s="15"/>
      <c r="R294" s="15"/>
      <c r="S294" s="15"/>
      <c r="T294" s="15"/>
      <c r="U294" s="15"/>
      <c r="V294" s="15"/>
      <c r="W294" s="621" t="str">
        <f>IF(ISBLANK($C294),"",_xlfn.IFNA(MATCH($C294,Deelnemersoverzicht!$C$16:$C$66,0),0))</f>
        <v/>
      </c>
      <c r="X294" s="15"/>
    </row>
    <row r="295" spans="1:24" ht="12" customHeight="1" x14ac:dyDescent="0.2">
      <c r="A295" s="195" t="str">
        <f t="shared" si="21"/>
        <v/>
      </c>
      <c r="B295" s="552"/>
      <c r="C295" s="560"/>
      <c r="D295" s="570"/>
      <c r="E295" s="553"/>
      <c r="F295" s="567"/>
      <c r="G295" s="567"/>
      <c r="H295" s="567"/>
      <c r="I295" s="567"/>
      <c r="J295" s="567"/>
      <c r="K295" s="567"/>
      <c r="L295" s="567"/>
      <c r="M295" s="559"/>
      <c r="N295" s="571"/>
      <c r="O295" s="141" t="str">
        <f t="shared" si="22"/>
        <v/>
      </c>
      <c r="P295" s="15"/>
      <c r="Q295" s="15"/>
      <c r="R295" s="15"/>
      <c r="S295" s="15"/>
      <c r="T295" s="15"/>
      <c r="U295" s="15"/>
      <c r="V295" s="15"/>
      <c r="W295" s="621" t="str">
        <f>IF(ISBLANK($C295),"",_xlfn.IFNA(MATCH($C295,Deelnemersoverzicht!$C$16:$C$66,0),0))</f>
        <v/>
      </c>
      <c r="X295" s="15"/>
    </row>
    <row r="296" spans="1:24" ht="12" customHeight="1" x14ac:dyDescent="0.2">
      <c r="A296" s="195" t="str">
        <f t="shared" si="21"/>
        <v/>
      </c>
      <c r="B296" s="552"/>
      <c r="C296" s="560"/>
      <c r="D296" s="570"/>
      <c r="E296" s="553"/>
      <c r="F296" s="567"/>
      <c r="G296" s="567"/>
      <c r="H296" s="567"/>
      <c r="I296" s="567"/>
      <c r="J296" s="567"/>
      <c r="K296" s="567"/>
      <c r="L296" s="567"/>
      <c r="M296" s="559"/>
      <c r="N296" s="571"/>
      <c r="O296" s="141" t="str">
        <f t="shared" si="22"/>
        <v/>
      </c>
      <c r="P296" s="15"/>
      <c r="Q296" s="15"/>
      <c r="R296" s="15"/>
      <c r="S296" s="15"/>
      <c r="T296" s="15"/>
      <c r="U296" s="15"/>
      <c r="V296" s="15"/>
      <c r="W296" s="621" t="str">
        <f>IF(ISBLANK($C296),"",_xlfn.IFNA(MATCH($C296,Deelnemersoverzicht!$C$16:$C$66,0),0))</f>
        <v/>
      </c>
      <c r="X296" s="15"/>
    </row>
    <row r="297" spans="1:24" ht="12" customHeight="1" x14ac:dyDescent="0.2">
      <c r="A297" s="195" t="str">
        <f t="shared" si="21"/>
        <v/>
      </c>
      <c r="B297" s="552"/>
      <c r="C297" s="560"/>
      <c r="D297" s="570"/>
      <c r="E297" s="553"/>
      <c r="F297" s="567"/>
      <c r="G297" s="567"/>
      <c r="H297" s="567"/>
      <c r="I297" s="567"/>
      <c r="J297" s="567"/>
      <c r="K297" s="567"/>
      <c r="L297" s="567"/>
      <c r="M297" s="559"/>
      <c r="N297" s="572"/>
      <c r="O297" s="141" t="str">
        <f t="shared" si="22"/>
        <v/>
      </c>
      <c r="P297" s="15"/>
      <c r="Q297" s="15"/>
      <c r="R297" s="15"/>
      <c r="S297" s="15"/>
      <c r="T297" s="15"/>
      <c r="U297" s="15"/>
      <c r="V297" s="15"/>
      <c r="W297" s="621" t="str">
        <f>IF(ISBLANK($C297),"",_xlfn.IFNA(MATCH($C297,Deelnemersoverzicht!$C$16:$C$66,0),0))</f>
        <v/>
      </c>
      <c r="X297" s="15"/>
    </row>
    <row r="298" spans="1:24" ht="12" customHeight="1" x14ac:dyDescent="0.2">
      <c r="A298" s="195" t="str">
        <f t="shared" si="21"/>
        <v/>
      </c>
      <c r="B298" s="552"/>
      <c r="C298" s="560"/>
      <c r="D298" s="570"/>
      <c r="E298" s="553"/>
      <c r="F298" s="567"/>
      <c r="G298" s="567"/>
      <c r="H298" s="567"/>
      <c r="I298" s="567"/>
      <c r="J298" s="567"/>
      <c r="K298" s="567"/>
      <c r="L298" s="567"/>
      <c r="M298" s="559"/>
      <c r="N298" s="572"/>
      <c r="O298" s="141" t="str">
        <f t="shared" si="22"/>
        <v/>
      </c>
      <c r="P298" s="15"/>
      <c r="Q298" s="15"/>
      <c r="R298" s="15"/>
      <c r="S298" s="15"/>
      <c r="T298" s="15"/>
      <c r="U298" s="15"/>
      <c r="V298" s="15"/>
      <c r="W298" s="621" t="str">
        <f>IF(ISBLANK($C298),"",_xlfn.IFNA(MATCH($C298,Deelnemersoverzicht!$C$16:$C$66,0),0))</f>
        <v/>
      </c>
      <c r="X298" s="15"/>
    </row>
    <row r="299" spans="1:24" ht="12" customHeight="1" x14ac:dyDescent="0.2">
      <c r="A299" s="195" t="str">
        <f t="shared" si="21"/>
        <v/>
      </c>
      <c r="B299" s="552"/>
      <c r="C299" s="560"/>
      <c r="D299" s="570"/>
      <c r="E299" s="553"/>
      <c r="F299" s="567"/>
      <c r="G299" s="567"/>
      <c r="H299" s="567"/>
      <c r="I299" s="567"/>
      <c r="J299" s="567"/>
      <c r="K299" s="567"/>
      <c r="L299" s="567"/>
      <c r="M299" s="559"/>
      <c r="N299" s="572"/>
      <c r="O299" s="141" t="str">
        <f t="shared" si="22"/>
        <v/>
      </c>
      <c r="P299" s="15"/>
      <c r="Q299" s="15"/>
      <c r="R299" s="15"/>
      <c r="S299" s="15"/>
      <c r="T299" s="15"/>
      <c r="U299" s="15"/>
      <c r="V299" s="15"/>
      <c r="W299" s="621" t="str">
        <f>IF(ISBLANK($C299),"",_xlfn.IFNA(MATCH($C299,Deelnemersoverzicht!$C$16:$C$66,0),0))</f>
        <v/>
      </c>
      <c r="X299" s="15"/>
    </row>
    <row r="300" spans="1:24" ht="12" customHeight="1" x14ac:dyDescent="0.2">
      <c r="A300" s="195" t="str">
        <f t="shared" si="21"/>
        <v/>
      </c>
      <c r="B300" s="552"/>
      <c r="C300" s="560"/>
      <c r="D300" s="570"/>
      <c r="E300" s="553"/>
      <c r="F300" s="567"/>
      <c r="G300" s="567"/>
      <c r="H300" s="567"/>
      <c r="I300" s="567"/>
      <c r="J300" s="567"/>
      <c r="K300" s="567"/>
      <c r="L300" s="567"/>
      <c r="M300" s="559"/>
      <c r="N300" s="572"/>
      <c r="O300" s="141" t="str">
        <f t="shared" si="22"/>
        <v/>
      </c>
      <c r="P300" s="15"/>
      <c r="Q300" s="15"/>
      <c r="R300" s="15"/>
      <c r="S300" s="15"/>
      <c r="T300" s="15"/>
      <c r="U300" s="15"/>
      <c r="V300" s="15"/>
      <c r="W300" s="621" t="str">
        <f>IF(ISBLANK($C300),"",_xlfn.IFNA(MATCH($C300,Deelnemersoverzicht!$C$16:$C$66,0),0))</f>
        <v/>
      </c>
      <c r="X300" s="15"/>
    </row>
    <row r="301" spans="1:24" ht="12" customHeight="1" x14ac:dyDescent="0.2">
      <c r="A301" s="195" t="str">
        <f t="shared" si="21"/>
        <v/>
      </c>
      <c r="B301" s="552"/>
      <c r="C301" s="560"/>
      <c r="D301" s="570"/>
      <c r="E301" s="553"/>
      <c r="F301" s="567"/>
      <c r="G301" s="567"/>
      <c r="H301" s="567"/>
      <c r="I301" s="567"/>
      <c r="J301" s="567"/>
      <c r="K301" s="567"/>
      <c r="L301" s="567"/>
      <c r="M301" s="559"/>
      <c r="N301" s="572"/>
      <c r="O301" s="141" t="str">
        <f t="shared" si="22"/>
        <v/>
      </c>
      <c r="P301" s="15"/>
      <c r="Q301" s="15"/>
      <c r="R301" s="15"/>
      <c r="S301" s="15"/>
      <c r="T301" s="15"/>
      <c r="U301" s="15"/>
      <c r="V301" s="15"/>
      <c r="W301" s="621" t="str">
        <f>IF(ISBLANK($C301),"",_xlfn.IFNA(MATCH($C301,Deelnemersoverzicht!$C$16:$C$66,0),0))</f>
        <v/>
      </c>
      <c r="X301" s="15"/>
    </row>
    <row r="302" spans="1:24" ht="12" customHeight="1" x14ac:dyDescent="0.2">
      <c r="A302" s="195" t="str">
        <f t="shared" si="21"/>
        <v/>
      </c>
      <c r="B302" s="552"/>
      <c r="C302" s="560"/>
      <c r="D302" s="570"/>
      <c r="E302" s="553"/>
      <c r="F302" s="567"/>
      <c r="G302" s="567"/>
      <c r="H302" s="567"/>
      <c r="I302" s="567"/>
      <c r="J302" s="567"/>
      <c r="K302" s="567"/>
      <c r="L302" s="567"/>
      <c r="M302" s="559"/>
      <c r="N302" s="572"/>
      <c r="O302" s="141" t="str">
        <f t="shared" si="22"/>
        <v/>
      </c>
      <c r="P302" s="15"/>
      <c r="Q302" s="15"/>
      <c r="R302" s="15"/>
      <c r="S302" s="15"/>
      <c r="T302" s="15"/>
      <c r="U302" s="15"/>
      <c r="V302" s="15"/>
      <c r="W302" s="621" t="str">
        <f>IF(ISBLANK($C302),"",_xlfn.IFNA(MATCH($C302,Deelnemersoverzicht!$C$16:$C$66,0),0))</f>
        <v/>
      </c>
      <c r="X302" s="15"/>
    </row>
    <row r="303" spans="1:24" ht="12" customHeight="1" x14ac:dyDescent="0.2">
      <c r="A303" s="195" t="str">
        <f t="shared" si="21"/>
        <v/>
      </c>
      <c r="B303" s="552"/>
      <c r="C303" s="560"/>
      <c r="D303" s="570"/>
      <c r="E303" s="553"/>
      <c r="F303" s="567"/>
      <c r="G303" s="567"/>
      <c r="H303" s="567"/>
      <c r="I303" s="567"/>
      <c r="J303" s="567"/>
      <c r="K303" s="567"/>
      <c r="L303" s="567"/>
      <c r="M303" s="559"/>
      <c r="N303" s="572"/>
      <c r="O303" s="141" t="str">
        <f t="shared" si="22"/>
        <v/>
      </c>
      <c r="P303" s="15"/>
      <c r="Q303" s="15"/>
      <c r="R303" s="15"/>
      <c r="S303" s="15"/>
      <c r="T303" s="15"/>
      <c r="U303" s="15"/>
      <c r="V303" s="15"/>
      <c r="W303" s="621" t="str">
        <f>IF(ISBLANK($C303),"",_xlfn.IFNA(MATCH($C303,Deelnemersoverzicht!$C$16:$C$66,0),0))</f>
        <v/>
      </c>
      <c r="X303" s="15"/>
    </row>
    <row r="304" spans="1:24" ht="12" customHeight="1" x14ac:dyDescent="0.2">
      <c r="A304" s="195" t="str">
        <f t="shared" si="21"/>
        <v/>
      </c>
      <c r="B304" s="552"/>
      <c r="C304" s="560"/>
      <c r="D304" s="570"/>
      <c r="E304" s="553"/>
      <c r="F304" s="567"/>
      <c r="G304" s="567"/>
      <c r="H304" s="567"/>
      <c r="I304" s="567"/>
      <c r="J304" s="567"/>
      <c r="K304" s="567"/>
      <c r="L304" s="567"/>
      <c r="M304" s="559"/>
      <c r="N304" s="572"/>
      <c r="O304" s="141" t="str">
        <f t="shared" si="22"/>
        <v/>
      </c>
      <c r="P304" s="15"/>
      <c r="Q304" s="15"/>
      <c r="R304" s="15"/>
      <c r="S304" s="15"/>
      <c r="T304" s="15"/>
      <c r="U304" s="15"/>
      <c r="V304" s="15"/>
      <c r="W304" s="621" t="str">
        <f>IF(ISBLANK($C304),"",_xlfn.IFNA(MATCH($C304,Deelnemersoverzicht!$C$16:$C$66,0),0))</f>
        <v/>
      </c>
      <c r="X304" s="15"/>
    </row>
    <row r="305" spans="1:24" ht="12" customHeight="1" x14ac:dyDescent="0.2">
      <c r="A305" s="195" t="str">
        <f t="shared" si="21"/>
        <v/>
      </c>
      <c r="B305" s="552"/>
      <c r="C305" s="560"/>
      <c r="D305" s="570"/>
      <c r="E305" s="553"/>
      <c r="F305" s="567"/>
      <c r="G305" s="567"/>
      <c r="H305" s="567"/>
      <c r="I305" s="567"/>
      <c r="J305" s="567"/>
      <c r="K305" s="567"/>
      <c r="L305" s="567"/>
      <c r="M305" s="559"/>
      <c r="N305" s="572"/>
      <c r="O305" s="141" t="str">
        <f t="shared" si="22"/>
        <v/>
      </c>
      <c r="P305" s="15"/>
      <c r="Q305" s="15"/>
      <c r="R305" s="15"/>
      <c r="S305" s="15"/>
      <c r="T305" s="15"/>
      <c r="U305" s="15"/>
      <c r="V305" s="15"/>
      <c r="W305" s="621" t="str">
        <f>IF(ISBLANK($C305),"",_xlfn.IFNA(MATCH($C305,Deelnemersoverzicht!$C$16:$C$66,0),0))</f>
        <v/>
      </c>
      <c r="X305" s="15"/>
    </row>
    <row r="306" spans="1:24" ht="12" customHeight="1" x14ac:dyDescent="0.2">
      <c r="A306" s="195" t="str">
        <f t="shared" si="21"/>
        <v/>
      </c>
      <c r="B306" s="552"/>
      <c r="C306" s="560"/>
      <c r="D306" s="570"/>
      <c r="E306" s="553"/>
      <c r="F306" s="567"/>
      <c r="G306" s="567"/>
      <c r="H306" s="567"/>
      <c r="I306" s="567"/>
      <c r="J306" s="567"/>
      <c r="K306" s="567"/>
      <c r="L306" s="567"/>
      <c r="M306" s="559"/>
      <c r="N306" s="572"/>
      <c r="O306" s="141" t="str">
        <f t="shared" si="22"/>
        <v/>
      </c>
      <c r="P306" s="15"/>
      <c r="Q306" s="15"/>
      <c r="R306" s="15"/>
      <c r="S306" s="15"/>
      <c r="T306" s="15"/>
      <c r="U306" s="15"/>
      <c r="V306" s="15"/>
      <c r="W306" s="621" t="str">
        <f>IF(ISBLANK($C306),"",_xlfn.IFNA(MATCH($C306,Deelnemersoverzicht!$C$16:$C$66,0),0))</f>
        <v/>
      </c>
      <c r="X306" s="15"/>
    </row>
    <row r="307" spans="1:24" ht="12" customHeight="1" x14ac:dyDescent="0.2">
      <c r="A307" s="195" t="str">
        <f t="shared" si="21"/>
        <v/>
      </c>
      <c r="B307" s="552"/>
      <c r="C307" s="560"/>
      <c r="D307" s="570"/>
      <c r="E307" s="553"/>
      <c r="F307" s="567"/>
      <c r="G307" s="567"/>
      <c r="H307" s="567"/>
      <c r="I307" s="567"/>
      <c r="J307" s="567"/>
      <c r="K307" s="567"/>
      <c r="L307" s="567"/>
      <c r="M307" s="559"/>
      <c r="N307" s="572"/>
      <c r="O307" s="141" t="str">
        <f t="shared" si="22"/>
        <v/>
      </c>
      <c r="P307" s="15"/>
      <c r="Q307" s="15"/>
      <c r="R307" s="15"/>
      <c r="S307" s="15"/>
      <c r="T307" s="15"/>
      <c r="U307" s="15"/>
      <c r="V307" s="15"/>
      <c r="W307" s="621" t="str">
        <f>IF(ISBLANK($C307),"",_xlfn.IFNA(MATCH($C307,Deelnemersoverzicht!$C$16:$C$66,0),0))</f>
        <v/>
      </c>
      <c r="X307" s="15"/>
    </row>
    <row r="308" spans="1:24" ht="12" customHeight="1" x14ac:dyDescent="0.2">
      <c r="A308" s="195" t="str">
        <f t="shared" si="21"/>
        <v/>
      </c>
      <c r="B308" s="552"/>
      <c r="C308" s="560"/>
      <c r="D308" s="570"/>
      <c r="E308" s="553"/>
      <c r="F308" s="567"/>
      <c r="G308" s="567"/>
      <c r="H308" s="567"/>
      <c r="I308" s="567"/>
      <c r="J308" s="567"/>
      <c r="K308" s="567"/>
      <c r="L308" s="567"/>
      <c r="M308" s="559"/>
      <c r="N308" s="572"/>
      <c r="O308" s="141" t="str">
        <f t="shared" si="22"/>
        <v/>
      </c>
      <c r="P308" s="15"/>
      <c r="Q308" s="15"/>
      <c r="R308" s="15"/>
      <c r="S308" s="15"/>
      <c r="T308" s="15"/>
      <c r="U308" s="15"/>
      <c r="V308" s="15"/>
      <c r="W308" s="621" t="str">
        <f>IF(ISBLANK($C308),"",_xlfn.IFNA(MATCH($C308,Deelnemersoverzicht!$C$16:$C$66,0),0))</f>
        <v/>
      </c>
      <c r="X308" s="15"/>
    </row>
    <row r="309" spans="1:24" ht="12" customHeight="1" x14ac:dyDescent="0.2">
      <c r="A309" s="195" t="str">
        <f t="shared" si="21"/>
        <v/>
      </c>
      <c r="B309" s="552"/>
      <c r="C309" s="560"/>
      <c r="D309" s="570"/>
      <c r="E309" s="553"/>
      <c r="F309" s="567"/>
      <c r="G309" s="567"/>
      <c r="H309" s="567"/>
      <c r="I309" s="567"/>
      <c r="J309" s="567"/>
      <c r="K309" s="567"/>
      <c r="L309" s="567"/>
      <c r="M309" s="559"/>
      <c r="N309" s="572"/>
      <c r="O309" s="141" t="str">
        <f t="shared" si="22"/>
        <v/>
      </c>
      <c r="P309" s="15"/>
      <c r="Q309" s="15"/>
      <c r="R309" s="15"/>
      <c r="S309" s="15"/>
      <c r="T309" s="15"/>
      <c r="U309" s="15"/>
      <c r="V309" s="15"/>
      <c r="W309" s="621" t="str">
        <f>IF(ISBLANK($C309),"",_xlfn.IFNA(MATCH($C309,Deelnemersoverzicht!$C$16:$C$66,0),0))</f>
        <v/>
      </c>
      <c r="X309" s="15"/>
    </row>
    <row r="310" spans="1:24" ht="12" customHeight="1" x14ac:dyDescent="0.2">
      <c r="A310" s="195" t="str">
        <f t="shared" si="21"/>
        <v/>
      </c>
      <c r="B310" s="552"/>
      <c r="C310" s="560"/>
      <c r="D310" s="570"/>
      <c r="E310" s="553"/>
      <c r="F310" s="567"/>
      <c r="G310" s="567"/>
      <c r="H310" s="567"/>
      <c r="I310" s="567"/>
      <c r="J310" s="567"/>
      <c r="K310" s="567"/>
      <c r="L310" s="567"/>
      <c r="M310" s="559"/>
      <c r="N310" s="572"/>
      <c r="O310" s="141" t="str">
        <f t="shared" si="22"/>
        <v/>
      </c>
      <c r="P310" s="15"/>
      <c r="Q310" s="15"/>
      <c r="R310" s="15"/>
      <c r="S310" s="15"/>
      <c r="T310" s="15"/>
      <c r="U310" s="15"/>
      <c r="V310" s="15"/>
      <c r="W310" s="621" t="str">
        <f>IF(ISBLANK($C310),"",_xlfn.IFNA(MATCH($C310,Deelnemersoverzicht!$C$16:$C$66,0),0))</f>
        <v/>
      </c>
      <c r="X310" s="15"/>
    </row>
    <row r="311" spans="1:24" ht="12" customHeight="1" x14ac:dyDescent="0.2">
      <c r="A311" s="195" t="str">
        <f t="shared" si="21"/>
        <v/>
      </c>
      <c r="B311" s="552"/>
      <c r="C311" s="560"/>
      <c r="D311" s="570"/>
      <c r="E311" s="553"/>
      <c r="F311" s="567"/>
      <c r="G311" s="567"/>
      <c r="H311" s="567"/>
      <c r="I311" s="567"/>
      <c r="J311" s="567"/>
      <c r="K311" s="567"/>
      <c r="L311" s="567"/>
      <c r="M311" s="559"/>
      <c r="N311" s="572"/>
      <c r="O311" s="141" t="str">
        <f t="shared" si="22"/>
        <v/>
      </c>
      <c r="P311" s="15"/>
      <c r="Q311" s="15"/>
      <c r="R311" s="15"/>
      <c r="S311" s="15"/>
      <c r="T311" s="15"/>
      <c r="U311" s="15"/>
      <c r="V311" s="15"/>
      <c r="W311" s="621" t="str">
        <f>IF(ISBLANK($C311),"",_xlfn.IFNA(MATCH($C311,Deelnemersoverzicht!$C$16:$C$66,0),0))</f>
        <v/>
      </c>
      <c r="X311" s="15"/>
    </row>
    <row r="312" spans="1:24" ht="12" customHeight="1" x14ac:dyDescent="0.2">
      <c r="A312" s="195" t="str">
        <f t="shared" si="21"/>
        <v/>
      </c>
      <c r="B312" s="552"/>
      <c r="C312" s="560"/>
      <c r="D312" s="570"/>
      <c r="E312" s="553"/>
      <c r="F312" s="567"/>
      <c r="G312" s="567"/>
      <c r="H312" s="567"/>
      <c r="I312" s="567"/>
      <c r="J312" s="567"/>
      <c r="K312" s="567"/>
      <c r="L312" s="567"/>
      <c r="M312" s="559"/>
      <c r="N312" s="572"/>
      <c r="O312" s="141" t="str">
        <f t="shared" si="22"/>
        <v/>
      </c>
      <c r="P312" s="15"/>
      <c r="Q312" s="15"/>
      <c r="R312" s="15"/>
      <c r="S312" s="15"/>
      <c r="T312" s="15"/>
      <c r="U312" s="15"/>
      <c r="V312" s="15"/>
      <c r="W312" s="621" t="str">
        <f>IF(ISBLANK($C312),"",_xlfn.IFNA(MATCH($C312,Deelnemersoverzicht!$C$16:$C$66,0),0))</f>
        <v/>
      </c>
      <c r="X312" s="15"/>
    </row>
    <row r="313" spans="1:24" ht="12" customHeight="1" x14ac:dyDescent="0.2">
      <c r="A313" s="195" t="str">
        <f t="shared" si="21"/>
        <v/>
      </c>
      <c r="B313" s="552"/>
      <c r="C313" s="560"/>
      <c r="D313" s="570"/>
      <c r="E313" s="553"/>
      <c r="F313" s="567"/>
      <c r="G313" s="567"/>
      <c r="H313" s="567"/>
      <c r="I313" s="567"/>
      <c r="J313" s="567"/>
      <c r="K313" s="567"/>
      <c r="L313" s="567"/>
      <c r="M313" s="559"/>
      <c r="N313" s="572"/>
      <c r="O313" s="141" t="str">
        <f t="shared" si="22"/>
        <v/>
      </c>
      <c r="P313" s="15"/>
      <c r="Q313" s="15"/>
      <c r="R313" s="15"/>
      <c r="S313" s="15"/>
      <c r="T313" s="15"/>
      <c r="U313" s="15"/>
      <c r="V313" s="15"/>
      <c r="W313" s="621" t="str">
        <f>IF(ISBLANK($C313),"",_xlfn.IFNA(MATCH($C313,Deelnemersoverzicht!$C$16:$C$66,0),0))</f>
        <v/>
      </c>
      <c r="X313" s="15"/>
    </row>
    <row r="314" spans="1:24" ht="12" customHeight="1" x14ac:dyDescent="0.2">
      <c r="A314" s="195" t="str">
        <f t="shared" si="21"/>
        <v/>
      </c>
      <c r="B314" s="552"/>
      <c r="C314" s="560"/>
      <c r="D314" s="570"/>
      <c r="E314" s="553"/>
      <c r="F314" s="567"/>
      <c r="G314" s="567"/>
      <c r="H314" s="567"/>
      <c r="I314" s="567"/>
      <c r="J314" s="567"/>
      <c r="K314" s="567"/>
      <c r="L314" s="567"/>
      <c r="M314" s="559"/>
      <c r="N314" s="572"/>
      <c r="O314" s="141" t="str">
        <f t="shared" si="22"/>
        <v/>
      </c>
      <c r="P314" s="15"/>
      <c r="Q314" s="15"/>
      <c r="R314" s="15"/>
      <c r="S314" s="15"/>
      <c r="T314" s="15"/>
      <c r="U314" s="15"/>
      <c r="V314" s="15"/>
      <c r="W314" s="621" t="str">
        <f>IF(ISBLANK($C314),"",_xlfn.IFNA(MATCH($C314,Deelnemersoverzicht!$C$16:$C$66,0),0))</f>
        <v/>
      </c>
      <c r="X314" s="15"/>
    </row>
    <row r="315" spans="1:24" ht="12" customHeight="1" x14ac:dyDescent="0.2">
      <c r="A315" s="118"/>
      <c r="B315" s="137"/>
      <c r="C315" s="15"/>
      <c r="D315" s="137"/>
      <c r="E315" s="137"/>
      <c r="F315" s="137"/>
      <c r="G315" s="137"/>
      <c r="H315" s="137"/>
      <c r="I315" s="137"/>
      <c r="J315" s="137"/>
      <c r="K315" s="15"/>
      <c r="L315" s="15"/>
      <c r="M315" s="470" t="s">
        <v>506</v>
      </c>
      <c r="N315" s="471">
        <f>SUM(N265:N314)</f>
        <v>0</v>
      </c>
      <c r="O315" s="15"/>
      <c r="P315" s="136"/>
      <c r="Q315" s="118"/>
      <c r="R315" s="15"/>
      <c r="S315" s="15"/>
      <c r="T315" s="15"/>
      <c r="U315" s="15"/>
      <c r="V315" s="15"/>
      <c r="X315" s="15"/>
    </row>
    <row r="316" spans="1:24" ht="12" customHeight="1" x14ac:dyDescent="0.2">
      <c r="A316" s="118"/>
      <c r="B316" s="137"/>
      <c r="C316" s="137"/>
      <c r="D316" s="137"/>
      <c r="E316" s="137"/>
      <c r="F316" s="137"/>
      <c r="G316" s="137"/>
      <c r="H316" s="137"/>
      <c r="I316" s="137"/>
      <c r="J316" s="137"/>
      <c r="K316" s="15"/>
      <c r="L316" s="15"/>
      <c r="M316" s="136"/>
      <c r="N316" s="137"/>
      <c r="O316" s="15"/>
      <c r="P316" s="136"/>
      <c r="Q316" s="118"/>
      <c r="R316" s="15"/>
      <c r="S316" s="15"/>
      <c r="T316" s="15"/>
      <c r="U316" s="15"/>
      <c r="V316" s="15"/>
      <c r="X316" s="15"/>
    </row>
    <row r="317" spans="1:24" ht="12" customHeight="1" x14ac:dyDescent="0.2">
      <c r="A317" s="118"/>
      <c r="B317" s="137"/>
      <c r="C317" s="15"/>
      <c r="D317" s="137"/>
      <c r="E317" s="137"/>
      <c r="F317" s="137"/>
      <c r="G317" s="137"/>
      <c r="H317" s="137"/>
      <c r="I317" s="137"/>
      <c r="J317" s="137"/>
      <c r="K317" s="15"/>
      <c r="L317" s="15"/>
      <c r="M317" s="470" t="s">
        <v>507</v>
      </c>
      <c r="N317" s="471">
        <f>N207+N261+N315</f>
        <v>0</v>
      </c>
      <c r="O317" s="15"/>
      <c r="P317" s="136"/>
      <c r="Q317" s="118"/>
      <c r="R317" s="15"/>
      <c r="S317" s="15"/>
      <c r="T317" s="15"/>
      <c r="U317" s="15"/>
      <c r="V317" s="15"/>
      <c r="X317" s="15"/>
    </row>
    <row r="318" spans="1:24" ht="12" customHeight="1" thickBot="1" x14ac:dyDescent="0.25">
      <c r="A318" s="118"/>
      <c r="B318" s="136"/>
      <c r="C318" s="136"/>
      <c r="D318" s="136"/>
      <c r="E318" s="136"/>
      <c r="F318" s="136"/>
      <c r="G318" s="136"/>
      <c r="H318" s="136"/>
      <c r="I318" s="136"/>
      <c r="J318" s="136"/>
      <c r="K318" s="136"/>
      <c r="L318" s="136"/>
      <c r="M318" s="136"/>
      <c r="N318" s="136"/>
      <c r="O318" s="15"/>
      <c r="P318" s="136"/>
      <c r="Q318" s="118"/>
      <c r="R318" s="15"/>
      <c r="S318" s="15"/>
      <c r="T318" s="15"/>
      <c r="U318" s="15"/>
      <c r="V318" s="15"/>
      <c r="X318" s="15"/>
    </row>
    <row r="319" spans="1:24"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H319" s="15"/>
      <c r="I319" s="15"/>
      <c r="J319" s="118"/>
      <c r="K319" s="15"/>
      <c r="L319" s="15"/>
      <c r="M319" s="142" t="str">
        <f>"Totaal"&amp;" "&amp;B2&amp;": "</f>
        <v xml:space="preserve">Totaal Resultaat 6: </v>
      </c>
      <c r="N319" s="476">
        <f>N317+N151+N90</f>
        <v>0</v>
      </c>
      <c r="O319" s="15"/>
      <c r="P319" s="118"/>
      <c r="Q319" s="118"/>
      <c r="R319" s="15"/>
      <c r="S319" s="15"/>
      <c r="T319" s="15"/>
      <c r="U319" s="15"/>
      <c r="V319" s="15"/>
      <c r="X319" s="15"/>
    </row>
    <row r="320" spans="1:24" ht="12" customHeight="1" x14ac:dyDescent="0.2">
      <c r="A320" s="118"/>
      <c r="B320" s="15"/>
      <c r="D320" s="136"/>
      <c r="E320" s="136"/>
      <c r="F320" s="136"/>
      <c r="G320" s="136"/>
      <c r="H320" s="136"/>
      <c r="I320" s="136"/>
      <c r="J320" s="136"/>
      <c r="K320" s="136"/>
      <c r="L320" s="136"/>
      <c r="M320" s="136"/>
      <c r="N320" s="136"/>
      <c r="O320" s="136"/>
      <c r="P320" s="136"/>
      <c r="Q320" s="118"/>
      <c r="R320" s="15"/>
      <c r="S320" s="15"/>
      <c r="T320" s="15"/>
      <c r="U320" s="15"/>
      <c r="V320" s="15"/>
      <c r="X320" s="15"/>
    </row>
    <row r="321" spans="1:24" ht="12" customHeight="1" x14ac:dyDescent="0.2">
      <c r="A321" s="118"/>
      <c r="B321" s="592" t="s">
        <v>325</v>
      </c>
      <c r="C321" s="593"/>
      <c r="D321" s="593"/>
      <c r="E321" s="593"/>
      <c r="F321" s="593"/>
      <c r="G321" s="593"/>
      <c r="H321" s="593"/>
      <c r="I321" s="593"/>
      <c r="J321" s="593"/>
      <c r="K321" s="593"/>
      <c r="L321" s="593"/>
      <c r="M321" s="593"/>
      <c r="N321" s="594"/>
      <c r="O321" s="136"/>
      <c r="P321" s="136"/>
      <c r="Q321" s="118"/>
      <c r="R321" s="15"/>
      <c r="S321" s="15"/>
      <c r="T321" s="15"/>
      <c r="U321" s="15"/>
      <c r="V321" s="15"/>
      <c r="X321" s="15"/>
    </row>
    <row r="322" spans="1:24" ht="12" customHeight="1" x14ac:dyDescent="0.2">
      <c r="A322" s="118"/>
      <c r="B322" s="649"/>
      <c r="C322" s="650"/>
      <c r="D322" s="651"/>
      <c r="E322" s="651"/>
      <c r="F322" s="651"/>
      <c r="G322" s="651"/>
      <c r="H322" s="651"/>
      <c r="I322" s="651"/>
      <c r="J322" s="651"/>
      <c r="K322" s="651"/>
      <c r="L322" s="651"/>
      <c r="M322" s="651"/>
      <c r="N322" s="652"/>
      <c r="O322" s="136"/>
      <c r="P322" s="136"/>
      <c r="Q322" s="118"/>
      <c r="R322" s="15"/>
      <c r="S322" s="15"/>
      <c r="T322" s="15"/>
      <c r="U322" s="15"/>
      <c r="V322" s="15"/>
      <c r="X322" s="15"/>
    </row>
    <row r="323" spans="1:24" ht="12" customHeight="1" x14ac:dyDescent="0.2">
      <c r="A323" s="118"/>
      <c r="B323" s="649"/>
      <c r="C323" s="650"/>
      <c r="D323" s="651"/>
      <c r="E323" s="651"/>
      <c r="F323" s="651"/>
      <c r="G323" s="651"/>
      <c r="H323" s="651"/>
      <c r="I323" s="651"/>
      <c r="J323" s="651"/>
      <c r="K323" s="651"/>
      <c r="L323" s="651"/>
      <c r="M323" s="651"/>
      <c r="N323" s="652"/>
      <c r="O323" s="136"/>
      <c r="P323" s="136"/>
      <c r="Q323" s="118"/>
      <c r="R323" s="15"/>
      <c r="S323" s="15"/>
      <c r="T323" s="15"/>
      <c r="U323" s="15"/>
      <c r="V323" s="15"/>
      <c r="X323" s="15"/>
    </row>
    <row r="324" spans="1:24" ht="12" customHeight="1" x14ac:dyDescent="0.2">
      <c r="A324" s="118"/>
      <c r="B324" s="649"/>
      <c r="C324" s="650"/>
      <c r="D324" s="651"/>
      <c r="E324" s="651"/>
      <c r="F324" s="651"/>
      <c r="G324" s="651"/>
      <c r="H324" s="651"/>
      <c r="I324" s="651"/>
      <c r="J324" s="651"/>
      <c r="K324" s="651"/>
      <c r="L324" s="651"/>
      <c r="M324" s="651"/>
      <c r="N324" s="652"/>
      <c r="O324" s="136"/>
      <c r="P324" s="136"/>
      <c r="Q324" s="118"/>
      <c r="R324" s="15"/>
      <c r="S324" s="15"/>
      <c r="T324" s="15"/>
      <c r="U324" s="15"/>
      <c r="V324" s="15"/>
      <c r="X324" s="15"/>
    </row>
    <row r="325" spans="1:24" ht="12" customHeight="1" x14ac:dyDescent="0.2">
      <c r="A325" s="118"/>
      <c r="B325" s="649"/>
      <c r="C325" s="650"/>
      <c r="D325" s="651"/>
      <c r="E325" s="651"/>
      <c r="F325" s="651"/>
      <c r="G325" s="651"/>
      <c r="H325" s="651"/>
      <c r="I325" s="651"/>
      <c r="J325" s="651"/>
      <c r="K325" s="651"/>
      <c r="L325" s="651"/>
      <c r="M325" s="651"/>
      <c r="N325" s="652"/>
      <c r="O325" s="136"/>
      <c r="P325" s="136"/>
      <c r="Q325" s="118"/>
      <c r="R325" s="15"/>
      <c r="S325" s="15"/>
      <c r="T325" s="15"/>
      <c r="U325" s="15"/>
      <c r="V325" s="15"/>
      <c r="X325" s="15"/>
    </row>
    <row r="326" spans="1:24" ht="12" customHeight="1" x14ac:dyDescent="0.2">
      <c r="A326" s="118"/>
      <c r="B326" s="649"/>
      <c r="C326" s="650"/>
      <c r="D326" s="651"/>
      <c r="E326" s="651"/>
      <c r="F326" s="651"/>
      <c r="G326" s="651"/>
      <c r="H326" s="651"/>
      <c r="I326" s="651"/>
      <c r="J326" s="651"/>
      <c r="K326" s="651"/>
      <c r="L326" s="651"/>
      <c r="M326" s="651"/>
      <c r="N326" s="652"/>
      <c r="O326" s="136"/>
      <c r="P326" s="136"/>
      <c r="Q326" s="118"/>
      <c r="R326" s="15"/>
      <c r="S326" s="15"/>
      <c r="T326" s="15"/>
      <c r="U326" s="15"/>
      <c r="V326" s="15"/>
      <c r="X326" s="15"/>
    </row>
    <row r="327" spans="1:24" ht="12" customHeight="1" x14ac:dyDescent="0.2">
      <c r="A327" s="118"/>
      <c r="B327" s="649"/>
      <c r="C327" s="650"/>
      <c r="D327" s="651"/>
      <c r="E327" s="651"/>
      <c r="F327" s="651"/>
      <c r="G327" s="651"/>
      <c r="H327" s="651"/>
      <c r="I327" s="651"/>
      <c r="J327" s="651"/>
      <c r="K327" s="651"/>
      <c r="L327" s="651"/>
      <c r="M327" s="651"/>
      <c r="N327" s="652"/>
      <c r="O327" s="136"/>
      <c r="P327" s="136"/>
      <c r="Q327" s="118"/>
      <c r="R327" s="15"/>
      <c r="S327" s="15"/>
      <c r="T327" s="15"/>
      <c r="U327" s="15"/>
      <c r="V327" s="15"/>
      <c r="X327" s="15"/>
    </row>
    <row r="328" spans="1:24" ht="12" customHeight="1" x14ac:dyDescent="0.2">
      <c r="A328" s="118"/>
      <c r="B328" s="649"/>
      <c r="C328" s="650"/>
      <c r="D328" s="651"/>
      <c r="E328" s="651"/>
      <c r="F328" s="651"/>
      <c r="G328" s="651"/>
      <c r="H328" s="651"/>
      <c r="I328" s="651"/>
      <c r="J328" s="651"/>
      <c r="K328" s="651"/>
      <c r="L328" s="651"/>
      <c r="M328" s="651"/>
      <c r="N328" s="652"/>
      <c r="O328" s="136"/>
      <c r="P328" s="136"/>
      <c r="Q328" s="118"/>
      <c r="R328" s="15"/>
      <c r="S328" s="15"/>
      <c r="T328" s="15"/>
      <c r="U328" s="15"/>
      <c r="V328" s="15"/>
      <c r="X328" s="15"/>
    </row>
    <row r="329" spans="1:24" ht="12" customHeight="1" x14ac:dyDescent="0.2">
      <c r="A329" s="118"/>
      <c r="B329" s="649"/>
      <c r="C329" s="650"/>
      <c r="D329" s="651"/>
      <c r="E329" s="651"/>
      <c r="F329" s="651"/>
      <c r="G329" s="651"/>
      <c r="H329" s="651"/>
      <c r="I329" s="651"/>
      <c r="J329" s="651"/>
      <c r="K329" s="651"/>
      <c r="L329" s="651"/>
      <c r="M329" s="651"/>
      <c r="N329" s="652"/>
      <c r="O329" s="136"/>
      <c r="P329" s="136"/>
      <c r="Q329" s="118"/>
      <c r="R329" s="15"/>
      <c r="S329" s="15"/>
      <c r="T329" s="15"/>
      <c r="U329" s="15"/>
      <c r="V329" s="15"/>
      <c r="X329" s="15"/>
    </row>
    <row r="330" spans="1:24" ht="12" customHeight="1" x14ac:dyDescent="0.2">
      <c r="A330" s="118"/>
      <c r="B330" s="649"/>
      <c r="C330" s="650"/>
      <c r="D330" s="651"/>
      <c r="E330" s="651"/>
      <c r="F330" s="651"/>
      <c r="G330" s="651"/>
      <c r="H330" s="651"/>
      <c r="I330" s="651"/>
      <c r="J330" s="651"/>
      <c r="K330" s="651"/>
      <c r="L330" s="651"/>
      <c r="M330" s="651"/>
      <c r="N330" s="652"/>
      <c r="O330" s="136"/>
      <c r="P330" s="136"/>
      <c r="Q330" s="118"/>
      <c r="R330" s="15"/>
      <c r="S330" s="15"/>
      <c r="T330" s="15"/>
      <c r="U330" s="15"/>
      <c r="V330" s="15"/>
      <c r="X330" s="15"/>
    </row>
    <row r="331" spans="1:24" ht="12" customHeight="1" x14ac:dyDescent="0.2">
      <c r="A331" s="118"/>
      <c r="B331" s="649"/>
      <c r="C331" s="650"/>
      <c r="D331" s="651"/>
      <c r="E331" s="651"/>
      <c r="F331" s="651"/>
      <c r="G331" s="651"/>
      <c r="H331" s="651"/>
      <c r="I331" s="651"/>
      <c r="J331" s="651"/>
      <c r="K331" s="651"/>
      <c r="L331" s="651"/>
      <c r="M331" s="651"/>
      <c r="N331" s="652"/>
      <c r="O331" s="136"/>
      <c r="P331" s="136"/>
      <c r="Q331" s="118"/>
      <c r="R331" s="15"/>
      <c r="S331" s="15"/>
      <c r="T331" s="15"/>
      <c r="U331" s="15"/>
      <c r="V331" s="15"/>
      <c r="X331" s="15"/>
    </row>
    <row r="332" spans="1:24" ht="12" customHeight="1" x14ac:dyDescent="0.2">
      <c r="A332" s="118"/>
      <c r="B332" s="649"/>
      <c r="C332" s="650"/>
      <c r="D332" s="651"/>
      <c r="E332" s="651"/>
      <c r="F332" s="651"/>
      <c r="G332" s="651"/>
      <c r="H332" s="651"/>
      <c r="I332" s="651"/>
      <c r="J332" s="651"/>
      <c r="K332" s="651"/>
      <c r="L332" s="651"/>
      <c r="M332" s="651"/>
      <c r="N332" s="652"/>
      <c r="O332" s="136"/>
      <c r="P332" s="136"/>
      <c r="Q332" s="118"/>
      <c r="R332" s="15"/>
      <c r="S332" s="15"/>
      <c r="T332" s="15"/>
      <c r="U332" s="15"/>
      <c r="V332" s="15"/>
      <c r="X332" s="15"/>
    </row>
    <row r="333" spans="1:24" ht="12" customHeight="1" x14ac:dyDescent="0.2">
      <c r="A333" s="118"/>
      <c r="B333" s="649"/>
      <c r="C333" s="650"/>
      <c r="D333" s="651"/>
      <c r="E333" s="651"/>
      <c r="F333" s="651"/>
      <c r="G333" s="651"/>
      <c r="H333" s="651"/>
      <c r="I333" s="651"/>
      <c r="J333" s="651"/>
      <c r="K333" s="651"/>
      <c r="L333" s="651"/>
      <c r="M333" s="651"/>
      <c r="N333" s="652"/>
      <c r="O333" s="136"/>
      <c r="P333" s="136"/>
      <c r="Q333" s="118"/>
      <c r="R333" s="15"/>
      <c r="S333" s="15"/>
      <c r="T333" s="15"/>
      <c r="U333" s="15"/>
      <c r="V333" s="15"/>
      <c r="X333" s="15"/>
    </row>
    <row r="334" spans="1:24" ht="12" customHeight="1" x14ac:dyDescent="0.2">
      <c r="A334" s="118"/>
      <c r="B334" s="649"/>
      <c r="C334" s="650"/>
      <c r="D334" s="651"/>
      <c r="E334" s="651"/>
      <c r="F334" s="651"/>
      <c r="G334" s="651"/>
      <c r="H334" s="651"/>
      <c r="I334" s="651"/>
      <c r="J334" s="651"/>
      <c r="K334" s="651"/>
      <c r="L334" s="651"/>
      <c r="M334" s="651"/>
      <c r="N334" s="652"/>
      <c r="O334" s="136"/>
      <c r="P334" s="136"/>
      <c r="Q334" s="118"/>
      <c r="R334" s="15"/>
      <c r="S334" s="15"/>
      <c r="T334" s="15"/>
      <c r="U334" s="15"/>
      <c r="V334" s="15"/>
      <c r="X334" s="15"/>
    </row>
    <row r="335" spans="1:24" ht="12" customHeight="1" x14ac:dyDescent="0.2">
      <c r="A335" s="118"/>
      <c r="B335" s="649"/>
      <c r="C335" s="650"/>
      <c r="D335" s="651"/>
      <c r="E335" s="651"/>
      <c r="F335" s="651"/>
      <c r="G335" s="651"/>
      <c r="H335" s="651"/>
      <c r="I335" s="651"/>
      <c r="J335" s="651"/>
      <c r="K335" s="651"/>
      <c r="L335" s="651"/>
      <c r="M335" s="651"/>
      <c r="N335" s="652"/>
      <c r="O335" s="136"/>
      <c r="P335" s="136"/>
      <c r="Q335" s="118"/>
      <c r="R335" s="15"/>
      <c r="S335" s="15"/>
      <c r="T335" s="15"/>
      <c r="U335" s="15"/>
      <c r="V335" s="15"/>
      <c r="X335" s="15"/>
    </row>
    <row r="336" spans="1:24" ht="12" customHeight="1" x14ac:dyDescent="0.2">
      <c r="A336" s="118"/>
      <c r="B336" s="649"/>
      <c r="C336" s="650"/>
      <c r="D336" s="651"/>
      <c r="E336" s="651"/>
      <c r="F336" s="651"/>
      <c r="G336" s="651"/>
      <c r="H336" s="651"/>
      <c r="I336" s="651"/>
      <c r="J336" s="651"/>
      <c r="K336" s="651"/>
      <c r="L336" s="651"/>
      <c r="M336" s="651"/>
      <c r="N336" s="652"/>
      <c r="O336" s="136"/>
      <c r="P336" s="136"/>
      <c r="Q336" s="118"/>
      <c r="R336" s="15"/>
      <c r="S336" s="15"/>
      <c r="T336" s="15"/>
      <c r="U336" s="15"/>
      <c r="V336" s="15"/>
      <c r="X336" s="15"/>
    </row>
    <row r="337" spans="1:24" ht="12" customHeight="1" x14ac:dyDescent="0.2">
      <c r="A337" s="118"/>
      <c r="B337" s="649"/>
      <c r="C337" s="650"/>
      <c r="D337" s="651"/>
      <c r="E337" s="651"/>
      <c r="F337" s="651"/>
      <c r="G337" s="651"/>
      <c r="H337" s="651"/>
      <c r="I337" s="651"/>
      <c r="J337" s="651"/>
      <c r="K337" s="651"/>
      <c r="L337" s="651"/>
      <c r="M337" s="651"/>
      <c r="N337" s="652"/>
      <c r="O337" s="136"/>
      <c r="P337" s="136"/>
      <c r="Q337" s="118"/>
      <c r="R337" s="15"/>
      <c r="S337" s="15"/>
      <c r="T337" s="15"/>
      <c r="U337" s="15"/>
      <c r="V337" s="15"/>
      <c r="X337" s="15"/>
    </row>
    <row r="338" spans="1:24" ht="12" customHeight="1" x14ac:dyDescent="0.2">
      <c r="A338" s="118"/>
      <c r="B338" s="649"/>
      <c r="C338" s="650"/>
      <c r="D338" s="651"/>
      <c r="E338" s="651"/>
      <c r="F338" s="651"/>
      <c r="G338" s="651"/>
      <c r="H338" s="651"/>
      <c r="I338" s="651"/>
      <c r="J338" s="651"/>
      <c r="K338" s="651"/>
      <c r="L338" s="651"/>
      <c r="M338" s="651"/>
      <c r="N338" s="652"/>
      <c r="O338" s="136"/>
      <c r="P338" s="136"/>
      <c r="Q338" s="118"/>
      <c r="R338" s="15"/>
      <c r="S338" s="15"/>
      <c r="T338" s="15"/>
      <c r="U338" s="15"/>
      <c r="V338" s="15"/>
      <c r="X338" s="15"/>
    </row>
    <row r="339" spans="1:24" ht="12" customHeight="1" x14ac:dyDescent="0.2">
      <c r="A339" s="118"/>
      <c r="B339" s="649"/>
      <c r="C339" s="650"/>
      <c r="D339" s="651"/>
      <c r="E339" s="651"/>
      <c r="F339" s="651"/>
      <c r="G339" s="651"/>
      <c r="H339" s="651"/>
      <c r="I339" s="651"/>
      <c r="J339" s="651"/>
      <c r="K339" s="651"/>
      <c r="L339" s="651"/>
      <c r="M339" s="651"/>
      <c r="N339" s="652"/>
      <c r="O339" s="136"/>
      <c r="P339" s="136"/>
      <c r="Q339" s="118"/>
      <c r="R339" s="15"/>
      <c r="S339" s="15"/>
      <c r="T339" s="15"/>
      <c r="U339" s="15"/>
      <c r="V339" s="15"/>
      <c r="X339" s="15"/>
    </row>
    <row r="340" spans="1:24" ht="12" customHeight="1" x14ac:dyDescent="0.2">
      <c r="A340" s="118"/>
      <c r="B340" s="649"/>
      <c r="C340" s="650"/>
      <c r="D340" s="651"/>
      <c r="E340" s="651"/>
      <c r="F340" s="651"/>
      <c r="G340" s="651"/>
      <c r="H340" s="651"/>
      <c r="I340" s="651"/>
      <c r="J340" s="651"/>
      <c r="K340" s="651"/>
      <c r="L340" s="651"/>
      <c r="M340" s="651"/>
      <c r="N340" s="652"/>
      <c r="O340" s="136"/>
      <c r="P340" s="136"/>
      <c r="Q340" s="118"/>
      <c r="R340" s="15"/>
      <c r="S340" s="15"/>
      <c r="T340" s="15"/>
      <c r="U340" s="15"/>
      <c r="V340" s="15"/>
      <c r="X340" s="15"/>
    </row>
    <row r="341" spans="1:24" ht="12" customHeight="1" x14ac:dyDescent="0.2">
      <c r="A341" s="118"/>
      <c r="B341" s="649"/>
      <c r="C341" s="650"/>
      <c r="D341" s="651"/>
      <c r="E341" s="651"/>
      <c r="F341" s="651"/>
      <c r="G341" s="651"/>
      <c r="H341" s="651"/>
      <c r="I341" s="651"/>
      <c r="J341" s="651"/>
      <c r="K341" s="651"/>
      <c r="L341" s="651"/>
      <c r="M341" s="651"/>
      <c r="N341" s="652"/>
      <c r="O341" s="136"/>
      <c r="P341" s="136"/>
      <c r="Q341" s="118"/>
      <c r="R341" s="15"/>
      <c r="S341" s="15"/>
      <c r="T341" s="15"/>
      <c r="U341" s="15"/>
      <c r="V341" s="15"/>
      <c r="X341" s="15"/>
    </row>
    <row r="342" spans="1:24" ht="12" customHeight="1" x14ac:dyDescent="0.2">
      <c r="A342" s="118"/>
      <c r="B342" s="649"/>
      <c r="C342" s="650"/>
      <c r="D342" s="651"/>
      <c r="E342" s="651"/>
      <c r="F342" s="651"/>
      <c r="G342" s="651"/>
      <c r="H342" s="651"/>
      <c r="I342" s="651"/>
      <c r="J342" s="651"/>
      <c r="K342" s="651"/>
      <c r="L342" s="651"/>
      <c r="M342" s="651"/>
      <c r="N342" s="652"/>
      <c r="O342" s="136"/>
      <c r="P342" s="136"/>
      <c r="Q342" s="118"/>
      <c r="R342" s="15"/>
      <c r="S342" s="15"/>
      <c r="T342" s="15"/>
      <c r="U342" s="15"/>
      <c r="V342" s="15"/>
      <c r="X342" s="15"/>
    </row>
    <row r="343" spans="1:24" ht="12" customHeight="1" x14ac:dyDescent="0.2">
      <c r="A343" s="118"/>
      <c r="B343" s="649"/>
      <c r="C343" s="650"/>
      <c r="D343" s="651"/>
      <c r="E343" s="651"/>
      <c r="F343" s="651"/>
      <c r="G343" s="651"/>
      <c r="H343" s="651"/>
      <c r="I343" s="651"/>
      <c r="J343" s="651"/>
      <c r="K343" s="651"/>
      <c r="L343" s="651"/>
      <c r="M343" s="651"/>
      <c r="N343" s="652"/>
      <c r="O343" s="136"/>
      <c r="P343" s="136"/>
      <c r="Q343" s="118"/>
      <c r="R343" s="15"/>
      <c r="S343" s="15"/>
      <c r="T343" s="15"/>
      <c r="U343" s="15"/>
      <c r="V343" s="15"/>
      <c r="X343" s="15"/>
    </row>
    <row r="344" spans="1:24" ht="12" customHeight="1" x14ac:dyDescent="0.2">
      <c r="A344" s="118"/>
      <c r="B344" s="649"/>
      <c r="C344" s="650"/>
      <c r="D344" s="651"/>
      <c r="E344" s="651"/>
      <c r="F344" s="651"/>
      <c r="G344" s="651"/>
      <c r="H344" s="651"/>
      <c r="I344" s="651"/>
      <c r="J344" s="651"/>
      <c r="K344" s="651"/>
      <c r="L344" s="651"/>
      <c r="M344" s="651"/>
      <c r="N344" s="652"/>
      <c r="O344" s="136"/>
      <c r="P344" s="136"/>
      <c r="Q344" s="118"/>
      <c r="R344" s="15"/>
      <c r="S344" s="15"/>
      <c r="T344" s="15"/>
      <c r="U344" s="15"/>
      <c r="V344" s="15"/>
      <c r="X344" s="15"/>
    </row>
    <row r="345" spans="1:24" ht="12" customHeight="1" x14ac:dyDescent="0.2">
      <c r="A345" s="118"/>
      <c r="B345" s="649"/>
      <c r="C345" s="650"/>
      <c r="D345" s="651"/>
      <c r="E345" s="651"/>
      <c r="F345" s="651"/>
      <c r="G345" s="651"/>
      <c r="H345" s="651"/>
      <c r="I345" s="651"/>
      <c r="J345" s="651"/>
      <c r="K345" s="651"/>
      <c r="L345" s="651"/>
      <c r="M345" s="651"/>
      <c r="N345" s="652"/>
      <c r="O345" s="136"/>
      <c r="P345" s="136"/>
      <c r="Q345" s="118"/>
      <c r="R345" s="15"/>
      <c r="S345" s="15"/>
      <c r="T345" s="15"/>
      <c r="U345" s="15"/>
      <c r="V345" s="15"/>
      <c r="X345" s="15"/>
    </row>
    <row r="346" spans="1:24" ht="12" customHeight="1" x14ac:dyDescent="0.2">
      <c r="A346" s="118"/>
      <c r="B346" s="649"/>
      <c r="C346" s="650"/>
      <c r="D346" s="651"/>
      <c r="E346" s="651"/>
      <c r="F346" s="651"/>
      <c r="G346" s="651"/>
      <c r="H346" s="651"/>
      <c r="I346" s="651"/>
      <c r="J346" s="651"/>
      <c r="K346" s="651"/>
      <c r="L346" s="651"/>
      <c r="M346" s="651"/>
      <c r="N346" s="652"/>
      <c r="O346" s="136"/>
      <c r="P346" s="136"/>
      <c r="Q346" s="118"/>
      <c r="R346" s="15"/>
      <c r="S346" s="15"/>
      <c r="T346" s="15"/>
      <c r="U346" s="15"/>
      <c r="V346" s="15"/>
      <c r="X346" s="15"/>
    </row>
    <row r="347" spans="1:24" ht="12" customHeight="1" x14ac:dyDescent="0.2">
      <c r="A347" s="118"/>
      <c r="B347" s="653"/>
      <c r="C347" s="654"/>
      <c r="D347" s="655"/>
      <c r="E347" s="655"/>
      <c r="F347" s="655"/>
      <c r="G347" s="655"/>
      <c r="H347" s="655"/>
      <c r="I347" s="655"/>
      <c r="J347" s="655"/>
      <c r="K347" s="655"/>
      <c r="L347" s="655"/>
      <c r="M347" s="655"/>
      <c r="N347" s="656"/>
      <c r="O347" s="136"/>
      <c r="P347" s="136"/>
      <c r="Q347" s="118"/>
      <c r="R347" s="15"/>
      <c r="S347" s="15"/>
      <c r="T347" s="15"/>
      <c r="U347" s="15"/>
      <c r="V347" s="15"/>
      <c r="X347" s="15"/>
    </row>
    <row r="348" spans="1:24" ht="12" customHeight="1" x14ac:dyDescent="0.2">
      <c r="A348" s="118"/>
      <c r="B348" s="15"/>
      <c r="C348" s="441"/>
      <c r="D348" s="136"/>
      <c r="E348" s="136"/>
      <c r="F348" s="136"/>
      <c r="G348" s="136"/>
      <c r="H348" s="136"/>
      <c r="I348" s="136"/>
      <c r="J348" s="136"/>
      <c r="K348" s="136"/>
      <c r="L348" s="136"/>
      <c r="M348" s="136"/>
      <c r="N348" s="136"/>
      <c r="O348" s="136"/>
      <c r="P348" s="136"/>
      <c r="Q348" s="118"/>
      <c r="R348" s="15"/>
      <c r="S348" s="15"/>
      <c r="T348" s="15"/>
      <c r="U348" s="15"/>
      <c r="V348" s="15"/>
      <c r="X348" s="15"/>
    </row>
    <row r="349" spans="1:24"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c r="R349" s="15"/>
      <c r="S349" s="15"/>
      <c r="T349" s="15"/>
      <c r="U349" s="15"/>
      <c r="V349" s="15"/>
      <c r="X349" s="15"/>
    </row>
    <row r="350" spans="1:24"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Q350" s="15"/>
      <c r="R350" s="15"/>
      <c r="S350" s="15"/>
      <c r="T350" s="15"/>
      <c r="V350" s="15"/>
      <c r="W350" s="541"/>
    </row>
    <row r="351" spans="1:24"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Q351" s="15"/>
      <c r="R351" s="15"/>
      <c r="S351" s="15"/>
      <c r="T351" s="15"/>
      <c r="V351" s="15"/>
      <c r="W351" s="541"/>
    </row>
    <row r="352" spans="1:24" ht="12" customHeight="1" x14ac:dyDescent="0.2">
      <c r="A352" s="118"/>
      <c r="B352" s="496" t="s">
        <v>18</v>
      </c>
      <c r="C352" s="497">
        <f>_xlfn.XLOOKUP(B352,Deelnemersoverzicht!A16:A83,Deelnemersoverzicht!C16:C83)</f>
        <v>0</v>
      </c>
      <c r="D352" s="498">
        <f t="shared" ref="D352:D383" si="23">SUMIFS($N$15:$N$315,$C$15:$C$315,C352,$M$15:$M$315,$D$350)</f>
        <v>0</v>
      </c>
      <c r="E352" s="499">
        <f>IFERROR(IF(D352&gt;0,(_xlfn.XLOOKUP(B352,Financiering!$A$7:$A$32,Financiering!$H$7:$H$32))*'Resultaat 6'!D352,0),)</f>
        <v>0</v>
      </c>
      <c r="F352" s="500">
        <f t="shared" ref="F352:F383" si="24">SUMIFS($N$15:$N$315,$C$15:$C$315,C352,$M$15:$M$315,$F$350)</f>
        <v>0</v>
      </c>
      <c r="G352" s="499">
        <f>IFERROR(IF(F352&gt;0,(_xlfn.XLOOKUP(B352,Financiering!$A$7:$A$32,Financiering!$N$7:$N$32))*'Resultaat 6'!F352,0),)</f>
        <v>0</v>
      </c>
      <c r="H352" s="499">
        <f t="shared" ref="H352:H383" si="25">SUMIFS($N$15:$N$315,$C$15:$C$315,C352,$M$15:$M$315,$H$350)</f>
        <v>0</v>
      </c>
      <c r="I352" s="499">
        <f>IFERROR(IF(H352&gt;0,(_xlfn.XLOOKUP(B352,Financiering!$A$7:$A$32,Financiering!$T$7:$T$32))*'Resultaat 6'!H352,0),"")</f>
        <v>0</v>
      </c>
      <c r="J352" s="499">
        <f t="shared" ref="J352:J383" si="26">SUMIFS($N$15:$N$315,$C$15:$C$315,C352,$M$15:$M$315,$J$350)</f>
        <v>0</v>
      </c>
      <c r="K352" s="499">
        <f>IFERROR(IF(J352&gt;0,_xlfn.XLOOKUP(B352,Financiering!$A$7:$A$32,Financiering!$Z$7:$Z$32)*'Resultaat 6'!J352,0),)</f>
        <v>0</v>
      </c>
      <c r="L352" s="499">
        <f t="shared" ref="L352:L383" si="27">D352+F352+H352+J352</f>
        <v>0</v>
      </c>
      <c r="M352" s="499">
        <f t="shared" ref="M352:M383" si="28">E352+G352+I352+K352</f>
        <v>0</v>
      </c>
      <c r="N352" s="501" t="str">
        <f>IFERROR(M352/L352,"")</f>
        <v/>
      </c>
      <c r="O352" s="502">
        <f>L352-M352</f>
        <v>0</v>
      </c>
      <c r="P352" s="503" t="str">
        <f>IFERROR(O352/L352,"")</f>
        <v/>
      </c>
      <c r="Q352" s="15"/>
      <c r="R352" s="15"/>
      <c r="S352" s="15"/>
      <c r="T352" s="15"/>
      <c r="V352" s="15"/>
      <c r="W352" s="541"/>
    </row>
    <row r="353" spans="1:23" ht="12" customHeight="1" x14ac:dyDescent="0.2">
      <c r="A353" s="118"/>
      <c r="B353" s="504" t="s">
        <v>19</v>
      </c>
      <c r="C353" s="497">
        <f>_xlfn.XLOOKUP(B353,Deelnemersoverzicht!A17:A84,Deelnemersoverzicht!C17:C84)</f>
        <v>0</v>
      </c>
      <c r="D353" s="505">
        <f t="shared" si="23"/>
        <v>0</v>
      </c>
      <c r="E353" s="502">
        <f>IFERROR(IF(D353&gt;0,(_xlfn.XLOOKUP(B353,Financiering!$A$7:$A$32,Financiering!$H$7:$H$32))*'Resultaat 6'!D353,0),)</f>
        <v>0</v>
      </c>
      <c r="F353" s="506">
        <f t="shared" si="24"/>
        <v>0</v>
      </c>
      <c r="G353" s="502">
        <f>IFERROR(IF(F353&gt;0,(_xlfn.XLOOKUP(B353,Financiering!$A$7:$A$32,Financiering!$N$7:$N$32))*'Resultaat 6'!F353,0),)</f>
        <v>0</v>
      </c>
      <c r="H353" s="502">
        <f t="shared" si="25"/>
        <v>0</v>
      </c>
      <c r="I353" s="502">
        <f>IFERROR(IF(H353&gt;0,(_xlfn.XLOOKUP(B353,Financiering!$A$7:$A$32,Financiering!$T$7:$T$32))*'Resultaat 6'!H353,0),"")</f>
        <v>0</v>
      </c>
      <c r="J353" s="502">
        <f t="shared" si="26"/>
        <v>0</v>
      </c>
      <c r="K353" s="502">
        <f>IFERROR(IF(J353&gt;0,_xlfn.XLOOKUP(B353,Financiering!$A$7:$A$32,Financiering!$Z$7:$Z$32)*'Resultaat 6'!J353,0),)</f>
        <v>0</v>
      </c>
      <c r="L353" s="502">
        <f t="shared" si="27"/>
        <v>0</v>
      </c>
      <c r="M353" s="502">
        <f t="shared" si="28"/>
        <v>0</v>
      </c>
      <c r="N353" s="501" t="str">
        <f t="shared" ref="N353:N403" si="29">IFERROR(M353/L353,"")</f>
        <v/>
      </c>
      <c r="O353" s="502">
        <f t="shared" ref="O353:O402" si="30">L353-M353</f>
        <v>0</v>
      </c>
      <c r="P353" s="507" t="str">
        <f t="shared" ref="P353:P402" si="31">IFERROR(O353/L353,"")</f>
        <v/>
      </c>
      <c r="Q353" s="15"/>
      <c r="R353" s="15"/>
      <c r="S353" s="15"/>
      <c r="T353" s="15"/>
      <c r="V353" s="15"/>
      <c r="W353" s="541"/>
    </row>
    <row r="354" spans="1:23" ht="12" customHeight="1" x14ac:dyDescent="0.2">
      <c r="A354" s="118"/>
      <c r="B354" s="504" t="s">
        <v>20</v>
      </c>
      <c r="C354" s="497">
        <f>_xlfn.XLOOKUP(B354,Deelnemersoverzicht!A18:A85,Deelnemersoverzicht!C18:C85)</f>
        <v>0</v>
      </c>
      <c r="D354" s="505">
        <f t="shared" si="23"/>
        <v>0</v>
      </c>
      <c r="E354" s="502">
        <f>IFERROR(IF(D354&gt;0,(_xlfn.XLOOKUP(B354,Financiering!$A$7:$A$32,Financiering!$H$7:$H$32))*'Resultaat 6'!D354,0),)</f>
        <v>0</v>
      </c>
      <c r="F354" s="506">
        <f t="shared" si="24"/>
        <v>0</v>
      </c>
      <c r="G354" s="505">
        <f>IFERROR(IF(F354&gt;0,(_xlfn.XLOOKUP(B354,Financiering!$A$7:$A$32,Financiering!$N$7:$N$32))*'Resultaat 6'!F354,0),)</f>
        <v>0</v>
      </c>
      <c r="H354" s="505">
        <f t="shared" si="25"/>
        <v>0</v>
      </c>
      <c r="I354" s="505">
        <f>IFERROR(IF(H354&gt;0,(_xlfn.XLOOKUP(B354,Financiering!$A$7:$A$32,Financiering!$T$7:$T$32))*'Resultaat 6'!H354,0),"")</f>
        <v>0</v>
      </c>
      <c r="J354" s="505">
        <f t="shared" si="26"/>
        <v>0</v>
      </c>
      <c r="K354" s="505">
        <f>IFERROR(IF(J354&gt;0,_xlfn.XLOOKUP(B354,Financiering!$A$7:$A$32,Financiering!$Z$7:$Z$32)*'Resultaat 6'!J354,0),)</f>
        <v>0</v>
      </c>
      <c r="L354" s="505">
        <f t="shared" si="27"/>
        <v>0</v>
      </c>
      <c r="M354" s="505">
        <f t="shared" si="28"/>
        <v>0</v>
      </c>
      <c r="N354" s="501" t="str">
        <f t="shared" si="29"/>
        <v/>
      </c>
      <c r="O354" s="502">
        <f t="shared" si="30"/>
        <v>0</v>
      </c>
      <c r="P354" s="507" t="str">
        <f t="shared" si="31"/>
        <v/>
      </c>
      <c r="Q354" s="15"/>
      <c r="R354" s="15"/>
      <c r="S354" s="15"/>
      <c r="T354" s="15"/>
      <c r="V354" s="15"/>
      <c r="W354" s="541"/>
    </row>
    <row r="355" spans="1:23" ht="12" customHeight="1" x14ac:dyDescent="0.2">
      <c r="A355" s="118"/>
      <c r="B355" s="504" t="s">
        <v>21</v>
      </c>
      <c r="C355" s="497">
        <f>_xlfn.XLOOKUP(B355,Deelnemersoverzicht!A19:A86,Deelnemersoverzicht!C19:C86)</f>
        <v>0</v>
      </c>
      <c r="D355" s="505">
        <f t="shared" si="23"/>
        <v>0</v>
      </c>
      <c r="E355" s="502">
        <f>IFERROR(IF(D355&gt;0,(_xlfn.XLOOKUP(B355,Financiering!$A$7:$A$32,Financiering!$H$7:$H$32))*'Resultaat 6'!D355,0),)</f>
        <v>0</v>
      </c>
      <c r="F355" s="506">
        <f t="shared" si="24"/>
        <v>0</v>
      </c>
      <c r="G355" s="505">
        <f>IFERROR(IF(F355&gt;0,(_xlfn.XLOOKUP(B355,Financiering!$A$7:$A$32,Financiering!$N$7:$N$32))*'Resultaat 6'!F355,0),)</f>
        <v>0</v>
      </c>
      <c r="H355" s="505">
        <f t="shared" si="25"/>
        <v>0</v>
      </c>
      <c r="I355" s="505">
        <f>IFERROR(IF(H355&gt;0,(_xlfn.XLOOKUP(B355,Financiering!$A$7:$A$32,Financiering!$T$7:$T$32))*'Resultaat 6'!H355,0),"")</f>
        <v>0</v>
      </c>
      <c r="J355" s="505">
        <f t="shared" si="26"/>
        <v>0</v>
      </c>
      <c r="K355" s="505">
        <f>IFERROR(IF(J355&gt;0,_xlfn.XLOOKUP(B355,Financiering!$A$7:$A$32,Financiering!$Z$7:$Z$32)*'Resultaat 6'!J355,0),)</f>
        <v>0</v>
      </c>
      <c r="L355" s="505">
        <f t="shared" si="27"/>
        <v>0</v>
      </c>
      <c r="M355" s="505">
        <f t="shared" si="28"/>
        <v>0</v>
      </c>
      <c r="N355" s="501" t="str">
        <f t="shared" si="29"/>
        <v/>
      </c>
      <c r="O355" s="502">
        <f t="shared" si="30"/>
        <v>0</v>
      </c>
      <c r="P355" s="507" t="str">
        <f t="shared" si="31"/>
        <v/>
      </c>
      <c r="Q355" s="15"/>
      <c r="R355" s="15"/>
      <c r="S355" s="15"/>
      <c r="T355" s="15"/>
      <c r="V355" s="15"/>
      <c r="W355" s="541"/>
    </row>
    <row r="356" spans="1:23" ht="12" customHeight="1" x14ac:dyDescent="0.2">
      <c r="A356" s="118"/>
      <c r="B356" s="504" t="s">
        <v>22</v>
      </c>
      <c r="C356" s="497">
        <f>_xlfn.XLOOKUP(B356,Deelnemersoverzicht!A20:A87,Deelnemersoverzicht!C20:C87)</f>
        <v>0</v>
      </c>
      <c r="D356" s="505">
        <f t="shared" si="23"/>
        <v>0</v>
      </c>
      <c r="E356" s="502">
        <f>IFERROR(IF(D356&gt;0,(_xlfn.XLOOKUP(B356,Financiering!$A$7:$A$32,Financiering!$H$7:$H$32))*'Resultaat 6'!D356,0),)</f>
        <v>0</v>
      </c>
      <c r="F356" s="506">
        <f t="shared" si="24"/>
        <v>0</v>
      </c>
      <c r="G356" s="505">
        <f>IFERROR(IF(F356&gt;0,(_xlfn.XLOOKUP(B356,Financiering!$A$7:$A$32,Financiering!$N$7:$N$32))*'Resultaat 6'!F356,0),)</f>
        <v>0</v>
      </c>
      <c r="H356" s="505">
        <f t="shared" si="25"/>
        <v>0</v>
      </c>
      <c r="I356" s="505">
        <f>IFERROR(IF(H356&gt;0,(_xlfn.XLOOKUP(B356,Financiering!$A$7:$A$32,Financiering!$T$7:$T$32))*'Resultaat 6'!H356,0),"")</f>
        <v>0</v>
      </c>
      <c r="J356" s="505">
        <f t="shared" si="26"/>
        <v>0</v>
      </c>
      <c r="K356" s="505">
        <f>IFERROR(IF(J356&gt;0,_xlfn.XLOOKUP(B356,Financiering!$A$7:$A$32,Financiering!$Z$7:$Z$32)*'Resultaat 6'!J356,0),)</f>
        <v>0</v>
      </c>
      <c r="L356" s="505">
        <f t="shared" si="27"/>
        <v>0</v>
      </c>
      <c r="M356" s="505">
        <f t="shared" si="28"/>
        <v>0</v>
      </c>
      <c r="N356" s="501" t="str">
        <f t="shared" si="29"/>
        <v/>
      </c>
      <c r="O356" s="502">
        <f t="shared" si="30"/>
        <v>0</v>
      </c>
      <c r="P356" s="507" t="str">
        <f t="shared" si="31"/>
        <v/>
      </c>
      <c r="Q356" s="15"/>
      <c r="R356" s="15"/>
      <c r="S356" s="15"/>
      <c r="T356" s="15"/>
      <c r="V356" s="15"/>
      <c r="W356" s="541"/>
    </row>
    <row r="357" spans="1:23" ht="12" customHeight="1" x14ac:dyDescent="0.2">
      <c r="A357" s="118"/>
      <c r="B357" s="504" t="s">
        <v>23</v>
      </c>
      <c r="C357" s="497">
        <f>_xlfn.XLOOKUP(B357,Deelnemersoverzicht!A21:A88,Deelnemersoverzicht!C21:C88)</f>
        <v>0</v>
      </c>
      <c r="D357" s="505">
        <f t="shared" si="23"/>
        <v>0</v>
      </c>
      <c r="E357" s="502">
        <f>IFERROR(IF(D357&gt;0,(_xlfn.XLOOKUP(B357,Financiering!$A$7:$A$32,Financiering!$H$7:$H$32))*'Resultaat 6'!D357,0),)</f>
        <v>0</v>
      </c>
      <c r="F357" s="506">
        <f t="shared" si="24"/>
        <v>0</v>
      </c>
      <c r="G357" s="505">
        <f>IFERROR(IF(F357&gt;0,(_xlfn.XLOOKUP(B357,Financiering!$A$7:$A$32,Financiering!$N$7:$N$32))*'Resultaat 6'!F357,0),)</f>
        <v>0</v>
      </c>
      <c r="H357" s="505">
        <f t="shared" si="25"/>
        <v>0</v>
      </c>
      <c r="I357" s="505">
        <f>IFERROR(IF(H357&gt;0,(_xlfn.XLOOKUP(B357,Financiering!$A$7:$A$32,Financiering!$T$7:$T$32))*'Resultaat 6'!H357,0),"")</f>
        <v>0</v>
      </c>
      <c r="J357" s="505">
        <f t="shared" si="26"/>
        <v>0</v>
      </c>
      <c r="K357" s="505">
        <f>IFERROR(IF(J357&gt;0,_xlfn.XLOOKUP(B357,Financiering!$A$7:$A$32,Financiering!$Z$7:$Z$32)*'Resultaat 6'!J357,0),)</f>
        <v>0</v>
      </c>
      <c r="L357" s="505">
        <f t="shared" si="27"/>
        <v>0</v>
      </c>
      <c r="M357" s="505">
        <f t="shared" si="28"/>
        <v>0</v>
      </c>
      <c r="N357" s="501" t="str">
        <f t="shared" si="29"/>
        <v/>
      </c>
      <c r="O357" s="502">
        <f t="shared" si="30"/>
        <v>0</v>
      </c>
      <c r="P357" s="507" t="str">
        <f t="shared" si="31"/>
        <v/>
      </c>
      <c r="Q357" s="15"/>
      <c r="R357" s="15"/>
      <c r="S357" s="15"/>
      <c r="T357" s="15"/>
      <c r="V357" s="15"/>
      <c r="W357" s="541"/>
    </row>
    <row r="358" spans="1:23" ht="12" customHeight="1" x14ac:dyDescent="0.2">
      <c r="A358" s="118"/>
      <c r="B358" s="504" t="s">
        <v>24</v>
      </c>
      <c r="C358" s="497">
        <f>_xlfn.XLOOKUP(B358,Deelnemersoverzicht!A22:A89,Deelnemersoverzicht!C22:C89)</f>
        <v>0</v>
      </c>
      <c r="D358" s="505">
        <f t="shared" si="23"/>
        <v>0</v>
      </c>
      <c r="E358" s="502">
        <f>IFERROR(IF(D358&gt;0,(_xlfn.XLOOKUP(B358,Financiering!$A$7:$A$32,Financiering!$H$7:$H$32))*'Resultaat 6'!D358,0),)</f>
        <v>0</v>
      </c>
      <c r="F358" s="506">
        <f t="shared" si="24"/>
        <v>0</v>
      </c>
      <c r="G358" s="505">
        <f>IFERROR(IF(F358&gt;0,(_xlfn.XLOOKUP(B358,Financiering!$A$7:$A$32,Financiering!$N$7:$N$32))*'Resultaat 6'!F358,0),)</f>
        <v>0</v>
      </c>
      <c r="H358" s="505">
        <f t="shared" si="25"/>
        <v>0</v>
      </c>
      <c r="I358" s="505">
        <f>IFERROR(IF(H358&gt;0,(_xlfn.XLOOKUP(B358,Financiering!$A$7:$A$32,Financiering!$T$7:$T$32))*'Resultaat 6'!H358,0),"")</f>
        <v>0</v>
      </c>
      <c r="J358" s="505">
        <f t="shared" si="26"/>
        <v>0</v>
      </c>
      <c r="K358" s="505">
        <f>IFERROR(IF(J358&gt;0,_xlfn.XLOOKUP(B358,Financiering!$A$7:$A$32,Financiering!$Z$7:$Z$32)*'Resultaat 6'!J358,0),)</f>
        <v>0</v>
      </c>
      <c r="L358" s="505">
        <f t="shared" si="27"/>
        <v>0</v>
      </c>
      <c r="M358" s="505">
        <f t="shared" si="28"/>
        <v>0</v>
      </c>
      <c r="N358" s="501" t="str">
        <f t="shared" si="29"/>
        <v/>
      </c>
      <c r="O358" s="502">
        <f t="shared" si="30"/>
        <v>0</v>
      </c>
      <c r="P358" s="507" t="str">
        <f t="shared" si="31"/>
        <v/>
      </c>
      <c r="Q358" s="15"/>
      <c r="R358" s="15"/>
      <c r="S358" s="15"/>
      <c r="T358" s="15"/>
      <c r="V358" s="15"/>
      <c r="W358" s="541"/>
    </row>
    <row r="359" spans="1:23" ht="12" customHeight="1" x14ac:dyDescent="0.2">
      <c r="A359" s="118"/>
      <c r="B359" s="504" t="s">
        <v>25</v>
      </c>
      <c r="C359" s="497">
        <f>_xlfn.XLOOKUP(B359,Deelnemersoverzicht!A23:A90,Deelnemersoverzicht!C23:C90)</f>
        <v>0</v>
      </c>
      <c r="D359" s="505">
        <f t="shared" si="23"/>
        <v>0</v>
      </c>
      <c r="E359" s="502">
        <f>IFERROR(IF(D359&gt;0,(_xlfn.XLOOKUP(B359,Financiering!$A$7:$A$32,Financiering!$H$7:$H$32))*'Resultaat 6'!D359,0),)</f>
        <v>0</v>
      </c>
      <c r="F359" s="506">
        <f t="shared" si="24"/>
        <v>0</v>
      </c>
      <c r="G359" s="505">
        <f>IFERROR(IF(F359&gt;0,(_xlfn.XLOOKUP(B359,Financiering!$A$7:$A$32,Financiering!$N$7:$N$32))*'Resultaat 6'!F359,0),)</f>
        <v>0</v>
      </c>
      <c r="H359" s="505">
        <f t="shared" si="25"/>
        <v>0</v>
      </c>
      <c r="I359" s="505">
        <f>IFERROR(IF(H359&gt;0,(_xlfn.XLOOKUP(B359,Financiering!$A$7:$A$32,Financiering!$T$7:$T$32))*'Resultaat 6'!H359,0),"")</f>
        <v>0</v>
      </c>
      <c r="J359" s="505">
        <f t="shared" si="26"/>
        <v>0</v>
      </c>
      <c r="K359" s="505">
        <f>IFERROR(IF(J359&gt;0,_xlfn.XLOOKUP(B359,Financiering!$A$7:$A$32,Financiering!$Z$7:$Z$32)*'Resultaat 6'!J359,0),)</f>
        <v>0</v>
      </c>
      <c r="L359" s="505">
        <f t="shared" si="27"/>
        <v>0</v>
      </c>
      <c r="M359" s="505">
        <f t="shared" si="28"/>
        <v>0</v>
      </c>
      <c r="N359" s="501" t="str">
        <f t="shared" si="29"/>
        <v/>
      </c>
      <c r="O359" s="502">
        <f t="shared" si="30"/>
        <v>0</v>
      </c>
      <c r="P359" s="507" t="str">
        <f t="shared" si="31"/>
        <v/>
      </c>
      <c r="Q359" s="15"/>
      <c r="R359" s="15"/>
      <c r="S359" s="15"/>
      <c r="T359" s="15"/>
      <c r="V359" s="15"/>
      <c r="W359" s="541"/>
    </row>
    <row r="360" spans="1:23" ht="12" customHeight="1" x14ac:dyDescent="0.2">
      <c r="A360" s="118"/>
      <c r="B360" s="504" t="s">
        <v>26</v>
      </c>
      <c r="C360" s="497">
        <f>_xlfn.XLOOKUP(B360,Deelnemersoverzicht!A24:A91,Deelnemersoverzicht!C24:C91)</f>
        <v>0</v>
      </c>
      <c r="D360" s="505">
        <f t="shared" si="23"/>
        <v>0</v>
      </c>
      <c r="E360" s="502">
        <f>IFERROR(IF(D360&gt;0,(_xlfn.XLOOKUP(B360,Financiering!$A$7:$A$32,Financiering!$H$7:$H$32))*'Resultaat 6'!D360,0),)</f>
        <v>0</v>
      </c>
      <c r="F360" s="506">
        <f t="shared" si="24"/>
        <v>0</v>
      </c>
      <c r="G360" s="505">
        <f>IFERROR(IF(F360&gt;0,(_xlfn.XLOOKUP(B360,Financiering!$A$7:$A$32,Financiering!$N$7:$N$32))*'Resultaat 6'!F360,0),)</f>
        <v>0</v>
      </c>
      <c r="H360" s="505">
        <f t="shared" si="25"/>
        <v>0</v>
      </c>
      <c r="I360" s="505">
        <f>IFERROR(IF(H360&gt;0,(_xlfn.XLOOKUP(B360,Financiering!$A$7:$A$32,Financiering!$T$7:$T$32))*'Resultaat 6'!H360,0),"")</f>
        <v>0</v>
      </c>
      <c r="J360" s="505">
        <f t="shared" si="26"/>
        <v>0</v>
      </c>
      <c r="K360" s="505">
        <f>IFERROR(IF(J360&gt;0,_xlfn.XLOOKUP(B360,Financiering!$A$7:$A$32,Financiering!$Z$7:$Z$32)*'Resultaat 6'!J360,0),)</f>
        <v>0</v>
      </c>
      <c r="L360" s="505">
        <f t="shared" si="27"/>
        <v>0</v>
      </c>
      <c r="M360" s="505">
        <f t="shared" si="28"/>
        <v>0</v>
      </c>
      <c r="N360" s="501" t="str">
        <f t="shared" si="29"/>
        <v/>
      </c>
      <c r="O360" s="502">
        <f t="shared" si="30"/>
        <v>0</v>
      </c>
      <c r="P360" s="507" t="str">
        <f t="shared" si="31"/>
        <v/>
      </c>
      <c r="Q360" s="15"/>
      <c r="R360" s="15"/>
      <c r="S360" s="15"/>
      <c r="T360" s="15"/>
      <c r="V360" s="15"/>
      <c r="W360" s="541"/>
    </row>
    <row r="361" spans="1:23" ht="12" customHeight="1" x14ac:dyDescent="0.2">
      <c r="A361" s="118"/>
      <c r="B361" s="504" t="s">
        <v>27</v>
      </c>
      <c r="C361" s="497">
        <f>_xlfn.XLOOKUP(B361,Deelnemersoverzicht!A25:A92,Deelnemersoverzicht!C25:C92)</f>
        <v>0</v>
      </c>
      <c r="D361" s="505">
        <f t="shared" si="23"/>
        <v>0</v>
      </c>
      <c r="E361" s="502">
        <f>IFERROR(IF(D361&gt;0,(_xlfn.XLOOKUP(B361,Financiering!$A$7:$A$32,Financiering!$H$7:$H$32))*'Resultaat 6'!D361,0),)</f>
        <v>0</v>
      </c>
      <c r="F361" s="506">
        <f t="shared" si="24"/>
        <v>0</v>
      </c>
      <c r="G361" s="505">
        <f>IFERROR(IF(F361&gt;0,(_xlfn.XLOOKUP(B361,Financiering!$A$7:$A$32,Financiering!$N$7:$N$32))*'Resultaat 6'!F361,0),)</f>
        <v>0</v>
      </c>
      <c r="H361" s="505">
        <f t="shared" si="25"/>
        <v>0</v>
      </c>
      <c r="I361" s="505">
        <f>IFERROR(IF(H361&gt;0,(_xlfn.XLOOKUP(B361,Financiering!$A$7:$A$32,Financiering!$T$7:$T$32))*'Resultaat 6'!H361,0),"")</f>
        <v>0</v>
      </c>
      <c r="J361" s="505">
        <f t="shared" si="26"/>
        <v>0</v>
      </c>
      <c r="K361" s="505">
        <f>IFERROR(IF(J361&gt;0,_xlfn.XLOOKUP(B361,Financiering!$A$7:$A$32,Financiering!$Z$7:$Z$32)*'Resultaat 6'!J361,0),)</f>
        <v>0</v>
      </c>
      <c r="L361" s="505">
        <f t="shared" si="27"/>
        <v>0</v>
      </c>
      <c r="M361" s="505">
        <f t="shared" si="28"/>
        <v>0</v>
      </c>
      <c r="N361" s="501" t="str">
        <f t="shared" si="29"/>
        <v/>
      </c>
      <c r="O361" s="502">
        <f t="shared" si="30"/>
        <v>0</v>
      </c>
      <c r="P361" s="507" t="str">
        <f t="shared" si="31"/>
        <v/>
      </c>
      <c r="Q361" s="15"/>
      <c r="R361" s="15"/>
      <c r="S361" s="15"/>
      <c r="T361" s="15"/>
      <c r="V361" s="15"/>
      <c r="W361" s="541"/>
    </row>
    <row r="362" spans="1:23" ht="12" customHeight="1" x14ac:dyDescent="0.2">
      <c r="A362" s="118"/>
      <c r="B362" s="504" t="s">
        <v>28</v>
      </c>
      <c r="C362" s="497">
        <f>_xlfn.XLOOKUP(B362,Deelnemersoverzicht!A26:A93,Deelnemersoverzicht!C26:C93)</f>
        <v>0</v>
      </c>
      <c r="D362" s="505">
        <f t="shared" si="23"/>
        <v>0</v>
      </c>
      <c r="E362" s="502">
        <f>IFERROR(IF(D362&gt;0,(_xlfn.XLOOKUP(B362,Financiering!$A$7:$A$32,Financiering!$H$7:$H$32))*'Resultaat 6'!D362,0),)</f>
        <v>0</v>
      </c>
      <c r="F362" s="506">
        <f t="shared" si="24"/>
        <v>0</v>
      </c>
      <c r="G362" s="505">
        <f>IFERROR(IF(F362&gt;0,(_xlfn.XLOOKUP(B362,Financiering!$A$7:$A$32,Financiering!$N$7:$N$32))*'Resultaat 6'!F362,0),)</f>
        <v>0</v>
      </c>
      <c r="H362" s="505">
        <f t="shared" si="25"/>
        <v>0</v>
      </c>
      <c r="I362" s="505">
        <f>IFERROR(IF(H362&gt;0,(_xlfn.XLOOKUP(B362,Financiering!$A$7:$A$32,Financiering!$T$7:$T$32))*'Resultaat 6'!H362,0),"")</f>
        <v>0</v>
      </c>
      <c r="J362" s="505">
        <f t="shared" si="26"/>
        <v>0</v>
      </c>
      <c r="K362" s="505">
        <f>IFERROR(IF(J362&gt;0,_xlfn.XLOOKUP(B362,Financiering!$A$7:$A$32,Financiering!$Z$7:$Z$32)*'Resultaat 6'!J362,0),)</f>
        <v>0</v>
      </c>
      <c r="L362" s="505">
        <f t="shared" si="27"/>
        <v>0</v>
      </c>
      <c r="M362" s="505">
        <f t="shared" si="28"/>
        <v>0</v>
      </c>
      <c r="N362" s="501" t="str">
        <f t="shared" si="29"/>
        <v/>
      </c>
      <c r="O362" s="502">
        <f t="shared" si="30"/>
        <v>0</v>
      </c>
      <c r="P362" s="507" t="str">
        <f t="shared" si="31"/>
        <v/>
      </c>
      <c r="Q362" s="15"/>
      <c r="R362" s="15"/>
      <c r="S362" s="15"/>
      <c r="T362" s="15"/>
      <c r="V362" s="15"/>
      <c r="W362" s="541"/>
    </row>
    <row r="363" spans="1:23" ht="12" customHeight="1" x14ac:dyDescent="0.2">
      <c r="A363" s="118"/>
      <c r="B363" s="504" t="s">
        <v>29</v>
      </c>
      <c r="C363" s="497">
        <f>_xlfn.XLOOKUP(B363,Deelnemersoverzicht!A27:A94,Deelnemersoverzicht!C27:C94)</f>
        <v>0</v>
      </c>
      <c r="D363" s="505">
        <f t="shared" si="23"/>
        <v>0</v>
      </c>
      <c r="E363" s="502">
        <f>IFERROR(IF(D363&gt;0,(_xlfn.XLOOKUP(B363,Financiering!$A$7:$A$32,Financiering!$H$7:$H$32))*'Resultaat 6'!D363,0),)</f>
        <v>0</v>
      </c>
      <c r="F363" s="508">
        <f t="shared" si="24"/>
        <v>0</v>
      </c>
      <c r="G363" s="502">
        <f>IFERROR(IF(F363&gt;0,(_xlfn.XLOOKUP(B363,Financiering!$A$7:$A$32,Financiering!$N$7:$N$32))*'Resultaat 6'!F363,0),)</f>
        <v>0</v>
      </c>
      <c r="H363" s="505">
        <f t="shared" si="25"/>
        <v>0</v>
      </c>
      <c r="I363" s="502">
        <f>IFERROR(IF(H363&gt;0,(_xlfn.XLOOKUP(B363,Financiering!$A$7:$A$32,Financiering!$T$7:$T$32))*'Resultaat 6'!H363,0),"")</f>
        <v>0</v>
      </c>
      <c r="J363" s="502">
        <f t="shared" si="26"/>
        <v>0</v>
      </c>
      <c r="K363" s="502">
        <f>IFERROR(IF(J363&gt;0,_xlfn.XLOOKUP(B363,Financiering!$A$7:$A$32,Financiering!$Z$7:$Z$32)*'Resultaat 6'!J363,0),)</f>
        <v>0</v>
      </c>
      <c r="L363" s="502">
        <f t="shared" si="27"/>
        <v>0</v>
      </c>
      <c r="M363" s="502">
        <f t="shared" si="28"/>
        <v>0</v>
      </c>
      <c r="N363" s="501" t="str">
        <f t="shared" si="29"/>
        <v/>
      </c>
      <c r="O363" s="502">
        <f t="shared" si="30"/>
        <v>0</v>
      </c>
      <c r="P363" s="507" t="str">
        <f t="shared" si="31"/>
        <v/>
      </c>
      <c r="Q363" s="15"/>
      <c r="R363" s="15"/>
      <c r="S363" s="15"/>
      <c r="T363" s="15"/>
      <c r="V363" s="15"/>
      <c r="W363" s="541"/>
    </row>
    <row r="364" spans="1:23" ht="12" customHeight="1" x14ac:dyDescent="0.2">
      <c r="A364" s="118"/>
      <c r="B364" s="504" t="s">
        <v>30</v>
      </c>
      <c r="C364" s="497">
        <f>_xlfn.XLOOKUP(B364,Deelnemersoverzicht!A28:A95,Deelnemersoverzicht!C28:C95)</f>
        <v>0</v>
      </c>
      <c r="D364" s="505">
        <f t="shared" si="23"/>
        <v>0</v>
      </c>
      <c r="E364" s="502">
        <f>IFERROR(IF(D364&gt;0,(_xlfn.XLOOKUP(B364,Financiering!$A$7:$A$32,Financiering!$H$7:$H$32))*'Resultaat 6'!D364,0),)</f>
        <v>0</v>
      </c>
      <c r="F364" s="506">
        <f t="shared" si="24"/>
        <v>0</v>
      </c>
      <c r="G364" s="505">
        <f>IFERROR(IF(F364&gt;0,(_xlfn.XLOOKUP(B364,Financiering!$A$7:$A$32,Financiering!$N$7:$N$32))*'Resultaat 6'!F364,0),)</f>
        <v>0</v>
      </c>
      <c r="H364" s="505">
        <f t="shared" si="25"/>
        <v>0</v>
      </c>
      <c r="I364" s="505">
        <f>IFERROR(IF(H364&gt;0,(_xlfn.XLOOKUP(B364,Financiering!$A$7:$A$32,Financiering!$T$7:$T$32))*'Resultaat 6'!H364,0),"")</f>
        <v>0</v>
      </c>
      <c r="J364" s="505">
        <f t="shared" si="26"/>
        <v>0</v>
      </c>
      <c r="K364" s="505">
        <f>IFERROR(IF(J364&gt;0,_xlfn.XLOOKUP(B364,Financiering!$A$7:$A$32,Financiering!$Z$7:$Z$32)*'Resultaat 6'!J364,0),)</f>
        <v>0</v>
      </c>
      <c r="L364" s="505">
        <f t="shared" si="27"/>
        <v>0</v>
      </c>
      <c r="M364" s="505">
        <f t="shared" si="28"/>
        <v>0</v>
      </c>
      <c r="N364" s="501" t="str">
        <f t="shared" si="29"/>
        <v/>
      </c>
      <c r="O364" s="502">
        <f t="shared" si="30"/>
        <v>0</v>
      </c>
      <c r="P364" s="507" t="str">
        <f t="shared" si="31"/>
        <v/>
      </c>
      <c r="Q364" s="15"/>
      <c r="R364" s="15"/>
      <c r="S364" s="15"/>
      <c r="T364" s="15"/>
      <c r="V364" s="15"/>
      <c r="W364" s="541"/>
    </row>
    <row r="365" spans="1:23" ht="12" customHeight="1" x14ac:dyDescent="0.2">
      <c r="A365" s="118"/>
      <c r="B365" s="504" t="s">
        <v>31</v>
      </c>
      <c r="C365" s="497">
        <f>_xlfn.XLOOKUP(B365,Deelnemersoverzicht!A29:A96,Deelnemersoverzicht!C29:C96)</f>
        <v>0</v>
      </c>
      <c r="D365" s="505">
        <f t="shared" si="23"/>
        <v>0</v>
      </c>
      <c r="E365" s="502">
        <f>IFERROR(IF(D365&gt;0,(_xlfn.XLOOKUP(B365,Financiering!$A$7:$A$32,Financiering!$H$7:$H$32))*'Resultaat 6'!D365,0),)</f>
        <v>0</v>
      </c>
      <c r="F365" s="506">
        <f t="shared" si="24"/>
        <v>0</v>
      </c>
      <c r="G365" s="505">
        <f>IFERROR(IF(F365&gt;0,(_xlfn.XLOOKUP(B365,Financiering!$A$7:$A$32,Financiering!$N$7:$N$32))*'Resultaat 6'!F365,0),)</f>
        <v>0</v>
      </c>
      <c r="H365" s="505">
        <f t="shared" si="25"/>
        <v>0</v>
      </c>
      <c r="I365" s="505">
        <f>IFERROR(IF(H365&gt;0,(_xlfn.XLOOKUP(B365,Financiering!$A$7:$A$32,Financiering!$T$7:$T$32))*'Resultaat 6'!H365,0),"")</f>
        <v>0</v>
      </c>
      <c r="J365" s="505">
        <f t="shared" si="26"/>
        <v>0</v>
      </c>
      <c r="K365" s="505">
        <f>IFERROR(IF(J365&gt;0,_xlfn.XLOOKUP(B365,Financiering!$A$7:$A$32,Financiering!$Z$7:$Z$32)*'Resultaat 6'!J365,0),)</f>
        <v>0</v>
      </c>
      <c r="L365" s="505">
        <f t="shared" si="27"/>
        <v>0</v>
      </c>
      <c r="M365" s="505">
        <f t="shared" si="28"/>
        <v>0</v>
      </c>
      <c r="N365" s="501" t="str">
        <f t="shared" si="29"/>
        <v/>
      </c>
      <c r="O365" s="502">
        <f t="shared" si="30"/>
        <v>0</v>
      </c>
      <c r="P365" s="507" t="str">
        <f t="shared" si="31"/>
        <v/>
      </c>
      <c r="Q365" s="15"/>
      <c r="R365" s="15"/>
      <c r="S365" s="15"/>
      <c r="T365" s="15"/>
      <c r="V365" s="15"/>
      <c r="W365" s="541"/>
    </row>
    <row r="366" spans="1:23" ht="12" customHeight="1" x14ac:dyDescent="0.2">
      <c r="A366" s="118"/>
      <c r="B366" s="504" t="s">
        <v>32</v>
      </c>
      <c r="C366" s="497">
        <f>_xlfn.XLOOKUP(B366,Deelnemersoverzicht!A30:A97,Deelnemersoverzicht!C30:C97)</f>
        <v>0</v>
      </c>
      <c r="D366" s="505">
        <f t="shared" si="23"/>
        <v>0</v>
      </c>
      <c r="E366" s="502">
        <f>IFERROR(IF(D366&gt;0,(_xlfn.XLOOKUP(B366,Financiering!$A$7:$A$32,Financiering!$H$7:$H$32))*'Resultaat 6'!D366,0),)</f>
        <v>0</v>
      </c>
      <c r="F366" s="506">
        <f t="shared" si="24"/>
        <v>0</v>
      </c>
      <c r="G366" s="505">
        <f>IFERROR(IF(F366&gt;0,(_xlfn.XLOOKUP(B366,Financiering!$A$7:$A$32,Financiering!$N$7:$N$32))*'Resultaat 6'!F366,0),)</f>
        <v>0</v>
      </c>
      <c r="H366" s="505">
        <f t="shared" si="25"/>
        <v>0</v>
      </c>
      <c r="I366" s="505">
        <f>IFERROR(IF(H366&gt;0,(_xlfn.XLOOKUP(B366,Financiering!$A$7:$A$32,Financiering!$T$7:$T$32))*'Resultaat 6'!H366,0),"")</f>
        <v>0</v>
      </c>
      <c r="J366" s="505">
        <f t="shared" si="26"/>
        <v>0</v>
      </c>
      <c r="K366" s="505">
        <f>IFERROR(IF(J366&gt;0,_xlfn.XLOOKUP(B366,Financiering!$A$7:$A$32,Financiering!$Z$7:$Z$32)*'Resultaat 6'!J366,0),)</f>
        <v>0</v>
      </c>
      <c r="L366" s="505">
        <f t="shared" si="27"/>
        <v>0</v>
      </c>
      <c r="M366" s="505">
        <f t="shared" si="28"/>
        <v>0</v>
      </c>
      <c r="N366" s="501" t="str">
        <f t="shared" si="29"/>
        <v/>
      </c>
      <c r="O366" s="502">
        <f t="shared" si="30"/>
        <v>0</v>
      </c>
      <c r="P366" s="507" t="str">
        <f t="shared" si="31"/>
        <v/>
      </c>
      <c r="Q366" s="15"/>
      <c r="R366" s="15"/>
      <c r="S366" s="15"/>
      <c r="T366" s="15"/>
      <c r="V366" s="15"/>
      <c r="W366" s="541"/>
    </row>
    <row r="367" spans="1:23" ht="12" customHeight="1" x14ac:dyDescent="0.2">
      <c r="A367" s="118"/>
      <c r="B367" s="504" t="s">
        <v>33</v>
      </c>
      <c r="C367" s="497">
        <f>_xlfn.XLOOKUP(B367,Deelnemersoverzicht!A31:A98,Deelnemersoverzicht!C31:C98)</f>
        <v>0</v>
      </c>
      <c r="D367" s="505">
        <f t="shared" si="23"/>
        <v>0</v>
      </c>
      <c r="E367" s="502">
        <f>IFERROR(IF(D367&gt;0,(_xlfn.XLOOKUP(B367,Financiering!$A$7:$A$32,Financiering!$H$7:$H$32))*'Resultaat 6'!D367,0),)</f>
        <v>0</v>
      </c>
      <c r="F367" s="506">
        <f t="shared" si="24"/>
        <v>0</v>
      </c>
      <c r="G367" s="505">
        <f>IFERROR(IF(F367&gt;0,(_xlfn.XLOOKUP(B367,Financiering!$A$7:$A$32,Financiering!$N$7:$N$32))*'Resultaat 6'!F367,0),)</f>
        <v>0</v>
      </c>
      <c r="H367" s="505">
        <f t="shared" si="25"/>
        <v>0</v>
      </c>
      <c r="I367" s="505">
        <f>IFERROR(IF(H367&gt;0,(_xlfn.XLOOKUP(B367,Financiering!$A$7:$A$32,Financiering!$T$7:$T$32))*'Resultaat 6'!H367,0),"")</f>
        <v>0</v>
      </c>
      <c r="J367" s="505">
        <f t="shared" si="26"/>
        <v>0</v>
      </c>
      <c r="K367" s="505">
        <f>IFERROR(IF(J367&gt;0,_xlfn.XLOOKUP(B367,Financiering!$A$7:$A$32,Financiering!$Z$7:$Z$32)*'Resultaat 6'!J367,0),)</f>
        <v>0</v>
      </c>
      <c r="L367" s="505">
        <f t="shared" si="27"/>
        <v>0</v>
      </c>
      <c r="M367" s="505">
        <f t="shared" si="28"/>
        <v>0</v>
      </c>
      <c r="N367" s="501" t="str">
        <f t="shared" si="29"/>
        <v/>
      </c>
      <c r="O367" s="502">
        <f t="shared" si="30"/>
        <v>0</v>
      </c>
      <c r="P367" s="507" t="str">
        <f t="shared" si="31"/>
        <v/>
      </c>
      <c r="Q367" s="15"/>
      <c r="R367" s="15"/>
      <c r="S367" s="15"/>
      <c r="T367" s="15"/>
      <c r="V367" s="15"/>
      <c r="W367" s="541"/>
    </row>
    <row r="368" spans="1:23" ht="12" customHeight="1" x14ac:dyDescent="0.2">
      <c r="A368" s="118"/>
      <c r="B368" s="504" t="s">
        <v>34</v>
      </c>
      <c r="C368" s="497">
        <f>_xlfn.XLOOKUP(B368,Deelnemersoverzicht!A32:A99,Deelnemersoverzicht!C32:C99)</f>
        <v>0</v>
      </c>
      <c r="D368" s="505">
        <f t="shared" si="23"/>
        <v>0</v>
      </c>
      <c r="E368" s="502">
        <f>IFERROR(IF(D368&gt;0,(_xlfn.XLOOKUP(B368,Financiering!$A$7:$A$32,Financiering!$H$7:$H$32))*'Resultaat 6'!D368,0),)</f>
        <v>0</v>
      </c>
      <c r="F368" s="506">
        <f t="shared" si="24"/>
        <v>0</v>
      </c>
      <c r="G368" s="505">
        <f>IFERROR(IF(F368&gt;0,(_xlfn.XLOOKUP(B368,Financiering!$A$7:$A$32,Financiering!$N$7:$N$32))*'Resultaat 6'!F368,0),)</f>
        <v>0</v>
      </c>
      <c r="H368" s="505">
        <f t="shared" si="25"/>
        <v>0</v>
      </c>
      <c r="I368" s="505">
        <f>IFERROR(IF(H368&gt;0,(_xlfn.XLOOKUP(B368,Financiering!$A$7:$A$32,Financiering!$T$7:$T$32))*'Resultaat 6'!H368,0),"")</f>
        <v>0</v>
      </c>
      <c r="J368" s="505">
        <f t="shared" si="26"/>
        <v>0</v>
      </c>
      <c r="K368" s="505">
        <f>IFERROR(IF(J368&gt;0,_xlfn.XLOOKUP(B368,Financiering!$A$7:$A$32,Financiering!$Z$7:$Z$32)*'Resultaat 6'!J368,0),)</f>
        <v>0</v>
      </c>
      <c r="L368" s="505">
        <f t="shared" si="27"/>
        <v>0</v>
      </c>
      <c r="M368" s="505">
        <f t="shared" si="28"/>
        <v>0</v>
      </c>
      <c r="N368" s="501" t="str">
        <f t="shared" si="29"/>
        <v/>
      </c>
      <c r="O368" s="502">
        <f t="shared" si="30"/>
        <v>0</v>
      </c>
      <c r="P368" s="507" t="str">
        <f t="shared" si="31"/>
        <v/>
      </c>
      <c r="Q368" s="15"/>
      <c r="R368" s="15"/>
      <c r="S368" s="15"/>
      <c r="T368" s="15"/>
      <c r="V368" s="15"/>
      <c r="W368" s="541"/>
    </row>
    <row r="369" spans="1:23" ht="12" customHeight="1" x14ac:dyDescent="0.2">
      <c r="A369" s="118"/>
      <c r="B369" s="504" t="s">
        <v>35</v>
      </c>
      <c r="C369" s="497">
        <f>_xlfn.XLOOKUP(B369,Deelnemersoverzicht!A33:A100,Deelnemersoverzicht!C33:C100)</f>
        <v>0</v>
      </c>
      <c r="D369" s="505">
        <f t="shared" si="23"/>
        <v>0</v>
      </c>
      <c r="E369" s="502">
        <f>IFERROR(IF(D369&gt;0,(_xlfn.XLOOKUP(B369,Financiering!$A$7:$A$32,Financiering!$H$7:$H$32))*'Resultaat 6'!D369,0),)</f>
        <v>0</v>
      </c>
      <c r="F369" s="506">
        <f t="shared" si="24"/>
        <v>0</v>
      </c>
      <c r="G369" s="505">
        <f>IFERROR(IF(F369&gt;0,(_xlfn.XLOOKUP(B369,Financiering!$A$7:$A$32,Financiering!$N$7:$N$32))*'Resultaat 6'!F369,0),)</f>
        <v>0</v>
      </c>
      <c r="H369" s="505">
        <f t="shared" si="25"/>
        <v>0</v>
      </c>
      <c r="I369" s="505">
        <f>IFERROR(IF(H369&gt;0,(_xlfn.XLOOKUP(B369,Financiering!$A$7:$A$32,Financiering!$T$7:$T$32))*'Resultaat 6'!H369,0),"")</f>
        <v>0</v>
      </c>
      <c r="J369" s="505">
        <f t="shared" si="26"/>
        <v>0</v>
      </c>
      <c r="K369" s="505">
        <f>IFERROR(IF(J369&gt;0,_xlfn.XLOOKUP(B369,Financiering!$A$7:$A$32,Financiering!$Z$7:$Z$32)*'Resultaat 6'!J369,0),)</f>
        <v>0</v>
      </c>
      <c r="L369" s="505">
        <f t="shared" si="27"/>
        <v>0</v>
      </c>
      <c r="M369" s="505">
        <f t="shared" si="28"/>
        <v>0</v>
      </c>
      <c r="N369" s="501" t="str">
        <f t="shared" si="29"/>
        <v/>
      </c>
      <c r="O369" s="502">
        <f t="shared" si="30"/>
        <v>0</v>
      </c>
      <c r="P369" s="507" t="str">
        <f t="shared" si="31"/>
        <v/>
      </c>
      <c r="Q369" s="15"/>
      <c r="R369" s="15"/>
      <c r="S369" s="15"/>
      <c r="T369" s="15"/>
      <c r="V369" s="15"/>
      <c r="W369" s="541"/>
    </row>
    <row r="370" spans="1:23" ht="12" customHeight="1" x14ac:dyDescent="0.2">
      <c r="A370" s="118"/>
      <c r="B370" s="504" t="s">
        <v>36</v>
      </c>
      <c r="C370" s="497">
        <f>_xlfn.XLOOKUP(B370,Deelnemersoverzicht!A34:A101,Deelnemersoverzicht!C34:C101)</f>
        <v>0</v>
      </c>
      <c r="D370" s="505">
        <f t="shared" si="23"/>
        <v>0</v>
      </c>
      <c r="E370" s="502">
        <f>IFERROR(IF(D370&gt;0,(_xlfn.XLOOKUP(B370,Financiering!$A$7:$A$32,Financiering!$H$7:$H$32))*'Resultaat 6'!D370,0),)</f>
        <v>0</v>
      </c>
      <c r="F370" s="506">
        <f t="shared" si="24"/>
        <v>0</v>
      </c>
      <c r="G370" s="505">
        <f>IFERROR(IF(F370&gt;0,(_xlfn.XLOOKUP(B370,Financiering!$A$7:$A$32,Financiering!$N$7:$N$32))*'Resultaat 6'!F370,0),)</f>
        <v>0</v>
      </c>
      <c r="H370" s="505">
        <f t="shared" si="25"/>
        <v>0</v>
      </c>
      <c r="I370" s="505">
        <f>IFERROR(IF(H370&gt;0,(_xlfn.XLOOKUP(B370,Financiering!$A$7:$A$32,Financiering!$T$7:$T$32))*'Resultaat 6'!H370,0),"")</f>
        <v>0</v>
      </c>
      <c r="J370" s="505">
        <f t="shared" si="26"/>
        <v>0</v>
      </c>
      <c r="K370" s="505">
        <f>IFERROR(IF(J370&gt;0,_xlfn.XLOOKUP(B370,Financiering!$A$7:$A$32,Financiering!$Z$7:$Z$32)*'Resultaat 6'!J370,0),)</f>
        <v>0</v>
      </c>
      <c r="L370" s="505">
        <f t="shared" si="27"/>
        <v>0</v>
      </c>
      <c r="M370" s="505">
        <f t="shared" si="28"/>
        <v>0</v>
      </c>
      <c r="N370" s="501" t="str">
        <f t="shared" si="29"/>
        <v/>
      </c>
      <c r="O370" s="502">
        <f t="shared" si="30"/>
        <v>0</v>
      </c>
      <c r="P370" s="507" t="str">
        <f t="shared" si="31"/>
        <v/>
      </c>
      <c r="Q370" s="15"/>
      <c r="R370" s="15"/>
      <c r="S370" s="15"/>
      <c r="T370" s="15"/>
      <c r="V370" s="15"/>
      <c r="W370" s="541"/>
    </row>
    <row r="371" spans="1:23" ht="12" customHeight="1" x14ac:dyDescent="0.2">
      <c r="A371" s="118"/>
      <c r="B371" s="504" t="s">
        <v>104</v>
      </c>
      <c r="C371" s="497">
        <f>_xlfn.XLOOKUP(B371,Deelnemersoverzicht!A35:A102,Deelnemersoverzicht!C35:C102)</f>
        <v>0</v>
      </c>
      <c r="D371" s="505">
        <f t="shared" si="23"/>
        <v>0</v>
      </c>
      <c r="E371" s="502">
        <f>IFERROR(IF(D371&gt;0,(_xlfn.XLOOKUP(B371,Financiering!$A$7:$A$32,Financiering!$H$7:$H$32))*'Resultaat 6'!D371,0),)</f>
        <v>0</v>
      </c>
      <c r="F371" s="506">
        <f t="shared" si="24"/>
        <v>0</v>
      </c>
      <c r="G371" s="505">
        <f>IFERROR(IF(F371&gt;0,(_xlfn.XLOOKUP(B371,Financiering!$A$7:$A$32,Financiering!$N$7:$N$32))*'Resultaat 6'!F371,0),)</f>
        <v>0</v>
      </c>
      <c r="H371" s="505">
        <f t="shared" si="25"/>
        <v>0</v>
      </c>
      <c r="I371" s="505">
        <f>IFERROR(IF(H371&gt;0,(_xlfn.XLOOKUP(B371,Financiering!$A$7:$A$32,Financiering!$T$7:$T$32))*'Resultaat 6'!H371,0),"")</f>
        <v>0</v>
      </c>
      <c r="J371" s="505">
        <f t="shared" si="26"/>
        <v>0</v>
      </c>
      <c r="K371" s="505">
        <f>IFERROR(IF(J371&gt;0,_xlfn.XLOOKUP(B371,Financiering!$A$7:$A$32,Financiering!$Z$7:$Z$32)*'Resultaat 6'!J371,0),)</f>
        <v>0</v>
      </c>
      <c r="L371" s="505">
        <f t="shared" si="27"/>
        <v>0</v>
      </c>
      <c r="M371" s="505">
        <f t="shared" si="28"/>
        <v>0</v>
      </c>
      <c r="N371" s="501" t="str">
        <f t="shared" si="29"/>
        <v/>
      </c>
      <c r="O371" s="502">
        <f t="shared" si="30"/>
        <v>0</v>
      </c>
      <c r="P371" s="507" t="str">
        <f t="shared" si="31"/>
        <v/>
      </c>
      <c r="Q371" s="15"/>
      <c r="R371" s="15"/>
      <c r="S371" s="15"/>
      <c r="T371" s="15"/>
      <c r="V371" s="15"/>
      <c r="W371" s="541"/>
    </row>
    <row r="372" spans="1:23" ht="12" customHeight="1" x14ac:dyDescent="0.2">
      <c r="A372" s="118"/>
      <c r="B372" s="504" t="s">
        <v>105</v>
      </c>
      <c r="C372" s="497">
        <f>_xlfn.XLOOKUP(B372,Deelnemersoverzicht!A36:A103,Deelnemersoverzicht!C36:C103)</f>
        <v>0</v>
      </c>
      <c r="D372" s="505">
        <f t="shared" si="23"/>
        <v>0</v>
      </c>
      <c r="E372" s="502">
        <f>IFERROR(IF(D372&gt;0,(_xlfn.XLOOKUP(B372,Financiering!$A$7:$A$32,Financiering!$H$7:$H$32))*'Resultaat 6'!D372,0),)</f>
        <v>0</v>
      </c>
      <c r="F372" s="506">
        <f t="shared" si="24"/>
        <v>0</v>
      </c>
      <c r="G372" s="505">
        <f>IFERROR(IF(F372&gt;0,(_xlfn.XLOOKUP(B372,Financiering!$A$7:$A$32,Financiering!$N$7:$N$32))*'Resultaat 6'!F372,0),)</f>
        <v>0</v>
      </c>
      <c r="H372" s="505">
        <f t="shared" si="25"/>
        <v>0</v>
      </c>
      <c r="I372" s="505">
        <f>IFERROR(IF(H372&gt;0,(_xlfn.XLOOKUP(B372,Financiering!$A$7:$A$32,Financiering!$T$7:$T$32))*'Resultaat 6'!H372,0),"")</f>
        <v>0</v>
      </c>
      <c r="J372" s="505">
        <f t="shared" si="26"/>
        <v>0</v>
      </c>
      <c r="K372" s="505">
        <f>IFERROR(IF(J372&gt;0,_xlfn.XLOOKUP(B372,Financiering!$A$7:$A$32,Financiering!$Z$7:$Z$32)*'Resultaat 6'!J372,0),)</f>
        <v>0</v>
      </c>
      <c r="L372" s="505">
        <f t="shared" si="27"/>
        <v>0</v>
      </c>
      <c r="M372" s="505">
        <f t="shared" si="28"/>
        <v>0</v>
      </c>
      <c r="N372" s="501" t="str">
        <f t="shared" si="29"/>
        <v/>
      </c>
      <c r="O372" s="502">
        <f t="shared" si="30"/>
        <v>0</v>
      </c>
      <c r="P372" s="507" t="str">
        <f t="shared" si="31"/>
        <v/>
      </c>
      <c r="Q372" s="15"/>
      <c r="R372" s="15"/>
      <c r="S372" s="15"/>
      <c r="T372" s="15"/>
      <c r="V372" s="15"/>
      <c r="W372" s="541"/>
    </row>
    <row r="373" spans="1:23" ht="12" customHeight="1" x14ac:dyDescent="0.2">
      <c r="A373" s="118"/>
      <c r="B373" s="504" t="s">
        <v>130</v>
      </c>
      <c r="C373" s="497">
        <f>_xlfn.XLOOKUP(B373,Deelnemersoverzicht!A37:A104,Deelnemersoverzicht!C37:C104)</f>
        <v>0</v>
      </c>
      <c r="D373" s="505">
        <f t="shared" si="23"/>
        <v>0</v>
      </c>
      <c r="E373" s="502">
        <f>IFERROR(IF(D373&gt;0,(_xlfn.XLOOKUP(B373,Financiering!$A$7:$A$32,Financiering!$H$7:$H$32))*'Resultaat 6'!D373,0),)</f>
        <v>0</v>
      </c>
      <c r="F373" s="506">
        <f t="shared" si="24"/>
        <v>0</v>
      </c>
      <c r="G373" s="505">
        <f>IFERROR(IF(F373&gt;0,(_xlfn.XLOOKUP(B373,Financiering!$A$7:$A$32,Financiering!$N$7:$N$32))*'Resultaat 6'!F373,0),)</f>
        <v>0</v>
      </c>
      <c r="H373" s="505">
        <f t="shared" si="25"/>
        <v>0</v>
      </c>
      <c r="I373" s="505">
        <f>IFERROR(IF(H373&gt;0,(_xlfn.XLOOKUP(B373,Financiering!$A$7:$A$32,Financiering!$T$7:$T$32))*'Resultaat 6'!H373,0),"")</f>
        <v>0</v>
      </c>
      <c r="J373" s="505">
        <f t="shared" si="26"/>
        <v>0</v>
      </c>
      <c r="K373" s="505">
        <f>IFERROR(IF(J373&gt;0,_xlfn.XLOOKUP(B373,Financiering!$A$7:$A$32,Financiering!$Z$7:$Z$32)*'Resultaat 6'!J373,0),)</f>
        <v>0</v>
      </c>
      <c r="L373" s="505">
        <f t="shared" si="27"/>
        <v>0</v>
      </c>
      <c r="M373" s="505">
        <f t="shared" si="28"/>
        <v>0</v>
      </c>
      <c r="N373" s="501" t="str">
        <f t="shared" si="29"/>
        <v/>
      </c>
      <c r="O373" s="502">
        <f t="shared" si="30"/>
        <v>0</v>
      </c>
      <c r="P373" s="507" t="str">
        <f t="shared" si="31"/>
        <v/>
      </c>
      <c r="Q373" s="15"/>
      <c r="R373" s="15"/>
      <c r="S373" s="15"/>
      <c r="T373" s="15"/>
      <c r="V373" s="15"/>
      <c r="W373" s="541"/>
    </row>
    <row r="374" spans="1:23" ht="12" customHeight="1" x14ac:dyDescent="0.2">
      <c r="A374" s="118"/>
      <c r="B374" s="504" t="s">
        <v>131</v>
      </c>
      <c r="C374" s="497">
        <f>_xlfn.XLOOKUP(B374,Deelnemersoverzicht!A38:A105,Deelnemersoverzicht!C38:C105)</f>
        <v>0</v>
      </c>
      <c r="D374" s="505">
        <f t="shared" si="23"/>
        <v>0</v>
      </c>
      <c r="E374" s="502">
        <f>IFERROR(IF(D374&gt;0,(_xlfn.XLOOKUP(B374,Financiering!$A$7:$A$32,Financiering!$H$7:$H$32))*'Resultaat 6'!D374,0),)</f>
        <v>0</v>
      </c>
      <c r="F374" s="506">
        <f t="shared" si="24"/>
        <v>0</v>
      </c>
      <c r="G374" s="505">
        <f>IFERROR(IF(F374&gt;0,(_xlfn.XLOOKUP(B374,Financiering!$A$7:$A$32,Financiering!$N$7:$N$32))*'Resultaat 6'!F374,0),)</f>
        <v>0</v>
      </c>
      <c r="H374" s="505">
        <f t="shared" si="25"/>
        <v>0</v>
      </c>
      <c r="I374" s="505">
        <f>IFERROR(IF(H374&gt;0,(_xlfn.XLOOKUP(B374,Financiering!$A$7:$A$32,Financiering!$T$7:$T$32))*'Resultaat 6'!H374,0),"")</f>
        <v>0</v>
      </c>
      <c r="J374" s="505">
        <f t="shared" si="26"/>
        <v>0</v>
      </c>
      <c r="K374" s="505">
        <f>IFERROR(IF(J374&gt;0,_xlfn.XLOOKUP(B374,Financiering!$A$7:$A$32,Financiering!$Z$7:$Z$32)*'Resultaat 6'!J374,0),)</f>
        <v>0</v>
      </c>
      <c r="L374" s="505">
        <f t="shared" si="27"/>
        <v>0</v>
      </c>
      <c r="M374" s="505">
        <f t="shared" si="28"/>
        <v>0</v>
      </c>
      <c r="N374" s="501" t="str">
        <f t="shared" si="29"/>
        <v/>
      </c>
      <c r="O374" s="502">
        <f t="shared" si="30"/>
        <v>0</v>
      </c>
      <c r="P374" s="507" t="str">
        <f t="shared" si="31"/>
        <v/>
      </c>
      <c r="Q374" s="15"/>
      <c r="R374" s="15"/>
      <c r="S374" s="15"/>
      <c r="T374" s="15"/>
      <c r="V374" s="15"/>
      <c r="W374" s="541"/>
    </row>
    <row r="375" spans="1:23" ht="12" customHeight="1" x14ac:dyDescent="0.2">
      <c r="A375" s="118"/>
      <c r="B375" s="504" t="s">
        <v>132</v>
      </c>
      <c r="C375" s="497">
        <f>_xlfn.XLOOKUP(B375,Deelnemersoverzicht!A39:A106,Deelnemersoverzicht!C39:C106)</f>
        <v>0</v>
      </c>
      <c r="D375" s="505">
        <f t="shared" si="23"/>
        <v>0</v>
      </c>
      <c r="E375" s="502">
        <f>IFERROR(IF(D375&gt;0,(_xlfn.XLOOKUP(B375,Financiering!$A$7:$A$32,Financiering!$H$7:$H$32))*'Resultaat 6'!D375,0),)</f>
        <v>0</v>
      </c>
      <c r="F375" s="506">
        <f t="shared" si="24"/>
        <v>0</v>
      </c>
      <c r="G375" s="505">
        <f>IFERROR(IF(F375&gt;0,(_xlfn.XLOOKUP(B375,Financiering!$A$7:$A$32,Financiering!$N$7:$N$32))*'Resultaat 6'!F375,0),)</f>
        <v>0</v>
      </c>
      <c r="H375" s="505">
        <f t="shared" si="25"/>
        <v>0</v>
      </c>
      <c r="I375" s="505">
        <f>IFERROR(IF(H375&gt;0,(_xlfn.XLOOKUP(B375,Financiering!$A$7:$A$32,Financiering!$T$7:$T$32))*'Resultaat 6'!H375,0),"")</f>
        <v>0</v>
      </c>
      <c r="J375" s="505">
        <f t="shared" si="26"/>
        <v>0</v>
      </c>
      <c r="K375" s="505">
        <f>IFERROR(IF(J375&gt;0,_xlfn.XLOOKUP(B375,Financiering!$A$7:$A$32,Financiering!$Z$7:$Z$32)*'Resultaat 6'!J375,0),)</f>
        <v>0</v>
      </c>
      <c r="L375" s="505">
        <f t="shared" si="27"/>
        <v>0</v>
      </c>
      <c r="M375" s="505">
        <f t="shared" si="28"/>
        <v>0</v>
      </c>
      <c r="N375" s="501" t="str">
        <f t="shared" si="29"/>
        <v/>
      </c>
      <c r="O375" s="502">
        <f t="shared" si="30"/>
        <v>0</v>
      </c>
      <c r="P375" s="507" t="str">
        <f t="shared" si="31"/>
        <v/>
      </c>
      <c r="Q375" s="15"/>
      <c r="R375" s="15"/>
      <c r="S375" s="15"/>
      <c r="T375" s="15"/>
      <c r="V375" s="15"/>
      <c r="W375" s="541"/>
    </row>
    <row r="376" spans="1:23" ht="12" customHeight="1" x14ac:dyDescent="0.2">
      <c r="A376" s="118"/>
      <c r="B376" s="504" t="s">
        <v>133</v>
      </c>
      <c r="C376" s="497">
        <f>_xlfn.XLOOKUP(B376,Deelnemersoverzicht!A40:A107,Deelnemersoverzicht!C40:C107)</f>
        <v>0</v>
      </c>
      <c r="D376" s="505">
        <f t="shared" si="23"/>
        <v>0</v>
      </c>
      <c r="E376" s="502">
        <f>IFERROR(IF(D376&gt;0,(_xlfn.XLOOKUP(B376,Financiering!$A$7:$A$32,Financiering!$H$7:$H$32))*'Resultaat 6'!D376,0),)</f>
        <v>0</v>
      </c>
      <c r="F376" s="506">
        <f t="shared" si="24"/>
        <v>0</v>
      </c>
      <c r="G376" s="505">
        <f>IFERROR(IF(F376&gt;0,(_xlfn.XLOOKUP(B376,Financiering!$A$7:$A$32,Financiering!$N$7:$N$32))*'Resultaat 6'!F376,0),)</f>
        <v>0</v>
      </c>
      <c r="H376" s="505">
        <f t="shared" si="25"/>
        <v>0</v>
      </c>
      <c r="I376" s="505">
        <f>IFERROR(IF(H376&gt;0,(_xlfn.XLOOKUP(B376,Financiering!$A$7:$A$32,Financiering!$T$7:$T$32))*'Resultaat 6'!H376,0),"")</f>
        <v>0</v>
      </c>
      <c r="J376" s="505">
        <f t="shared" si="26"/>
        <v>0</v>
      </c>
      <c r="K376" s="505">
        <f>IFERROR(IF(J376&gt;0,_xlfn.XLOOKUP(B376,Financiering!$A$7:$A$32,Financiering!$Z$7:$Z$32)*'Resultaat 6'!J376,0),)</f>
        <v>0</v>
      </c>
      <c r="L376" s="505">
        <f t="shared" si="27"/>
        <v>0</v>
      </c>
      <c r="M376" s="505">
        <f t="shared" si="28"/>
        <v>0</v>
      </c>
      <c r="N376" s="501" t="str">
        <f t="shared" si="29"/>
        <v/>
      </c>
      <c r="O376" s="502">
        <f t="shared" si="30"/>
        <v>0</v>
      </c>
      <c r="P376" s="507" t="str">
        <f t="shared" si="31"/>
        <v/>
      </c>
      <c r="Q376" s="15"/>
      <c r="R376" s="15"/>
      <c r="S376" s="15"/>
      <c r="T376" s="15"/>
      <c r="V376" s="15"/>
      <c r="W376" s="541"/>
    </row>
    <row r="377" spans="1:23" ht="12" customHeight="1" thickBot="1" x14ac:dyDescent="0.25">
      <c r="A377" s="118"/>
      <c r="B377" s="504" t="s">
        <v>134</v>
      </c>
      <c r="C377" s="497">
        <f>_xlfn.XLOOKUP(B377,Deelnemersoverzicht!A41:A108,Deelnemersoverzicht!C41:C108)</f>
        <v>0</v>
      </c>
      <c r="D377" s="505">
        <f t="shared" si="23"/>
        <v>0</v>
      </c>
      <c r="E377" s="502">
        <f>IFERROR(IF(D377&gt;0,(_xlfn.XLOOKUP(B377,Financiering!$A$7:$A$32,Financiering!$H$7:$H$32))*'Resultaat 6'!D377,0),)</f>
        <v>0</v>
      </c>
      <c r="F377" s="506">
        <f t="shared" si="24"/>
        <v>0</v>
      </c>
      <c r="G377" s="505">
        <f>IFERROR(IF(F377&gt;0,(_xlfn.XLOOKUP(B377,Financiering!$A$7:$A$32,Financiering!$N$7:$N$32))*'Resultaat 6'!F377,0),)</f>
        <v>0</v>
      </c>
      <c r="H377" s="505">
        <f t="shared" si="25"/>
        <v>0</v>
      </c>
      <c r="I377" s="505">
        <f>IFERROR(IF(H377&gt;0,(_xlfn.XLOOKUP(B377,Financiering!$A$7:$A$32,Financiering!$T$7:$T$32))*'Resultaat 6'!H377,0),"")</f>
        <v>0</v>
      </c>
      <c r="J377" s="505">
        <f t="shared" si="26"/>
        <v>0</v>
      </c>
      <c r="K377" s="505">
        <f>IFERROR(IF(J377&gt;0,_xlfn.XLOOKUP(B377,Financiering!$A$7:$A$32,Financiering!$Z$7:$Z$32)*'Resultaat 6'!J377,0),)</f>
        <v>0</v>
      </c>
      <c r="L377" s="505">
        <f t="shared" si="27"/>
        <v>0</v>
      </c>
      <c r="M377" s="505">
        <f t="shared" si="28"/>
        <v>0</v>
      </c>
      <c r="N377" s="501" t="str">
        <f t="shared" si="29"/>
        <v/>
      </c>
      <c r="O377" s="502">
        <f t="shared" si="30"/>
        <v>0</v>
      </c>
      <c r="P377" s="507" t="str">
        <f t="shared" si="31"/>
        <v/>
      </c>
      <c r="Q377" s="15"/>
      <c r="R377" s="15"/>
      <c r="S377" s="15"/>
      <c r="T377" s="15"/>
      <c r="V377" s="15"/>
      <c r="W377" s="541"/>
    </row>
    <row r="378" spans="1:23" ht="12" hidden="1" customHeight="1" x14ac:dyDescent="0.2">
      <c r="A378" s="118"/>
      <c r="B378" s="504" t="s">
        <v>169</v>
      </c>
      <c r="C378" s="497">
        <f>_xlfn.XLOOKUP(B378,Deelnemersoverzicht!A42:A109,Deelnemersoverzicht!C42:C109)</f>
        <v>0</v>
      </c>
      <c r="D378" s="505">
        <f t="shared" si="23"/>
        <v>0</v>
      </c>
      <c r="E378" s="502">
        <f>IFERROR(IF(D378&gt;0,(_xlfn.XLOOKUP(B378,Financiering!A33:A58,Financiering!H33:H58))*'Resultaat 1'!D378,0),)</f>
        <v>0</v>
      </c>
      <c r="F378" s="506">
        <f t="shared" si="24"/>
        <v>0</v>
      </c>
      <c r="G378" s="505">
        <f>IFERROR(IF(F378&gt;0,Financiering!N33*'Resultaat 1'!F378,0),)</f>
        <v>0</v>
      </c>
      <c r="H378" s="505">
        <f t="shared" si="25"/>
        <v>0</v>
      </c>
      <c r="I378" s="505">
        <f>IFERROR(IF(H378&gt;0,Financiering!T33*'Resultaat 1'!H378,0),0)</f>
        <v>0</v>
      </c>
      <c r="J378" s="505">
        <f t="shared" si="26"/>
        <v>0</v>
      </c>
      <c r="K378" s="505">
        <f>IFERROR(IF(J378&gt;0,Financiering!Z33*'Resultaat 1'!J378,0),)</f>
        <v>0</v>
      </c>
      <c r="L378" s="505">
        <f t="shared" si="27"/>
        <v>0</v>
      </c>
      <c r="M378" s="505">
        <f t="shared" si="28"/>
        <v>0</v>
      </c>
      <c r="N378" s="501" t="str">
        <f t="shared" si="29"/>
        <v/>
      </c>
      <c r="O378" s="502">
        <f t="shared" si="30"/>
        <v>0</v>
      </c>
      <c r="P378" s="507" t="str">
        <f t="shared" si="31"/>
        <v/>
      </c>
      <c r="Q378" s="15"/>
      <c r="R378" s="15"/>
      <c r="S378" s="15"/>
      <c r="T378" s="15"/>
      <c r="V378" s="15"/>
      <c r="W378" s="541"/>
    </row>
    <row r="379" spans="1:23" ht="12" hidden="1" customHeight="1" x14ac:dyDescent="0.2">
      <c r="A379" s="118"/>
      <c r="B379" s="504" t="s">
        <v>170</v>
      </c>
      <c r="C379" s="497">
        <f>_xlfn.XLOOKUP(B379,Deelnemersoverzicht!A43:A110,Deelnemersoverzicht!C43:C110)</f>
        <v>0</v>
      </c>
      <c r="D379" s="505">
        <f t="shared" si="23"/>
        <v>0</v>
      </c>
      <c r="E379" s="502">
        <f>IFERROR(IF(D379&gt;0,(_xlfn.XLOOKUP(B379,Financiering!A34:A59,Financiering!H34:H59))*'Resultaat 1'!D379,0),)</f>
        <v>0</v>
      </c>
      <c r="F379" s="506">
        <f t="shared" si="24"/>
        <v>0</v>
      </c>
      <c r="G379" s="505">
        <f>IFERROR(IF(F379&gt;0,Financiering!N34*'Resultaat 1'!F379,0),)</f>
        <v>0</v>
      </c>
      <c r="H379" s="505">
        <f t="shared" si="25"/>
        <v>0</v>
      </c>
      <c r="I379" s="505">
        <f>IFERROR(IF(H379&gt;0,Financiering!T34*'Resultaat 1'!H379,0),0)</f>
        <v>0</v>
      </c>
      <c r="J379" s="505">
        <f t="shared" si="26"/>
        <v>0</v>
      </c>
      <c r="K379" s="505">
        <f>IFERROR(IF(J379&gt;0,Financiering!Z34*'Resultaat 1'!J379,0),)</f>
        <v>0</v>
      </c>
      <c r="L379" s="505">
        <f t="shared" si="27"/>
        <v>0</v>
      </c>
      <c r="M379" s="505">
        <f t="shared" si="28"/>
        <v>0</v>
      </c>
      <c r="N379" s="501" t="str">
        <f t="shared" si="29"/>
        <v/>
      </c>
      <c r="O379" s="502">
        <f t="shared" si="30"/>
        <v>0</v>
      </c>
      <c r="P379" s="507" t="str">
        <f t="shared" si="31"/>
        <v/>
      </c>
      <c r="Q379" s="15"/>
      <c r="R379" s="15"/>
      <c r="S379" s="15"/>
      <c r="T379" s="15"/>
      <c r="V379" s="15"/>
      <c r="W379" s="541"/>
    </row>
    <row r="380" spans="1:23" ht="12" hidden="1" customHeight="1" x14ac:dyDescent="0.2">
      <c r="A380" s="118"/>
      <c r="B380" s="504" t="s">
        <v>171</v>
      </c>
      <c r="C380" s="497">
        <f>_xlfn.XLOOKUP(B380,Deelnemersoverzicht!A44:A111,Deelnemersoverzicht!C44:C111)</f>
        <v>0</v>
      </c>
      <c r="D380" s="505">
        <f t="shared" si="23"/>
        <v>0</v>
      </c>
      <c r="E380" s="502">
        <f>IFERROR(IF(D380&gt;0,(_xlfn.XLOOKUP(B380,Financiering!A35:A60,Financiering!H35:H60))*'Resultaat 1'!D380,0),)</f>
        <v>0</v>
      </c>
      <c r="F380" s="506">
        <f t="shared" si="24"/>
        <v>0</v>
      </c>
      <c r="G380" s="505">
        <f>IFERROR(IF(F380&gt;0,Financiering!N35*'Resultaat 1'!F380,0),)</f>
        <v>0</v>
      </c>
      <c r="H380" s="505">
        <f t="shared" si="25"/>
        <v>0</v>
      </c>
      <c r="I380" s="505">
        <f>IFERROR(IF(H380&gt;0,Financiering!T35*'Resultaat 1'!H380,0),0)</f>
        <v>0</v>
      </c>
      <c r="J380" s="505">
        <f t="shared" si="26"/>
        <v>0</v>
      </c>
      <c r="K380" s="505">
        <f>IFERROR(IF(J380&gt;0,Financiering!Z35*'Resultaat 1'!J380,0),)</f>
        <v>0</v>
      </c>
      <c r="L380" s="505">
        <f t="shared" si="27"/>
        <v>0</v>
      </c>
      <c r="M380" s="505">
        <f t="shared" si="28"/>
        <v>0</v>
      </c>
      <c r="N380" s="501" t="str">
        <f t="shared" si="29"/>
        <v/>
      </c>
      <c r="O380" s="502">
        <f t="shared" si="30"/>
        <v>0</v>
      </c>
      <c r="P380" s="507" t="str">
        <f t="shared" si="31"/>
        <v/>
      </c>
      <c r="Q380" s="15"/>
      <c r="R380" s="15"/>
      <c r="S380" s="15"/>
      <c r="T380" s="15"/>
      <c r="V380" s="15"/>
      <c r="W380" s="541"/>
    </row>
    <row r="381" spans="1:23" ht="12" hidden="1" customHeight="1" x14ac:dyDescent="0.2">
      <c r="A381" s="118"/>
      <c r="B381" s="504" t="s">
        <v>172</v>
      </c>
      <c r="C381" s="497">
        <f>_xlfn.XLOOKUP(B381,Deelnemersoverzicht!A45:A112,Deelnemersoverzicht!C45:C112)</f>
        <v>0</v>
      </c>
      <c r="D381" s="505">
        <f t="shared" si="23"/>
        <v>0</v>
      </c>
      <c r="E381" s="502">
        <f>IFERROR(IF(D381&gt;0,(_xlfn.XLOOKUP(B381,Financiering!A36:A61,Financiering!H36:H61))*'Resultaat 1'!D381,0),)</f>
        <v>0</v>
      </c>
      <c r="F381" s="506">
        <f t="shared" si="24"/>
        <v>0</v>
      </c>
      <c r="G381" s="505">
        <f>IFERROR(IF(F381&gt;0,Financiering!N36*'Resultaat 1'!F381,0),)</f>
        <v>0</v>
      </c>
      <c r="H381" s="505">
        <f t="shared" si="25"/>
        <v>0</v>
      </c>
      <c r="I381" s="505">
        <f>IFERROR(IF(H381&gt;0,Financiering!T36*'Resultaat 1'!H381,0),0)</f>
        <v>0</v>
      </c>
      <c r="J381" s="505">
        <f t="shared" si="26"/>
        <v>0</v>
      </c>
      <c r="K381" s="505">
        <f>IFERROR(IF(J381&gt;0,Financiering!Z36*'Resultaat 1'!J381,0),)</f>
        <v>0</v>
      </c>
      <c r="L381" s="505">
        <f t="shared" si="27"/>
        <v>0</v>
      </c>
      <c r="M381" s="505">
        <f t="shared" si="28"/>
        <v>0</v>
      </c>
      <c r="N381" s="501" t="str">
        <f t="shared" si="29"/>
        <v/>
      </c>
      <c r="O381" s="502">
        <f t="shared" si="30"/>
        <v>0</v>
      </c>
      <c r="P381" s="507" t="str">
        <f t="shared" si="31"/>
        <v/>
      </c>
      <c r="Q381" s="15"/>
      <c r="R381" s="15"/>
      <c r="S381" s="15"/>
      <c r="T381" s="15"/>
      <c r="V381" s="15"/>
      <c r="W381" s="541"/>
    </row>
    <row r="382" spans="1:23" ht="12" hidden="1" customHeight="1" x14ac:dyDescent="0.2">
      <c r="A382" s="118"/>
      <c r="B382" s="504" t="s">
        <v>173</v>
      </c>
      <c r="C382" s="497">
        <f>_xlfn.XLOOKUP(B382,Deelnemersoverzicht!A46:A113,Deelnemersoverzicht!C46:C113)</f>
        <v>0</v>
      </c>
      <c r="D382" s="505">
        <f t="shared" si="23"/>
        <v>0</v>
      </c>
      <c r="E382" s="502">
        <f>IFERROR(IF(D382&gt;0,(_xlfn.XLOOKUP(B382,Financiering!A37:A62,Financiering!H37:H62))*'Resultaat 1'!D382,0),)</f>
        <v>0</v>
      </c>
      <c r="F382" s="506">
        <f t="shared" si="24"/>
        <v>0</v>
      </c>
      <c r="G382" s="505">
        <f>IFERROR(IF(F382&gt;0,Financiering!N37*'Resultaat 1'!F382,0),)</f>
        <v>0</v>
      </c>
      <c r="H382" s="505">
        <f t="shared" si="25"/>
        <v>0</v>
      </c>
      <c r="I382" s="505">
        <f>IFERROR(IF(H382&gt;0,Financiering!T37*'Resultaat 1'!H382,0),0)</f>
        <v>0</v>
      </c>
      <c r="J382" s="505">
        <f t="shared" si="26"/>
        <v>0</v>
      </c>
      <c r="K382" s="505">
        <f>IFERROR(IF(J382&gt;0,Financiering!Z37*'Resultaat 1'!J382,0),)</f>
        <v>0</v>
      </c>
      <c r="L382" s="505">
        <f t="shared" si="27"/>
        <v>0</v>
      </c>
      <c r="M382" s="505">
        <f t="shared" si="28"/>
        <v>0</v>
      </c>
      <c r="N382" s="501" t="str">
        <f t="shared" si="29"/>
        <v/>
      </c>
      <c r="O382" s="502">
        <f t="shared" si="30"/>
        <v>0</v>
      </c>
      <c r="P382" s="507" t="str">
        <f t="shared" si="31"/>
        <v/>
      </c>
      <c r="Q382" s="15"/>
      <c r="R382" s="15"/>
      <c r="S382" s="15"/>
      <c r="T382" s="15"/>
      <c r="V382" s="15"/>
      <c r="W382" s="541"/>
    </row>
    <row r="383" spans="1:23" ht="12" hidden="1" customHeight="1" x14ac:dyDescent="0.2">
      <c r="A383" s="118"/>
      <c r="B383" s="504" t="s">
        <v>174</v>
      </c>
      <c r="C383" s="497">
        <f>_xlfn.XLOOKUP(B383,Deelnemersoverzicht!A47:A114,Deelnemersoverzicht!C47:C114)</f>
        <v>0</v>
      </c>
      <c r="D383" s="505">
        <f t="shared" si="23"/>
        <v>0</v>
      </c>
      <c r="E383" s="502">
        <f>IFERROR(IF(D383&gt;0,(_xlfn.XLOOKUP(B383,Financiering!A38:A63,Financiering!H38:H63))*'Resultaat 1'!D383,0),)</f>
        <v>0</v>
      </c>
      <c r="F383" s="506">
        <f t="shared" si="24"/>
        <v>0</v>
      </c>
      <c r="G383" s="505">
        <f>IFERROR(IF(F383&gt;0,Financiering!N38*'Resultaat 1'!F383,0),)</f>
        <v>0</v>
      </c>
      <c r="H383" s="505">
        <f t="shared" si="25"/>
        <v>0</v>
      </c>
      <c r="I383" s="505">
        <f>IFERROR(IF(H383&gt;0,Financiering!T38*'Resultaat 1'!H383,0),0)</f>
        <v>0</v>
      </c>
      <c r="J383" s="505">
        <f t="shared" si="26"/>
        <v>0</v>
      </c>
      <c r="K383" s="505">
        <f>IFERROR(IF(J383&gt;0,Financiering!Z38*'Resultaat 1'!J383,0),)</f>
        <v>0</v>
      </c>
      <c r="L383" s="505">
        <f t="shared" si="27"/>
        <v>0</v>
      </c>
      <c r="M383" s="505">
        <f t="shared" si="28"/>
        <v>0</v>
      </c>
      <c r="N383" s="501" t="str">
        <f t="shared" si="29"/>
        <v/>
      </c>
      <c r="O383" s="502">
        <f t="shared" si="30"/>
        <v>0</v>
      </c>
      <c r="P383" s="507" t="str">
        <f t="shared" si="31"/>
        <v/>
      </c>
      <c r="Q383" s="15"/>
      <c r="R383" s="15"/>
      <c r="S383" s="15"/>
      <c r="T383" s="15"/>
      <c r="V383" s="15"/>
      <c r="W383" s="541"/>
    </row>
    <row r="384" spans="1:23" ht="12" hidden="1" customHeight="1" x14ac:dyDescent="0.2">
      <c r="A384" s="118"/>
      <c r="B384" s="504" t="s">
        <v>175</v>
      </c>
      <c r="C384" s="497">
        <f>_xlfn.XLOOKUP(B384,Deelnemersoverzicht!A48:A115,Deelnemersoverzicht!C48:C115)</f>
        <v>0</v>
      </c>
      <c r="D384" s="505">
        <f t="shared" ref="D384:D402" si="32">SUMIFS($N$15:$N$315,$C$15:$C$315,C384,$M$15:$M$315,$D$350)</f>
        <v>0</v>
      </c>
      <c r="E384" s="502">
        <f>IFERROR(IF(D384&gt;0,(_xlfn.XLOOKUP(B384,Financiering!A39:A64,Financiering!H39:H64))*'Resultaat 1'!D384,0),)</f>
        <v>0</v>
      </c>
      <c r="F384" s="506">
        <f t="shared" ref="F384:F402" si="33">SUMIFS($N$15:$N$315,$C$15:$C$315,C384,$M$15:$M$315,$F$350)</f>
        <v>0</v>
      </c>
      <c r="G384" s="505">
        <f>IFERROR(IF(F384&gt;0,Financiering!N39*'Resultaat 1'!F384,0),)</f>
        <v>0</v>
      </c>
      <c r="H384" s="505">
        <f t="shared" ref="H384:H402" si="34">SUMIFS($N$15:$N$315,$C$15:$C$315,C384,$M$15:$M$315,$H$350)</f>
        <v>0</v>
      </c>
      <c r="I384" s="505">
        <f>IFERROR(IF(H384&gt;0,Financiering!T39*'Resultaat 1'!H384,0),0)</f>
        <v>0</v>
      </c>
      <c r="J384" s="505">
        <f t="shared" ref="J384:J402" si="35">SUMIFS($N$15:$N$315,$C$15:$C$315,C384,$M$15:$M$315,$J$350)</f>
        <v>0</v>
      </c>
      <c r="K384" s="505">
        <f>IFERROR(IF(J384&gt;0,Financiering!Z39*'Resultaat 1'!J384,0),)</f>
        <v>0</v>
      </c>
      <c r="L384" s="505">
        <f t="shared" ref="L384:L402" si="36">D384+F384+H384+J384</f>
        <v>0</v>
      </c>
      <c r="M384" s="505">
        <f t="shared" ref="M384:M402" si="37">E384+G384+I384+K384</f>
        <v>0</v>
      </c>
      <c r="N384" s="501" t="str">
        <f t="shared" si="29"/>
        <v/>
      </c>
      <c r="O384" s="502">
        <f t="shared" si="30"/>
        <v>0</v>
      </c>
      <c r="P384" s="507" t="str">
        <f t="shared" si="31"/>
        <v/>
      </c>
      <c r="Q384" s="15"/>
      <c r="R384" s="15"/>
      <c r="S384" s="15"/>
      <c r="T384" s="15"/>
      <c r="V384" s="15"/>
      <c r="W384" s="541"/>
    </row>
    <row r="385" spans="1:23" ht="12" hidden="1" customHeight="1" x14ac:dyDescent="0.2">
      <c r="A385" s="118"/>
      <c r="B385" s="504" t="s">
        <v>176</v>
      </c>
      <c r="C385" s="497">
        <f>_xlfn.XLOOKUP(B385,Deelnemersoverzicht!A49:A116,Deelnemersoverzicht!C49:C116)</f>
        <v>0</v>
      </c>
      <c r="D385" s="505">
        <f t="shared" si="32"/>
        <v>0</v>
      </c>
      <c r="E385" s="502">
        <f>IFERROR(IF(D385&gt;0,(_xlfn.XLOOKUP(B385,Financiering!A40:A65,Financiering!H40:H65))*'Resultaat 1'!D385,0),)</f>
        <v>0</v>
      </c>
      <c r="F385" s="506">
        <f t="shared" si="33"/>
        <v>0</v>
      </c>
      <c r="G385" s="505">
        <f>IFERROR(IF(F385&gt;0,Financiering!N40*'Resultaat 1'!F385,0),)</f>
        <v>0</v>
      </c>
      <c r="H385" s="505">
        <f t="shared" si="34"/>
        <v>0</v>
      </c>
      <c r="I385" s="505">
        <f>IFERROR(IF(H385&gt;0,Financiering!T40*'Resultaat 1'!H385,0),0)</f>
        <v>0</v>
      </c>
      <c r="J385" s="505">
        <f t="shared" si="35"/>
        <v>0</v>
      </c>
      <c r="K385" s="505">
        <f>IFERROR(IF(J385&gt;0,Financiering!Z40*'Resultaat 1'!J385,0),)</f>
        <v>0</v>
      </c>
      <c r="L385" s="505">
        <f t="shared" si="36"/>
        <v>0</v>
      </c>
      <c r="M385" s="505">
        <f t="shared" si="37"/>
        <v>0</v>
      </c>
      <c r="N385" s="501" t="str">
        <f t="shared" si="29"/>
        <v/>
      </c>
      <c r="O385" s="502">
        <f t="shared" si="30"/>
        <v>0</v>
      </c>
      <c r="P385" s="507" t="str">
        <f t="shared" si="31"/>
        <v/>
      </c>
      <c r="Q385" s="15"/>
      <c r="R385" s="15"/>
      <c r="S385" s="15"/>
      <c r="T385" s="15"/>
      <c r="V385" s="15"/>
      <c r="W385" s="541"/>
    </row>
    <row r="386" spans="1:23" ht="12" hidden="1" customHeight="1" x14ac:dyDescent="0.2">
      <c r="A386" s="118"/>
      <c r="B386" s="504" t="s">
        <v>177</v>
      </c>
      <c r="C386" s="497">
        <f>_xlfn.XLOOKUP(B386,Deelnemersoverzicht!A50:A117,Deelnemersoverzicht!C50:C117)</f>
        <v>0</v>
      </c>
      <c r="D386" s="505">
        <f t="shared" si="32"/>
        <v>0</v>
      </c>
      <c r="E386" s="502">
        <f>IFERROR(IF(D386&gt;0,(_xlfn.XLOOKUP(B386,Financiering!A41:A66,Financiering!H41:H66))*'Resultaat 1'!D386,0),)</f>
        <v>0</v>
      </c>
      <c r="F386" s="506">
        <f t="shared" si="33"/>
        <v>0</v>
      </c>
      <c r="G386" s="505">
        <f>IFERROR(IF(F386&gt;0,Financiering!N41*'Resultaat 1'!F386,0),)</f>
        <v>0</v>
      </c>
      <c r="H386" s="505">
        <f t="shared" si="34"/>
        <v>0</v>
      </c>
      <c r="I386" s="505">
        <f>IFERROR(IF(H386&gt;0,Financiering!T41*'Resultaat 1'!H386,0),0)</f>
        <v>0</v>
      </c>
      <c r="J386" s="505">
        <f t="shared" si="35"/>
        <v>0</v>
      </c>
      <c r="K386" s="505">
        <f>IFERROR(IF(J386&gt;0,Financiering!Z41*'Resultaat 1'!J386,0),)</f>
        <v>0</v>
      </c>
      <c r="L386" s="505">
        <f t="shared" si="36"/>
        <v>0</v>
      </c>
      <c r="M386" s="505">
        <f t="shared" si="37"/>
        <v>0</v>
      </c>
      <c r="N386" s="501" t="str">
        <f t="shared" si="29"/>
        <v/>
      </c>
      <c r="O386" s="502">
        <f t="shared" si="30"/>
        <v>0</v>
      </c>
      <c r="P386" s="507" t="str">
        <f t="shared" si="31"/>
        <v/>
      </c>
      <c r="Q386" s="15"/>
      <c r="R386" s="15"/>
      <c r="S386" s="15"/>
      <c r="T386" s="15"/>
      <c r="V386" s="15"/>
      <c r="W386" s="541"/>
    </row>
    <row r="387" spans="1:23" ht="12" hidden="1" customHeight="1" x14ac:dyDescent="0.2">
      <c r="A387" s="118"/>
      <c r="B387" s="504" t="s">
        <v>178</v>
      </c>
      <c r="C387" s="497">
        <f>_xlfn.XLOOKUP(B387,Deelnemersoverzicht!A51:A118,Deelnemersoverzicht!C51:C118)</f>
        <v>0</v>
      </c>
      <c r="D387" s="505">
        <f t="shared" si="32"/>
        <v>0</v>
      </c>
      <c r="E387" s="502">
        <f>IFERROR(IF(D387&gt;0,(_xlfn.XLOOKUP(B387,Financiering!A42:A67,Financiering!H42:H67))*'Resultaat 1'!D387,0),)</f>
        <v>0</v>
      </c>
      <c r="F387" s="506">
        <f t="shared" si="33"/>
        <v>0</v>
      </c>
      <c r="G387" s="505">
        <f>IFERROR(IF(F387&gt;0,Financiering!N42*'Resultaat 1'!F387,0),)</f>
        <v>0</v>
      </c>
      <c r="H387" s="505">
        <f t="shared" si="34"/>
        <v>0</v>
      </c>
      <c r="I387" s="505">
        <f>IFERROR(IF(H387&gt;0,Financiering!T42*'Resultaat 1'!H387,0),0)</f>
        <v>0</v>
      </c>
      <c r="J387" s="505">
        <f t="shared" si="35"/>
        <v>0</v>
      </c>
      <c r="K387" s="505">
        <f>IFERROR(IF(J387&gt;0,Financiering!Z42*'Resultaat 1'!J387,0),)</f>
        <v>0</v>
      </c>
      <c r="L387" s="505">
        <f t="shared" si="36"/>
        <v>0</v>
      </c>
      <c r="M387" s="505">
        <f t="shared" si="37"/>
        <v>0</v>
      </c>
      <c r="N387" s="501" t="str">
        <f t="shared" si="29"/>
        <v/>
      </c>
      <c r="O387" s="502">
        <f t="shared" si="30"/>
        <v>0</v>
      </c>
      <c r="P387" s="507" t="str">
        <f t="shared" si="31"/>
        <v/>
      </c>
      <c r="Q387" s="15"/>
      <c r="R387" s="15"/>
      <c r="S387" s="15"/>
      <c r="T387" s="15"/>
      <c r="V387" s="15"/>
      <c r="W387" s="541"/>
    </row>
    <row r="388" spans="1:23" ht="12" hidden="1" customHeight="1" x14ac:dyDescent="0.2">
      <c r="A388" s="118"/>
      <c r="B388" s="504" t="s">
        <v>179</v>
      </c>
      <c r="C388" s="497">
        <f>_xlfn.XLOOKUP(B388,Deelnemersoverzicht!A52:A119,Deelnemersoverzicht!C52:C119)</f>
        <v>0</v>
      </c>
      <c r="D388" s="505">
        <f t="shared" si="32"/>
        <v>0</v>
      </c>
      <c r="E388" s="502">
        <f>IFERROR(IF(D388&gt;0,(_xlfn.XLOOKUP(B388,Financiering!A43:A68,Financiering!H43:H68))*'Resultaat 1'!D388,0),)</f>
        <v>0</v>
      </c>
      <c r="F388" s="506">
        <f t="shared" si="33"/>
        <v>0</v>
      </c>
      <c r="G388" s="505">
        <f>IFERROR(IF(F388&gt;0,Financiering!N43*'Resultaat 1'!F388,0),)</f>
        <v>0</v>
      </c>
      <c r="H388" s="505">
        <f t="shared" si="34"/>
        <v>0</v>
      </c>
      <c r="I388" s="505">
        <f>IFERROR(IF(H388&gt;0,Financiering!T43*'Resultaat 1'!H388,0),0)</f>
        <v>0</v>
      </c>
      <c r="J388" s="505">
        <f t="shared" si="35"/>
        <v>0</v>
      </c>
      <c r="K388" s="505">
        <f>IFERROR(IF(J388&gt;0,Financiering!Z43*'Resultaat 1'!J388,0),)</f>
        <v>0</v>
      </c>
      <c r="L388" s="505">
        <f t="shared" si="36"/>
        <v>0</v>
      </c>
      <c r="M388" s="505">
        <f t="shared" si="37"/>
        <v>0</v>
      </c>
      <c r="N388" s="501" t="str">
        <f t="shared" si="29"/>
        <v/>
      </c>
      <c r="O388" s="502">
        <f t="shared" si="30"/>
        <v>0</v>
      </c>
      <c r="P388" s="507" t="str">
        <f t="shared" si="31"/>
        <v/>
      </c>
      <c r="Q388" s="15"/>
      <c r="R388" s="15"/>
      <c r="S388" s="15"/>
      <c r="T388" s="15"/>
      <c r="V388" s="15"/>
      <c r="W388" s="541"/>
    </row>
    <row r="389" spans="1:23" ht="12" hidden="1" customHeight="1" x14ac:dyDescent="0.2">
      <c r="A389" s="118"/>
      <c r="B389" s="504" t="s">
        <v>180</v>
      </c>
      <c r="C389" s="497">
        <f>_xlfn.XLOOKUP(B389,Deelnemersoverzicht!A53:A120,Deelnemersoverzicht!C53:C120)</f>
        <v>0</v>
      </c>
      <c r="D389" s="505">
        <f t="shared" si="32"/>
        <v>0</v>
      </c>
      <c r="E389" s="502">
        <f>IFERROR(IF(D389&gt;0,(_xlfn.XLOOKUP(B389,Financiering!A44:A69,Financiering!H44:H69))*'Resultaat 1'!D389,0),)</f>
        <v>0</v>
      </c>
      <c r="F389" s="506">
        <f t="shared" si="33"/>
        <v>0</v>
      </c>
      <c r="G389" s="505">
        <f>IFERROR(IF(F389&gt;0,Financiering!N44*'Resultaat 1'!F389,0),)</f>
        <v>0</v>
      </c>
      <c r="H389" s="505">
        <f t="shared" si="34"/>
        <v>0</v>
      </c>
      <c r="I389" s="505">
        <f>IFERROR(IF(H389&gt;0,Financiering!T44*'Resultaat 1'!H389,0),0)</f>
        <v>0</v>
      </c>
      <c r="J389" s="505">
        <f t="shared" si="35"/>
        <v>0</v>
      </c>
      <c r="K389" s="505">
        <f>IFERROR(IF(J389&gt;0,Financiering!Z44*'Resultaat 1'!J389,0),)</f>
        <v>0</v>
      </c>
      <c r="L389" s="505">
        <f t="shared" si="36"/>
        <v>0</v>
      </c>
      <c r="M389" s="505">
        <f t="shared" si="37"/>
        <v>0</v>
      </c>
      <c r="N389" s="501" t="str">
        <f t="shared" si="29"/>
        <v/>
      </c>
      <c r="O389" s="502">
        <f t="shared" si="30"/>
        <v>0</v>
      </c>
      <c r="P389" s="507" t="str">
        <f t="shared" si="31"/>
        <v/>
      </c>
      <c r="Q389" s="15"/>
      <c r="R389" s="15"/>
      <c r="S389" s="15"/>
      <c r="T389" s="15"/>
      <c r="V389" s="15"/>
      <c r="W389" s="541"/>
    </row>
    <row r="390" spans="1:23" ht="12" hidden="1" customHeight="1" x14ac:dyDescent="0.2">
      <c r="A390" s="118"/>
      <c r="B390" s="504" t="s">
        <v>181</v>
      </c>
      <c r="C390" s="497">
        <f>_xlfn.XLOOKUP(B390,Deelnemersoverzicht!A54:A121,Deelnemersoverzicht!C54:C121)</f>
        <v>0</v>
      </c>
      <c r="D390" s="505">
        <f t="shared" si="32"/>
        <v>0</v>
      </c>
      <c r="E390" s="502">
        <f>IFERROR(IF(D390&gt;0,(_xlfn.XLOOKUP(B390,Financiering!A45:A70,Financiering!H45:H70))*'Resultaat 1'!D390,0),)</f>
        <v>0</v>
      </c>
      <c r="F390" s="506">
        <f t="shared" si="33"/>
        <v>0</v>
      </c>
      <c r="G390" s="505">
        <f>IFERROR(IF(F390&gt;0,Financiering!N45*'Resultaat 1'!F390,0),)</f>
        <v>0</v>
      </c>
      <c r="H390" s="505">
        <f t="shared" si="34"/>
        <v>0</v>
      </c>
      <c r="I390" s="505">
        <f>IFERROR(IF(H390&gt;0,Financiering!T45*'Resultaat 1'!H390,0),0)</f>
        <v>0</v>
      </c>
      <c r="J390" s="505">
        <f t="shared" si="35"/>
        <v>0</v>
      </c>
      <c r="K390" s="505">
        <f>IFERROR(IF(J390&gt;0,Financiering!Z45*'Resultaat 1'!J390,0),)</f>
        <v>0</v>
      </c>
      <c r="L390" s="505">
        <f t="shared" si="36"/>
        <v>0</v>
      </c>
      <c r="M390" s="505">
        <f t="shared" si="37"/>
        <v>0</v>
      </c>
      <c r="N390" s="501" t="str">
        <f t="shared" si="29"/>
        <v/>
      </c>
      <c r="O390" s="502">
        <f t="shared" si="30"/>
        <v>0</v>
      </c>
      <c r="P390" s="507" t="str">
        <f t="shared" si="31"/>
        <v/>
      </c>
      <c r="Q390" s="15"/>
      <c r="R390" s="15"/>
      <c r="S390" s="15"/>
      <c r="T390" s="15"/>
      <c r="V390" s="15"/>
      <c r="W390" s="541"/>
    </row>
    <row r="391" spans="1:23" ht="12" hidden="1" customHeight="1" x14ac:dyDescent="0.2">
      <c r="A391" s="118"/>
      <c r="B391" s="504" t="s">
        <v>182</v>
      </c>
      <c r="C391" s="497">
        <f>_xlfn.XLOOKUP(B391,Deelnemersoverzicht!A55:A122,Deelnemersoverzicht!C55:C122)</f>
        <v>0</v>
      </c>
      <c r="D391" s="505">
        <f t="shared" si="32"/>
        <v>0</v>
      </c>
      <c r="E391" s="502">
        <f>IFERROR(IF(D391&gt;0,(_xlfn.XLOOKUP(B391,Financiering!A46:A71,Financiering!H46:H71))*'Resultaat 1'!D391,0),)</f>
        <v>0</v>
      </c>
      <c r="F391" s="506">
        <f t="shared" si="33"/>
        <v>0</v>
      </c>
      <c r="G391" s="505">
        <f>IFERROR(IF(F391&gt;0,Financiering!N46*'Resultaat 1'!F391,0),)</f>
        <v>0</v>
      </c>
      <c r="H391" s="505">
        <f t="shared" si="34"/>
        <v>0</v>
      </c>
      <c r="I391" s="505">
        <f>IFERROR(IF(H391&gt;0,Financiering!T46*'Resultaat 1'!H391,0),0)</f>
        <v>0</v>
      </c>
      <c r="J391" s="505">
        <f t="shared" si="35"/>
        <v>0</v>
      </c>
      <c r="K391" s="505">
        <f>IFERROR(IF(J391&gt;0,Financiering!Z46*'Resultaat 1'!J391,0),)</f>
        <v>0</v>
      </c>
      <c r="L391" s="505">
        <f t="shared" si="36"/>
        <v>0</v>
      </c>
      <c r="M391" s="505">
        <f t="shared" si="37"/>
        <v>0</v>
      </c>
      <c r="N391" s="501" t="str">
        <f t="shared" si="29"/>
        <v/>
      </c>
      <c r="O391" s="502">
        <f t="shared" si="30"/>
        <v>0</v>
      </c>
      <c r="P391" s="507" t="str">
        <f t="shared" si="31"/>
        <v/>
      </c>
      <c r="Q391" s="15"/>
      <c r="R391" s="15"/>
      <c r="S391" s="15"/>
      <c r="T391" s="15"/>
      <c r="V391" s="15"/>
      <c r="W391" s="541"/>
    </row>
    <row r="392" spans="1:23" ht="12" hidden="1" customHeight="1" x14ac:dyDescent="0.2">
      <c r="A392" s="118"/>
      <c r="B392" s="504" t="s">
        <v>183</v>
      </c>
      <c r="C392" s="497">
        <f>_xlfn.XLOOKUP(B392,Deelnemersoverzicht!A56:A123,Deelnemersoverzicht!C56:C123)</f>
        <v>0</v>
      </c>
      <c r="D392" s="505">
        <f t="shared" si="32"/>
        <v>0</v>
      </c>
      <c r="E392" s="502">
        <f>IFERROR(IF(D392&gt;0,(_xlfn.XLOOKUP(B392,Financiering!A47:A72,Financiering!H47:H72))*'Resultaat 1'!D392,0),)</f>
        <v>0</v>
      </c>
      <c r="F392" s="506">
        <f t="shared" si="33"/>
        <v>0</v>
      </c>
      <c r="G392" s="505">
        <f>IFERROR(IF(F392&gt;0,Financiering!N47*'Resultaat 1'!F392,0),)</f>
        <v>0</v>
      </c>
      <c r="H392" s="505">
        <f t="shared" si="34"/>
        <v>0</v>
      </c>
      <c r="I392" s="505">
        <f>IFERROR(IF(H392&gt;0,Financiering!T47*'Resultaat 1'!H392,0),0)</f>
        <v>0</v>
      </c>
      <c r="J392" s="505">
        <f t="shared" si="35"/>
        <v>0</v>
      </c>
      <c r="K392" s="505">
        <f>IFERROR(IF(J392&gt;0,Financiering!Z47*'Resultaat 1'!J392,0),)</f>
        <v>0</v>
      </c>
      <c r="L392" s="505">
        <f t="shared" si="36"/>
        <v>0</v>
      </c>
      <c r="M392" s="505">
        <f t="shared" si="37"/>
        <v>0</v>
      </c>
      <c r="N392" s="501" t="str">
        <f t="shared" si="29"/>
        <v/>
      </c>
      <c r="O392" s="502">
        <f t="shared" si="30"/>
        <v>0</v>
      </c>
      <c r="P392" s="507" t="str">
        <f t="shared" si="31"/>
        <v/>
      </c>
      <c r="Q392" s="15"/>
      <c r="R392" s="15"/>
      <c r="S392" s="15"/>
      <c r="T392" s="15"/>
      <c r="V392" s="15"/>
      <c r="W392" s="541"/>
    </row>
    <row r="393" spans="1:23" ht="12" hidden="1" customHeight="1" x14ac:dyDescent="0.2">
      <c r="A393" s="118"/>
      <c r="B393" s="504" t="s">
        <v>184</v>
      </c>
      <c r="C393" s="497">
        <f>_xlfn.XLOOKUP(B393,Deelnemersoverzicht!A57:A124,Deelnemersoverzicht!C57:C124)</f>
        <v>0</v>
      </c>
      <c r="D393" s="505">
        <f t="shared" si="32"/>
        <v>0</v>
      </c>
      <c r="E393" s="502">
        <f>IFERROR(IF(D393&gt;0,(_xlfn.XLOOKUP(B393,Financiering!A48:A73,Financiering!H48:H73))*'Resultaat 1'!D393,0),)</f>
        <v>0</v>
      </c>
      <c r="F393" s="506">
        <f t="shared" si="33"/>
        <v>0</v>
      </c>
      <c r="G393" s="505">
        <f>IFERROR(IF(F393&gt;0,Financiering!N48*'Resultaat 1'!F393,0),)</f>
        <v>0</v>
      </c>
      <c r="H393" s="505">
        <f t="shared" si="34"/>
        <v>0</v>
      </c>
      <c r="I393" s="505">
        <f>IFERROR(IF(H393&gt;0,Financiering!T48*'Resultaat 1'!H393,0),0)</f>
        <v>0</v>
      </c>
      <c r="J393" s="505">
        <f t="shared" si="35"/>
        <v>0</v>
      </c>
      <c r="K393" s="505">
        <f>IFERROR(IF(J393&gt;0,Financiering!Z48*'Resultaat 1'!J393,0),)</f>
        <v>0</v>
      </c>
      <c r="L393" s="505">
        <f t="shared" si="36"/>
        <v>0</v>
      </c>
      <c r="M393" s="505">
        <f t="shared" si="37"/>
        <v>0</v>
      </c>
      <c r="N393" s="501" t="str">
        <f t="shared" si="29"/>
        <v/>
      </c>
      <c r="O393" s="502">
        <f t="shared" si="30"/>
        <v>0</v>
      </c>
      <c r="P393" s="507" t="str">
        <f t="shared" si="31"/>
        <v/>
      </c>
      <c r="Q393" s="15"/>
      <c r="R393" s="15"/>
      <c r="S393" s="15"/>
      <c r="T393" s="15"/>
      <c r="V393" s="15"/>
      <c r="W393" s="541"/>
    </row>
    <row r="394" spans="1:23" ht="12" hidden="1" customHeight="1" x14ac:dyDescent="0.2">
      <c r="A394" s="118"/>
      <c r="B394" s="504" t="s">
        <v>185</v>
      </c>
      <c r="C394" s="497">
        <f>_xlfn.XLOOKUP(B394,Deelnemersoverzicht!A58:A125,Deelnemersoverzicht!C58:C125)</f>
        <v>0</v>
      </c>
      <c r="D394" s="505">
        <f t="shared" si="32"/>
        <v>0</v>
      </c>
      <c r="E394" s="502">
        <f>IFERROR(IF(D394&gt;0,(_xlfn.XLOOKUP(B394,Financiering!A49:A74,Financiering!H49:H74))*'Resultaat 1'!D394,0),)</f>
        <v>0</v>
      </c>
      <c r="F394" s="506">
        <f t="shared" si="33"/>
        <v>0</v>
      </c>
      <c r="G394" s="505">
        <f>IFERROR(IF(F394&gt;0,Financiering!N49*'Resultaat 1'!F394,0),)</f>
        <v>0</v>
      </c>
      <c r="H394" s="505">
        <f t="shared" si="34"/>
        <v>0</v>
      </c>
      <c r="I394" s="505">
        <f>IFERROR(IF(H394&gt;0,Financiering!T49*'Resultaat 1'!H394,0),0)</f>
        <v>0</v>
      </c>
      <c r="J394" s="505">
        <f t="shared" si="35"/>
        <v>0</v>
      </c>
      <c r="K394" s="505">
        <f>IFERROR(IF(J394&gt;0,Financiering!Z49*'Resultaat 1'!J394,0),)</f>
        <v>0</v>
      </c>
      <c r="L394" s="505">
        <f t="shared" si="36"/>
        <v>0</v>
      </c>
      <c r="M394" s="505">
        <f t="shared" si="37"/>
        <v>0</v>
      </c>
      <c r="N394" s="501" t="str">
        <f t="shared" si="29"/>
        <v/>
      </c>
      <c r="O394" s="502">
        <f t="shared" si="30"/>
        <v>0</v>
      </c>
      <c r="P394" s="507" t="str">
        <f t="shared" si="31"/>
        <v/>
      </c>
      <c r="Q394" s="15"/>
      <c r="R394" s="15"/>
      <c r="S394" s="15"/>
      <c r="T394" s="15"/>
      <c r="V394" s="15"/>
      <c r="W394" s="541"/>
    </row>
    <row r="395" spans="1:23" ht="12" hidden="1" customHeight="1" x14ac:dyDescent="0.2">
      <c r="A395" s="118"/>
      <c r="B395" s="504" t="s">
        <v>186</v>
      </c>
      <c r="C395" s="497">
        <f>_xlfn.XLOOKUP(B395,Deelnemersoverzicht!A59:A126,Deelnemersoverzicht!C59:C126)</f>
        <v>0</v>
      </c>
      <c r="D395" s="505">
        <f t="shared" si="32"/>
        <v>0</v>
      </c>
      <c r="E395" s="502">
        <f>IFERROR(IF(D395&gt;0,(_xlfn.XLOOKUP(B395,Financiering!A50:A75,Financiering!H50:H75))*'Resultaat 1'!D395,0),)</f>
        <v>0</v>
      </c>
      <c r="F395" s="506">
        <f t="shared" si="33"/>
        <v>0</v>
      </c>
      <c r="G395" s="505">
        <f>IFERROR(IF(F395&gt;0,Financiering!N50*'Resultaat 1'!F395,0),)</f>
        <v>0</v>
      </c>
      <c r="H395" s="505">
        <f t="shared" si="34"/>
        <v>0</v>
      </c>
      <c r="I395" s="505">
        <f>IFERROR(IF(H395&gt;0,Financiering!T50*'Resultaat 1'!H395,0),0)</f>
        <v>0</v>
      </c>
      <c r="J395" s="505">
        <f t="shared" si="35"/>
        <v>0</v>
      </c>
      <c r="K395" s="505">
        <f>IFERROR(IF(J395&gt;0,Financiering!Z50*'Resultaat 1'!J395,0),)</f>
        <v>0</v>
      </c>
      <c r="L395" s="505">
        <f t="shared" si="36"/>
        <v>0</v>
      </c>
      <c r="M395" s="505">
        <f t="shared" si="37"/>
        <v>0</v>
      </c>
      <c r="N395" s="501" t="str">
        <f t="shared" si="29"/>
        <v/>
      </c>
      <c r="O395" s="502">
        <f t="shared" si="30"/>
        <v>0</v>
      </c>
      <c r="P395" s="507" t="str">
        <f t="shared" si="31"/>
        <v/>
      </c>
      <c r="Q395" s="15"/>
      <c r="R395" s="15"/>
      <c r="S395" s="15"/>
      <c r="T395" s="15"/>
      <c r="V395" s="15"/>
      <c r="W395" s="541"/>
    </row>
    <row r="396" spans="1:23" ht="12" hidden="1" customHeight="1" x14ac:dyDescent="0.2">
      <c r="A396" s="118"/>
      <c r="B396" s="504" t="s">
        <v>187</v>
      </c>
      <c r="C396" s="497">
        <f>_xlfn.XLOOKUP(B396,Deelnemersoverzicht!A60:A127,Deelnemersoverzicht!C60:C127)</f>
        <v>0</v>
      </c>
      <c r="D396" s="505">
        <f t="shared" si="32"/>
        <v>0</v>
      </c>
      <c r="E396" s="502">
        <f>IFERROR(IF(D396&gt;0,(_xlfn.XLOOKUP(B396,Financiering!A51:A76,Financiering!H51:H76))*'Resultaat 1'!D396,0),)</f>
        <v>0</v>
      </c>
      <c r="F396" s="506">
        <f t="shared" si="33"/>
        <v>0</v>
      </c>
      <c r="G396" s="505">
        <f>IFERROR(IF(F396&gt;0,Financiering!N51*'Resultaat 1'!F396,0),)</f>
        <v>0</v>
      </c>
      <c r="H396" s="505">
        <f t="shared" si="34"/>
        <v>0</v>
      </c>
      <c r="I396" s="505">
        <f>IFERROR(IF(H396&gt;0,Financiering!T51*'Resultaat 1'!H396,0),0)</f>
        <v>0</v>
      </c>
      <c r="J396" s="505">
        <f t="shared" si="35"/>
        <v>0</v>
      </c>
      <c r="K396" s="505">
        <f>IFERROR(IF(J396&gt;0,Financiering!Z51*'Resultaat 1'!J396,0),)</f>
        <v>0</v>
      </c>
      <c r="L396" s="505">
        <f t="shared" si="36"/>
        <v>0</v>
      </c>
      <c r="M396" s="505">
        <f t="shared" si="37"/>
        <v>0</v>
      </c>
      <c r="N396" s="501" t="str">
        <f t="shared" si="29"/>
        <v/>
      </c>
      <c r="O396" s="502">
        <f t="shared" si="30"/>
        <v>0</v>
      </c>
      <c r="P396" s="507" t="str">
        <f t="shared" si="31"/>
        <v/>
      </c>
      <c r="Q396" s="15"/>
      <c r="R396" s="15"/>
      <c r="S396" s="15"/>
      <c r="T396" s="15"/>
      <c r="V396" s="15"/>
      <c r="W396" s="541"/>
    </row>
    <row r="397" spans="1:23" ht="12" hidden="1" customHeight="1" x14ac:dyDescent="0.2">
      <c r="A397" s="118"/>
      <c r="B397" s="504" t="s">
        <v>188</v>
      </c>
      <c r="C397" s="497">
        <f>_xlfn.XLOOKUP(B397,Deelnemersoverzicht!A61:A128,Deelnemersoverzicht!C61:C128)</f>
        <v>0</v>
      </c>
      <c r="D397" s="505">
        <f t="shared" si="32"/>
        <v>0</v>
      </c>
      <c r="E397" s="502">
        <f>IFERROR(IF(D397&gt;0,(_xlfn.XLOOKUP(B397,Financiering!A52:A77,Financiering!H52:H77))*'Resultaat 1'!D397,0),)</f>
        <v>0</v>
      </c>
      <c r="F397" s="506">
        <f t="shared" si="33"/>
        <v>0</v>
      </c>
      <c r="G397" s="505">
        <f>IFERROR(IF(F397&gt;0,Financiering!N52*'Resultaat 1'!F397,0),)</f>
        <v>0</v>
      </c>
      <c r="H397" s="505">
        <f t="shared" si="34"/>
        <v>0</v>
      </c>
      <c r="I397" s="505">
        <f>IFERROR(IF(H397&gt;0,Financiering!T52*'Resultaat 1'!H397,0),0)</f>
        <v>0</v>
      </c>
      <c r="J397" s="505">
        <f t="shared" si="35"/>
        <v>0</v>
      </c>
      <c r="K397" s="505">
        <f>IFERROR(IF(J397&gt;0,Financiering!Z52*'Resultaat 1'!J397,0),)</f>
        <v>0</v>
      </c>
      <c r="L397" s="505">
        <f t="shared" si="36"/>
        <v>0</v>
      </c>
      <c r="M397" s="505">
        <f t="shared" si="37"/>
        <v>0</v>
      </c>
      <c r="N397" s="501" t="str">
        <f t="shared" si="29"/>
        <v/>
      </c>
      <c r="O397" s="502">
        <f t="shared" si="30"/>
        <v>0</v>
      </c>
      <c r="P397" s="507" t="str">
        <f t="shared" si="31"/>
        <v/>
      </c>
      <c r="Q397" s="15"/>
      <c r="R397" s="15"/>
      <c r="S397" s="15"/>
      <c r="T397" s="15"/>
      <c r="V397" s="15"/>
      <c r="W397" s="541"/>
    </row>
    <row r="398" spans="1:23" ht="12" hidden="1" customHeight="1" x14ac:dyDescent="0.2">
      <c r="A398" s="118"/>
      <c r="B398" s="504" t="s">
        <v>189</v>
      </c>
      <c r="C398" s="497">
        <f>_xlfn.XLOOKUP(B398,Deelnemersoverzicht!A62:A129,Deelnemersoverzicht!C62:C129)</f>
        <v>0</v>
      </c>
      <c r="D398" s="505">
        <f t="shared" si="32"/>
        <v>0</v>
      </c>
      <c r="E398" s="502">
        <f>IFERROR(IF(D398&gt;0,(_xlfn.XLOOKUP(B398,Financiering!A53:A78,Financiering!H53:H78))*'Resultaat 1'!D398,0),)</f>
        <v>0</v>
      </c>
      <c r="F398" s="506">
        <f t="shared" si="33"/>
        <v>0</v>
      </c>
      <c r="G398" s="505">
        <f>IFERROR(IF(F398&gt;0,Financiering!N53*'Resultaat 1'!F398,0),)</f>
        <v>0</v>
      </c>
      <c r="H398" s="505">
        <f t="shared" si="34"/>
        <v>0</v>
      </c>
      <c r="I398" s="505">
        <f>IFERROR(IF(H398&gt;0,Financiering!T53*'Resultaat 1'!H398,0),0)</f>
        <v>0</v>
      </c>
      <c r="J398" s="505">
        <f t="shared" si="35"/>
        <v>0</v>
      </c>
      <c r="K398" s="505">
        <f>IFERROR(IF(J398&gt;0,Financiering!Z53*'Resultaat 1'!J398,0),)</f>
        <v>0</v>
      </c>
      <c r="L398" s="505">
        <f t="shared" si="36"/>
        <v>0</v>
      </c>
      <c r="M398" s="505">
        <f t="shared" si="37"/>
        <v>0</v>
      </c>
      <c r="N398" s="501" t="str">
        <f t="shared" si="29"/>
        <v/>
      </c>
      <c r="O398" s="502">
        <f t="shared" si="30"/>
        <v>0</v>
      </c>
      <c r="P398" s="507" t="str">
        <f t="shared" si="31"/>
        <v/>
      </c>
      <c r="Q398" s="15"/>
      <c r="R398" s="15"/>
      <c r="S398" s="15"/>
      <c r="T398" s="15"/>
      <c r="V398" s="15"/>
      <c r="W398" s="541"/>
    </row>
    <row r="399" spans="1:23" ht="12" hidden="1" customHeight="1" x14ac:dyDescent="0.2">
      <c r="A399" s="118"/>
      <c r="B399" s="504" t="s">
        <v>190</v>
      </c>
      <c r="C399" s="497">
        <f>_xlfn.XLOOKUP(B399,Deelnemersoverzicht!A63:A130,Deelnemersoverzicht!C63:C130)</f>
        <v>0</v>
      </c>
      <c r="D399" s="505">
        <f t="shared" si="32"/>
        <v>0</v>
      </c>
      <c r="E399" s="502">
        <f>IFERROR(IF(D399&gt;0,(_xlfn.XLOOKUP(B399,Financiering!A54:A79,Financiering!H54:H79))*'Resultaat 1'!D399,0),)</f>
        <v>0</v>
      </c>
      <c r="F399" s="506">
        <f t="shared" si="33"/>
        <v>0</v>
      </c>
      <c r="G399" s="505">
        <f>IFERROR(IF(F399&gt;0,Financiering!N54*'Resultaat 1'!F399,0),)</f>
        <v>0</v>
      </c>
      <c r="H399" s="505">
        <f t="shared" si="34"/>
        <v>0</v>
      </c>
      <c r="I399" s="505">
        <f>IFERROR(IF(H399&gt;0,Financiering!T54*'Resultaat 1'!H399,0),0)</f>
        <v>0</v>
      </c>
      <c r="J399" s="505">
        <f t="shared" si="35"/>
        <v>0</v>
      </c>
      <c r="K399" s="505">
        <f>IFERROR(IF(J399&gt;0,Financiering!Z54*'Resultaat 1'!J399,0),)</f>
        <v>0</v>
      </c>
      <c r="L399" s="505">
        <f t="shared" si="36"/>
        <v>0</v>
      </c>
      <c r="M399" s="505">
        <f t="shared" si="37"/>
        <v>0</v>
      </c>
      <c r="N399" s="501" t="str">
        <f t="shared" si="29"/>
        <v/>
      </c>
      <c r="O399" s="502">
        <f t="shared" si="30"/>
        <v>0</v>
      </c>
      <c r="P399" s="507" t="str">
        <f t="shared" si="31"/>
        <v/>
      </c>
      <c r="Q399" s="15"/>
      <c r="R399" s="15"/>
      <c r="S399" s="15"/>
      <c r="T399" s="15"/>
      <c r="V399" s="15"/>
      <c r="W399" s="541"/>
    </row>
    <row r="400" spans="1:23" ht="12" hidden="1" customHeight="1" x14ac:dyDescent="0.2">
      <c r="A400" s="118"/>
      <c r="B400" s="504" t="s">
        <v>191</v>
      </c>
      <c r="C400" s="497">
        <f>_xlfn.XLOOKUP(B400,Deelnemersoverzicht!A64:A131,Deelnemersoverzicht!C64:C131)</f>
        <v>0</v>
      </c>
      <c r="D400" s="505">
        <f t="shared" si="32"/>
        <v>0</v>
      </c>
      <c r="E400" s="502">
        <f>IFERROR(IF(D400&gt;0,(_xlfn.XLOOKUP(B400,Financiering!A55:A80,Financiering!H55:H80))*'Resultaat 1'!D400,0),)</f>
        <v>0</v>
      </c>
      <c r="F400" s="506">
        <f t="shared" si="33"/>
        <v>0</v>
      </c>
      <c r="G400" s="505">
        <f>IFERROR(IF(F400&gt;0,Financiering!N55*'Resultaat 1'!F400,0),)</f>
        <v>0</v>
      </c>
      <c r="H400" s="505">
        <f t="shared" si="34"/>
        <v>0</v>
      </c>
      <c r="I400" s="505">
        <f>IFERROR(IF(H400&gt;0,Financiering!T55*'Resultaat 1'!H400,0),0)</f>
        <v>0</v>
      </c>
      <c r="J400" s="505">
        <f t="shared" si="35"/>
        <v>0</v>
      </c>
      <c r="K400" s="505">
        <f>IFERROR(IF(J400&gt;0,Financiering!Z55*'Resultaat 1'!J400,0),)</f>
        <v>0</v>
      </c>
      <c r="L400" s="505">
        <f t="shared" si="36"/>
        <v>0</v>
      </c>
      <c r="M400" s="505">
        <f t="shared" si="37"/>
        <v>0</v>
      </c>
      <c r="N400" s="501" t="str">
        <f t="shared" si="29"/>
        <v/>
      </c>
      <c r="O400" s="502">
        <f t="shared" si="30"/>
        <v>0</v>
      </c>
      <c r="P400" s="507" t="str">
        <f t="shared" si="31"/>
        <v/>
      </c>
      <c r="Q400" s="15"/>
      <c r="R400" s="15"/>
      <c r="S400" s="15"/>
      <c r="T400" s="15"/>
      <c r="V400" s="15"/>
      <c r="W400" s="541"/>
    </row>
    <row r="401" spans="1:24" ht="12" hidden="1" customHeight="1" x14ac:dyDescent="0.2">
      <c r="A401" s="118"/>
      <c r="B401" s="504" t="s">
        <v>192</v>
      </c>
      <c r="C401" s="497">
        <f>_xlfn.XLOOKUP(B401,Deelnemersoverzicht!A65:A132,Deelnemersoverzicht!C65:C132)</f>
        <v>0</v>
      </c>
      <c r="D401" s="505">
        <f t="shared" si="32"/>
        <v>0</v>
      </c>
      <c r="E401" s="502">
        <f>IFERROR(IF(D401&gt;0,(_xlfn.XLOOKUP(B401,Financiering!A56:A81,Financiering!H56:H81))*'Resultaat 1'!D401,0),)</f>
        <v>0</v>
      </c>
      <c r="F401" s="506">
        <f t="shared" si="33"/>
        <v>0</v>
      </c>
      <c r="G401" s="505">
        <f>IFERROR(IF(F401&gt;0,Financiering!N56*'Resultaat 1'!F401,0),)</f>
        <v>0</v>
      </c>
      <c r="H401" s="505">
        <f t="shared" si="34"/>
        <v>0</v>
      </c>
      <c r="I401" s="505">
        <f>IFERROR(IF(H401&gt;0,Financiering!T56*'Resultaat 1'!H401,0),0)</f>
        <v>0</v>
      </c>
      <c r="J401" s="505">
        <f t="shared" si="35"/>
        <v>0</v>
      </c>
      <c r="K401" s="505">
        <f>IFERROR(IF(J401&gt;0,Financiering!Z56*'Resultaat 1'!J401,0),)</f>
        <v>0</v>
      </c>
      <c r="L401" s="505">
        <f t="shared" si="36"/>
        <v>0</v>
      </c>
      <c r="M401" s="505">
        <f t="shared" si="37"/>
        <v>0</v>
      </c>
      <c r="N401" s="501" t="str">
        <f t="shared" si="29"/>
        <v/>
      </c>
      <c r="O401" s="502">
        <f t="shared" si="30"/>
        <v>0</v>
      </c>
      <c r="P401" s="507" t="str">
        <f t="shared" si="31"/>
        <v/>
      </c>
      <c r="Q401" s="15"/>
      <c r="R401" s="15"/>
      <c r="S401" s="15"/>
      <c r="T401" s="15"/>
      <c r="V401" s="15"/>
      <c r="W401" s="541"/>
    </row>
    <row r="402" spans="1:24" ht="12" hidden="1" customHeight="1" thickBot="1" x14ac:dyDescent="0.25">
      <c r="A402" s="118"/>
      <c r="B402" s="504" t="s">
        <v>193</v>
      </c>
      <c r="C402" s="497">
        <f>_xlfn.XLOOKUP(B402,Deelnemersoverzicht!A66:A133,Deelnemersoverzicht!C66:C133)</f>
        <v>0</v>
      </c>
      <c r="D402" s="505">
        <f t="shared" si="32"/>
        <v>0</v>
      </c>
      <c r="E402" s="509">
        <f>IFERROR(IF(D402&gt;0,(_xlfn.XLOOKUP(B402,Financiering!A57:A82,Financiering!H57:H82))*'Resultaat 1'!D402,0),)</f>
        <v>0</v>
      </c>
      <c r="F402" s="506">
        <f t="shared" si="33"/>
        <v>0</v>
      </c>
      <c r="G402" s="505">
        <f>IFERROR(IF(F402&gt;0,Financiering!N57*'Resultaat 1'!F402,0),)</f>
        <v>0</v>
      </c>
      <c r="H402" s="505">
        <f t="shared" si="34"/>
        <v>0</v>
      </c>
      <c r="I402" s="505">
        <f>IFERROR(IF(H402&gt;0,Financiering!T57*'Resultaat 1'!H402,0),0)</f>
        <v>0</v>
      </c>
      <c r="J402" s="505">
        <f t="shared" si="35"/>
        <v>0</v>
      </c>
      <c r="K402" s="505">
        <f>IFERROR(IF(J402&gt;0,Financiering!Z57*'Resultaat 1'!J402,0),)</f>
        <v>0</v>
      </c>
      <c r="L402" s="505">
        <f t="shared" si="36"/>
        <v>0</v>
      </c>
      <c r="M402" s="505">
        <f t="shared" si="37"/>
        <v>0</v>
      </c>
      <c r="N402" s="501" t="str">
        <f t="shared" si="29"/>
        <v/>
      </c>
      <c r="O402" s="502">
        <f t="shared" si="30"/>
        <v>0</v>
      </c>
      <c r="P402" s="510" t="str">
        <f t="shared" si="31"/>
        <v/>
      </c>
      <c r="Q402" s="15"/>
      <c r="R402" s="15"/>
      <c r="S402" s="15"/>
      <c r="T402" s="15"/>
      <c r="V402" s="15"/>
      <c r="W402" s="541"/>
    </row>
    <row r="403" spans="1:24" ht="12" customHeight="1" thickBot="1" x14ac:dyDescent="0.25">
      <c r="A403" s="118"/>
      <c r="B403" s="511"/>
      <c r="C403" s="512" t="s">
        <v>17</v>
      </c>
      <c r="D403" s="513">
        <f t="shared" ref="D403:M403" si="38">SUM(D352:D402)</f>
        <v>0</v>
      </c>
      <c r="E403" s="513">
        <f t="shared" si="38"/>
        <v>0</v>
      </c>
      <c r="F403" s="513">
        <f t="shared" si="38"/>
        <v>0</v>
      </c>
      <c r="G403" s="513">
        <f t="shared" si="38"/>
        <v>0</v>
      </c>
      <c r="H403" s="513">
        <f t="shared" si="38"/>
        <v>0</v>
      </c>
      <c r="I403" s="513">
        <f t="shared" si="38"/>
        <v>0</v>
      </c>
      <c r="J403" s="513">
        <f t="shared" si="38"/>
        <v>0</v>
      </c>
      <c r="K403" s="513">
        <f t="shared" si="38"/>
        <v>0</v>
      </c>
      <c r="L403" s="513">
        <f t="shared" si="38"/>
        <v>0</v>
      </c>
      <c r="M403" s="513">
        <f t="shared" si="38"/>
        <v>0</v>
      </c>
      <c r="N403" s="514" t="str">
        <f t="shared" si="29"/>
        <v/>
      </c>
      <c r="O403" s="513">
        <f>SUM(O352:O402)</f>
        <v>0</v>
      </c>
      <c r="P403" s="514" t="str">
        <f>IFERROR(O403/L403,"")</f>
        <v/>
      </c>
      <c r="Q403" s="15"/>
      <c r="R403" s="15"/>
      <c r="S403" s="15"/>
      <c r="T403" s="15"/>
      <c r="V403" s="15"/>
      <c r="W403" s="541"/>
    </row>
    <row r="404" spans="1:24"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X404" s="15"/>
    </row>
  </sheetData>
  <sheetProtection algorithmName="SHA-512" hashValue="X19Ml/FbVt7z7VA68gKOtevWw2TavyKm2yAAqMRoRiVlw4gQRBp7563AJg/HSUaVjS6/3TM9m/AMuI+IU+zPLw==" saltValue="W4G0CoY/e3xWdttC7fixjw==" spinCount="100000" sheet="1" objects="1" scenarios="1"/>
  <mergeCells count="113">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72:L172"/>
    <mergeCell ref="K173:L173"/>
    <mergeCell ref="K174:L174"/>
    <mergeCell ref="K175:L175"/>
    <mergeCell ref="K176:L176"/>
    <mergeCell ref="K177:L177"/>
    <mergeCell ref="K178:L178"/>
    <mergeCell ref="K179:L179"/>
    <mergeCell ref="K180:L180"/>
    <mergeCell ref="K181:L181"/>
    <mergeCell ref="K182:L182"/>
    <mergeCell ref="K183:L183"/>
    <mergeCell ref="K184:L184"/>
    <mergeCell ref="K185:L185"/>
    <mergeCell ref="K186:L186"/>
    <mergeCell ref="K187:L187"/>
    <mergeCell ref="K188:L188"/>
    <mergeCell ref="K189:L189"/>
    <mergeCell ref="K190:L190"/>
    <mergeCell ref="K191:L191"/>
    <mergeCell ref="K192:L192"/>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s>
  <phoneticPr fontId="86" type="noConversion"/>
  <conditionalFormatting sqref="H157:H206">
    <cfRule type="expression" dxfId="36" priority="3">
      <formula>AND($C157&lt;&gt;"",OR($H157&lt;Startdatum,$H157&gt;Einddatum))</formula>
    </cfRule>
  </conditionalFormatting>
  <conditionalFormatting sqref="F96:F150">
    <cfRule type="expression" dxfId="35" priority="2">
      <formula>AND($F96&lt;&gt;"",DATE(YEAR($F96)+$H96,MONTH($F96),DAY($F96))&lt;Startdatum)</formula>
    </cfRule>
  </conditionalFormatting>
  <conditionalFormatting sqref="C15:C89 C96:C150 C157:C206 C211:C260 C265:C314">
    <cfRule type="expression" dxfId="34" priority="1">
      <formula>AND($C15="",$N15&gt;0)</formula>
    </cfRule>
  </conditionalFormatting>
  <dataValidations count="6">
    <dataValidation type="list" allowBlank="1" showInputMessage="1" showErrorMessage="1" sqref="M96:M150 M15:M89 M157:M206 M211:M260 M265:M314" xr:uid="{00000000-0002-0000-0B00-000001000000}">
      <formula1>Activiteittype</formula1>
    </dataValidation>
    <dataValidation type="date" allowBlank="1" showInputMessage="1" showErrorMessage="1" error="De aanschafdatum moet tussen de start- en einddatum van het project vallen!" sqref="H157:H206" xr:uid="{05414015-1333-4F3F-9A06-6EEE21D9B656}">
      <formula1>Startdatum</formula1>
      <formula2>Einddatum</formula2>
    </dataValidation>
    <dataValidation type="decimal" operator="greaterThanOrEqual" allowBlank="1" showInputMessage="1" showErrorMessage="1" error="De afschrijving in jaren dient minimaal 5 jaar te bedragen." sqref="J157:J206" xr:uid="{00000000-0002-0000-0B00-000003000000}">
      <formula1>5</formula1>
    </dataValidation>
    <dataValidation type="decimal" operator="greaterThanOrEqual" allowBlank="1" showInputMessage="1" showErrorMessage="1" error="De afschrijving in jaren dient minimaal 5 jaar te bedragen_x000a_" sqref="H96:H150" xr:uid="{00000000-0002-0000-0B00-000004000000}">
      <formula1>5</formula1>
    </dataValidation>
    <dataValidation type="custom" errorStyle="warning" allowBlank="1" showInputMessage="1" showErrorMessage="1" error="Machine of apparaat lijkt al afgeschreven te zijn." sqref="F96:F150" xr:uid="{DE60275F-C43E-4B2A-BE29-E533C75DAA14}">
      <formula1>DATE(YEAR(F96)+H96,MONTH(F96),DAY(F96))&gt;Startdatum</formula1>
    </dataValidation>
    <dataValidation type="list" showInputMessage="1" showErrorMessage="1" sqref="C15:C89 C96:C150 C157:C206 C211:C260 C265:C314" xr:uid="{CA3A9967-08B5-411E-82F7-F315BCAB19A8}">
      <formula1>deelnemers</formula1>
    </dataValidation>
  </dataValidations>
  <pageMargins left="0.25" right="0.25" top="0.75" bottom="0.75" header="0.3" footer="0.3"/>
  <pageSetup paperSize="8" scale="55" fitToHeight="0" orientation="portrait" r:id="rId1"/>
  <headerFooter>
    <oddFooter>&amp;L_x000D_&amp;1#&amp;"Calibri"&amp;10&amp;K000000 Intern gebruik</oddFooter>
  </headerFooter>
  <rowBreaks count="2" manualBreakCount="2">
    <brk id="152" max="21" man="1"/>
    <brk id="262" max="21" man="1"/>
  </rowBreaks>
  <colBreaks count="1" manualBreakCount="1">
    <brk id="1" max="374"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tabColor rgb="FFFFFF00"/>
    <pageSetUpPr fitToPage="1"/>
  </sheetPr>
  <dimension ref="A1:X404"/>
  <sheetViews>
    <sheetView showGridLines="0" workbookViewId="0"/>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0.85546875" customWidth="1"/>
    <col min="13" max="13" width="16.7109375" customWidth="1"/>
    <col min="14" max="14" width="12" customWidth="1"/>
    <col min="15" max="15" width="11.7109375" customWidth="1"/>
    <col min="16" max="16" width="7.7109375" customWidth="1"/>
    <col min="21" max="22" width="9.140625" customWidth="1"/>
    <col min="23" max="23" width="9.140625" style="540" hidden="1" customWidth="1"/>
    <col min="24" max="24" width="9.140625" hidden="1" customWidth="1"/>
  </cols>
  <sheetData>
    <row r="1" spans="1:24" ht="14.25" customHeight="1" x14ac:dyDescent="0.25">
      <c r="A1" s="118" t="s">
        <v>387</v>
      </c>
      <c r="B1" s="6" t="s">
        <v>244</v>
      </c>
      <c r="C1" s="117"/>
      <c r="D1" s="15"/>
      <c r="E1" s="118"/>
      <c r="F1" s="118"/>
      <c r="G1" s="118"/>
      <c r="H1" s="118"/>
      <c r="I1" s="118"/>
      <c r="J1" s="141"/>
      <c r="K1" s="15"/>
      <c r="L1" s="15"/>
      <c r="M1" s="6" t="str">
        <f>IF(Deelnemersoverzicht!C6="[wordt door RVO ingevuld]","",Deelnemersoverzicht!C6)</f>
        <v/>
      </c>
      <c r="N1" s="118"/>
      <c r="O1" s="118"/>
      <c r="P1" s="118"/>
      <c r="Q1" s="118"/>
      <c r="R1" s="15"/>
      <c r="S1" s="15"/>
      <c r="T1" s="15"/>
      <c r="U1" s="15"/>
      <c r="V1" s="15"/>
      <c r="W1" s="718" t="s">
        <v>381</v>
      </c>
      <c r="X1" s="718"/>
    </row>
    <row r="2" spans="1:24" ht="17.25" customHeight="1" x14ac:dyDescent="0.25">
      <c r="A2" s="118"/>
      <c r="B2" s="90" t="s">
        <v>223</v>
      </c>
      <c r="C2" s="117"/>
      <c r="D2" s="119"/>
      <c r="E2" s="118"/>
      <c r="F2" s="118"/>
      <c r="G2" s="118"/>
      <c r="H2" s="118"/>
      <c r="I2" s="118"/>
      <c r="J2" s="118"/>
      <c r="K2" s="117"/>
      <c r="L2" s="117"/>
      <c r="M2" s="117"/>
      <c r="N2" s="117"/>
      <c r="O2" s="117"/>
      <c r="P2" s="118"/>
      <c r="Q2" s="118"/>
      <c r="R2" s="15"/>
      <c r="S2" s="15"/>
      <c r="T2" s="15"/>
      <c r="U2" s="15"/>
      <c r="V2" s="15"/>
      <c r="X2" s="15"/>
    </row>
    <row r="3" spans="1:24" ht="12.75" customHeight="1" x14ac:dyDescent="0.2">
      <c r="A3" s="5"/>
      <c r="B3" s="89"/>
      <c r="C3" s="89"/>
      <c r="D3" s="5"/>
      <c r="E3" s="5"/>
      <c r="F3" s="5"/>
      <c r="G3" s="5"/>
      <c r="H3" s="5"/>
      <c r="I3" s="5"/>
      <c r="J3" s="5"/>
      <c r="K3" s="5"/>
      <c r="L3" s="5"/>
      <c r="M3" s="5"/>
      <c r="N3" s="5"/>
      <c r="O3" s="5"/>
      <c r="P3" s="5"/>
      <c r="Q3" s="118"/>
      <c r="R3" s="15"/>
      <c r="S3" s="15"/>
      <c r="T3" s="15"/>
      <c r="U3" s="15"/>
      <c r="V3" s="15"/>
      <c r="X3" s="15"/>
    </row>
    <row r="4" spans="1:24" ht="12.75" customHeight="1" x14ac:dyDescent="0.2">
      <c r="A4" s="5"/>
      <c r="B4" s="120"/>
      <c r="C4" s="120" t="s">
        <v>194</v>
      </c>
      <c r="D4" s="120"/>
      <c r="E4" s="120"/>
      <c r="F4" s="120"/>
      <c r="G4" s="120"/>
      <c r="H4" s="120"/>
      <c r="I4" s="120"/>
      <c r="J4" s="120"/>
      <c r="K4" s="120"/>
      <c r="L4" s="120"/>
      <c r="M4" s="120"/>
      <c r="N4" s="120"/>
      <c r="O4" s="485"/>
      <c r="P4" s="120"/>
      <c r="Q4" s="121"/>
      <c r="R4" s="121"/>
      <c r="S4" s="121"/>
      <c r="T4" s="121"/>
      <c r="U4" s="121"/>
      <c r="V4" s="121"/>
      <c r="X4" s="118"/>
    </row>
    <row r="5" spans="1:24" ht="12.75" customHeight="1" x14ac:dyDescent="0.2">
      <c r="A5" s="5"/>
      <c r="B5" s="89"/>
      <c r="C5" s="89"/>
      <c r="D5" s="89"/>
      <c r="E5" s="122"/>
      <c r="F5" s="122"/>
      <c r="G5" s="5"/>
      <c r="H5" s="5"/>
      <c r="I5" s="5"/>
      <c r="J5" s="5"/>
      <c r="K5" s="5"/>
      <c r="L5" s="5"/>
      <c r="M5" s="5"/>
      <c r="N5" s="5"/>
      <c r="O5" s="5"/>
      <c r="P5" s="5"/>
      <c r="Q5" s="5"/>
      <c r="R5" s="118"/>
      <c r="S5" s="15"/>
      <c r="T5" s="15"/>
      <c r="U5" s="15"/>
      <c r="V5" s="15"/>
      <c r="X5" s="15"/>
    </row>
    <row r="6" spans="1:24" ht="12.75" customHeight="1" x14ac:dyDescent="0.2">
      <c r="A6" s="5"/>
      <c r="B6" s="89"/>
      <c r="C6" s="143" t="s">
        <v>38</v>
      </c>
      <c r="D6" s="136"/>
      <c r="E6" s="549">
        <f>Deelnemersoverzicht!C9</f>
        <v>0</v>
      </c>
      <c r="F6" s="550"/>
      <c r="G6" s="550"/>
      <c r="H6" s="550"/>
      <c r="I6" s="550"/>
      <c r="J6" s="550"/>
      <c r="K6" s="550"/>
      <c r="L6" s="550"/>
      <c r="M6" s="550"/>
      <c r="N6" s="551"/>
      <c r="O6" s="473"/>
      <c r="P6" s="118"/>
      <c r="Q6" s="118"/>
      <c r="R6" s="15"/>
      <c r="S6" s="15"/>
      <c r="T6" s="15"/>
      <c r="U6" s="15"/>
      <c r="V6" s="15"/>
      <c r="X6" s="15"/>
    </row>
    <row r="7" spans="1:24" ht="12.75" customHeight="1" x14ac:dyDescent="0.2">
      <c r="A7" s="5"/>
      <c r="B7" s="89"/>
      <c r="C7" s="143" t="s">
        <v>195</v>
      </c>
      <c r="D7" s="136"/>
      <c r="E7" s="584"/>
      <c r="F7" s="585"/>
      <c r="G7" s="585"/>
      <c r="H7" s="585"/>
      <c r="I7" s="585"/>
      <c r="J7" s="585"/>
      <c r="K7" s="585"/>
      <c r="L7" s="585"/>
      <c r="M7" s="585"/>
      <c r="N7" s="586"/>
      <c r="O7" s="473"/>
      <c r="P7" s="118"/>
      <c r="Q7" s="118"/>
      <c r="R7" s="15"/>
      <c r="S7" s="15"/>
      <c r="T7" s="15"/>
      <c r="U7" s="15"/>
      <c r="V7" s="15"/>
      <c r="X7" s="15"/>
    </row>
    <row r="8" spans="1:24"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c r="R8" s="15"/>
      <c r="S8" s="15"/>
      <c r="T8" s="15"/>
      <c r="U8" s="15"/>
      <c r="V8" s="15"/>
      <c r="X8" s="15"/>
    </row>
    <row r="9" spans="1:24"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c r="R9" s="15"/>
      <c r="S9" s="15"/>
      <c r="T9" s="15"/>
      <c r="U9" s="15"/>
      <c r="V9" s="15"/>
      <c r="X9" s="15"/>
    </row>
    <row r="10" spans="1:24" ht="12.75" customHeight="1" x14ac:dyDescent="0.2">
      <c r="A10" s="5"/>
      <c r="B10" s="89"/>
      <c r="C10" s="89"/>
      <c r="D10" s="5"/>
      <c r="E10" s="5"/>
      <c r="F10" s="5"/>
      <c r="G10" s="5"/>
      <c r="H10" s="5"/>
      <c r="I10" s="5"/>
      <c r="J10" s="5"/>
      <c r="K10" s="5"/>
      <c r="L10" s="5"/>
      <c r="M10" s="5"/>
      <c r="N10" s="5"/>
      <c r="O10" s="5"/>
      <c r="P10" s="5"/>
      <c r="Q10" s="118"/>
      <c r="R10" s="15"/>
      <c r="S10" s="15"/>
      <c r="T10" s="15"/>
      <c r="U10" s="15"/>
      <c r="V10" s="15"/>
      <c r="X10" s="15"/>
    </row>
    <row r="11" spans="1:24" ht="14.25" customHeight="1" x14ac:dyDescent="0.2">
      <c r="A11" s="5"/>
      <c r="B11" s="120" t="s">
        <v>69</v>
      </c>
      <c r="C11" s="120"/>
      <c r="D11" s="123"/>
      <c r="E11" s="124"/>
      <c r="F11" s="125"/>
      <c r="G11" s="123"/>
      <c r="H11" s="123"/>
      <c r="I11" s="123"/>
      <c r="J11" s="123"/>
      <c r="K11" s="123"/>
      <c r="L11" s="123"/>
      <c r="M11" s="123"/>
      <c r="N11" s="123"/>
      <c r="O11" s="5"/>
      <c r="P11" s="15"/>
      <c r="Q11" s="15"/>
      <c r="R11" s="15"/>
      <c r="S11" s="15"/>
      <c r="T11" s="15"/>
      <c r="U11" s="15"/>
      <c r="V11" s="15"/>
      <c r="X11" s="15"/>
    </row>
    <row r="12" spans="1:24" ht="12.75" customHeight="1" x14ac:dyDescent="0.2">
      <c r="A12" s="5"/>
      <c r="B12" s="120" t="s">
        <v>196</v>
      </c>
      <c r="C12" s="120"/>
      <c r="D12" s="123"/>
      <c r="E12" s="124"/>
      <c r="F12" s="125"/>
      <c r="G12" s="123"/>
      <c r="H12" s="123"/>
      <c r="I12" s="123"/>
      <c r="J12" s="123"/>
      <c r="K12" s="123"/>
      <c r="L12" s="123"/>
      <c r="M12" s="123"/>
      <c r="N12" s="123"/>
      <c r="O12" s="5"/>
      <c r="P12" s="15"/>
      <c r="Q12" s="15"/>
      <c r="R12" s="15"/>
      <c r="S12" s="15"/>
      <c r="T12" s="15"/>
      <c r="U12" s="15"/>
      <c r="V12" s="15"/>
      <c r="X12" s="15"/>
    </row>
    <row r="13" spans="1:24" ht="12" customHeight="1" x14ac:dyDescent="0.2">
      <c r="A13" s="5"/>
      <c r="B13" s="137"/>
      <c r="C13" s="137"/>
      <c r="D13" s="136"/>
      <c r="E13" s="136"/>
      <c r="F13" s="136"/>
      <c r="G13" s="136"/>
      <c r="H13" s="136"/>
      <c r="I13" s="136"/>
      <c r="J13" s="136"/>
      <c r="K13" s="136"/>
      <c r="L13" s="136"/>
      <c r="M13" s="136"/>
      <c r="N13" s="136"/>
      <c r="O13" s="136"/>
      <c r="P13" s="15"/>
      <c r="Q13" s="15"/>
      <c r="R13" s="15"/>
      <c r="S13" s="15"/>
      <c r="T13" s="15"/>
      <c r="U13" s="15"/>
      <c r="V13" s="15"/>
      <c r="X13" s="15"/>
    </row>
    <row r="14" spans="1:24"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X14" s="15"/>
    </row>
    <row r="15" spans="1:24" ht="12" customHeight="1" x14ac:dyDescent="0.2">
      <c r="A15" s="195" t="str">
        <f>B15&amp;M15</f>
        <v/>
      </c>
      <c r="B15" s="552"/>
      <c r="C15" s="553"/>
      <c r="D15" s="553"/>
      <c r="E15" s="553"/>
      <c r="F15" s="554"/>
      <c r="G15" s="554"/>
      <c r="H15" s="554"/>
      <c r="I15" s="555"/>
      <c r="J15" s="556"/>
      <c r="K15" s="557"/>
      <c r="L15" s="558"/>
      <c r="M15" s="559"/>
      <c r="N15" s="475">
        <f t="shared" ref="N15:N78" si="0">K15*J15</f>
        <v>0</v>
      </c>
      <c r="O15" s="141" t="str">
        <f>IF(AND(COUNTA(B15:K15)&gt;0,ISBLANK(M15)),"Activiteittype ontbreekt!",IF(B15="","",IF(COUNTIF($B$15:$B$314,B15)=1,"",IF(COUNTIF($A$15:$A$314,B15&amp;M15)&gt;1,"","Let op dat elk activiteitnummer hetzelfde activiteittype moet krijgen!"))))</f>
        <v/>
      </c>
      <c r="W15" s="621" t="str">
        <f>IF(ISBLANK($C15),"",_xlfn.IFNA(MATCH($C15,Deelnemersoverzicht!$C$16:$C$66,0),0))</f>
        <v/>
      </c>
      <c r="X15" s="15"/>
    </row>
    <row r="16" spans="1:24" ht="12" customHeight="1" x14ac:dyDescent="0.2">
      <c r="A16" s="195" t="str">
        <f t="shared" ref="A16:A79"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W16" s="621" t="str">
        <f>IF(ISBLANK($C16),"",_xlfn.IFNA(MATCH($C16,Deelnemersoverzicht!$C$16:$C$66,0),0))</f>
        <v/>
      </c>
      <c r="X16" s="15"/>
    </row>
    <row r="17" spans="1:24"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W17" s="621" t="str">
        <f>IF(ISBLANK($C17),"",_xlfn.IFNA(MATCH($C17,Deelnemersoverzicht!$C$16:$C$66,0),0))</f>
        <v/>
      </c>
      <c r="X17" s="15"/>
    </row>
    <row r="18" spans="1:24"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W18" s="621" t="str">
        <f>IF(ISBLANK($C18),"",_xlfn.IFNA(MATCH($C18,Deelnemersoverzicht!$C$16:$C$66,0),0))</f>
        <v/>
      </c>
      <c r="X18" s="15"/>
    </row>
    <row r="19" spans="1:24"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W19" s="621" t="str">
        <f>IF(ISBLANK($C19),"",_xlfn.IFNA(MATCH($C19,Deelnemersoverzicht!$C$16:$C$66,0),0))</f>
        <v/>
      </c>
      <c r="X19" s="15"/>
    </row>
    <row r="20" spans="1:24"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W20" s="621" t="str">
        <f>IF(ISBLANK($C20),"",_xlfn.IFNA(MATCH($C20,Deelnemersoverzicht!$C$16:$C$66,0),0))</f>
        <v/>
      </c>
      <c r="X20" s="15"/>
    </row>
    <row r="21" spans="1:24"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W21" s="621" t="str">
        <f>IF(ISBLANK($C21),"",_xlfn.IFNA(MATCH($C21,Deelnemersoverzicht!$C$16:$C$66,0),0))</f>
        <v/>
      </c>
      <c r="X21" s="15"/>
    </row>
    <row r="22" spans="1:24"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W22" s="621" t="str">
        <f>IF(ISBLANK($C22),"",_xlfn.IFNA(MATCH($C22,Deelnemersoverzicht!$C$16:$C$66,0),0))</f>
        <v/>
      </c>
      <c r="X22" s="15"/>
    </row>
    <row r="23" spans="1:24" ht="12" customHeight="1" x14ac:dyDescent="0.2">
      <c r="A23" s="195" t="str">
        <f t="shared" si="1"/>
        <v/>
      </c>
      <c r="B23" s="552"/>
      <c r="C23" s="553"/>
      <c r="D23" s="553"/>
      <c r="E23" s="553"/>
      <c r="F23" s="554"/>
      <c r="G23" s="554"/>
      <c r="H23" s="554"/>
      <c r="I23" s="555"/>
      <c r="J23" s="556"/>
      <c r="K23" s="557"/>
      <c r="L23" s="558"/>
      <c r="M23" s="559"/>
      <c r="N23" s="475">
        <f t="shared" si="0"/>
        <v>0</v>
      </c>
      <c r="O23" s="141" t="str">
        <f t="shared" si="2"/>
        <v/>
      </c>
      <c r="W23" s="621" t="str">
        <f>IF(ISBLANK($C23),"",_xlfn.IFNA(MATCH($C23,Deelnemersoverzicht!$C$16:$C$66,0),0))</f>
        <v/>
      </c>
      <c r="X23" s="15"/>
    </row>
    <row r="24" spans="1:24" ht="12" customHeight="1" x14ac:dyDescent="0.2">
      <c r="A24" s="195" t="str">
        <f t="shared" si="1"/>
        <v/>
      </c>
      <c r="B24" s="552"/>
      <c r="C24" s="553"/>
      <c r="D24" s="553"/>
      <c r="E24" s="553"/>
      <c r="F24" s="554"/>
      <c r="G24" s="554"/>
      <c r="H24" s="554"/>
      <c r="I24" s="555"/>
      <c r="J24" s="556"/>
      <c r="K24" s="557"/>
      <c r="L24" s="558"/>
      <c r="M24" s="559"/>
      <c r="N24" s="475">
        <f t="shared" si="0"/>
        <v>0</v>
      </c>
      <c r="O24" s="141" t="str">
        <f t="shared" si="2"/>
        <v/>
      </c>
      <c r="W24" s="621" t="str">
        <f>IF(ISBLANK($C24),"",_xlfn.IFNA(MATCH($C24,Deelnemersoverzicht!$C$16:$C$66,0),0))</f>
        <v/>
      </c>
      <c r="X24" s="15"/>
    </row>
    <row r="25" spans="1:24" ht="12" customHeight="1" x14ac:dyDescent="0.2">
      <c r="A25" s="195" t="str">
        <f t="shared" si="1"/>
        <v/>
      </c>
      <c r="B25" s="552"/>
      <c r="C25" s="553"/>
      <c r="D25" s="553"/>
      <c r="E25" s="553"/>
      <c r="F25" s="554"/>
      <c r="G25" s="554"/>
      <c r="H25" s="554"/>
      <c r="I25" s="555"/>
      <c r="J25" s="556"/>
      <c r="K25" s="557"/>
      <c r="L25" s="558"/>
      <c r="M25" s="559"/>
      <c r="N25" s="475">
        <f t="shared" si="0"/>
        <v>0</v>
      </c>
      <c r="O25" s="141" t="str">
        <f t="shared" si="2"/>
        <v/>
      </c>
      <c r="W25" s="621" t="str">
        <f>IF(ISBLANK($C25),"",_xlfn.IFNA(MATCH($C25,Deelnemersoverzicht!$C$16:$C$66,0),0))</f>
        <v/>
      </c>
      <c r="X25" s="15"/>
    </row>
    <row r="26" spans="1:24" ht="12" customHeight="1" x14ac:dyDescent="0.2">
      <c r="A26" s="195" t="str">
        <f t="shared" si="1"/>
        <v/>
      </c>
      <c r="B26" s="552"/>
      <c r="C26" s="553"/>
      <c r="D26" s="553"/>
      <c r="E26" s="553"/>
      <c r="F26" s="554"/>
      <c r="G26" s="554"/>
      <c r="H26" s="554"/>
      <c r="I26" s="555"/>
      <c r="J26" s="556"/>
      <c r="K26" s="557"/>
      <c r="L26" s="558"/>
      <c r="M26" s="559"/>
      <c r="N26" s="475">
        <f t="shared" si="0"/>
        <v>0</v>
      </c>
      <c r="O26" s="141" t="str">
        <f t="shared" si="2"/>
        <v/>
      </c>
      <c r="W26" s="621" t="str">
        <f>IF(ISBLANK($C26),"",_xlfn.IFNA(MATCH($C26,Deelnemersoverzicht!$C$16:$C$66,0),0))</f>
        <v/>
      </c>
      <c r="X26" s="15"/>
    </row>
    <row r="27" spans="1:24" ht="12" customHeight="1" x14ac:dyDescent="0.2">
      <c r="A27" s="195" t="str">
        <f t="shared" si="1"/>
        <v/>
      </c>
      <c r="B27" s="552"/>
      <c r="C27" s="553"/>
      <c r="D27" s="553"/>
      <c r="E27" s="553"/>
      <c r="F27" s="554"/>
      <c r="G27" s="554"/>
      <c r="H27" s="554"/>
      <c r="I27" s="555"/>
      <c r="J27" s="556"/>
      <c r="K27" s="557"/>
      <c r="L27" s="558"/>
      <c r="M27" s="559"/>
      <c r="N27" s="475">
        <f t="shared" si="0"/>
        <v>0</v>
      </c>
      <c r="O27" s="141" t="str">
        <f t="shared" si="2"/>
        <v/>
      </c>
      <c r="W27" s="621" t="str">
        <f>IF(ISBLANK($C27),"",_xlfn.IFNA(MATCH($C27,Deelnemersoverzicht!$C$16:$C$66,0),0))</f>
        <v/>
      </c>
      <c r="X27" s="15"/>
    </row>
    <row r="28" spans="1:24" ht="12" customHeight="1" x14ac:dyDescent="0.2">
      <c r="A28" s="195" t="str">
        <f t="shared" si="1"/>
        <v/>
      </c>
      <c r="B28" s="552"/>
      <c r="C28" s="553"/>
      <c r="D28" s="553"/>
      <c r="E28" s="553"/>
      <c r="F28" s="554"/>
      <c r="G28" s="554"/>
      <c r="H28" s="554"/>
      <c r="I28" s="555"/>
      <c r="J28" s="556"/>
      <c r="K28" s="557"/>
      <c r="L28" s="558"/>
      <c r="M28" s="559"/>
      <c r="N28" s="475">
        <f t="shared" si="0"/>
        <v>0</v>
      </c>
      <c r="O28" s="141" t="str">
        <f t="shared" si="2"/>
        <v/>
      </c>
      <c r="W28" s="621" t="str">
        <f>IF(ISBLANK($C28),"",_xlfn.IFNA(MATCH($C28,Deelnemersoverzicht!$C$16:$C$66,0),0))</f>
        <v/>
      </c>
      <c r="X28" s="15"/>
    </row>
    <row r="29" spans="1:24" ht="12" customHeight="1" x14ac:dyDescent="0.2">
      <c r="A29" s="195" t="str">
        <f t="shared" si="1"/>
        <v/>
      </c>
      <c r="B29" s="552"/>
      <c r="C29" s="553"/>
      <c r="D29" s="553"/>
      <c r="E29" s="553"/>
      <c r="F29" s="554"/>
      <c r="G29" s="554"/>
      <c r="H29" s="554"/>
      <c r="I29" s="555"/>
      <c r="J29" s="556"/>
      <c r="K29" s="557"/>
      <c r="L29" s="558"/>
      <c r="M29" s="559"/>
      <c r="N29" s="475">
        <f t="shared" si="0"/>
        <v>0</v>
      </c>
      <c r="O29" s="141" t="str">
        <f t="shared" si="2"/>
        <v/>
      </c>
      <c r="W29" s="621" t="str">
        <f>IF(ISBLANK($C29),"",_xlfn.IFNA(MATCH($C29,Deelnemersoverzicht!$C$16:$C$66,0),0))</f>
        <v/>
      </c>
      <c r="X29" s="15"/>
    </row>
    <row r="30" spans="1:24" ht="12" customHeight="1" x14ac:dyDescent="0.2">
      <c r="A30" s="195" t="str">
        <f t="shared" si="1"/>
        <v/>
      </c>
      <c r="B30" s="552"/>
      <c r="C30" s="553"/>
      <c r="D30" s="553"/>
      <c r="E30" s="553"/>
      <c r="F30" s="554"/>
      <c r="G30" s="554"/>
      <c r="H30" s="554"/>
      <c r="I30" s="555"/>
      <c r="J30" s="556"/>
      <c r="K30" s="557"/>
      <c r="L30" s="558"/>
      <c r="M30" s="559"/>
      <c r="N30" s="475">
        <f t="shared" si="0"/>
        <v>0</v>
      </c>
      <c r="O30" s="141" t="str">
        <f t="shared" si="2"/>
        <v/>
      </c>
      <c r="W30" s="621" t="str">
        <f>IF(ISBLANK($C30),"",_xlfn.IFNA(MATCH($C30,Deelnemersoverzicht!$C$16:$C$66,0),0))</f>
        <v/>
      </c>
      <c r="X30" s="15"/>
    </row>
    <row r="31" spans="1:24" ht="12" customHeight="1" x14ac:dyDescent="0.2">
      <c r="A31" s="195" t="str">
        <f t="shared" si="1"/>
        <v/>
      </c>
      <c r="B31" s="552"/>
      <c r="C31" s="553"/>
      <c r="D31" s="553"/>
      <c r="E31" s="553"/>
      <c r="F31" s="554"/>
      <c r="G31" s="554"/>
      <c r="H31" s="554"/>
      <c r="I31" s="555"/>
      <c r="J31" s="556"/>
      <c r="K31" s="557"/>
      <c r="L31" s="558"/>
      <c r="M31" s="559"/>
      <c r="N31" s="475">
        <f t="shared" si="0"/>
        <v>0</v>
      </c>
      <c r="O31" s="141" t="str">
        <f t="shared" si="2"/>
        <v/>
      </c>
      <c r="W31" s="621" t="str">
        <f>IF(ISBLANK($C31),"",_xlfn.IFNA(MATCH($C31,Deelnemersoverzicht!$C$16:$C$66,0),0))</f>
        <v/>
      </c>
      <c r="X31" s="15"/>
    </row>
    <row r="32" spans="1:24" ht="12" customHeight="1" x14ac:dyDescent="0.2">
      <c r="A32" s="195" t="str">
        <f t="shared" si="1"/>
        <v/>
      </c>
      <c r="B32" s="552"/>
      <c r="C32" s="553"/>
      <c r="D32" s="553"/>
      <c r="E32" s="553"/>
      <c r="F32" s="554"/>
      <c r="G32" s="554"/>
      <c r="H32" s="554"/>
      <c r="I32" s="555"/>
      <c r="J32" s="556"/>
      <c r="K32" s="557"/>
      <c r="L32" s="558"/>
      <c r="M32" s="559"/>
      <c r="N32" s="475">
        <f t="shared" si="0"/>
        <v>0</v>
      </c>
      <c r="O32" s="141" t="str">
        <f t="shared" si="2"/>
        <v/>
      </c>
      <c r="W32" s="621" t="str">
        <f>IF(ISBLANK($C32),"",_xlfn.IFNA(MATCH($C32,Deelnemersoverzicht!$C$16:$C$66,0),0))</f>
        <v/>
      </c>
      <c r="X32" s="15"/>
    </row>
    <row r="33" spans="1:24" ht="12" customHeight="1" x14ac:dyDescent="0.2">
      <c r="A33" s="195" t="str">
        <f t="shared" si="1"/>
        <v/>
      </c>
      <c r="B33" s="552"/>
      <c r="C33" s="553"/>
      <c r="D33" s="553"/>
      <c r="E33" s="553"/>
      <c r="F33" s="554"/>
      <c r="G33" s="554"/>
      <c r="H33" s="554"/>
      <c r="I33" s="555"/>
      <c r="J33" s="556"/>
      <c r="K33" s="557"/>
      <c r="L33" s="558"/>
      <c r="M33" s="559"/>
      <c r="N33" s="475">
        <f t="shared" si="0"/>
        <v>0</v>
      </c>
      <c r="O33" s="141" t="str">
        <f t="shared" si="2"/>
        <v/>
      </c>
      <c r="W33" s="621" t="str">
        <f>IF(ISBLANK($C33),"",_xlfn.IFNA(MATCH($C33,Deelnemersoverzicht!$C$16:$C$66,0),0))</f>
        <v/>
      </c>
      <c r="X33" s="15"/>
    </row>
    <row r="34" spans="1:24" ht="12" customHeight="1" x14ac:dyDescent="0.2">
      <c r="A34" s="195" t="str">
        <f t="shared" si="1"/>
        <v/>
      </c>
      <c r="B34" s="552"/>
      <c r="C34" s="553"/>
      <c r="D34" s="553"/>
      <c r="E34" s="553"/>
      <c r="F34" s="554"/>
      <c r="G34" s="554"/>
      <c r="H34" s="554"/>
      <c r="I34" s="555"/>
      <c r="J34" s="556"/>
      <c r="K34" s="557"/>
      <c r="L34" s="558"/>
      <c r="M34" s="559"/>
      <c r="N34" s="475">
        <f t="shared" si="0"/>
        <v>0</v>
      </c>
      <c r="O34" s="141" t="str">
        <f t="shared" si="2"/>
        <v/>
      </c>
      <c r="W34" s="621" t="str">
        <f>IF(ISBLANK($C34),"",_xlfn.IFNA(MATCH($C34,Deelnemersoverzicht!$C$16:$C$66,0),0))</f>
        <v/>
      </c>
      <c r="X34" s="15"/>
    </row>
    <row r="35" spans="1:24" ht="12" customHeight="1" x14ac:dyDescent="0.2">
      <c r="A35" s="195" t="str">
        <f t="shared" si="1"/>
        <v/>
      </c>
      <c r="B35" s="552"/>
      <c r="C35" s="553"/>
      <c r="D35" s="553"/>
      <c r="E35" s="553"/>
      <c r="F35" s="554"/>
      <c r="G35" s="554"/>
      <c r="H35" s="554"/>
      <c r="I35" s="555"/>
      <c r="J35" s="556"/>
      <c r="K35" s="557"/>
      <c r="L35" s="558"/>
      <c r="M35" s="559"/>
      <c r="N35" s="475">
        <f t="shared" si="0"/>
        <v>0</v>
      </c>
      <c r="O35" s="141" t="str">
        <f t="shared" si="2"/>
        <v/>
      </c>
      <c r="W35" s="621" t="str">
        <f>IF(ISBLANK($C35),"",_xlfn.IFNA(MATCH($C35,Deelnemersoverzicht!$C$16:$C$66,0),0))</f>
        <v/>
      </c>
      <c r="X35" s="15"/>
    </row>
    <row r="36" spans="1:24" ht="12" customHeight="1" x14ac:dyDescent="0.2">
      <c r="A36" s="195" t="str">
        <f t="shared" si="1"/>
        <v/>
      </c>
      <c r="B36" s="552"/>
      <c r="C36" s="553"/>
      <c r="D36" s="553"/>
      <c r="E36" s="553"/>
      <c r="F36" s="554"/>
      <c r="G36" s="554"/>
      <c r="H36" s="554"/>
      <c r="I36" s="555"/>
      <c r="J36" s="556"/>
      <c r="K36" s="557"/>
      <c r="L36" s="558"/>
      <c r="M36" s="559"/>
      <c r="N36" s="475">
        <f t="shared" si="0"/>
        <v>0</v>
      </c>
      <c r="O36" s="141" t="str">
        <f t="shared" si="2"/>
        <v/>
      </c>
      <c r="W36" s="621" t="str">
        <f>IF(ISBLANK($C36),"",_xlfn.IFNA(MATCH($C36,Deelnemersoverzicht!$C$16:$C$66,0),0))</f>
        <v/>
      </c>
      <c r="X36" s="15"/>
    </row>
    <row r="37" spans="1:24" ht="12" customHeight="1" x14ac:dyDescent="0.2">
      <c r="A37" s="195" t="str">
        <f t="shared" si="1"/>
        <v/>
      </c>
      <c r="B37" s="552"/>
      <c r="C37" s="553"/>
      <c r="D37" s="553"/>
      <c r="E37" s="553"/>
      <c r="F37" s="554"/>
      <c r="G37" s="554"/>
      <c r="H37" s="554"/>
      <c r="I37" s="555"/>
      <c r="J37" s="556"/>
      <c r="K37" s="557"/>
      <c r="L37" s="558"/>
      <c r="M37" s="559"/>
      <c r="N37" s="475">
        <f t="shared" si="0"/>
        <v>0</v>
      </c>
      <c r="O37" s="141" t="str">
        <f t="shared" si="2"/>
        <v/>
      </c>
      <c r="W37" s="621" t="str">
        <f>IF(ISBLANK($C37),"",_xlfn.IFNA(MATCH($C37,Deelnemersoverzicht!$C$16:$C$66,0),0))</f>
        <v/>
      </c>
      <c r="X37" s="15"/>
    </row>
    <row r="38" spans="1:24" ht="12" customHeight="1" x14ac:dyDescent="0.2">
      <c r="A38" s="195" t="str">
        <f t="shared" si="1"/>
        <v/>
      </c>
      <c r="B38" s="552"/>
      <c r="C38" s="553"/>
      <c r="D38" s="553"/>
      <c r="E38" s="553"/>
      <c r="F38" s="554"/>
      <c r="G38" s="554"/>
      <c r="H38" s="554"/>
      <c r="I38" s="555"/>
      <c r="J38" s="556"/>
      <c r="K38" s="557"/>
      <c r="L38" s="558"/>
      <c r="M38" s="559"/>
      <c r="N38" s="475">
        <f t="shared" si="0"/>
        <v>0</v>
      </c>
      <c r="O38" s="141" t="str">
        <f t="shared" si="2"/>
        <v/>
      </c>
      <c r="W38" s="621" t="str">
        <f>IF(ISBLANK($C38),"",_xlfn.IFNA(MATCH($C38,Deelnemersoverzicht!$C$16:$C$66,0),0))</f>
        <v/>
      </c>
      <c r="X38" s="15"/>
    </row>
    <row r="39" spans="1:24" ht="12" customHeight="1" x14ac:dyDescent="0.2">
      <c r="A39" s="195" t="str">
        <f t="shared" si="1"/>
        <v/>
      </c>
      <c r="B39" s="552"/>
      <c r="C39" s="553"/>
      <c r="D39" s="553"/>
      <c r="E39" s="553"/>
      <c r="F39" s="554"/>
      <c r="G39" s="554"/>
      <c r="H39" s="554"/>
      <c r="I39" s="555"/>
      <c r="J39" s="556"/>
      <c r="K39" s="557"/>
      <c r="L39" s="558"/>
      <c r="M39" s="559"/>
      <c r="N39" s="475">
        <f t="shared" si="0"/>
        <v>0</v>
      </c>
      <c r="O39" s="141" t="str">
        <f t="shared" si="2"/>
        <v/>
      </c>
      <c r="W39" s="621" t="str">
        <f>IF(ISBLANK($C39),"",_xlfn.IFNA(MATCH($C39,Deelnemersoverzicht!$C$16:$C$66,0),0))</f>
        <v/>
      </c>
      <c r="X39" s="15"/>
    </row>
    <row r="40" spans="1:24" ht="12" customHeight="1" x14ac:dyDescent="0.2">
      <c r="A40" s="195" t="str">
        <f t="shared" si="1"/>
        <v/>
      </c>
      <c r="B40" s="552"/>
      <c r="C40" s="553"/>
      <c r="D40" s="553"/>
      <c r="E40" s="553"/>
      <c r="F40" s="554"/>
      <c r="G40" s="554"/>
      <c r="H40" s="554"/>
      <c r="I40" s="555"/>
      <c r="J40" s="556"/>
      <c r="K40" s="557"/>
      <c r="L40" s="558"/>
      <c r="M40" s="559"/>
      <c r="N40" s="475">
        <f t="shared" si="0"/>
        <v>0</v>
      </c>
      <c r="O40" s="141" t="str">
        <f t="shared" si="2"/>
        <v/>
      </c>
      <c r="W40" s="621" t="str">
        <f>IF(ISBLANK($C40),"",_xlfn.IFNA(MATCH($C40,Deelnemersoverzicht!$C$16:$C$66,0),0))</f>
        <v/>
      </c>
      <c r="X40" s="15"/>
    </row>
    <row r="41" spans="1:24" ht="12" customHeight="1" x14ac:dyDescent="0.2">
      <c r="A41" s="195" t="str">
        <f t="shared" si="1"/>
        <v/>
      </c>
      <c r="B41" s="552"/>
      <c r="C41" s="553"/>
      <c r="D41" s="553"/>
      <c r="E41" s="553"/>
      <c r="F41" s="554"/>
      <c r="G41" s="554"/>
      <c r="H41" s="554"/>
      <c r="I41" s="555"/>
      <c r="J41" s="556"/>
      <c r="K41" s="557"/>
      <c r="L41" s="558"/>
      <c r="M41" s="559"/>
      <c r="N41" s="475">
        <f t="shared" si="0"/>
        <v>0</v>
      </c>
      <c r="O41" s="141" t="str">
        <f t="shared" si="2"/>
        <v/>
      </c>
      <c r="W41" s="621" t="str">
        <f>IF(ISBLANK($C41),"",_xlfn.IFNA(MATCH($C41,Deelnemersoverzicht!$C$16:$C$66,0),0))</f>
        <v/>
      </c>
      <c r="X41" s="15"/>
    </row>
    <row r="42" spans="1:24" ht="12" customHeight="1" x14ac:dyDescent="0.2">
      <c r="A42" s="195" t="str">
        <f t="shared" si="1"/>
        <v/>
      </c>
      <c r="B42" s="552"/>
      <c r="C42" s="553"/>
      <c r="D42" s="553"/>
      <c r="E42" s="553"/>
      <c r="F42" s="554"/>
      <c r="G42" s="554"/>
      <c r="H42" s="554"/>
      <c r="I42" s="555"/>
      <c r="J42" s="556"/>
      <c r="K42" s="557"/>
      <c r="L42" s="558"/>
      <c r="M42" s="559"/>
      <c r="N42" s="475">
        <f t="shared" si="0"/>
        <v>0</v>
      </c>
      <c r="O42" s="141" t="str">
        <f t="shared" si="2"/>
        <v/>
      </c>
      <c r="W42" s="621" t="str">
        <f>IF(ISBLANK($C42),"",_xlfn.IFNA(MATCH($C42,Deelnemersoverzicht!$C$16:$C$66,0),0))</f>
        <v/>
      </c>
      <c r="X42" s="15"/>
    </row>
    <row r="43" spans="1:24" ht="12" customHeight="1" x14ac:dyDescent="0.2">
      <c r="A43" s="195" t="str">
        <f t="shared" si="1"/>
        <v/>
      </c>
      <c r="B43" s="552"/>
      <c r="C43" s="553"/>
      <c r="D43" s="553"/>
      <c r="E43" s="553"/>
      <c r="F43" s="554"/>
      <c r="G43" s="554"/>
      <c r="H43" s="554"/>
      <c r="I43" s="555"/>
      <c r="J43" s="556"/>
      <c r="K43" s="557"/>
      <c r="L43" s="558"/>
      <c r="M43" s="559"/>
      <c r="N43" s="475">
        <f t="shared" si="0"/>
        <v>0</v>
      </c>
      <c r="O43" s="141" t="str">
        <f t="shared" si="2"/>
        <v/>
      </c>
      <c r="W43" s="621" t="str">
        <f>IF(ISBLANK($C43),"",_xlfn.IFNA(MATCH($C43,Deelnemersoverzicht!$C$16:$C$66,0),0))</f>
        <v/>
      </c>
      <c r="X43" s="15"/>
    </row>
    <row r="44" spans="1:24" ht="12" customHeight="1" x14ac:dyDescent="0.2">
      <c r="A44" s="195" t="str">
        <f t="shared" si="1"/>
        <v/>
      </c>
      <c r="B44" s="552"/>
      <c r="C44" s="553"/>
      <c r="D44" s="553"/>
      <c r="E44" s="553"/>
      <c r="F44" s="554"/>
      <c r="G44" s="554"/>
      <c r="H44" s="554"/>
      <c r="I44" s="555"/>
      <c r="J44" s="556"/>
      <c r="K44" s="557"/>
      <c r="L44" s="558"/>
      <c r="M44" s="559"/>
      <c r="N44" s="475">
        <f t="shared" si="0"/>
        <v>0</v>
      </c>
      <c r="O44" s="141" t="str">
        <f t="shared" si="2"/>
        <v/>
      </c>
      <c r="W44" s="621" t="str">
        <f>IF(ISBLANK($C44),"",_xlfn.IFNA(MATCH($C44,Deelnemersoverzicht!$C$16:$C$66,0),0))</f>
        <v/>
      </c>
      <c r="X44" s="15"/>
    </row>
    <row r="45" spans="1:24" ht="12" customHeight="1" x14ac:dyDescent="0.2">
      <c r="A45" s="195" t="str">
        <f t="shared" si="1"/>
        <v/>
      </c>
      <c r="B45" s="552"/>
      <c r="C45" s="553"/>
      <c r="D45" s="553"/>
      <c r="E45" s="553"/>
      <c r="F45" s="554"/>
      <c r="G45" s="554"/>
      <c r="H45" s="554"/>
      <c r="I45" s="555"/>
      <c r="J45" s="556"/>
      <c r="K45" s="557"/>
      <c r="L45" s="558"/>
      <c r="M45" s="559"/>
      <c r="N45" s="475">
        <f t="shared" si="0"/>
        <v>0</v>
      </c>
      <c r="O45" s="141" t="str">
        <f t="shared" si="2"/>
        <v/>
      </c>
      <c r="W45" s="621" t="str">
        <f>IF(ISBLANK($C45),"",_xlfn.IFNA(MATCH($C45,Deelnemersoverzicht!$C$16:$C$66,0),0))</f>
        <v/>
      </c>
      <c r="X45" s="15"/>
    </row>
    <row r="46" spans="1:24" ht="12" customHeight="1" x14ac:dyDescent="0.2">
      <c r="A46" s="195" t="str">
        <f t="shared" si="1"/>
        <v/>
      </c>
      <c r="B46" s="552"/>
      <c r="C46" s="553"/>
      <c r="D46" s="553"/>
      <c r="E46" s="553"/>
      <c r="F46" s="554"/>
      <c r="G46" s="554"/>
      <c r="H46" s="554"/>
      <c r="I46" s="555"/>
      <c r="J46" s="556"/>
      <c r="K46" s="557"/>
      <c r="L46" s="558"/>
      <c r="M46" s="559"/>
      <c r="N46" s="475">
        <f t="shared" si="0"/>
        <v>0</v>
      </c>
      <c r="O46" s="141" t="str">
        <f t="shared" si="2"/>
        <v/>
      </c>
      <c r="W46" s="621" t="str">
        <f>IF(ISBLANK($C46),"",_xlfn.IFNA(MATCH($C46,Deelnemersoverzicht!$C$16:$C$66,0),0))</f>
        <v/>
      </c>
      <c r="X46" s="15"/>
    </row>
    <row r="47" spans="1:24" ht="12" customHeight="1" x14ac:dyDescent="0.2">
      <c r="A47" s="195" t="str">
        <f t="shared" si="1"/>
        <v/>
      </c>
      <c r="B47" s="552"/>
      <c r="C47" s="553"/>
      <c r="D47" s="553"/>
      <c r="E47" s="553"/>
      <c r="F47" s="554"/>
      <c r="G47" s="554"/>
      <c r="H47" s="554"/>
      <c r="I47" s="555"/>
      <c r="J47" s="556"/>
      <c r="K47" s="557"/>
      <c r="L47" s="558"/>
      <c r="M47" s="559"/>
      <c r="N47" s="475">
        <f t="shared" si="0"/>
        <v>0</v>
      </c>
      <c r="O47" s="141" t="str">
        <f t="shared" si="2"/>
        <v/>
      </c>
      <c r="W47" s="621" t="str">
        <f>IF(ISBLANK($C47),"",_xlfn.IFNA(MATCH($C47,Deelnemersoverzicht!$C$16:$C$66,0),0))</f>
        <v/>
      </c>
      <c r="X47" s="15"/>
    </row>
    <row r="48" spans="1:24" ht="12" customHeight="1" x14ac:dyDescent="0.2">
      <c r="A48" s="195" t="str">
        <f t="shared" si="1"/>
        <v/>
      </c>
      <c r="B48" s="552"/>
      <c r="C48" s="553"/>
      <c r="D48" s="553"/>
      <c r="E48" s="553"/>
      <c r="F48" s="554"/>
      <c r="G48" s="554"/>
      <c r="H48" s="554"/>
      <c r="I48" s="555"/>
      <c r="J48" s="556"/>
      <c r="K48" s="557"/>
      <c r="L48" s="558"/>
      <c r="M48" s="559"/>
      <c r="N48" s="475">
        <f t="shared" si="0"/>
        <v>0</v>
      </c>
      <c r="O48" s="141" t="str">
        <f t="shared" si="2"/>
        <v/>
      </c>
      <c r="W48" s="621" t="str">
        <f>IF(ISBLANK($C48),"",_xlfn.IFNA(MATCH($C48,Deelnemersoverzicht!$C$16:$C$66,0),0))</f>
        <v/>
      </c>
      <c r="X48" s="15"/>
    </row>
    <row r="49" spans="1:24" ht="12" customHeight="1" x14ac:dyDescent="0.2">
      <c r="A49" s="195" t="str">
        <f t="shared" si="1"/>
        <v/>
      </c>
      <c r="B49" s="552"/>
      <c r="C49" s="553"/>
      <c r="D49" s="553"/>
      <c r="E49" s="553"/>
      <c r="F49" s="554"/>
      <c r="G49" s="554"/>
      <c r="H49" s="554"/>
      <c r="I49" s="555"/>
      <c r="J49" s="556"/>
      <c r="K49" s="557"/>
      <c r="L49" s="558"/>
      <c r="M49" s="559"/>
      <c r="N49" s="475">
        <f t="shared" si="0"/>
        <v>0</v>
      </c>
      <c r="O49" s="141" t="str">
        <f t="shared" si="2"/>
        <v/>
      </c>
      <c r="W49" s="621" t="str">
        <f>IF(ISBLANK($C49),"",_xlfn.IFNA(MATCH($C49,Deelnemersoverzicht!$C$16:$C$66,0),0))</f>
        <v/>
      </c>
      <c r="X49" s="15"/>
    </row>
    <row r="50" spans="1:24" ht="12" customHeight="1" x14ac:dyDescent="0.2">
      <c r="A50" s="195" t="str">
        <f t="shared" si="1"/>
        <v/>
      </c>
      <c r="B50" s="552"/>
      <c r="C50" s="553"/>
      <c r="D50" s="553"/>
      <c r="E50" s="553"/>
      <c r="F50" s="554"/>
      <c r="G50" s="554"/>
      <c r="H50" s="554"/>
      <c r="I50" s="555"/>
      <c r="J50" s="556"/>
      <c r="K50" s="557"/>
      <c r="L50" s="558"/>
      <c r="M50" s="559"/>
      <c r="N50" s="475">
        <f t="shared" si="0"/>
        <v>0</v>
      </c>
      <c r="O50" s="141" t="str">
        <f t="shared" si="2"/>
        <v/>
      </c>
      <c r="W50" s="621" t="str">
        <f>IF(ISBLANK($C50),"",_xlfn.IFNA(MATCH($C50,Deelnemersoverzicht!$C$16:$C$66,0),0))</f>
        <v/>
      </c>
      <c r="X50" s="15"/>
    </row>
    <row r="51" spans="1:24" ht="12" customHeight="1" x14ac:dyDescent="0.2">
      <c r="A51" s="195" t="str">
        <f t="shared" si="1"/>
        <v/>
      </c>
      <c r="B51" s="552"/>
      <c r="C51" s="553"/>
      <c r="D51" s="553"/>
      <c r="E51" s="553"/>
      <c r="F51" s="554"/>
      <c r="G51" s="554"/>
      <c r="H51" s="554"/>
      <c r="I51" s="555"/>
      <c r="J51" s="556"/>
      <c r="K51" s="557"/>
      <c r="L51" s="558"/>
      <c r="M51" s="559"/>
      <c r="N51" s="475">
        <f t="shared" si="0"/>
        <v>0</v>
      </c>
      <c r="O51" s="141" t="str">
        <f t="shared" si="2"/>
        <v/>
      </c>
      <c r="W51" s="621" t="str">
        <f>IF(ISBLANK($C51),"",_xlfn.IFNA(MATCH($C51,Deelnemersoverzicht!$C$16:$C$66,0),0))</f>
        <v/>
      </c>
      <c r="X51" s="15"/>
    </row>
    <row r="52" spans="1:24" ht="12" customHeight="1" x14ac:dyDescent="0.2">
      <c r="A52" s="195" t="str">
        <f t="shared" si="1"/>
        <v/>
      </c>
      <c r="B52" s="552"/>
      <c r="C52" s="553"/>
      <c r="D52" s="553"/>
      <c r="E52" s="553"/>
      <c r="F52" s="554"/>
      <c r="G52" s="554"/>
      <c r="H52" s="554"/>
      <c r="I52" s="555"/>
      <c r="J52" s="556"/>
      <c r="K52" s="557"/>
      <c r="L52" s="558"/>
      <c r="M52" s="559"/>
      <c r="N52" s="475">
        <f t="shared" si="0"/>
        <v>0</v>
      </c>
      <c r="O52" s="141" t="str">
        <f t="shared" si="2"/>
        <v/>
      </c>
      <c r="W52" s="621" t="str">
        <f>IF(ISBLANK($C52),"",_xlfn.IFNA(MATCH($C52,Deelnemersoverzicht!$C$16:$C$66,0),0))</f>
        <v/>
      </c>
      <c r="X52" s="15"/>
    </row>
    <row r="53" spans="1:24" ht="12" customHeight="1" x14ac:dyDescent="0.2">
      <c r="A53" s="195" t="str">
        <f t="shared" si="1"/>
        <v/>
      </c>
      <c r="B53" s="552"/>
      <c r="C53" s="553"/>
      <c r="D53" s="553"/>
      <c r="E53" s="553"/>
      <c r="F53" s="554"/>
      <c r="G53" s="554"/>
      <c r="H53" s="554"/>
      <c r="I53" s="555"/>
      <c r="J53" s="556"/>
      <c r="K53" s="557"/>
      <c r="L53" s="558"/>
      <c r="M53" s="559"/>
      <c r="N53" s="475">
        <f t="shared" si="0"/>
        <v>0</v>
      </c>
      <c r="O53" s="141" t="str">
        <f t="shared" si="2"/>
        <v/>
      </c>
      <c r="W53" s="621" t="str">
        <f>IF(ISBLANK($C53),"",_xlfn.IFNA(MATCH($C53,Deelnemersoverzicht!$C$16:$C$66,0),0))</f>
        <v/>
      </c>
      <c r="X53" s="15"/>
    </row>
    <row r="54" spans="1:24" ht="12" customHeight="1" x14ac:dyDescent="0.2">
      <c r="A54" s="195" t="str">
        <f t="shared" si="1"/>
        <v/>
      </c>
      <c r="B54" s="552"/>
      <c r="C54" s="553"/>
      <c r="D54" s="553"/>
      <c r="E54" s="553"/>
      <c r="F54" s="554"/>
      <c r="G54" s="554"/>
      <c r="H54" s="554"/>
      <c r="I54" s="555"/>
      <c r="J54" s="556"/>
      <c r="K54" s="557"/>
      <c r="L54" s="558"/>
      <c r="M54" s="559"/>
      <c r="N54" s="475">
        <f t="shared" si="0"/>
        <v>0</v>
      </c>
      <c r="O54" s="141" t="str">
        <f t="shared" si="2"/>
        <v/>
      </c>
      <c r="W54" s="621" t="str">
        <f>IF(ISBLANK($C54),"",_xlfn.IFNA(MATCH($C54,Deelnemersoverzicht!$C$16:$C$66,0),0))</f>
        <v/>
      </c>
      <c r="X54" s="15"/>
    </row>
    <row r="55" spans="1:24" ht="12" customHeight="1" x14ac:dyDescent="0.2">
      <c r="A55" s="195" t="str">
        <f t="shared" si="1"/>
        <v/>
      </c>
      <c r="B55" s="552"/>
      <c r="C55" s="553"/>
      <c r="D55" s="553"/>
      <c r="E55" s="553"/>
      <c r="F55" s="554"/>
      <c r="G55" s="554"/>
      <c r="H55" s="554"/>
      <c r="I55" s="555"/>
      <c r="J55" s="556"/>
      <c r="K55" s="557"/>
      <c r="L55" s="558"/>
      <c r="M55" s="559"/>
      <c r="N55" s="475">
        <f t="shared" si="0"/>
        <v>0</v>
      </c>
      <c r="O55" s="141" t="str">
        <f t="shared" si="2"/>
        <v/>
      </c>
      <c r="W55" s="621" t="str">
        <f>IF(ISBLANK($C55),"",_xlfn.IFNA(MATCH($C55,Deelnemersoverzicht!$C$16:$C$66,0),0))</f>
        <v/>
      </c>
      <c r="X55" s="15"/>
    </row>
    <row r="56" spans="1:24" ht="12" customHeight="1" x14ac:dyDescent="0.2">
      <c r="A56" s="195" t="str">
        <f t="shared" si="1"/>
        <v/>
      </c>
      <c r="B56" s="552"/>
      <c r="C56" s="553"/>
      <c r="D56" s="553"/>
      <c r="E56" s="553"/>
      <c r="F56" s="554"/>
      <c r="G56" s="554"/>
      <c r="H56" s="554"/>
      <c r="I56" s="555"/>
      <c r="J56" s="556"/>
      <c r="K56" s="557"/>
      <c r="L56" s="558"/>
      <c r="M56" s="559"/>
      <c r="N56" s="475">
        <f t="shared" si="0"/>
        <v>0</v>
      </c>
      <c r="O56" s="141" t="str">
        <f t="shared" si="2"/>
        <v/>
      </c>
      <c r="W56" s="621" t="str">
        <f>IF(ISBLANK($C56),"",_xlfn.IFNA(MATCH($C56,Deelnemersoverzicht!$C$16:$C$66,0),0))</f>
        <v/>
      </c>
      <c r="X56" s="15"/>
    </row>
    <row r="57" spans="1:24" ht="12" customHeight="1" x14ac:dyDescent="0.2">
      <c r="A57" s="195" t="str">
        <f t="shared" si="1"/>
        <v/>
      </c>
      <c r="B57" s="552"/>
      <c r="C57" s="553"/>
      <c r="D57" s="553"/>
      <c r="E57" s="553"/>
      <c r="F57" s="554"/>
      <c r="G57" s="554"/>
      <c r="H57" s="554"/>
      <c r="I57" s="555"/>
      <c r="J57" s="556"/>
      <c r="K57" s="557"/>
      <c r="L57" s="558"/>
      <c r="M57" s="559"/>
      <c r="N57" s="475">
        <f t="shared" si="0"/>
        <v>0</v>
      </c>
      <c r="O57" s="141" t="str">
        <f t="shared" si="2"/>
        <v/>
      </c>
      <c r="W57" s="621" t="str">
        <f>IF(ISBLANK($C57),"",_xlfn.IFNA(MATCH($C57,Deelnemersoverzicht!$C$16:$C$66,0),0))</f>
        <v/>
      </c>
      <c r="X57" s="15"/>
    </row>
    <row r="58" spans="1:24" ht="12" customHeight="1" x14ac:dyDescent="0.2">
      <c r="A58" s="195" t="str">
        <f t="shared" si="1"/>
        <v/>
      </c>
      <c r="B58" s="552"/>
      <c r="C58" s="553"/>
      <c r="D58" s="553"/>
      <c r="E58" s="553"/>
      <c r="F58" s="554"/>
      <c r="G58" s="554"/>
      <c r="H58" s="554"/>
      <c r="I58" s="555"/>
      <c r="J58" s="556"/>
      <c r="K58" s="557"/>
      <c r="L58" s="558"/>
      <c r="M58" s="559"/>
      <c r="N58" s="475">
        <f t="shared" si="0"/>
        <v>0</v>
      </c>
      <c r="O58" s="141" t="str">
        <f t="shared" si="2"/>
        <v/>
      </c>
      <c r="W58" s="621" t="str">
        <f>IF(ISBLANK($C58),"",_xlfn.IFNA(MATCH($C58,Deelnemersoverzicht!$C$16:$C$66,0),0))</f>
        <v/>
      </c>
      <c r="X58" s="15"/>
    </row>
    <row r="59" spans="1:24" ht="12" customHeight="1" x14ac:dyDescent="0.2">
      <c r="A59" s="195" t="str">
        <f t="shared" si="1"/>
        <v/>
      </c>
      <c r="B59" s="552"/>
      <c r="C59" s="553"/>
      <c r="D59" s="553"/>
      <c r="E59" s="553"/>
      <c r="F59" s="554"/>
      <c r="G59" s="554"/>
      <c r="H59" s="554"/>
      <c r="I59" s="555"/>
      <c r="J59" s="556"/>
      <c r="K59" s="557"/>
      <c r="L59" s="558"/>
      <c r="M59" s="559"/>
      <c r="N59" s="475">
        <f t="shared" si="0"/>
        <v>0</v>
      </c>
      <c r="O59" s="141" t="str">
        <f t="shared" si="2"/>
        <v/>
      </c>
      <c r="W59" s="621" t="str">
        <f>IF(ISBLANK($C59),"",_xlfn.IFNA(MATCH($C59,Deelnemersoverzicht!$C$16:$C$66,0),0))</f>
        <v/>
      </c>
      <c r="X59" s="15"/>
    </row>
    <row r="60" spans="1:24" ht="12" customHeight="1" x14ac:dyDescent="0.2">
      <c r="A60" s="195" t="str">
        <f t="shared" si="1"/>
        <v/>
      </c>
      <c r="B60" s="552"/>
      <c r="C60" s="553"/>
      <c r="D60" s="553"/>
      <c r="E60" s="553"/>
      <c r="F60" s="554"/>
      <c r="G60" s="554"/>
      <c r="H60" s="554"/>
      <c r="I60" s="555"/>
      <c r="J60" s="556"/>
      <c r="K60" s="557"/>
      <c r="L60" s="558"/>
      <c r="M60" s="559"/>
      <c r="N60" s="475">
        <f t="shared" si="0"/>
        <v>0</v>
      </c>
      <c r="O60" s="141" t="str">
        <f t="shared" si="2"/>
        <v/>
      </c>
      <c r="W60" s="621" t="str">
        <f>IF(ISBLANK($C60),"",_xlfn.IFNA(MATCH($C60,Deelnemersoverzicht!$C$16:$C$66,0),0))</f>
        <v/>
      </c>
      <c r="X60" s="15"/>
    </row>
    <row r="61" spans="1:24" ht="12" customHeight="1" x14ac:dyDescent="0.2">
      <c r="A61" s="195" t="str">
        <f t="shared" si="1"/>
        <v/>
      </c>
      <c r="B61" s="552"/>
      <c r="C61" s="553"/>
      <c r="D61" s="553"/>
      <c r="E61" s="553"/>
      <c r="F61" s="554"/>
      <c r="G61" s="554"/>
      <c r="H61" s="554"/>
      <c r="I61" s="555"/>
      <c r="J61" s="556"/>
      <c r="K61" s="557"/>
      <c r="L61" s="558"/>
      <c r="M61" s="559"/>
      <c r="N61" s="475">
        <f t="shared" si="0"/>
        <v>0</v>
      </c>
      <c r="O61" s="141" t="str">
        <f t="shared" si="2"/>
        <v/>
      </c>
      <c r="W61" s="621" t="str">
        <f>IF(ISBLANK($C61),"",_xlfn.IFNA(MATCH($C61,Deelnemersoverzicht!$C$16:$C$66,0),0))</f>
        <v/>
      </c>
      <c r="X61" s="15"/>
    </row>
    <row r="62" spans="1:24" ht="12" customHeight="1" x14ac:dyDescent="0.2">
      <c r="A62" s="195" t="str">
        <f t="shared" si="1"/>
        <v/>
      </c>
      <c r="B62" s="552"/>
      <c r="C62" s="553"/>
      <c r="D62" s="553"/>
      <c r="E62" s="553"/>
      <c r="F62" s="554"/>
      <c r="G62" s="554"/>
      <c r="H62" s="554"/>
      <c r="I62" s="555"/>
      <c r="J62" s="556"/>
      <c r="K62" s="557"/>
      <c r="L62" s="558"/>
      <c r="M62" s="559"/>
      <c r="N62" s="475">
        <f t="shared" si="0"/>
        <v>0</v>
      </c>
      <c r="O62" s="141" t="str">
        <f t="shared" si="2"/>
        <v/>
      </c>
      <c r="W62" s="621" t="str">
        <f>IF(ISBLANK($C62),"",_xlfn.IFNA(MATCH($C62,Deelnemersoverzicht!$C$16:$C$66,0),0))</f>
        <v/>
      </c>
      <c r="X62" s="15"/>
    </row>
    <row r="63" spans="1:24" ht="12" customHeight="1" x14ac:dyDescent="0.2">
      <c r="A63" s="195" t="str">
        <f t="shared" si="1"/>
        <v/>
      </c>
      <c r="B63" s="552"/>
      <c r="C63" s="553"/>
      <c r="D63" s="553"/>
      <c r="E63" s="553"/>
      <c r="F63" s="554"/>
      <c r="G63" s="554"/>
      <c r="H63" s="554"/>
      <c r="I63" s="555"/>
      <c r="J63" s="556"/>
      <c r="K63" s="557"/>
      <c r="L63" s="558"/>
      <c r="M63" s="559"/>
      <c r="N63" s="475">
        <f t="shared" si="0"/>
        <v>0</v>
      </c>
      <c r="O63" s="141" t="str">
        <f t="shared" si="2"/>
        <v/>
      </c>
      <c r="W63" s="621" t="str">
        <f>IF(ISBLANK($C63),"",_xlfn.IFNA(MATCH($C63,Deelnemersoverzicht!$C$16:$C$66,0),0))</f>
        <v/>
      </c>
      <c r="X63" s="15"/>
    </row>
    <row r="64" spans="1:24" ht="12" customHeight="1" x14ac:dyDescent="0.2">
      <c r="A64" s="195" t="str">
        <f t="shared" si="1"/>
        <v/>
      </c>
      <c r="B64" s="552"/>
      <c r="C64" s="553"/>
      <c r="D64" s="553"/>
      <c r="E64" s="553"/>
      <c r="F64" s="554"/>
      <c r="G64" s="554"/>
      <c r="H64" s="554"/>
      <c r="I64" s="555"/>
      <c r="J64" s="556"/>
      <c r="K64" s="557"/>
      <c r="L64" s="558"/>
      <c r="M64" s="559"/>
      <c r="N64" s="475">
        <f t="shared" si="0"/>
        <v>0</v>
      </c>
      <c r="O64" s="141" t="str">
        <f t="shared" si="2"/>
        <v/>
      </c>
      <c r="W64" s="621" t="str">
        <f>IF(ISBLANK($C64),"",_xlfn.IFNA(MATCH($C64,Deelnemersoverzicht!$C$16:$C$66,0),0))</f>
        <v/>
      </c>
      <c r="X64" s="15"/>
    </row>
    <row r="65" spans="1:24" ht="12" customHeight="1" x14ac:dyDescent="0.2">
      <c r="A65" s="195" t="str">
        <f t="shared" si="1"/>
        <v/>
      </c>
      <c r="B65" s="552"/>
      <c r="C65" s="553"/>
      <c r="D65" s="553"/>
      <c r="E65" s="553"/>
      <c r="F65" s="554"/>
      <c r="G65" s="554"/>
      <c r="H65" s="554"/>
      <c r="I65" s="555"/>
      <c r="J65" s="556"/>
      <c r="K65" s="557"/>
      <c r="L65" s="558"/>
      <c r="M65" s="559"/>
      <c r="N65" s="475">
        <f t="shared" si="0"/>
        <v>0</v>
      </c>
      <c r="O65" s="141" t="str">
        <f t="shared" si="2"/>
        <v/>
      </c>
      <c r="W65" s="621" t="str">
        <f>IF(ISBLANK($C65),"",_xlfn.IFNA(MATCH($C65,Deelnemersoverzicht!$C$16:$C$66,0),0))</f>
        <v/>
      </c>
      <c r="X65" s="15"/>
    </row>
    <row r="66" spans="1:24" ht="12" customHeight="1" x14ac:dyDescent="0.2">
      <c r="A66" s="195" t="str">
        <f t="shared" si="1"/>
        <v/>
      </c>
      <c r="B66" s="552"/>
      <c r="C66" s="553"/>
      <c r="D66" s="553"/>
      <c r="E66" s="553"/>
      <c r="F66" s="554"/>
      <c r="G66" s="554"/>
      <c r="H66" s="554"/>
      <c r="I66" s="555"/>
      <c r="J66" s="556"/>
      <c r="K66" s="557"/>
      <c r="L66" s="558"/>
      <c r="M66" s="559"/>
      <c r="N66" s="475">
        <f t="shared" si="0"/>
        <v>0</v>
      </c>
      <c r="O66" s="141" t="str">
        <f t="shared" si="2"/>
        <v/>
      </c>
      <c r="W66" s="621" t="str">
        <f>IF(ISBLANK($C66),"",_xlfn.IFNA(MATCH($C66,Deelnemersoverzicht!$C$16:$C$66,0),0))</f>
        <v/>
      </c>
      <c r="X66" s="15"/>
    </row>
    <row r="67" spans="1:24" ht="12" customHeight="1" x14ac:dyDescent="0.2">
      <c r="A67" s="195" t="str">
        <f t="shared" si="1"/>
        <v/>
      </c>
      <c r="B67" s="552"/>
      <c r="C67" s="553"/>
      <c r="D67" s="553"/>
      <c r="E67" s="553"/>
      <c r="F67" s="554"/>
      <c r="G67" s="554"/>
      <c r="H67" s="554"/>
      <c r="I67" s="555"/>
      <c r="J67" s="556"/>
      <c r="K67" s="557"/>
      <c r="L67" s="558"/>
      <c r="M67" s="559"/>
      <c r="N67" s="475">
        <f t="shared" si="0"/>
        <v>0</v>
      </c>
      <c r="O67" s="141" t="str">
        <f t="shared" si="2"/>
        <v/>
      </c>
      <c r="W67" s="621" t="str">
        <f>IF(ISBLANK($C67),"",_xlfn.IFNA(MATCH($C67,Deelnemersoverzicht!$C$16:$C$66,0),0))</f>
        <v/>
      </c>
      <c r="X67" s="15"/>
    </row>
    <row r="68" spans="1:24" ht="12" customHeight="1" x14ac:dyDescent="0.2">
      <c r="A68" s="195" t="str">
        <f t="shared" si="1"/>
        <v/>
      </c>
      <c r="B68" s="552"/>
      <c r="C68" s="553"/>
      <c r="D68" s="553"/>
      <c r="E68" s="553"/>
      <c r="F68" s="554"/>
      <c r="G68" s="554"/>
      <c r="H68" s="554"/>
      <c r="I68" s="555"/>
      <c r="J68" s="556"/>
      <c r="K68" s="557"/>
      <c r="L68" s="558"/>
      <c r="M68" s="559"/>
      <c r="N68" s="475">
        <f t="shared" si="0"/>
        <v>0</v>
      </c>
      <c r="O68" s="141" t="str">
        <f t="shared" si="2"/>
        <v/>
      </c>
      <c r="W68" s="621" t="str">
        <f>IF(ISBLANK($C68),"",_xlfn.IFNA(MATCH($C68,Deelnemersoverzicht!$C$16:$C$66,0),0))</f>
        <v/>
      </c>
      <c r="X68" s="15"/>
    </row>
    <row r="69" spans="1:24" ht="12" customHeight="1" x14ac:dyDescent="0.2">
      <c r="A69" s="195" t="str">
        <f t="shared" si="1"/>
        <v/>
      </c>
      <c r="B69" s="552"/>
      <c r="C69" s="553"/>
      <c r="D69" s="553"/>
      <c r="E69" s="553"/>
      <c r="F69" s="554"/>
      <c r="G69" s="554"/>
      <c r="H69" s="554"/>
      <c r="I69" s="555"/>
      <c r="J69" s="556"/>
      <c r="K69" s="557"/>
      <c r="L69" s="558"/>
      <c r="M69" s="559"/>
      <c r="N69" s="475">
        <f t="shared" si="0"/>
        <v>0</v>
      </c>
      <c r="O69" s="141" t="str">
        <f t="shared" si="2"/>
        <v/>
      </c>
      <c r="W69" s="621" t="str">
        <f>IF(ISBLANK($C69),"",_xlfn.IFNA(MATCH($C69,Deelnemersoverzicht!$C$16:$C$66,0),0))</f>
        <v/>
      </c>
      <c r="X69" s="15"/>
    </row>
    <row r="70" spans="1:24" ht="12" customHeight="1" x14ac:dyDescent="0.2">
      <c r="A70" s="195" t="str">
        <f t="shared" si="1"/>
        <v/>
      </c>
      <c r="B70" s="552"/>
      <c r="C70" s="553"/>
      <c r="D70" s="553"/>
      <c r="E70" s="553"/>
      <c r="F70" s="554"/>
      <c r="G70" s="554"/>
      <c r="H70" s="554"/>
      <c r="I70" s="555"/>
      <c r="J70" s="556"/>
      <c r="K70" s="557"/>
      <c r="L70" s="558"/>
      <c r="M70" s="559"/>
      <c r="N70" s="475">
        <f t="shared" si="0"/>
        <v>0</v>
      </c>
      <c r="O70" s="141" t="str">
        <f t="shared" si="2"/>
        <v/>
      </c>
      <c r="W70" s="621" t="str">
        <f>IF(ISBLANK($C70),"",_xlfn.IFNA(MATCH($C70,Deelnemersoverzicht!$C$16:$C$66,0),0))</f>
        <v/>
      </c>
      <c r="X70" s="15"/>
    </row>
    <row r="71" spans="1:24" ht="12" customHeight="1" x14ac:dyDescent="0.2">
      <c r="A71" s="195" t="str">
        <f t="shared" si="1"/>
        <v/>
      </c>
      <c r="B71" s="552"/>
      <c r="C71" s="553"/>
      <c r="D71" s="553"/>
      <c r="E71" s="553"/>
      <c r="F71" s="554"/>
      <c r="G71" s="554"/>
      <c r="H71" s="554"/>
      <c r="I71" s="555"/>
      <c r="J71" s="556"/>
      <c r="K71" s="557"/>
      <c r="L71" s="558"/>
      <c r="M71" s="559"/>
      <c r="N71" s="475">
        <f t="shared" si="0"/>
        <v>0</v>
      </c>
      <c r="O71" s="141" t="str">
        <f t="shared" si="2"/>
        <v/>
      </c>
      <c r="W71" s="621" t="str">
        <f>IF(ISBLANK($C71),"",_xlfn.IFNA(MATCH($C71,Deelnemersoverzicht!$C$16:$C$66,0),0))</f>
        <v/>
      </c>
      <c r="X71" s="15"/>
    </row>
    <row r="72" spans="1:24" ht="12" customHeight="1" x14ac:dyDescent="0.2">
      <c r="A72" s="195" t="str">
        <f t="shared" si="1"/>
        <v/>
      </c>
      <c r="B72" s="552"/>
      <c r="C72" s="553"/>
      <c r="D72" s="553"/>
      <c r="E72" s="553"/>
      <c r="F72" s="554"/>
      <c r="G72" s="554"/>
      <c r="H72" s="554"/>
      <c r="I72" s="555"/>
      <c r="J72" s="556"/>
      <c r="K72" s="557"/>
      <c r="L72" s="558"/>
      <c r="M72" s="559"/>
      <c r="N72" s="475">
        <f t="shared" si="0"/>
        <v>0</v>
      </c>
      <c r="O72" s="141" t="str">
        <f t="shared" si="2"/>
        <v/>
      </c>
      <c r="P72" s="15"/>
      <c r="Q72" s="15"/>
      <c r="R72" s="15"/>
      <c r="S72" s="15"/>
      <c r="T72" s="15"/>
      <c r="U72" s="15"/>
      <c r="V72" s="15"/>
      <c r="W72" s="621" t="str">
        <f>IF(ISBLANK($C72),"",_xlfn.IFNA(MATCH($C72,Deelnemersoverzicht!$C$16:$C$66,0),0))</f>
        <v/>
      </c>
      <c r="X72" s="15"/>
    </row>
    <row r="73" spans="1:24" ht="12" customHeight="1" x14ac:dyDescent="0.2">
      <c r="A73" s="195" t="str">
        <f t="shared" si="1"/>
        <v/>
      </c>
      <c r="B73" s="552"/>
      <c r="C73" s="553"/>
      <c r="D73" s="553"/>
      <c r="E73" s="553"/>
      <c r="F73" s="554"/>
      <c r="G73" s="554"/>
      <c r="H73" s="554"/>
      <c r="I73" s="555"/>
      <c r="J73" s="556"/>
      <c r="K73" s="557"/>
      <c r="L73" s="558"/>
      <c r="M73" s="559"/>
      <c r="N73" s="475">
        <f t="shared" si="0"/>
        <v>0</v>
      </c>
      <c r="O73" s="141" t="str">
        <f t="shared" si="2"/>
        <v/>
      </c>
      <c r="P73" s="15"/>
      <c r="Q73" s="15"/>
      <c r="R73" s="15"/>
      <c r="S73" s="15"/>
      <c r="T73" s="15"/>
      <c r="U73" s="15"/>
      <c r="V73" s="15"/>
      <c r="W73" s="621" t="str">
        <f>IF(ISBLANK($C73),"",_xlfn.IFNA(MATCH($C73,Deelnemersoverzicht!$C$16:$C$66,0),0))</f>
        <v/>
      </c>
      <c r="X73" s="15"/>
    </row>
    <row r="74" spans="1:24" ht="12" customHeight="1" x14ac:dyDescent="0.2">
      <c r="A74" s="195" t="str">
        <f t="shared" si="1"/>
        <v/>
      </c>
      <c r="B74" s="552"/>
      <c r="C74" s="553"/>
      <c r="D74" s="553"/>
      <c r="E74" s="553"/>
      <c r="F74" s="554"/>
      <c r="G74" s="554"/>
      <c r="H74" s="554"/>
      <c r="I74" s="555"/>
      <c r="J74" s="556"/>
      <c r="K74" s="557"/>
      <c r="L74" s="558"/>
      <c r="M74" s="559"/>
      <c r="N74" s="475">
        <f t="shared" si="0"/>
        <v>0</v>
      </c>
      <c r="O74" s="141" t="str">
        <f t="shared" si="2"/>
        <v/>
      </c>
      <c r="P74" s="15"/>
      <c r="Q74" s="15"/>
      <c r="R74" s="15"/>
      <c r="S74" s="15"/>
      <c r="T74" s="15"/>
      <c r="U74" s="15"/>
      <c r="V74" s="15"/>
      <c r="W74" s="621" t="str">
        <f>IF(ISBLANK($C74),"",_xlfn.IFNA(MATCH($C74,Deelnemersoverzicht!$C$16:$C$66,0),0))</f>
        <v/>
      </c>
      <c r="X74" s="15"/>
    </row>
    <row r="75" spans="1:24" ht="12" customHeight="1" x14ac:dyDescent="0.2">
      <c r="A75" s="195" t="str">
        <f t="shared" si="1"/>
        <v/>
      </c>
      <c r="B75" s="552"/>
      <c r="C75" s="553"/>
      <c r="D75" s="553"/>
      <c r="E75" s="553"/>
      <c r="F75" s="554"/>
      <c r="G75" s="554"/>
      <c r="H75" s="554"/>
      <c r="I75" s="555"/>
      <c r="J75" s="556"/>
      <c r="K75" s="557"/>
      <c r="L75" s="558"/>
      <c r="M75" s="559"/>
      <c r="N75" s="475">
        <f t="shared" si="0"/>
        <v>0</v>
      </c>
      <c r="O75" s="141" t="str">
        <f t="shared" si="2"/>
        <v/>
      </c>
      <c r="P75" s="15"/>
      <c r="Q75" s="15"/>
      <c r="R75" s="15"/>
      <c r="S75" s="15"/>
      <c r="T75" s="15"/>
      <c r="U75" s="15"/>
      <c r="V75" s="15"/>
      <c r="W75" s="621" t="str">
        <f>IF(ISBLANK($C75),"",_xlfn.IFNA(MATCH($C75,Deelnemersoverzicht!$C$16:$C$66,0),0))</f>
        <v/>
      </c>
      <c r="X75" s="15"/>
    </row>
    <row r="76" spans="1:24" ht="12" customHeight="1" x14ac:dyDescent="0.2">
      <c r="A76" s="195" t="str">
        <f t="shared" si="1"/>
        <v/>
      </c>
      <c r="B76" s="552"/>
      <c r="C76" s="553"/>
      <c r="D76" s="553"/>
      <c r="E76" s="553"/>
      <c r="F76" s="554"/>
      <c r="G76" s="554"/>
      <c r="H76" s="554"/>
      <c r="I76" s="555"/>
      <c r="J76" s="556"/>
      <c r="K76" s="557"/>
      <c r="L76" s="558"/>
      <c r="M76" s="559"/>
      <c r="N76" s="475">
        <f t="shared" si="0"/>
        <v>0</v>
      </c>
      <c r="O76" s="141" t="str">
        <f t="shared" si="2"/>
        <v/>
      </c>
      <c r="P76" s="15"/>
      <c r="Q76" s="15"/>
      <c r="R76" s="15"/>
      <c r="S76" s="15"/>
      <c r="T76" s="15"/>
      <c r="U76" s="15"/>
      <c r="V76" s="15"/>
      <c r="W76" s="621" t="str">
        <f>IF(ISBLANK($C76),"",_xlfn.IFNA(MATCH($C76,Deelnemersoverzicht!$C$16:$C$66,0),0))</f>
        <v/>
      </c>
      <c r="X76" s="15"/>
    </row>
    <row r="77" spans="1:24" ht="12" customHeight="1" x14ac:dyDescent="0.2">
      <c r="A77" s="195" t="str">
        <f t="shared" si="1"/>
        <v/>
      </c>
      <c r="B77" s="552"/>
      <c r="C77" s="553"/>
      <c r="D77" s="553"/>
      <c r="E77" s="553"/>
      <c r="F77" s="554"/>
      <c r="G77" s="554"/>
      <c r="H77" s="554"/>
      <c r="I77" s="555"/>
      <c r="J77" s="556"/>
      <c r="K77" s="557"/>
      <c r="L77" s="558"/>
      <c r="M77" s="559"/>
      <c r="N77" s="475">
        <f t="shared" si="0"/>
        <v>0</v>
      </c>
      <c r="O77" s="141" t="str">
        <f t="shared" si="2"/>
        <v/>
      </c>
      <c r="P77" s="15"/>
      <c r="Q77" s="15"/>
      <c r="R77" s="15"/>
      <c r="S77" s="15"/>
      <c r="T77" s="15"/>
      <c r="U77" s="15"/>
      <c r="V77" s="15"/>
      <c r="W77" s="621" t="str">
        <f>IF(ISBLANK($C77),"",_xlfn.IFNA(MATCH($C77,Deelnemersoverzicht!$C$16:$C$66,0),0))</f>
        <v/>
      </c>
      <c r="X77" s="15"/>
    </row>
    <row r="78" spans="1:24" ht="12" customHeight="1" x14ac:dyDescent="0.2">
      <c r="A78" s="195" t="str">
        <f t="shared" si="1"/>
        <v/>
      </c>
      <c r="B78" s="552"/>
      <c r="C78" s="553"/>
      <c r="D78" s="553"/>
      <c r="E78" s="553"/>
      <c r="F78" s="554"/>
      <c r="G78" s="554"/>
      <c r="H78" s="554"/>
      <c r="I78" s="555"/>
      <c r="J78" s="556"/>
      <c r="K78" s="557"/>
      <c r="L78" s="558"/>
      <c r="M78" s="559"/>
      <c r="N78" s="475">
        <f t="shared" si="0"/>
        <v>0</v>
      </c>
      <c r="O78" s="141" t="str">
        <f t="shared" si="2"/>
        <v/>
      </c>
      <c r="P78" s="15"/>
      <c r="Q78" s="15"/>
      <c r="R78" s="15"/>
      <c r="S78" s="15"/>
      <c r="T78" s="15"/>
      <c r="U78" s="15"/>
      <c r="V78" s="15"/>
      <c r="W78" s="621" t="str">
        <f>IF(ISBLANK($C78),"",_xlfn.IFNA(MATCH($C78,Deelnemersoverzicht!$C$16:$C$66,0),0))</f>
        <v/>
      </c>
      <c r="X78" s="15"/>
    </row>
    <row r="79" spans="1:24" ht="12" customHeight="1" x14ac:dyDescent="0.2">
      <c r="A79" s="195" t="str">
        <f t="shared" si="1"/>
        <v/>
      </c>
      <c r="B79" s="552"/>
      <c r="C79" s="553"/>
      <c r="D79" s="553"/>
      <c r="E79" s="553"/>
      <c r="F79" s="554"/>
      <c r="G79" s="554"/>
      <c r="H79" s="554"/>
      <c r="I79" s="555"/>
      <c r="J79" s="556"/>
      <c r="K79" s="557"/>
      <c r="L79" s="558"/>
      <c r="M79" s="559"/>
      <c r="N79" s="475">
        <f t="shared" ref="N79:N89" si="3">K79*J79</f>
        <v>0</v>
      </c>
      <c r="O79" s="141" t="str">
        <f t="shared" si="2"/>
        <v/>
      </c>
      <c r="P79" s="15"/>
      <c r="Q79" s="15"/>
      <c r="R79" s="15"/>
      <c r="S79" s="15"/>
      <c r="T79" s="15"/>
      <c r="U79" s="15"/>
      <c r="V79" s="15"/>
      <c r="W79" s="621" t="str">
        <f>IF(ISBLANK($C79),"",_xlfn.IFNA(MATCH($C79,Deelnemersoverzicht!$C$16:$C$66,0),0))</f>
        <v/>
      </c>
      <c r="X79" s="15"/>
    </row>
    <row r="80" spans="1:24" ht="12" customHeight="1" x14ac:dyDescent="0.2">
      <c r="A80" s="195" t="str">
        <f t="shared" ref="A80:A89" si="4">B80&amp;M80</f>
        <v/>
      </c>
      <c r="B80" s="552"/>
      <c r="C80" s="553"/>
      <c r="D80" s="553"/>
      <c r="E80" s="553"/>
      <c r="F80" s="554"/>
      <c r="G80" s="554"/>
      <c r="H80" s="554"/>
      <c r="I80" s="555"/>
      <c r="J80" s="556"/>
      <c r="K80" s="557"/>
      <c r="L80" s="558"/>
      <c r="M80" s="559"/>
      <c r="N80" s="475">
        <f t="shared" si="3"/>
        <v>0</v>
      </c>
      <c r="O80" s="141" t="str">
        <f t="shared" ref="O80:O89" si="5">IF(AND(COUNTA(B80:K80)&gt;0,ISBLANK(M80)),"Activiteittype ontbreekt!",IF(B80="","",IF(COUNTIF($B$15:$B$314,B80)=1,"",IF(COUNTIF($A$15:$A$314,B80&amp;M80)&gt;1,"","Let op dat elk activiteitnummer hetzelfde activiteittype moet krijgen!"))))</f>
        <v/>
      </c>
      <c r="P80" s="15"/>
      <c r="Q80" s="15"/>
      <c r="R80" s="15"/>
      <c r="S80" s="15"/>
      <c r="T80" s="15"/>
      <c r="U80" s="15"/>
      <c r="V80" s="15"/>
      <c r="W80" s="621" t="str">
        <f>IF(ISBLANK($C80),"",_xlfn.IFNA(MATCH($C80,Deelnemersoverzicht!$C$16:$C$66,0),0))</f>
        <v/>
      </c>
      <c r="X80" s="15"/>
    </row>
    <row r="81" spans="1:24" ht="12" customHeight="1" x14ac:dyDescent="0.2">
      <c r="A81" s="195" t="str">
        <f t="shared" si="4"/>
        <v/>
      </c>
      <c r="B81" s="552"/>
      <c r="C81" s="553"/>
      <c r="D81" s="553"/>
      <c r="E81" s="553"/>
      <c r="F81" s="554"/>
      <c r="G81" s="554"/>
      <c r="H81" s="554"/>
      <c r="I81" s="555"/>
      <c r="J81" s="556"/>
      <c r="K81" s="557"/>
      <c r="L81" s="558"/>
      <c r="M81" s="559"/>
      <c r="N81" s="475">
        <f t="shared" si="3"/>
        <v>0</v>
      </c>
      <c r="O81" s="141" t="str">
        <f t="shared" si="5"/>
        <v/>
      </c>
      <c r="P81" s="15"/>
      <c r="Q81" s="15"/>
      <c r="R81" s="15"/>
      <c r="S81" s="15"/>
      <c r="T81" s="15"/>
      <c r="U81" s="15"/>
      <c r="V81" s="15"/>
      <c r="W81" s="621" t="str">
        <f>IF(ISBLANK($C81),"",_xlfn.IFNA(MATCH($C81,Deelnemersoverzicht!$C$16:$C$66,0),0))</f>
        <v/>
      </c>
      <c r="X81" s="15"/>
    </row>
    <row r="82" spans="1:24" ht="12" customHeight="1" x14ac:dyDescent="0.2">
      <c r="A82" s="195" t="str">
        <f t="shared" si="4"/>
        <v/>
      </c>
      <c r="B82" s="552"/>
      <c r="C82" s="553"/>
      <c r="D82" s="553"/>
      <c r="E82" s="553"/>
      <c r="F82" s="554"/>
      <c r="G82" s="554"/>
      <c r="H82" s="554"/>
      <c r="I82" s="555"/>
      <c r="J82" s="556"/>
      <c r="K82" s="557"/>
      <c r="L82" s="558"/>
      <c r="M82" s="559"/>
      <c r="N82" s="475">
        <f t="shared" si="3"/>
        <v>0</v>
      </c>
      <c r="O82" s="141" t="str">
        <f t="shared" si="5"/>
        <v/>
      </c>
      <c r="P82" s="15"/>
      <c r="Q82" s="15"/>
      <c r="R82" s="15"/>
      <c r="S82" s="15"/>
      <c r="T82" s="15"/>
      <c r="U82" s="15"/>
      <c r="V82" s="15"/>
      <c r="W82" s="621" t="str">
        <f>IF(ISBLANK($C82),"",_xlfn.IFNA(MATCH($C82,Deelnemersoverzicht!$C$16:$C$66,0),0))</f>
        <v/>
      </c>
      <c r="X82" s="15"/>
    </row>
    <row r="83" spans="1:24" ht="12" customHeight="1" x14ac:dyDescent="0.2">
      <c r="A83" s="195" t="str">
        <f t="shared" si="4"/>
        <v/>
      </c>
      <c r="B83" s="552"/>
      <c r="C83" s="553"/>
      <c r="D83" s="553"/>
      <c r="E83" s="553"/>
      <c r="F83" s="554"/>
      <c r="G83" s="554"/>
      <c r="H83" s="554"/>
      <c r="I83" s="555"/>
      <c r="J83" s="556"/>
      <c r="K83" s="557"/>
      <c r="L83" s="558"/>
      <c r="M83" s="559"/>
      <c r="N83" s="475">
        <f t="shared" si="3"/>
        <v>0</v>
      </c>
      <c r="O83" s="141" t="str">
        <f t="shared" si="5"/>
        <v/>
      </c>
      <c r="P83" s="15"/>
      <c r="Q83" s="15"/>
      <c r="R83" s="15"/>
      <c r="S83" s="15"/>
      <c r="T83" s="15"/>
      <c r="U83" s="15"/>
      <c r="V83" s="15"/>
      <c r="W83" s="621" t="str">
        <f>IF(ISBLANK($C83),"",_xlfn.IFNA(MATCH($C83,Deelnemersoverzicht!$C$16:$C$66,0),0))</f>
        <v/>
      </c>
      <c r="X83" s="15"/>
    </row>
    <row r="84" spans="1:24" ht="12" customHeight="1" x14ac:dyDescent="0.2">
      <c r="A84" s="195" t="str">
        <f t="shared" si="4"/>
        <v/>
      </c>
      <c r="B84" s="552"/>
      <c r="C84" s="553"/>
      <c r="D84" s="553"/>
      <c r="E84" s="553"/>
      <c r="F84" s="554"/>
      <c r="G84" s="554"/>
      <c r="H84" s="554"/>
      <c r="I84" s="555"/>
      <c r="J84" s="556"/>
      <c r="K84" s="557"/>
      <c r="L84" s="558"/>
      <c r="M84" s="559"/>
      <c r="N84" s="475">
        <f t="shared" si="3"/>
        <v>0</v>
      </c>
      <c r="O84" s="141" t="str">
        <f t="shared" si="5"/>
        <v/>
      </c>
      <c r="P84" s="15"/>
      <c r="Q84" s="15"/>
      <c r="R84" s="15"/>
      <c r="S84" s="15"/>
      <c r="T84" s="15"/>
      <c r="U84" s="15"/>
      <c r="V84" s="15"/>
      <c r="W84" s="621" t="str">
        <f>IF(ISBLANK($C84),"",_xlfn.IFNA(MATCH($C84,Deelnemersoverzicht!$C$16:$C$66,0),0))</f>
        <v/>
      </c>
      <c r="X84" s="15"/>
    </row>
    <row r="85" spans="1:24" ht="12" customHeight="1" x14ac:dyDescent="0.2">
      <c r="A85" s="195" t="str">
        <f t="shared" si="4"/>
        <v/>
      </c>
      <c r="B85" s="552"/>
      <c r="C85" s="553"/>
      <c r="D85" s="553"/>
      <c r="E85" s="553"/>
      <c r="F85" s="554"/>
      <c r="G85" s="554"/>
      <c r="H85" s="554"/>
      <c r="I85" s="555"/>
      <c r="J85" s="556"/>
      <c r="K85" s="557"/>
      <c r="L85" s="558"/>
      <c r="M85" s="559"/>
      <c r="N85" s="475">
        <f t="shared" si="3"/>
        <v>0</v>
      </c>
      <c r="O85" s="141" t="str">
        <f t="shared" si="5"/>
        <v/>
      </c>
      <c r="P85" s="15"/>
      <c r="Q85" s="15"/>
      <c r="R85" s="15"/>
      <c r="S85" s="15"/>
      <c r="T85" s="15"/>
      <c r="U85" s="15"/>
      <c r="V85" s="15"/>
      <c r="W85" s="621" t="str">
        <f>IF(ISBLANK($C85),"",_xlfn.IFNA(MATCH($C85,Deelnemersoverzicht!$C$16:$C$66,0),0))</f>
        <v/>
      </c>
      <c r="X85" s="15"/>
    </row>
    <row r="86" spans="1:24" ht="12" customHeight="1" x14ac:dyDescent="0.2">
      <c r="A86" s="195" t="str">
        <f t="shared" si="4"/>
        <v/>
      </c>
      <c r="B86" s="552"/>
      <c r="C86" s="553"/>
      <c r="D86" s="553"/>
      <c r="E86" s="553"/>
      <c r="F86" s="554"/>
      <c r="G86" s="554"/>
      <c r="H86" s="554"/>
      <c r="I86" s="555"/>
      <c r="J86" s="556"/>
      <c r="K86" s="557"/>
      <c r="L86" s="558"/>
      <c r="M86" s="559"/>
      <c r="N86" s="475">
        <f t="shared" si="3"/>
        <v>0</v>
      </c>
      <c r="O86" s="141" t="str">
        <f t="shared" si="5"/>
        <v/>
      </c>
      <c r="P86" s="15"/>
      <c r="Q86" s="15"/>
      <c r="R86" s="15"/>
      <c r="S86" s="15"/>
      <c r="T86" s="15"/>
      <c r="U86" s="15"/>
      <c r="V86" s="15"/>
      <c r="W86" s="621" t="str">
        <f>IF(ISBLANK($C86),"",_xlfn.IFNA(MATCH($C86,Deelnemersoverzicht!$C$16:$C$66,0),0))</f>
        <v/>
      </c>
      <c r="X86" s="15"/>
    </row>
    <row r="87" spans="1:24" ht="12" customHeight="1" x14ac:dyDescent="0.2">
      <c r="A87" s="195" t="str">
        <f t="shared" si="4"/>
        <v/>
      </c>
      <c r="B87" s="552"/>
      <c r="C87" s="553"/>
      <c r="D87" s="553"/>
      <c r="E87" s="553"/>
      <c r="F87" s="554"/>
      <c r="G87" s="554"/>
      <c r="H87" s="554"/>
      <c r="I87" s="555"/>
      <c r="J87" s="556"/>
      <c r="K87" s="557"/>
      <c r="L87" s="558"/>
      <c r="M87" s="559"/>
      <c r="N87" s="475">
        <f t="shared" si="3"/>
        <v>0</v>
      </c>
      <c r="O87" s="141" t="str">
        <f t="shared" si="5"/>
        <v/>
      </c>
      <c r="P87" s="15"/>
      <c r="Q87" s="15"/>
      <c r="R87" s="15"/>
      <c r="S87" s="15"/>
      <c r="T87" s="15"/>
      <c r="U87" s="15"/>
      <c r="V87" s="15"/>
      <c r="W87" s="621" t="str">
        <f>IF(ISBLANK($C87),"",_xlfn.IFNA(MATCH($C87,Deelnemersoverzicht!$C$16:$C$66,0),0))</f>
        <v/>
      </c>
      <c r="X87" s="15"/>
    </row>
    <row r="88" spans="1:24" ht="12" customHeight="1" x14ac:dyDescent="0.2">
      <c r="A88" s="195" t="str">
        <f t="shared" si="4"/>
        <v/>
      </c>
      <c r="B88" s="552"/>
      <c r="C88" s="553"/>
      <c r="D88" s="553"/>
      <c r="E88" s="553"/>
      <c r="F88" s="554"/>
      <c r="G88" s="554"/>
      <c r="H88" s="554"/>
      <c r="I88" s="555"/>
      <c r="J88" s="556"/>
      <c r="K88" s="557"/>
      <c r="L88" s="558"/>
      <c r="M88" s="559"/>
      <c r="N88" s="475">
        <f t="shared" si="3"/>
        <v>0</v>
      </c>
      <c r="O88" s="141" t="str">
        <f t="shared" si="5"/>
        <v/>
      </c>
      <c r="P88" s="15"/>
      <c r="Q88" s="15"/>
      <c r="R88" s="15"/>
      <c r="S88" s="15"/>
      <c r="T88" s="15"/>
      <c r="U88" s="15"/>
      <c r="V88" s="15"/>
      <c r="W88" s="621" t="str">
        <f>IF(ISBLANK($C88),"",_xlfn.IFNA(MATCH($C88,Deelnemersoverzicht!$C$16:$C$66,0),0))</f>
        <v/>
      </c>
      <c r="X88" s="15"/>
    </row>
    <row r="89" spans="1:24" ht="12" customHeight="1" x14ac:dyDescent="0.2">
      <c r="A89" s="195" t="str">
        <f t="shared" si="4"/>
        <v/>
      </c>
      <c r="B89" s="552"/>
      <c r="C89" s="553"/>
      <c r="D89" s="553"/>
      <c r="E89" s="553"/>
      <c r="F89" s="554"/>
      <c r="G89" s="554"/>
      <c r="H89" s="554"/>
      <c r="I89" s="555"/>
      <c r="J89" s="556"/>
      <c r="K89" s="557"/>
      <c r="L89" s="558"/>
      <c r="M89" s="559"/>
      <c r="N89" s="475">
        <f t="shared" si="3"/>
        <v>0</v>
      </c>
      <c r="O89" s="141" t="str">
        <f t="shared" si="5"/>
        <v/>
      </c>
      <c r="P89" s="15"/>
      <c r="Q89" s="15"/>
      <c r="R89" s="15"/>
      <c r="S89" s="15"/>
      <c r="T89" s="15"/>
      <c r="U89" s="15"/>
      <c r="V89" s="15"/>
      <c r="W89" s="621" t="str">
        <f>IF(ISBLANK($C89),"",_xlfn.IFNA(MATCH($C89,Deelnemersoverzicht!$C$16:$C$66,0),0))</f>
        <v/>
      </c>
      <c r="X89" s="15"/>
    </row>
    <row r="90" spans="1:24" ht="12" customHeight="1" x14ac:dyDescent="0.2">
      <c r="A90" s="195"/>
      <c r="B90" s="136"/>
      <c r="C90" s="15"/>
      <c r="D90" s="137"/>
      <c r="E90" s="137"/>
      <c r="F90" s="137"/>
      <c r="G90" s="137"/>
      <c r="H90" s="137"/>
      <c r="I90" s="137"/>
      <c r="J90" s="137"/>
      <c r="K90" s="136"/>
      <c r="L90" s="136"/>
      <c r="M90" s="470" t="s">
        <v>503</v>
      </c>
      <c r="N90" s="471">
        <f>SUM(N15:N89)</f>
        <v>0</v>
      </c>
      <c r="O90" s="141"/>
      <c r="P90" s="15"/>
      <c r="Q90" s="15"/>
      <c r="R90" s="15"/>
      <c r="S90" s="15"/>
      <c r="T90" s="15"/>
      <c r="U90" s="15"/>
      <c r="V90" s="15"/>
      <c r="W90" s="621"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P91" s="15"/>
      <c r="Q91" s="15"/>
      <c r="R91" s="15"/>
      <c r="S91" s="15"/>
      <c r="T91" s="15"/>
      <c r="U91" s="15"/>
      <c r="V91" s="15"/>
      <c r="W91" s="621"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P92" s="15"/>
      <c r="Q92" s="15"/>
      <c r="R92" s="15"/>
      <c r="S92" s="15"/>
      <c r="T92" s="15"/>
      <c r="U92" s="15"/>
      <c r="V92" s="15"/>
      <c r="W92" s="621"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P93" s="15"/>
      <c r="Q93" s="15"/>
      <c r="R93" s="15"/>
      <c r="S93" s="15"/>
      <c r="T93" s="15"/>
      <c r="U93" s="15"/>
      <c r="V93" s="15"/>
      <c r="W93" s="440"/>
      <c r="X93" s="607" t="s">
        <v>382</v>
      </c>
    </row>
    <row r="94" spans="1:24" ht="12" customHeight="1" x14ac:dyDescent="0.2">
      <c r="A94" s="195"/>
      <c r="B94" s="137"/>
      <c r="C94" s="137"/>
      <c r="D94" s="137"/>
      <c r="E94" s="137"/>
      <c r="F94" s="136"/>
      <c r="G94" s="136"/>
      <c r="H94" s="136"/>
      <c r="I94" s="136"/>
      <c r="J94" s="136"/>
      <c r="K94" s="136"/>
      <c r="L94" s="136"/>
      <c r="M94" s="136"/>
      <c r="N94" s="136"/>
      <c r="O94" s="141"/>
      <c r="P94" s="15"/>
      <c r="Q94" s="15"/>
      <c r="R94" s="15"/>
      <c r="S94" s="15"/>
      <c r="T94" s="15"/>
      <c r="U94" s="15"/>
      <c r="V94" s="15"/>
      <c r="W94" s="440"/>
      <c r="X94" s="606"/>
    </row>
    <row r="95" spans="1:24" ht="51" customHeight="1" x14ac:dyDescent="0.2">
      <c r="A95" s="196"/>
      <c r="B95" s="464" t="s">
        <v>263</v>
      </c>
      <c r="C95" s="670" t="s">
        <v>99</v>
      </c>
      <c r="D95" s="714" t="s">
        <v>73</v>
      </c>
      <c r="E95" s="714"/>
      <c r="F95" s="465" t="s">
        <v>207</v>
      </c>
      <c r="G95" s="465" t="s">
        <v>384</v>
      </c>
      <c r="H95" s="465" t="s">
        <v>379</v>
      </c>
      <c r="I95" s="465" t="s">
        <v>380</v>
      </c>
      <c r="J95" s="465" t="s">
        <v>116</v>
      </c>
      <c r="K95" s="464" t="s">
        <v>37</v>
      </c>
      <c r="L95" s="465" t="s">
        <v>198</v>
      </c>
      <c r="M95" s="466" t="s">
        <v>65</v>
      </c>
      <c r="N95" s="464" t="s">
        <v>71</v>
      </c>
      <c r="O95" s="141"/>
      <c r="P95" s="15"/>
      <c r="Q95" s="15"/>
      <c r="R95" s="15"/>
      <c r="S95" s="15"/>
      <c r="T95" s="15"/>
      <c r="U95" s="15"/>
      <c r="V95" s="15"/>
      <c r="W95" s="440"/>
      <c r="X95" s="486" t="s">
        <v>383</v>
      </c>
    </row>
    <row r="96" spans="1:24" ht="12" customHeight="1" x14ac:dyDescent="0.2">
      <c r="A96" s="195" t="str">
        <f t="shared" ref="A96:A150" si="6">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P96" s="15"/>
      <c r="Q96" s="15"/>
      <c r="R96" s="15"/>
      <c r="S96" s="15"/>
      <c r="T96" s="15"/>
      <c r="U96" s="15"/>
      <c r="V96" s="15"/>
      <c r="W96" s="621" t="str">
        <f>IF(ISBLANK($C96),"",_xlfn.IFNA(MATCH($C96,Deelnemersoverzicht!$C$16:$C$66,0),0))</f>
        <v/>
      </c>
      <c r="X96" s="487"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6"/>
        <v/>
      </c>
      <c r="B97" s="552"/>
      <c r="C97" s="553"/>
      <c r="D97" s="710"/>
      <c r="E97" s="711"/>
      <c r="F97" s="561"/>
      <c r="G97" s="669"/>
      <c r="H97" s="563"/>
      <c r="I97" s="472">
        <f t="shared" ref="I97:I150" si="8">IFERROR(G97/H97,0)</f>
        <v>0</v>
      </c>
      <c r="J97" s="564"/>
      <c r="K97" s="668">
        <f t="shared" ref="K97:K150" si="9">IFERROR(I97/J97,0)</f>
        <v>0</v>
      </c>
      <c r="L97" s="565"/>
      <c r="M97" s="558"/>
      <c r="N97" s="474">
        <f t="shared" ref="N97:N150" si="10">K97*L97</f>
        <v>0</v>
      </c>
      <c r="O97" s="141" t="str">
        <f>IF(AND(COUNTA(B97:H97)&gt;0,ISBLANK(M97)),"Activiteittype ontbreekt!",IF(B97="","",IF(COUNTIF($B$15:$B$314,B97)=1,"",IF(COUNTIF($A$15:$A$314,B97&amp;M97)&gt;1,"","Let op dat elk activiteitnummer hetzelfde activiteittype moet krijgen!"))))</f>
        <v/>
      </c>
      <c r="P97" s="15"/>
      <c r="Q97" s="15"/>
      <c r="R97" s="15"/>
      <c r="S97" s="15"/>
      <c r="T97" s="15"/>
      <c r="U97" s="15"/>
      <c r="V97" s="15"/>
      <c r="W97" s="621" t="str">
        <f>IF(ISBLANK($C97),"",_xlfn.IFNA(MATCH($C97,Deelnemersoverzicht!$C$16:$C$66,0),0))</f>
        <v/>
      </c>
      <c r="X97" s="487" t="str">
        <f t="shared" si="7"/>
        <v>Na startdatum aangekocht</v>
      </c>
    </row>
    <row r="98" spans="1:24" ht="12" customHeight="1" x14ac:dyDescent="0.2">
      <c r="A98" s="195" t="str">
        <f t="shared" si="6"/>
        <v/>
      </c>
      <c r="B98" s="552"/>
      <c r="C98" s="553"/>
      <c r="D98" s="710"/>
      <c r="E98" s="711"/>
      <c r="F98" s="566"/>
      <c r="G98" s="669"/>
      <c r="H98" s="563"/>
      <c r="I98" s="472">
        <f t="shared" si="8"/>
        <v>0</v>
      </c>
      <c r="J98" s="564"/>
      <c r="K98" s="668">
        <f t="shared" si="9"/>
        <v>0</v>
      </c>
      <c r="L98" s="565"/>
      <c r="M98" s="558"/>
      <c r="N98" s="474">
        <f t="shared" si="10"/>
        <v>0</v>
      </c>
      <c r="O98" s="141" t="str">
        <f>IF(AND(COUNTA(B98:H98)&gt;0,ISBLANK(M98)),"Activiteittype ontbreekt!",IF(B98="","",IF(COUNTIF($B$15:$B$314,B98)=1,"",IF(COUNTIF($A$15:$A$314,B98&amp;M98)&gt;1,"","Let op dat elk activiteitnummer hetzelfde activiteittype moet krijgen!"))))</f>
        <v/>
      </c>
      <c r="P98" s="15"/>
      <c r="Q98" s="15"/>
      <c r="R98" s="15"/>
      <c r="S98" s="15"/>
      <c r="T98" s="15"/>
      <c r="U98" s="15"/>
      <c r="V98" s="15"/>
      <c r="W98" s="621" t="str">
        <f>IF(ISBLANK($C98),"",_xlfn.IFNA(MATCH($C98,Deelnemersoverzicht!$C$16:$C$66,0),0))</f>
        <v/>
      </c>
      <c r="X98" s="487" t="str">
        <f t="shared" si="7"/>
        <v>Na startdatum aangekocht</v>
      </c>
    </row>
    <row r="99" spans="1:24" ht="12" customHeight="1" x14ac:dyDescent="0.2">
      <c r="A99" s="195" t="str">
        <f t="shared" si="6"/>
        <v/>
      </c>
      <c r="B99" s="552"/>
      <c r="C99" s="553"/>
      <c r="D99" s="710"/>
      <c r="E99" s="711"/>
      <c r="F99" s="566"/>
      <c r="G99" s="669"/>
      <c r="H99" s="563"/>
      <c r="I99" s="472">
        <f t="shared" si="8"/>
        <v>0</v>
      </c>
      <c r="J99" s="564"/>
      <c r="K99" s="668">
        <f t="shared" si="9"/>
        <v>0</v>
      </c>
      <c r="L99" s="565"/>
      <c r="M99" s="558"/>
      <c r="N99" s="474">
        <f t="shared" si="10"/>
        <v>0</v>
      </c>
      <c r="O99" s="141" t="str">
        <f t="shared" ref="O99:O150" si="11">IF(AND(COUNTA(B99:H99)&gt;0,ISBLANK(M99)),"Activiteittype ontbreekt!",IF(B99="","",IF(COUNTIF($B$15:$B$314,B99)=1,"",IF(COUNTIF($A$15:$A$314,B99&amp;M99)&gt;1,"","Let op dat elk activiteitnummer hetzelfde activiteittype moet krijgen!"))))</f>
        <v/>
      </c>
      <c r="P99" s="15"/>
      <c r="Q99" s="15"/>
      <c r="R99" s="15"/>
      <c r="S99" s="15"/>
      <c r="T99" s="15"/>
      <c r="U99" s="15"/>
      <c r="V99" s="15"/>
      <c r="W99" s="621" t="str">
        <f>IF(ISBLANK($C99),"",_xlfn.IFNA(MATCH($C99,Deelnemersoverzicht!$C$16:$C$66,0),0))</f>
        <v/>
      </c>
      <c r="X99" s="487" t="str">
        <f t="shared" si="7"/>
        <v>Na startdatum aangekocht</v>
      </c>
    </row>
    <row r="100" spans="1:24" ht="12" customHeight="1" x14ac:dyDescent="0.2">
      <c r="A100" s="195" t="str">
        <f t="shared" si="6"/>
        <v/>
      </c>
      <c r="B100" s="552"/>
      <c r="C100" s="553"/>
      <c r="D100" s="710"/>
      <c r="E100" s="711"/>
      <c r="F100" s="566"/>
      <c r="G100" s="669"/>
      <c r="H100" s="563"/>
      <c r="I100" s="472">
        <f t="shared" si="8"/>
        <v>0</v>
      </c>
      <c r="J100" s="564"/>
      <c r="K100" s="668">
        <f t="shared" si="9"/>
        <v>0</v>
      </c>
      <c r="L100" s="565"/>
      <c r="M100" s="558"/>
      <c r="N100" s="474">
        <f t="shared" si="10"/>
        <v>0</v>
      </c>
      <c r="O100" s="141" t="str">
        <f t="shared" si="11"/>
        <v/>
      </c>
      <c r="P100" s="15"/>
      <c r="Q100" s="15"/>
      <c r="R100" s="15"/>
      <c r="S100" s="15"/>
      <c r="T100" s="15"/>
      <c r="U100" s="15"/>
      <c r="V100" s="15"/>
      <c r="W100" s="621" t="str">
        <f>IF(ISBLANK($C100),"",_xlfn.IFNA(MATCH($C100,Deelnemersoverzicht!$C$16:$C$66,0),0))</f>
        <v/>
      </c>
      <c r="X100" s="487" t="str">
        <f t="shared" si="7"/>
        <v>Na startdatum aangekocht</v>
      </c>
    </row>
    <row r="101" spans="1:24" ht="12" customHeight="1" x14ac:dyDescent="0.2">
      <c r="A101" s="195" t="str">
        <f t="shared" si="6"/>
        <v/>
      </c>
      <c r="B101" s="552"/>
      <c r="C101" s="553"/>
      <c r="D101" s="710"/>
      <c r="E101" s="711"/>
      <c r="F101" s="566"/>
      <c r="G101" s="669"/>
      <c r="H101" s="563"/>
      <c r="I101" s="472">
        <f t="shared" si="8"/>
        <v>0</v>
      </c>
      <c r="J101" s="564"/>
      <c r="K101" s="668">
        <f t="shared" si="9"/>
        <v>0</v>
      </c>
      <c r="L101" s="565"/>
      <c r="M101" s="558"/>
      <c r="N101" s="474">
        <f t="shared" si="10"/>
        <v>0</v>
      </c>
      <c r="O101" s="141" t="str">
        <f t="shared" si="11"/>
        <v/>
      </c>
      <c r="P101" s="15"/>
      <c r="Q101" s="15"/>
      <c r="R101" s="15"/>
      <c r="S101" s="15"/>
      <c r="T101" s="15"/>
      <c r="U101" s="15"/>
      <c r="V101" s="15"/>
      <c r="W101" s="621" t="str">
        <f>IF(ISBLANK($C101),"",_xlfn.IFNA(MATCH($C101,Deelnemersoverzicht!$C$16:$C$66,0),0))</f>
        <v/>
      </c>
      <c r="X101" s="487" t="str">
        <f t="shared" si="7"/>
        <v>Na startdatum aangekocht</v>
      </c>
    </row>
    <row r="102" spans="1:24" ht="12" customHeight="1" x14ac:dyDescent="0.2">
      <c r="A102" s="195" t="str">
        <f t="shared" si="6"/>
        <v/>
      </c>
      <c r="B102" s="552"/>
      <c r="C102" s="553"/>
      <c r="D102" s="710"/>
      <c r="E102" s="711"/>
      <c r="F102" s="566"/>
      <c r="G102" s="669"/>
      <c r="H102" s="563"/>
      <c r="I102" s="472">
        <f t="shared" si="8"/>
        <v>0</v>
      </c>
      <c r="J102" s="564"/>
      <c r="K102" s="668">
        <f t="shared" si="9"/>
        <v>0</v>
      </c>
      <c r="L102" s="565"/>
      <c r="M102" s="558"/>
      <c r="N102" s="474">
        <f t="shared" si="10"/>
        <v>0</v>
      </c>
      <c r="O102" s="141" t="str">
        <f t="shared" si="11"/>
        <v/>
      </c>
      <c r="P102" s="15"/>
      <c r="Q102" s="15"/>
      <c r="R102" s="15"/>
      <c r="S102" s="15"/>
      <c r="T102" s="15"/>
      <c r="U102" s="15"/>
      <c r="V102" s="15"/>
      <c r="W102" s="621" t="str">
        <f>IF(ISBLANK($C102),"",_xlfn.IFNA(MATCH($C102,Deelnemersoverzicht!$C$16:$C$66,0),0))</f>
        <v/>
      </c>
      <c r="X102" s="487" t="str">
        <f t="shared" si="7"/>
        <v>Na startdatum aangekocht</v>
      </c>
    </row>
    <row r="103" spans="1:24" ht="12" customHeight="1" x14ac:dyDescent="0.2">
      <c r="A103" s="195" t="str">
        <f t="shared" si="6"/>
        <v/>
      </c>
      <c r="B103" s="552"/>
      <c r="C103" s="553"/>
      <c r="D103" s="710"/>
      <c r="E103" s="711"/>
      <c r="F103" s="566"/>
      <c r="G103" s="669"/>
      <c r="H103" s="563"/>
      <c r="I103" s="472">
        <f t="shared" si="8"/>
        <v>0</v>
      </c>
      <c r="J103" s="564"/>
      <c r="K103" s="668">
        <f t="shared" si="9"/>
        <v>0</v>
      </c>
      <c r="L103" s="565"/>
      <c r="M103" s="558"/>
      <c r="N103" s="474">
        <f t="shared" si="10"/>
        <v>0</v>
      </c>
      <c r="O103" s="141" t="str">
        <f t="shared" si="11"/>
        <v/>
      </c>
      <c r="P103" s="15"/>
      <c r="Q103" s="15"/>
      <c r="R103" s="15"/>
      <c r="S103" s="15"/>
      <c r="T103" s="15"/>
      <c r="U103" s="15"/>
      <c r="V103" s="15"/>
      <c r="W103" s="621" t="str">
        <f>IF(ISBLANK($C103),"",_xlfn.IFNA(MATCH($C103,Deelnemersoverzicht!$C$16:$C$66,0),0))</f>
        <v/>
      </c>
      <c r="X103" s="487" t="str">
        <f t="shared" si="7"/>
        <v>Na startdatum aangekocht</v>
      </c>
    </row>
    <row r="104" spans="1:24" ht="12" customHeight="1" x14ac:dyDescent="0.2">
      <c r="A104" s="195" t="str">
        <f t="shared" si="6"/>
        <v/>
      </c>
      <c r="B104" s="552"/>
      <c r="C104" s="553"/>
      <c r="D104" s="710"/>
      <c r="E104" s="711"/>
      <c r="F104" s="566"/>
      <c r="G104" s="669"/>
      <c r="H104" s="563"/>
      <c r="I104" s="472">
        <f t="shared" si="8"/>
        <v>0</v>
      </c>
      <c r="J104" s="564"/>
      <c r="K104" s="668">
        <f t="shared" si="9"/>
        <v>0</v>
      </c>
      <c r="L104" s="565"/>
      <c r="M104" s="558"/>
      <c r="N104" s="474">
        <f t="shared" si="10"/>
        <v>0</v>
      </c>
      <c r="O104" s="141" t="str">
        <f t="shared" si="11"/>
        <v/>
      </c>
      <c r="P104" s="15"/>
      <c r="Q104" s="15"/>
      <c r="R104" s="15"/>
      <c r="S104" s="15"/>
      <c r="T104" s="15"/>
      <c r="U104" s="15"/>
      <c r="V104" s="15"/>
      <c r="W104" s="621" t="str">
        <f>IF(ISBLANK($C104),"",_xlfn.IFNA(MATCH($C104,Deelnemersoverzicht!$C$16:$C$66,0),0))</f>
        <v/>
      </c>
      <c r="X104" s="487" t="str">
        <f t="shared" si="7"/>
        <v>Na startdatum aangekocht</v>
      </c>
    </row>
    <row r="105" spans="1:24" ht="12" customHeight="1" x14ac:dyDescent="0.2">
      <c r="A105" s="195" t="str">
        <f t="shared" si="6"/>
        <v/>
      </c>
      <c r="B105" s="552"/>
      <c r="C105" s="553"/>
      <c r="D105" s="710"/>
      <c r="E105" s="711"/>
      <c r="F105" s="566"/>
      <c r="G105" s="669"/>
      <c r="H105" s="563"/>
      <c r="I105" s="472">
        <f t="shared" si="8"/>
        <v>0</v>
      </c>
      <c r="J105" s="564"/>
      <c r="K105" s="668">
        <f t="shared" si="9"/>
        <v>0</v>
      </c>
      <c r="L105" s="565"/>
      <c r="M105" s="558"/>
      <c r="N105" s="474">
        <f t="shared" si="10"/>
        <v>0</v>
      </c>
      <c r="O105" s="141" t="str">
        <f t="shared" si="11"/>
        <v/>
      </c>
      <c r="P105" s="15"/>
      <c r="Q105" s="15"/>
      <c r="R105" s="15"/>
      <c r="S105" s="15"/>
      <c r="T105" s="15"/>
      <c r="U105" s="15"/>
      <c r="V105" s="15"/>
      <c r="W105" s="621" t="str">
        <f>IF(ISBLANK($C105),"",_xlfn.IFNA(MATCH($C105,Deelnemersoverzicht!$C$16:$C$66,0),0))</f>
        <v/>
      </c>
      <c r="X105" s="487" t="str">
        <f t="shared" si="7"/>
        <v>Na startdatum aangekocht</v>
      </c>
    </row>
    <row r="106" spans="1:24" ht="12" customHeight="1" x14ac:dyDescent="0.2">
      <c r="A106" s="195" t="str">
        <f t="shared" si="6"/>
        <v/>
      </c>
      <c r="B106" s="552"/>
      <c r="C106" s="553"/>
      <c r="D106" s="710"/>
      <c r="E106" s="711"/>
      <c r="F106" s="566"/>
      <c r="G106" s="669"/>
      <c r="H106" s="563"/>
      <c r="I106" s="472">
        <f t="shared" si="8"/>
        <v>0</v>
      </c>
      <c r="J106" s="564"/>
      <c r="K106" s="668">
        <f t="shared" si="9"/>
        <v>0</v>
      </c>
      <c r="L106" s="565"/>
      <c r="M106" s="558"/>
      <c r="N106" s="474">
        <f t="shared" si="10"/>
        <v>0</v>
      </c>
      <c r="O106" s="141" t="str">
        <f t="shared" si="11"/>
        <v/>
      </c>
      <c r="P106" s="15"/>
      <c r="Q106" s="15"/>
      <c r="R106" s="15"/>
      <c r="S106" s="15"/>
      <c r="T106" s="15"/>
      <c r="U106" s="15"/>
      <c r="V106" s="15"/>
      <c r="W106" s="621" t="str">
        <f>IF(ISBLANK($C106),"",_xlfn.IFNA(MATCH($C106,Deelnemersoverzicht!$C$16:$C$66,0),0))</f>
        <v/>
      </c>
      <c r="X106" s="487" t="str">
        <f t="shared" si="7"/>
        <v>Na startdatum aangekocht</v>
      </c>
    </row>
    <row r="107" spans="1:24" ht="12" customHeight="1" x14ac:dyDescent="0.2">
      <c r="A107" s="195" t="str">
        <f t="shared" si="6"/>
        <v/>
      </c>
      <c r="B107" s="552"/>
      <c r="C107" s="553"/>
      <c r="D107" s="710"/>
      <c r="E107" s="711"/>
      <c r="F107" s="566"/>
      <c r="G107" s="669"/>
      <c r="H107" s="563"/>
      <c r="I107" s="472">
        <f t="shared" si="8"/>
        <v>0</v>
      </c>
      <c r="J107" s="564"/>
      <c r="K107" s="668">
        <f t="shared" si="9"/>
        <v>0</v>
      </c>
      <c r="L107" s="565"/>
      <c r="M107" s="558"/>
      <c r="N107" s="474">
        <f t="shared" si="10"/>
        <v>0</v>
      </c>
      <c r="O107" s="141" t="str">
        <f t="shared" si="11"/>
        <v/>
      </c>
      <c r="P107" s="15"/>
      <c r="Q107" s="15"/>
      <c r="R107" s="15"/>
      <c r="S107" s="15"/>
      <c r="T107" s="15"/>
      <c r="U107" s="15"/>
      <c r="V107" s="15"/>
      <c r="W107" s="621" t="str">
        <f>IF(ISBLANK($C107),"",_xlfn.IFNA(MATCH($C107,Deelnemersoverzicht!$C$16:$C$66,0),0))</f>
        <v/>
      </c>
      <c r="X107" s="487" t="str">
        <f t="shared" si="7"/>
        <v>Na startdatum aangekocht</v>
      </c>
    </row>
    <row r="108" spans="1:24" ht="12" customHeight="1" x14ac:dyDescent="0.2">
      <c r="A108" s="195" t="str">
        <f t="shared" si="6"/>
        <v/>
      </c>
      <c r="B108" s="552"/>
      <c r="C108" s="553"/>
      <c r="D108" s="710"/>
      <c r="E108" s="711"/>
      <c r="F108" s="566"/>
      <c r="G108" s="669"/>
      <c r="H108" s="563"/>
      <c r="I108" s="472">
        <f t="shared" si="8"/>
        <v>0</v>
      </c>
      <c r="J108" s="564"/>
      <c r="K108" s="668">
        <f t="shared" si="9"/>
        <v>0</v>
      </c>
      <c r="L108" s="565"/>
      <c r="M108" s="558"/>
      <c r="N108" s="474">
        <f t="shared" si="10"/>
        <v>0</v>
      </c>
      <c r="O108" s="141" t="str">
        <f t="shared" si="11"/>
        <v/>
      </c>
      <c r="P108" s="15"/>
      <c r="Q108" s="15"/>
      <c r="R108" s="15"/>
      <c r="S108" s="15"/>
      <c r="T108" s="15"/>
      <c r="U108" s="15"/>
      <c r="V108" s="15"/>
      <c r="W108" s="621" t="str">
        <f>IF(ISBLANK($C108),"",_xlfn.IFNA(MATCH($C108,Deelnemersoverzicht!$C$16:$C$66,0),0))</f>
        <v/>
      </c>
      <c r="X108" s="487" t="str">
        <f t="shared" si="7"/>
        <v>Na startdatum aangekocht</v>
      </c>
    </row>
    <row r="109" spans="1:24" ht="12" customHeight="1" x14ac:dyDescent="0.2">
      <c r="A109" s="195" t="str">
        <f t="shared" si="6"/>
        <v/>
      </c>
      <c r="B109" s="552"/>
      <c r="C109" s="553"/>
      <c r="D109" s="710"/>
      <c r="E109" s="711"/>
      <c r="F109" s="566"/>
      <c r="G109" s="669"/>
      <c r="H109" s="563"/>
      <c r="I109" s="472">
        <f t="shared" si="8"/>
        <v>0</v>
      </c>
      <c r="J109" s="564"/>
      <c r="K109" s="668">
        <f t="shared" si="9"/>
        <v>0</v>
      </c>
      <c r="L109" s="565"/>
      <c r="M109" s="558"/>
      <c r="N109" s="474">
        <f t="shared" si="10"/>
        <v>0</v>
      </c>
      <c r="O109" s="141" t="str">
        <f t="shared" si="11"/>
        <v/>
      </c>
      <c r="P109" s="15"/>
      <c r="Q109" s="15"/>
      <c r="R109" s="15"/>
      <c r="S109" s="15"/>
      <c r="T109" s="15"/>
      <c r="U109" s="15"/>
      <c r="V109" s="15"/>
      <c r="W109" s="621" t="str">
        <f>IF(ISBLANK($C109),"",_xlfn.IFNA(MATCH($C109,Deelnemersoverzicht!$C$16:$C$66,0),0))</f>
        <v/>
      </c>
      <c r="X109" s="487" t="str">
        <f t="shared" si="7"/>
        <v>Na startdatum aangekocht</v>
      </c>
    </row>
    <row r="110" spans="1:24" ht="12" customHeight="1" x14ac:dyDescent="0.2">
      <c r="A110" s="195" t="str">
        <f t="shared" si="6"/>
        <v/>
      </c>
      <c r="B110" s="552"/>
      <c r="C110" s="553"/>
      <c r="D110" s="710"/>
      <c r="E110" s="711"/>
      <c r="F110" s="566"/>
      <c r="G110" s="669"/>
      <c r="H110" s="563"/>
      <c r="I110" s="472">
        <f t="shared" si="8"/>
        <v>0</v>
      </c>
      <c r="J110" s="564"/>
      <c r="K110" s="668">
        <f t="shared" si="9"/>
        <v>0</v>
      </c>
      <c r="L110" s="565"/>
      <c r="M110" s="558"/>
      <c r="N110" s="474">
        <f t="shared" si="10"/>
        <v>0</v>
      </c>
      <c r="O110" s="141" t="str">
        <f t="shared" si="11"/>
        <v/>
      </c>
      <c r="P110" s="15"/>
      <c r="Q110" s="15"/>
      <c r="R110" s="15"/>
      <c r="S110" s="15"/>
      <c r="T110" s="15"/>
      <c r="U110" s="15"/>
      <c r="V110" s="15"/>
      <c r="W110" s="621" t="str">
        <f>IF(ISBLANK($C110),"",_xlfn.IFNA(MATCH($C110,Deelnemersoverzicht!$C$16:$C$66,0),0))</f>
        <v/>
      </c>
      <c r="X110" s="487" t="str">
        <f t="shared" si="7"/>
        <v>Na startdatum aangekocht</v>
      </c>
    </row>
    <row r="111" spans="1:24" ht="12" customHeight="1" x14ac:dyDescent="0.2">
      <c r="A111" s="195" t="str">
        <f t="shared" si="6"/>
        <v/>
      </c>
      <c r="B111" s="552"/>
      <c r="C111" s="553"/>
      <c r="D111" s="710"/>
      <c r="E111" s="711"/>
      <c r="F111" s="566"/>
      <c r="G111" s="669"/>
      <c r="H111" s="563"/>
      <c r="I111" s="472">
        <f t="shared" si="8"/>
        <v>0</v>
      </c>
      <c r="J111" s="564"/>
      <c r="K111" s="668">
        <f t="shared" si="9"/>
        <v>0</v>
      </c>
      <c r="L111" s="565"/>
      <c r="M111" s="558"/>
      <c r="N111" s="474">
        <f t="shared" si="10"/>
        <v>0</v>
      </c>
      <c r="O111" s="141" t="str">
        <f t="shared" si="11"/>
        <v/>
      </c>
      <c r="P111" s="15"/>
      <c r="Q111" s="15"/>
      <c r="R111" s="15"/>
      <c r="S111" s="15"/>
      <c r="T111" s="15"/>
      <c r="U111" s="15"/>
      <c r="V111" s="15"/>
      <c r="W111" s="621" t="str">
        <f>IF(ISBLANK($C111),"",_xlfn.IFNA(MATCH($C111,Deelnemersoverzicht!$C$16:$C$66,0),0))</f>
        <v/>
      </c>
      <c r="X111" s="487" t="str">
        <f t="shared" si="7"/>
        <v>Na startdatum aangekocht</v>
      </c>
    </row>
    <row r="112" spans="1:24" ht="12" customHeight="1" x14ac:dyDescent="0.2">
      <c r="A112" s="195" t="str">
        <f t="shared" si="6"/>
        <v/>
      </c>
      <c r="B112" s="552"/>
      <c r="C112" s="553"/>
      <c r="D112" s="710"/>
      <c r="E112" s="711"/>
      <c r="F112" s="566"/>
      <c r="G112" s="669"/>
      <c r="H112" s="563"/>
      <c r="I112" s="472">
        <f t="shared" si="8"/>
        <v>0</v>
      </c>
      <c r="J112" s="564"/>
      <c r="K112" s="668">
        <f t="shared" si="9"/>
        <v>0</v>
      </c>
      <c r="L112" s="565"/>
      <c r="M112" s="558"/>
      <c r="N112" s="474">
        <f t="shared" si="10"/>
        <v>0</v>
      </c>
      <c r="O112" s="141" t="str">
        <f t="shared" si="11"/>
        <v/>
      </c>
      <c r="P112" s="15"/>
      <c r="Q112" s="15"/>
      <c r="R112" s="15"/>
      <c r="S112" s="15"/>
      <c r="T112" s="15"/>
      <c r="U112" s="15"/>
      <c r="V112" s="15"/>
      <c r="W112" s="621" t="str">
        <f>IF(ISBLANK($C112),"",_xlfn.IFNA(MATCH($C112,Deelnemersoverzicht!$C$16:$C$66,0),0))</f>
        <v/>
      </c>
      <c r="X112" s="487" t="str">
        <f t="shared" si="7"/>
        <v>Na startdatum aangekocht</v>
      </c>
    </row>
    <row r="113" spans="1:24" ht="12" customHeight="1" x14ac:dyDescent="0.2">
      <c r="A113" s="195" t="str">
        <f t="shared" si="6"/>
        <v/>
      </c>
      <c r="B113" s="552"/>
      <c r="C113" s="553"/>
      <c r="D113" s="710"/>
      <c r="E113" s="711"/>
      <c r="F113" s="566"/>
      <c r="G113" s="669"/>
      <c r="H113" s="563"/>
      <c r="I113" s="472">
        <f t="shared" si="8"/>
        <v>0</v>
      </c>
      <c r="J113" s="564"/>
      <c r="K113" s="668">
        <f t="shared" si="9"/>
        <v>0</v>
      </c>
      <c r="L113" s="565"/>
      <c r="M113" s="558"/>
      <c r="N113" s="474">
        <f t="shared" si="10"/>
        <v>0</v>
      </c>
      <c r="O113" s="141" t="str">
        <f t="shared" si="11"/>
        <v/>
      </c>
      <c r="P113" s="15"/>
      <c r="Q113" s="15"/>
      <c r="R113" s="15"/>
      <c r="S113" s="15"/>
      <c r="T113" s="15"/>
      <c r="U113" s="15"/>
      <c r="V113" s="15"/>
      <c r="W113" s="621" t="str">
        <f>IF(ISBLANK($C113),"",_xlfn.IFNA(MATCH($C113,Deelnemersoverzicht!$C$16:$C$66,0),0))</f>
        <v/>
      </c>
      <c r="X113" s="487" t="str">
        <f t="shared" si="7"/>
        <v>Na startdatum aangekocht</v>
      </c>
    </row>
    <row r="114" spans="1:24" ht="12" customHeight="1" x14ac:dyDescent="0.2">
      <c r="A114" s="195" t="str">
        <f t="shared" si="6"/>
        <v/>
      </c>
      <c r="B114" s="552"/>
      <c r="C114" s="553"/>
      <c r="D114" s="710"/>
      <c r="E114" s="711"/>
      <c r="F114" s="566"/>
      <c r="G114" s="669"/>
      <c r="H114" s="563"/>
      <c r="I114" s="472">
        <f t="shared" si="8"/>
        <v>0</v>
      </c>
      <c r="J114" s="564"/>
      <c r="K114" s="668">
        <f t="shared" si="9"/>
        <v>0</v>
      </c>
      <c r="L114" s="565"/>
      <c r="M114" s="558"/>
      <c r="N114" s="474">
        <f t="shared" si="10"/>
        <v>0</v>
      </c>
      <c r="O114" s="141" t="str">
        <f t="shared" si="11"/>
        <v/>
      </c>
      <c r="P114" s="15"/>
      <c r="Q114" s="15"/>
      <c r="R114" s="15"/>
      <c r="S114" s="15"/>
      <c r="T114" s="15"/>
      <c r="U114" s="15"/>
      <c r="V114" s="15"/>
      <c r="W114" s="621" t="str">
        <f>IF(ISBLANK($C114),"",_xlfn.IFNA(MATCH($C114,Deelnemersoverzicht!$C$16:$C$66,0),0))</f>
        <v/>
      </c>
      <c r="X114" s="487" t="str">
        <f t="shared" si="7"/>
        <v>Na startdatum aangekocht</v>
      </c>
    </row>
    <row r="115" spans="1:24" ht="12" customHeight="1" x14ac:dyDescent="0.2">
      <c r="A115" s="195" t="str">
        <f t="shared" si="6"/>
        <v/>
      </c>
      <c r="B115" s="552"/>
      <c r="C115" s="553"/>
      <c r="D115" s="710"/>
      <c r="E115" s="711"/>
      <c r="F115" s="566"/>
      <c r="G115" s="669"/>
      <c r="H115" s="563"/>
      <c r="I115" s="472">
        <f t="shared" si="8"/>
        <v>0</v>
      </c>
      <c r="J115" s="564"/>
      <c r="K115" s="668">
        <f t="shared" si="9"/>
        <v>0</v>
      </c>
      <c r="L115" s="565"/>
      <c r="M115" s="558"/>
      <c r="N115" s="474">
        <f t="shared" si="10"/>
        <v>0</v>
      </c>
      <c r="O115" s="141" t="str">
        <f t="shared" si="11"/>
        <v/>
      </c>
      <c r="P115" s="15"/>
      <c r="Q115" s="15"/>
      <c r="R115" s="15"/>
      <c r="S115" s="15"/>
      <c r="T115" s="15"/>
      <c r="U115" s="15"/>
      <c r="V115" s="15"/>
      <c r="W115" s="621" t="str">
        <f>IF(ISBLANK($C115),"",_xlfn.IFNA(MATCH($C115,Deelnemersoverzicht!$C$16:$C$66,0),0))</f>
        <v/>
      </c>
      <c r="X115" s="487" t="str">
        <f t="shared" si="7"/>
        <v>Na startdatum aangekocht</v>
      </c>
    </row>
    <row r="116" spans="1:24" ht="12" customHeight="1" x14ac:dyDescent="0.2">
      <c r="A116" s="195" t="str">
        <f t="shared" si="6"/>
        <v/>
      </c>
      <c r="B116" s="552"/>
      <c r="C116" s="553"/>
      <c r="D116" s="710"/>
      <c r="E116" s="711"/>
      <c r="F116" s="566"/>
      <c r="G116" s="669"/>
      <c r="H116" s="563"/>
      <c r="I116" s="472">
        <f t="shared" si="8"/>
        <v>0</v>
      </c>
      <c r="J116" s="564"/>
      <c r="K116" s="668">
        <f t="shared" si="9"/>
        <v>0</v>
      </c>
      <c r="L116" s="565"/>
      <c r="M116" s="558"/>
      <c r="N116" s="474">
        <f t="shared" si="10"/>
        <v>0</v>
      </c>
      <c r="O116" s="141" t="str">
        <f t="shared" si="11"/>
        <v/>
      </c>
      <c r="P116" s="15"/>
      <c r="Q116" s="15"/>
      <c r="R116" s="15"/>
      <c r="S116" s="15"/>
      <c r="T116" s="15"/>
      <c r="U116" s="15"/>
      <c r="V116" s="15"/>
      <c r="W116" s="621" t="str">
        <f>IF(ISBLANK($C116),"",_xlfn.IFNA(MATCH($C116,Deelnemersoverzicht!$C$16:$C$66,0),0))</f>
        <v/>
      </c>
      <c r="X116" s="487" t="str">
        <f t="shared" si="7"/>
        <v>Na startdatum aangekocht</v>
      </c>
    </row>
    <row r="117" spans="1:24" ht="12" customHeight="1" x14ac:dyDescent="0.2">
      <c r="A117" s="195" t="str">
        <f t="shared" si="6"/>
        <v/>
      </c>
      <c r="B117" s="552"/>
      <c r="C117" s="553"/>
      <c r="D117" s="710"/>
      <c r="E117" s="711"/>
      <c r="F117" s="566"/>
      <c r="G117" s="669"/>
      <c r="H117" s="563"/>
      <c r="I117" s="472">
        <f t="shared" si="8"/>
        <v>0</v>
      </c>
      <c r="J117" s="564"/>
      <c r="K117" s="668">
        <f t="shared" si="9"/>
        <v>0</v>
      </c>
      <c r="L117" s="565"/>
      <c r="M117" s="558"/>
      <c r="N117" s="474">
        <f t="shared" si="10"/>
        <v>0</v>
      </c>
      <c r="O117" s="141" t="str">
        <f t="shared" si="11"/>
        <v/>
      </c>
      <c r="P117" s="15"/>
      <c r="Q117" s="15"/>
      <c r="R117" s="15"/>
      <c r="S117" s="15"/>
      <c r="T117" s="15"/>
      <c r="U117" s="15"/>
      <c r="V117" s="15"/>
      <c r="W117" s="621" t="str">
        <f>IF(ISBLANK($C117),"",_xlfn.IFNA(MATCH($C117,Deelnemersoverzicht!$C$16:$C$66,0),0))</f>
        <v/>
      </c>
      <c r="X117" s="487" t="str">
        <f t="shared" si="7"/>
        <v>Na startdatum aangekocht</v>
      </c>
    </row>
    <row r="118" spans="1:24" ht="12" customHeight="1" x14ac:dyDescent="0.2">
      <c r="A118" s="195" t="str">
        <f t="shared" si="6"/>
        <v/>
      </c>
      <c r="B118" s="552"/>
      <c r="C118" s="553"/>
      <c r="D118" s="710"/>
      <c r="E118" s="711"/>
      <c r="F118" s="566"/>
      <c r="G118" s="669"/>
      <c r="H118" s="563"/>
      <c r="I118" s="472">
        <f t="shared" si="8"/>
        <v>0</v>
      </c>
      <c r="J118" s="564"/>
      <c r="K118" s="668">
        <f t="shared" si="9"/>
        <v>0</v>
      </c>
      <c r="L118" s="565"/>
      <c r="M118" s="558"/>
      <c r="N118" s="474">
        <f t="shared" si="10"/>
        <v>0</v>
      </c>
      <c r="O118" s="141" t="str">
        <f t="shared" si="11"/>
        <v/>
      </c>
      <c r="P118" s="15"/>
      <c r="Q118" s="15"/>
      <c r="R118" s="15"/>
      <c r="S118" s="15"/>
      <c r="T118" s="15"/>
      <c r="U118" s="15"/>
      <c r="V118" s="15"/>
      <c r="W118" s="621" t="str">
        <f>IF(ISBLANK($C118),"",_xlfn.IFNA(MATCH($C118,Deelnemersoverzicht!$C$16:$C$66,0),0))</f>
        <v/>
      </c>
      <c r="X118" s="487" t="str">
        <f t="shared" si="7"/>
        <v>Na startdatum aangekocht</v>
      </c>
    </row>
    <row r="119" spans="1:24" ht="12" customHeight="1" x14ac:dyDescent="0.2">
      <c r="A119" s="195" t="str">
        <f t="shared" si="6"/>
        <v/>
      </c>
      <c r="B119" s="552"/>
      <c r="C119" s="553"/>
      <c r="D119" s="710"/>
      <c r="E119" s="711"/>
      <c r="F119" s="566"/>
      <c r="G119" s="669"/>
      <c r="H119" s="563"/>
      <c r="I119" s="472">
        <f t="shared" si="8"/>
        <v>0</v>
      </c>
      <c r="J119" s="564"/>
      <c r="K119" s="668">
        <f t="shared" si="9"/>
        <v>0</v>
      </c>
      <c r="L119" s="565"/>
      <c r="M119" s="558"/>
      <c r="N119" s="474">
        <f t="shared" si="10"/>
        <v>0</v>
      </c>
      <c r="O119" s="141" t="str">
        <f t="shared" si="11"/>
        <v/>
      </c>
      <c r="P119" s="15"/>
      <c r="Q119" s="15"/>
      <c r="R119" s="15"/>
      <c r="S119" s="15"/>
      <c r="T119" s="15"/>
      <c r="U119" s="15"/>
      <c r="V119" s="15"/>
      <c r="W119" s="621" t="str">
        <f>IF(ISBLANK($C119),"",_xlfn.IFNA(MATCH($C119,Deelnemersoverzicht!$C$16:$C$66,0),0))</f>
        <v/>
      </c>
      <c r="X119" s="487" t="str">
        <f t="shared" si="7"/>
        <v>Na startdatum aangekocht</v>
      </c>
    </row>
    <row r="120" spans="1:24" ht="12" customHeight="1" x14ac:dyDescent="0.2">
      <c r="A120" s="195" t="str">
        <f t="shared" si="6"/>
        <v/>
      </c>
      <c r="B120" s="552"/>
      <c r="C120" s="553"/>
      <c r="D120" s="710"/>
      <c r="E120" s="711"/>
      <c r="F120" s="566"/>
      <c r="G120" s="669"/>
      <c r="H120" s="563"/>
      <c r="I120" s="472">
        <f t="shared" si="8"/>
        <v>0</v>
      </c>
      <c r="J120" s="564"/>
      <c r="K120" s="668">
        <f t="shared" si="9"/>
        <v>0</v>
      </c>
      <c r="L120" s="565"/>
      <c r="M120" s="558"/>
      <c r="N120" s="474">
        <f t="shared" si="10"/>
        <v>0</v>
      </c>
      <c r="O120" s="141" t="str">
        <f t="shared" si="11"/>
        <v/>
      </c>
      <c r="P120" s="15"/>
      <c r="Q120" s="15"/>
      <c r="R120" s="15"/>
      <c r="S120" s="15"/>
      <c r="T120" s="15"/>
      <c r="U120" s="15"/>
      <c r="V120" s="15"/>
      <c r="W120" s="621" t="str">
        <f>IF(ISBLANK($C120),"",_xlfn.IFNA(MATCH($C120,Deelnemersoverzicht!$C$16:$C$66,0),0))</f>
        <v/>
      </c>
      <c r="X120" s="487" t="str">
        <f t="shared" si="7"/>
        <v>Na startdatum aangekocht</v>
      </c>
    </row>
    <row r="121" spans="1:24" ht="12" customHeight="1" x14ac:dyDescent="0.2">
      <c r="A121" s="195" t="str">
        <f t="shared" si="6"/>
        <v/>
      </c>
      <c r="B121" s="552"/>
      <c r="C121" s="553"/>
      <c r="D121" s="710"/>
      <c r="E121" s="711"/>
      <c r="F121" s="566"/>
      <c r="G121" s="669"/>
      <c r="H121" s="563"/>
      <c r="I121" s="472">
        <f t="shared" si="8"/>
        <v>0</v>
      </c>
      <c r="J121" s="564"/>
      <c r="K121" s="668">
        <f t="shared" si="9"/>
        <v>0</v>
      </c>
      <c r="L121" s="565"/>
      <c r="M121" s="558"/>
      <c r="N121" s="474">
        <f t="shared" si="10"/>
        <v>0</v>
      </c>
      <c r="O121" s="141" t="str">
        <f t="shared" si="11"/>
        <v/>
      </c>
      <c r="P121" s="15"/>
      <c r="Q121" s="15"/>
      <c r="R121" s="15"/>
      <c r="S121" s="15"/>
      <c r="T121" s="15"/>
      <c r="U121" s="15"/>
      <c r="V121" s="15"/>
      <c r="W121" s="621" t="str">
        <f>IF(ISBLANK($C121),"",_xlfn.IFNA(MATCH($C121,Deelnemersoverzicht!$C$16:$C$66,0),0))</f>
        <v/>
      </c>
      <c r="X121" s="487" t="str">
        <f t="shared" si="7"/>
        <v>Na startdatum aangekocht</v>
      </c>
    </row>
    <row r="122" spans="1:24" ht="12" customHeight="1" x14ac:dyDescent="0.2">
      <c r="A122" s="195" t="str">
        <f t="shared" si="6"/>
        <v/>
      </c>
      <c r="B122" s="552"/>
      <c r="C122" s="553"/>
      <c r="D122" s="710"/>
      <c r="E122" s="711"/>
      <c r="F122" s="566"/>
      <c r="G122" s="669"/>
      <c r="H122" s="563"/>
      <c r="I122" s="472">
        <f t="shared" si="8"/>
        <v>0</v>
      </c>
      <c r="J122" s="564"/>
      <c r="K122" s="668">
        <f t="shared" si="9"/>
        <v>0</v>
      </c>
      <c r="L122" s="565"/>
      <c r="M122" s="558"/>
      <c r="N122" s="474">
        <f t="shared" si="10"/>
        <v>0</v>
      </c>
      <c r="O122" s="141" t="str">
        <f t="shared" si="11"/>
        <v/>
      </c>
      <c r="P122" s="15"/>
      <c r="Q122" s="15"/>
      <c r="R122" s="15"/>
      <c r="S122" s="15"/>
      <c r="T122" s="15"/>
      <c r="U122" s="15"/>
      <c r="V122" s="15"/>
      <c r="W122" s="621" t="str">
        <f>IF(ISBLANK($C122),"",_xlfn.IFNA(MATCH($C122,Deelnemersoverzicht!$C$16:$C$66,0),0))</f>
        <v/>
      </c>
      <c r="X122" s="487" t="str">
        <f t="shared" si="7"/>
        <v>Na startdatum aangekocht</v>
      </c>
    </row>
    <row r="123" spans="1:24" ht="12" customHeight="1" x14ac:dyDescent="0.2">
      <c r="A123" s="195" t="str">
        <f t="shared" si="6"/>
        <v/>
      </c>
      <c r="B123" s="552"/>
      <c r="C123" s="553"/>
      <c r="D123" s="710"/>
      <c r="E123" s="711"/>
      <c r="F123" s="566"/>
      <c r="G123" s="669"/>
      <c r="H123" s="563"/>
      <c r="I123" s="472">
        <f t="shared" si="8"/>
        <v>0</v>
      </c>
      <c r="J123" s="564"/>
      <c r="K123" s="668">
        <f t="shared" si="9"/>
        <v>0</v>
      </c>
      <c r="L123" s="565"/>
      <c r="M123" s="558"/>
      <c r="N123" s="474">
        <f t="shared" si="10"/>
        <v>0</v>
      </c>
      <c r="O123" s="141" t="str">
        <f t="shared" si="11"/>
        <v/>
      </c>
      <c r="P123" s="15"/>
      <c r="Q123" s="15"/>
      <c r="R123" s="15"/>
      <c r="S123" s="15"/>
      <c r="T123" s="15"/>
      <c r="U123" s="15"/>
      <c r="V123" s="15"/>
      <c r="W123" s="621" t="str">
        <f>IF(ISBLANK($C123),"",_xlfn.IFNA(MATCH($C123,Deelnemersoverzicht!$C$16:$C$66,0),0))</f>
        <v/>
      </c>
      <c r="X123" s="487" t="str">
        <f t="shared" si="7"/>
        <v>Na startdatum aangekocht</v>
      </c>
    </row>
    <row r="124" spans="1:24" ht="12" customHeight="1" x14ac:dyDescent="0.2">
      <c r="A124" s="195" t="str">
        <f t="shared" si="6"/>
        <v/>
      </c>
      <c r="B124" s="552"/>
      <c r="C124" s="553"/>
      <c r="D124" s="710"/>
      <c r="E124" s="711"/>
      <c r="F124" s="566"/>
      <c r="G124" s="669"/>
      <c r="H124" s="563"/>
      <c r="I124" s="472">
        <f t="shared" si="8"/>
        <v>0</v>
      </c>
      <c r="J124" s="564"/>
      <c r="K124" s="668">
        <f t="shared" si="9"/>
        <v>0</v>
      </c>
      <c r="L124" s="565"/>
      <c r="M124" s="558"/>
      <c r="N124" s="474">
        <f t="shared" si="10"/>
        <v>0</v>
      </c>
      <c r="O124" s="141" t="str">
        <f t="shared" si="11"/>
        <v/>
      </c>
      <c r="P124" s="15"/>
      <c r="Q124" s="15"/>
      <c r="R124" s="15"/>
      <c r="S124" s="15"/>
      <c r="T124" s="15"/>
      <c r="U124" s="15"/>
      <c r="V124" s="15"/>
      <c r="W124" s="621" t="str">
        <f>IF(ISBLANK($C124),"",_xlfn.IFNA(MATCH($C124,Deelnemersoverzicht!$C$16:$C$66,0),0))</f>
        <v/>
      </c>
      <c r="X124" s="487" t="str">
        <f t="shared" si="7"/>
        <v>Na startdatum aangekocht</v>
      </c>
    </row>
    <row r="125" spans="1:24" ht="12" customHeight="1" x14ac:dyDescent="0.2">
      <c r="A125" s="195" t="str">
        <f t="shared" si="6"/>
        <v/>
      </c>
      <c r="B125" s="552"/>
      <c r="C125" s="553"/>
      <c r="D125" s="710"/>
      <c r="E125" s="711"/>
      <c r="F125" s="566"/>
      <c r="G125" s="669"/>
      <c r="H125" s="563"/>
      <c r="I125" s="472">
        <f t="shared" si="8"/>
        <v>0</v>
      </c>
      <c r="J125" s="564"/>
      <c r="K125" s="668">
        <f t="shared" si="9"/>
        <v>0</v>
      </c>
      <c r="L125" s="565"/>
      <c r="M125" s="558"/>
      <c r="N125" s="474">
        <f t="shared" si="10"/>
        <v>0</v>
      </c>
      <c r="O125" s="141" t="str">
        <f t="shared" si="11"/>
        <v/>
      </c>
      <c r="P125" s="15"/>
      <c r="Q125" s="15"/>
      <c r="R125" s="15"/>
      <c r="S125" s="15"/>
      <c r="T125" s="15"/>
      <c r="U125" s="15"/>
      <c r="V125" s="15"/>
      <c r="W125" s="621" t="str">
        <f>IF(ISBLANK($C125),"",_xlfn.IFNA(MATCH($C125,Deelnemersoverzicht!$C$16:$C$66,0),0))</f>
        <v/>
      </c>
      <c r="X125" s="487" t="str">
        <f t="shared" si="7"/>
        <v>Na startdatum aangekocht</v>
      </c>
    </row>
    <row r="126" spans="1:24" ht="12" customHeight="1" x14ac:dyDescent="0.2">
      <c r="A126" s="195" t="str">
        <f t="shared" si="6"/>
        <v/>
      </c>
      <c r="B126" s="552"/>
      <c r="C126" s="553"/>
      <c r="D126" s="710"/>
      <c r="E126" s="711"/>
      <c r="F126" s="566"/>
      <c r="G126" s="669"/>
      <c r="H126" s="563"/>
      <c r="I126" s="472">
        <f t="shared" si="8"/>
        <v>0</v>
      </c>
      <c r="J126" s="564"/>
      <c r="K126" s="668">
        <f t="shared" si="9"/>
        <v>0</v>
      </c>
      <c r="L126" s="565"/>
      <c r="M126" s="558"/>
      <c r="N126" s="474">
        <f t="shared" si="10"/>
        <v>0</v>
      </c>
      <c r="O126" s="141" t="str">
        <f t="shared" si="11"/>
        <v/>
      </c>
      <c r="P126" s="15"/>
      <c r="Q126" s="15"/>
      <c r="R126" s="15"/>
      <c r="S126" s="15"/>
      <c r="T126" s="15"/>
      <c r="U126" s="15"/>
      <c r="V126" s="15"/>
      <c r="W126" s="621" t="str">
        <f>IF(ISBLANK($C126),"",_xlfn.IFNA(MATCH($C126,Deelnemersoverzicht!$C$16:$C$66,0),0))</f>
        <v/>
      </c>
      <c r="X126" s="487" t="str">
        <f t="shared" si="7"/>
        <v>Na startdatum aangekocht</v>
      </c>
    </row>
    <row r="127" spans="1:24" ht="12" customHeight="1" x14ac:dyDescent="0.2">
      <c r="A127" s="195" t="str">
        <f t="shared" si="6"/>
        <v/>
      </c>
      <c r="B127" s="552"/>
      <c r="C127" s="553"/>
      <c r="D127" s="710"/>
      <c r="E127" s="711"/>
      <c r="F127" s="566"/>
      <c r="G127" s="669"/>
      <c r="H127" s="563"/>
      <c r="I127" s="472">
        <f t="shared" si="8"/>
        <v>0</v>
      </c>
      <c r="J127" s="564"/>
      <c r="K127" s="668">
        <f t="shared" si="9"/>
        <v>0</v>
      </c>
      <c r="L127" s="565"/>
      <c r="M127" s="558"/>
      <c r="N127" s="474">
        <f t="shared" si="10"/>
        <v>0</v>
      </c>
      <c r="O127" s="141" t="str">
        <f t="shared" si="11"/>
        <v/>
      </c>
      <c r="P127" s="15"/>
      <c r="Q127" s="15"/>
      <c r="R127" s="15"/>
      <c r="S127" s="15"/>
      <c r="T127" s="15"/>
      <c r="U127" s="15"/>
      <c r="V127" s="15"/>
      <c r="W127" s="621" t="str">
        <f>IF(ISBLANK($C127),"",_xlfn.IFNA(MATCH($C127,Deelnemersoverzicht!$C$16:$C$66,0),0))</f>
        <v/>
      </c>
      <c r="X127" s="487" t="str">
        <f t="shared" si="7"/>
        <v>Na startdatum aangekocht</v>
      </c>
    </row>
    <row r="128" spans="1:24" ht="12" customHeight="1" x14ac:dyDescent="0.2">
      <c r="A128" s="195" t="str">
        <f t="shared" si="6"/>
        <v/>
      </c>
      <c r="B128" s="552"/>
      <c r="C128" s="553"/>
      <c r="D128" s="710"/>
      <c r="E128" s="711"/>
      <c r="F128" s="566"/>
      <c r="G128" s="669"/>
      <c r="H128" s="563"/>
      <c r="I128" s="472">
        <f t="shared" si="8"/>
        <v>0</v>
      </c>
      <c r="J128" s="564"/>
      <c r="K128" s="668">
        <f t="shared" si="9"/>
        <v>0</v>
      </c>
      <c r="L128" s="565"/>
      <c r="M128" s="558"/>
      <c r="N128" s="474">
        <f t="shared" si="10"/>
        <v>0</v>
      </c>
      <c r="O128" s="141" t="str">
        <f t="shared" si="11"/>
        <v/>
      </c>
      <c r="P128" s="15"/>
      <c r="Q128" s="15"/>
      <c r="R128" s="15"/>
      <c r="S128" s="15"/>
      <c r="T128" s="15"/>
      <c r="U128" s="15"/>
      <c r="V128" s="15"/>
      <c r="W128" s="621" t="str">
        <f>IF(ISBLANK($C128),"",_xlfn.IFNA(MATCH($C128,Deelnemersoverzicht!$C$16:$C$66,0),0))</f>
        <v/>
      </c>
      <c r="X128" s="487"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6"/>
        <v/>
      </c>
      <c r="B129" s="552"/>
      <c r="C129" s="553"/>
      <c r="D129" s="710"/>
      <c r="E129" s="711"/>
      <c r="F129" s="566"/>
      <c r="G129" s="669"/>
      <c r="H129" s="563"/>
      <c r="I129" s="472">
        <f t="shared" si="8"/>
        <v>0</v>
      </c>
      <c r="J129" s="564"/>
      <c r="K129" s="668">
        <f t="shared" si="9"/>
        <v>0</v>
      </c>
      <c r="L129" s="565"/>
      <c r="M129" s="558"/>
      <c r="N129" s="474">
        <f t="shared" si="10"/>
        <v>0</v>
      </c>
      <c r="O129" s="141" t="str">
        <f t="shared" si="11"/>
        <v/>
      </c>
      <c r="P129" s="15"/>
      <c r="Q129" s="15"/>
      <c r="R129" s="15"/>
      <c r="S129" s="15"/>
      <c r="T129" s="15"/>
      <c r="U129" s="15"/>
      <c r="V129" s="15"/>
      <c r="W129" s="621" t="str">
        <f>IF(ISBLANK($C129),"",_xlfn.IFNA(MATCH($C129,Deelnemersoverzicht!$C$16:$C$66,0),0))</f>
        <v/>
      </c>
      <c r="X129" s="487" t="str">
        <f t="shared" si="12"/>
        <v>Na startdatum aangekocht</v>
      </c>
    </row>
    <row r="130" spans="1:24" ht="12" customHeight="1" x14ac:dyDescent="0.2">
      <c r="A130" s="195" t="str">
        <f t="shared" si="6"/>
        <v/>
      </c>
      <c r="B130" s="552"/>
      <c r="C130" s="553"/>
      <c r="D130" s="710"/>
      <c r="E130" s="711"/>
      <c r="F130" s="566"/>
      <c r="G130" s="669"/>
      <c r="H130" s="563"/>
      <c r="I130" s="472">
        <f t="shared" si="8"/>
        <v>0</v>
      </c>
      <c r="J130" s="564"/>
      <c r="K130" s="668">
        <f t="shared" si="9"/>
        <v>0</v>
      </c>
      <c r="L130" s="565"/>
      <c r="M130" s="558"/>
      <c r="N130" s="474">
        <f t="shared" si="10"/>
        <v>0</v>
      </c>
      <c r="O130" s="141" t="str">
        <f t="shared" si="11"/>
        <v/>
      </c>
      <c r="P130" s="15"/>
      <c r="Q130" s="15"/>
      <c r="R130" s="15"/>
      <c r="S130" s="15"/>
      <c r="T130" s="15"/>
      <c r="U130" s="15"/>
      <c r="V130" s="15"/>
      <c r="W130" s="621" t="str">
        <f>IF(ISBLANK($C130),"",_xlfn.IFNA(MATCH($C130,Deelnemersoverzicht!$C$16:$C$66,0),0))</f>
        <v/>
      </c>
      <c r="X130" s="487" t="str">
        <f t="shared" si="12"/>
        <v>Na startdatum aangekocht</v>
      </c>
    </row>
    <row r="131" spans="1:24" ht="12" customHeight="1" x14ac:dyDescent="0.2">
      <c r="A131" s="195" t="str">
        <f t="shared" si="6"/>
        <v/>
      </c>
      <c r="B131" s="552"/>
      <c r="C131" s="553"/>
      <c r="D131" s="710"/>
      <c r="E131" s="711"/>
      <c r="F131" s="566"/>
      <c r="G131" s="669"/>
      <c r="H131" s="563"/>
      <c r="I131" s="472">
        <f t="shared" si="8"/>
        <v>0</v>
      </c>
      <c r="J131" s="564"/>
      <c r="K131" s="668">
        <f t="shared" si="9"/>
        <v>0</v>
      </c>
      <c r="L131" s="565"/>
      <c r="M131" s="558"/>
      <c r="N131" s="474">
        <f t="shared" si="10"/>
        <v>0</v>
      </c>
      <c r="O131" s="141" t="str">
        <f t="shared" si="11"/>
        <v/>
      </c>
      <c r="P131" s="15"/>
      <c r="Q131" s="15"/>
      <c r="R131" s="15"/>
      <c r="S131" s="15"/>
      <c r="T131" s="15"/>
      <c r="U131" s="15"/>
      <c r="V131" s="15"/>
      <c r="W131" s="621" t="str">
        <f>IF(ISBLANK($C131),"",_xlfn.IFNA(MATCH($C131,Deelnemersoverzicht!$C$16:$C$66,0),0))</f>
        <v/>
      </c>
      <c r="X131" s="487" t="str">
        <f t="shared" si="12"/>
        <v>Na startdatum aangekocht</v>
      </c>
    </row>
    <row r="132" spans="1:24" ht="12" customHeight="1" x14ac:dyDescent="0.2">
      <c r="A132" s="195" t="str">
        <f t="shared" si="6"/>
        <v/>
      </c>
      <c r="B132" s="552"/>
      <c r="C132" s="553"/>
      <c r="D132" s="710"/>
      <c r="E132" s="711"/>
      <c r="F132" s="566"/>
      <c r="G132" s="669"/>
      <c r="H132" s="563"/>
      <c r="I132" s="472">
        <f t="shared" si="8"/>
        <v>0</v>
      </c>
      <c r="J132" s="564"/>
      <c r="K132" s="668">
        <f t="shared" si="9"/>
        <v>0</v>
      </c>
      <c r="L132" s="565"/>
      <c r="M132" s="558"/>
      <c r="N132" s="474">
        <f t="shared" si="10"/>
        <v>0</v>
      </c>
      <c r="O132" s="141" t="str">
        <f t="shared" si="11"/>
        <v/>
      </c>
      <c r="P132" s="15"/>
      <c r="Q132" s="15"/>
      <c r="R132" s="15"/>
      <c r="S132" s="15"/>
      <c r="T132" s="15"/>
      <c r="U132" s="15"/>
      <c r="V132" s="15"/>
      <c r="W132" s="621" t="str">
        <f>IF(ISBLANK($C132),"",_xlfn.IFNA(MATCH($C132,Deelnemersoverzicht!$C$16:$C$66,0),0))</f>
        <v/>
      </c>
      <c r="X132" s="487" t="str">
        <f t="shared" si="12"/>
        <v>Na startdatum aangekocht</v>
      </c>
    </row>
    <row r="133" spans="1:24" ht="12" customHeight="1" x14ac:dyDescent="0.2">
      <c r="A133" s="195" t="str">
        <f t="shared" si="6"/>
        <v/>
      </c>
      <c r="B133" s="552"/>
      <c r="C133" s="553"/>
      <c r="D133" s="710"/>
      <c r="E133" s="711"/>
      <c r="F133" s="566"/>
      <c r="G133" s="669"/>
      <c r="H133" s="563"/>
      <c r="I133" s="472">
        <f t="shared" si="8"/>
        <v>0</v>
      </c>
      <c r="J133" s="564"/>
      <c r="K133" s="668">
        <f t="shared" si="9"/>
        <v>0</v>
      </c>
      <c r="L133" s="565"/>
      <c r="M133" s="558"/>
      <c r="N133" s="474">
        <f t="shared" si="10"/>
        <v>0</v>
      </c>
      <c r="O133" s="141" t="str">
        <f t="shared" si="11"/>
        <v/>
      </c>
      <c r="P133" s="15"/>
      <c r="Q133" s="15"/>
      <c r="R133" s="15"/>
      <c r="S133" s="15"/>
      <c r="T133" s="15"/>
      <c r="U133" s="15"/>
      <c r="V133" s="15"/>
      <c r="W133" s="621" t="str">
        <f>IF(ISBLANK($C133),"",_xlfn.IFNA(MATCH($C133,Deelnemersoverzicht!$C$16:$C$66,0),0))</f>
        <v/>
      </c>
      <c r="X133" s="487" t="str">
        <f t="shared" si="12"/>
        <v>Na startdatum aangekocht</v>
      </c>
    </row>
    <row r="134" spans="1:24" ht="12" customHeight="1" x14ac:dyDescent="0.2">
      <c r="A134" s="195" t="str">
        <f t="shared" si="6"/>
        <v/>
      </c>
      <c r="B134" s="552"/>
      <c r="C134" s="553"/>
      <c r="D134" s="710"/>
      <c r="E134" s="711"/>
      <c r="F134" s="566"/>
      <c r="G134" s="669"/>
      <c r="H134" s="563"/>
      <c r="I134" s="472">
        <f t="shared" si="8"/>
        <v>0</v>
      </c>
      <c r="J134" s="564"/>
      <c r="K134" s="668">
        <f t="shared" si="9"/>
        <v>0</v>
      </c>
      <c r="L134" s="565"/>
      <c r="M134" s="558"/>
      <c r="N134" s="474">
        <f t="shared" si="10"/>
        <v>0</v>
      </c>
      <c r="O134" s="141" t="str">
        <f t="shared" si="11"/>
        <v/>
      </c>
      <c r="P134" s="15"/>
      <c r="Q134" s="15"/>
      <c r="R134" s="15"/>
      <c r="S134" s="15"/>
      <c r="T134" s="15"/>
      <c r="U134" s="15"/>
      <c r="V134" s="15"/>
      <c r="W134" s="621" t="str">
        <f>IF(ISBLANK($C134),"",_xlfn.IFNA(MATCH($C134,Deelnemersoverzicht!$C$16:$C$66,0),0))</f>
        <v/>
      </c>
      <c r="X134" s="487" t="str">
        <f t="shared" si="12"/>
        <v>Na startdatum aangekocht</v>
      </c>
    </row>
    <row r="135" spans="1:24" ht="12" customHeight="1" x14ac:dyDescent="0.2">
      <c r="A135" s="195" t="str">
        <f t="shared" si="6"/>
        <v/>
      </c>
      <c r="B135" s="552"/>
      <c r="C135" s="553"/>
      <c r="D135" s="710"/>
      <c r="E135" s="711"/>
      <c r="F135" s="566"/>
      <c r="G135" s="669"/>
      <c r="H135" s="563"/>
      <c r="I135" s="472">
        <f t="shared" si="8"/>
        <v>0</v>
      </c>
      <c r="J135" s="564"/>
      <c r="K135" s="668">
        <f t="shared" si="9"/>
        <v>0</v>
      </c>
      <c r="L135" s="565"/>
      <c r="M135" s="558"/>
      <c r="N135" s="474">
        <f t="shared" si="10"/>
        <v>0</v>
      </c>
      <c r="O135" s="141" t="str">
        <f t="shared" si="11"/>
        <v/>
      </c>
      <c r="P135" s="15"/>
      <c r="Q135" s="15"/>
      <c r="R135" s="15"/>
      <c r="S135" s="15"/>
      <c r="T135" s="15"/>
      <c r="U135" s="15"/>
      <c r="V135" s="15"/>
      <c r="W135" s="621" t="str">
        <f>IF(ISBLANK($C135),"",_xlfn.IFNA(MATCH($C135,Deelnemersoverzicht!$C$16:$C$66,0),0))</f>
        <v/>
      </c>
      <c r="X135" s="487" t="str">
        <f t="shared" si="12"/>
        <v>Na startdatum aangekocht</v>
      </c>
    </row>
    <row r="136" spans="1:24" ht="12" customHeight="1" x14ac:dyDescent="0.2">
      <c r="A136" s="195" t="str">
        <f t="shared" si="6"/>
        <v/>
      </c>
      <c r="B136" s="552"/>
      <c r="C136" s="553"/>
      <c r="D136" s="710"/>
      <c r="E136" s="711"/>
      <c r="F136" s="566"/>
      <c r="G136" s="669"/>
      <c r="H136" s="563"/>
      <c r="I136" s="472">
        <f t="shared" si="8"/>
        <v>0</v>
      </c>
      <c r="J136" s="564"/>
      <c r="K136" s="668">
        <f t="shared" si="9"/>
        <v>0</v>
      </c>
      <c r="L136" s="565"/>
      <c r="M136" s="558"/>
      <c r="N136" s="474">
        <f t="shared" si="10"/>
        <v>0</v>
      </c>
      <c r="O136" s="141" t="str">
        <f t="shared" si="11"/>
        <v/>
      </c>
      <c r="P136" s="15"/>
      <c r="Q136" s="15"/>
      <c r="R136" s="15"/>
      <c r="S136" s="15"/>
      <c r="T136" s="15"/>
      <c r="U136" s="15"/>
      <c r="V136" s="15"/>
      <c r="W136" s="621" t="str">
        <f>IF(ISBLANK($C136),"",_xlfn.IFNA(MATCH($C136,Deelnemersoverzicht!$C$16:$C$66,0),0))</f>
        <v/>
      </c>
      <c r="X136" s="487" t="str">
        <f t="shared" si="12"/>
        <v>Na startdatum aangekocht</v>
      </c>
    </row>
    <row r="137" spans="1:24" ht="12" customHeight="1" x14ac:dyDescent="0.2">
      <c r="A137" s="195" t="str">
        <f t="shared" si="6"/>
        <v/>
      </c>
      <c r="B137" s="552"/>
      <c r="C137" s="553"/>
      <c r="D137" s="710"/>
      <c r="E137" s="711"/>
      <c r="F137" s="566"/>
      <c r="G137" s="669"/>
      <c r="H137" s="563"/>
      <c r="I137" s="472">
        <f t="shared" si="8"/>
        <v>0</v>
      </c>
      <c r="J137" s="564"/>
      <c r="K137" s="668">
        <f t="shared" si="9"/>
        <v>0</v>
      </c>
      <c r="L137" s="565"/>
      <c r="M137" s="558"/>
      <c r="N137" s="474">
        <f t="shared" si="10"/>
        <v>0</v>
      </c>
      <c r="O137" s="141" t="str">
        <f t="shared" si="11"/>
        <v/>
      </c>
      <c r="P137" s="15"/>
      <c r="Q137" s="15"/>
      <c r="R137" s="15"/>
      <c r="S137" s="15"/>
      <c r="T137" s="15"/>
      <c r="U137" s="15"/>
      <c r="V137" s="15"/>
      <c r="W137" s="621" t="str">
        <f>IF(ISBLANK($C137),"",_xlfn.IFNA(MATCH($C137,Deelnemersoverzicht!$C$16:$C$66,0),0))</f>
        <v/>
      </c>
      <c r="X137" s="487" t="str">
        <f t="shared" si="12"/>
        <v>Na startdatum aangekocht</v>
      </c>
    </row>
    <row r="138" spans="1:24" ht="12" customHeight="1" x14ac:dyDescent="0.2">
      <c r="A138" s="195" t="str">
        <f t="shared" si="6"/>
        <v/>
      </c>
      <c r="B138" s="552"/>
      <c r="C138" s="553"/>
      <c r="D138" s="710"/>
      <c r="E138" s="711"/>
      <c r="F138" s="566"/>
      <c r="G138" s="669"/>
      <c r="H138" s="563"/>
      <c r="I138" s="472">
        <f t="shared" si="8"/>
        <v>0</v>
      </c>
      <c r="J138" s="564"/>
      <c r="K138" s="668">
        <f t="shared" si="9"/>
        <v>0</v>
      </c>
      <c r="L138" s="565"/>
      <c r="M138" s="558"/>
      <c r="N138" s="474">
        <f t="shared" si="10"/>
        <v>0</v>
      </c>
      <c r="O138" s="141" t="str">
        <f t="shared" si="11"/>
        <v/>
      </c>
      <c r="P138" s="15"/>
      <c r="Q138" s="15"/>
      <c r="R138" s="15"/>
      <c r="S138" s="15"/>
      <c r="T138" s="15"/>
      <c r="U138" s="15"/>
      <c r="V138" s="15"/>
      <c r="W138" s="621" t="str">
        <f>IF(ISBLANK($C138),"",_xlfn.IFNA(MATCH($C138,Deelnemersoverzicht!$C$16:$C$66,0),0))</f>
        <v/>
      </c>
      <c r="X138" s="487" t="str">
        <f t="shared" si="12"/>
        <v>Na startdatum aangekocht</v>
      </c>
    </row>
    <row r="139" spans="1:24" ht="12" customHeight="1" x14ac:dyDescent="0.2">
      <c r="A139" s="195" t="str">
        <f t="shared" si="6"/>
        <v/>
      </c>
      <c r="B139" s="552"/>
      <c r="C139" s="553"/>
      <c r="D139" s="710"/>
      <c r="E139" s="711"/>
      <c r="F139" s="566"/>
      <c r="G139" s="669"/>
      <c r="H139" s="563"/>
      <c r="I139" s="472">
        <f t="shared" si="8"/>
        <v>0</v>
      </c>
      <c r="J139" s="564"/>
      <c r="K139" s="668">
        <f t="shared" si="9"/>
        <v>0</v>
      </c>
      <c r="L139" s="565"/>
      <c r="M139" s="558"/>
      <c r="N139" s="474">
        <f t="shared" si="10"/>
        <v>0</v>
      </c>
      <c r="O139" s="141" t="str">
        <f t="shared" si="11"/>
        <v/>
      </c>
      <c r="P139" s="15"/>
      <c r="Q139" s="15"/>
      <c r="R139" s="15"/>
      <c r="S139" s="15"/>
      <c r="T139" s="15"/>
      <c r="U139" s="15"/>
      <c r="V139" s="15"/>
      <c r="W139" s="621" t="str">
        <f>IF(ISBLANK($C139),"",_xlfn.IFNA(MATCH($C139,Deelnemersoverzicht!$C$16:$C$66,0),0))</f>
        <v/>
      </c>
      <c r="X139" s="487" t="str">
        <f t="shared" si="12"/>
        <v>Na startdatum aangekocht</v>
      </c>
    </row>
    <row r="140" spans="1:24" ht="12" customHeight="1" x14ac:dyDescent="0.2">
      <c r="A140" s="195" t="str">
        <f t="shared" si="6"/>
        <v/>
      </c>
      <c r="B140" s="552"/>
      <c r="C140" s="553"/>
      <c r="D140" s="710"/>
      <c r="E140" s="711"/>
      <c r="F140" s="566"/>
      <c r="G140" s="669"/>
      <c r="H140" s="563"/>
      <c r="I140" s="472">
        <f t="shared" si="8"/>
        <v>0</v>
      </c>
      <c r="J140" s="564"/>
      <c r="K140" s="668">
        <f t="shared" si="9"/>
        <v>0</v>
      </c>
      <c r="L140" s="565"/>
      <c r="M140" s="558"/>
      <c r="N140" s="474">
        <f t="shared" si="10"/>
        <v>0</v>
      </c>
      <c r="O140" s="141" t="str">
        <f t="shared" si="11"/>
        <v/>
      </c>
      <c r="P140" s="15"/>
      <c r="Q140" s="15"/>
      <c r="R140" s="15"/>
      <c r="S140" s="15"/>
      <c r="T140" s="15"/>
      <c r="U140" s="15"/>
      <c r="V140" s="15"/>
      <c r="W140" s="621" t="str">
        <f>IF(ISBLANK($C140),"",_xlfn.IFNA(MATCH($C140,Deelnemersoverzicht!$C$16:$C$66,0),0))</f>
        <v/>
      </c>
      <c r="X140" s="487" t="str">
        <f t="shared" si="12"/>
        <v>Na startdatum aangekocht</v>
      </c>
    </row>
    <row r="141" spans="1:24" ht="12" customHeight="1" x14ac:dyDescent="0.2">
      <c r="A141" s="195" t="str">
        <f t="shared" si="6"/>
        <v/>
      </c>
      <c r="B141" s="552"/>
      <c r="C141" s="553"/>
      <c r="D141" s="710"/>
      <c r="E141" s="711"/>
      <c r="F141" s="566"/>
      <c r="G141" s="669"/>
      <c r="H141" s="563"/>
      <c r="I141" s="472">
        <f t="shared" si="8"/>
        <v>0</v>
      </c>
      <c r="J141" s="564"/>
      <c r="K141" s="668">
        <f t="shared" si="9"/>
        <v>0</v>
      </c>
      <c r="L141" s="565"/>
      <c r="M141" s="558"/>
      <c r="N141" s="474">
        <f t="shared" si="10"/>
        <v>0</v>
      </c>
      <c r="O141" s="141" t="str">
        <f t="shared" si="11"/>
        <v/>
      </c>
      <c r="P141" s="15"/>
      <c r="Q141" s="15"/>
      <c r="R141" s="15"/>
      <c r="S141" s="15"/>
      <c r="T141" s="15"/>
      <c r="U141" s="15"/>
      <c r="V141" s="15"/>
      <c r="W141" s="621" t="str">
        <f>IF(ISBLANK($C141),"",_xlfn.IFNA(MATCH($C141,Deelnemersoverzicht!$C$16:$C$66,0),0))</f>
        <v/>
      </c>
      <c r="X141" s="487" t="str">
        <f t="shared" si="12"/>
        <v>Na startdatum aangekocht</v>
      </c>
    </row>
    <row r="142" spans="1:24" ht="12" customHeight="1" x14ac:dyDescent="0.2">
      <c r="A142" s="195" t="str">
        <f t="shared" si="6"/>
        <v/>
      </c>
      <c r="B142" s="552"/>
      <c r="C142" s="553"/>
      <c r="D142" s="710"/>
      <c r="E142" s="711"/>
      <c r="F142" s="566"/>
      <c r="G142" s="669"/>
      <c r="H142" s="563"/>
      <c r="I142" s="472">
        <f t="shared" si="8"/>
        <v>0</v>
      </c>
      <c r="J142" s="564"/>
      <c r="K142" s="668">
        <f t="shared" si="9"/>
        <v>0</v>
      </c>
      <c r="L142" s="565"/>
      <c r="M142" s="558"/>
      <c r="N142" s="474">
        <f t="shared" si="10"/>
        <v>0</v>
      </c>
      <c r="O142" s="141" t="str">
        <f t="shared" si="11"/>
        <v/>
      </c>
      <c r="P142" s="15"/>
      <c r="Q142" s="15"/>
      <c r="R142" s="15"/>
      <c r="S142" s="15"/>
      <c r="T142" s="15"/>
      <c r="U142" s="15"/>
      <c r="V142" s="15"/>
      <c r="W142" s="621" t="str">
        <f>IF(ISBLANK($C142),"",_xlfn.IFNA(MATCH($C142,Deelnemersoverzicht!$C$16:$C$66,0),0))</f>
        <v/>
      </c>
      <c r="X142" s="487" t="str">
        <f t="shared" si="12"/>
        <v>Na startdatum aangekocht</v>
      </c>
    </row>
    <row r="143" spans="1:24" ht="12" customHeight="1" x14ac:dyDescent="0.2">
      <c r="A143" s="195" t="str">
        <f t="shared" si="6"/>
        <v/>
      </c>
      <c r="B143" s="552"/>
      <c r="C143" s="553"/>
      <c r="D143" s="710"/>
      <c r="E143" s="711"/>
      <c r="F143" s="566"/>
      <c r="G143" s="669"/>
      <c r="H143" s="563"/>
      <c r="I143" s="472">
        <f t="shared" si="8"/>
        <v>0</v>
      </c>
      <c r="J143" s="564"/>
      <c r="K143" s="668">
        <f t="shared" si="9"/>
        <v>0</v>
      </c>
      <c r="L143" s="565"/>
      <c r="M143" s="558"/>
      <c r="N143" s="474">
        <f t="shared" si="10"/>
        <v>0</v>
      </c>
      <c r="O143" s="141" t="str">
        <f t="shared" si="11"/>
        <v/>
      </c>
      <c r="P143" s="15"/>
      <c r="Q143" s="15"/>
      <c r="R143" s="15"/>
      <c r="S143" s="15"/>
      <c r="T143" s="15"/>
      <c r="U143" s="15"/>
      <c r="V143" s="15"/>
      <c r="W143" s="621" t="str">
        <f>IF(ISBLANK($C143),"",_xlfn.IFNA(MATCH($C143,Deelnemersoverzicht!$C$16:$C$66,0),0))</f>
        <v/>
      </c>
      <c r="X143" s="487" t="str">
        <f t="shared" si="12"/>
        <v>Na startdatum aangekocht</v>
      </c>
    </row>
    <row r="144" spans="1:24" ht="12" customHeight="1" x14ac:dyDescent="0.2">
      <c r="A144" s="195" t="str">
        <f t="shared" si="6"/>
        <v/>
      </c>
      <c r="B144" s="552"/>
      <c r="C144" s="553"/>
      <c r="D144" s="710"/>
      <c r="E144" s="711"/>
      <c r="F144" s="566"/>
      <c r="G144" s="669"/>
      <c r="H144" s="563"/>
      <c r="I144" s="472">
        <f t="shared" si="8"/>
        <v>0</v>
      </c>
      <c r="J144" s="564"/>
      <c r="K144" s="668">
        <f t="shared" si="9"/>
        <v>0</v>
      </c>
      <c r="L144" s="565"/>
      <c r="M144" s="558"/>
      <c r="N144" s="474">
        <f t="shared" si="10"/>
        <v>0</v>
      </c>
      <c r="O144" s="141" t="str">
        <f t="shared" si="11"/>
        <v/>
      </c>
      <c r="P144" s="15"/>
      <c r="Q144" s="15"/>
      <c r="R144" s="15"/>
      <c r="S144" s="15"/>
      <c r="T144" s="15"/>
      <c r="U144" s="15"/>
      <c r="V144" s="15"/>
      <c r="W144" s="621" t="str">
        <f>IF(ISBLANK($C144),"",_xlfn.IFNA(MATCH($C144,Deelnemersoverzicht!$C$16:$C$66,0),0))</f>
        <v/>
      </c>
      <c r="X144" s="487" t="str">
        <f t="shared" si="12"/>
        <v>Na startdatum aangekocht</v>
      </c>
    </row>
    <row r="145" spans="1:24" ht="12" customHeight="1" x14ac:dyDescent="0.2">
      <c r="A145" s="195" t="str">
        <f t="shared" si="6"/>
        <v/>
      </c>
      <c r="B145" s="552"/>
      <c r="C145" s="553"/>
      <c r="D145" s="710"/>
      <c r="E145" s="711"/>
      <c r="F145" s="566"/>
      <c r="G145" s="669"/>
      <c r="H145" s="563"/>
      <c r="I145" s="472">
        <f t="shared" si="8"/>
        <v>0</v>
      </c>
      <c r="J145" s="564"/>
      <c r="K145" s="668">
        <f t="shared" si="9"/>
        <v>0</v>
      </c>
      <c r="L145" s="565"/>
      <c r="M145" s="558"/>
      <c r="N145" s="474">
        <f t="shared" si="10"/>
        <v>0</v>
      </c>
      <c r="O145" s="141" t="str">
        <f t="shared" si="11"/>
        <v/>
      </c>
      <c r="P145" s="15"/>
      <c r="Q145" s="15"/>
      <c r="R145" s="15"/>
      <c r="S145" s="15"/>
      <c r="T145" s="15"/>
      <c r="U145" s="15"/>
      <c r="V145" s="15"/>
      <c r="W145" s="621" t="str">
        <f>IF(ISBLANK($C145),"",_xlfn.IFNA(MATCH($C145,Deelnemersoverzicht!$C$16:$C$66,0),0))</f>
        <v/>
      </c>
      <c r="X145" s="487" t="str">
        <f t="shared" si="12"/>
        <v>Na startdatum aangekocht</v>
      </c>
    </row>
    <row r="146" spans="1:24" ht="12" customHeight="1" x14ac:dyDescent="0.2">
      <c r="A146" s="195" t="str">
        <f t="shared" si="6"/>
        <v/>
      </c>
      <c r="B146" s="552"/>
      <c r="C146" s="553"/>
      <c r="D146" s="710"/>
      <c r="E146" s="711"/>
      <c r="F146" s="566"/>
      <c r="G146" s="669"/>
      <c r="H146" s="563"/>
      <c r="I146" s="472">
        <f t="shared" si="8"/>
        <v>0</v>
      </c>
      <c r="J146" s="564"/>
      <c r="K146" s="668">
        <f t="shared" si="9"/>
        <v>0</v>
      </c>
      <c r="L146" s="565"/>
      <c r="M146" s="558"/>
      <c r="N146" s="474">
        <f t="shared" si="10"/>
        <v>0</v>
      </c>
      <c r="O146" s="141" t="str">
        <f t="shared" si="11"/>
        <v/>
      </c>
      <c r="P146" s="15"/>
      <c r="Q146" s="15"/>
      <c r="R146" s="15"/>
      <c r="S146" s="15"/>
      <c r="T146" s="15"/>
      <c r="U146" s="15"/>
      <c r="V146" s="15"/>
      <c r="W146" s="621" t="str">
        <f>IF(ISBLANK($C146),"",_xlfn.IFNA(MATCH($C146,Deelnemersoverzicht!$C$16:$C$66,0),0))</f>
        <v/>
      </c>
      <c r="X146" s="487" t="str">
        <f t="shared" si="12"/>
        <v>Na startdatum aangekocht</v>
      </c>
    </row>
    <row r="147" spans="1:24" ht="12" customHeight="1" x14ac:dyDescent="0.2">
      <c r="A147" s="195" t="str">
        <f t="shared" si="6"/>
        <v/>
      </c>
      <c r="B147" s="552"/>
      <c r="C147" s="553"/>
      <c r="D147" s="710"/>
      <c r="E147" s="711"/>
      <c r="F147" s="566"/>
      <c r="G147" s="669"/>
      <c r="H147" s="563"/>
      <c r="I147" s="472">
        <f t="shared" si="8"/>
        <v>0</v>
      </c>
      <c r="J147" s="564"/>
      <c r="K147" s="668">
        <f t="shared" si="9"/>
        <v>0</v>
      </c>
      <c r="L147" s="565"/>
      <c r="M147" s="558"/>
      <c r="N147" s="474">
        <f t="shared" si="10"/>
        <v>0</v>
      </c>
      <c r="O147" s="141" t="str">
        <f t="shared" si="11"/>
        <v/>
      </c>
      <c r="P147" s="15"/>
      <c r="Q147" s="15"/>
      <c r="R147" s="15"/>
      <c r="S147" s="15"/>
      <c r="T147" s="15"/>
      <c r="U147" s="15"/>
      <c r="V147" s="15"/>
      <c r="W147" s="621" t="str">
        <f>IF(ISBLANK($C147),"",_xlfn.IFNA(MATCH($C147,Deelnemersoverzicht!$C$16:$C$66,0),0))</f>
        <v/>
      </c>
      <c r="X147" s="487" t="str">
        <f t="shared" si="12"/>
        <v>Na startdatum aangekocht</v>
      </c>
    </row>
    <row r="148" spans="1:24" ht="12" customHeight="1" x14ac:dyDescent="0.2">
      <c r="A148" s="195" t="str">
        <f t="shared" si="6"/>
        <v/>
      </c>
      <c r="B148" s="552"/>
      <c r="C148" s="553"/>
      <c r="D148" s="710"/>
      <c r="E148" s="711"/>
      <c r="F148" s="566"/>
      <c r="G148" s="669"/>
      <c r="H148" s="563"/>
      <c r="I148" s="472">
        <f t="shared" si="8"/>
        <v>0</v>
      </c>
      <c r="J148" s="564"/>
      <c r="K148" s="668">
        <f t="shared" si="9"/>
        <v>0</v>
      </c>
      <c r="L148" s="565"/>
      <c r="M148" s="558"/>
      <c r="N148" s="474">
        <f t="shared" si="10"/>
        <v>0</v>
      </c>
      <c r="O148" s="141" t="str">
        <f t="shared" si="11"/>
        <v/>
      </c>
      <c r="P148" s="15"/>
      <c r="Q148" s="15"/>
      <c r="R148" s="15"/>
      <c r="S148" s="15"/>
      <c r="T148" s="15"/>
      <c r="U148" s="15"/>
      <c r="V148" s="15"/>
      <c r="W148" s="621" t="str">
        <f>IF(ISBLANK($C148),"",_xlfn.IFNA(MATCH($C148,Deelnemersoverzicht!$C$16:$C$66,0),0))</f>
        <v/>
      </c>
      <c r="X148" s="487" t="str">
        <f t="shared" si="12"/>
        <v>Na startdatum aangekocht</v>
      </c>
    </row>
    <row r="149" spans="1:24" ht="12" customHeight="1" x14ac:dyDescent="0.2">
      <c r="A149" s="195" t="str">
        <f t="shared" si="6"/>
        <v/>
      </c>
      <c r="B149" s="552"/>
      <c r="C149" s="553"/>
      <c r="D149" s="710"/>
      <c r="E149" s="711"/>
      <c r="F149" s="566"/>
      <c r="G149" s="669"/>
      <c r="H149" s="563"/>
      <c r="I149" s="472">
        <f t="shared" si="8"/>
        <v>0</v>
      </c>
      <c r="J149" s="564"/>
      <c r="K149" s="668">
        <f t="shared" si="9"/>
        <v>0</v>
      </c>
      <c r="L149" s="565"/>
      <c r="M149" s="558"/>
      <c r="N149" s="474">
        <f t="shared" si="10"/>
        <v>0</v>
      </c>
      <c r="O149" s="141" t="str">
        <f t="shared" si="11"/>
        <v/>
      </c>
      <c r="P149" s="15"/>
      <c r="Q149" s="15"/>
      <c r="R149" s="15"/>
      <c r="S149" s="15"/>
      <c r="T149" s="15"/>
      <c r="U149" s="15"/>
      <c r="V149" s="15"/>
      <c r="W149" s="621" t="str">
        <f>IF(ISBLANK($C149),"",_xlfn.IFNA(MATCH($C149,Deelnemersoverzicht!$C$16:$C$66,0),0))</f>
        <v/>
      </c>
      <c r="X149" s="487" t="str">
        <f t="shared" si="12"/>
        <v>Na startdatum aangekocht</v>
      </c>
    </row>
    <row r="150" spans="1:24" ht="12" customHeight="1" x14ac:dyDescent="0.2">
      <c r="A150" s="195" t="str">
        <f t="shared" si="6"/>
        <v/>
      </c>
      <c r="B150" s="552"/>
      <c r="C150" s="553"/>
      <c r="D150" s="710"/>
      <c r="E150" s="711"/>
      <c r="F150" s="566"/>
      <c r="G150" s="669"/>
      <c r="H150" s="563"/>
      <c r="I150" s="472">
        <f t="shared" si="8"/>
        <v>0</v>
      </c>
      <c r="J150" s="564"/>
      <c r="K150" s="668">
        <f t="shared" si="9"/>
        <v>0</v>
      </c>
      <c r="L150" s="565"/>
      <c r="M150" s="558"/>
      <c r="N150" s="474">
        <f t="shared" si="10"/>
        <v>0</v>
      </c>
      <c r="O150" s="141" t="str">
        <f t="shared" si="11"/>
        <v/>
      </c>
      <c r="P150" s="15"/>
      <c r="Q150" s="15"/>
      <c r="R150" s="15"/>
      <c r="S150" s="15"/>
      <c r="T150" s="15"/>
      <c r="U150" s="15"/>
      <c r="V150" s="15"/>
      <c r="W150" s="621" t="str">
        <f>IF(ISBLANK($C150),"",_xlfn.IFNA(MATCH($C150,Deelnemersoverzicht!$C$16:$C$66,0),0))</f>
        <v/>
      </c>
      <c r="X150" s="487" t="str">
        <f t="shared" si="12"/>
        <v>Na startdatum aangekocht</v>
      </c>
    </row>
    <row r="151" spans="1:24" ht="12" customHeight="1" x14ac:dyDescent="0.2">
      <c r="A151" s="195"/>
      <c r="B151" s="136"/>
      <c r="C151" s="15"/>
      <c r="D151" s="136"/>
      <c r="E151" s="136"/>
      <c r="F151" s="136"/>
      <c r="G151" s="136"/>
      <c r="H151" s="136"/>
      <c r="I151" s="136"/>
      <c r="J151" s="136"/>
      <c r="K151" s="136"/>
      <c r="L151" s="136"/>
      <c r="M151" s="470" t="s">
        <v>74</v>
      </c>
      <c r="N151" s="471">
        <f>SUM(N96:N150)</f>
        <v>0</v>
      </c>
      <c r="O151" s="141"/>
      <c r="P151" s="15"/>
      <c r="Q151" s="15"/>
      <c r="R151" s="15"/>
      <c r="S151" s="15"/>
      <c r="T151" s="15"/>
      <c r="U151" s="15"/>
      <c r="V151" s="15"/>
      <c r="W151" s="440"/>
      <c r="X151" s="487" t="str">
        <f t="shared" si="12"/>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P152" s="15"/>
      <c r="Q152" s="15"/>
      <c r="R152" s="15"/>
      <c r="S152" s="15"/>
      <c r="T152" s="15"/>
      <c r="U152" s="15"/>
      <c r="V152" s="15"/>
      <c r="W152" s="440"/>
      <c r="X152" s="487" t="str">
        <f t="shared" si="12"/>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P153" s="15"/>
      <c r="Q153" s="15"/>
      <c r="R153" s="15"/>
      <c r="S153" s="15"/>
      <c r="T153" s="15"/>
      <c r="U153" s="15"/>
      <c r="V153" s="15"/>
      <c r="W153" s="440"/>
      <c r="X153" s="15"/>
    </row>
    <row r="154" spans="1:24" ht="12" customHeight="1" x14ac:dyDescent="0.2">
      <c r="A154" s="195"/>
      <c r="B154" s="137"/>
      <c r="C154" s="137"/>
      <c r="D154" s="136"/>
      <c r="E154" s="136"/>
      <c r="F154" s="136"/>
      <c r="G154" s="136"/>
      <c r="H154" s="136"/>
      <c r="I154" s="136"/>
      <c r="J154" s="136"/>
      <c r="K154" s="136"/>
      <c r="L154" s="136"/>
      <c r="M154" s="136"/>
      <c r="N154" s="136"/>
      <c r="O154" s="141"/>
      <c r="P154" s="15"/>
      <c r="Q154" s="15"/>
      <c r="R154" s="15"/>
      <c r="S154" s="15"/>
      <c r="T154" s="15"/>
      <c r="U154" s="15"/>
      <c r="V154" s="15"/>
      <c r="W154" s="440"/>
      <c r="X154" s="15"/>
    </row>
    <row r="155" spans="1:24" ht="12" customHeight="1" x14ac:dyDescent="0.2">
      <c r="A155" s="195"/>
      <c r="B155" s="137" t="s">
        <v>122</v>
      </c>
      <c r="C155" s="136"/>
      <c r="D155" s="136"/>
      <c r="E155" s="136"/>
      <c r="F155" s="136"/>
      <c r="G155" s="136"/>
      <c r="H155" s="136"/>
      <c r="I155" s="136"/>
      <c r="J155" s="136"/>
      <c r="K155" s="136"/>
      <c r="L155" s="136"/>
      <c r="M155" s="136"/>
      <c r="N155" s="136"/>
      <c r="O155" s="141"/>
      <c r="P155" s="15"/>
      <c r="Q155" s="15"/>
      <c r="R155" s="15"/>
      <c r="S155" s="15"/>
      <c r="T155" s="15"/>
      <c r="U155" s="15"/>
      <c r="V155" s="15"/>
      <c r="W155" s="440"/>
      <c r="X155" s="15"/>
    </row>
    <row r="156" spans="1:24" ht="51" customHeight="1" x14ac:dyDescent="0.2">
      <c r="A156" s="195"/>
      <c r="B156" s="464" t="s">
        <v>263</v>
      </c>
      <c r="C156" s="670" t="s">
        <v>99</v>
      </c>
      <c r="D156" s="465" t="s">
        <v>73</v>
      </c>
      <c r="E156" s="467"/>
      <c r="F156" s="467"/>
      <c r="G156" s="467"/>
      <c r="H156" s="548" t="s">
        <v>450</v>
      </c>
      <c r="I156" s="465" t="s">
        <v>385</v>
      </c>
      <c r="J156" s="488" t="s">
        <v>379</v>
      </c>
      <c r="K156" s="712" t="s">
        <v>234</v>
      </c>
      <c r="L156" s="713"/>
      <c r="M156" s="466" t="s">
        <v>65</v>
      </c>
      <c r="N156" s="464" t="s">
        <v>386</v>
      </c>
      <c r="O156" s="141"/>
      <c r="P156" s="15"/>
      <c r="Q156" s="15"/>
      <c r="R156" s="15"/>
      <c r="S156" s="15"/>
      <c r="T156" s="15"/>
      <c r="U156" s="15"/>
      <c r="V156" s="15"/>
      <c r="W156" s="440"/>
      <c r="X156" s="486" t="s">
        <v>383</v>
      </c>
    </row>
    <row r="157" spans="1:24" ht="12" customHeight="1" x14ac:dyDescent="0.2">
      <c r="A157" s="195" t="str">
        <f t="shared" ref="A157:A206" si="13">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15"/>
      <c r="Q157" s="15"/>
      <c r="R157" s="15"/>
      <c r="S157" s="15"/>
      <c r="T157" s="15"/>
      <c r="U157" s="15"/>
      <c r="V157" s="15"/>
      <c r="W157" s="621"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3"/>
        <v/>
      </c>
      <c r="B158" s="552"/>
      <c r="C158" s="560"/>
      <c r="D158" s="567"/>
      <c r="E158" s="567"/>
      <c r="F158" s="567"/>
      <c r="G158" s="567"/>
      <c r="H158" s="568"/>
      <c r="I158" s="562"/>
      <c r="J158" s="563"/>
      <c r="K158" s="708">
        <f t="shared" ref="K158:K206" si="14">IFERROR($I158-$N158,0)</f>
        <v>0</v>
      </c>
      <c r="L158" s="709"/>
      <c r="M158" s="559"/>
      <c r="N158" s="474">
        <f>IFERROR(($I158/$J158)*(Deelnemersoverzicht!$C$13-(DATEDIF(Startdatum,$H158,"D")/365)),0)</f>
        <v>0</v>
      </c>
      <c r="O158" s="141" t="str">
        <f t="shared" ref="O158:O206" si="15">IF(AND(COUNTA(B158:J158)&gt;0,ISBLANK(M158)),"Activiteittype ontbreekt!",IF(B158="","",IF(COUNTIF($B$15:$B$314,B158)=1,"",IF(COUNTIF($A$15:$A$314,B158&amp;M158)&gt;1,"","Let op dat elk activiteitnummer hetzelfde activiteittype moet krijgen!"))))</f>
        <v/>
      </c>
      <c r="P158" s="15"/>
      <c r="Q158" s="15"/>
      <c r="R158" s="15"/>
      <c r="S158" s="15"/>
      <c r="T158" s="15"/>
      <c r="U158" s="15"/>
      <c r="V158" s="15"/>
      <c r="W158" s="621" t="str">
        <f>IF(ISBLANK($C158),"",_xlfn.IFNA(MATCH($C158,Deelnemersoverzicht!$C$16:$C$66,0),0))</f>
        <v/>
      </c>
      <c r="X158" s="487"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3"/>
        <v/>
      </c>
      <c r="B159" s="552"/>
      <c r="C159" s="560"/>
      <c r="D159" s="567"/>
      <c r="E159" s="567"/>
      <c r="F159" s="567"/>
      <c r="G159" s="567"/>
      <c r="H159" s="568"/>
      <c r="I159" s="562"/>
      <c r="J159" s="563"/>
      <c r="K159" s="708">
        <f t="shared" si="14"/>
        <v>0</v>
      </c>
      <c r="L159" s="709"/>
      <c r="M159" s="559"/>
      <c r="N159" s="474">
        <f>IFERROR(($I159/$J159)*(Deelnemersoverzicht!$C$13-(DATEDIF(Startdatum,$H159,"D")/365)),0)</f>
        <v>0</v>
      </c>
      <c r="O159" s="141" t="str">
        <f t="shared" si="15"/>
        <v/>
      </c>
      <c r="P159" s="15"/>
      <c r="Q159" s="15"/>
      <c r="R159" s="15"/>
      <c r="S159" s="15"/>
      <c r="T159" s="15"/>
      <c r="U159" s="15"/>
      <c r="V159" s="15"/>
      <c r="W159" s="621" t="str">
        <f>IF(ISBLANK($C159),"",_xlfn.IFNA(MATCH($C159,Deelnemersoverzicht!$C$16:$C$66,0),0))</f>
        <v/>
      </c>
      <c r="X159" s="487" t="str">
        <f t="shared" si="16"/>
        <v>Na startdatum aangekocht</v>
      </c>
    </row>
    <row r="160" spans="1:24" ht="12" customHeight="1" x14ac:dyDescent="0.2">
      <c r="A160" s="195" t="str">
        <f t="shared" si="13"/>
        <v/>
      </c>
      <c r="B160" s="552"/>
      <c r="C160" s="560"/>
      <c r="D160" s="567"/>
      <c r="E160" s="567"/>
      <c r="F160" s="567"/>
      <c r="G160" s="567"/>
      <c r="H160" s="568"/>
      <c r="I160" s="562"/>
      <c r="J160" s="563"/>
      <c r="K160" s="708">
        <f t="shared" si="14"/>
        <v>0</v>
      </c>
      <c r="L160" s="709"/>
      <c r="M160" s="559"/>
      <c r="N160" s="474">
        <f>IFERROR(($I160/$J160)*(Deelnemersoverzicht!$C$13-(DATEDIF(Startdatum,$H160,"D")/365)),0)</f>
        <v>0</v>
      </c>
      <c r="O160" s="141" t="str">
        <f t="shared" si="15"/>
        <v/>
      </c>
      <c r="P160" s="15"/>
      <c r="Q160" s="15"/>
      <c r="R160" s="15"/>
      <c r="S160" s="15"/>
      <c r="T160" s="15"/>
      <c r="U160" s="15"/>
      <c r="V160" s="15"/>
      <c r="W160" s="621" t="str">
        <f>IF(ISBLANK($C160),"",_xlfn.IFNA(MATCH($C160,Deelnemersoverzicht!$C$16:$C$66,0),0))</f>
        <v/>
      </c>
      <c r="X160" s="487" t="str">
        <f t="shared" si="16"/>
        <v>Na startdatum aangekocht</v>
      </c>
    </row>
    <row r="161" spans="1:24" ht="12" customHeight="1" x14ac:dyDescent="0.2">
      <c r="A161" s="195" t="str">
        <f t="shared" si="13"/>
        <v/>
      </c>
      <c r="B161" s="552"/>
      <c r="C161" s="560"/>
      <c r="D161" s="567"/>
      <c r="E161" s="567"/>
      <c r="F161" s="567"/>
      <c r="G161" s="567"/>
      <c r="H161" s="568"/>
      <c r="I161" s="562"/>
      <c r="J161" s="563"/>
      <c r="K161" s="708">
        <f t="shared" si="14"/>
        <v>0</v>
      </c>
      <c r="L161" s="709"/>
      <c r="M161" s="559"/>
      <c r="N161" s="474">
        <f>IFERROR(($I161/$J161)*(Deelnemersoverzicht!$C$13-(DATEDIF(Startdatum,$H161,"D")/365)),0)</f>
        <v>0</v>
      </c>
      <c r="O161" s="141" t="str">
        <f t="shared" si="15"/>
        <v/>
      </c>
      <c r="P161" s="15"/>
      <c r="Q161" s="15"/>
      <c r="R161" s="15"/>
      <c r="S161" s="15"/>
      <c r="T161" s="15"/>
      <c r="U161" s="15"/>
      <c r="V161" s="15"/>
      <c r="W161" s="621" t="str">
        <f>IF(ISBLANK($C161),"",_xlfn.IFNA(MATCH($C161,Deelnemersoverzicht!$C$16:$C$66,0),0))</f>
        <v/>
      </c>
      <c r="X161" s="487" t="str">
        <f t="shared" si="16"/>
        <v>Na startdatum aangekocht</v>
      </c>
    </row>
    <row r="162" spans="1:24" ht="12" customHeight="1" x14ac:dyDescent="0.2">
      <c r="A162" s="195" t="str">
        <f t="shared" si="13"/>
        <v/>
      </c>
      <c r="B162" s="552"/>
      <c r="C162" s="560"/>
      <c r="D162" s="567"/>
      <c r="E162" s="567"/>
      <c r="F162" s="567"/>
      <c r="G162" s="567"/>
      <c r="H162" s="568"/>
      <c r="I162" s="562"/>
      <c r="J162" s="563"/>
      <c r="K162" s="708">
        <f t="shared" si="14"/>
        <v>0</v>
      </c>
      <c r="L162" s="709"/>
      <c r="M162" s="559"/>
      <c r="N162" s="474">
        <f>IFERROR(($I162/$J162)*(Deelnemersoverzicht!$C$13-(DATEDIF(Startdatum,$H162,"D")/365)),0)</f>
        <v>0</v>
      </c>
      <c r="O162" s="141" t="str">
        <f t="shared" si="15"/>
        <v/>
      </c>
      <c r="P162" s="15"/>
      <c r="Q162" s="15"/>
      <c r="R162" s="15"/>
      <c r="S162" s="15"/>
      <c r="T162" s="15"/>
      <c r="U162" s="15"/>
      <c r="V162" s="15"/>
      <c r="W162" s="621" t="str">
        <f>IF(ISBLANK($C162),"",_xlfn.IFNA(MATCH($C162,Deelnemersoverzicht!$C$16:$C$66,0),0))</f>
        <v/>
      </c>
      <c r="X162" s="487" t="str">
        <f t="shared" si="16"/>
        <v>Na startdatum aangekocht</v>
      </c>
    </row>
    <row r="163" spans="1:24" ht="12" customHeight="1" x14ac:dyDescent="0.2">
      <c r="A163" s="195" t="str">
        <f t="shared" si="13"/>
        <v/>
      </c>
      <c r="B163" s="552"/>
      <c r="C163" s="560"/>
      <c r="D163" s="567"/>
      <c r="E163" s="567"/>
      <c r="F163" s="567"/>
      <c r="G163" s="567"/>
      <c r="H163" s="568"/>
      <c r="I163" s="562"/>
      <c r="J163" s="563"/>
      <c r="K163" s="708">
        <f t="shared" si="14"/>
        <v>0</v>
      </c>
      <c r="L163" s="709"/>
      <c r="M163" s="559"/>
      <c r="N163" s="474">
        <f>IFERROR(($I163/$J163)*(Deelnemersoverzicht!$C$13-(DATEDIF(Startdatum,$H163,"D")/365)),0)</f>
        <v>0</v>
      </c>
      <c r="O163" s="141" t="str">
        <f t="shared" si="15"/>
        <v/>
      </c>
      <c r="P163" s="15"/>
      <c r="Q163" s="15"/>
      <c r="R163" s="15"/>
      <c r="S163" s="15"/>
      <c r="T163" s="15"/>
      <c r="U163" s="15"/>
      <c r="V163" s="15"/>
      <c r="W163" s="621" t="str">
        <f>IF(ISBLANK($C163),"",_xlfn.IFNA(MATCH($C163,Deelnemersoverzicht!$C$16:$C$66,0),0))</f>
        <v/>
      </c>
      <c r="X163" s="487" t="str">
        <f t="shared" si="16"/>
        <v>Na startdatum aangekocht</v>
      </c>
    </row>
    <row r="164" spans="1:24" x14ac:dyDescent="0.2">
      <c r="A164" s="195" t="str">
        <f t="shared" si="13"/>
        <v/>
      </c>
      <c r="B164" s="552"/>
      <c r="C164" s="560"/>
      <c r="D164" s="567"/>
      <c r="E164" s="567"/>
      <c r="F164" s="567"/>
      <c r="G164" s="567"/>
      <c r="H164" s="568"/>
      <c r="I164" s="562"/>
      <c r="J164" s="563"/>
      <c r="K164" s="708">
        <f t="shared" si="14"/>
        <v>0</v>
      </c>
      <c r="L164" s="709"/>
      <c r="M164" s="559"/>
      <c r="N164" s="474">
        <f>IFERROR(($I164/$J164)*(Deelnemersoverzicht!$C$13-(DATEDIF(Startdatum,$H164,"D")/365)),0)</f>
        <v>0</v>
      </c>
      <c r="O164" s="141" t="str">
        <f t="shared" si="15"/>
        <v/>
      </c>
      <c r="P164" s="15"/>
      <c r="Q164" s="15"/>
      <c r="R164" s="15"/>
      <c r="S164" s="15"/>
      <c r="T164" s="15"/>
      <c r="U164" s="15"/>
      <c r="V164" s="15"/>
      <c r="W164" s="621" t="str">
        <f>IF(ISBLANK($C164),"",_xlfn.IFNA(MATCH($C164,Deelnemersoverzicht!$C$16:$C$66,0),0))</f>
        <v/>
      </c>
      <c r="X164" s="487" t="str">
        <f t="shared" si="16"/>
        <v>Na startdatum aangekocht</v>
      </c>
    </row>
    <row r="165" spans="1:24" ht="12" customHeight="1" x14ac:dyDescent="0.2">
      <c r="A165" s="195" t="str">
        <f t="shared" si="13"/>
        <v/>
      </c>
      <c r="B165" s="552"/>
      <c r="C165" s="560"/>
      <c r="D165" s="567"/>
      <c r="E165" s="567"/>
      <c r="F165" s="567"/>
      <c r="G165" s="567"/>
      <c r="H165" s="568"/>
      <c r="I165" s="562"/>
      <c r="J165" s="563"/>
      <c r="K165" s="708">
        <f t="shared" si="14"/>
        <v>0</v>
      </c>
      <c r="L165" s="709"/>
      <c r="M165" s="559"/>
      <c r="N165" s="474">
        <f>IFERROR(($I165/$J165)*(Deelnemersoverzicht!$C$13-(DATEDIF(Startdatum,$H165,"D")/365)),0)</f>
        <v>0</v>
      </c>
      <c r="O165" s="141" t="str">
        <f t="shared" si="15"/>
        <v/>
      </c>
      <c r="P165" s="15"/>
      <c r="Q165" s="15"/>
      <c r="R165" s="15"/>
      <c r="S165" s="15"/>
      <c r="T165" s="15"/>
      <c r="U165" s="15"/>
      <c r="V165" s="15"/>
      <c r="W165" s="621" t="str">
        <f>IF(ISBLANK($C165),"",_xlfn.IFNA(MATCH($C165,Deelnemersoverzicht!$C$16:$C$66,0),0))</f>
        <v/>
      </c>
      <c r="X165" s="487" t="str">
        <f t="shared" si="16"/>
        <v>Na startdatum aangekocht</v>
      </c>
    </row>
    <row r="166" spans="1:24" ht="12" customHeight="1" x14ac:dyDescent="0.2">
      <c r="A166" s="195" t="str">
        <f t="shared" si="13"/>
        <v/>
      </c>
      <c r="B166" s="552"/>
      <c r="C166" s="560"/>
      <c r="D166" s="567"/>
      <c r="E166" s="567"/>
      <c r="F166" s="567"/>
      <c r="G166" s="567"/>
      <c r="H166" s="568"/>
      <c r="I166" s="562"/>
      <c r="J166" s="563"/>
      <c r="K166" s="708">
        <f t="shared" si="14"/>
        <v>0</v>
      </c>
      <c r="L166" s="709"/>
      <c r="M166" s="559"/>
      <c r="N166" s="474">
        <f>IFERROR(($I166/$J166)*(Deelnemersoverzicht!$C$13-(DATEDIF(Startdatum,$H166,"D")/365)),0)</f>
        <v>0</v>
      </c>
      <c r="O166" s="141" t="str">
        <f t="shared" si="15"/>
        <v/>
      </c>
      <c r="P166" s="15"/>
      <c r="Q166" s="15"/>
      <c r="R166" s="15"/>
      <c r="S166" s="15"/>
      <c r="T166" s="15"/>
      <c r="U166" s="15"/>
      <c r="V166" s="15"/>
      <c r="W166" s="621" t="str">
        <f>IF(ISBLANK($C166),"",_xlfn.IFNA(MATCH($C166,Deelnemersoverzicht!$C$16:$C$66,0),0))</f>
        <v/>
      </c>
      <c r="X166" s="487" t="str">
        <f t="shared" si="16"/>
        <v>Na startdatum aangekocht</v>
      </c>
    </row>
    <row r="167" spans="1:24" ht="12" customHeight="1" x14ac:dyDescent="0.2">
      <c r="A167" s="195" t="str">
        <f t="shared" si="13"/>
        <v/>
      </c>
      <c r="B167" s="552"/>
      <c r="C167" s="560"/>
      <c r="D167" s="567"/>
      <c r="E167" s="567"/>
      <c r="F167" s="567"/>
      <c r="G167" s="567"/>
      <c r="H167" s="568"/>
      <c r="I167" s="562"/>
      <c r="J167" s="563"/>
      <c r="K167" s="708">
        <f t="shared" si="14"/>
        <v>0</v>
      </c>
      <c r="L167" s="709"/>
      <c r="M167" s="559"/>
      <c r="N167" s="474">
        <f>IFERROR(($I167/$J167)*(Deelnemersoverzicht!$C$13-(DATEDIF(Startdatum,$H167,"D")/365)),0)</f>
        <v>0</v>
      </c>
      <c r="O167" s="141" t="str">
        <f t="shared" si="15"/>
        <v/>
      </c>
      <c r="P167" s="15"/>
      <c r="Q167" s="15"/>
      <c r="R167" s="15"/>
      <c r="S167" s="15"/>
      <c r="T167" s="15"/>
      <c r="U167" s="15"/>
      <c r="V167" s="15"/>
      <c r="W167" s="621" t="str">
        <f>IF(ISBLANK($C167),"",_xlfn.IFNA(MATCH($C167,Deelnemersoverzicht!$C$16:$C$66,0),0))</f>
        <v/>
      </c>
      <c r="X167" s="487" t="str">
        <f t="shared" si="16"/>
        <v>Na startdatum aangekocht</v>
      </c>
    </row>
    <row r="168" spans="1:24" ht="12" customHeight="1" x14ac:dyDescent="0.2">
      <c r="A168" s="195" t="str">
        <f t="shared" si="13"/>
        <v/>
      </c>
      <c r="B168" s="552"/>
      <c r="C168" s="560"/>
      <c r="D168" s="567"/>
      <c r="E168" s="567"/>
      <c r="F168" s="567"/>
      <c r="G168" s="567"/>
      <c r="H168" s="568"/>
      <c r="I168" s="562"/>
      <c r="J168" s="563"/>
      <c r="K168" s="708">
        <f t="shared" si="14"/>
        <v>0</v>
      </c>
      <c r="L168" s="709"/>
      <c r="M168" s="559"/>
      <c r="N168" s="474">
        <f>IFERROR(($I168/$J168)*(Deelnemersoverzicht!$C$13-(DATEDIF(Startdatum,$H168,"D")/365)),0)</f>
        <v>0</v>
      </c>
      <c r="O168" s="141" t="str">
        <f t="shared" si="15"/>
        <v/>
      </c>
      <c r="P168" s="15"/>
      <c r="Q168" s="15"/>
      <c r="R168" s="15"/>
      <c r="S168" s="15"/>
      <c r="T168" s="15"/>
      <c r="U168" s="15"/>
      <c r="V168" s="15"/>
      <c r="W168" s="621" t="str">
        <f>IF(ISBLANK($C168),"",_xlfn.IFNA(MATCH($C168,Deelnemersoverzicht!$C$16:$C$66,0),0))</f>
        <v/>
      </c>
      <c r="X168" s="487" t="str">
        <f t="shared" si="16"/>
        <v>Na startdatum aangekocht</v>
      </c>
    </row>
    <row r="169" spans="1:24" ht="12" customHeight="1" x14ac:dyDescent="0.2">
      <c r="A169" s="195" t="str">
        <f t="shared" si="13"/>
        <v/>
      </c>
      <c r="B169" s="552"/>
      <c r="C169" s="560"/>
      <c r="D169" s="567"/>
      <c r="E169" s="567"/>
      <c r="F169" s="567"/>
      <c r="G169" s="567"/>
      <c r="H169" s="568"/>
      <c r="I169" s="562"/>
      <c r="J169" s="563"/>
      <c r="K169" s="708">
        <f t="shared" si="14"/>
        <v>0</v>
      </c>
      <c r="L169" s="709"/>
      <c r="M169" s="559"/>
      <c r="N169" s="474">
        <f>IFERROR(($I169/$J169)*(Deelnemersoverzicht!$C$13-(DATEDIF(Startdatum,$H169,"D")/365)),0)</f>
        <v>0</v>
      </c>
      <c r="O169" s="141" t="str">
        <f t="shared" si="15"/>
        <v/>
      </c>
      <c r="P169" s="15"/>
      <c r="Q169" s="15"/>
      <c r="R169" s="15"/>
      <c r="S169" s="15"/>
      <c r="T169" s="15"/>
      <c r="U169" s="15"/>
      <c r="V169" s="15"/>
      <c r="W169" s="621" t="str">
        <f>IF(ISBLANK($C169),"",_xlfn.IFNA(MATCH($C169,Deelnemersoverzicht!$C$16:$C$66,0),0))</f>
        <v/>
      </c>
      <c r="X169" s="487" t="str">
        <f t="shared" si="16"/>
        <v>Na startdatum aangekocht</v>
      </c>
    </row>
    <row r="170" spans="1:24" ht="12" customHeight="1" x14ac:dyDescent="0.2">
      <c r="A170" s="195" t="str">
        <f t="shared" si="13"/>
        <v/>
      </c>
      <c r="B170" s="552"/>
      <c r="C170" s="560"/>
      <c r="D170" s="567"/>
      <c r="E170" s="567"/>
      <c r="F170" s="567"/>
      <c r="G170" s="567"/>
      <c r="H170" s="568"/>
      <c r="I170" s="562"/>
      <c r="J170" s="563"/>
      <c r="K170" s="708">
        <f t="shared" si="14"/>
        <v>0</v>
      </c>
      <c r="L170" s="709"/>
      <c r="M170" s="559"/>
      <c r="N170" s="474">
        <f>IFERROR(($I170/$J170)*(Deelnemersoverzicht!$C$13-(DATEDIF(Startdatum,$H170,"D")/365)),0)</f>
        <v>0</v>
      </c>
      <c r="O170" s="141" t="str">
        <f t="shared" si="15"/>
        <v/>
      </c>
      <c r="P170" s="15"/>
      <c r="Q170" s="15"/>
      <c r="R170" s="15"/>
      <c r="S170" s="15"/>
      <c r="T170" s="15"/>
      <c r="U170" s="15"/>
      <c r="V170" s="15"/>
      <c r="W170" s="621" t="str">
        <f>IF(ISBLANK($C170),"",_xlfn.IFNA(MATCH($C170,Deelnemersoverzicht!$C$16:$C$66,0),0))</f>
        <v/>
      </c>
      <c r="X170" s="487" t="str">
        <f t="shared" si="16"/>
        <v>Na startdatum aangekocht</v>
      </c>
    </row>
    <row r="171" spans="1:24" ht="12" customHeight="1" x14ac:dyDescent="0.2">
      <c r="A171" s="195" t="str">
        <f t="shared" si="13"/>
        <v/>
      </c>
      <c r="B171" s="552"/>
      <c r="C171" s="560"/>
      <c r="D171" s="567"/>
      <c r="E171" s="567"/>
      <c r="F171" s="567"/>
      <c r="G171" s="567"/>
      <c r="H171" s="568"/>
      <c r="I171" s="562"/>
      <c r="J171" s="563"/>
      <c r="K171" s="708">
        <f t="shared" si="14"/>
        <v>0</v>
      </c>
      <c r="L171" s="709"/>
      <c r="M171" s="559"/>
      <c r="N171" s="474">
        <f>IFERROR(($I171/$J171)*(Deelnemersoverzicht!$C$13-(DATEDIF(Startdatum,$H171,"D")/365)),0)</f>
        <v>0</v>
      </c>
      <c r="O171" s="141" t="str">
        <f t="shared" si="15"/>
        <v/>
      </c>
      <c r="P171" s="15"/>
      <c r="Q171" s="15"/>
      <c r="R171" s="15"/>
      <c r="S171" s="15"/>
      <c r="T171" s="15"/>
      <c r="U171" s="15"/>
      <c r="V171" s="15"/>
      <c r="W171" s="621" t="str">
        <f>IF(ISBLANK($C171),"",_xlfn.IFNA(MATCH($C171,Deelnemersoverzicht!$C$16:$C$66,0),0))</f>
        <v/>
      </c>
      <c r="X171" s="487" t="str">
        <f t="shared" si="16"/>
        <v>Na startdatum aangekocht</v>
      </c>
    </row>
    <row r="172" spans="1:24" ht="12" customHeight="1" x14ac:dyDescent="0.2">
      <c r="A172" s="195" t="str">
        <f t="shared" si="13"/>
        <v/>
      </c>
      <c r="B172" s="552"/>
      <c r="C172" s="560"/>
      <c r="D172" s="567"/>
      <c r="E172" s="567"/>
      <c r="F172" s="567"/>
      <c r="G172" s="567"/>
      <c r="H172" s="568"/>
      <c r="I172" s="562"/>
      <c r="J172" s="563"/>
      <c r="K172" s="708">
        <f t="shared" si="14"/>
        <v>0</v>
      </c>
      <c r="L172" s="709"/>
      <c r="M172" s="559"/>
      <c r="N172" s="474">
        <f>IFERROR(($I172/$J172)*(Deelnemersoverzicht!$C$13-(DATEDIF(Startdatum,$H172,"D")/365)),0)</f>
        <v>0</v>
      </c>
      <c r="O172" s="141" t="str">
        <f t="shared" si="15"/>
        <v/>
      </c>
      <c r="P172" s="15"/>
      <c r="Q172" s="15"/>
      <c r="R172" s="15"/>
      <c r="S172" s="15"/>
      <c r="T172" s="15"/>
      <c r="U172" s="15"/>
      <c r="V172" s="15"/>
      <c r="W172" s="621" t="str">
        <f>IF(ISBLANK($C172),"",_xlfn.IFNA(MATCH($C172,Deelnemersoverzicht!$C$16:$C$66,0),0))</f>
        <v/>
      </c>
      <c r="X172" s="487" t="str">
        <f t="shared" si="16"/>
        <v>Na startdatum aangekocht</v>
      </c>
    </row>
    <row r="173" spans="1:24" ht="12" customHeight="1" x14ac:dyDescent="0.2">
      <c r="A173" s="195" t="str">
        <f t="shared" si="13"/>
        <v/>
      </c>
      <c r="B173" s="552"/>
      <c r="C173" s="560"/>
      <c r="D173" s="567"/>
      <c r="E173" s="567"/>
      <c r="F173" s="567"/>
      <c r="G173" s="567"/>
      <c r="H173" s="568"/>
      <c r="I173" s="562"/>
      <c r="J173" s="563"/>
      <c r="K173" s="708">
        <f t="shared" si="14"/>
        <v>0</v>
      </c>
      <c r="L173" s="709"/>
      <c r="M173" s="559"/>
      <c r="N173" s="474">
        <f>IFERROR(($I173/$J173)*(Deelnemersoverzicht!$C$13-(DATEDIF(Startdatum,$H173,"D")/365)),0)</f>
        <v>0</v>
      </c>
      <c r="O173" s="141" t="str">
        <f t="shared" si="15"/>
        <v/>
      </c>
      <c r="P173" s="15"/>
      <c r="Q173" s="15"/>
      <c r="R173" s="15"/>
      <c r="S173" s="15"/>
      <c r="T173" s="15"/>
      <c r="U173" s="15"/>
      <c r="V173" s="15"/>
      <c r="W173" s="621" t="str">
        <f>IF(ISBLANK($C173),"",_xlfn.IFNA(MATCH($C173,Deelnemersoverzicht!$C$16:$C$66,0),0))</f>
        <v/>
      </c>
      <c r="X173" s="487" t="str">
        <f t="shared" si="16"/>
        <v>Na startdatum aangekocht</v>
      </c>
    </row>
    <row r="174" spans="1:24" ht="12" customHeight="1" x14ac:dyDescent="0.2">
      <c r="A174" s="195" t="str">
        <f t="shared" si="13"/>
        <v/>
      </c>
      <c r="B174" s="552"/>
      <c r="C174" s="560"/>
      <c r="D174" s="567"/>
      <c r="E174" s="567"/>
      <c r="F174" s="567"/>
      <c r="G174" s="567"/>
      <c r="H174" s="568"/>
      <c r="I174" s="562"/>
      <c r="J174" s="563"/>
      <c r="K174" s="708">
        <f t="shared" si="14"/>
        <v>0</v>
      </c>
      <c r="L174" s="709"/>
      <c r="M174" s="559"/>
      <c r="N174" s="474">
        <f>IFERROR(($I174/$J174)*(Deelnemersoverzicht!$C$13-(DATEDIF(Startdatum,$H174,"D")/365)),0)</f>
        <v>0</v>
      </c>
      <c r="O174" s="141" t="str">
        <f t="shared" si="15"/>
        <v/>
      </c>
      <c r="P174" s="15"/>
      <c r="Q174" s="15"/>
      <c r="R174" s="15"/>
      <c r="S174" s="15"/>
      <c r="T174" s="15"/>
      <c r="U174" s="15"/>
      <c r="V174" s="15"/>
      <c r="W174" s="621" t="str">
        <f>IF(ISBLANK($C174),"",_xlfn.IFNA(MATCH($C174,Deelnemersoverzicht!$C$16:$C$66,0),0))</f>
        <v/>
      </c>
      <c r="X174" s="487" t="str">
        <f t="shared" si="16"/>
        <v>Na startdatum aangekocht</v>
      </c>
    </row>
    <row r="175" spans="1:24" ht="12" customHeight="1" x14ac:dyDescent="0.2">
      <c r="A175" s="195" t="str">
        <f t="shared" si="13"/>
        <v/>
      </c>
      <c r="B175" s="552"/>
      <c r="C175" s="560"/>
      <c r="D175" s="567"/>
      <c r="E175" s="567"/>
      <c r="F175" s="567"/>
      <c r="G175" s="567"/>
      <c r="H175" s="568"/>
      <c r="I175" s="562"/>
      <c r="J175" s="563"/>
      <c r="K175" s="708">
        <f t="shared" si="14"/>
        <v>0</v>
      </c>
      <c r="L175" s="709"/>
      <c r="M175" s="559"/>
      <c r="N175" s="474">
        <f>IFERROR(($I175/$J175)*(Deelnemersoverzicht!$C$13-(DATEDIF(Startdatum,$H175,"D")/365)),0)</f>
        <v>0</v>
      </c>
      <c r="O175" s="141" t="str">
        <f t="shared" si="15"/>
        <v/>
      </c>
      <c r="P175" s="15"/>
      <c r="Q175" s="15"/>
      <c r="R175" s="15"/>
      <c r="S175" s="15"/>
      <c r="T175" s="15"/>
      <c r="U175" s="15"/>
      <c r="V175" s="15"/>
      <c r="W175" s="621" t="str">
        <f>IF(ISBLANK($C175),"",_xlfn.IFNA(MATCH($C175,Deelnemersoverzicht!$C$16:$C$66,0),0))</f>
        <v/>
      </c>
      <c r="X175" s="487" t="str">
        <f t="shared" si="16"/>
        <v>Na startdatum aangekocht</v>
      </c>
    </row>
    <row r="176" spans="1:24" ht="12" customHeight="1" x14ac:dyDescent="0.2">
      <c r="A176" s="195" t="str">
        <f t="shared" si="13"/>
        <v/>
      </c>
      <c r="B176" s="552"/>
      <c r="C176" s="560"/>
      <c r="D176" s="567"/>
      <c r="E176" s="567"/>
      <c r="F176" s="567"/>
      <c r="G176" s="567"/>
      <c r="H176" s="568"/>
      <c r="I176" s="562"/>
      <c r="J176" s="563"/>
      <c r="K176" s="708">
        <f t="shared" si="14"/>
        <v>0</v>
      </c>
      <c r="L176" s="709"/>
      <c r="M176" s="559"/>
      <c r="N176" s="474">
        <f>IFERROR(($I176/$J176)*(Deelnemersoverzicht!$C$13-(DATEDIF(Startdatum,$H176,"D")/365)),0)</f>
        <v>0</v>
      </c>
      <c r="O176" s="141" t="str">
        <f t="shared" si="15"/>
        <v/>
      </c>
      <c r="P176" s="15"/>
      <c r="Q176" s="15"/>
      <c r="R176" s="15"/>
      <c r="S176" s="15"/>
      <c r="T176" s="15"/>
      <c r="U176" s="15"/>
      <c r="V176" s="15"/>
      <c r="W176" s="621" t="str">
        <f>IF(ISBLANK($C176),"",_xlfn.IFNA(MATCH($C176,Deelnemersoverzicht!$C$16:$C$66,0),0))</f>
        <v/>
      </c>
      <c r="X176" s="487" t="str">
        <f t="shared" si="16"/>
        <v>Na startdatum aangekocht</v>
      </c>
    </row>
    <row r="177" spans="1:24" ht="12" customHeight="1" x14ac:dyDescent="0.2">
      <c r="A177" s="195" t="str">
        <f t="shared" si="13"/>
        <v/>
      </c>
      <c r="B177" s="552"/>
      <c r="C177" s="560"/>
      <c r="D177" s="567"/>
      <c r="E177" s="567"/>
      <c r="F177" s="567"/>
      <c r="G177" s="567"/>
      <c r="H177" s="568"/>
      <c r="I177" s="562"/>
      <c r="J177" s="563"/>
      <c r="K177" s="708">
        <f t="shared" si="14"/>
        <v>0</v>
      </c>
      <c r="L177" s="709"/>
      <c r="M177" s="559"/>
      <c r="N177" s="474">
        <f>IFERROR(($I177/$J177)*(Deelnemersoverzicht!$C$13-(DATEDIF(Startdatum,$H177,"D")/365)),0)</f>
        <v>0</v>
      </c>
      <c r="O177" s="141" t="str">
        <f t="shared" si="15"/>
        <v/>
      </c>
      <c r="P177" s="15"/>
      <c r="Q177" s="15"/>
      <c r="R177" s="15"/>
      <c r="S177" s="15"/>
      <c r="T177" s="15"/>
      <c r="U177" s="15"/>
      <c r="V177" s="15"/>
      <c r="W177" s="621" t="str">
        <f>IF(ISBLANK($C177),"",_xlfn.IFNA(MATCH($C177,Deelnemersoverzicht!$C$16:$C$66,0),0))</f>
        <v/>
      </c>
      <c r="X177" s="487" t="str">
        <f t="shared" si="16"/>
        <v>Na startdatum aangekocht</v>
      </c>
    </row>
    <row r="178" spans="1:24" ht="12" customHeight="1" x14ac:dyDescent="0.2">
      <c r="A178" s="195" t="str">
        <f t="shared" si="13"/>
        <v/>
      </c>
      <c r="B178" s="552"/>
      <c r="C178" s="560"/>
      <c r="D178" s="567"/>
      <c r="E178" s="567"/>
      <c r="F178" s="567"/>
      <c r="G178" s="567"/>
      <c r="H178" s="568"/>
      <c r="I178" s="562"/>
      <c r="J178" s="563"/>
      <c r="K178" s="708">
        <f t="shared" si="14"/>
        <v>0</v>
      </c>
      <c r="L178" s="709"/>
      <c r="M178" s="559"/>
      <c r="N178" s="474">
        <f>IFERROR(($I178/$J178)*(Deelnemersoverzicht!$C$13-(DATEDIF(Startdatum,$H178,"D")/365)),0)</f>
        <v>0</v>
      </c>
      <c r="O178" s="141" t="str">
        <f t="shared" si="15"/>
        <v/>
      </c>
      <c r="P178" s="15"/>
      <c r="Q178" s="15"/>
      <c r="R178" s="15"/>
      <c r="S178" s="15"/>
      <c r="T178" s="15"/>
      <c r="U178" s="15"/>
      <c r="V178" s="15"/>
      <c r="W178" s="621" t="str">
        <f>IF(ISBLANK($C178),"",_xlfn.IFNA(MATCH($C178,Deelnemersoverzicht!$C$16:$C$66,0),0))</f>
        <v/>
      </c>
      <c r="X178" s="487" t="str">
        <f t="shared" si="16"/>
        <v>Na startdatum aangekocht</v>
      </c>
    </row>
    <row r="179" spans="1:24" ht="12" customHeight="1" x14ac:dyDescent="0.2">
      <c r="A179" s="195" t="str">
        <f t="shared" si="13"/>
        <v/>
      </c>
      <c r="B179" s="552"/>
      <c r="C179" s="560"/>
      <c r="D179" s="567"/>
      <c r="E179" s="567"/>
      <c r="F179" s="567"/>
      <c r="G179" s="567"/>
      <c r="H179" s="568"/>
      <c r="I179" s="562"/>
      <c r="J179" s="563"/>
      <c r="K179" s="708">
        <f t="shared" si="14"/>
        <v>0</v>
      </c>
      <c r="L179" s="709"/>
      <c r="M179" s="559"/>
      <c r="N179" s="474">
        <f>IFERROR(($I179/$J179)*(Deelnemersoverzicht!$C$13-(DATEDIF(Startdatum,$H179,"D")/365)),0)</f>
        <v>0</v>
      </c>
      <c r="O179" s="141" t="str">
        <f t="shared" si="15"/>
        <v/>
      </c>
      <c r="P179" s="15"/>
      <c r="Q179" s="15"/>
      <c r="R179" s="15"/>
      <c r="S179" s="15"/>
      <c r="T179" s="15"/>
      <c r="U179" s="15"/>
      <c r="V179" s="15"/>
      <c r="W179" s="621" t="str">
        <f>IF(ISBLANK($C179),"",_xlfn.IFNA(MATCH($C179,Deelnemersoverzicht!$C$16:$C$66,0),0))</f>
        <v/>
      </c>
      <c r="X179" s="487" t="str">
        <f t="shared" si="16"/>
        <v>Na startdatum aangekocht</v>
      </c>
    </row>
    <row r="180" spans="1:24" ht="12" customHeight="1" x14ac:dyDescent="0.2">
      <c r="A180" s="195" t="str">
        <f t="shared" si="13"/>
        <v/>
      </c>
      <c r="B180" s="552"/>
      <c r="C180" s="560"/>
      <c r="D180" s="567"/>
      <c r="E180" s="567"/>
      <c r="F180" s="567"/>
      <c r="G180" s="567"/>
      <c r="H180" s="568"/>
      <c r="I180" s="562"/>
      <c r="J180" s="563"/>
      <c r="K180" s="708">
        <f t="shared" si="14"/>
        <v>0</v>
      </c>
      <c r="L180" s="709"/>
      <c r="M180" s="559"/>
      <c r="N180" s="474">
        <f>IFERROR(($I180/$J180)*(Deelnemersoverzicht!$C$13-(DATEDIF(Startdatum,$H180,"D")/365)),0)</f>
        <v>0</v>
      </c>
      <c r="O180" s="141" t="str">
        <f t="shared" si="15"/>
        <v/>
      </c>
      <c r="P180" s="15"/>
      <c r="Q180" s="15"/>
      <c r="R180" s="15"/>
      <c r="S180" s="15"/>
      <c r="T180" s="15"/>
      <c r="U180" s="15"/>
      <c r="V180" s="15"/>
      <c r="W180" s="621" t="str">
        <f>IF(ISBLANK($C180),"",_xlfn.IFNA(MATCH($C180,Deelnemersoverzicht!$C$16:$C$66,0),0))</f>
        <v/>
      </c>
      <c r="X180" s="487" t="str">
        <f t="shared" si="16"/>
        <v>Na startdatum aangekocht</v>
      </c>
    </row>
    <row r="181" spans="1:24" ht="12" customHeight="1" x14ac:dyDescent="0.2">
      <c r="A181" s="195" t="str">
        <f t="shared" si="13"/>
        <v/>
      </c>
      <c r="B181" s="552"/>
      <c r="C181" s="560"/>
      <c r="D181" s="567"/>
      <c r="E181" s="567"/>
      <c r="F181" s="567"/>
      <c r="G181" s="567"/>
      <c r="H181" s="568"/>
      <c r="I181" s="562"/>
      <c r="J181" s="563"/>
      <c r="K181" s="708">
        <f t="shared" si="14"/>
        <v>0</v>
      </c>
      <c r="L181" s="709"/>
      <c r="M181" s="559"/>
      <c r="N181" s="474">
        <f>IFERROR(($I181/$J181)*(Deelnemersoverzicht!$C$13-(DATEDIF(Startdatum,$H181,"D")/365)),0)</f>
        <v>0</v>
      </c>
      <c r="O181" s="141" t="str">
        <f t="shared" si="15"/>
        <v/>
      </c>
      <c r="P181" s="15"/>
      <c r="Q181" s="15"/>
      <c r="R181" s="15"/>
      <c r="S181" s="15"/>
      <c r="T181" s="15"/>
      <c r="U181" s="15"/>
      <c r="V181" s="15"/>
      <c r="W181" s="621" t="str">
        <f>IF(ISBLANK($C181),"",_xlfn.IFNA(MATCH($C181,Deelnemersoverzicht!$C$16:$C$66,0),0))</f>
        <v/>
      </c>
      <c r="X181" s="487" t="str">
        <f t="shared" si="16"/>
        <v>Na startdatum aangekocht</v>
      </c>
    </row>
    <row r="182" spans="1:24" ht="12" customHeight="1" x14ac:dyDescent="0.2">
      <c r="A182" s="195" t="str">
        <f t="shared" si="13"/>
        <v/>
      </c>
      <c r="B182" s="552"/>
      <c r="C182" s="560"/>
      <c r="D182" s="567"/>
      <c r="E182" s="567"/>
      <c r="F182" s="567"/>
      <c r="G182" s="567"/>
      <c r="H182" s="568"/>
      <c r="I182" s="562"/>
      <c r="J182" s="563"/>
      <c r="K182" s="708">
        <f t="shared" si="14"/>
        <v>0</v>
      </c>
      <c r="L182" s="709"/>
      <c r="M182" s="559"/>
      <c r="N182" s="474">
        <f>IFERROR(($I182/$J182)*(Deelnemersoverzicht!$C$13-(DATEDIF(Startdatum,$H182,"D")/365)),0)</f>
        <v>0</v>
      </c>
      <c r="O182" s="141" t="str">
        <f t="shared" si="15"/>
        <v/>
      </c>
      <c r="P182" s="15"/>
      <c r="Q182" s="15"/>
      <c r="R182" s="15"/>
      <c r="S182" s="15"/>
      <c r="T182" s="15"/>
      <c r="U182" s="15"/>
      <c r="V182" s="15"/>
      <c r="W182" s="621" t="str">
        <f>IF(ISBLANK($C182),"",_xlfn.IFNA(MATCH($C182,Deelnemersoverzicht!$C$16:$C$66,0),0))</f>
        <v/>
      </c>
      <c r="X182" s="487" t="str">
        <f t="shared" si="16"/>
        <v>Na startdatum aangekocht</v>
      </c>
    </row>
    <row r="183" spans="1:24" ht="12" customHeight="1" x14ac:dyDescent="0.2">
      <c r="A183" s="195" t="str">
        <f t="shared" si="13"/>
        <v/>
      </c>
      <c r="B183" s="552"/>
      <c r="C183" s="560"/>
      <c r="D183" s="567"/>
      <c r="E183" s="567"/>
      <c r="F183" s="567"/>
      <c r="G183" s="567"/>
      <c r="H183" s="568"/>
      <c r="I183" s="562"/>
      <c r="J183" s="563"/>
      <c r="K183" s="708">
        <f t="shared" si="14"/>
        <v>0</v>
      </c>
      <c r="L183" s="709"/>
      <c r="M183" s="559"/>
      <c r="N183" s="474">
        <f>IFERROR(($I183/$J183)*(Deelnemersoverzicht!$C$13-(DATEDIF(Startdatum,$H183,"D")/365)),0)</f>
        <v>0</v>
      </c>
      <c r="O183" s="141" t="str">
        <f t="shared" si="15"/>
        <v/>
      </c>
      <c r="P183" s="15"/>
      <c r="Q183" s="15"/>
      <c r="R183" s="15"/>
      <c r="S183" s="15"/>
      <c r="T183" s="15"/>
      <c r="U183" s="15"/>
      <c r="V183" s="15"/>
      <c r="W183" s="621" t="str">
        <f>IF(ISBLANK($C183),"",_xlfn.IFNA(MATCH($C183,Deelnemersoverzicht!$C$16:$C$66,0),0))</f>
        <v/>
      </c>
      <c r="X183" s="487" t="str">
        <f t="shared" si="16"/>
        <v>Na startdatum aangekocht</v>
      </c>
    </row>
    <row r="184" spans="1:24" ht="12" customHeight="1" x14ac:dyDescent="0.2">
      <c r="A184" s="195" t="str">
        <f t="shared" si="13"/>
        <v/>
      </c>
      <c r="B184" s="552"/>
      <c r="C184" s="560"/>
      <c r="D184" s="567"/>
      <c r="E184" s="567"/>
      <c r="F184" s="567"/>
      <c r="G184" s="567"/>
      <c r="H184" s="568"/>
      <c r="I184" s="562"/>
      <c r="J184" s="563"/>
      <c r="K184" s="708">
        <f t="shared" si="14"/>
        <v>0</v>
      </c>
      <c r="L184" s="709"/>
      <c r="M184" s="559"/>
      <c r="N184" s="474">
        <f>IFERROR(($I184/$J184)*(Deelnemersoverzicht!$C$13-(DATEDIF(Startdatum,$H184,"D")/365)),0)</f>
        <v>0</v>
      </c>
      <c r="O184" s="141" t="str">
        <f t="shared" si="15"/>
        <v/>
      </c>
      <c r="P184" s="15"/>
      <c r="Q184" s="15"/>
      <c r="R184" s="15"/>
      <c r="S184" s="15"/>
      <c r="T184" s="15"/>
      <c r="U184" s="15"/>
      <c r="V184" s="15"/>
      <c r="W184" s="621" t="str">
        <f>IF(ISBLANK($C184),"",_xlfn.IFNA(MATCH($C184,Deelnemersoverzicht!$C$16:$C$66,0),0))</f>
        <v/>
      </c>
      <c r="X184" s="487" t="str">
        <f t="shared" si="16"/>
        <v>Na startdatum aangekocht</v>
      </c>
    </row>
    <row r="185" spans="1:24" ht="12" customHeight="1" x14ac:dyDescent="0.2">
      <c r="A185" s="195" t="str">
        <f t="shared" si="13"/>
        <v/>
      </c>
      <c r="B185" s="552"/>
      <c r="C185" s="560"/>
      <c r="D185" s="567"/>
      <c r="E185" s="567"/>
      <c r="F185" s="567"/>
      <c r="G185" s="567"/>
      <c r="H185" s="568"/>
      <c r="I185" s="562"/>
      <c r="J185" s="563"/>
      <c r="K185" s="708">
        <f t="shared" si="14"/>
        <v>0</v>
      </c>
      <c r="L185" s="709"/>
      <c r="M185" s="559"/>
      <c r="N185" s="474">
        <f>IFERROR(($I185/$J185)*(Deelnemersoverzicht!$C$13-(DATEDIF(Startdatum,$H185,"D")/365)),0)</f>
        <v>0</v>
      </c>
      <c r="O185" s="141" t="str">
        <f t="shared" si="15"/>
        <v/>
      </c>
      <c r="P185" s="15"/>
      <c r="Q185" s="15"/>
      <c r="R185" s="15"/>
      <c r="S185" s="15"/>
      <c r="T185" s="15"/>
      <c r="U185" s="15"/>
      <c r="V185" s="15"/>
      <c r="W185" s="621" t="str">
        <f>IF(ISBLANK($C185),"",_xlfn.IFNA(MATCH($C185,Deelnemersoverzicht!$C$16:$C$66,0),0))</f>
        <v/>
      </c>
      <c r="X185" s="487" t="str">
        <f t="shared" si="16"/>
        <v>Na startdatum aangekocht</v>
      </c>
    </row>
    <row r="186" spans="1:24" ht="12" customHeight="1" x14ac:dyDescent="0.2">
      <c r="A186" s="195" t="str">
        <f t="shared" si="13"/>
        <v/>
      </c>
      <c r="B186" s="552"/>
      <c r="C186" s="560"/>
      <c r="D186" s="567"/>
      <c r="E186" s="567"/>
      <c r="F186" s="567"/>
      <c r="G186" s="567"/>
      <c r="H186" s="568"/>
      <c r="I186" s="562"/>
      <c r="J186" s="563"/>
      <c r="K186" s="708">
        <f t="shared" si="14"/>
        <v>0</v>
      </c>
      <c r="L186" s="709"/>
      <c r="M186" s="559"/>
      <c r="N186" s="474">
        <f>IFERROR(($I186/$J186)*(Deelnemersoverzicht!$C$13-(DATEDIF(Startdatum,$H186,"D")/365)),0)</f>
        <v>0</v>
      </c>
      <c r="O186" s="141" t="str">
        <f t="shared" si="15"/>
        <v/>
      </c>
      <c r="P186" s="15"/>
      <c r="Q186" s="15"/>
      <c r="R186" s="15"/>
      <c r="S186" s="15"/>
      <c r="T186" s="15"/>
      <c r="U186" s="15"/>
      <c r="V186" s="15"/>
      <c r="W186" s="621" t="str">
        <f>IF(ISBLANK($C186),"",_xlfn.IFNA(MATCH($C186,Deelnemersoverzicht!$C$16:$C$66,0),0))</f>
        <v/>
      </c>
      <c r="X186" s="487" t="str">
        <f t="shared" si="16"/>
        <v>Na startdatum aangekocht</v>
      </c>
    </row>
    <row r="187" spans="1:24" ht="12" customHeight="1" x14ac:dyDescent="0.2">
      <c r="A187" s="195" t="str">
        <f t="shared" si="13"/>
        <v/>
      </c>
      <c r="B187" s="552"/>
      <c r="C187" s="560"/>
      <c r="D187" s="567"/>
      <c r="E187" s="567"/>
      <c r="F187" s="567"/>
      <c r="G187" s="567"/>
      <c r="H187" s="568"/>
      <c r="I187" s="562"/>
      <c r="J187" s="563"/>
      <c r="K187" s="708">
        <f t="shared" si="14"/>
        <v>0</v>
      </c>
      <c r="L187" s="709"/>
      <c r="M187" s="559"/>
      <c r="N187" s="474">
        <f>IFERROR(($I187/$J187)*(Deelnemersoverzicht!$C$13-(DATEDIF(Startdatum,$H187,"D")/365)),0)</f>
        <v>0</v>
      </c>
      <c r="O187" s="141" t="str">
        <f t="shared" si="15"/>
        <v/>
      </c>
      <c r="P187" s="15"/>
      <c r="Q187" s="15"/>
      <c r="R187" s="15"/>
      <c r="S187" s="15"/>
      <c r="T187" s="15"/>
      <c r="U187" s="15"/>
      <c r="V187" s="15"/>
      <c r="W187" s="621" t="str">
        <f>IF(ISBLANK($C187),"",_xlfn.IFNA(MATCH($C187,Deelnemersoverzicht!$C$16:$C$66,0),0))</f>
        <v/>
      </c>
      <c r="X187" s="487" t="str">
        <f t="shared" si="16"/>
        <v>Na startdatum aangekocht</v>
      </c>
    </row>
    <row r="188" spans="1:24" ht="12" customHeight="1" x14ac:dyDescent="0.2">
      <c r="A188" s="195" t="str">
        <f t="shared" si="13"/>
        <v/>
      </c>
      <c r="B188" s="552"/>
      <c r="C188" s="560"/>
      <c r="D188" s="567"/>
      <c r="E188" s="567"/>
      <c r="F188" s="567"/>
      <c r="G188" s="567"/>
      <c r="H188" s="568"/>
      <c r="I188" s="562"/>
      <c r="J188" s="563"/>
      <c r="K188" s="708">
        <f t="shared" si="14"/>
        <v>0</v>
      </c>
      <c r="L188" s="709"/>
      <c r="M188" s="559"/>
      <c r="N188" s="474">
        <f>IFERROR(($I188/$J188)*(Deelnemersoverzicht!$C$13-(DATEDIF(Startdatum,$H188,"D")/365)),0)</f>
        <v>0</v>
      </c>
      <c r="O188" s="141" t="str">
        <f t="shared" si="15"/>
        <v/>
      </c>
      <c r="P188" s="15"/>
      <c r="Q188" s="15"/>
      <c r="R188" s="15"/>
      <c r="S188" s="15"/>
      <c r="T188" s="15"/>
      <c r="U188" s="15"/>
      <c r="V188" s="15"/>
      <c r="W188" s="621" t="str">
        <f>IF(ISBLANK($C188),"",_xlfn.IFNA(MATCH($C188,Deelnemersoverzicht!$C$16:$C$66,0),0))</f>
        <v/>
      </c>
      <c r="X188" s="487" t="str">
        <f t="shared" si="16"/>
        <v>Na startdatum aangekocht</v>
      </c>
    </row>
    <row r="189" spans="1:24" ht="12" customHeight="1" x14ac:dyDescent="0.2">
      <c r="A189" s="195" t="str">
        <f t="shared" si="13"/>
        <v/>
      </c>
      <c r="B189" s="552"/>
      <c r="C189" s="560"/>
      <c r="D189" s="567"/>
      <c r="E189" s="567"/>
      <c r="F189" s="567"/>
      <c r="G189" s="567"/>
      <c r="H189" s="568"/>
      <c r="I189" s="562"/>
      <c r="J189" s="563"/>
      <c r="K189" s="708">
        <f t="shared" si="14"/>
        <v>0</v>
      </c>
      <c r="L189" s="709"/>
      <c r="M189" s="559"/>
      <c r="N189" s="474">
        <f>IFERROR(($I189/$J189)*(Deelnemersoverzicht!$C$13-(DATEDIF(Startdatum,$H189,"D")/365)),0)</f>
        <v>0</v>
      </c>
      <c r="O189" s="141" t="str">
        <f t="shared" si="15"/>
        <v/>
      </c>
      <c r="P189" s="15"/>
      <c r="Q189" s="15"/>
      <c r="R189" s="15"/>
      <c r="S189" s="15"/>
      <c r="T189" s="15"/>
      <c r="U189" s="15"/>
      <c r="V189" s="15"/>
      <c r="W189" s="621" t="str">
        <f>IF(ISBLANK($C189),"",_xlfn.IFNA(MATCH($C189,Deelnemersoverzicht!$C$16:$C$66,0),0))</f>
        <v/>
      </c>
      <c r="X189" s="487" t="str">
        <f t="shared" si="16"/>
        <v>Na startdatum aangekocht</v>
      </c>
    </row>
    <row r="190" spans="1:24" ht="12" customHeight="1" x14ac:dyDescent="0.2">
      <c r="A190" s="195" t="str">
        <f t="shared" si="13"/>
        <v/>
      </c>
      <c r="B190" s="552"/>
      <c r="C190" s="560"/>
      <c r="D190" s="567"/>
      <c r="E190" s="567"/>
      <c r="F190" s="567"/>
      <c r="G190" s="567"/>
      <c r="H190" s="568"/>
      <c r="I190" s="562"/>
      <c r="J190" s="563"/>
      <c r="K190" s="708">
        <f t="shared" si="14"/>
        <v>0</v>
      </c>
      <c r="L190" s="709"/>
      <c r="M190" s="559"/>
      <c r="N190" s="474">
        <f>IFERROR(($I190/$J190)*(Deelnemersoverzicht!$C$13-(DATEDIF(Startdatum,$H190,"D")/365)),0)</f>
        <v>0</v>
      </c>
      <c r="O190" s="141" t="str">
        <f t="shared" si="15"/>
        <v/>
      </c>
      <c r="P190" s="15"/>
      <c r="Q190" s="15"/>
      <c r="R190" s="15"/>
      <c r="S190" s="15"/>
      <c r="T190" s="15"/>
      <c r="U190" s="15"/>
      <c r="V190" s="15"/>
      <c r="W190" s="621" t="str">
        <f>IF(ISBLANK($C190),"",_xlfn.IFNA(MATCH($C190,Deelnemersoverzicht!$C$16:$C$66,0),0))</f>
        <v/>
      </c>
      <c r="X190" s="487"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3"/>
        <v/>
      </c>
      <c r="B191" s="552"/>
      <c r="C191" s="560"/>
      <c r="D191" s="567"/>
      <c r="E191" s="567"/>
      <c r="F191" s="567"/>
      <c r="G191" s="567"/>
      <c r="H191" s="568"/>
      <c r="I191" s="562"/>
      <c r="J191" s="563"/>
      <c r="K191" s="708">
        <f t="shared" si="14"/>
        <v>0</v>
      </c>
      <c r="L191" s="709"/>
      <c r="M191" s="559"/>
      <c r="N191" s="474">
        <f>IFERROR(($I191/$J191)*(Deelnemersoverzicht!$C$13-(DATEDIF(Startdatum,$H191,"D")/365)),0)</f>
        <v>0</v>
      </c>
      <c r="O191" s="141" t="str">
        <f t="shared" si="15"/>
        <v/>
      </c>
      <c r="P191" s="15"/>
      <c r="Q191" s="15"/>
      <c r="R191" s="15"/>
      <c r="S191" s="15"/>
      <c r="T191" s="15"/>
      <c r="U191" s="15"/>
      <c r="V191" s="15"/>
      <c r="W191" s="621" t="str">
        <f>IF(ISBLANK($C191),"",_xlfn.IFNA(MATCH($C191,Deelnemersoverzicht!$C$16:$C$66,0),0))</f>
        <v/>
      </c>
      <c r="X191" s="487" t="str">
        <f t="shared" si="17"/>
        <v>Na startdatum aangekocht</v>
      </c>
    </row>
    <row r="192" spans="1:24" ht="12" customHeight="1" x14ac:dyDescent="0.2">
      <c r="A192" s="195" t="str">
        <f t="shared" si="13"/>
        <v/>
      </c>
      <c r="B192" s="552"/>
      <c r="C192" s="560"/>
      <c r="D192" s="567"/>
      <c r="E192" s="567"/>
      <c r="F192" s="567"/>
      <c r="G192" s="567"/>
      <c r="H192" s="568"/>
      <c r="I192" s="562"/>
      <c r="J192" s="563"/>
      <c r="K192" s="708">
        <f t="shared" si="14"/>
        <v>0</v>
      </c>
      <c r="L192" s="709"/>
      <c r="M192" s="559"/>
      <c r="N192" s="474">
        <f>IFERROR(($I192/$J192)*(Deelnemersoverzicht!$C$13-(DATEDIF(Startdatum,$H192,"D")/365)),0)</f>
        <v>0</v>
      </c>
      <c r="O192" s="141" t="str">
        <f t="shared" si="15"/>
        <v/>
      </c>
      <c r="P192" s="15"/>
      <c r="Q192" s="15"/>
      <c r="R192" s="15"/>
      <c r="S192" s="15"/>
      <c r="T192" s="15"/>
      <c r="U192" s="15"/>
      <c r="V192" s="15"/>
      <c r="W192" s="621" t="str">
        <f>IF(ISBLANK($C192),"",_xlfn.IFNA(MATCH($C192,Deelnemersoverzicht!$C$16:$C$66,0),0))</f>
        <v/>
      </c>
      <c r="X192" s="487" t="str">
        <f t="shared" si="17"/>
        <v>Na startdatum aangekocht</v>
      </c>
    </row>
    <row r="193" spans="1:24" ht="12" customHeight="1" x14ac:dyDescent="0.2">
      <c r="A193" s="195" t="str">
        <f t="shared" si="13"/>
        <v/>
      </c>
      <c r="B193" s="552"/>
      <c r="C193" s="560"/>
      <c r="D193" s="567"/>
      <c r="E193" s="567"/>
      <c r="F193" s="567"/>
      <c r="G193" s="567"/>
      <c r="H193" s="568"/>
      <c r="I193" s="562"/>
      <c r="J193" s="563"/>
      <c r="K193" s="708">
        <f t="shared" si="14"/>
        <v>0</v>
      </c>
      <c r="L193" s="709"/>
      <c r="M193" s="559"/>
      <c r="N193" s="474">
        <f>IFERROR(($I193/$J193)*(Deelnemersoverzicht!$C$13-(DATEDIF(Startdatum,$H193,"D")/365)),0)</f>
        <v>0</v>
      </c>
      <c r="O193" s="141" t="str">
        <f t="shared" si="15"/>
        <v/>
      </c>
      <c r="P193" s="15"/>
      <c r="Q193" s="15"/>
      <c r="R193" s="15"/>
      <c r="S193" s="15"/>
      <c r="T193" s="15"/>
      <c r="U193" s="15"/>
      <c r="V193" s="15"/>
      <c r="W193" s="621" t="str">
        <f>IF(ISBLANK($C193),"",_xlfn.IFNA(MATCH($C193,Deelnemersoverzicht!$C$16:$C$66,0),0))</f>
        <v/>
      </c>
      <c r="X193" s="487" t="str">
        <f t="shared" si="17"/>
        <v>Na startdatum aangekocht</v>
      </c>
    </row>
    <row r="194" spans="1:24" ht="12" customHeight="1" x14ac:dyDescent="0.2">
      <c r="A194" s="195" t="str">
        <f t="shared" si="13"/>
        <v/>
      </c>
      <c r="B194" s="552"/>
      <c r="C194" s="560"/>
      <c r="D194" s="567"/>
      <c r="E194" s="567"/>
      <c r="F194" s="567"/>
      <c r="G194" s="567"/>
      <c r="H194" s="568"/>
      <c r="I194" s="562"/>
      <c r="J194" s="563"/>
      <c r="K194" s="708">
        <f t="shared" si="14"/>
        <v>0</v>
      </c>
      <c r="L194" s="709"/>
      <c r="M194" s="559"/>
      <c r="N194" s="474">
        <f>IFERROR(($I194/$J194)*(Deelnemersoverzicht!$C$13-(DATEDIF(Startdatum,$H194,"D")/365)),0)</f>
        <v>0</v>
      </c>
      <c r="O194" s="141" t="str">
        <f t="shared" si="15"/>
        <v/>
      </c>
      <c r="P194" s="15"/>
      <c r="Q194" s="15"/>
      <c r="R194" s="15"/>
      <c r="S194" s="15"/>
      <c r="T194" s="15"/>
      <c r="U194" s="15"/>
      <c r="V194" s="15"/>
      <c r="W194" s="621" t="str">
        <f>IF(ISBLANK($C194),"",_xlfn.IFNA(MATCH($C194,Deelnemersoverzicht!$C$16:$C$66,0),0))</f>
        <v/>
      </c>
      <c r="X194" s="487" t="str">
        <f t="shared" si="17"/>
        <v>Na startdatum aangekocht</v>
      </c>
    </row>
    <row r="195" spans="1:24" ht="12" customHeight="1" x14ac:dyDescent="0.2">
      <c r="A195" s="195" t="str">
        <f t="shared" si="13"/>
        <v/>
      </c>
      <c r="B195" s="552"/>
      <c r="C195" s="560"/>
      <c r="D195" s="567"/>
      <c r="E195" s="567"/>
      <c r="F195" s="567"/>
      <c r="G195" s="567"/>
      <c r="H195" s="568"/>
      <c r="I195" s="562"/>
      <c r="J195" s="563"/>
      <c r="K195" s="708">
        <f t="shared" si="14"/>
        <v>0</v>
      </c>
      <c r="L195" s="709"/>
      <c r="M195" s="559"/>
      <c r="N195" s="474">
        <f>IFERROR(($I195/$J195)*(Deelnemersoverzicht!$C$13-(DATEDIF(Startdatum,$H195,"D")/365)),0)</f>
        <v>0</v>
      </c>
      <c r="O195" s="141" t="str">
        <f t="shared" si="15"/>
        <v/>
      </c>
      <c r="P195" s="15"/>
      <c r="Q195" s="15"/>
      <c r="R195" s="15"/>
      <c r="S195" s="15"/>
      <c r="T195" s="15"/>
      <c r="U195" s="15"/>
      <c r="V195" s="15"/>
      <c r="W195" s="621" t="str">
        <f>IF(ISBLANK($C195),"",_xlfn.IFNA(MATCH($C195,Deelnemersoverzicht!$C$16:$C$66,0),0))</f>
        <v/>
      </c>
      <c r="X195" s="487" t="str">
        <f t="shared" si="17"/>
        <v>Na startdatum aangekocht</v>
      </c>
    </row>
    <row r="196" spans="1:24" ht="12" customHeight="1" x14ac:dyDescent="0.2">
      <c r="A196" s="195" t="str">
        <f t="shared" si="13"/>
        <v/>
      </c>
      <c r="B196" s="552"/>
      <c r="C196" s="560"/>
      <c r="D196" s="567"/>
      <c r="E196" s="567"/>
      <c r="F196" s="567"/>
      <c r="G196" s="567"/>
      <c r="H196" s="568"/>
      <c r="I196" s="562"/>
      <c r="J196" s="563"/>
      <c r="K196" s="708">
        <f t="shared" si="14"/>
        <v>0</v>
      </c>
      <c r="L196" s="709"/>
      <c r="M196" s="559"/>
      <c r="N196" s="474">
        <f>IFERROR(($I196/$J196)*(Deelnemersoverzicht!$C$13-(DATEDIF(Startdatum,$H196,"D")/365)),0)</f>
        <v>0</v>
      </c>
      <c r="O196" s="141" t="str">
        <f t="shared" si="15"/>
        <v/>
      </c>
      <c r="P196" s="15"/>
      <c r="Q196" s="15"/>
      <c r="R196" s="15"/>
      <c r="S196" s="15"/>
      <c r="T196" s="15"/>
      <c r="U196" s="15"/>
      <c r="V196" s="15"/>
      <c r="W196" s="621" t="str">
        <f>IF(ISBLANK($C196),"",_xlfn.IFNA(MATCH($C196,Deelnemersoverzicht!$C$16:$C$66,0),0))</f>
        <v/>
      </c>
      <c r="X196" s="487" t="str">
        <f t="shared" si="17"/>
        <v>Na startdatum aangekocht</v>
      </c>
    </row>
    <row r="197" spans="1:24" ht="12" customHeight="1" x14ac:dyDescent="0.2">
      <c r="A197" s="195" t="str">
        <f t="shared" si="13"/>
        <v/>
      </c>
      <c r="B197" s="552"/>
      <c r="C197" s="560"/>
      <c r="D197" s="567"/>
      <c r="E197" s="567"/>
      <c r="F197" s="567"/>
      <c r="G197" s="567"/>
      <c r="H197" s="568"/>
      <c r="I197" s="562"/>
      <c r="J197" s="563"/>
      <c r="K197" s="708">
        <f t="shared" si="14"/>
        <v>0</v>
      </c>
      <c r="L197" s="709"/>
      <c r="M197" s="559"/>
      <c r="N197" s="474">
        <f>IFERROR(($I197/$J197)*(Deelnemersoverzicht!$C$13-(DATEDIF(Startdatum,$H197,"D")/365)),0)</f>
        <v>0</v>
      </c>
      <c r="O197" s="141" t="str">
        <f t="shared" si="15"/>
        <v/>
      </c>
      <c r="P197" s="15"/>
      <c r="Q197" s="15"/>
      <c r="R197" s="15"/>
      <c r="S197" s="15"/>
      <c r="T197" s="15"/>
      <c r="U197" s="15"/>
      <c r="V197" s="15"/>
      <c r="W197" s="621" t="str">
        <f>IF(ISBLANK($C197),"",_xlfn.IFNA(MATCH($C197,Deelnemersoverzicht!$C$16:$C$66,0),0))</f>
        <v/>
      </c>
      <c r="X197" s="487" t="str">
        <f t="shared" si="17"/>
        <v>Na startdatum aangekocht</v>
      </c>
    </row>
    <row r="198" spans="1:24" ht="12" customHeight="1" x14ac:dyDescent="0.2">
      <c r="A198" s="195" t="str">
        <f t="shared" si="13"/>
        <v/>
      </c>
      <c r="B198" s="552"/>
      <c r="C198" s="560"/>
      <c r="D198" s="567"/>
      <c r="E198" s="567"/>
      <c r="F198" s="567"/>
      <c r="G198" s="567"/>
      <c r="H198" s="568"/>
      <c r="I198" s="562"/>
      <c r="J198" s="563"/>
      <c r="K198" s="708">
        <f t="shared" si="14"/>
        <v>0</v>
      </c>
      <c r="L198" s="709"/>
      <c r="M198" s="559"/>
      <c r="N198" s="474">
        <f>IFERROR(($I198/$J198)*(Deelnemersoverzicht!$C$13-(DATEDIF(Startdatum,$H198,"D")/365)),0)</f>
        <v>0</v>
      </c>
      <c r="O198" s="141" t="str">
        <f t="shared" si="15"/>
        <v/>
      </c>
      <c r="P198" s="15"/>
      <c r="Q198" s="15"/>
      <c r="R198" s="15"/>
      <c r="S198" s="15"/>
      <c r="T198" s="15"/>
      <c r="U198" s="15"/>
      <c r="V198" s="15"/>
      <c r="W198" s="621" t="str">
        <f>IF(ISBLANK($C198),"",_xlfn.IFNA(MATCH($C198,Deelnemersoverzicht!$C$16:$C$66,0),0))</f>
        <v/>
      </c>
      <c r="X198" s="487" t="str">
        <f t="shared" si="17"/>
        <v>Na startdatum aangekocht</v>
      </c>
    </row>
    <row r="199" spans="1:24" ht="12" customHeight="1" x14ac:dyDescent="0.2">
      <c r="A199" s="195" t="str">
        <f t="shared" si="13"/>
        <v/>
      </c>
      <c r="B199" s="552"/>
      <c r="C199" s="560"/>
      <c r="D199" s="567"/>
      <c r="E199" s="567"/>
      <c r="F199" s="567"/>
      <c r="G199" s="567"/>
      <c r="H199" s="568"/>
      <c r="I199" s="562"/>
      <c r="J199" s="563"/>
      <c r="K199" s="708">
        <f t="shared" si="14"/>
        <v>0</v>
      </c>
      <c r="L199" s="709"/>
      <c r="M199" s="559"/>
      <c r="N199" s="474">
        <f>IFERROR(($I199/$J199)*(Deelnemersoverzicht!$C$13-(DATEDIF(Startdatum,$H199,"D")/365)),0)</f>
        <v>0</v>
      </c>
      <c r="O199" s="141" t="str">
        <f t="shared" si="15"/>
        <v/>
      </c>
      <c r="P199" s="15"/>
      <c r="Q199" s="15"/>
      <c r="R199" s="15"/>
      <c r="S199" s="15"/>
      <c r="T199" s="15"/>
      <c r="U199" s="15"/>
      <c r="V199" s="15"/>
      <c r="W199" s="621" t="str">
        <f>IF(ISBLANK($C199),"",_xlfn.IFNA(MATCH($C199,Deelnemersoverzicht!$C$16:$C$66,0),0))</f>
        <v/>
      </c>
      <c r="X199" s="487" t="str">
        <f t="shared" si="17"/>
        <v>Na startdatum aangekocht</v>
      </c>
    </row>
    <row r="200" spans="1:24" ht="12" customHeight="1" x14ac:dyDescent="0.2">
      <c r="A200" s="195" t="str">
        <f t="shared" si="13"/>
        <v/>
      </c>
      <c r="B200" s="552"/>
      <c r="C200" s="560"/>
      <c r="D200" s="567"/>
      <c r="E200" s="567"/>
      <c r="F200" s="567"/>
      <c r="G200" s="567"/>
      <c r="H200" s="568"/>
      <c r="I200" s="562"/>
      <c r="J200" s="563"/>
      <c r="K200" s="708">
        <f t="shared" si="14"/>
        <v>0</v>
      </c>
      <c r="L200" s="709"/>
      <c r="M200" s="559"/>
      <c r="N200" s="474">
        <f>IFERROR(($I200/$J200)*(Deelnemersoverzicht!$C$13-(DATEDIF(Startdatum,$H200,"D")/365)),0)</f>
        <v>0</v>
      </c>
      <c r="O200" s="141" t="str">
        <f t="shared" si="15"/>
        <v/>
      </c>
      <c r="P200" s="15"/>
      <c r="Q200" s="15"/>
      <c r="R200" s="15"/>
      <c r="S200" s="15"/>
      <c r="T200" s="15"/>
      <c r="U200" s="15"/>
      <c r="V200" s="15"/>
      <c r="W200" s="621" t="str">
        <f>IF(ISBLANK($C200),"",_xlfn.IFNA(MATCH($C200,Deelnemersoverzicht!$C$16:$C$66,0),0))</f>
        <v/>
      </c>
      <c r="X200" s="487" t="str">
        <f t="shared" si="17"/>
        <v>Na startdatum aangekocht</v>
      </c>
    </row>
    <row r="201" spans="1:24" ht="12" customHeight="1" x14ac:dyDescent="0.2">
      <c r="A201" s="195" t="str">
        <f t="shared" si="13"/>
        <v/>
      </c>
      <c r="B201" s="552"/>
      <c r="C201" s="560"/>
      <c r="D201" s="567"/>
      <c r="E201" s="567"/>
      <c r="F201" s="567"/>
      <c r="G201" s="567"/>
      <c r="H201" s="568"/>
      <c r="I201" s="562"/>
      <c r="J201" s="563"/>
      <c r="K201" s="708">
        <f t="shared" si="14"/>
        <v>0</v>
      </c>
      <c r="L201" s="709"/>
      <c r="M201" s="559"/>
      <c r="N201" s="474">
        <f>IFERROR(($I201/$J201)*(Deelnemersoverzicht!$C$13-(DATEDIF(Startdatum,$H201,"D")/365)),0)</f>
        <v>0</v>
      </c>
      <c r="O201" s="141" t="str">
        <f t="shared" si="15"/>
        <v/>
      </c>
      <c r="P201" s="15"/>
      <c r="Q201" s="15"/>
      <c r="R201" s="15"/>
      <c r="S201" s="15"/>
      <c r="T201" s="15"/>
      <c r="U201" s="15"/>
      <c r="V201" s="15"/>
      <c r="W201" s="621" t="str">
        <f>IF(ISBLANK($C201),"",_xlfn.IFNA(MATCH($C201,Deelnemersoverzicht!$C$16:$C$66,0),0))</f>
        <v/>
      </c>
      <c r="X201" s="487" t="str">
        <f t="shared" si="17"/>
        <v>Na startdatum aangekocht</v>
      </c>
    </row>
    <row r="202" spans="1:24" ht="12" customHeight="1" x14ac:dyDescent="0.2">
      <c r="A202" s="195" t="str">
        <f t="shared" si="13"/>
        <v/>
      </c>
      <c r="B202" s="552"/>
      <c r="C202" s="560"/>
      <c r="D202" s="567"/>
      <c r="E202" s="567"/>
      <c r="F202" s="567"/>
      <c r="G202" s="567"/>
      <c r="H202" s="568"/>
      <c r="I202" s="562"/>
      <c r="J202" s="563"/>
      <c r="K202" s="708">
        <f t="shared" si="14"/>
        <v>0</v>
      </c>
      <c r="L202" s="709"/>
      <c r="M202" s="559"/>
      <c r="N202" s="474">
        <f>IFERROR(($I202/$J202)*(Deelnemersoverzicht!$C$13-(DATEDIF(Startdatum,$H202,"D")/365)),0)</f>
        <v>0</v>
      </c>
      <c r="O202" s="141" t="str">
        <f t="shared" si="15"/>
        <v/>
      </c>
      <c r="P202" s="15"/>
      <c r="Q202" s="15"/>
      <c r="R202" s="15"/>
      <c r="S202" s="15"/>
      <c r="T202" s="15"/>
      <c r="U202" s="15"/>
      <c r="V202" s="15"/>
      <c r="W202" s="621" t="str">
        <f>IF(ISBLANK($C202),"",_xlfn.IFNA(MATCH($C202,Deelnemersoverzicht!$C$16:$C$66,0),0))</f>
        <v/>
      </c>
      <c r="X202" s="487" t="str">
        <f t="shared" si="17"/>
        <v>Na startdatum aangekocht</v>
      </c>
    </row>
    <row r="203" spans="1:24" ht="12" customHeight="1" x14ac:dyDescent="0.2">
      <c r="A203" s="195" t="str">
        <f t="shared" si="13"/>
        <v/>
      </c>
      <c r="B203" s="552"/>
      <c r="C203" s="560"/>
      <c r="D203" s="567"/>
      <c r="E203" s="567"/>
      <c r="F203" s="567"/>
      <c r="G203" s="567"/>
      <c r="H203" s="568"/>
      <c r="I203" s="562"/>
      <c r="J203" s="563"/>
      <c r="K203" s="708">
        <f t="shared" si="14"/>
        <v>0</v>
      </c>
      <c r="L203" s="709"/>
      <c r="M203" s="559"/>
      <c r="N203" s="474">
        <f>IFERROR(($I203/$J203)*(Deelnemersoverzicht!$C$13-(DATEDIF(Startdatum,$H203,"D")/365)),0)</f>
        <v>0</v>
      </c>
      <c r="O203" s="141" t="str">
        <f t="shared" si="15"/>
        <v/>
      </c>
      <c r="P203" s="15"/>
      <c r="Q203" s="15"/>
      <c r="R203" s="15"/>
      <c r="S203" s="15"/>
      <c r="T203" s="15"/>
      <c r="U203" s="15"/>
      <c r="V203" s="15"/>
      <c r="W203" s="621" t="str">
        <f>IF(ISBLANK($C203),"",_xlfn.IFNA(MATCH($C203,Deelnemersoverzicht!$C$16:$C$66,0),0))</f>
        <v/>
      </c>
      <c r="X203" s="487" t="str">
        <f t="shared" si="17"/>
        <v>Na startdatum aangekocht</v>
      </c>
    </row>
    <row r="204" spans="1:24" ht="12" customHeight="1" x14ac:dyDescent="0.2">
      <c r="A204" s="195" t="str">
        <f t="shared" si="13"/>
        <v/>
      </c>
      <c r="B204" s="552"/>
      <c r="C204" s="560"/>
      <c r="D204" s="567"/>
      <c r="E204" s="567"/>
      <c r="F204" s="567"/>
      <c r="G204" s="567"/>
      <c r="H204" s="568"/>
      <c r="I204" s="562"/>
      <c r="J204" s="563"/>
      <c r="K204" s="708">
        <f t="shared" si="14"/>
        <v>0</v>
      </c>
      <c r="L204" s="709"/>
      <c r="M204" s="559"/>
      <c r="N204" s="474">
        <f>IFERROR(($I204/$J204)*(Deelnemersoverzicht!$C$13-(DATEDIF(Startdatum,$H204,"D")/365)),0)</f>
        <v>0</v>
      </c>
      <c r="O204" s="141" t="str">
        <f t="shared" si="15"/>
        <v/>
      </c>
      <c r="P204" s="15"/>
      <c r="Q204" s="15"/>
      <c r="R204" s="15"/>
      <c r="S204" s="15"/>
      <c r="T204" s="15"/>
      <c r="U204" s="15"/>
      <c r="V204" s="15"/>
      <c r="W204" s="621" t="str">
        <f>IF(ISBLANK($C204),"",_xlfn.IFNA(MATCH($C204,Deelnemersoverzicht!$C$16:$C$66,0),0))</f>
        <v/>
      </c>
      <c r="X204" s="487" t="str">
        <f t="shared" si="17"/>
        <v>Na startdatum aangekocht</v>
      </c>
    </row>
    <row r="205" spans="1:24" ht="12" customHeight="1" x14ac:dyDescent="0.2">
      <c r="A205" s="195" t="str">
        <f t="shared" si="13"/>
        <v/>
      </c>
      <c r="B205" s="552"/>
      <c r="C205" s="560"/>
      <c r="D205" s="567"/>
      <c r="E205" s="567"/>
      <c r="F205" s="567"/>
      <c r="G205" s="567"/>
      <c r="H205" s="568"/>
      <c r="I205" s="562"/>
      <c r="J205" s="563"/>
      <c r="K205" s="708">
        <f t="shared" si="14"/>
        <v>0</v>
      </c>
      <c r="L205" s="709"/>
      <c r="M205" s="559"/>
      <c r="N205" s="474">
        <f>IFERROR(($I205/$J205)*(Deelnemersoverzicht!$C$13-(DATEDIF(Startdatum,$H205,"D")/365)),0)</f>
        <v>0</v>
      </c>
      <c r="O205" s="141" t="str">
        <f t="shared" si="15"/>
        <v/>
      </c>
      <c r="P205" s="15"/>
      <c r="Q205" s="15"/>
      <c r="R205" s="15"/>
      <c r="S205" s="15"/>
      <c r="T205" s="15"/>
      <c r="U205" s="15"/>
      <c r="V205" s="15"/>
      <c r="W205" s="621" t="str">
        <f>IF(ISBLANK($C205),"",_xlfn.IFNA(MATCH($C205,Deelnemersoverzicht!$C$16:$C$66,0),0))</f>
        <v/>
      </c>
      <c r="X205" s="487" t="str">
        <f t="shared" si="17"/>
        <v>Na startdatum aangekocht</v>
      </c>
    </row>
    <row r="206" spans="1:24" ht="12" customHeight="1" x14ac:dyDescent="0.2">
      <c r="A206" s="195" t="str">
        <f t="shared" si="13"/>
        <v/>
      </c>
      <c r="B206" s="552"/>
      <c r="C206" s="560"/>
      <c r="D206" s="567"/>
      <c r="E206" s="567"/>
      <c r="F206" s="567"/>
      <c r="G206" s="567"/>
      <c r="H206" s="568"/>
      <c r="I206" s="562"/>
      <c r="J206" s="563"/>
      <c r="K206" s="708">
        <f t="shared" si="14"/>
        <v>0</v>
      </c>
      <c r="L206" s="709"/>
      <c r="M206" s="559"/>
      <c r="N206" s="474">
        <f>IFERROR(($I206/$J206)*(Deelnemersoverzicht!$C$13-(DATEDIF(Startdatum,$H206,"D")/365)),0)</f>
        <v>0</v>
      </c>
      <c r="O206" s="141" t="str">
        <f t="shared" si="15"/>
        <v/>
      </c>
      <c r="P206" s="15"/>
      <c r="Q206" s="15"/>
      <c r="R206" s="15"/>
      <c r="S206" s="15"/>
      <c r="T206" s="15"/>
      <c r="U206" s="15"/>
      <c r="V206" s="15"/>
      <c r="W206" s="621" t="str">
        <f>IF(ISBLANK($C206),"",_xlfn.IFNA(MATCH($C206,Deelnemersoverzicht!$C$16:$C$66,0),0))</f>
        <v/>
      </c>
      <c r="X206" s="487" t="str">
        <f t="shared" si="17"/>
        <v>Na startdatum aangekocht</v>
      </c>
    </row>
    <row r="207" spans="1:24" ht="12" customHeight="1" x14ac:dyDescent="0.2">
      <c r="A207" s="195"/>
      <c r="B207" s="137"/>
      <c r="C207" s="136"/>
      <c r="D207" s="136"/>
      <c r="E207" s="15"/>
      <c r="F207" s="15"/>
      <c r="G207" s="15"/>
      <c r="H207" s="136"/>
      <c r="I207" s="136"/>
      <c r="J207" s="136"/>
      <c r="K207" s="136"/>
      <c r="L207" s="136"/>
      <c r="M207" s="470" t="s">
        <v>504</v>
      </c>
      <c r="N207" s="471">
        <f>SUM(N157:N206)</f>
        <v>0</v>
      </c>
      <c r="O207" s="141"/>
      <c r="P207" s="15"/>
      <c r="Q207" s="15"/>
      <c r="R207" s="15"/>
      <c r="S207" s="15"/>
      <c r="T207" s="15"/>
      <c r="U207" s="15"/>
      <c r="V207" s="15"/>
      <c r="W207" s="440"/>
      <c r="X207" s="15"/>
    </row>
    <row r="208" spans="1:24" ht="12" customHeight="1" x14ac:dyDescent="0.2">
      <c r="A208" s="195"/>
      <c r="B208" s="137"/>
      <c r="C208" s="136"/>
      <c r="D208" s="136"/>
      <c r="E208" s="136"/>
      <c r="F208" s="136"/>
      <c r="G208" s="136"/>
      <c r="H208" s="136"/>
      <c r="I208" s="136"/>
      <c r="J208" s="136"/>
      <c r="K208" s="136"/>
      <c r="L208" s="136"/>
      <c r="M208" s="136"/>
      <c r="N208" s="15"/>
      <c r="O208" s="141"/>
      <c r="P208" s="15"/>
      <c r="Q208" s="15"/>
      <c r="R208" s="15"/>
      <c r="S208" s="15"/>
      <c r="T208" s="15"/>
      <c r="U208" s="15"/>
      <c r="V208" s="15"/>
      <c r="W208" s="440"/>
      <c r="X208" s="15"/>
    </row>
    <row r="209" spans="1:24" ht="12" customHeight="1" x14ac:dyDescent="0.2">
      <c r="A209" s="195"/>
      <c r="B209" s="137" t="s">
        <v>117</v>
      </c>
      <c r="C209" s="136"/>
      <c r="D209" s="136"/>
      <c r="E209" s="136"/>
      <c r="F209" s="136"/>
      <c r="G209" s="136"/>
      <c r="H209" s="136"/>
      <c r="I209" s="136"/>
      <c r="J209" s="136"/>
      <c r="K209" s="136"/>
      <c r="L209" s="136"/>
      <c r="M209" s="136"/>
      <c r="N209" s="15"/>
      <c r="O209" s="141"/>
      <c r="P209" s="15"/>
      <c r="Q209" s="15"/>
      <c r="R209" s="15"/>
      <c r="S209" s="15"/>
      <c r="T209" s="15"/>
      <c r="U209" s="15"/>
      <c r="V209" s="15"/>
      <c r="W209" s="440"/>
      <c r="X209" s="15"/>
    </row>
    <row r="210" spans="1:24" ht="51" customHeight="1" x14ac:dyDescent="0.2">
      <c r="A210" s="195"/>
      <c r="B210" s="464" t="s">
        <v>263</v>
      </c>
      <c r="C210" s="670" t="s">
        <v>99</v>
      </c>
      <c r="D210" s="465" t="s">
        <v>73</v>
      </c>
      <c r="E210" s="140"/>
      <c r="F210" s="140"/>
      <c r="G210" s="140"/>
      <c r="H210" s="140"/>
      <c r="I210" s="140"/>
      <c r="J210" s="464" t="s">
        <v>76</v>
      </c>
      <c r="K210" s="464" t="s">
        <v>119</v>
      </c>
      <c r="L210" s="465"/>
      <c r="M210" s="466" t="s">
        <v>65</v>
      </c>
      <c r="N210" s="464" t="s">
        <v>71</v>
      </c>
      <c r="O210" s="141"/>
      <c r="P210" s="15"/>
      <c r="Q210" s="15"/>
      <c r="R210" s="15"/>
      <c r="S210" s="15"/>
      <c r="T210" s="15"/>
      <c r="U210" s="15"/>
      <c r="V210" s="15"/>
      <c r="W210" s="440"/>
      <c r="X210" s="15"/>
    </row>
    <row r="211" spans="1:24" ht="12" customHeight="1" x14ac:dyDescent="0.2">
      <c r="A211" s="195" t="str">
        <f t="shared" ref="A211:A260" si="18">B211&amp;M211</f>
        <v/>
      </c>
      <c r="B211" s="552"/>
      <c r="C211" s="560"/>
      <c r="D211" s="554"/>
      <c r="E211" s="554"/>
      <c r="F211" s="554"/>
      <c r="G211" s="554"/>
      <c r="H211" s="554"/>
      <c r="I211" s="554"/>
      <c r="J211" s="566"/>
      <c r="K211" s="569"/>
      <c r="L211" s="569"/>
      <c r="M211" s="559"/>
      <c r="N211" s="474">
        <f>J211*K211</f>
        <v>0</v>
      </c>
      <c r="O211" s="141" t="str">
        <f t="shared" ref="O211:O260" si="19">IF(AND(COUNTA(B211:K211)&gt;0,ISBLANK(M211)),"Activiteittype ontbreekt!",IF(B211="","",IF(COUNTIF($B$15:$B$314,B211)=1,"",IF(COUNTIF($A$15:$A$314,B211&amp;M211)&gt;1,"","Let op dat elk activiteitnummer hetzelfde activiteittype moet krijgen!"))))</f>
        <v/>
      </c>
      <c r="P211" s="15"/>
      <c r="Q211" s="15"/>
      <c r="R211" s="15"/>
      <c r="S211" s="15"/>
      <c r="T211" s="15"/>
      <c r="U211" s="15"/>
      <c r="V211" s="15"/>
      <c r="W211" s="621" t="str">
        <f>IF(ISBLANK($C211),"",_xlfn.IFNA(MATCH($C211,Deelnemersoverzicht!$C$16:$C$66,0),0))</f>
        <v/>
      </c>
      <c r="X211" s="15"/>
    </row>
    <row r="212" spans="1:24" ht="12" customHeight="1" x14ac:dyDescent="0.2">
      <c r="A212" s="195" t="str">
        <f t="shared" si="18"/>
        <v/>
      </c>
      <c r="B212" s="552"/>
      <c r="C212" s="560"/>
      <c r="D212" s="554"/>
      <c r="E212" s="554"/>
      <c r="F212" s="554"/>
      <c r="G212" s="554"/>
      <c r="H212" s="554"/>
      <c r="I212" s="554"/>
      <c r="J212" s="566"/>
      <c r="K212" s="569"/>
      <c r="L212" s="569"/>
      <c r="M212" s="559"/>
      <c r="N212" s="474">
        <f t="shared" ref="N212:N260" si="20">J212*K212</f>
        <v>0</v>
      </c>
      <c r="O212" s="141" t="str">
        <f t="shared" si="19"/>
        <v/>
      </c>
      <c r="P212" s="15"/>
      <c r="Q212" s="15"/>
      <c r="R212" s="15"/>
      <c r="S212" s="15"/>
      <c r="T212" s="15"/>
      <c r="U212" s="15"/>
      <c r="V212" s="15"/>
      <c r="W212" s="621" t="str">
        <f>IF(ISBLANK($C212),"",_xlfn.IFNA(MATCH($C212,Deelnemersoverzicht!$C$16:$C$66,0),0))</f>
        <v/>
      </c>
      <c r="X212" s="15"/>
    </row>
    <row r="213" spans="1:24" ht="12" customHeight="1" x14ac:dyDescent="0.2">
      <c r="A213" s="195" t="str">
        <f t="shared" si="18"/>
        <v/>
      </c>
      <c r="B213" s="552"/>
      <c r="C213" s="560"/>
      <c r="D213" s="554"/>
      <c r="E213" s="554"/>
      <c r="F213" s="554"/>
      <c r="G213" s="554"/>
      <c r="H213" s="554"/>
      <c r="I213" s="554"/>
      <c r="J213" s="566"/>
      <c r="K213" s="569"/>
      <c r="L213" s="569"/>
      <c r="M213" s="559"/>
      <c r="N213" s="474">
        <f t="shared" si="20"/>
        <v>0</v>
      </c>
      <c r="O213" s="141" t="str">
        <f t="shared" si="19"/>
        <v/>
      </c>
      <c r="P213" s="15"/>
      <c r="Q213" s="15"/>
      <c r="R213" s="15"/>
      <c r="S213" s="15"/>
      <c r="T213" s="15"/>
      <c r="U213" s="15"/>
      <c r="V213" s="15"/>
      <c r="W213" s="621" t="str">
        <f>IF(ISBLANK($C213),"",_xlfn.IFNA(MATCH($C213,Deelnemersoverzicht!$C$16:$C$66,0),0))</f>
        <v/>
      </c>
      <c r="X213" s="15"/>
    </row>
    <row r="214" spans="1:24" ht="12" customHeight="1" x14ac:dyDescent="0.2">
      <c r="A214" s="195" t="str">
        <f t="shared" si="18"/>
        <v/>
      </c>
      <c r="B214" s="552"/>
      <c r="C214" s="560"/>
      <c r="D214" s="554"/>
      <c r="E214" s="554"/>
      <c r="F214" s="554"/>
      <c r="G214" s="554"/>
      <c r="H214" s="554"/>
      <c r="I214" s="554"/>
      <c r="J214" s="566"/>
      <c r="K214" s="569"/>
      <c r="L214" s="569"/>
      <c r="M214" s="559"/>
      <c r="N214" s="474">
        <f t="shared" si="20"/>
        <v>0</v>
      </c>
      <c r="O214" s="141" t="str">
        <f t="shared" si="19"/>
        <v/>
      </c>
      <c r="P214" s="15"/>
      <c r="Q214" s="15"/>
      <c r="R214" s="15"/>
      <c r="S214" s="15"/>
      <c r="T214" s="15"/>
      <c r="U214" s="15"/>
      <c r="V214" s="15"/>
      <c r="W214" s="621" t="str">
        <f>IF(ISBLANK($C214),"",_xlfn.IFNA(MATCH($C214,Deelnemersoverzicht!$C$16:$C$66,0),0))</f>
        <v/>
      </c>
      <c r="X214" s="15"/>
    </row>
    <row r="215" spans="1:24" ht="12" customHeight="1" x14ac:dyDescent="0.2">
      <c r="A215" s="195" t="str">
        <f t="shared" si="18"/>
        <v/>
      </c>
      <c r="B215" s="552"/>
      <c r="C215" s="560"/>
      <c r="D215" s="554"/>
      <c r="E215" s="554"/>
      <c r="F215" s="554"/>
      <c r="G215" s="554"/>
      <c r="H215" s="554"/>
      <c r="I215" s="554"/>
      <c r="J215" s="566"/>
      <c r="K215" s="569"/>
      <c r="L215" s="569"/>
      <c r="M215" s="559"/>
      <c r="N215" s="474">
        <f t="shared" si="20"/>
        <v>0</v>
      </c>
      <c r="O215" s="141" t="str">
        <f t="shared" si="19"/>
        <v/>
      </c>
      <c r="P215" s="15"/>
      <c r="Q215" s="15"/>
      <c r="R215" s="15"/>
      <c r="S215" s="15"/>
      <c r="T215" s="15"/>
      <c r="U215" s="15"/>
      <c r="V215" s="15"/>
      <c r="W215" s="621" t="str">
        <f>IF(ISBLANK($C215),"",_xlfn.IFNA(MATCH($C215,Deelnemersoverzicht!$C$16:$C$66,0),0))</f>
        <v/>
      </c>
      <c r="X215" s="15"/>
    </row>
    <row r="216" spans="1:24" ht="12" customHeight="1" x14ac:dyDescent="0.2">
      <c r="A216" s="195" t="str">
        <f t="shared" si="18"/>
        <v/>
      </c>
      <c r="B216" s="552"/>
      <c r="C216" s="560"/>
      <c r="D216" s="554"/>
      <c r="E216" s="554"/>
      <c r="F216" s="554"/>
      <c r="G216" s="554"/>
      <c r="H216" s="554"/>
      <c r="I216" s="554"/>
      <c r="J216" s="566"/>
      <c r="K216" s="569"/>
      <c r="L216" s="569"/>
      <c r="M216" s="559"/>
      <c r="N216" s="474">
        <f t="shared" si="20"/>
        <v>0</v>
      </c>
      <c r="O216" s="141" t="str">
        <f t="shared" si="19"/>
        <v/>
      </c>
      <c r="P216" s="15"/>
      <c r="Q216" s="15"/>
      <c r="R216" s="15"/>
      <c r="S216" s="15"/>
      <c r="T216" s="15"/>
      <c r="U216" s="15"/>
      <c r="V216" s="15"/>
      <c r="W216" s="621" t="str">
        <f>IF(ISBLANK($C216),"",_xlfn.IFNA(MATCH($C216,Deelnemersoverzicht!$C$16:$C$66,0),0))</f>
        <v/>
      </c>
      <c r="X216" s="15"/>
    </row>
    <row r="217" spans="1:24" ht="12" customHeight="1" x14ac:dyDescent="0.2">
      <c r="A217" s="195" t="str">
        <f t="shared" si="18"/>
        <v/>
      </c>
      <c r="B217" s="552"/>
      <c r="C217" s="560"/>
      <c r="D217" s="554"/>
      <c r="E217" s="554"/>
      <c r="F217" s="554"/>
      <c r="G217" s="554"/>
      <c r="H217" s="554"/>
      <c r="I217" s="554"/>
      <c r="J217" s="566"/>
      <c r="K217" s="569"/>
      <c r="L217" s="569"/>
      <c r="M217" s="559"/>
      <c r="N217" s="474">
        <f t="shared" si="20"/>
        <v>0</v>
      </c>
      <c r="O217" s="141" t="str">
        <f t="shared" si="19"/>
        <v/>
      </c>
      <c r="P217" s="15"/>
      <c r="Q217" s="15"/>
      <c r="R217" s="15"/>
      <c r="S217" s="15"/>
      <c r="T217" s="15"/>
      <c r="U217" s="15"/>
      <c r="V217" s="15"/>
      <c r="W217" s="621" t="str">
        <f>IF(ISBLANK($C217),"",_xlfn.IFNA(MATCH($C217,Deelnemersoverzicht!$C$16:$C$66,0),0))</f>
        <v/>
      </c>
      <c r="X217" s="15"/>
    </row>
    <row r="218" spans="1:24" ht="12" customHeight="1" x14ac:dyDescent="0.2">
      <c r="A218" s="195" t="str">
        <f t="shared" si="18"/>
        <v/>
      </c>
      <c r="B218" s="552"/>
      <c r="C218" s="560"/>
      <c r="D218" s="554"/>
      <c r="E218" s="554"/>
      <c r="F218" s="554"/>
      <c r="G218" s="554"/>
      <c r="H218" s="554"/>
      <c r="I218" s="554"/>
      <c r="J218" s="566"/>
      <c r="K218" s="569"/>
      <c r="L218" s="569"/>
      <c r="M218" s="559"/>
      <c r="N218" s="474">
        <f t="shared" si="20"/>
        <v>0</v>
      </c>
      <c r="O218" s="141" t="str">
        <f t="shared" si="19"/>
        <v/>
      </c>
      <c r="P218" s="15"/>
      <c r="Q218" s="15"/>
      <c r="R218" s="15"/>
      <c r="S218" s="15"/>
      <c r="T218" s="15"/>
      <c r="U218" s="15"/>
      <c r="V218" s="15"/>
      <c r="W218" s="621" t="str">
        <f>IF(ISBLANK($C218),"",_xlfn.IFNA(MATCH($C218,Deelnemersoverzicht!$C$16:$C$66,0),0))</f>
        <v/>
      </c>
      <c r="X218" s="15"/>
    </row>
    <row r="219" spans="1:24" ht="12" customHeight="1" x14ac:dyDescent="0.2">
      <c r="A219" s="195" t="str">
        <f t="shared" si="18"/>
        <v/>
      </c>
      <c r="B219" s="552"/>
      <c r="C219" s="560"/>
      <c r="D219" s="554"/>
      <c r="E219" s="554"/>
      <c r="F219" s="554"/>
      <c r="G219" s="554"/>
      <c r="H219" s="554"/>
      <c r="I219" s="554"/>
      <c r="J219" s="566"/>
      <c r="K219" s="569"/>
      <c r="L219" s="569"/>
      <c r="M219" s="559"/>
      <c r="N219" s="474">
        <f t="shared" si="20"/>
        <v>0</v>
      </c>
      <c r="O219" s="141" t="str">
        <f t="shared" si="19"/>
        <v/>
      </c>
      <c r="P219" s="15"/>
      <c r="Q219" s="15"/>
      <c r="R219" s="15"/>
      <c r="S219" s="15"/>
      <c r="T219" s="15"/>
      <c r="U219" s="15"/>
      <c r="V219" s="15"/>
      <c r="W219" s="621" t="str">
        <f>IF(ISBLANK($C219),"",_xlfn.IFNA(MATCH($C219,Deelnemersoverzicht!$C$16:$C$66,0),0))</f>
        <v/>
      </c>
      <c r="X219" s="15"/>
    </row>
    <row r="220" spans="1:24" ht="12" customHeight="1" x14ac:dyDescent="0.2">
      <c r="A220" s="195" t="str">
        <f t="shared" si="18"/>
        <v/>
      </c>
      <c r="B220" s="552"/>
      <c r="C220" s="560"/>
      <c r="D220" s="554"/>
      <c r="E220" s="554"/>
      <c r="F220" s="554"/>
      <c r="G220" s="554"/>
      <c r="H220" s="554"/>
      <c r="I220" s="554"/>
      <c r="J220" s="566"/>
      <c r="K220" s="569"/>
      <c r="L220" s="569"/>
      <c r="M220" s="559"/>
      <c r="N220" s="474">
        <f t="shared" si="20"/>
        <v>0</v>
      </c>
      <c r="O220" s="141" t="str">
        <f t="shared" si="19"/>
        <v/>
      </c>
      <c r="P220" s="15"/>
      <c r="Q220" s="15"/>
      <c r="R220" s="15"/>
      <c r="S220" s="15"/>
      <c r="T220" s="15"/>
      <c r="U220" s="15"/>
      <c r="V220" s="15"/>
      <c r="W220" s="621" t="str">
        <f>IF(ISBLANK($C220),"",_xlfn.IFNA(MATCH($C220,Deelnemersoverzicht!$C$16:$C$66,0),0))</f>
        <v/>
      </c>
      <c r="X220" s="15"/>
    </row>
    <row r="221" spans="1:24" ht="12" customHeight="1" x14ac:dyDescent="0.2">
      <c r="A221" s="195" t="str">
        <f t="shared" si="18"/>
        <v/>
      </c>
      <c r="B221" s="552"/>
      <c r="C221" s="560"/>
      <c r="D221" s="554"/>
      <c r="E221" s="554"/>
      <c r="F221" s="554"/>
      <c r="G221" s="554"/>
      <c r="H221" s="554"/>
      <c r="I221" s="554"/>
      <c r="J221" s="566"/>
      <c r="K221" s="569"/>
      <c r="L221" s="569"/>
      <c r="M221" s="559"/>
      <c r="N221" s="474">
        <f t="shared" si="20"/>
        <v>0</v>
      </c>
      <c r="O221" s="141" t="str">
        <f t="shared" si="19"/>
        <v/>
      </c>
      <c r="P221" s="15"/>
      <c r="Q221" s="15"/>
      <c r="R221" s="15"/>
      <c r="S221" s="15"/>
      <c r="T221" s="15"/>
      <c r="U221" s="15"/>
      <c r="V221" s="15"/>
      <c r="W221" s="621" t="str">
        <f>IF(ISBLANK($C221),"",_xlfn.IFNA(MATCH($C221,Deelnemersoverzicht!$C$16:$C$66,0),0))</f>
        <v/>
      </c>
      <c r="X221" s="15"/>
    </row>
    <row r="222" spans="1:24" ht="12" customHeight="1" x14ac:dyDescent="0.2">
      <c r="A222" s="195" t="str">
        <f t="shared" si="18"/>
        <v/>
      </c>
      <c r="B222" s="552"/>
      <c r="C222" s="560"/>
      <c r="D222" s="554"/>
      <c r="E222" s="554"/>
      <c r="F222" s="554"/>
      <c r="G222" s="554"/>
      <c r="H222" s="554"/>
      <c r="I222" s="554"/>
      <c r="J222" s="566"/>
      <c r="K222" s="569"/>
      <c r="L222" s="569"/>
      <c r="M222" s="559"/>
      <c r="N222" s="474">
        <f t="shared" si="20"/>
        <v>0</v>
      </c>
      <c r="O222" s="141" t="str">
        <f t="shared" si="19"/>
        <v/>
      </c>
      <c r="P222" s="15"/>
      <c r="Q222" s="15"/>
      <c r="R222" s="15"/>
      <c r="S222" s="15"/>
      <c r="T222" s="15"/>
      <c r="U222" s="15"/>
      <c r="V222" s="15"/>
      <c r="W222" s="621" t="str">
        <f>IF(ISBLANK($C222),"",_xlfn.IFNA(MATCH($C222,Deelnemersoverzicht!$C$16:$C$66,0),0))</f>
        <v/>
      </c>
      <c r="X222" s="15"/>
    </row>
    <row r="223" spans="1:24" ht="12" customHeight="1" x14ac:dyDescent="0.2">
      <c r="A223" s="195" t="str">
        <f t="shared" si="18"/>
        <v/>
      </c>
      <c r="B223" s="552"/>
      <c r="C223" s="560"/>
      <c r="D223" s="554"/>
      <c r="E223" s="554"/>
      <c r="F223" s="554"/>
      <c r="G223" s="554"/>
      <c r="H223" s="554"/>
      <c r="I223" s="554"/>
      <c r="J223" s="566"/>
      <c r="K223" s="569"/>
      <c r="L223" s="569"/>
      <c r="M223" s="559"/>
      <c r="N223" s="474">
        <f t="shared" si="20"/>
        <v>0</v>
      </c>
      <c r="O223" s="141" t="str">
        <f t="shared" si="19"/>
        <v/>
      </c>
      <c r="P223" s="15"/>
      <c r="Q223" s="15"/>
      <c r="R223" s="15"/>
      <c r="S223" s="15"/>
      <c r="T223" s="15"/>
      <c r="U223" s="15"/>
      <c r="V223" s="15"/>
      <c r="W223" s="621" t="str">
        <f>IF(ISBLANK($C223),"",_xlfn.IFNA(MATCH($C223,Deelnemersoverzicht!$C$16:$C$66,0),0))</f>
        <v/>
      </c>
      <c r="X223" s="15"/>
    </row>
    <row r="224" spans="1:24" ht="12" customHeight="1" x14ac:dyDescent="0.2">
      <c r="A224" s="195" t="str">
        <f t="shared" si="18"/>
        <v/>
      </c>
      <c r="B224" s="552"/>
      <c r="C224" s="560"/>
      <c r="D224" s="554"/>
      <c r="E224" s="554"/>
      <c r="F224" s="554"/>
      <c r="G224" s="554"/>
      <c r="H224" s="554"/>
      <c r="I224" s="554"/>
      <c r="J224" s="566"/>
      <c r="K224" s="569"/>
      <c r="L224" s="569"/>
      <c r="M224" s="559"/>
      <c r="N224" s="474">
        <f t="shared" si="20"/>
        <v>0</v>
      </c>
      <c r="O224" s="141" t="str">
        <f t="shared" si="19"/>
        <v/>
      </c>
      <c r="P224" s="15"/>
      <c r="Q224" s="15"/>
      <c r="R224" s="15"/>
      <c r="S224" s="15"/>
      <c r="T224" s="15"/>
      <c r="U224" s="15"/>
      <c r="V224" s="15"/>
      <c r="W224" s="621" t="str">
        <f>IF(ISBLANK($C224),"",_xlfn.IFNA(MATCH($C224,Deelnemersoverzicht!$C$16:$C$66,0),0))</f>
        <v/>
      </c>
      <c r="X224" s="15"/>
    </row>
    <row r="225" spans="1:24" ht="12" customHeight="1" x14ac:dyDescent="0.2">
      <c r="A225" s="195" t="str">
        <f t="shared" si="18"/>
        <v/>
      </c>
      <c r="B225" s="552"/>
      <c r="C225" s="560"/>
      <c r="D225" s="554"/>
      <c r="E225" s="554"/>
      <c r="F225" s="554"/>
      <c r="G225" s="554"/>
      <c r="H225" s="554"/>
      <c r="I225" s="554"/>
      <c r="J225" s="566"/>
      <c r="K225" s="569"/>
      <c r="L225" s="569"/>
      <c r="M225" s="559"/>
      <c r="N225" s="474">
        <f t="shared" si="20"/>
        <v>0</v>
      </c>
      <c r="O225" s="141" t="str">
        <f t="shared" si="19"/>
        <v/>
      </c>
      <c r="P225" s="15"/>
      <c r="Q225" s="15"/>
      <c r="R225" s="15"/>
      <c r="S225" s="15"/>
      <c r="T225" s="15"/>
      <c r="U225" s="15"/>
      <c r="V225" s="15"/>
      <c r="W225" s="621" t="str">
        <f>IF(ISBLANK($C225),"",_xlfn.IFNA(MATCH($C225,Deelnemersoverzicht!$C$16:$C$66,0),0))</f>
        <v/>
      </c>
      <c r="X225" s="15"/>
    </row>
    <row r="226" spans="1:24" ht="12" customHeight="1" x14ac:dyDescent="0.2">
      <c r="A226" s="195" t="str">
        <f t="shared" si="18"/>
        <v/>
      </c>
      <c r="B226" s="552"/>
      <c r="C226" s="560"/>
      <c r="D226" s="554"/>
      <c r="E226" s="554"/>
      <c r="F226" s="554"/>
      <c r="G226" s="554"/>
      <c r="H226" s="554"/>
      <c r="I226" s="554"/>
      <c r="J226" s="566"/>
      <c r="K226" s="569"/>
      <c r="L226" s="569"/>
      <c r="M226" s="559"/>
      <c r="N226" s="474">
        <f t="shared" si="20"/>
        <v>0</v>
      </c>
      <c r="O226" s="141" t="str">
        <f t="shared" si="19"/>
        <v/>
      </c>
      <c r="P226" s="15"/>
      <c r="Q226" s="15"/>
      <c r="R226" s="15"/>
      <c r="S226" s="15"/>
      <c r="T226" s="15"/>
      <c r="U226" s="15"/>
      <c r="V226" s="15"/>
      <c r="W226" s="621" t="str">
        <f>IF(ISBLANK($C226),"",_xlfn.IFNA(MATCH($C226,Deelnemersoverzicht!$C$16:$C$66,0),0))</f>
        <v/>
      </c>
      <c r="X226" s="15"/>
    </row>
    <row r="227" spans="1:24" ht="12" customHeight="1" x14ac:dyDescent="0.2">
      <c r="A227" s="195" t="str">
        <f t="shared" si="18"/>
        <v/>
      </c>
      <c r="B227" s="552"/>
      <c r="C227" s="560"/>
      <c r="D227" s="554"/>
      <c r="E227" s="554"/>
      <c r="F227" s="554"/>
      <c r="G227" s="554"/>
      <c r="H227" s="554"/>
      <c r="I227" s="554"/>
      <c r="J227" s="566"/>
      <c r="K227" s="569"/>
      <c r="L227" s="569"/>
      <c r="M227" s="559"/>
      <c r="N227" s="474">
        <f t="shared" si="20"/>
        <v>0</v>
      </c>
      <c r="O227" s="141" t="str">
        <f t="shared" si="19"/>
        <v/>
      </c>
      <c r="P227" s="15"/>
      <c r="Q227" s="15"/>
      <c r="R227" s="15"/>
      <c r="S227" s="15"/>
      <c r="T227" s="15"/>
      <c r="U227" s="15"/>
      <c r="V227" s="15"/>
      <c r="W227" s="621" t="str">
        <f>IF(ISBLANK($C227),"",_xlfn.IFNA(MATCH($C227,Deelnemersoverzicht!$C$16:$C$66,0),0))</f>
        <v/>
      </c>
      <c r="X227" s="15"/>
    </row>
    <row r="228" spans="1:24" ht="12" customHeight="1" x14ac:dyDescent="0.2">
      <c r="A228" s="195" t="str">
        <f t="shared" si="18"/>
        <v/>
      </c>
      <c r="B228" s="552"/>
      <c r="C228" s="560"/>
      <c r="D228" s="554"/>
      <c r="E228" s="554"/>
      <c r="F228" s="554"/>
      <c r="G228" s="554"/>
      <c r="H228" s="554"/>
      <c r="I228" s="554"/>
      <c r="J228" s="566"/>
      <c r="K228" s="569"/>
      <c r="L228" s="569"/>
      <c r="M228" s="559"/>
      <c r="N228" s="474">
        <f t="shared" si="20"/>
        <v>0</v>
      </c>
      <c r="O228" s="141" t="str">
        <f t="shared" si="19"/>
        <v/>
      </c>
      <c r="P228" s="15"/>
      <c r="Q228" s="15"/>
      <c r="R228" s="15"/>
      <c r="S228" s="15"/>
      <c r="T228" s="15"/>
      <c r="U228" s="15"/>
      <c r="V228" s="15"/>
      <c r="W228" s="621" t="str">
        <f>IF(ISBLANK($C228),"",_xlfn.IFNA(MATCH($C228,Deelnemersoverzicht!$C$16:$C$66,0),0))</f>
        <v/>
      </c>
      <c r="X228" s="15"/>
    </row>
    <row r="229" spans="1:24" ht="12" customHeight="1" x14ac:dyDescent="0.2">
      <c r="A229" s="195" t="str">
        <f t="shared" si="18"/>
        <v/>
      </c>
      <c r="B229" s="552"/>
      <c r="C229" s="560"/>
      <c r="D229" s="554"/>
      <c r="E229" s="554"/>
      <c r="F229" s="554"/>
      <c r="G229" s="554"/>
      <c r="H229" s="554"/>
      <c r="I229" s="554"/>
      <c r="J229" s="566"/>
      <c r="K229" s="569"/>
      <c r="L229" s="569"/>
      <c r="M229" s="559"/>
      <c r="N229" s="474">
        <f t="shared" si="20"/>
        <v>0</v>
      </c>
      <c r="O229" s="141" t="str">
        <f t="shared" si="19"/>
        <v/>
      </c>
      <c r="P229" s="15"/>
      <c r="Q229" s="15"/>
      <c r="R229" s="15"/>
      <c r="S229" s="15"/>
      <c r="T229" s="15"/>
      <c r="U229" s="15"/>
      <c r="V229" s="15"/>
      <c r="W229" s="621" t="str">
        <f>IF(ISBLANK($C229),"",_xlfn.IFNA(MATCH($C229,Deelnemersoverzicht!$C$16:$C$66,0),0))</f>
        <v/>
      </c>
      <c r="X229" s="15"/>
    </row>
    <row r="230" spans="1:24" ht="12" customHeight="1" x14ac:dyDescent="0.2">
      <c r="A230" s="195" t="str">
        <f t="shared" si="18"/>
        <v/>
      </c>
      <c r="B230" s="552"/>
      <c r="C230" s="560"/>
      <c r="D230" s="554"/>
      <c r="E230" s="554"/>
      <c r="F230" s="554"/>
      <c r="G230" s="554"/>
      <c r="H230" s="554"/>
      <c r="I230" s="554"/>
      <c r="J230" s="566"/>
      <c r="K230" s="569"/>
      <c r="L230" s="569"/>
      <c r="M230" s="559"/>
      <c r="N230" s="474">
        <f t="shared" si="20"/>
        <v>0</v>
      </c>
      <c r="O230" s="141" t="str">
        <f t="shared" si="19"/>
        <v/>
      </c>
      <c r="P230" s="15"/>
      <c r="Q230" s="15"/>
      <c r="R230" s="15"/>
      <c r="S230" s="15"/>
      <c r="T230" s="15"/>
      <c r="U230" s="15"/>
      <c r="V230" s="15"/>
      <c r="W230" s="621" t="str">
        <f>IF(ISBLANK($C230),"",_xlfn.IFNA(MATCH($C230,Deelnemersoverzicht!$C$16:$C$66,0),0))</f>
        <v/>
      </c>
      <c r="X230" s="15"/>
    </row>
    <row r="231" spans="1:24" ht="12" customHeight="1" x14ac:dyDescent="0.2">
      <c r="A231" s="195" t="str">
        <f t="shared" si="18"/>
        <v/>
      </c>
      <c r="B231" s="552"/>
      <c r="C231" s="560"/>
      <c r="D231" s="554"/>
      <c r="E231" s="554"/>
      <c r="F231" s="554"/>
      <c r="G231" s="554"/>
      <c r="H231" s="554"/>
      <c r="I231" s="554"/>
      <c r="J231" s="566"/>
      <c r="K231" s="569"/>
      <c r="L231" s="569"/>
      <c r="M231" s="559"/>
      <c r="N231" s="474">
        <f t="shared" si="20"/>
        <v>0</v>
      </c>
      <c r="O231" s="141" t="str">
        <f t="shared" si="19"/>
        <v/>
      </c>
      <c r="P231" s="15"/>
      <c r="Q231" s="15"/>
      <c r="R231" s="15"/>
      <c r="S231" s="15"/>
      <c r="T231" s="15"/>
      <c r="U231" s="15"/>
      <c r="V231" s="15"/>
      <c r="W231" s="621" t="str">
        <f>IF(ISBLANK($C231),"",_xlfn.IFNA(MATCH($C231,Deelnemersoverzicht!$C$16:$C$66,0),0))</f>
        <v/>
      </c>
      <c r="X231" s="15"/>
    </row>
    <row r="232" spans="1:24" ht="12" customHeight="1" x14ac:dyDescent="0.2">
      <c r="A232" s="195" t="str">
        <f t="shared" si="18"/>
        <v/>
      </c>
      <c r="B232" s="552"/>
      <c r="C232" s="560"/>
      <c r="D232" s="554"/>
      <c r="E232" s="554"/>
      <c r="F232" s="554"/>
      <c r="G232" s="554"/>
      <c r="H232" s="554"/>
      <c r="I232" s="554"/>
      <c r="J232" s="566"/>
      <c r="K232" s="569"/>
      <c r="L232" s="569"/>
      <c r="M232" s="559"/>
      <c r="N232" s="474">
        <f t="shared" si="20"/>
        <v>0</v>
      </c>
      <c r="O232" s="141" t="str">
        <f t="shared" si="19"/>
        <v/>
      </c>
      <c r="P232" s="15"/>
      <c r="Q232" s="15"/>
      <c r="R232" s="15"/>
      <c r="S232" s="15"/>
      <c r="T232" s="15"/>
      <c r="U232" s="15"/>
      <c r="V232" s="15"/>
      <c r="W232" s="621" t="str">
        <f>IF(ISBLANK($C232),"",_xlfn.IFNA(MATCH($C232,Deelnemersoverzicht!$C$16:$C$66,0),0))</f>
        <v/>
      </c>
      <c r="X232" s="15"/>
    </row>
    <row r="233" spans="1:24" ht="12" customHeight="1" x14ac:dyDescent="0.2">
      <c r="A233" s="195" t="str">
        <f t="shared" si="18"/>
        <v/>
      </c>
      <c r="B233" s="552"/>
      <c r="C233" s="560"/>
      <c r="D233" s="554"/>
      <c r="E233" s="554"/>
      <c r="F233" s="554"/>
      <c r="G233" s="554"/>
      <c r="H233" s="554"/>
      <c r="I233" s="554"/>
      <c r="J233" s="566"/>
      <c r="K233" s="569"/>
      <c r="L233" s="569"/>
      <c r="M233" s="559"/>
      <c r="N233" s="474">
        <f t="shared" si="20"/>
        <v>0</v>
      </c>
      <c r="O233" s="141" t="str">
        <f t="shared" si="19"/>
        <v/>
      </c>
      <c r="P233" s="15"/>
      <c r="Q233" s="15"/>
      <c r="R233" s="15"/>
      <c r="S233" s="15"/>
      <c r="T233" s="15"/>
      <c r="U233" s="15"/>
      <c r="V233" s="15"/>
      <c r="W233" s="621" t="str">
        <f>IF(ISBLANK($C233),"",_xlfn.IFNA(MATCH($C233,Deelnemersoverzicht!$C$16:$C$66,0),0))</f>
        <v/>
      </c>
      <c r="X233" s="15"/>
    </row>
    <row r="234" spans="1:24" ht="12" customHeight="1" x14ac:dyDescent="0.2">
      <c r="A234" s="195" t="str">
        <f t="shared" si="18"/>
        <v/>
      </c>
      <c r="B234" s="552"/>
      <c r="C234" s="560"/>
      <c r="D234" s="554"/>
      <c r="E234" s="554"/>
      <c r="F234" s="554"/>
      <c r="G234" s="554"/>
      <c r="H234" s="554"/>
      <c r="I234" s="554"/>
      <c r="J234" s="566"/>
      <c r="K234" s="569"/>
      <c r="L234" s="569"/>
      <c r="M234" s="559"/>
      <c r="N234" s="474">
        <f t="shared" si="20"/>
        <v>0</v>
      </c>
      <c r="O234" s="141" t="str">
        <f t="shared" si="19"/>
        <v/>
      </c>
      <c r="P234" s="15"/>
      <c r="Q234" s="15"/>
      <c r="R234" s="15"/>
      <c r="S234" s="15"/>
      <c r="T234" s="15"/>
      <c r="U234" s="15"/>
      <c r="V234" s="15"/>
      <c r="W234" s="621" t="str">
        <f>IF(ISBLANK($C234),"",_xlfn.IFNA(MATCH($C234,Deelnemersoverzicht!$C$16:$C$66,0),0))</f>
        <v/>
      </c>
      <c r="X234" s="15"/>
    </row>
    <row r="235" spans="1:24" ht="12" customHeight="1" x14ac:dyDescent="0.2">
      <c r="A235" s="195" t="str">
        <f t="shared" si="18"/>
        <v/>
      </c>
      <c r="B235" s="552"/>
      <c r="C235" s="560"/>
      <c r="D235" s="554"/>
      <c r="E235" s="554"/>
      <c r="F235" s="554"/>
      <c r="G235" s="554"/>
      <c r="H235" s="554"/>
      <c r="I235" s="554"/>
      <c r="J235" s="566"/>
      <c r="K235" s="569"/>
      <c r="L235" s="569"/>
      <c r="M235" s="559"/>
      <c r="N235" s="474">
        <f t="shared" si="20"/>
        <v>0</v>
      </c>
      <c r="O235" s="141" t="str">
        <f t="shared" si="19"/>
        <v/>
      </c>
      <c r="P235" s="15"/>
      <c r="Q235" s="15"/>
      <c r="R235" s="15"/>
      <c r="S235" s="15"/>
      <c r="T235" s="15"/>
      <c r="U235" s="15"/>
      <c r="V235" s="15"/>
      <c r="W235" s="621" t="str">
        <f>IF(ISBLANK($C235),"",_xlfn.IFNA(MATCH($C235,Deelnemersoverzicht!$C$16:$C$66,0),0))</f>
        <v/>
      </c>
      <c r="X235" s="15"/>
    </row>
    <row r="236" spans="1:24" ht="12" customHeight="1" x14ac:dyDescent="0.2">
      <c r="A236" s="195" t="str">
        <f t="shared" si="18"/>
        <v/>
      </c>
      <c r="B236" s="552"/>
      <c r="C236" s="560"/>
      <c r="D236" s="554"/>
      <c r="E236" s="554"/>
      <c r="F236" s="554"/>
      <c r="G236" s="554"/>
      <c r="H236" s="554"/>
      <c r="I236" s="554"/>
      <c r="J236" s="566"/>
      <c r="K236" s="569"/>
      <c r="L236" s="569"/>
      <c r="M236" s="559"/>
      <c r="N236" s="474">
        <f t="shared" si="20"/>
        <v>0</v>
      </c>
      <c r="O236" s="141" t="str">
        <f t="shared" si="19"/>
        <v/>
      </c>
      <c r="P236" s="15"/>
      <c r="Q236" s="15"/>
      <c r="R236" s="15"/>
      <c r="S236" s="15"/>
      <c r="T236" s="15"/>
      <c r="U236" s="15"/>
      <c r="V236" s="15"/>
      <c r="W236" s="621" t="str">
        <f>IF(ISBLANK($C236),"",_xlfn.IFNA(MATCH($C236,Deelnemersoverzicht!$C$16:$C$66,0),0))</f>
        <v/>
      </c>
      <c r="X236" s="15"/>
    </row>
    <row r="237" spans="1:24" ht="12" customHeight="1" x14ac:dyDescent="0.2">
      <c r="A237" s="195" t="str">
        <f t="shared" si="18"/>
        <v/>
      </c>
      <c r="B237" s="552"/>
      <c r="C237" s="560"/>
      <c r="D237" s="554"/>
      <c r="E237" s="554"/>
      <c r="F237" s="554"/>
      <c r="G237" s="554"/>
      <c r="H237" s="554"/>
      <c r="I237" s="554"/>
      <c r="J237" s="566"/>
      <c r="K237" s="569"/>
      <c r="L237" s="569"/>
      <c r="M237" s="559"/>
      <c r="N237" s="474">
        <f t="shared" si="20"/>
        <v>0</v>
      </c>
      <c r="O237" s="141" t="str">
        <f t="shared" si="19"/>
        <v/>
      </c>
      <c r="P237" s="15"/>
      <c r="Q237" s="15"/>
      <c r="R237" s="15"/>
      <c r="S237" s="15"/>
      <c r="T237" s="15"/>
      <c r="U237" s="15"/>
      <c r="V237" s="15"/>
      <c r="W237" s="621" t="str">
        <f>IF(ISBLANK($C237),"",_xlfn.IFNA(MATCH($C237,Deelnemersoverzicht!$C$16:$C$66,0),0))</f>
        <v/>
      </c>
      <c r="X237" s="15"/>
    </row>
    <row r="238" spans="1:24" ht="12" customHeight="1" x14ac:dyDescent="0.2">
      <c r="A238" s="195" t="str">
        <f t="shared" si="18"/>
        <v/>
      </c>
      <c r="B238" s="552"/>
      <c r="C238" s="560"/>
      <c r="D238" s="554"/>
      <c r="E238" s="554"/>
      <c r="F238" s="554"/>
      <c r="G238" s="554"/>
      <c r="H238" s="554"/>
      <c r="I238" s="554"/>
      <c r="J238" s="566"/>
      <c r="K238" s="569"/>
      <c r="L238" s="569"/>
      <c r="M238" s="559"/>
      <c r="N238" s="474">
        <f t="shared" si="20"/>
        <v>0</v>
      </c>
      <c r="O238" s="141" t="str">
        <f t="shared" si="19"/>
        <v/>
      </c>
      <c r="P238" s="15"/>
      <c r="Q238" s="15"/>
      <c r="R238" s="15"/>
      <c r="S238" s="15"/>
      <c r="T238" s="15"/>
      <c r="U238" s="15"/>
      <c r="V238" s="15"/>
      <c r="W238" s="621" t="str">
        <f>IF(ISBLANK($C238),"",_xlfn.IFNA(MATCH($C238,Deelnemersoverzicht!$C$16:$C$66,0),0))</f>
        <v/>
      </c>
      <c r="X238" s="15"/>
    </row>
    <row r="239" spans="1:24" ht="12" customHeight="1" x14ac:dyDescent="0.2">
      <c r="A239" s="195" t="str">
        <f t="shared" si="18"/>
        <v/>
      </c>
      <c r="B239" s="552"/>
      <c r="C239" s="560"/>
      <c r="D239" s="554"/>
      <c r="E239" s="554"/>
      <c r="F239" s="554"/>
      <c r="G239" s="554"/>
      <c r="H239" s="554"/>
      <c r="I239" s="554"/>
      <c r="J239" s="566"/>
      <c r="K239" s="569"/>
      <c r="L239" s="569"/>
      <c r="M239" s="559"/>
      <c r="N239" s="474">
        <f t="shared" si="20"/>
        <v>0</v>
      </c>
      <c r="O239" s="141" t="str">
        <f t="shared" si="19"/>
        <v/>
      </c>
      <c r="P239" s="15"/>
      <c r="Q239" s="15"/>
      <c r="R239" s="15"/>
      <c r="S239" s="15"/>
      <c r="T239" s="15"/>
      <c r="U239" s="15"/>
      <c r="V239" s="15"/>
      <c r="W239" s="621" t="str">
        <f>IF(ISBLANK($C239),"",_xlfn.IFNA(MATCH($C239,Deelnemersoverzicht!$C$16:$C$66,0),0))</f>
        <v/>
      </c>
      <c r="X239" s="15"/>
    </row>
    <row r="240" spans="1:24" ht="12" customHeight="1" x14ac:dyDescent="0.2">
      <c r="A240" s="195" t="str">
        <f t="shared" si="18"/>
        <v/>
      </c>
      <c r="B240" s="552"/>
      <c r="C240" s="560"/>
      <c r="D240" s="554"/>
      <c r="E240" s="554"/>
      <c r="F240" s="554"/>
      <c r="G240" s="554"/>
      <c r="H240" s="554"/>
      <c r="I240" s="554"/>
      <c r="J240" s="566"/>
      <c r="K240" s="569"/>
      <c r="L240" s="569"/>
      <c r="M240" s="559"/>
      <c r="N240" s="474">
        <f t="shared" si="20"/>
        <v>0</v>
      </c>
      <c r="O240" s="141" t="str">
        <f t="shared" si="19"/>
        <v/>
      </c>
      <c r="P240" s="15"/>
      <c r="Q240" s="15"/>
      <c r="R240" s="15"/>
      <c r="S240" s="15"/>
      <c r="T240" s="15"/>
      <c r="U240" s="15"/>
      <c r="V240" s="15"/>
      <c r="W240" s="621" t="str">
        <f>IF(ISBLANK($C240),"",_xlfn.IFNA(MATCH($C240,Deelnemersoverzicht!$C$16:$C$66,0),0))</f>
        <v/>
      </c>
      <c r="X240" s="15"/>
    </row>
    <row r="241" spans="1:24" ht="12" customHeight="1" x14ac:dyDescent="0.2">
      <c r="A241" s="195" t="str">
        <f t="shared" si="18"/>
        <v/>
      </c>
      <c r="B241" s="552"/>
      <c r="C241" s="560"/>
      <c r="D241" s="554"/>
      <c r="E241" s="554"/>
      <c r="F241" s="554"/>
      <c r="G241" s="554"/>
      <c r="H241" s="554"/>
      <c r="I241" s="554"/>
      <c r="J241" s="566"/>
      <c r="K241" s="569"/>
      <c r="L241" s="569"/>
      <c r="M241" s="559"/>
      <c r="N241" s="474">
        <f t="shared" si="20"/>
        <v>0</v>
      </c>
      <c r="O241" s="141" t="str">
        <f t="shared" si="19"/>
        <v/>
      </c>
      <c r="P241" s="15"/>
      <c r="Q241" s="15"/>
      <c r="R241" s="15"/>
      <c r="S241" s="15"/>
      <c r="T241" s="15"/>
      <c r="U241" s="15"/>
      <c r="V241" s="15"/>
      <c r="W241" s="621" t="str">
        <f>IF(ISBLANK($C241),"",_xlfn.IFNA(MATCH($C241,Deelnemersoverzicht!$C$16:$C$66,0),0))</f>
        <v/>
      </c>
      <c r="X241" s="15"/>
    </row>
    <row r="242" spans="1:24" ht="12" customHeight="1" x14ac:dyDescent="0.2">
      <c r="A242" s="195" t="str">
        <f t="shared" si="18"/>
        <v/>
      </c>
      <c r="B242" s="552"/>
      <c r="C242" s="560"/>
      <c r="D242" s="554"/>
      <c r="E242" s="554"/>
      <c r="F242" s="554"/>
      <c r="G242" s="554"/>
      <c r="H242" s="554"/>
      <c r="I242" s="554"/>
      <c r="J242" s="566"/>
      <c r="K242" s="569"/>
      <c r="L242" s="569"/>
      <c r="M242" s="559"/>
      <c r="N242" s="474">
        <f t="shared" si="20"/>
        <v>0</v>
      </c>
      <c r="O242" s="141" t="str">
        <f t="shared" si="19"/>
        <v/>
      </c>
      <c r="P242" s="15"/>
      <c r="Q242" s="15"/>
      <c r="R242" s="15"/>
      <c r="S242" s="15"/>
      <c r="T242" s="15"/>
      <c r="U242" s="15"/>
      <c r="V242" s="15"/>
      <c r="W242" s="621" t="str">
        <f>IF(ISBLANK($C242),"",_xlfn.IFNA(MATCH($C242,Deelnemersoverzicht!$C$16:$C$66,0),0))</f>
        <v/>
      </c>
      <c r="X242" s="15"/>
    </row>
    <row r="243" spans="1:24" ht="12" customHeight="1" x14ac:dyDescent="0.2">
      <c r="A243" s="195" t="str">
        <f t="shared" si="18"/>
        <v/>
      </c>
      <c r="B243" s="552"/>
      <c r="C243" s="560"/>
      <c r="D243" s="554"/>
      <c r="E243" s="554"/>
      <c r="F243" s="554"/>
      <c r="G243" s="554"/>
      <c r="H243" s="554"/>
      <c r="I243" s="554"/>
      <c r="J243" s="566"/>
      <c r="K243" s="569"/>
      <c r="L243" s="569"/>
      <c r="M243" s="559"/>
      <c r="N243" s="474">
        <f t="shared" si="20"/>
        <v>0</v>
      </c>
      <c r="O243" s="141" t="str">
        <f t="shared" si="19"/>
        <v/>
      </c>
      <c r="P243" s="15"/>
      <c r="Q243" s="15"/>
      <c r="R243" s="15"/>
      <c r="S243" s="15"/>
      <c r="T243" s="15"/>
      <c r="U243" s="15"/>
      <c r="V243" s="15"/>
      <c r="W243" s="621" t="str">
        <f>IF(ISBLANK($C243),"",_xlfn.IFNA(MATCH($C243,Deelnemersoverzicht!$C$16:$C$66,0),0))</f>
        <v/>
      </c>
      <c r="X243" s="15"/>
    </row>
    <row r="244" spans="1:24" ht="12" customHeight="1" x14ac:dyDescent="0.2">
      <c r="A244" s="195" t="str">
        <f t="shared" si="18"/>
        <v/>
      </c>
      <c r="B244" s="552"/>
      <c r="C244" s="560"/>
      <c r="D244" s="554"/>
      <c r="E244" s="554"/>
      <c r="F244" s="554"/>
      <c r="G244" s="554"/>
      <c r="H244" s="554"/>
      <c r="I244" s="554"/>
      <c r="J244" s="566"/>
      <c r="K244" s="569"/>
      <c r="L244" s="569"/>
      <c r="M244" s="559"/>
      <c r="N244" s="474">
        <f t="shared" si="20"/>
        <v>0</v>
      </c>
      <c r="O244" s="141" t="str">
        <f t="shared" si="19"/>
        <v/>
      </c>
      <c r="P244" s="15"/>
      <c r="Q244" s="15"/>
      <c r="R244" s="15"/>
      <c r="S244" s="15"/>
      <c r="T244" s="15"/>
      <c r="U244" s="15"/>
      <c r="V244" s="15"/>
      <c r="W244" s="621" t="str">
        <f>IF(ISBLANK($C244),"",_xlfn.IFNA(MATCH($C244,Deelnemersoverzicht!$C$16:$C$66,0),0))</f>
        <v/>
      </c>
      <c r="X244" s="15"/>
    </row>
    <row r="245" spans="1:24" ht="12" customHeight="1" x14ac:dyDescent="0.2">
      <c r="A245" s="195" t="str">
        <f t="shared" si="18"/>
        <v/>
      </c>
      <c r="B245" s="552"/>
      <c r="C245" s="560"/>
      <c r="D245" s="554"/>
      <c r="E245" s="554"/>
      <c r="F245" s="554"/>
      <c r="G245" s="554"/>
      <c r="H245" s="554"/>
      <c r="I245" s="554"/>
      <c r="J245" s="566"/>
      <c r="K245" s="569"/>
      <c r="L245" s="569"/>
      <c r="M245" s="559"/>
      <c r="N245" s="474">
        <f t="shared" si="20"/>
        <v>0</v>
      </c>
      <c r="O245" s="141" t="str">
        <f t="shared" si="19"/>
        <v/>
      </c>
      <c r="P245" s="15"/>
      <c r="Q245" s="15"/>
      <c r="R245" s="15"/>
      <c r="S245" s="15"/>
      <c r="T245" s="15"/>
      <c r="U245" s="15"/>
      <c r="V245" s="15"/>
      <c r="W245" s="621" t="str">
        <f>IF(ISBLANK($C245),"",_xlfn.IFNA(MATCH($C245,Deelnemersoverzicht!$C$16:$C$66,0),0))</f>
        <v/>
      </c>
      <c r="X245" s="15"/>
    </row>
    <row r="246" spans="1:24" ht="12" customHeight="1" x14ac:dyDescent="0.2">
      <c r="A246" s="195" t="str">
        <f t="shared" si="18"/>
        <v/>
      </c>
      <c r="B246" s="552"/>
      <c r="C246" s="560"/>
      <c r="D246" s="554"/>
      <c r="E246" s="554"/>
      <c r="F246" s="554"/>
      <c r="G246" s="554"/>
      <c r="H246" s="554"/>
      <c r="I246" s="554"/>
      <c r="J246" s="566"/>
      <c r="K246" s="569"/>
      <c r="L246" s="569"/>
      <c r="M246" s="559"/>
      <c r="N246" s="474">
        <f t="shared" si="20"/>
        <v>0</v>
      </c>
      <c r="O246" s="141" t="str">
        <f t="shared" si="19"/>
        <v/>
      </c>
      <c r="P246" s="15"/>
      <c r="Q246" s="15"/>
      <c r="R246" s="15"/>
      <c r="S246" s="15"/>
      <c r="T246" s="15"/>
      <c r="U246" s="15"/>
      <c r="V246" s="15"/>
      <c r="W246" s="621" t="str">
        <f>IF(ISBLANK($C246),"",_xlfn.IFNA(MATCH($C246,Deelnemersoverzicht!$C$16:$C$66,0),0))</f>
        <v/>
      </c>
      <c r="X246" s="15"/>
    </row>
    <row r="247" spans="1:24" ht="12" customHeight="1" x14ac:dyDescent="0.2">
      <c r="A247" s="195" t="str">
        <f t="shared" si="18"/>
        <v/>
      </c>
      <c r="B247" s="552"/>
      <c r="C247" s="560"/>
      <c r="D247" s="554"/>
      <c r="E247" s="554"/>
      <c r="F247" s="554"/>
      <c r="G247" s="554"/>
      <c r="H247" s="554"/>
      <c r="I247" s="554"/>
      <c r="J247" s="566"/>
      <c r="K247" s="569"/>
      <c r="L247" s="569"/>
      <c r="M247" s="559"/>
      <c r="N247" s="474">
        <f t="shared" si="20"/>
        <v>0</v>
      </c>
      <c r="O247" s="141" t="str">
        <f t="shared" si="19"/>
        <v/>
      </c>
      <c r="P247" s="15"/>
      <c r="Q247" s="15"/>
      <c r="R247" s="15"/>
      <c r="S247" s="15"/>
      <c r="T247" s="15"/>
      <c r="U247" s="15"/>
      <c r="V247" s="15"/>
      <c r="W247" s="621" t="str">
        <f>IF(ISBLANK($C247),"",_xlfn.IFNA(MATCH($C247,Deelnemersoverzicht!$C$16:$C$66,0),0))</f>
        <v/>
      </c>
      <c r="X247" s="15"/>
    </row>
    <row r="248" spans="1:24" ht="12" customHeight="1" x14ac:dyDescent="0.2">
      <c r="A248" s="195" t="str">
        <f t="shared" si="18"/>
        <v/>
      </c>
      <c r="B248" s="552"/>
      <c r="C248" s="560"/>
      <c r="D248" s="554"/>
      <c r="E248" s="554"/>
      <c r="F248" s="554"/>
      <c r="G248" s="554"/>
      <c r="H248" s="554"/>
      <c r="I248" s="554"/>
      <c r="J248" s="566"/>
      <c r="K248" s="569"/>
      <c r="L248" s="569"/>
      <c r="M248" s="559"/>
      <c r="N248" s="474">
        <f t="shared" si="20"/>
        <v>0</v>
      </c>
      <c r="O248" s="141" t="str">
        <f t="shared" si="19"/>
        <v/>
      </c>
      <c r="P248" s="15"/>
      <c r="Q248" s="15"/>
      <c r="R248" s="15"/>
      <c r="S248" s="15"/>
      <c r="T248" s="15"/>
      <c r="U248" s="15"/>
      <c r="V248" s="15"/>
      <c r="W248" s="621" t="str">
        <f>IF(ISBLANK($C248),"",_xlfn.IFNA(MATCH($C248,Deelnemersoverzicht!$C$16:$C$66,0),0))</f>
        <v/>
      </c>
      <c r="X248" s="15"/>
    </row>
    <row r="249" spans="1:24" ht="12" customHeight="1" x14ac:dyDescent="0.2">
      <c r="A249" s="195" t="str">
        <f t="shared" si="18"/>
        <v/>
      </c>
      <c r="B249" s="552"/>
      <c r="C249" s="560"/>
      <c r="D249" s="554"/>
      <c r="E249" s="554"/>
      <c r="F249" s="554"/>
      <c r="G249" s="554"/>
      <c r="H249" s="554"/>
      <c r="I249" s="554"/>
      <c r="J249" s="566"/>
      <c r="K249" s="569"/>
      <c r="L249" s="569"/>
      <c r="M249" s="559"/>
      <c r="N249" s="474">
        <f t="shared" si="20"/>
        <v>0</v>
      </c>
      <c r="O249" s="141" t="str">
        <f t="shared" si="19"/>
        <v/>
      </c>
      <c r="P249" s="15"/>
      <c r="Q249" s="15"/>
      <c r="R249" s="15"/>
      <c r="S249" s="15"/>
      <c r="T249" s="15"/>
      <c r="U249" s="15"/>
      <c r="V249" s="15"/>
      <c r="W249" s="621" t="str">
        <f>IF(ISBLANK($C249),"",_xlfn.IFNA(MATCH($C249,Deelnemersoverzicht!$C$16:$C$66,0),0))</f>
        <v/>
      </c>
      <c r="X249" s="15"/>
    </row>
    <row r="250" spans="1:24" ht="12" customHeight="1" x14ac:dyDescent="0.2">
      <c r="A250" s="195" t="str">
        <f t="shared" si="18"/>
        <v/>
      </c>
      <c r="B250" s="552"/>
      <c r="C250" s="560"/>
      <c r="D250" s="554"/>
      <c r="E250" s="554"/>
      <c r="F250" s="554"/>
      <c r="G250" s="554"/>
      <c r="H250" s="554"/>
      <c r="I250" s="554"/>
      <c r="J250" s="566"/>
      <c r="K250" s="569"/>
      <c r="L250" s="569"/>
      <c r="M250" s="559"/>
      <c r="N250" s="474">
        <f t="shared" si="20"/>
        <v>0</v>
      </c>
      <c r="O250" s="141" t="str">
        <f t="shared" si="19"/>
        <v/>
      </c>
      <c r="P250" s="15"/>
      <c r="Q250" s="15"/>
      <c r="R250" s="15"/>
      <c r="S250" s="15"/>
      <c r="T250" s="15"/>
      <c r="U250" s="15"/>
      <c r="V250" s="15"/>
      <c r="W250" s="621" t="str">
        <f>IF(ISBLANK($C250),"",_xlfn.IFNA(MATCH($C250,Deelnemersoverzicht!$C$16:$C$66,0),0))</f>
        <v/>
      </c>
      <c r="X250" s="15"/>
    </row>
    <row r="251" spans="1:24" ht="12" customHeight="1" x14ac:dyDescent="0.2">
      <c r="A251" s="195" t="str">
        <f t="shared" si="18"/>
        <v/>
      </c>
      <c r="B251" s="552"/>
      <c r="C251" s="560"/>
      <c r="D251" s="554"/>
      <c r="E251" s="554"/>
      <c r="F251" s="554"/>
      <c r="G251" s="554"/>
      <c r="H251" s="554"/>
      <c r="I251" s="554"/>
      <c r="J251" s="566"/>
      <c r="K251" s="569"/>
      <c r="L251" s="569"/>
      <c r="M251" s="559"/>
      <c r="N251" s="474">
        <f t="shared" si="20"/>
        <v>0</v>
      </c>
      <c r="O251" s="141" t="str">
        <f t="shared" si="19"/>
        <v/>
      </c>
      <c r="P251" s="15"/>
      <c r="Q251" s="15"/>
      <c r="R251" s="15"/>
      <c r="S251" s="15"/>
      <c r="T251" s="15"/>
      <c r="U251" s="15"/>
      <c r="V251" s="15"/>
      <c r="W251" s="621" t="str">
        <f>IF(ISBLANK($C251),"",_xlfn.IFNA(MATCH($C251,Deelnemersoverzicht!$C$16:$C$66,0),0))</f>
        <v/>
      </c>
      <c r="X251" s="15"/>
    </row>
    <row r="252" spans="1:24" ht="12" customHeight="1" x14ac:dyDescent="0.2">
      <c r="A252" s="195" t="str">
        <f t="shared" si="18"/>
        <v/>
      </c>
      <c r="B252" s="552"/>
      <c r="C252" s="560"/>
      <c r="D252" s="554"/>
      <c r="E252" s="554"/>
      <c r="F252" s="554"/>
      <c r="G252" s="554"/>
      <c r="H252" s="554"/>
      <c r="I252" s="554"/>
      <c r="J252" s="566"/>
      <c r="K252" s="569"/>
      <c r="L252" s="569"/>
      <c r="M252" s="559"/>
      <c r="N252" s="474">
        <f t="shared" si="20"/>
        <v>0</v>
      </c>
      <c r="O252" s="141" t="str">
        <f t="shared" si="19"/>
        <v/>
      </c>
      <c r="P252" s="15"/>
      <c r="Q252" s="15"/>
      <c r="R252" s="15"/>
      <c r="S252" s="15"/>
      <c r="T252" s="15"/>
      <c r="U252" s="15"/>
      <c r="V252" s="15"/>
      <c r="W252" s="621" t="str">
        <f>IF(ISBLANK($C252),"",_xlfn.IFNA(MATCH($C252,Deelnemersoverzicht!$C$16:$C$66,0),0))</f>
        <v/>
      </c>
      <c r="X252" s="15"/>
    </row>
    <row r="253" spans="1:24" ht="12" customHeight="1" x14ac:dyDescent="0.2">
      <c r="A253" s="195" t="str">
        <f t="shared" si="18"/>
        <v/>
      </c>
      <c r="B253" s="552"/>
      <c r="C253" s="560"/>
      <c r="D253" s="554"/>
      <c r="E253" s="554"/>
      <c r="F253" s="554"/>
      <c r="G253" s="554"/>
      <c r="H253" s="554"/>
      <c r="I253" s="554"/>
      <c r="J253" s="566"/>
      <c r="K253" s="569"/>
      <c r="L253" s="569"/>
      <c r="M253" s="559"/>
      <c r="N253" s="474">
        <f t="shared" si="20"/>
        <v>0</v>
      </c>
      <c r="O253" s="141" t="str">
        <f t="shared" si="19"/>
        <v/>
      </c>
      <c r="P253" s="15"/>
      <c r="Q253" s="15"/>
      <c r="R253" s="15"/>
      <c r="S253" s="15"/>
      <c r="T253" s="15"/>
      <c r="U253" s="15"/>
      <c r="V253" s="15"/>
      <c r="W253" s="621" t="str">
        <f>IF(ISBLANK($C253),"",_xlfn.IFNA(MATCH($C253,Deelnemersoverzicht!$C$16:$C$66,0),0))</f>
        <v/>
      </c>
      <c r="X253" s="15"/>
    </row>
    <row r="254" spans="1:24" ht="12" customHeight="1" x14ac:dyDescent="0.2">
      <c r="A254" s="195" t="str">
        <f t="shared" si="18"/>
        <v/>
      </c>
      <c r="B254" s="552"/>
      <c r="C254" s="560"/>
      <c r="D254" s="554"/>
      <c r="E254" s="554"/>
      <c r="F254" s="554"/>
      <c r="G254" s="554"/>
      <c r="H254" s="554"/>
      <c r="I254" s="554"/>
      <c r="J254" s="566"/>
      <c r="K254" s="569"/>
      <c r="L254" s="569"/>
      <c r="M254" s="559"/>
      <c r="N254" s="474">
        <f t="shared" si="20"/>
        <v>0</v>
      </c>
      <c r="O254" s="141" t="str">
        <f t="shared" si="19"/>
        <v/>
      </c>
      <c r="P254" s="15"/>
      <c r="Q254" s="15"/>
      <c r="R254" s="15"/>
      <c r="S254" s="15"/>
      <c r="T254" s="15"/>
      <c r="U254" s="15"/>
      <c r="V254" s="15"/>
      <c r="W254" s="621" t="str">
        <f>IF(ISBLANK($C254),"",_xlfn.IFNA(MATCH($C254,Deelnemersoverzicht!$C$16:$C$66,0),0))</f>
        <v/>
      </c>
      <c r="X254" s="15"/>
    </row>
    <row r="255" spans="1:24" ht="12" customHeight="1" x14ac:dyDescent="0.2">
      <c r="A255" s="195" t="str">
        <f t="shared" si="18"/>
        <v/>
      </c>
      <c r="B255" s="552"/>
      <c r="C255" s="560"/>
      <c r="D255" s="554"/>
      <c r="E255" s="554"/>
      <c r="F255" s="554"/>
      <c r="G255" s="554"/>
      <c r="H255" s="554"/>
      <c r="I255" s="554"/>
      <c r="J255" s="566"/>
      <c r="K255" s="569"/>
      <c r="L255" s="569"/>
      <c r="M255" s="559"/>
      <c r="N255" s="474">
        <f t="shared" si="20"/>
        <v>0</v>
      </c>
      <c r="O255" s="141" t="str">
        <f t="shared" si="19"/>
        <v/>
      </c>
      <c r="P255" s="15"/>
      <c r="Q255" s="15"/>
      <c r="R255" s="15"/>
      <c r="S255" s="15"/>
      <c r="T255" s="15"/>
      <c r="U255" s="15"/>
      <c r="V255" s="15"/>
      <c r="W255" s="621" t="str">
        <f>IF(ISBLANK($C255),"",_xlfn.IFNA(MATCH($C255,Deelnemersoverzicht!$C$16:$C$66,0),0))</f>
        <v/>
      </c>
      <c r="X255" s="15"/>
    </row>
    <row r="256" spans="1:24" ht="12" customHeight="1" x14ac:dyDescent="0.2">
      <c r="A256" s="195" t="str">
        <f t="shared" si="18"/>
        <v/>
      </c>
      <c r="B256" s="552"/>
      <c r="C256" s="560"/>
      <c r="D256" s="554"/>
      <c r="E256" s="554"/>
      <c r="F256" s="554"/>
      <c r="G256" s="554"/>
      <c r="H256" s="554"/>
      <c r="I256" s="554"/>
      <c r="J256" s="566"/>
      <c r="K256" s="569"/>
      <c r="L256" s="569"/>
      <c r="M256" s="559"/>
      <c r="N256" s="474">
        <f t="shared" si="20"/>
        <v>0</v>
      </c>
      <c r="O256" s="141" t="str">
        <f t="shared" si="19"/>
        <v/>
      </c>
      <c r="P256" s="15"/>
      <c r="Q256" s="15"/>
      <c r="R256" s="15"/>
      <c r="S256" s="15"/>
      <c r="T256" s="15"/>
      <c r="U256" s="15"/>
      <c r="V256" s="15"/>
      <c r="W256" s="621" t="str">
        <f>IF(ISBLANK($C256),"",_xlfn.IFNA(MATCH($C256,Deelnemersoverzicht!$C$16:$C$66,0),0))</f>
        <v/>
      </c>
      <c r="X256" s="15"/>
    </row>
    <row r="257" spans="1:24" ht="12" customHeight="1" x14ac:dyDescent="0.2">
      <c r="A257" s="195" t="str">
        <f t="shared" si="18"/>
        <v/>
      </c>
      <c r="B257" s="552"/>
      <c r="C257" s="560"/>
      <c r="D257" s="554"/>
      <c r="E257" s="554"/>
      <c r="F257" s="554"/>
      <c r="G257" s="554"/>
      <c r="H257" s="554"/>
      <c r="I257" s="554"/>
      <c r="J257" s="566"/>
      <c r="K257" s="569"/>
      <c r="L257" s="569"/>
      <c r="M257" s="559"/>
      <c r="N257" s="474">
        <f t="shared" si="20"/>
        <v>0</v>
      </c>
      <c r="O257" s="141" t="str">
        <f t="shared" si="19"/>
        <v/>
      </c>
      <c r="P257" s="15"/>
      <c r="Q257" s="15"/>
      <c r="R257" s="15"/>
      <c r="S257" s="15"/>
      <c r="T257" s="15"/>
      <c r="U257" s="15"/>
      <c r="V257" s="15"/>
      <c r="W257" s="621" t="str">
        <f>IF(ISBLANK($C257),"",_xlfn.IFNA(MATCH($C257,Deelnemersoverzicht!$C$16:$C$66,0),0))</f>
        <v/>
      </c>
      <c r="X257" s="15"/>
    </row>
    <row r="258" spans="1:24" ht="12" customHeight="1" x14ac:dyDescent="0.2">
      <c r="A258" s="195" t="str">
        <f t="shared" si="18"/>
        <v/>
      </c>
      <c r="B258" s="552"/>
      <c r="C258" s="560"/>
      <c r="D258" s="554"/>
      <c r="E258" s="554"/>
      <c r="F258" s="554"/>
      <c r="G258" s="554"/>
      <c r="H258" s="554"/>
      <c r="I258" s="554"/>
      <c r="J258" s="566"/>
      <c r="K258" s="569"/>
      <c r="L258" s="569"/>
      <c r="M258" s="559"/>
      <c r="N258" s="474">
        <f t="shared" si="20"/>
        <v>0</v>
      </c>
      <c r="O258" s="141" t="str">
        <f t="shared" si="19"/>
        <v/>
      </c>
      <c r="P258" s="15"/>
      <c r="Q258" s="15"/>
      <c r="R258" s="15"/>
      <c r="S258" s="15"/>
      <c r="T258" s="15"/>
      <c r="U258" s="15"/>
      <c r="V258" s="15"/>
      <c r="W258" s="621" t="str">
        <f>IF(ISBLANK($C258),"",_xlfn.IFNA(MATCH($C258,Deelnemersoverzicht!$C$16:$C$66,0),0))</f>
        <v/>
      </c>
      <c r="X258" s="15"/>
    </row>
    <row r="259" spans="1:24" ht="12" customHeight="1" x14ac:dyDescent="0.2">
      <c r="A259" s="195" t="str">
        <f t="shared" si="18"/>
        <v/>
      </c>
      <c r="B259" s="552"/>
      <c r="C259" s="560"/>
      <c r="D259" s="554"/>
      <c r="E259" s="554"/>
      <c r="F259" s="554"/>
      <c r="G259" s="554"/>
      <c r="H259" s="554"/>
      <c r="I259" s="554"/>
      <c r="J259" s="566"/>
      <c r="K259" s="569"/>
      <c r="L259" s="569"/>
      <c r="M259" s="559"/>
      <c r="N259" s="474">
        <f t="shared" si="20"/>
        <v>0</v>
      </c>
      <c r="O259" s="141" t="str">
        <f t="shared" si="19"/>
        <v/>
      </c>
      <c r="P259" s="15"/>
      <c r="Q259" s="15"/>
      <c r="R259" s="15"/>
      <c r="S259" s="15"/>
      <c r="T259" s="15"/>
      <c r="U259" s="15"/>
      <c r="V259" s="15"/>
      <c r="W259" s="621" t="str">
        <f>IF(ISBLANK($C259),"",_xlfn.IFNA(MATCH($C259,Deelnemersoverzicht!$C$16:$C$66,0),0))</f>
        <v/>
      </c>
      <c r="X259" s="15"/>
    </row>
    <row r="260" spans="1:24" ht="12" customHeight="1" x14ac:dyDescent="0.2">
      <c r="A260" s="195" t="str">
        <f t="shared" si="18"/>
        <v/>
      </c>
      <c r="B260" s="552"/>
      <c r="C260" s="560"/>
      <c r="D260" s="554"/>
      <c r="E260" s="554"/>
      <c r="F260" s="554"/>
      <c r="G260" s="554"/>
      <c r="H260" s="554"/>
      <c r="I260" s="554"/>
      <c r="J260" s="566"/>
      <c r="K260" s="569"/>
      <c r="L260" s="569"/>
      <c r="M260" s="559"/>
      <c r="N260" s="474">
        <f t="shared" si="20"/>
        <v>0</v>
      </c>
      <c r="O260" s="141" t="str">
        <f t="shared" si="19"/>
        <v/>
      </c>
      <c r="P260" s="15"/>
      <c r="Q260" s="15"/>
      <c r="R260" s="15"/>
      <c r="S260" s="15"/>
      <c r="T260" s="15"/>
      <c r="U260" s="15"/>
      <c r="V260" s="15"/>
      <c r="W260" s="621" t="str">
        <f>IF(ISBLANK($C260),"",_xlfn.IFNA(MATCH($C260,Deelnemersoverzicht!$C$16:$C$66,0),0))</f>
        <v/>
      </c>
      <c r="X260" s="15"/>
    </row>
    <row r="261" spans="1:24" ht="12" customHeight="1" x14ac:dyDescent="0.2">
      <c r="A261" s="197"/>
      <c r="B261" s="137"/>
      <c r="C261" s="15"/>
      <c r="D261" s="137"/>
      <c r="E261" s="137"/>
      <c r="F261" s="15"/>
      <c r="G261" s="15"/>
      <c r="H261" s="15"/>
      <c r="I261" s="15"/>
      <c r="J261" s="137"/>
      <c r="K261" s="137"/>
      <c r="L261" s="137"/>
      <c r="M261" s="470" t="s">
        <v>505</v>
      </c>
      <c r="N261" s="471">
        <f>SUM(N211:N260)</f>
        <v>0</v>
      </c>
      <c r="O261" s="141"/>
      <c r="P261" s="15"/>
      <c r="Q261" s="15"/>
      <c r="R261" s="15"/>
      <c r="S261" s="15"/>
      <c r="T261" s="15"/>
      <c r="U261" s="15"/>
      <c r="V261" s="15"/>
      <c r="W261" s="440"/>
      <c r="X261" s="15"/>
    </row>
    <row r="262" spans="1:24" ht="12" customHeight="1" x14ac:dyDescent="0.2">
      <c r="A262" s="197"/>
      <c r="B262" s="137"/>
      <c r="C262" s="136"/>
      <c r="D262" s="136"/>
      <c r="E262" s="136"/>
      <c r="F262" s="136"/>
      <c r="G262" s="136"/>
      <c r="H262" s="136"/>
      <c r="I262" s="136"/>
      <c r="J262" s="136"/>
      <c r="K262" s="136"/>
      <c r="L262" s="136"/>
      <c r="M262" s="136"/>
      <c r="N262" s="15"/>
      <c r="O262" s="141"/>
      <c r="P262" s="15"/>
      <c r="Q262" s="15"/>
      <c r="R262" s="15"/>
      <c r="S262" s="15"/>
      <c r="T262" s="15"/>
      <c r="U262" s="15"/>
      <c r="V262" s="15"/>
      <c r="W262" s="440"/>
      <c r="X262" s="15"/>
    </row>
    <row r="263" spans="1:24" ht="12" customHeight="1" x14ac:dyDescent="0.2">
      <c r="A263" s="197"/>
      <c r="B263" s="137" t="s">
        <v>118</v>
      </c>
      <c r="C263" s="136"/>
      <c r="D263" s="136"/>
      <c r="E263" s="136"/>
      <c r="F263" s="136"/>
      <c r="G263" s="136"/>
      <c r="H263" s="136"/>
      <c r="I263" s="136"/>
      <c r="J263" s="136"/>
      <c r="K263" s="136"/>
      <c r="L263" s="136"/>
      <c r="M263" s="136"/>
      <c r="N263" s="15"/>
      <c r="O263" s="141"/>
      <c r="P263" s="15"/>
      <c r="Q263" s="15"/>
      <c r="R263" s="15"/>
      <c r="S263" s="15"/>
      <c r="T263" s="15"/>
      <c r="U263" s="15"/>
      <c r="V263" s="15"/>
      <c r="W263" s="440"/>
      <c r="X263" s="15"/>
    </row>
    <row r="264" spans="1:24" ht="51" customHeight="1" x14ac:dyDescent="0.2">
      <c r="A264" s="197"/>
      <c r="B264" s="464" t="s">
        <v>263</v>
      </c>
      <c r="C264" s="670" t="s">
        <v>99</v>
      </c>
      <c r="D264" s="465" t="s">
        <v>120</v>
      </c>
      <c r="E264" s="466" t="s">
        <v>73</v>
      </c>
      <c r="F264" s="140"/>
      <c r="G264" s="140"/>
      <c r="H264" s="140"/>
      <c r="I264" s="140"/>
      <c r="J264" s="140"/>
      <c r="K264" s="140"/>
      <c r="L264" s="140"/>
      <c r="M264" s="466" t="s">
        <v>65</v>
      </c>
      <c r="N264" s="464" t="s">
        <v>71</v>
      </c>
      <c r="O264" s="141"/>
      <c r="P264" s="15"/>
      <c r="Q264" s="15"/>
      <c r="R264" s="15"/>
      <c r="S264" s="15"/>
      <c r="T264" s="15"/>
      <c r="U264" s="15"/>
      <c r="V264" s="15"/>
      <c r="W264" s="440"/>
      <c r="X264" s="15"/>
    </row>
    <row r="265" spans="1:24" ht="12" customHeight="1" x14ac:dyDescent="0.2">
      <c r="A265" s="195" t="str">
        <f t="shared" ref="A265:A314" si="21">B265&amp;M265</f>
        <v/>
      </c>
      <c r="B265" s="552"/>
      <c r="C265" s="560"/>
      <c r="D265" s="570"/>
      <c r="E265" s="553"/>
      <c r="F265" s="567"/>
      <c r="G265" s="567"/>
      <c r="H265" s="567"/>
      <c r="I265" s="567"/>
      <c r="J265" s="567"/>
      <c r="K265" s="567"/>
      <c r="L265" s="567"/>
      <c r="M265" s="559"/>
      <c r="N265" s="571"/>
      <c r="O265" s="141" t="str">
        <f t="shared" ref="O265:O314" si="22">IF(AND(COUNTA(B265:K265)&gt;0,ISBLANK(M265)),"Activiteittype ontbreekt!",IF(B265="","",IF(COUNTIF($B$15:$B$314,B265)=1,"",IF(COUNTIF($A$15:$A$314,B265&amp;M265)&gt;1,"","Let op dat elk activiteitnummer hetzelfde activiteittype moet krijgen!"))))</f>
        <v/>
      </c>
      <c r="P265" s="15"/>
      <c r="Q265" s="15"/>
      <c r="R265" s="15"/>
      <c r="S265" s="15"/>
      <c r="T265" s="15"/>
      <c r="U265" s="15"/>
      <c r="V265" s="15"/>
      <c r="W265" s="621" t="str">
        <f>IF(ISBLANK($C265),"",_xlfn.IFNA(MATCH($C265,Deelnemersoverzicht!$C$16:$C$66,0),0))</f>
        <v/>
      </c>
      <c r="X265" s="15"/>
    </row>
    <row r="266" spans="1:24" ht="12" customHeight="1" x14ac:dyDescent="0.2">
      <c r="A266" s="195" t="str">
        <f t="shared" si="21"/>
        <v/>
      </c>
      <c r="B266" s="552"/>
      <c r="C266" s="560"/>
      <c r="D266" s="570"/>
      <c r="E266" s="553"/>
      <c r="F266" s="567"/>
      <c r="G266" s="567"/>
      <c r="H266" s="567"/>
      <c r="I266" s="567"/>
      <c r="J266" s="567"/>
      <c r="K266" s="567"/>
      <c r="L266" s="567"/>
      <c r="M266" s="559"/>
      <c r="N266" s="571"/>
      <c r="O266" s="141" t="str">
        <f t="shared" si="22"/>
        <v/>
      </c>
      <c r="P266" s="15"/>
      <c r="Q266" s="15"/>
      <c r="R266" s="15"/>
      <c r="S266" s="15"/>
      <c r="T266" s="15"/>
      <c r="U266" s="15"/>
      <c r="V266" s="15"/>
      <c r="W266" s="621" t="str">
        <f>IF(ISBLANK($C266),"",_xlfn.IFNA(MATCH($C266,Deelnemersoverzicht!$C$16:$C$66,0),0))</f>
        <v/>
      </c>
      <c r="X266" s="15"/>
    </row>
    <row r="267" spans="1:24" ht="12" customHeight="1" x14ac:dyDescent="0.2">
      <c r="A267" s="195" t="str">
        <f t="shared" si="21"/>
        <v/>
      </c>
      <c r="B267" s="552"/>
      <c r="C267" s="560"/>
      <c r="D267" s="570"/>
      <c r="E267" s="553"/>
      <c r="F267" s="567"/>
      <c r="G267" s="567"/>
      <c r="H267" s="567"/>
      <c r="I267" s="567"/>
      <c r="J267" s="567"/>
      <c r="K267" s="567"/>
      <c r="L267" s="567"/>
      <c r="M267" s="559"/>
      <c r="N267" s="571"/>
      <c r="O267" s="141" t="str">
        <f t="shared" si="22"/>
        <v/>
      </c>
      <c r="P267" s="15"/>
      <c r="Q267" s="15"/>
      <c r="R267" s="15"/>
      <c r="S267" s="15"/>
      <c r="T267" s="15"/>
      <c r="U267" s="15"/>
      <c r="V267" s="15"/>
      <c r="W267" s="621" t="str">
        <f>IF(ISBLANK($C267),"",_xlfn.IFNA(MATCH($C267,Deelnemersoverzicht!$C$16:$C$66,0),0))</f>
        <v/>
      </c>
      <c r="X267" s="15"/>
    </row>
    <row r="268" spans="1:24" ht="12" customHeight="1" x14ac:dyDescent="0.2">
      <c r="A268" s="195" t="str">
        <f t="shared" si="21"/>
        <v/>
      </c>
      <c r="B268" s="552"/>
      <c r="C268" s="560"/>
      <c r="D268" s="570"/>
      <c r="E268" s="553"/>
      <c r="F268" s="567"/>
      <c r="G268" s="567"/>
      <c r="H268" s="567"/>
      <c r="I268" s="567"/>
      <c r="J268" s="567"/>
      <c r="K268" s="567"/>
      <c r="L268" s="567"/>
      <c r="M268" s="559"/>
      <c r="N268" s="571"/>
      <c r="O268" s="141" t="str">
        <f t="shared" si="22"/>
        <v/>
      </c>
      <c r="P268" s="15"/>
      <c r="Q268" s="15"/>
      <c r="R268" s="15"/>
      <c r="S268" s="15"/>
      <c r="T268" s="15"/>
      <c r="U268" s="15"/>
      <c r="V268" s="15"/>
      <c r="W268" s="621" t="str">
        <f>IF(ISBLANK($C268),"",_xlfn.IFNA(MATCH($C268,Deelnemersoverzicht!$C$16:$C$66,0),0))</f>
        <v/>
      </c>
      <c r="X268" s="15"/>
    </row>
    <row r="269" spans="1:24" ht="12" customHeight="1" x14ac:dyDescent="0.2">
      <c r="A269" s="195" t="str">
        <f t="shared" si="21"/>
        <v/>
      </c>
      <c r="B269" s="552"/>
      <c r="C269" s="560"/>
      <c r="D269" s="570"/>
      <c r="E269" s="553"/>
      <c r="F269" s="567"/>
      <c r="G269" s="567"/>
      <c r="H269" s="567"/>
      <c r="I269" s="567"/>
      <c r="J269" s="567"/>
      <c r="K269" s="567"/>
      <c r="L269" s="567"/>
      <c r="M269" s="559"/>
      <c r="N269" s="571"/>
      <c r="O269" s="141" t="str">
        <f t="shared" si="22"/>
        <v/>
      </c>
      <c r="P269" s="15"/>
      <c r="Q269" s="15"/>
      <c r="R269" s="15"/>
      <c r="S269" s="15"/>
      <c r="T269" s="15"/>
      <c r="U269" s="15"/>
      <c r="V269" s="15"/>
      <c r="W269" s="621" t="str">
        <f>IF(ISBLANK($C269),"",_xlfn.IFNA(MATCH($C269,Deelnemersoverzicht!$C$16:$C$66,0),0))</f>
        <v/>
      </c>
      <c r="X269" s="15"/>
    </row>
    <row r="270" spans="1:24" ht="12" customHeight="1" x14ac:dyDescent="0.2">
      <c r="A270" s="195" t="str">
        <f t="shared" si="21"/>
        <v/>
      </c>
      <c r="B270" s="552"/>
      <c r="C270" s="560"/>
      <c r="D270" s="570"/>
      <c r="E270" s="553"/>
      <c r="F270" s="567"/>
      <c r="G270" s="567"/>
      <c r="H270" s="567"/>
      <c r="I270" s="567"/>
      <c r="J270" s="567"/>
      <c r="K270" s="567"/>
      <c r="L270" s="567"/>
      <c r="M270" s="559"/>
      <c r="N270" s="571"/>
      <c r="O270" s="141" t="str">
        <f t="shared" si="22"/>
        <v/>
      </c>
      <c r="P270" s="15"/>
      <c r="Q270" s="15"/>
      <c r="R270" s="15"/>
      <c r="S270" s="15"/>
      <c r="T270" s="15"/>
      <c r="U270" s="15"/>
      <c r="V270" s="15"/>
      <c r="W270" s="621" t="str">
        <f>IF(ISBLANK($C270),"",_xlfn.IFNA(MATCH($C270,Deelnemersoverzicht!$C$16:$C$66,0),0))</f>
        <v/>
      </c>
      <c r="X270" s="15"/>
    </row>
    <row r="271" spans="1:24" ht="12" customHeight="1" x14ac:dyDescent="0.2">
      <c r="A271" s="195" t="str">
        <f t="shared" si="21"/>
        <v/>
      </c>
      <c r="B271" s="552"/>
      <c r="C271" s="560"/>
      <c r="D271" s="570"/>
      <c r="E271" s="553"/>
      <c r="F271" s="567"/>
      <c r="G271" s="567"/>
      <c r="H271" s="567"/>
      <c r="I271" s="567"/>
      <c r="J271" s="567"/>
      <c r="K271" s="567"/>
      <c r="L271" s="567"/>
      <c r="M271" s="559"/>
      <c r="N271" s="571"/>
      <c r="O271" s="141" t="str">
        <f t="shared" si="22"/>
        <v/>
      </c>
      <c r="P271" s="15"/>
      <c r="Q271" s="15"/>
      <c r="R271" s="15"/>
      <c r="S271" s="15"/>
      <c r="T271" s="15"/>
      <c r="U271" s="15"/>
      <c r="V271" s="15"/>
      <c r="W271" s="621" t="str">
        <f>IF(ISBLANK($C271),"",_xlfn.IFNA(MATCH($C271,Deelnemersoverzicht!$C$16:$C$66,0),0))</f>
        <v/>
      </c>
      <c r="X271" s="15"/>
    </row>
    <row r="272" spans="1:24" ht="12" customHeight="1" x14ac:dyDescent="0.2">
      <c r="A272" s="195" t="str">
        <f t="shared" si="21"/>
        <v/>
      </c>
      <c r="B272" s="552"/>
      <c r="C272" s="560"/>
      <c r="D272" s="570"/>
      <c r="E272" s="553"/>
      <c r="F272" s="567"/>
      <c r="G272" s="567"/>
      <c r="H272" s="567"/>
      <c r="I272" s="567"/>
      <c r="J272" s="567"/>
      <c r="K272" s="567"/>
      <c r="L272" s="567"/>
      <c r="M272" s="559"/>
      <c r="N272" s="571"/>
      <c r="O272" s="141" t="str">
        <f t="shared" si="22"/>
        <v/>
      </c>
      <c r="P272" s="15"/>
      <c r="Q272" s="15"/>
      <c r="R272" s="15"/>
      <c r="S272" s="15"/>
      <c r="T272" s="15"/>
      <c r="U272" s="15"/>
      <c r="V272" s="15"/>
      <c r="W272" s="621" t="str">
        <f>IF(ISBLANK($C272),"",_xlfn.IFNA(MATCH($C272,Deelnemersoverzicht!$C$16:$C$66,0),0))</f>
        <v/>
      </c>
      <c r="X272" s="15"/>
    </row>
    <row r="273" spans="1:24" ht="12" customHeight="1" x14ac:dyDescent="0.2">
      <c r="A273" s="195" t="str">
        <f t="shared" si="21"/>
        <v/>
      </c>
      <c r="B273" s="552"/>
      <c r="C273" s="560"/>
      <c r="D273" s="570"/>
      <c r="E273" s="553"/>
      <c r="F273" s="567"/>
      <c r="G273" s="567"/>
      <c r="H273" s="567"/>
      <c r="I273" s="567"/>
      <c r="J273" s="567"/>
      <c r="K273" s="567"/>
      <c r="L273" s="567"/>
      <c r="M273" s="559"/>
      <c r="N273" s="571"/>
      <c r="O273" s="141" t="str">
        <f t="shared" si="22"/>
        <v/>
      </c>
      <c r="P273" s="15"/>
      <c r="Q273" s="15"/>
      <c r="R273" s="15"/>
      <c r="S273" s="15"/>
      <c r="T273" s="15"/>
      <c r="U273" s="15"/>
      <c r="V273" s="15"/>
      <c r="W273" s="621" t="str">
        <f>IF(ISBLANK($C273),"",_xlfn.IFNA(MATCH($C273,Deelnemersoverzicht!$C$16:$C$66,0),0))</f>
        <v/>
      </c>
      <c r="X273" s="15"/>
    </row>
    <row r="274" spans="1:24" ht="12" customHeight="1" x14ac:dyDescent="0.2">
      <c r="A274" s="195" t="str">
        <f t="shared" si="21"/>
        <v/>
      </c>
      <c r="B274" s="552"/>
      <c r="C274" s="560"/>
      <c r="D274" s="570"/>
      <c r="E274" s="553"/>
      <c r="F274" s="567"/>
      <c r="G274" s="567"/>
      <c r="H274" s="567"/>
      <c r="I274" s="567"/>
      <c r="J274" s="567"/>
      <c r="K274" s="567"/>
      <c r="L274" s="567"/>
      <c r="M274" s="559"/>
      <c r="N274" s="571"/>
      <c r="O274" s="141" t="str">
        <f t="shared" si="22"/>
        <v/>
      </c>
      <c r="P274" s="15"/>
      <c r="Q274" s="15"/>
      <c r="R274" s="15"/>
      <c r="S274" s="15"/>
      <c r="T274" s="15"/>
      <c r="U274" s="15"/>
      <c r="V274" s="15"/>
      <c r="W274" s="621" t="str">
        <f>IF(ISBLANK($C274),"",_xlfn.IFNA(MATCH($C274,Deelnemersoverzicht!$C$16:$C$66,0),0))</f>
        <v/>
      </c>
      <c r="X274" s="15"/>
    </row>
    <row r="275" spans="1:24" ht="12" customHeight="1" x14ac:dyDescent="0.2">
      <c r="A275" s="195" t="str">
        <f t="shared" si="21"/>
        <v/>
      </c>
      <c r="B275" s="552"/>
      <c r="C275" s="560"/>
      <c r="D275" s="570"/>
      <c r="E275" s="553"/>
      <c r="F275" s="567"/>
      <c r="G275" s="567"/>
      <c r="H275" s="567"/>
      <c r="I275" s="567"/>
      <c r="J275" s="567"/>
      <c r="K275" s="567"/>
      <c r="L275" s="567"/>
      <c r="M275" s="559"/>
      <c r="N275" s="571"/>
      <c r="O275" s="141" t="str">
        <f t="shared" si="22"/>
        <v/>
      </c>
      <c r="P275" s="15"/>
      <c r="Q275" s="15"/>
      <c r="R275" s="15"/>
      <c r="S275" s="15"/>
      <c r="T275" s="15"/>
      <c r="U275" s="15"/>
      <c r="V275" s="15"/>
      <c r="W275" s="621" t="str">
        <f>IF(ISBLANK($C275),"",_xlfn.IFNA(MATCH($C275,Deelnemersoverzicht!$C$16:$C$66,0),0))</f>
        <v/>
      </c>
      <c r="X275" s="15"/>
    </row>
    <row r="276" spans="1:24" ht="12" customHeight="1" x14ac:dyDescent="0.2">
      <c r="A276" s="195" t="str">
        <f t="shared" si="21"/>
        <v/>
      </c>
      <c r="B276" s="552"/>
      <c r="C276" s="560"/>
      <c r="D276" s="570"/>
      <c r="E276" s="553"/>
      <c r="F276" s="567"/>
      <c r="G276" s="567"/>
      <c r="H276" s="567"/>
      <c r="I276" s="567"/>
      <c r="J276" s="567"/>
      <c r="K276" s="567"/>
      <c r="L276" s="567"/>
      <c r="M276" s="559"/>
      <c r="N276" s="571"/>
      <c r="O276" s="141" t="str">
        <f t="shared" si="22"/>
        <v/>
      </c>
      <c r="P276" s="15"/>
      <c r="Q276" s="15"/>
      <c r="R276" s="15"/>
      <c r="S276" s="15"/>
      <c r="T276" s="15"/>
      <c r="U276" s="15"/>
      <c r="V276" s="15"/>
      <c r="W276" s="621" t="str">
        <f>IF(ISBLANK($C276),"",_xlfn.IFNA(MATCH($C276,Deelnemersoverzicht!$C$16:$C$66,0),0))</f>
        <v/>
      </c>
      <c r="X276" s="15"/>
    </row>
    <row r="277" spans="1:24" ht="12" customHeight="1" x14ac:dyDescent="0.2">
      <c r="A277" s="195" t="str">
        <f t="shared" si="21"/>
        <v/>
      </c>
      <c r="B277" s="552"/>
      <c r="C277" s="560"/>
      <c r="D277" s="570"/>
      <c r="E277" s="553"/>
      <c r="F277" s="567"/>
      <c r="G277" s="567"/>
      <c r="H277" s="567"/>
      <c r="I277" s="567"/>
      <c r="J277" s="567"/>
      <c r="K277" s="567"/>
      <c r="L277" s="567"/>
      <c r="M277" s="559"/>
      <c r="N277" s="571"/>
      <c r="O277" s="141" t="str">
        <f t="shared" si="22"/>
        <v/>
      </c>
      <c r="P277" s="15"/>
      <c r="Q277" s="15"/>
      <c r="R277" s="15"/>
      <c r="S277" s="15"/>
      <c r="T277" s="15"/>
      <c r="U277" s="15"/>
      <c r="V277" s="15"/>
      <c r="W277" s="621" t="str">
        <f>IF(ISBLANK($C277),"",_xlfn.IFNA(MATCH($C277,Deelnemersoverzicht!$C$16:$C$66,0),0))</f>
        <v/>
      </c>
      <c r="X277" s="15"/>
    </row>
    <row r="278" spans="1:24" ht="12" customHeight="1" x14ac:dyDescent="0.2">
      <c r="A278" s="195" t="str">
        <f t="shared" si="21"/>
        <v/>
      </c>
      <c r="B278" s="552"/>
      <c r="C278" s="560"/>
      <c r="D278" s="570"/>
      <c r="E278" s="553"/>
      <c r="F278" s="567"/>
      <c r="G278" s="567"/>
      <c r="H278" s="567"/>
      <c r="I278" s="567"/>
      <c r="J278" s="567"/>
      <c r="K278" s="567"/>
      <c r="L278" s="567"/>
      <c r="M278" s="559"/>
      <c r="N278" s="571"/>
      <c r="O278" s="141" t="str">
        <f t="shared" si="22"/>
        <v/>
      </c>
      <c r="P278" s="15"/>
      <c r="Q278" s="15"/>
      <c r="R278" s="15"/>
      <c r="S278" s="15"/>
      <c r="T278" s="15"/>
      <c r="U278" s="15"/>
      <c r="V278" s="15"/>
      <c r="W278" s="621" t="str">
        <f>IF(ISBLANK($C278),"",_xlfn.IFNA(MATCH($C278,Deelnemersoverzicht!$C$16:$C$66,0),0))</f>
        <v/>
      </c>
      <c r="X278" s="15"/>
    </row>
    <row r="279" spans="1:24" ht="12" customHeight="1" x14ac:dyDescent="0.2">
      <c r="A279" s="195" t="str">
        <f t="shared" si="21"/>
        <v/>
      </c>
      <c r="B279" s="552"/>
      <c r="C279" s="560"/>
      <c r="D279" s="570"/>
      <c r="E279" s="553"/>
      <c r="F279" s="567"/>
      <c r="G279" s="567"/>
      <c r="H279" s="567"/>
      <c r="I279" s="567"/>
      <c r="J279" s="567"/>
      <c r="K279" s="567"/>
      <c r="L279" s="567"/>
      <c r="M279" s="559"/>
      <c r="N279" s="571"/>
      <c r="O279" s="141" t="str">
        <f t="shared" si="22"/>
        <v/>
      </c>
      <c r="P279" s="15"/>
      <c r="Q279" s="15"/>
      <c r="R279" s="15"/>
      <c r="S279" s="15"/>
      <c r="T279" s="15"/>
      <c r="U279" s="15"/>
      <c r="V279" s="15"/>
      <c r="W279" s="621" t="str">
        <f>IF(ISBLANK($C279),"",_xlfn.IFNA(MATCH($C279,Deelnemersoverzicht!$C$16:$C$66,0),0))</f>
        <v/>
      </c>
      <c r="X279" s="15"/>
    </row>
    <row r="280" spans="1:24" ht="12" customHeight="1" x14ac:dyDescent="0.2">
      <c r="A280" s="195" t="str">
        <f t="shared" si="21"/>
        <v/>
      </c>
      <c r="B280" s="552"/>
      <c r="C280" s="560"/>
      <c r="D280" s="570"/>
      <c r="E280" s="553"/>
      <c r="F280" s="567"/>
      <c r="G280" s="567"/>
      <c r="H280" s="567"/>
      <c r="I280" s="567"/>
      <c r="J280" s="567"/>
      <c r="K280" s="567"/>
      <c r="L280" s="567"/>
      <c r="M280" s="559"/>
      <c r="N280" s="571"/>
      <c r="O280" s="141" t="str">
        <f t="shared" si="22"/>
        <v/>
      </c>
      <c r="P280" s="15"/>
      <c r="Q280" s="15"/>
      <c r="R280" s="15"/>
      <c r="S280" s="15"/>
      <c r="T280" s="15"/>
      <c r="U280" s="15"/>
      <c r="V280" s="15"/>
      <c r="W280" s="621" t="str">
        <f>IF(ISBLANK($C280),"",_xlfn.IFNA(MATCH($C280,Deelnemersoverzicht!$C$16:$C$66,0),0))</f>
        <v/>
      </c>
      <c r="X280" s="15"/>
    </row>
    <row r="281" spans="1:24" ht="12" customHeight="1" x14ac:dyDescent="0.2">
      <c r="A281" s="195" t="str">
        <f t="shared" si="21"/>
        <v/>
      </c>
      <c r="B281" s="552"/>
      <c r="C281" s="560"/>
      <c r="D281" s="570"/>
      <c r="E281" s="553"/>
      <c r="F281" s="567"/>
      <c r="G281" s="567"/>
      <c r="H281" s="567"/>
      <c r="I281" s="567"/>
      <c r="J281" s="567"/>
      <c r="K281" s="567"/>
      <c r="L281" s="567"/>
      <c r="M281" s="559"/>
      <c r="N281" s="571"/>
      <c r="O281" s="141" t="str">
        <f t="shared" si="22"/>
        <v/>
      </c>
      <c r="P281" s="15"/>
      <c r="Q281" s="15"/>
      <c r="R281" s="15"/>
      <c r="S281" s="15"/>
      <c r="T281" s="15"/>
      <c r="U281" s="15"/>
      <c r="V281" s="15"/>
      <c r="W281" s="621" t="str">
        <f>IF(ISBLANK($C281),"",_xlfn.IFNA(MATCH($C281,Deelnemersoverzicht!$C$16:$C$66,0),0))</f>
        <v/>
      </c>
      <c r="X281" s="15"/>
    </row>
    <row r="282" spans="1:24" ht="12" customHeight="1" x14ac:dyDescent="0.2">
      <c r="A282" s="195" t="str">
        <f t="shared" si="21"/>
        <v/>
      </c>
      <c r="B282" s="552"/>
      <c r="C282" s="560"/>
      <c r="D282" s="570"/>
      <c r="E282" s="553"/>
      <c r="F282" s="567"/>
      <c r="G282" s="567"/>
      <c r="H282" s="567"/>
      <c r="I282" s="567"/>
      <c r="J282" s="567"/>
      <c r="K282" s="567"/>
      <c r="L282" s="567"/>
      <c r="M282" s="559"/>
      <c r="N282" s="571"/>
      <c r="O282" s="141" t="str">
        <f t="shared" si="22"/>
        <v/>
      </c>
      <c r="P282" s="15"/>
      <c r="Q282" s="15"/>
      <c r="R282" s="15"/>
      <c r="S282" s="15"/>
      <c r="T282" s="15"/>
      <c r="U282" s="15"/>
      <c r="V282" s="15"/>
      <c r="W282" s="621" t="str">
        <f>IF(ISBLANK($C282),"",_xlfn.IFNA(MATCH($C282,Deelnemersoverzicht!$C$16:$C$66,0),0))</f>
        <v/>
      </c>
      <c r="X282" s="15"/>
    </row>
    <row r="283" spans="1:24" ht="12" customHeight="1" x14ac:dyDescent="0.2">
      <c r="A283" s="195" t="str">
        <f t="shared" si="21"/>
        <v/>
      </c>
      <c r="B283" s="552"/>
      <c r="C283" s="560"/>
      <c r="D283" s="570"/>
      <c r="E283" s="553"/>
      <c r="F283" s="567"/>
      <c r="G283" s="567"/>
      <c r="H283" s="567"/>
      <c r="I283" s="567"/>
      <c r="J283" s="567"/>
      <c r="K283" s="567"/>
      <c r="L283" s="567"/>
      <c r="M283" s="559"/>
      <c r="N283" s="571"/>
      <c r="O283" s="141" t="str">
        <f t="shared" si="22"/>
        <v/>
      </c>
      <c r="P283" s="15"/>
      <c r="Q283" s="15"/>
      <c r="R283" s="15"/>
      <c r="S283" s="15"/>
      <c r="T283" s="15"/>
      <c r="U283" s="15"/>
      <c r="V283" s="15"/>
      <c r="W283" s="621" t="str">
        <f>IF(ISBLANK($C283),"",_xlfn.IFNA(MATCH($C283,Deelnemersoverzicht!$C$16:$C$66,0),0))</f>
        <v/>
      </c>
      <c r="X283" s="15"/>
    </row>
    <row r="284" spans="1:24" ht="12" customHeight="1" x14ac:dyDescent="0.2">
      <c r="A284" s="195" t="str">
        <f t="shared" si="21"/>
        <v/>
      </c>
      <c r="B284" s="552"/>
      <c r="C284" s="560"/>
      <c r="D284" s="570"/>
      <c r="E284" s="553"/>
      <c r="F284" s="567"/>
      <c r="G284" s="567"/>
      <c r="H284" s="567"/>
      <c r="I284" s="567"/>
      <c r="J284" s="567"/>
      <c r="K284" s="567"/>
      <c r="L284" s="567"/>
      <c r="M284" s="559"/>
      <c r="N284" s="571"/>
      <c r="O284" s="141" t="str">
        <f t="shared" si="22"/>
        <v/>
      </c>
      <c r="P284" s="15"/>
      <c r="Q284" s="15"/>
      <c r="R284" s="15"/>
      <c r="S284" s="15"/>
      <c r="T284" s="15"/>
      <c r="U284" s="15"/>
      <c r="V284" s="15"/>
      <c r="W284" s="621" t="str">
        <f>IF(ISBLANK($C284),"",_xlfn.IFNA(MATCH($C284,Deelnemersoverzicht!$C$16:$C$66,0),0))</f>
        <v/>
      </c>
      <c r="X284" s="15"/>
    </row>
    <row r="285" spans="1:24" ht="12" customHeight="1" x14ac:dyDescent="0.2">
      <c r="A285" s="195" t="str">
        <f t="shared" si="21"/>
        <v/>
      </c>
      <c r="B285" s="552"/>
      <c r="C285" s="560"/>
      <c r="D285" s="570"/>
      <c r="E285" s="553"/>
      <c r="F285" s="567"/>
      <c r="G285" s="567"/>
      <c r="H285" s="567"/>
      <c r="I285" s="567"/>
      <c r="J285" s="567"/>
      <c r="K285" s="567"/>
      <c r="L285" s="567"/>
      <c r="M285" s="559"/>
      <c r="N285" s="571"/>
      <c r="O285" s="141" t="str">
        <f t="shared" si="22"/>
        <v/>
      </c>
      <c r="P285" s="15"/>
      <c r="Q285" s="15"/>
      <c r="R285" s="15"/>
      <c r="S285" s="15"/>
      <c r="T285" s="15"/>
      <c r="U285" s="15"/>
      <c r="V285" s="15"/>
      <c r="W285" s="621" t="str">
        <f>IF(ISBLANK($C285),"",_xlfn.IFNA(MATCH($C285,Deelnemersoverzicht!$C$16:$C$66,0),0))</f>
        <v/>
      </c>
      <c r="X285" s="15"/>
    </row>
    <row r="286" spans="1:24" ht="12" customHeight="1" x14ac:dyDescent="0.2">
      <c r="A286" s="195" t="str">
        <f t="shared" si="21"/>
        <v/>
      </c>
      <c r="B286" s="552"/>
      <c r="C286" s="560"/>
      <c r="D286" s="570"/>
      <c r="E286" s="553"/>
      <c r="F286" s="567"/>
      <c r="G286" s="567"/>
      <c r="H286" s="567"/>
      <c r="I286" s="567"/>
      <c r="J286" s="567"/>
      <c r="K286" s="567"/>
      <c r="L286" s="567"/>
      <c r="M286" s="559"/>
      <c r="N286" s="571"/>
      <c r="O286" s="141" t="str">
        <f t="shared" si="22"/>
        <v/>
      </c>
      <c r="P286" s="15"/>
      <c r="Q286" s="15"/>
      <c r="R286" s="15"/>
      <c r="S286" s="15"/>
      <c r="T286" s="15"/>
      <c r="U286" s="15"/>
      <c r="V286" s="15"/>
      <c r="W286" s="621" t="str">
        <f>IF(ISBLANK($C286),"",_xlfn.IFNA(MATCH($C286,Deelnemersoverzicht!$C$16:$C$66,0),0))</f>
        <v/>
      </c>
      <c r="X286" s="15"/>
    </row>
    <row r="287" spans="1:24" ht="12" customHeight="1" x14ac:dyDescent="0.2">
      <c r="A287" s="195" t="str">
        <f t="shared" si="21"/>
        <v/>
      </c>
      <c r="B287" s="552"/>
      <c r="C287" s="560"/>
      <c r="D287" s="570"/>
      <c r="E287" s="553"/>
      <c r="F287" s="567"/>
      <c r="G287" s="567"/>
      <c r="H287" s="567"/>
      <c r="I287" s="567"/>
      <c r="J287" s="567"/>
      <c r="K287" s="567"/>
      <c r="L287" s="567"/>
      <c r="M287" s="559"/>
      <c r="N287" s="571"/>
      <c r="O287" s="141" t="str">
        <f t="shared" si="22"/>
        <v/>
      </c>
      <c r="P287" s="15"/>
      <c r="Q287" s="15"/>
      <c r="R287" s="15"/>
      <c r="S287" s="15"/>
      <c r="T287" s="15"/>
      <c r="U287" s="15"/>
      <c r="V287" s="15"/>
      <c r="W287" s="621" t="str">
        <f>IF(ISBLANK($C287),"",_xlfn.IFNA(MATCH($C287,Deelnemersoverzicht!$C$16:$C$66,0),0))</f>
        <v/>
      </c>
      <c r="X287" s="15"/>
    </row>
    <row r="288" spans="1:24" ht="12" customHeight="1" x14ac:dyDescent="0.2">
      <c r="A288" s="195" t="str">
        <f t="shared" si="21"/>
        <v/>
      </c>
      <c r="B288" s="552"/>
      <c r="C288" s="560"/>
      <c r="D288" s="570"/>
      <c r="E288" s="553"/>
      <c r="F288" s="567"/>
      <c r="G288" s="567"/>
      <c r="H288" s="567"/>
      <c r="I288" s="567"/>
      <c r="J288" s="567"/>
      <c r="K288" s="567"/>
      <c r="L288" s="567"/>
      <c r="M288" s="559"/>
      <c r="N288" s="571"/>
      <c r="O288" s="141" t="str">
        <f t="shared" si="22"/>
        <v/>
      </c>
      <c r="P288" s="15"/>
      <c r="Q288" s="15"/>
      <c r="R288" s="15"/>
      <c r="S288" s="15"/>
      <c r="T288" s="15"/>
      <c r="U288" s="15"/>
      <c r="V288" s="15"/>
      <c r="W288" s="621" t="str">
        <f>IF(ISBLANK($C288),"",_xlfn.IFNA(MATCH($C288,Deelnemersoverzicht!$C$16:$C$66,0),0))</f>
        <v/>
      </c>
      <c r="X288" s="15"/>
    </row>
    <row r="289" spans="1:24" ht="12" customHeight="1" x14ac:dyDescent="0.2">
      <c r="A289" s="195" t="str">
        <f t="shared" si="21"/>
        <v/>
      </c>
      <c r="B289" s="552"/>
      <c r="C289" s="560"/>
      <c r="D289" s="570"/>
      <c r="E289" s="553"/>
      <c r="F289" s="567"/>
      <c r="G289" s="567"/>
      <c r="H289" s="567"/>
      <c r="I289" s="567"/>
      <c r="J289" s="567"/>
      <c r="K289" s="567"/>
      <c r="L289" s="567"/>
      <c r="M289" s="559"/>
      <c r="N289" s="571"/>
      <c r="O289" s="141" t="str">
        <f t="shared" si="22"/>
        <v/>
      </c>
      <c r="P289" s="15"/>
      <c r="Q289" s="15"/>
      <c r="R289" s="15"/>
      <c r="S289" s="15"/>
      <c r="T289" s="15"/>
      <c r="U289" s="15"/>
      <c r="V289" s="15"/>
      <c r="W289" s="621" t="str">
        <f>IF(ISBLANK($C289),"",_xlfn.IFNA(MATCH($C289,Deelnemersoverzicht!$C$16:$C$66,0),0))</f>
        <v/>
      </c>
      <c r="X289" s="15"/>
    </row>
    <row r="290" spans="1:24" ht="12" customHeight="1" x14ac:dyDescent="0.2">
      <c r="A290" s="195" t="str">
        <f t="shared" si="21"/>
        <v/>
      </c>
      <c r="B290" s="552"/>
      <c r="C290" s="560"/>
      <c r="D290" s="570"/>
      <c r="E290" s="553"/>
      <c r="F290" s="567"/>
      <c r="G290" s="567"/>
      <c r="H290" s="567"/>
      <c r="I290" s="567"/>
      <c r="J290" s="567"/>
      <c r="K290" s="567"/>
      <c r="L290" s="567"/>
      <c r="M290" s="559"/>
      <c r="N290" s="571"/>
      <c r="O290" s="141" t="str">
        <f t="shared" si="22"/>
        <v/>
      </c>
      <c r="P290" s="15"/>
      <c r="Q290" s="15"/>
      <c r="R290" s="15"/>
      <c r="S290" s="15"/>
      <c r="T290" s="15"/>
      <c r="U290" s="15"/>
      <c r="V290" s="15"/>
      <c r="W290" s="621" t="str">
        <f>IF(ISBLANK($C290),"",_xlfn.IFNA(MATCH($C290,Deelnemersoverzicht!$C$16:$C$66,0),0))</f>
        <v/>
      </c>
      <c r="X290" s="15"/>
    </row>
    <row r="291" spans="1:24" ht="12" customHeight="1" x14ac:dyDescent="0.2">
      <c r="A291" s="195" t="str">
        <f t="shared" si="21"/>
        <v/>
      </c>
      <c r="B291" s="552"/>
      <c r="C291" s="560"/>
      <c r="D291" s="570"/>
      <c r="E291" s="553"/>
      <c r="F291" s="567"/>
      <c r="G291" s="567"/>
      <c r="H291" s="567"/>
      <c r="I291" s="567"/>
      <c r="J291" s="567"/>
      <c r="K291" s="567"/>
      <c r="L291" s="567"/>
      <c r="M291" s="559"/>
      <c r="N291" s="571"/>
      <c r="O291" s="141" t="str">
        <f t="shared" si="22"/>
        <v/>
      </c>
      <c r="P291" s="15"/>
      <c r="Q291" s="15"/>
      <c r="R291" s="15"/>
      <c r="S291" s="15"/>
      <c r="T291" s="15"/>
      <c r="U291" s="15"/>
      <c r="V291" s="15"/>
      <c r="W291" s="621" t="str">
        <f>IF(ISBLANK($C291),"",_xlfn.IFNA(MATCH($C291,Deelnemersoverzicht!$C$16:$C$66,0),0))</f>
        <v/>
      </c>
      <c r="X291" s="15"/>
    </row>
    <row r="292" spans="1:24" ht="12" customHeight="1" x14ac:dyDescent="0.2">
      <c r="A292" s="195" t="str">
        <f t="shared" si="21"/>
        <v/>
      </c>
      <c r="B292" s="552"/>
      <c r="C292" s="560"/>
      <c r="D292" s="570"/>
      <c r="E292" s="553"/>
      <c r="F292" s="567"/>
      <c r="G292" s="567"/>
      <c r="H292" s="567"/>
      <c r="I292" s="567"/>
      <c r="J292" s="567"/>
      <c r="K292" s="567"/>
      <c r="L292" s="567"/>
      <c r="M292" s="559"/>
      <c r="N292" s="571"/>
      <c r="O292" s="141" t="str">
        <f t="shared" si="22"/>
        <v/>
      </c>
      <c r="P292" s="15"/>
      <c r="Q292" s="15"/>
      <c r="R292" s="15"/>
      <c r="S292" s="15"/>
      <c r="T292" s="15"/>
      <c r="U292" s="15"/>
      <c r="V292" s="15"/>
      <c r="W292" s="621" t="str">
        <f>IF(ISBLANK($C292),"",_xlfn.IFNA(MATCH($C292,Deelnemersoverzicht!$C$16:$C$66,0),0))</f>
        <v/>
      </c>
      <c r="X292" s="15"/>
    </row>
    <row r="293" spans="1:24" ht="12" customHeight="1" x14ac:dyDescent="0.2">
      <c r="A293" s="195" t="str">
        <f t="shared" si="21"/>
        <v/>
      </c>
      <c r="B293" s="552"/>
      <c r="C293" s="560"/>
      <c r="D293" s="570"/>
      <c r="E293" s="553"/>
      <c r="F293" s="567"/>
      <c r="G293" s="567"/>
      <c r="H293" s="567"/>
      <c r="I293" s="567"/>
      <c r="J293" s="567"/>
      <c r="K293" s="567"/>
      <c r="L293" s="567"/>
      <c r="M293" s="559"/>
      <c r="N293" s="571"/>
      <c r="O293" s="141" t="str">
        <f t="shared" si="22"/>
        <v/>
      </c>
      <c r="P293" s="15"/>
      <c r="Q293" s="15"/>
      <c r="R293" s="15"/>
      <c r="S293" s="15"/>
      <c r="T293" s="15"/>
      <c r="U293" s="15"/>
      <c r="V293" s="15"/>
      <c r="W293" s="621" t="str">
        <f>IF(ISBLANK($C293),"",_xlfn.IFNA(MATCH($C293,Deelnemersoverzicht!$C$16:$C$66,0),0))</f>
        <v/>
      </c>
      <c r="X293" s="15"/>
    </row>
    <row r="294" spans="1:24" ht="12" customHeight="1" x14ac:dyDescent="0.2">
      <c r="A294" s="195" t="str">
        <f t="shared" si="21"/>
        <v/>
      </c>
      <c r="B294" s="552"/>
      <c r="C294" s="560"/>
      <c r="D294" s="570"/>
      <c r="E294" s="553"/>
      <c r="F294" s="567"/>
      <c r="G294" s="567"/>
      <c r="H294" s="567"/>
      <c r="I294" s="567"/>
      <c r="J294" s="567"/>
      <c r="K294" s="567"/>
      <c r="L294" s="567"/>
      <c r="M294" s="559"/>
      <c r="N294" s="571"/>
      <c r="O294" s="141" t="str">
        <f t="shared" si="22"/>
        <v/>
      </c>
      <c r="P294" s="15"/>
      <c r="Q294" s="15"/>
      <c r="R294" s="15"/>
      <c r="S294" s="15"/>
      <c r="T294" s="15"/>
      <c r="U294" s="15"/>
      <c r="V294" s="15"/>
      <c r="W294" s="621" t="str">
        <f>IF(ISBLANK($C294),"",_xlfn.IFNA(MATCH($C294,Deelnemersoverzicht!$C$16:$C$66,0),0))</f>
        <v/>
      </c>
      <c r="X294" s="15"/>
    </row>
    <row r="295" spans="1:24" ht="12" customHeight="1" x14ac:dyDescent="0.2">
      <c r="A295" s="195" t="str">
        <f t="shared" si="21"/>
        <v/>
      </c>
      <c r="B295" s="552"/>
      <c r="C295" s="560"/>
      <c r="D295" s="570"/>
      <c r="E295" s="553"/>
      <c r="F295" s="567"/>
      <c r="G295" s="567"/>
      <c r="H295" s="567"/>
      <c r="I295" s="567"/>
      <c r="J295" s="567"/>
      <c r="K295" s="567"/>
      <c r="L295" s="567"/>
      <c r="M295" s="559"/>
      <c r="N295" s="571"/>
      <c r="O295" s="141" t="str">
        <f t="shared" si="22"/>
        <v/>
      </c>
      <c r="P295" s="15"/>
      <c r="Q295" s="15"/>
      <c r="R295" s="15"/>
      <c r="S295" s="15"/>
      <c r="T295" s="15"/>
      <c r="U295" s="15"/>
      <c r="V295" s="15"/>
      <c r="W295" s="621" t="str">
        <f>IF(ISBLANK($C295),"",_xlfn.IFNA(MATCH($C295,Deelnemersoverzicht!$C$16:$C$66,0),0))</f>
        <v/>
      </c>
      <c r="X295" s="15"/>
    </row>
    <row r="296" spans="1:24" ht="12" customHeight="1" x14ac:dyDescent="0.2">
      <c r="A296" s="195" t="str">
        <f t="shared" si="21"/>
        <v/>
      </c>
      <c r="B296" s="552"/>
      <c r="C296" s="560"/>
      <c r="D296" s="570"/>
      <c r="E296" s="553"/>
      <c r="F296" s="567"/>
      <c r="G296" s="567"/>
      <c r="H296" s="567"/>
      <c r="I296" s="567"/>
      <c r="J296" s="567"/>
      <c r="K296" s="567"/>
      <c r="L296" s="567"/>
      <c r="M296" s="559"/>
      <c r="N296" s="571"/>
      <c r="O296" s="141" t="str">
        <f t="shared" si="22"/>
        <v/>
      </c>
      <c r="P296" s="15"/>
      <c r="Q296" s="15"/>
      <c r="R296" s="15"/>
      <c r="S296" s="15"/>
      <c r="T296" s="15"/>
      <c r="U296" s="15"/>
      <c r="V296" s="15"/>
      <c r="W296" s="621" t="str">
        <f>IF(ISBLANK($C296),"",_xlfn.IFNA(MATCH($C296,Deelnemersoverzicht!$C$16:$C$66,0),0))</f>
        <v/>
      </c>
      <c r="X296" s="15"/>
    </row>
    <row r="297" spans="1:24" ht="12" customHeight="1" x14ac:dyDescent="0.2">
      <c r="A297" s="195" t="str">
        <f t="shared" si="21"/>
        <v/>
      </c>
      <c r="B297" s="552"/>
      <c r="C297" s="560"/>
      <c r="D297" s="570"/>
      <c r="E297" s="553"/>
      <c r="F297" s="567"/>
      <c r="G297" s="567"/>
      <c r="H297" s="567"/>
      <c r="I297" s="567"/>
      <c r="J297" s="567"/>
      <c r="K297" s="567"/>
      <c r="L297" s="567"/>
      <c r="M297" s="559"/>
      <c r="N297" s="572"/>
      <c r="O297" s="141" t="str">
        <f t="shared" si="22"/>
        <v/>
      </c>
      <c r="P297" s="15"/>
      <c r="Q297" s="15"/>
      <c r="R297" s="15"/>
      <c r="S297" s="15"/>
      <c r="T297" s="15"/>
      <c r="U297" s="15"/>
      <c r="V297" s="15"/>
      <c r="W297" s="621" t="str">
        <f>IF(ISBLANK($C297),"",_xlfn.IFNA(MATCH($C297,Deelnemersoverzicht!$C$16:$C$66,0),0))</f>
        <v/>
      </c>
      <c r="X297" s="15"/>
    </row>
    <row r="298" spans="1:24" ht="12" customHeight="1" x14ac:dyDescent="0.2">
      <c r="A298" s="195" t="str">
        <f t="shared" si="21"/>
        <v/>
      </c>
      <c r="B298" s="552"/>
      <c r="C298" s="560"/>
      <c r="D298" s="570"/>
      <c r="E298" s="553"/>
      <c r="F298" s="567"/>
      <c r="G298" s="567"/>
      <c r="H298" s="567"/>
      <c r="I298" s="567"/>
      <c r="J298" s="567"/>
      <c r="K298" s="567"/>
      <c r="L298" s="567"/>
      <c r="M298" s="559"/>
      <c r="N298" s="572"/>
      <c r="O298" s="141" t="str">
        <f t="shared" si="22"/>
        <v/>
      </c>
      <c r="P298" s="15"/>
      <c r="Q298" s="15"/>
      <c r="R298" s="15"/>
      <c r="S298" s="15"/>
      <c r="T298" s="15"/>
      <c r="U298" s="15"/>
      <c r="V298" s="15"/>
      <c r="W298" s="621" t="str">
        <f>IF(ISBLANK($C298),"",_xlfn.IFNA(MATCH($C298,Deelnemersoverzicht!$C$16:$C$66,0),0))</f>
        <v/>
      </c>
      <c r="X298" s="15"/>
    </row>
    <row r="299" spans="1:24" ht="12" customHeight="1" x14ac:dyDescent="0.2">
      <c r="A299" s="195" t="str">
        <f t="shared" si="21"/>
        <v/>
      </c>
      <c r="B299" s="552"/>
      <c r="C299" s="560"/>
      <c r="D299" s="570"/>
      <c r="E299" s="553"/>
      <c r="F299" s="567"/>
      <c r="G299" s="567"/>
      <c r="H299" s="567"/>
      <c r="I299" s="567"/>
      <c r="J299" s="567"/>
      <c r="K299" s="567"/>
      <c r="L299" s="567"/>
      <c r="M299" s="559"/>
      <c r="N299" s="572"/>
      <c r="O299" s="141" t="str">
        <f t="shared" si="22"/>
        <v/>
      </c>
      <c r="P299" s="15"/>
      <c r="Q299" s="15"/>
      <c r="R299" s="15"/>
      <c r="S299" s="15"/>
      <c r="T299" s="15"/>
      <c r="U299" s="15"/>
      <c r="V299" s="15"/>
      <c r="W299" s="621" t="str">
        <f>IF(ISBLANK($C299),"",_xlfn.IFNA(MATCH($C299,Deelnemersoverzicht!$C$16:$C$66,0),0))</f>
        <v/>
      </c>
      <c r="X299" s="15"/>
    </row>
    <row r="300" spans="1:24" ht="12" customHeight="1" x14ac:dyDescent="0.2">
      <c r="A300" s="195" t="str">
        <f t="shared" si="21"/>
        <v/>
      </c>
      <c r="B300" s="552"/>
      <c r="C300" s="560"/>
      <c r="D300" s="570"/>
      <c r="E300" s="553"/>
      <c r="F300" s="567"/>
      <c r="G300" s="567"/>
      <c r="H300" s="567"/>
      <c r="I300" s="567"/>
      <c r="J300" s="567"/>
      <c r="K300" s="567"/>
      <c r="L300" s="567"/>
      <c r="M300" s="559"/>
      <c r="N300" s="572"/>
      <c r="O300" s="141" t="str">
        <f t="shared" si="22"/>
        <v/>
      </c>
      <c r="P300" s="15"/>
      <c r="Q300" s="15"/>
      <c r="R300" s="15"/>
      <c r="S300" s="15"/>
      <c r="T300" s="15"/>
      <c r="U300" s="15"/>
      <c r="V300" s="15"/>
      <c r="W300" s="621" t="str">
        <f>IF(ISBLANK($C300),"",_xlfn.IFNA(MATCH($C300,Deelnemersoverzicht!$C$16:$C$66,0),0))</f>
        <v/>
      </c>
      <c r="X300" s="15"/>
    </row>
    <row r="301" spans="1:24" ht="12" customHeight="1" x14ac:dyDescent="0.2">
      <c r="A301" s="195" t="str">
        <f t="shared" si="21"/>
        <v/>
      </c>
      <c r="B301" s="552"/>
      <c r="C301" s="560"/>
      <c r="D301" s="570"/>
      <c r="E301" s="553"/>
      <c r="F301" s="567"/>
      <c r="G301" s="567"/>
      <c r="H301" s="567"/>
      <c r="I301" s="567"/>
      <c r="J301" s="567"/>
      <c r="K301" s="567"/>
      <c r="L301" s="567"/>
      <c r="M301" s="559"/>
      <c r="N301" s="572"/>
      <c r="O301" s="141" t="str">
        <f t="shared" si="22"/>
        <v/>
      </c>
      <c r="P301" s="15"/>
      <c r="Q301" s="15"/>
      <c r="R301" s="15"/>
      <c r="S301" s="15"/>
      <c r="T301" s="15"/>
      <c r="U301" s="15"/>
      <c r="V301" s="15"/>
      <c r="W301" s="621" t="str">
        <f>IF(ISBLANK($C301),"",_xlfn.IFNA(MATCH($C301,Deelnemersoverzicht!$C$16:$C$66,0),0))</f>
        <v/>
      </c>
      <c r="X301" s="15"/>
    </row>
    <row r="302" spans="1:24" ht="12" customHeight="1" x14ac:dyDescent="0.2">
      <c r="A302" s="195" t="str">
        <f t="shared" si="21"/>
        <v/>
      </c>
      <c r="B302" s="552"/>
      <c r="C302" s="560"/>
      <c r="D302" s="570"/>
      <c r="E302" s="553"/>
      <c r="F302" s="567"/>
      <c r="G302" s="567"/>
      <c r="H302" s="567"/>
      <c r="I302" s="567"/>
      <c r="J302" s="567"/>
      <c r="K302" s="567"/>
      <c r="L302" s="567"/>
      <c r="M302" s="559"/>
      <c r="N302" s="572"/>
      <c r="O302" s="141" t="str">
        <f t="shared" si="22"/>
        <v/>
      </c>
      <c r="P302" s="15"/>
      <c r="Q302" s="15"/>
      <c r="R302" s="15"/>
      <c r="S302" s="15"/>
      <c r="T302" s="15"/>
      <c r="U302" s="15"/>
      <c r="V302" s="15"/>
      <c r="W302" s="621" t="str">
        <f>IF(ISBLANK($C302),"",_xlfn.IFNA(MATCH($C302,Deelnemersoverzicht!$C$16:$C$66,0),0))</f>
        <v/>
      </c>
      <c r="X302" s="15"/>
    </row>
    <row r="303" spans="1:24" ht="12" customHeight="1" x14ac:dyDescent="0.2">
      <c r="A303" s="195" t="str">
        <f t="shared" si="21"/>
        <v/>
      </c>
      <c r="B303" s="552"/>
      <c r="C303" s="560"/>
      <c r="D303" s="570"/>
      <c r="E303" s="553"/>
      <c r="F303" s="567"/>
      <c r="G303" s="567"/>
      <c r="H303" s="567"/>
      <c r="I303" s="567"/>
      <c r="J303" s="567"/>
      <c r="K303" s="567"/>
      <c r="L303" s="567"/>
      <c r="M303" s="559"/>
      <c r="N303" s="572"/>
      <c r="O303" s="141" t="str">
        <f t="shared" si="22"/>
        <v/>
      </c>
      <c r="P303" s="15"/>
      <c r="Q303" s="15"/>
      <c r="R303" s="15"/>
      <c r="S303" s="15"/>
      <c r="T303" s="15"/>
      <c r="U303" s="15"/>
      <c r="V303" s="15"/>
      <c r="W303" s="621" t="str">
        <f>IF(ISBLANK($C303),"",_xlfn.IFNA(MATCH($C303,Deelnemersoverzicht!$C$16:$C$66,0),0))</f>
        <v/>
      </c>
      <c r="X303" s="15"/>
    </row>
    <row r="304" spans="1:24" ht="12" customHeight="1" x14ac:dyDescent="0.2">
      <c r="A304" s="195" t="str">
        <f t="shared" si="21"/>
        <v/>
      </c>
      <c r="B304" s="552"/>
      <c r="C304" s="560"/>
      <c r="D304" s="570"/>
      <c r="E304" s="553"/>
      <c r="F304" s="567"/>
      <c r="G304" s="567"/>
      <c r="H304" s="567"/>
      <c r="I304" s="567"/>
      <c r="J304" s="567"/>
      <c r="K304" s="567"/>
      <c r="L304" s="567"/>
      <c r="M304" s="559"/>
      <c r="N304" s="572"/>
      <c r="O304" s="141" t="str">
        <f t="shared" si="22"/>
        <v/>
      </c>
      <c r="P304" s="15"/>
      <c r="Q304" s="15"/>
      <c r="R304" s="15"/>
      <c r="S304" s="15"/>
      <c r="T304" s="15"/>
      <c r="U304" s="15"/>
      <c r="V304" s="15"/>
      <c r="W304" s="621" t="str">
        <f>IF(ISBLANK($C304),"",_xlfn.IFNA(MATCH($C304,Deelnemersoverzicht!$C$16:$C$66,0),0))</f>
        <v/>
      </c>
      <c r="X304" s="15"/>
    </row>
    <row r="305" spans="1:24" ht="12" customHeight="1" x14ac:dyDescent="0.2">
      <c r="A305" s="195" t="str">
        <f t="shared" si="21"/>
        <v/>
      </c>
      <c r="B305" s="552"/>
      <c r="C305" s="560"/>
      <c r="D305" s="570"/>
      <c r="E305" s="553"/>
      <c r="F305" s="567"/>
      <c r="G305" s="567"/>
      <c r="H305" s="567"/>
      <c r="I305" s="567"/>
      <c r="J305" s="567"/>
      <c r="K305" s="567"/>
      <c r="L305" s="567"/>
      <c r="M305" s="559"/>
      <c r="N305" s="572"/>
      <c r="O305" s="141" t="str">
        <f t="shared" si="22"/>
        <v/>
      </c>
      <c r="P305" s="15"/>
      <c r="Q305" s="15"/>
      <c r="R305" s="15"/>
      <c r="S305" s="15"/>
      <c r="T305" s="15"/>
      <c r="U305" s="15"/>
      <c r="V305" s="15"/>
      <c r="W305" s="621" t="str">
        <f>IF(ISBLANK($C305),"",_xlfn.IFNA(MATCH($C305,Deelnemersoverzicht!$C$16:$C$66,0),0))</f>
        <v/>
      </c>
      <c r="X305" s="15"/>
    </row>
    <row r="306" spans="1:24" ht="12" customHeight="1" x14ac:dyDescent="0.2">
      <c r="A306" s="195" t="str">
        <f t="shared" si="21"/>
        <v/>
      </c>
      <c r="B306" s="552"/>
      <c r="C306" s="560"/>
      <c r="D306" s="570"/>
      <c r="E306" s="553"/>
      <c r="F306" s="567"/>
      <c r="G306" s="567"/>
      <c r="H306" s="567"/>
      <c r="I306" s="567"/>
      <c r="J306" s="567"/>
      <c r="K306" s="567"/>
      <c r="L306" s="567"/>
      <c r="M306" s="559"/>
      <c r="N306" s="572"/>
      <c r="O306" s="141" t="str">
        <f t="shared" si="22"/>
        <v/>
      </c>
      <c r="P306" s="15"/>
      <c r="Q306" s="15"/>
      <c r="R306" s="15"/>
      <c r="S306" s="15"/>
      <c r="T306" s="15"/>
      <c r="U306" s="15"/>
      <c r="V306" s="15"/>
      <c r="W306" s="621" t="str">
        <f>IF(ISBLANK($C306),"",_xlfn.IFNA(MATCH($C306,Deelnemersoverzicht!$C$16:$C$66,0),0))</f>
        <v/>
      </c>
      <c r="X306" s="15"/>
    </row>
    <row r="307" spans="1:24" ht="12" customHeight="1" x14ac:dyDescent="0.2">
      <c r="A307" s="195" t="str">
        <f t="shared" si="21"/>
        <v/>
      </c>
      <c r="B307" s="552"/>
      <c r="C307" s="560"/>
      <c r="D307" s="570"/>
      <c r="E307" s="553"/>
      <c r="F307" s="567"/>
      <c r="G307" s="567"/>
      <c r="H307" s="567"/>
      <c r="I307" s="567"/>
      <c r="J307" s="567"/>
      <c r="K307" s="567"/>
      <c r="L307" s="567"/>
      <c r="M307" s="559"/>
      <c r="N307" s="572"/>
      <c r="O307" s="141" t="str">
        <f t="shared" si="22"/>
        <v/>
      </c>
      <c r="P307" s="15"/>
      <c r="Q307" s="15"/>
      <c r="R307" s="15"/>
      <c r="S307" s="15"/>
      <c r="T307" s="15"/>
      <c r="U307" s="15"/>
      <c r="V307" s="15"/>
      <c r="W307" s="621" t="str">
        <f>IF(ISBLANK($C307),"",_xlfn.IFNA(MATCH($C307,Deelnemersoverzicht!$C$16:$C$66,0),0))</f>
        <v/>
      </c>
      <c r="X307" s="15"/>
    </row>
    <row r="308" spans="1:24" ht="12" customHeight="1" x14ac:dyDescent="0.2">
      <c r="A308" s="195" t="str">
        <f t="shared" si="21"/>
        <v/>
      </c>
      <c r="B308" s="552"/>
      <c r="C308" s="560"/>
      <c r="D308" s="570"/>
      <c r="E308" s="553"/>
      <c r="F308" s="567"/>
      <c r="G308" s="567"/>
      <c r="H308" s="567"/>
      <c r="I308" s="567"/>
      <c r="J308" s="567"/>
      <c r="K308" s="567"/>
      <c r="L308" s="567"/>
      <c r="M308" s="559"/>
      <c r="N308" s="572"/>
      <c r="O308" s="141" t="str">
        <f t="shared" si="22"/>
        <v/>
      </c>
      <c r="P308" s="15"/>
      <c r="Q308" s="15"/>
      <c r="R308" s="15"/>
      <c r="S308" s="15"/>
      <c r="T308" s="15"/>
      <c r="U308" s="15"/>
      <c r="V308" s="15"/>
      <c r="W308" s="621" t="str">
        <f>IF(ISBLANK($C308),"",_xlfn.IFNA(MATCH($C308,Deelnemersoverzicht!$C$16:$C$66,0),0))</f>
        <v/>
      </c>
      <c r="X308" s="15"/>
    </row>
    <row r="309" spans="1:24" ht="12" customHeight="1" x14ac:dyDescent="0.2">
      <c r="A309" s="195" t="str">
        <f t="shared" si="21"/>
        <v/>
      </c>
      <c r="B309" s="552"/>
      <c r="C309" s="560"/>
      <c r="D309" s="570"/>
      <c r="E309" s="553"/>
      <c r="F309" s="567"/>
      <c r="G309" s="567"/>
      <c r="H309" s="567"/>
      <c r="I309" s="567"/>
      <c r="J309" s="567"/>
      <c r="K309" s="567"/>
      <c r="L309" s="567"/>
      <c r="M309" s="559"/>
      <c r="N309" s="572"/>
      <c r="O309" s="141" t="str">
        <f t="shared" si="22"/>
        <v/>
      </c>
      <c r="P309" s="15"/>
      <c r="Q309" s="15"/>
      <c r="R309" s="15"/>
      <c r="S309" s="15"/>
      <c r="T309" s="15"/>
      <c r="U309" s="15"/>
      <c r="V309" s="15"/>
      <c r="W309" s="621" t="str">
        <f>IF(ISBLANK($C309),"",_xlfn.IFNA(MATCH($C309,Deelnemersoverzicht!$C$16:$C$66,0),0))</f>
        <v/>
      </c>
      <c r="X309" s="15"/>
    </row>
    <row r="310" spans="1:24" ht="12" customHeight="1" x14ac:dyDescent="0.2">
      <c r="A310" s="195" t="str">
        <f t="shared" si="21"/>
        <v/>
      </c>
      <c r="B310" s="552"/>
      <c r="C310" s="560"/>
      <c r="D310" s="570"/>
      <c r="E310" s="553"/>
      <c r="F310" s="567"/>
      <c r="G310" s="567"/>
      <c r="H310" s="567"/>
      <c r="I310" s="567"/>
      <c r="J310" s="567"/>
      <c r="K310" s="567"/>
      <c r="L310" s="567"/>
      <c r="M310" s="559"/>
      <c r="N310" s="572"/>
      <c r="O310" s="141" t="str">
        <f t="shared" si="22"/>
        <v/>
      </c>
      <c r="P310" s="15"/>
      <c r="Q310" s="15"/>
      <c r="R310" s="15"/>
      <c r="S310" s="15"/>
      <c r="T310" s="15"/>
      <c r="U310" s="15"/>
      <c r="V310" s="15"/>
      <c r="W310" s="621" t="str">
        <f>IF(ISBLANK($C310),"",_xlfn.IFNA(MATCH($C310,Deelnemersoverzicht!$C$16:$C$66,0),0))</f>
        <v/>
      </c>
      <c r="X310" s="15"/>
    </row>
    <row r="311" spans="1:24" ht="12" customHeight="1" x14ac:dyDescent="0.2">
      <c r="A311" s="195" t="str">
        <f t="shared" si="21"/>
        <v/>
      </c>
      <c r="B311" s="552"/>
      <c r="C311" s="560"/>
      <c r="D311" s="570"/>
      <c r="E311" s="553"/>
      <c r="F311" s="567"/>
      <c r="G311" s="567"/>
      <c r="H311" s="567"/>
      <c r="I311" s="567"/>
      <c r="J311" s="567"/>
      <c r="K311" s="567"/>
      <c r="L311" s="567"/>
      <c r="M311" s="559"/>
      <c r="N311" s="572"/>
      <c r="O311" s="141" t="str">
        <f t="shared" si="22"/>
        <v/>
      </c>
      <c r="P311" s="15"/>
      <c r="Q311" s="15"/>
      <c r="R311" s="15"/>
      <c r="S311" s="15"/>
      <c r="T311" s="15"/>
      <c r="U311" s="15"/>
      <c r="V311" s="15"/>
      <c r="W311" s="621" t="str">
        <f>IF(ISBLANK($C311),"",_xlfn.IFNA(MATCH($C311,Deelnemersoverzicht!$C$16:$C$66,0),0))</f>
        <v/>
      </c>
      <c r="X311" s="15"/>
    </row>
    <row r="312" spans="1:24" ht="12" customHeight="1" x14ac:dyDescent="0.2">
      <c r="A312" s="195" t="str">
        <f t="shared" si="21"/>
        <v/>
      </c>
      <c r="B312" s="552"/>
      <c r="C312" s="560"/>
      <c r="D312" s="570"/>
      <c r="E312" s="553"/>
      <c r="F312" s="567"/>
      <c r="G312" s="567"/>
      <c r="H312" s="567"/>
      <c r="I312" s="567"/>
      <c r="J312" s="567"/>
      <c r="K312" s="567"/>
      <c r="L312" s="567"/>
      <c r="M312" s="559"/>
      <c r="N312" s="572"/>
      <c r="O312" s="141" t="str">
        <f t="shared" si="22"/>
        <v/>
      </c>
      <c r="P312" s="15"/>
      <c r="Q312" s="15"/>
      <c r="R312" s="15"/>
      <c r="S312" s="15"/>
      <c r="T312" s="15"/>
      <c r="U312" s="15"/>
      <c r="V312" s="15"/>
      <c r="W312" s="621" t="str">
        <f>IF(ISBLANK($C312),"",_xlfn.IFNA(MATCH($C312,Deelnemersoverzicht!$C$16:$C$66,0),0))</f>
        <v/>
      </c>
      <c r="X312" s="15"/>
    </row>
    <row r="313" spans="1:24" ht="12" customHeight="1" x14ac:dyDescent="0.2">
      <c r="A313" s="195" t="str">
        <f t="shared" si="21"/>
        <v/>
      </c>
      <c r="B313" s="552"/>
      <c r="C313" s="560"/>
      <c r="D313" s="570"/>
      <c r="E313" s="553"/>
      <c r="F313" s="567"/>
      <c r="G313" s="567"/>
      <c r="H313" s="567"/>
      <c r="I313" s="567"/>
      <c r="J313" s="567"/>
      <c r="K313" s="567"/>
      <c r="L313" s="567"/>
      <c r="M313" s="559"/>
      <c r="N313" s="572"/>
      <c r="O313" s="141" t="str">
        <f t="shared" si="22"/>
        <v/>
      </c>
      <c r="P313" s="15"/>
      <c r="Q313" s="15"/>
      <c r="R313" s="15"/>
      <c r="S313" s="15"/>
      <c r="T313" s="15"/>
      <c r="U313" s="15"/>
      <c r="V313" s="15"/>
      <c r="W313" s="621" t="str">
        <f>IF(ISBLANK($C313),"",_xlfn.IFNA(MATCH($C313,Deelnemersoverzicht!$C$16:$C$66,0),0))</f>
        <v/>
      </c>
      <c r="X313" s="15"/>
    </row>
    <row r="314" spans="1:24" ht="12" customHeight="1" x14ac:dyDescent="0.2">
      <c r="A314" s="195" t="str">
        <f t="shared" si="21"/>
        <v/>
      </c>
      <c r="B314" s="552"/>
      <c r="C314" s="560"/>
      <c r="D314" s="570"/>
      <c r="E314" s="553"/>
      <c r="F314" s="567"/>
      <c r="G314" s="567"/>
      <c r="H314" s="567"/>
      <c r="I314" s="567"/>
      <c r="J314" s="567"/>
      <c r="K314" s="567"/>
      <c r="L314" s="567"/>
      <c r="M314" s="559"/>
      <c r="N314" s="572"/>
      <c r="O314" s="141" t="str">
        <f t="shared" si="22"/>
        <v/>
      </c>
      <c r="P314" s="15"/>
      <c r="Q314" s="15"/>
      <c r="R314" s="15"/>
      <c r="S314" s="15"/>
      <c r="T314" s="15"/>
      <c r="U314" s="15"/>
      <c r="V314" s="15"/>
      <c r="W314" s="621" t="str">
        <f>IF(ISBLANK($C314),"",_xlfn.IFNA(MATCH($C314,Deelnemersoverzicht!$C$16:$C$66,0),0))</f>
        <v/>
      </c>
      <c r="X314" s="15"/>
    </row>
    <row r="315" spans="1:24" ht="12" customHeight="1" x14ac:dyDescent="0.2">
      <c r="A315" s="118"/>
      <c r="B315" s="137"/>
      <c r="C315" s="15"/>
      <c r="D315" s="137"/>
      <c r="E315" s="137"/>
      <c r="F315" s="137"/>
      <c r="G315" s="137"/>
      <c r="H315" s="137"/>
      <c r="I315" s="137"/>
      <c r="J315" s="137"/>
      <c r="K315" s="15"/>
      <c r="L315" s="15"/>
      <c r="M315" s="470" t="s">
        <v>506</v>
      </c>
      <c r="N315" s="471">
        <f>SUM(N265:N314)</f>
        <v>0</v>
      </c>
      <c r="O315" s="15"/>
      <c r="P315" s="136"/>
      <c r="Q315" s="118"/>
      <c r="R315" s="15"/>
      <c r="S315" s="15"/>
      <c r="T315" s="15"/>
      <c r="U315" s="15"/>
      <c r="V315" s="15"/>
      <c r="X315" s="15"/>
    </row>
    <row r="316" spans="1:24" ht="12" customHeight="1" x14ac:dyDescent="0.2">
      <c r="A316" s="118"/>
      <c r="B316" s="137"/>
      <c r="C316" s="137"/>
      <c r="D316" s="137"/>
      <c r="E316" s="137"/>
      <c r="F316" s="137"/>
      <c r="G316" s="137"/>
      <c r="H316" s="137"/>
      <c r="I316" s="137"/>
      <c r="J316" s="137"/>
      <c r="K316" s="15"/>
      <c r="L316" s="15"/>
      <c r="M316" s="136"/>
      <c r="N316" s="137"/>
      <c r="O316" s="15"/>
      <c r="P316" s="136"/>
      <c r="Q316" s="118"/>
      <c r="R316" s="15"/>
      <c r="S316" s="15"/>
      <c r="T316" s="15"/>
      <c r="U316" s="15"/>
      <c r="V316" s="15"/>
      <c r="X316" s="15"/>
    </row>
    <row r="317" spans="1:24" ht="12" customHeight="1" x14ac:dyDescent="0.2">
      <c r="A317" s="118"/>
      <c r="B317" s="137"/>
      <c r="C317" s="15"/>
      <c r="D317" s="137"/>
      <c r="E317" s="137"/>
      <c r="F317" s="137"/>
      <c r="G317" s="137"/>
      <c r="H317" s="137"/>
      <c r="I317" s="137"/>
      <c r="J317" s="137"/>
      <c r="K317" s="15"/>
      <c r="L317" s="15"/>
      <c r="M317" s="470" t="s">
        <v>507</v>
      </c>
      <c r="N317" s="471">
        <f>N207+N261+N315</f>
        <v>0</v>
      </c>
      <c r="O317" s="15"/>
      <c r="P317" s="136"/>
      <c r="Q317" s="118"/>
      <c r="R317" s="15"/>
      <c r="S317" s="15"/>
      <c r="T317" s="15"/>
      <c r="U317" s="15"/>
      <c r="V317" s="15"/>
      <c r="X317" s="15"/>
    </row>
    <row r="318" spans="1:24" ht="12" customHeight="1" thickBot="1" x14ac:dyDescent="0.25">
      <c r="A318" s="118"/>
      <c r="B318" s="136"/>
      <c r="C318" s="136"/>
      <c r="D318" s="136"/>
      <c r="E318" s="136"/>
      <c r="F318" s="136"/>
      <c r="G318" s="136"/>
      <c r="H318" s="136"/>
      <c r="I318" s="136"/>
      <c r="J318" s="136"/>
      <c r="K318" s="136"/>
      <c r="L318" s="136"/>
      <c r="M318" s="136"/>
      <c r="N318" s="136"/>
      <c r="O318" s="15"/>
      <c r="P318" s="136"/>
      <c r="Q318" s="118"/>
      <c r="R318" s="15"/>
      <c r="S318" s="15"/>
      <c r="T318" s="15"/>
      <c r="U318" s="15"/>
      <c r="V318" s="15"/>
      <c r="X318" s="15"/>
    </row>
    <row r="319" spans="1:24"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H319" s="15"/>
      <c r="I319" s="15"/>
      <c r="J319" s="118"/>
      <c r="K319" s="15"/>
      <c r="L319" s="15"/>
      <c r="M319" s="142" t="str">
        <f>"Totaal"&amp;" "&amp;B2&amp;": "</f>
        <v xml:space="preserve">Totaal Resultaat 7: </v>
      </c>
      <c r="N319" s="476">
        <f>N317+N151+N90</f>
        <v>0</v>
      </c>
      <c r="O319" s="15"/>
      <c r="P319" s="118"/>
      <c r="Q319" s="118"/>
      <c r="R319" s="15"/>
      <c r="S319" s="15"/>
      <c r="T319" s="15"/>
      <c r="U319" s="15"/>
      <c r="V319" s="15"/>
      <c r="X319" s="15"/>
    </row>
    <row r="320" spans="1:24" ht="12" customHeight="1" x14ac:dyDescent="0.2">
      <c r="A320" s="118"/>
      <c r="B320" s="15"/>
      <c r="D320" s="136"/>
      <c r="E320" s="136"/>
      <c r="F320" s="136"/>
      <c r="G320" s="136"/>
      <c r="H320" s="136"/>
      <c r="I320" s="136"/>
      <c r="J320" s="136"/>
      <c r="K320" s="136"/>
      <c r="L320" s="136"/>
      <c r="M320" s="136"/>
      <c r="N320" s="136"/>
      <c r="O320" s="136"/>
      <c r="P320" s="136"/>
      <c r="Q320" s="118"/>
      <c r="R320" s="15"/>
      <c r="S320" s="15"/>
      <c r="T320" s="15"/>
      <c r="U320" s="15"/>
      <c r="V320" s="15"/>
      <c r="X320" s="15"/>
    </row>
    <row r="321" spans="1:24" ht="12" customHeight="1" x14ac:dyDescent="0.2">
      <c r="A321" s="118"/>
      <c r="B321" s="592" t="s">
        <v>325</v>
      </c>
      <c r="C321" s="593"/>
      <c r="D321" s="593"/>
      <c r="E321" s="593"/>
      <c r="F321" s="593"/>
      <c r="G321" s="593"/>
      <c r="H321" s="593"/>
      <c r="I321" s="593"/>
      <c r="J321" s="593"/>
      <c r="K321" s="593"/>
      <c r="L321" s="593"/>
      <c r="M321" s="593"/>
      <c r="N321" s="594"/>
      <c r="O321" s="136"/>
      <c r="P321" s="136"/>
      <c r="Q321" s="118"/>
      <c r="R321" s="15"/>
      <c r="S321" s="15"/>
      <c r="T321" s="15"/>
      <c r="U321" s="15"/>
      <c r="V321" s="15"/>
      <c r="X321" s="15"/>
    </row>
    <row r="322" spans="1:24" ht="12" customHeight="1" x14ac:dyDescent="0.2">
      <c r="A322" s="118"/>
      <c r="B322" s="649"/>
      <c r="C322" s="650"/>
      <c r="D322" s="651"/>
      <c r="E322" s="651"/>
      <c r="F322" s="651"/>
      <c r="G322" s="651"/>
      <c r="H322" s="651"/>
      <c r="I322" s="651"/>
      <c r="J322" s="651"/>
      <c r="K322" s="651"/>
      <c r="L322" s="651"/>
      <c r="M322" s="651"/>
      <c r="N322" s="652"/>
      <c r="O322" s="136"/>
      <c r="P322" s="136"/>
      <c r="Q322" s="118"/>
      <c r="R322" s="15"/>
      <c r="S322" s="15"/>
      <c r="T322" s="15"/>
      <c r="U322" s="15"/>
      <c r="V322" s="15"/>
      <c r="X322" s="15"/>
    </row>
    <row r="323" spans="1:24" ht="12" customHeight="1" x14ac:dyDescent="0.2">
      <c r="A323" s="118"/>
      <c r="B323" s="649"/>
      <c r="C323" s="650"/>
      <c r="D323" s="651"/>
      <c r="E323" s="651"/>
      <c r="F323" s="651"/>
      <c r="G323" s="651"/>
      <c r="H323" s="651"/>
      <c r="I323" s="651"/>
      <c r="J323" s="651"/>
      <c r="K323" s="651"/>
      <c r="L323" s="651"/>
      <c r="M323" s="651"/>
      <c r="N323" s="652"/>
      <c r="O323" s="136"/>
      <c r="P323" s="136"/>
      <c r="Q323" s="118"/>
      <c r="R323" s="15"/>
      <c r="S323" s="15"/>
      <c r="T323" s="15"/>
      <c r="U323" s="15"/>
      <c r="V323" s="15"/>
      <c r="X323" s="15"/>
    </row>
    <row r="324" spans="1:24" ht="12" customHeight="1" x14ac:dyDescent="0.2">
      <c r="A324" s="118"/>
      <c r="B324" s="649"/>
      <c r="C324" s="650"/>
      <c r="D324" s="651"/>
      <c r="E324" s="651"/>
      <c r="F324" s="651"/>
      <c r="G324" s="651"/>
      <c r="H324" s="651"/>
      <c r="I324" s="651"/>
      <c r="J324" s="651"/>
      <c r="K324" s="651"/>
      <c r="L324" s="651"/>
      <c r="M324" s="651"/>
      <c r="N324" s="652"/>
      <c r="O324" s="136"/>
      <c r="P324" s="136"/>
      <c r="Q324" s="118"/>
      <c r="R324" s="15"/>
      <c r="S324" s="15"/>
      <c r="T324" s="15"/>
      <c r="U324" s="15"/>
      <c r="V324" s="15"/>
      <c r="X324" s="15"/>
    </row>
    <row r="325" spans="1:24" ht="12" customHeight="1" x14ac:dyDescent="0.2">
      <c r="A325" s="118"/>
      <c r="B325" s="649"/>
      <c r="C325" s="650"/>
      <c r="D325" s="651"/>
      <c r="E325" s="651"/>
      <c r="F325" s="651"/>
      <c r="G325" s="651"/>
      <c r="H325" s="651"/>
      <c r="I325" s="651"/>
      <c r="J325" s="651"/>
      <c r="K325" s="651"/>
      <c r="L325" s="651"/>
      <c r="M325" s="651"/>
      <c r="N325" s="652"/>
      <c r="O325" s="136"/>
      <c r="P325" s="136"/>
      <c r="Q325" s="118"/>
      <c r="R325" s="15"/>
      <c r="S325" s="15"/>
      <c r="T325" s="15"/>
      <c r="U325" s="15"/>
      <c r="V325" s="15"/>
      <c r="X325" s="15"/>
    </row>
    <row r="326" spans="1:24" ht="12" customHeight="1" x14ac:dyDescent="0.2">
      <c r="A326" s="118"/>
      <c r="B326" s="649"/>
      <c r="C326" s="650"/>
      <c r="D326" s="651"/>
      <c r="E326" s="651"/>
      <c r="F326" s="651"/>
      <c r="G326" s="651"/>
      <c r="H326" s="651"/>
      <c r="I326" s="651"/>
      <c r="J326" s="651"/>
      <c r="K326" s="651"/>
      <c r="L326" s="651"/>
      <c r="M326" s="651"/>
      <c r="N326" s="652"/>
      <c r="O326" s="136"/>
      <c r="P326" s="136"/>
      <c r="Q326" s="118"/>
      <c r="R326" s="15"/>
      <c r="S326" s="15"/>
      <c r="T326" s="15"/>
      <c r="U326" s="15"/>
      <c r="V326" s="15"/>
      <c r="X326" s="15"/>
    </row>
    <row r="327" spans="1:24" ht="12" customHeight="1" x14ac:dyDescent="0.2">
      <c r="A327" s="118"/>
      <c r="B327" s="649"/>
      <c r="C327" s="650"/>
      <c r="D327" s="651"/>
      <c r="E327" s="651"/>
      <c r="F327" s="651"/>
      <c r="G327" s="651"/>
      <c r="H327" s="651"/>
      <c r="I327" s="651"/>
      <c r="J327" s="651"/>
      <c r="K327" s="651"/>
      <c r="L327" s="651"/>
      <c r="M327" s="651"/>
      <c r="N327" s="652"/>
      <c r="O327" s="136"/>
      <c r="P327" s="136"/>
      <c r="Q327" s="118"/>
      <c r="R327" s="15"/>
      <c r="S327" s="15"/>
      <c r="T327" s="15"/>
      <c r="U327" s="15"/>
      <c r="V327" s="15"/>
      <c r="X327" s="15"/>
    </row>
    <row r="328" spans="1:24" ht="12" customHeight="1" x14ac:dyDescent="0.2">
      <c r="A328" s="118"/>
      <c r="B328" s="649"/>
      <c r="C328" s="650"/>
      <c r="D328" s="651"/>
      <c r="E328" s="651"/>
      <c r="F328" s="651"/>
      <c r="G328" s="651"/>
      <c r="H328" s="651"/>
      <c r="I328" s="651"/>
      <c r="J328" s="651"/>
      <c r="K328" s="651"/>
      <c r="L328" s="651"/>
      <c r="M328" s="651"/>
      <c r="N328" s="652"/>
      <c r="O328" s="136"/>
      <c r="P328" s="136"/>
      <c r="Q328" s="118"/>
      <c r="R328" s="15"/>
      <c r="S328" s="15"/>
      <c r="T328" s="15"/>
      <c r="U328" s="15"/>
      <c r="V328" s="15"/>
      <c r="X328" s="15"/>
    </row>
    <row r="329" spans="1:24" ht="12" customHeight="1" x14ac:dyDescent="0.2">
      <c r="A329" s="118"/>
      <c r="B329" s="649"/>
      <c r="C329" s="650"/>
      <c r="D329" s="651"/>
      <c r="E329" s="651"/>
      <c r="F329" s="651"/>
      <c r="G329" s="651"/>
      <c r="H329" s="651"/>
      <c r="I329" s="651"/>
      <c r="J329" s="651"/>
      <c r="K329" s="651"/>
      <c r="L329" s="651"/>
      <c r="M329" s="651"/>
      <c r="N329" s="652"/>
      <c r="O329" s="136"/>
      <c r="P329" s="136"/>
      <c r="Q329" s="118"/>
      <c r="R329" s="15"/>
      <c r="S329" s="15"/>
      <c r="T329" s="15"/>
      <c r="U329" s="15"/>
      <c r="V329" s="15"/>
      <c r="X329" s="15"/>
    </row>
    <row r="330" spans="1:24" ht="12" customHeight="1" x14ac:dyDescent="0.2">
      <c r="A330" s="118"/>
      <c r="B330" s="649"/>
      <c r="C330" s="650"/>
      <c r="D330" s="651"/>
      <c r="E330" s="651"/>
      <c r="F330" s="651"/>
      <c r="G330" s="651"/>
      <c r="H330" s="651"/>
      <c r="I330" s="651"/>
      <c r="J330" s="651"/>
      <c r="K330" s="651"/>
      <c r="L330" s="651"/>
      <c r="M330" s="651"/>
      <c r="N330" s="652"/>
      <c r="O330" s="136"/>
      <c r="P330" s="136"/>
      <c r="Q330" s="118"/>
      <c r="R330" s="15"/>
      <c r="S330" s="15"/>
      <c r="T330" s="15"/>
      <c r="U330" s="15"/>
      <c r="V330" s="15"/>
      <c r="X330" s="15"/>
    </row>
    <row r="331" spans="1:24" ht="12" customHeight="1" x14ac:dyDescent="0.2">
      <c r="A331" s="118"/>
      <c r="B331" s="649"/>
      <c r="C331" s="650"/>
      <c r="D331" s="651"/>
      <c r="E331" s="651"/>
      <c r="F331" s="651"/>
      <c r="G331" s="651"/>
      <c r="H331" s="651"/>
      <c r="I331" s="651"/>
      <c r="J331" s="651"/>
      <c r="K331" s="651"/>
      <c r="L331" s="651"/>
      <c r="M331" s="651"/>
      <c r="N331" s="652"/>
      <c r="O331" s="136"/>
      <c r="P331" s="136"/>
      <c r="Q331" s="118"/>
      <c r="R331" s="15"/>
      <c r="S331" s="15"/>
      <c r="T331" s="15"/>
      <c r="U331" s="15"/>
      <c r="V331" s="15"/>
      <c r="X331" s="15"/>
    </row>
    <row r="332" spans="1:24" ht="12" customHeight="1" x14ac:dyDescent="0.2">
      <c r="A332" s="118"/>
      <c r="B332" s="649"/>
      <c r="C332" s="650"/>
      <c r="D332" s="651"/>
      <c r="E332" s="651"/>
      <c r="F332" s="651"/>
      <c r="G332" s="651"/>
      <c r="H332" s="651"/>
      <c r="I332" s="651"/>
      <c r="J332" s="651"/>
      <c r="K332" s="651"/>
      <c r="L332" s="651"/>
      <c r="M332" s="651"/>
      <c r="N332" s="652"/>
      <c r="O332" s="136"/>
      <c r="P332" s="136"/>
      <c r="Q332" s="118"/>
      <c r="R332" s="15"/>
      <c r="S332" s="15"/>
      <c r="T332" s="15"/>
      <c r="U332" s="15"/>
      <c r="V332" s="15"/>
      <c r="X332" s="15"/>
    </row>
    <row r="333" spans="1:24" ht="12" customHeight="1" x14ac:dyDescent="0.2">
      <c r="A333" s="118"/>
      <c r="B333" s="649"/>
      <c r="C333" s="650"/>
      <c r="D333" s="651"/>
      <c r="E333" s="651"/>
      <c r="F333" s="651"/>
      <c r="G333" s="651"/>
      <c r="H333" s="651"/>
      <c r="I333" s="651"/>
      <c r="J333" s="651"/>
      <c r="K333" s="651"/>
      <c r="L333" s="651"/>
      <c r="M333" s="651"/>
      <c r="N333" s="652"/>
      <c r="O333" s="136"/>
      <c r="P333" s="136"/>
      <c r="Q333" s="118"/>
      <c r="R333" s="15"/>
      <c r="S333" s="15"/>
      <c r="T333" s="15"/>
      <c r="U333" s="15"/>
      <c r="V333" s="15"/>
      <c r="X333" s="15"/>
    </row>
    <row r="334" spans="1:24" ht="12" customHeight="1" x14ac:dyDescent="0.2">
      <c r="A334" s="118"/>
      <c r="B334" s="649"/>
      <c r="C334" s="650"/>
      <c r="D334" s="651"/>
      <c r="E334" s="651"/>
      <c r="F334" s="651"/>
      <c r="G334" s="651"/>
      <c r="H334" s="651"/>
      <c r="I334" s="651"/>
      <c r="J334" s="651"/>
      <c r="K334" s="651"/>
      <c r="L334" s="651"/>
      <c r="M334" s="651"/>
      <c r="N334" s="652"/>
      <c r="O334" s="136"/>
      <c r="P334" s="136"/>
      <c r="Q334" s="118"/>
      <c r="R334" s="15"/>
      <c r="S334" s="15"/>
      <c r="T334" s="15"/>
      <c r="U334" s="15"/>
      <c r="V334" s="15"/>
      <c r="X334" s="15"/>
    </row>
    <row r="335" spans="1:24" ht="12" customHeight="1" x14ac:dyDescent="0.2">
      <c r="A335" s="118"/>
      <c r="B335" s="649"/>
      <c r="C335" s="650"/>
      <c r="D335" s="651"/>
      <c r="E335" s="651"/>
      <c r="F335" s="651"/>
      <c r="G335" s="651"/>
      <c r="H335" s="651"/>
      <c r="I335" s="651"/>
      <c r="J335" s="651"/>
      <c r="K335" s="651"/>
      <c r="L335" s="651"/>
      <c r="M335" s="651"/>
      <c r="N335" s="652"/>
      <c r="O335" s="136"/>
      <c r="P335" s="136"/>
      <c r="Q335" s="118"/>
      <c r="R335" s="15"/>
      <c r="S335" s="15"/>
      <c r="T335" s="15"/>
      <c r="U335" s="15"/>
      <c r="V335" s="15"/>
      <c r="X335" s="15"/>
    </row>
    <row r="336" spans="1:24" ht="12" customHeight="1" x14ac:dyDescent="0.2">
      <c r="A336" s="118"/>
      <c r="B336" s="649"/>
      <c r="C336" s="650"/>
      <c r="D336" s="651"/>
      <c r="E336" s="651"/>
      <c r="F336" s="651"/>
      <c r="G336" s="651"/>
      <c r="H336" s="651"/>
      <c r="I336" s="651"/>
      <c r="J336" s="651"/>
      <c r="K336" s="651"/>
      <c r="L336" s="651"/>
      <c r="M336" s="651"/>
      <c r="N336" s="652"/>
      <c r="O336" s="136"/>
      <c r="P336" s="136"/>
      <c r="Q336" s="118"/>
      <c r="R336" s="15"/>
      <c r="S336" s="15"/>
      <c r="T336" s="15"/>
      <c r="U336" s="15"/>
      <c r="V336" s="15"/>
      <c r="X336" s="15"/>
    </row>
    <row r="337" spans="1:24" ht="12" customHeight="1" x14ac:dyDescent="0.2">
      <c r="A337" s="118"/>
      <c r="B337" s="649"/>
      <c r="C337" s="650"/>
      <c r="D337" s="651"/>
      <c r="E337" s="651"/>
      <c r="F337" s="651"/>
      <c r="G337" s="651"/>
      <c r="H337" s="651"/>
      <c r="I337" s="651"/>
      <c r="J337" s="651"/>
      <c r="K337" s="651"/>
      <c r="L337" s="651"/>
      <c r="M337" s="651"/>
      <c r="N337" s="652"/>
      <c r="O337" s="136"/>
      <c r="P337" s="136"/>
      <c r="Q337" s="118"/>
      <c r="R337" s="15"/>
      <c r="S337" s="15"/>
      <c r="T337" s="15"/>
      <c r="U337" s="15"/>
      <c r="V337" s="15"/>
      <c r="X337" s="15"/>
    </row>
    <row r="338" spans="1:24" ht="12" customHeight="1" x14ac:dyDescent="0.2">
      <c r="A338" s="118"/>
      <c r="B338" s="649"/>
      <c r="C338" s="650"/>
      <c r="D338" s="651"/>
      <c r="E338" s="651"/>
      <c r="F338" s="651"/>
      <c r="G338" s="651"/>
      <c r="H338" s="651"/>
      <c r="I338" s="651"/>
      <c r="J338" s="651"/>
      <c r="K338" s="651"/>
      <c r="L338" s="651"/>
      <c r="M338" s="651"/>
      <c r="N338" s="652"/>
      <c r="O338" s="136"/>
      <c r="P338" s="136"/>
      <c r="Q338" s="118"/>
      <c r="R338" s="15"/>
      <c r="S338" s="15"/>
      <c r="T338" s="15"/>
      <c r="U338" s="15"/>
      <c r="V338" s="15"/>
      <c r="X338" s="15"/>
    </row>
    <row r="339" spans="1:24" ht="12" customHeight="1" x14ac:dyDescent="0.2">
      <c r="A339" s="118"/>
      <c r="B339" s="649"/>
      <c r="C339" s="650"/>
      <c r="D339" s="651"/>
      <c r="E339" s="651"/>
      <c r="F339" s="651"/>
      <c r="G339" s="651"/>
      <c r="H339" s="651"/>
      <c r="I339" s="651"/>
      <c r="J339" s="651"/>
      <c r="K339" s="651"/>
      <c r="L339" s="651"/>
      <c r="M339" s="651"/>
      <c r="N339" s="652"/>
      <c r="O339" s="136"/>
      <c r="P339" s="136"/>
      <c r="Q339" s="118"/>
      <c r="R339" s="15"/>
      <c r="S339" s="15"/>
      <c r="T339" s="15"/>
      <c r="U339" s="15"/>
      <c r="V339" s="15"/>
      <c r="X339" s="15"/>
    </row>
    <row r="340" spans="1:24" ht="12" customHeight="1" x14ac:dyDescent="0.2">
      <c r="A340" s="118"/>
      <c r="B340" s="649"/>
      <c r="C340" s="650"/>
      <c r="D340" s="651"/>
      <c r="E340" s="651"/>
      <c r="F340" s="651"/>
      <c r="G340" s="651"/>
      <c r="H340" s="651"/>
      <c r="I340" s="651"/>
      <c r="J340" s="651"/>
      <c r="K340" s="651"/>
      <c r="L340" s="651"/>
      <c r="M340" s="651"/>
      <c r="N340" s="652"/>
      <c r="O340" s="136"/>
      <c r="P340" s="136"/>
      <c r="Q340" s="118"/>
      <c r="R340" s="15"/>
      <c r="S340" s="15"/>
      <c r="T340" s="15"/>
      <c r="U340" s="15"/>
      <c r="V340" s="15"/>
      <c r="X340" s="15"/>
    </row>
    <row r="341" spans="1:24" ht="12" customHeight="1" x14ac:dyDescent="0.2">
      <c r="A341" s="118"/>
      <c r="B341" s="649"/>
      <c r="C341" s="650"/>
      <c r="D341" s="651"/>
      <c r="E341" s="651"/>
      <c r="F341" s="651"/>
      <c r="G341" s="651"/>
      <c r="H341" s="651"/>
      <c r="I341" s="651"/>
      <c r="J341" s="651"/>
      <c r="K341" s="651"/>
      <c r="L341" s="651"/>
      <c r="M341" s="651"/>
      <c r="N341" s="652"/>
      <c r="O341" s="136"/>
      <c r="P341" s="136"/>
      <c r="Q341" s="118"/>
      <c r="R341" s="15"/>
      <c r="S341" s="15"/>
      <c r="T341" s="15"/>
      <c r="U341" s="15"/>
      <c r="V341" s="15"/>
      <c r="X341" s="15"/>
    </row>
    <row r="342" spans="1:24" ht="12" customHeight="1" x14ac:dyDescent="0.2">
      <c r="A342" s="118"/>
      <c r="B342" s="649"/>
      <c r="C342" s="650"/>
      <c r="D342" s="651"/>
      <c r="E342" s="651"/>
      <c r="F342" s="651"/>
      <c r="G342" s="651"/>
      <c r="H342" s="651"/>
      <c r="I342" s="651"/>
      <c r="J342" s="651"/>
      <c r="K342" s="651"/>
      <c r="L342" s="651"/>
      <c r="M342" s="651"/>
      <c r="N342" s="652"/>
      <c r="O342" s="136"/>
      <c r="P342" s="136"/>
      <c r="Q342" s="118"/>
      <c r="R342" s="15"/>
      <c r="S342" s="15"/>
      <c r="T342" s="15"/>
      <c r="U342" s="15"/>
      <c r="V342" s="15"/>
      <c r="X342" s="15"/>
    </row>
    <row r="343" spans="1:24" ht="12" customHeight="1" x14ac:dyDescent="0.2">
      <c r="A343" s="118"/>
      <c r="B343" s="649"/>
      <c r="C343" s="650"/>
      <c r="D343" s="651"/>
      <c r="E343" s="651"/>
      <c r="F343" s="651"/>
      <c r="G343" s="651"/>
      <c r="H343" s="651"/>
      <c r="I343" s="651"/>
      <c r="J343" s="651"/>
      <c r="K343" s="651"/>
      <c r="L343" s="651"/>
      <c r="M343" s="651"/>
      <c r="N343" s="652"/>
      <c r="O343" s="136"/>
      <c r="P343" s="136"/>
      <c r="Q343" s="118"/>
      <c r="R343" s="15"/>
      <c r="S343" s="15"/>
      <c r="T343" s="15"/>
      <c r="U343" s="15"/>
      <c r="V343" s="15"/>
      <c r="X343" s="15"/>
    </row>
    <row r="344" spans="1:24" ht="12" customHeight="1" x14ac:dyDescent="0.2">
      <c r="A344" s="118"/>
      <c r="B344" s="649"/>
      <c r="C344" s="650"/>
      <c r="D344" s="651"/>
      <c r="E344" s="651"/>
      <c r="F344" s="651"/>
      <c r="G344" s="651"/>
      <c r="H344" s="651"/>
      <c r="I344" s="651"/>
      <c r="J344" s="651"/>
      <c r="K344" s="651"/>
      <c r="L344" s="651"/>
      <c r="M344" s="651"/>
      <c r="N344" s="652"/>
      <c r="O344" s="136"/>
      <c r="P344" s="136"/>
      <c r="Q344" s="118"/>
      <c r="R344" s="15"/>
      <c r="S344" s="15"/>
      <c r="T344" s="15"/>
      <c r="U344" s="15"/>
      <c r="V344" s="15"/>
      <c r="X344" s="15"/>
    </row>
    <row r="345" spans="1:24" ht="12" customHeight="1" x14ac:dyDescent="0.2">
      <c r="A345" s="118"/>
      <c r="B345" s="649"/>
      <c r="C345" s="650"/>
      <c r="D345" s="651"/>
      <c r="E345" s="651"/>
      <c r="F345" s="651"/>
      <c r="G345" s="651"/>
      <c r="H345" s="651"/>
      <c r="I345" s="651"/>
      <c r="J345" s="651"/>
      <c r="K345" s="651"/>
      <c r="L345" s="651"/>
      <c r="M345" s="651"/>
      <c r="N345" s="652"/>
      <c r="O345" s="136"/>
      <c r="P345" s="136"/>
      <c r="Q345" s="118"/>
      <c r="R345" s="15"/>
      <c r="S345" s="15"/>
      <c r="T345" s="15"/>
      <c r="U345" s="15"/>
      <c r="V345" s="15"/>
      <c r="X345" s="15"/>
    </row>
    <row r="346" spans="1:24" ht="12" customHeight="1" x14ac:dyDescent="0.2">
      <c r="A346" s="118"/>
      <c r="B346" s="649"/>
      <c r="C346" s="650"/>
      <c r="D346" s="651"/>
      <c r="E346" s="651"/>
      <c r="F346" s="651"/>
      <c r="G346" s="651"/>
      <c r="H346" s="651"/>
      <c r="I346" s="651"/>
      <c r="J346" s="651"/>
      <c r="K346" s="651"/>
      <c r="L346" s="651"/>
      <c r="M346" s="651"/>
      <c r="N346" s="652"/>
      <c r="O346" s="136"/>
      <c r="P346" s="136"/>
      <c r="Q346" s="118"/>
      <c r="R346" s="15"/>
      <c r="S346" s="15"/>
      <c r="T346" s="15"/>
      <c r="U346" s="15"/>
      <c r="V346" s="15"/>
      <c r="X346" s="15"/>
    </row>
    <row r="347" spans="1:24" ht="12" customHeight="1" x14ac:dyDescent="0.2">
      <c r="A347" s="118"/>
      <c r="B347" s="653"/>
      <c r="C347" s="654"/>
      <c r="D347" s="655"/>
      <c r="E347" s="655"/>
      <c r="F347" s="655"/>
      <c r="G347" s="655"/>
      <c r="H347" s="655"/>
      <c r="I347" s="655"/>
      <c r="J347" s="655"/>
      <c r="K347" s="655"/>
      <c r="L347" s="655"/>
      <c r="M347" s="655"/>
      <c r="N347" s="656"/>
      <c r="O347" s="136"/>
      <c r="P347" s="136"/>
      <c r="Q347" s="118"/>
      <c r="R347" s="15"/>
      <c r="S347" s="15"/>
      <c r="T347" s="15"/>
      <c r="U347" s="15"/>
      <c r="V347" s="15"/>
      <c r="X347" s="15"/>
    </row>
    <row r="348" spans="1:24" ht="12" customHeight="1" x14ac:dyDescent="0.2">
      <c r="A348" s="118"/>
      <c r="B348" s="15"/>
      <c r="C348" s="441"/>
      <c r="D348" s="136"/>
      <c r="E348" s="136"/>
      <c r="F348" s="136"/>
      <c r="G348" s="136"/>
      <c r="H348" s="136"/>
      <c r="I348" s="136"/>
      <c r="J348" s="136"/>
      <c r="K348" s="136"/>
      <c r="L348" s="136"/>
      <c r="M348" s="136"/>
      <c r="N348" s="136"/>
      <c r="O348" s="136"/>
      <c r="P348" s="136"/>
      <c r="Q348" s="118"/>
      <c r="R348" s="15"/>
      <c r="S348" s="15"/>
      <c r="T348" s="15"/>
      <c r="U348" s="15"/>
      <c r="V348" s="15"/>
      <c r="X348" s="15"/>
    </row>
    <row r="349" spans="1:24"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c r="R349" s="15"/>
      <c r="S349" s="15"/>
      <c r="T349" s="15"/>
      <c r="U349" s="15"/>
      <c r="V349" s="15"/>
      <c r="X349" s="15"/>
    </row>
    <row r="350" spans="1:24"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Q350" s="15"/>
      <c r="R350" s="15"/>
      <c r="S350" s="15"/>
      <c r="T350" s="15"/>
      <c r="V350" s="15"/>
      <c r="W350" s="541"/>
    </row>
    <row r="351" spans="1:24"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Q351" s="15"/>
      <c r="R351" s="15"/>
      <c r="S351" s="15"/>
      <c r="T351" s="15"/>
      <c r="V351" s="15"/>
      <c r="W351" s="541"/>
    </row>
    <row r="352" spans="1:24" ht="12" customHeight="1" x14ac:dyDescent="0.2">
      <c r="A352" s="118"/>
      <c r="B352" s="496" t="s">
        <v>18</v>
      </c>
      <c r="C352" s="497">
        <f>_xlfn.XLOOKUP(B352,Deelnemersoverzicht!A16:A83,Deelnemersoverzicht!C16:C83)</f>
        <v>0</v>
      </c>
      <c r="D352" s="498">
        <f t="shared" ref="D352:D383" si="23">SUMIFS($N$15:$N$315,$C$15:$C$315,C352,$M$15:$M$315,$D$350)</f>
        <v>0</v>
      </c>
      <c r="E352" s="499">
        <f>IFERROR(IF(D352&gt;0,(_xlfn.XLOOKUP(B352,Financiering!$A$7:$A$32,Financiering!$H$7:$H$32))*'Resultaat 7'!D352,0),)</f>
        <v>0</v>
      </c>
      <c r="F352" s="500">
        <f t="shared" ref="F352:F383" si="24">SUMIFS($N$15:$N$315,$C$15:$C$315,C352,$M$15:$M$315,$F$350)</f>
        <v>0</v>
      </c>
      <c r="G352" s="499">
        <f>IFERROR(IF(F352&gt;0,(_xlfn.XLOOKUP(B352,Financiering!$A$7:$A$32,Financiering!$N$7:$N$32))*'Resultaat 7'!F352,0),)</f>
        <v>0</v>
      </c>
      <c r="H352" s="499">
        <f t="shared" ref="H352:H383" si="25">SUMIFS($N$15:$N$315,$C$15:$C$315,C352,$M$15:$M$315,$H$350)</f>
        <v>0</v>
      </c>
      <c r="I352" s="499">
        <f>IFERROR(IF(H352&gt;0,(_xlfn.XLOOKUP(B352,Financiering!$A$7:$A$32,Financiering!$T$7:$T$32))*'Resultaat 7'!H352,0),"")</f>
        <v>0</v>
      </c>
      <c r="J352" s="499">
        <f t="shared" ref="J352:J383" si="26">SUMIFS($N$15:$N$315,$C$15:$C$315,C352,$M$15:$M$315,$J$350)</f>
        <v>0</v>
      </c>
      <c r="K352" s="499">
        <f>IFERROR(IF(J352&gt;0,_xlfn.XLOOKUP(B352,Financiering!$A$7:$A$32,Financiering!$Z$7:$Z$32)*'Resultaat 7'!J352,0),)</f>
        <v>0</v>
      </c>
      <c r="L352" s="499">
        <f t="shared" ref="L352:L383" si="27">D352+F352+H352+J352</f>
        <v>0</v>
      </c>
      <c r="M352" s="499">
        <f t="shared" ref="M352:M383" si="28">E352+G352+I352+K352</f>
        <v>0</v>
      </c>
      <c r="N352" s="501" t="str">
        <f>IFERROR(M352/L352,"")</f>
        <v/>
      </c>
      <c r="O352" s="502">
        <f>L352-M352</f>
        <v>0</v>
      </c>
      <c r="P352" s="503" t="str">
        <f>IFERROR(O352/L352,"")</f>
        <v/>
      </c>
      <c r="Q352" s="15"/>
      <c r="R352" s="15"/>
      <c r="S352" s="15"/>
      <c r="T352" s="15"/>
      <c r="V352" s="15"/>
      <c r="W352" s="541"/>
    </row>
    <row r="353" spans="1:23" ht="12" customHeight="1" x14ac:dyDescent="0.2">
      <c r="A353" s="118"/>
      <c r="B353" s="504" t="s">
        <v>19</v>
      </c>
      <c r="C353" s="497">
        <f>_xlfn.XLOOKUP(B353,Deelnemersoverzicht!A17:A84,Deelnemersoverzicht!C17:C84)</f>
        <v>0</v>
      </c>
      <c r="D353" s="505">
        <f t="shared" si="23"/>
        <v>0</v>
      </c>
      <c r="E353" s="502">
        <f>IFERROR(IF(D353&gt;0,(_xlfn.XLOOKUP(B353,Financiering!$A$7:$A$32,Financiering!$H$7:$H$32))*'Resultaat 7'!D353,0),)</f>
        <v>0</v>
      </c>
      <c r="F353" s="506">
        <f t="shared" si="24"/>
        <v>0</v>
      </c>
      <c r="G353" s="502">
        <f>IFERROR(IF(F353&gt;0,(_xlfn.XLOOKUP(B353,Financiering!$A$7:$A$32,Financiering!$N$7:$N$32))*'Resultaat 7'!F353,0),)</f>
        <v>0</v>
      </c>
      <c r="H353" s="502">
        <f t="shared" si="25"/>
        <v>0</v>
      </c>
      <c r="I353" s="502">
        <f>IFERROR(IF(H353&gt;0,(_xlfn.XLOOKUP(B353,Financiering!$A$7:$A$32,Financiering!$T$7:$T$32))*'Resultaat 7'!H353,0),"")</f>
        <v>0</v>
      </c>
      <c r="J353" s="502">
        <f t="shared" si="26"/>
        <v>0</v>
      </c>
      <c r="K353" s="502">
        <f>IFERROR(IF(J353&gt;0,_xlfn.XLOOKUP(B353,Financiering!$A$7:$A$32,Financiering!$Z$7:$Z$32)*'Resultaat 7'!J353,0),)</f>
        <v>0</v>
      </c>
      <c r="L353" s="502">
        <f t="shared" si="27"/>
        <v>0</v>
      </c>
      <c r="M353" s="502">
        <f t="shared" si="28"/>
        <v>0</v>
      </c>
      <c r="N353" s="501" t="str">
        <f t="shared" ref="N353:N403" si="29">IFERROR(M353/L353,"")</f>
        <v/>
      </c>
      <c r="O353" s="502">
        <f t="shared" ref="O353:O402" si="30">L353-M353</f>
        <v>0</v>
      </c>
      <c r="P353" s="507" t="str">
        <f t="shared" ref="P353:P402" si="31">IFERROR(O353/L353,"")</f>
        <v/>
      </c>
      <c r="Q353" s="15"/>
      <c r="R353" s="15"/>
      <c r="S353" s="15"/>
      <c r="T353" s="15"/>
      <c r="V353" s="15"/>
      <c r="W353" s="541"/>
    </row>
    <row r="354" spans="1:23" ht="12" customHeight="1" x14ac:dyDescent="0.2">
      <c r="A354" s="118"/>
      <c r="B354" s="504" t="s">
        <v>20</v>
      </c>
      <c r="C354" s="497">
        <f>_xlfn.XLOOKUP(B354,Deelnemersoverzicht!A18:A85,Deelnemersoverzicht!C18:C85)</f>
        <v>0</v>
      </c>
      <c r="D354" s="505">
        <f t="shared" si="23"/>
        <v>0</v>
      </c>
      <c r="E354" s="502">
        <f>IFERROR(IF(D354&gt;0,(_xlfn.XLOOKUP(B354,Financiering!$A$7:$A$32,Financiering!$H$7:$H$32))*'Resultaat 7'!D354,0),)</f>
        <v>0</v>
      </c>
      <c r="F354" s="506">
        <f t="shared" si="24"/>
        <v>0</v>
      </c>
      <c r="G354" s="505">
        <f>IFERROR(IF(F354&gt;0,(_xlfn.XLOOKUP(B354,Financiering!$A$7:$A$32,Financiering!$N$7:$N$32))*'Resultaat 7'!F354,0),)</f>
        <v>0</v>
      </c>
      <c r="H354" s="505">
        <f t="shared" si="25"/>
        <v>0</v>
      </c>
      <c r="I354" s="505">
        <f>IFERROR(IF(H354&gt;0,(_xlfn.XLOOKUP(B354,Financiering!$A$7:$A$32,Financiering!$T$7:$T$32))*'Resultaat 7'!H354,0),"")</f>
        <v>0</v>
      </c>
      <c r="J354" s="505">
        <f t="shared" si="26"/>
        <v>0</v>
      </c>
      <c r="K354" s="505">
        <f>IFERROR(IF(J354&gt;0,_xlfn.XLOOKUP(B354,Financiering!$A$7:$A$32,Financiering!$Z$7:$Z$32)*'Resultaat 7'!J354,0),)</f>
        <v>0</v>
      </c>
      <c r="L354" s="505">
        <f t="shared" si="27"/>
        <v>0</v>
      </c>
      <c r="M354" s="505">
        <f t="shared" si="28"/>
        <v>0</v>
      </c>
      <c r="N354" s="501" t="str">
        <f t="shared" si="29"/>
        <v/>
      </c>
      <c r="O354" s="502">
        <f t="shared" si="30"/>
        <v>0</v>
      </c>
      <c r="P354" s="507" t="str">
        <f t="shared" si="31"/>
        <v/>
      </c>
      <c r="Q354" s="15"/>
      <c r="R354" s="15"/>
      <c r="S354" s="15"/>
      <c r="T354" s="15"/>
      <c r="V354" s="15"/>
      <c r="W354" s="541"/>
    </row>
    <row r="355" spans="1:23" ht="12" customHeight="1" x14ac:dyDescent="0.2">
      <c r="A355" s="118"/>
      <c r="B355" s="504" t="s">
        <v>21</v>
      </c>
      <c r="C355" s="497">
        <f>_xlfn.XLOOKUP(B355,Deelnemersoverzicht!A19:A86,Deelnemersoverzicht!C19:C86)</f>
        <v>0</v>
      </c>
      <c r="D355" s="505">
        <f t="shared" si="23"/>
        <v>0</v>
      </c>
      <c r="E355" s="502">
        <f>IFERROR(IF(D355&gt;0,(_xlfn.XLOOKUP(B355,Financiering!$A$7:$A$32,Financiering!$H$7:$H$32))*'Resultaat 7'!D355,0),)</f>
        <v>0</v>
      </c>
      <c r="F355" s="506">
        <f t="shared" si="24"/>
        <v>0</v>
      </c>
      <c r="G355" s="505">
        <f>IFERROR(IF(F355&gt;0,(_xlfn.XLOOKUP(B355,Financiering!$A$7:$A$32,Financiering!$N$7:$N$32))*'Resultaat 7'!F355,0),)</f>
        <v>0</v>
      </c>
      <c r="H355" s="505">
        <f t="shared" si="25"/>
        <v>0</v>
      </c>
      <c r="I355" s="505">
        <f>IFERROR(IF(H355&gt;0,(_xlfn.XLOOKUP(B355,Financiering!$A$7:$A$32,Financiering!$T$7:$T$32))*'Resultaat 7'!H355,0),"")</f>
        <v>0</v>
      </c>
      <c r="J355" s="505">
        <f t="shared" si="26"/>
        <v>0</v>
      </c>
      <c r="K355" s="505">
        <f>IFERROR(IF(J355&gt;0,_xlfn.XLOOKUP(B355,Financiering!$A$7:$A$32,Financiering!$Z$7:$Z$32)*'Resultaat 7'!J355,0),)</f>
        <v>0</v>
      </c>
      <c r="L355" s="505">
        <f t="shared" si="27"/>
        <v>0</v>
      </c>
      <c r="M355" s="505">
        <f t="shared" si="28"/>
        <v>0</v>
      </c>
      <c r="N355" s="501" t="str">
        <f t="shared" si="29"/>
        <v/>
      </c>
      <c r="O355" s="502">
        <f t="shared" si="30"/>
        <v>0</v>
      </c>
      <c r="P355" s="507" t="str">
        <f t="shared" si="31"/>
        <v/>
      </c>
      <c r="Q355" s="15"/>
      <c r="R355" s="15"/>
      <c r="S355" s="15"/>
      <c r="T355" s="15"/>
      <c r="V355" s="15"/>
      <c r="W355" s="541"/>
    </row>
    <row r="356" spans="1:23" ht="12" customHeight="1" x14ac:dyDescent="0.2">
      <c r="A356" s="118"/>
      <c r="B356" s="504" t="s">
        <v>22</v>
      </c>
      <c r="C356" s="497">
        <f>_xlfn.XLOOKUP(B356,Deelnemersoverzicht!A20:A87,Deelnemersoverzicht!C20:C87)</f>
        <v>0</v>
      </c>
      <c r="D356" s="505">
        <f t="shared" si="23"/>
        <v>0</v>
      </c>
      <c r="E356" s="502">
        <f>IFERROR(IF(D356&gt;0,(_xlfn.XLOOKUP(B356,Financiering!$A$7:$A$32,Financiering!$H$7:$H$32))*'Resultaat 7'!D356,0),)</f>
        <v>0</v>
      </c>
      <c r="F356" s="506">
        <f t="shared" si="24"/>
        <v>0</v>
      </c>
      <c r="G356" s="505">
        <f>IFERROR(IF(F356&gt;0,(_xlfn.XLOOKUP(B356,Financiering!$A$7:$A$32,Financiering!$N$7:$N$32))*'Resultaat 7'!F356,0),)</f>
        <v>0</v>
      </c>
      <c r="H356" s="505">
        <f t="shared" si="25"/>
        <v>0</v>
      </c>
      <c r="I356" s="505">
        <f>IFERROR(IF(H356&gt;0,(_xlfn.XLOOKUP(B356,Financiering!$A$7:$A$32,Financiering!$T$7:$T$32))*'Resultaat 7'!H356,0),"")</f>
        <v>0</v>
      </c>
      <c r="J356" s="505">
        <f t="shared" si="26"/>
        <v>0</v>
      </c>
      <c r="K356" s="505">
        <f>IFERROR(IF(J356&gt;0,_xlfn.XLOOKUP(B356,Financiering!$A$7:$A$32,Financiering!$Z$7:$Z$32)*'Resultaat 7'!J356,0),)</f>
        <v>0</v>
      </c>
      <c r="L356" s="505">
        <f t="shared" si="27"/>
        <v>0</v>
      </c>
      <c r="M356" s="505">
        <f t="shared" si="28"/>
        <v>0</v>
      </c>
      <c r="N356" s="501" t="str">
        <f t="shared" si="29"/>
        <v/>
      </c>
      <c r="O356" s="502">
        <f t="shared" si="30"/>
        <v>0</v>
      </c>
      <c r="P356" s="507" t="str">
        <f t="shared" si="31"/>
        <v/>
      </c>
      <c r="Q356" s="15"/>
      <c r="R356" s="15"/>
      <c r="S356" s="15"/>
      <c r="T356" s="15"/>
      <c r="V356" s="15"/>
      <c r="W356" s="541"/>
    </row>
    <row r="357" spans="1:23" ht="12" customHeight="1" x14ac:dyDescent="0.2">
      <c r="A357" s="118"/>
      <c r="B357" s="504" t="s">
        <v>23</v>
      </c>
      <c r="C357" s="497">
        <f>_xlfn.XLOOKUP(B357,Deelnemersoverzicht!A21:A88,Deelnemersoverzicht!C21:C88)</f>
        <v>0</v>
      </c>
      <c r="D357" s="505">
        <f t="shared" si="23"/>
        <v>0</v>
      </c>
      <c r="E357" s="502">
        <f>IFERROR(IF(D357&gt;0,(_xlfn.XLOOKUP(B357,Financiering!$A$7:$A$32,Financiering!$H$7:$H$32))*'Resultaat 7'!D357,0),)</f>
        <v>0</v>
      </c>
      <c r="F357" s="506">
        <f t="shared" si="24"/>
        <v>0</v>
      </c>
      <c r="G357" s="505">
        <f>IFERROR(IF(F357&gt;0,(_xlfn.XLOOKUP(B357,Financiering!$A$7:$A$32,Financiering!$N$7:$N$32))*'Resultaat 7'!F357,0),)</f>
        <v>0</v>
      </c>
      <c r="H357" s="505">
        <f t="shared" si="25"/>
        <v>0</v>
      </c>
      <c r="I357" s="505">
        <f>IFERROR(IF(H357&gt;0,(_xlfn.XLOOKUP(B357,Financiering!$A$7:$A$32,Financiering!$T$7:$T$32))*'Resultaat 7'!H357,0),"")</f>
        <v>0</v>
      </c>
      <c r="J357" s="505">
        <f t="shared" si="26"/>
        <v>0</v>
      </c>
      <c r="K357" s="505">
        <f>IFERROR(IF(J357&gt;0,_xlfn.XLOOKUP(B357,Financiering!$A$7:$A$32,Financiering!$Z$7:$Z$32)*'Resultaat 7'!J357,0),)</f>
        <v>0</v>
      </c>
      <c r="L357" s="505">
        <f t="shared" si="27"/>
        <v>0</v>
      </c>
      <c r="M357" s="505">
        <f t="shared" si="28"/>
        <v>0</v>
      </c>
      <c r="N357" s="501" t="str">
        <f t="shared" si="29"/>
        <v/>
      </c>
      <c r="O357" s="502">
        <f t="shared" si="30"/>
        <v>0</v>
      </c>
      <c r="P357" s="507" t="str">
        <f t="shared" si="31"/>
        <v/>
      </c>
      <c r="Q357" s="15"/>
      <c r="R357" s="15"/>
      <c r="S357" s="15"/>
      <c r="T357" s="15"/>
      <c r="V357" s="15"/>
      <c r="W357" s="541"/>
    </row>
    <row r="358" spans="1:23" ht="12" customHeight="1" x14ac:dyDescent="0.2">
      <c r="A358" s="118"/>
      <c r="B358" s="504" t="s">
        <v>24</v>
      </c>
      <c r="C358" s="497">
        <f>_xlfn.XLOOKUP(B358,Deelnemersoverzicht!A22:A89,Deelnemersoverzicht!C22:C89)</f>
        <v>0</v>
      </c>
      <c r="D358" s="505">
        <f t="shared" si="23"/>
        <v>0</v>
      </c>
      <c r="E358" s="502">
        <f>IFERROR(IF(D358&gt;0,(_xlfn.XLOOKUP(B358,Financiering!$A$7:$A$32,Financiering!$H$7:$H$32))*'Resultaat 7'!D358,0),)</f>
        <v>0</v>
      </c>
      <c r="F358" s="506">
        <f t="shared" si="24"/>
        <v>0</v>
      </c>
      <c r="G358" s="505">
        <f>IFERROR(IF(F358&gt;0,(_xlfn.XLOOKUP(B358,Financiering!$A$7:$A$32,Financiering!$N$7:$N$32))*'Resultaat 7'!F358,0),)</f>
        <v>0</v>
      </c>
      <c r="H358" s="505">
        <f t="shared" si="25"/>
        <v>0</v>
      </c>
      <c r="I358" s="505">
        <f>IFERROR(IF(H358&gt;0,(_xlfn.XLOOKUP(B358,Financiering!$A$7:$A$32,Financiering!$T$7:$T$32))*'Resultaat 7'!H358,0),"")</f>
        <v>0</v>
      </c>
      <c r="J358" s="505">
        <f t="shared" si="26"/>
        <v>0</v>
      </c>
      <c r="K358" s="505">
        <f>IFERROR(IF(J358&gt;0,_xlfn.XLOOKUP(B358,Financiering!$A$7:$A$32,Financiering!$Z$7:$Z$32)*'Resultaat 7'!J358,0),)</f>
        <v>0</v>
      </c>
      <c r="L358" s="505">
        <f t="shared" si="27"/>
        <v>0</v>
      </c>
      <c r="M358" s="505">
        <f t="shared" si="28"/>
        <v>0</v>
      </c>
      <c r="N358" s="501" t="str">
        <f t="shared" si="29"/>
        <v/>
      </c>
      <c r="O358" s="502">
        <f t="shared" si="30"/>
        <v>0</v>
      </c>
      <c r="P358" s="507" t="str">
        <f t="shared" si="31"/>
        <v/>
      </c>
      <c r="Q358" s="15"/>
      <c r="R358" s="15"/>
      <c r="S358" s="15"/>
      <c r="T358" s="15"/>
      <c r="V358" s="15"/>
      <c r="W358" s="541"/>
    </row>
    <row r="359" spans="1:23" ht="12" customHeight="1" x14ac:dyDescent="0.2">
      <c r="A359" s="118"/>
      <c r="B359" s="504" t="s">
        <v>25</v>
      </c>
      <c r="C359" s="497">
        <f>_xlfn.XLOOKUP(B359,Deelnemersoverzicht!A23:A90,Deelnemersoverzicht!C23:C90)</f>
        <v>0</v>
      </c>
      <c r="D359" s="505">
        <f t="shared" si="23"/>
        <v>0</v>
      </c>
      <c r="E359" s="502">
        <f>IFERROR(IF(D359&gt;0,(_xlfn.XLOOKUP(B359,Financiering!$A$7:$A$32,Financiering!$H$7:$H$32))*'Resultaat 7'!D359,0),)</f>
        <v>0</v>
      </c>
      <c r="F359" s="506">
        <f t="shared" si="24"/>
        <v>0</v>
      </c>
      <c r="G359" s="505">
        <f>IFERROR(IF(F359&gt;0,(_xlfn.XLOOKUP(B359,Financiering!$A$7:$A$32,Financiering!$N$7:$N$32))*'Resultaat 7'!F359,0),)</f>
        <v>0</v>
      </c>
      <c r="H359" s="505">
        <f t="shared" si="25"/>
        <v>0</v>
      </c>
      <c r="I359" s="505">
        <f>IFERROR(IF(H359&gt;0,(_xlfn.XLOOKUP(B359,Financiering!$A$7:$A$32,Financiering!$T$7:$T$32))*'Resultaat 7'!H359,0),"")</f>
        <v>0</v>
      </c>
      <c r="J359" s="505">
        <f t="shared" si="26"/>
        <v>0</v>
      </c>
      <c r="K359" s="505">
        <f>IFERROR(IF(J359&gt;0,_xlfn.XLOOKUP(B359,Financiering!$A$7:$A$32,Financiering!$Z$7:$Z$32)*'Resultaat 7'!J359,0),)</f>
        <v>0</v>
      </c>
      <c r="L359" s="505">
        <f t="shared" si="27"/>
        <v>0</v>
      </c>
      <c r="M359" s="505">
        <f t="shared" si="28"/>
        <v>0</v>
      </c>
      <c r="N359" s="501" t="str">
        <f t="shared" si="29"/>
        <v/>
      </c>
      <c r="O359" s="502">
        <f t="shared" si="30"/>
        <v>0</v>
      </c>
      <c r="P359" s="507" t="str">
        <f t="shared" si="31"/>
        <v/>
      </c>
      <c r="Q359" s="15"/>
      <c r="R359" s="15"/>
      <c r="S359" s="15"/>
      <c r="T359" s="15"/>
      <c r="V359" s="15"/>
      <c r="W359" s="541"/>
    </row>
    <row r="360" spans="1:23" ht="12" customHeight="1" x14ac:dyDescent="0.2">
      <c r="A360" s="118"/>
      <c r="B360" s="504" t="s">
        <v>26</v>
      </c>
      <c r="C360" s="497">
        <f>_xlfn.XLOOKUP(B360,Deelnemersoverzicht!A24:A91,Deelnemersoverzicht!C24:C91)</f>
        <v>0</v>
      </c>
      <c r="D360" s="505">
        <f t="shared" si="23"/>
        <v>0</v>
      </c>
      <c r="E360" s="502">
        <f>IFERROR(IF(D360&gt;0,(_xlfn.XLOOKUP(B360,Financiering!$A$7:$A$32,Financiering!$H$7:$H$32))*'Resultaat 7'!D360,0),)</f>
        <v>0</v>
      </c>
      <c r="F360" s="506">
        <f t="shared" si="24"/>
        <v>0</v>
      </c>
      <c r="G360" s="505">
        <f>IFERROR(IF(F360&gt;0,(_xlfn.XLOOKUP(B360,Financiering!$A$7:$A$32,Financiering!$N$7:$N$32))*'Resultaat 7'!F360,0),)</f>
        <v>0</v>
      </c>
      <c r="H360" s="505">
        <f t="shared" si="25"/>
        <v>0</v>
      </c>
      <c r="I360" s="505">
        <f>IFERROR(IF(H360&gt;0,(_xlfn.XLOOKUP(B360,Financiering!$A$7:$A$32,Financiering!$T$7:$T$32))*'Resultaat 7'!H360,0),"")</f>
        <v>0</v>
      </c>
      <c r="J360" s="505">
        <f t="shared" si="26"/>
        <v>0</v>
      </c>
      <c r="K360" s="505">
        <f>IFERROR(IF(J360&gt;0,_xlfn.XLOOKUP(B360,Financiering!$A$7:$A$32,Financiering!$Z$7:$Z$32)*'Resultaat 7'!J360,0),)</f>
        <v>0</v>
      </c>
      <c r="L360" s="505">
        <f t="shared" si="27"/>
        <v>0</v>
      </c>
      <c r="M360" s="505">
        <f t="shared" si="28"/>
        <v>0</v>
      </c>
      <c r="N360" s="501" t="str">
        <f t="shared" si="29"/>
        <v/>
      </c>
      <c r="O360" s="502">
        <f t="shared" si="30"/>
        <v>0</v>
      </c>
      <c r="P360" s="507" t="str">
        <f t="shared" si="31"/>
        <v/>
      </c>
      <c r="Q360" s="15"/>
      <c r="R360" s="15"/>
      <c r="S360" s="15"/>
      <c r="T360" s="15"/>
      <c r="V360" s="15"/>
      <c r="W360" s="541"/>
    </row>
    <row r="361" spans="1:23" ht="12" customHeight="1" x14ac:dyDescent="0.2">
      <c r="A361" s="118"/>
      <c r="B361" s="504" t="s">
        <v>27</v>
      </c>
      <c r="C361" s="497">
        <f>_xlfn.XLOOKUP(B361,Deelnemersoverzicht!A25:A92,Deelnemersoverzicht!C25:C92)</f>
        <v>0</v>
      </c>
      <c r="D361" s="505">
        <f t="shared" si="23"/>
        <v>0</v>
      </c>
      <c r="E361" s="502">
        <f>IFERROR(IF(D361&gt;0,(_xlfn.XLOOKUP(B361,Financiering!$A$7:$A$32,Financiering!$H$7:$H$32))*'Resultaat 7'!D361,0),)</f>
        <v>0</v>
      </c>
      <c r="F361" s="506">
        <f t="shared" si="24"/>
        <v>0</v>
      </c>
      <c r="G361" s="505">
        <f>IFERROR(IF(F361&gt;0,(_xlfn.XLOOKUP(B361,Financiering!$A$7:$A$32,Financiering!$N$7:$N$32))*'Resultaat 7'!F361,0),)</f>
        <v>0</v>
      </c>
      <c r="H361" s="505">
        <f t="shared" si="25"/>
        <v>0</v>
      </c>
      <c r="I361" s="505">
        <f>IFERROR(IF(H361&gt;0,(_xlfn.XLOOKUP(B361,Financiering!$A$7:$A$32,Financiering!$T$7:$T$32))*'Resultaat 7'!H361,0),"")</f>
        <v>0</v>
      </c>
      <c r="J361" s="505">
        <f t="shared" si="26"/>
        <v>0</v>
      </c>
      <c r="K361" s="505">
        <f>IFERROR(IF(J361&gt;0,_xlfn.XLOOKUP(B361,Financiering!$A$7:$A$32,Financiering!$Z$7:$Z$32)*'Resultaat 7'!J361,0),)</f>
        <v>0</v>
      </c>
      <c r="L361" s="505">
        <f t="shared" si="27"/>
        <v>0</v>
      </c>
      <c r="M361" s="505">
        <f t="shared" si="28"/>
        <v>0</v>
      </c>
      <c r="N361" s="501" t="str">
        <f t="shared" si="29"/>
        <v/>
      </c>
      <c r="O361" s="502">
        <f t="shared" si="30"/>
        <v>0</v>
      </c>
      <c r="P361" s="507" t="str">
        <f t="shared" si="31"/>
        <v/>
      </c>
      <c r="Q361" s="15"/>
      <c r="R361" s="15"/>
      <c r="S361" s="15"/>
      <c r="T361" s="15"/>
      <c r="V361" s="15"/>
      <c r="W361" s="541"/>
    </row>
    <row r="362" spans="1:23" ht="12" customHeight="1" x14ac:dyDescent="0.2">
      <c r="A362" s="118"/>
      <c r="B362" s="504" t="s">
        <v>28</v>
      </c>
      <c r="C362" s="497">
        <f>_xlfn.XLOOKUP(B362,Deelnemersoverzicht!A26:A93,Deelnemersoverzicht!C26:C93)</f>
        <v>0</v>
      </c>
      <c r="D362" s="505">
        <f t="shared" si="23"/>
        <v>0</v>
      </c>
      <c r="E362" s="502">
        <f>IFERROR(IF(D362&gt;0,(_xlfn.XLOOKUP(B362,Financiering!$A$7:$A$32,Financiering!$H$7:$H$32))*'Resultaat 7'!D362,0),)</f>
        <v>0</v>
      </c>
      <c r="F362" s="506">
        <f t="shared" si="24"/>
        <v>0</v>
      </c>
      <c r="G362" s="505">
        <f>IFERROR(IF(F362&gt;0,(_xlfn.XLOOKUP(B362,Financiering!$A$7:$A$32,Financiering!$N$7:$N$32))*'Resultaat 7'!F362,0),)</f>
        <v>0</v>
      </c>
      <c r="H362" s="505">
        <f t="shared" si="25"/>
        <v>0</v>
      </c>
      <c r="I362" s="505">
        <f>IFERROR(IF(H362&gt;0,(_xlfn.XLOOKUP(B362,Financiering!$A$7:$A$32,Financiering!$T$7:$T$32))*'Resultaat 7'!H362,0),"")</f>
        <v>0</v>
      </c>
      <c r="J362" s="505">
        <f t="shared" si="26"/>
        <v>0</v>
      </c>
      <c r="K362" s="505">
        <f>IFERROR(IF(J362&gt;0,_xlfn.XLOOKUP(B362,Financiering!$A$7:$A$32,Financiering!$Z$7:$Z$32)*'Resultaat 7'!J362,0),)</f>
        <v>0</v>
      </c>
      <c r="L362" s="505">
        <f t="shared" si="27"/>
        <v>0</v>
      </c>
      <c r="M362" s="505">
        <f t="shared" si="28"/>
        <v>0</v>
      </c>
      <c r="N362" s="501" t="str">
        <f t="shared" si="29"/>
        <v/>
      </c>
      <c r="O362" s="502">
        <f t="shared" si="30"/>
        <v>0</v>
      </c>
      <c r="P362" s="507" t="str">
        <f t="shared" si="31"/>
        <v/>
      </c>
      <c r="Q362" s="15"/>
      <c r="R362" s="15"/>
      <c r="S362" s="15"/>
      <c r="T362" s="15"/>
      <c r="V362" s="15"/>
      <c r="W362" s="541"/>
    </row>
    <row r="363" spans="1:23" ht="12" customHeight="1" x14ac:dyDescent="0.2">
      <c r="A363" s="118"/>
      <c r="B363" s="504" t="s">
        <v>29</v>
      </c>
      <c r="C363" s="497">
        <f>_xlfn.XLOOKUP(B363,Deelnemersoverzicht!A27:A94,Deelnemersoverzicht!C27:C94)</f>
        <v>0</v>
      </c>
      <c r="D363" s="505">
        <f t="shared" si="23"/>
        <v>0</v>
      </c>
      <c r="E363" s="502">
        <f>IFERROR(IF(D363&gt;0,(_xlfn.XLOOKUP(B363,Financiering!$A$7:$A$32,Financiering!$H$7:$H$32))*'Resultaat 7'!D363,0),)</f>
        <v>0</v>
      </c>
      <c r="F363" s="508">
        <f t="shared" si="24"/>
        <v>0</v>
      </c>
      <c r="G363" s="502">
        <f>IFERROR(IF(F363&gt;0,(_xlfn.XLOOKUP(B363,Financiering!$A$7:$A$32,Financiering!$N$7:$N$32))*'Resultaat 7'!F363,0),)</f>
        <v>0</v>
      </c>
      <c r="H363" s="505">
        <f t="shared" si="25"/>
        <v>0</v>
      </c>
      <c r="I363" s="502">
        <f>IFERROR(IF(H363&gt;0,(_xlfn.XLOOKUP(B363,Financiering!$A$7:$A$32,Financiering!$T$7:$T$32))*'Resultaat 7'!H363,0),"")</f>
        <v>0</v>
      </c>
      <c r="J363" s="502">
        <f t="shared" si="26"/>
        <v>0</v>
      </c>
      <c r="K363" s="502">
        <f>IFERROR(IF(J363&gt;0,_xlfn.XLOOKUP(B363,Financiering!$A$7:$A$32,Financiering!$Z$7:$Z$32)*'Resultaat 7'!J363,0),)</f>
        <v>0</v>
      </c>
      <c r="L363" s="502">
        <f t="shared" si="27"/>
        <v>0</v>
      </c>
      <c r="M363" s="502">
        <f t="shared" si="28"/>
        <v>0</v>
      </c>
      <c r="N363" s="501" t="str">
        <f t="shared" si="29"/>
        <v/>
      </c>
      <c r="O363" s="502">
        <f t="shared" si="30"/>
        <v>0</v>
      </c>
      <c r="P363" s="507" t="str">
        <f t="shared" si="31"/>
        <v/>
      </c>
      <c r="Q363" s="15"/>
      <c r="R363" s="15"/>
      <c r="S363" s="15"/>
      <c r="T363" s="15"/>
      <c r="V363" s="15"/>
      <c r="W363" s="541"/>
    </row>
    <row r="364" spans="1:23" ht="12" customHeight="1" x14ac:dyDescent="0.2">
      <c r="A364" s="118"/>
      <c r="B364" s="504" t="s">
        <v>30</v>
      </c>
      <c r="C364" s="497">
        <f>_xlfn.XLOOKUP(B364,Deelnemersoverzicht!A28:A95,Deelnemersoverzicht!C28:C95)</f>
        <v>0</v>
      </c>
      <c r="D364" s="505">
        <f t="shared" si="23"/>
        <v>0</v>
      </c>
      <c r="E364" s="502">
        <f>IFERROR(IF(D364&gt;0,(_xlfn.XLOOKUP(B364,Financiering!$A$7:$A$32,Financiering!$H$7:$H$32))*'Resultaat 7'!D364,0),)</f>
        <v>0</v>
      </c>
      <c r="F364" s="506">
        <f t="shared" si="24"/>
        <v>0</v>
      </c>
      <c r="G364" s="505">
        <f>IFERROR(IF(F364&gt;0,(_xlfn.XLOOKUP(B364,Financiering!$A$7:$A$32,Financiering!$N$7:$N$32))*'Resultaat 7'!F364,0),)</f>
        <v>0</v>
      </c>
      <c r="H364" s="505">
        <f t="shared" si="25"/>
        <v>0</v>
      </c>
      <c r="I364" s="505">
        <f>IFERROR(IF(H364&gt;0,(_xlfn.XLOOKUP(B364,Financiering!$A$7:$A$32,Financiering!$T$7:$T$32))*'Resultaat 7'!H364,0),"")</f>
        <v>0</v>
      </c>
      <c r="J364" s="505">
        <f t="shared" si="26"/>
        <v>0</v>
      </c>
      <c r="K364" s="505">
        <f>IFERROR(IF(J364&gt;0,_xlfn.XLOOKUP(B364,Financiering!$A$7:$A$32,Financiering!$Z$7:$Z$32)*'Resultaat 7'!J364,0),)</f>
        <v>0</v>
      </c>
      <c r="L364" s="505">
        <f t="shared" si="27"/>
        <v>0</v>
      </c>
      <c r="M364" s="505">
        <f t="shared" si="28"/>
        <v>0</v>
      </c>
      <c r="N364" s="501" t="str">
        <f t="shared" si="29"/>
        <v/>
      </c>
      <c r="O364" s="502">
        <f t="shared" si="30"/>
        <v>0</v>
      </c>
      <c r="P364" s="507" t="str">
        <f t="shared" si="31"/>
        <v/>
      </c>
      <c r="Q364" s="15"/>
      <c r="R364" s="15"/>
      <c r="S364" s="15"/>
      <c r="T364" s="15"/>
      <c r="V364" s="15"/>
      <c r="W364" s="541"/>
    </row>
    <row r="365" spans="1:23" ht="12" customHeight="1" x14ac:dyDescent="0.2">
      <c r="A365" s="118"/>
      <c r="B365" s="504" t="s">
        <v>31</v>
      </c>
      <c r="C365" s="497">
        <f>_xlfn.XLOOKUP(B365,Deelnemersoverzicht!A29:A96,Deelnemersoverzicht!C29:C96)</f>
        <v>0</v>
      </c>
      <c r="D365" s="505">
        <f t="shared" si="23"/>
        <v>0</v>
      </c>
      <c r="E365" s="502">
        <f>IFERROR(IF(D365&gt;0,(_xlfn.XLOOKUP(B365,Financiering!$A$7:$A$32,Financiering!$H$7:$H$32))*'Resultaat 7'!D365,0),)</f>
        <v>0</v>
      </c>
      <c r="F365" s="506">
        <f t="shared" si="24"/>
        <v>0</v>
      </c>
      <c r="G365" s="505">
        <f>IFERROR(IF(F365&gt;0,(_xlfn.XLOOKUP(B365,Financiering!$A$7:$A$32,Financiering!$N$7:$N$32))*'Resultaat 7'!F365,0),)</f>
        <v>0</v>
      </c>
      <c r="H365" s="505">
        <f t="shared" si="25"/>
        <v>0</v>
      </c>
      <c r="I365" s="505">
        <f>IFERROR(IF(H365&gt;0,(_xlfn.XLOOKUP(B365,Financiering!$A$7:$A$32,Financiering!$T$7:$T$32))*'Resultaat 7'!H365,0),"")</f>
        <v>0</v>
      </c>
      <c r="J365" s="505">
        <f t="shared" si="26"/>
        <v>0</v>
      </c>
      <c r="K365" s="505">
        <f>IFERROR(IF(J365&gt;0,_xlfn.XLOOKUP(B365,Financiering!$A$7:$A$32,Financiering!$Z$7:$Z$32)*'Resultaat 7'!J365,0),)</f>
        <v>0</v>
      </c>
      <c r="L365" s="505">
        <f t="shared" si="27"/>
        <v>0</v>
      </c>
      <c r="M365" s="505">
        <f t="shared" si="28"/>
        <v>0</v>
      </c>
      <c r="N365" s="501" t="str">
        <f t="shared" si="29"/>
        <v/>
      </c>
      <c r="O365" s="502">
        <f t="shared" si="30"/>
        <v>0</v>
      </c>
      <c r="P365" s="507" t="str">
        <f t="shared" si="31"/>
        <v/>
      </c>
      <c r="Q365" s="15"/>
      <c r="R365" s="15"/>
      <c r="S365" s="15"/>
      <c r="T365" s="15"/>
      <c r="V365" s="15"/>
      <c r="W365" s="541"/>
    </row>
    <row r="366" spans="1:23" ht="12" customHeight="1" x14ac:dyDescent="0.2">
      <c r="A366" s="118"/>
      <c r="B366" s="504" t="s">
        <v>32</v>
      </c>
      <c r="C366" s="497">
        <f>_xlfn.XLOOKUP(B366,Deelnemersoverzicht!A30:A97,Deelnemersoverzicht!C30:C97)</f>
        <v>0</v>
      </c>
      <c r="D366" s="505">
        <f t="shared" si="23"/>
        <v>0</v>
      </c>
      <c r="E366" s="502">
        <f>IFERROR(IF(D366&gt;0,(_xlfn.XLOOKUP(B366,Financiering!$A$7:$A$32,Financiering!$H$7:$H$32))*'Resultaat 7'!D366,0),)</f>
        <v>0</v>
      </c>
      <c r="F366" s="506">
        <f t="shared" si="24"/>
        <v>0</v>
      </c>
      <c r="G366" s="505">
        <f>IFERROR(IF(F366&gt;0,(_xlfn.XLOOKUP(B366,Financiering!$A$7:$A$32,Financiering!$N$7:$N$32))*'Resultaat 7'!F366,0),)</f>
        <v>0</v>
      </c>
      <c r="H366" s="505">
        <f t="shared" si="25"/>
        <v>0</v>
      </c>
      <c r="I366" s="505">
        <f>IFERROR(IF(H366&gt;0,(_xlfn.XLOOKUP(B366,Financiering!$A$7:$A$32,Financiering!$T$7:$T$32))*'Resultaat 7'!H366,0),"")</f>
        <v>0</v>
      </c>
      <c r="J366" s="505">
        <f t="shared" si="26"/>
        <v>0</v>
      </c>
      <c r="K366" s="505">
        <f>IFERROR(IF(J366&gt;0,_xlfn.XLOOKUP(B366,Financiering!$A$7:$A$32,Financiering!$Z$7:$Z$32)*'Resultaat 7'!J366,0),)</f>
        <v>0</v>
      </c>
      <c r="L366" s="505">
        <f t="shared" si="27"/>
        <v>0</v>
      </c>
      <c r="M366" s="505">
        <f t="shared" si="28"/>
        <v>0</v>
      </c>
      <c r="N366" s="501" t="str">
        <f t="shared" si="29"/>
        <v/>
      </c>
      <c r="O366" s="502">
        <f t="shared" si="30"/>
        <v>0</v>
      </c>
      <c r="P366" s="507" t="str">
        <f t="shared" si="31"/>
        <v/>
      </c>
      <c r="Q366" s="15"/>
      <c r="R366" s="15"/>
      <c r="S366" s="15"/>
      <c r="T366" s="15"/>
      <c r="V366" s="15"/>
      <c r="W366" s="541"/>
    </row>
    <row r="367" spans="1:23" ht="12" customHeight="1" x14ac:dyDescent="0.2">
      <c r="A367" s="118"/>
      <c r="B367" s="504" t="s">
        <v>33</v>
      </c>
      <c r="C367" s="497">
        <f>_xlfn.XLOOKUP(B367,Deelnemersoverzicht!A31:A98,Deelnemersoverzicht!C31:C98)</f>
        <v>0</v>
      </c>
      <c r="D367" s="505">
        <f t="shared" si="23"/>
        <v>0</v>
      </c>
      <c r="E367" s="502">
        <f>IFERROR(IF(D367&gt;0,(_xlfn.XLOOKUP(B367,Financiering!$A$7:$A$32,Financiering!$H$7:$H$32))*'Resultaat 7'!D367,0),)</f>
        <v>0</v>
      </c>
      <c r="F367" s="506">
        <f t="shared" si="24"/>
        <v>0</v>
      </c>
      <c r="G367" s="505">
        <f>IFERROR(IF(F367&gt;0,(_xlfn.XLOOKUP(B367,Financiering!$A$7:$A$32,Financiering!$N$7:$N$32))*'Resultaat 7'!F367,0),)</f>
        <v>0</v>
      </c>
      <c r="H367" s="505">
        <f t="shared" si="25"/>
        <v>0</v>
      </c>
      <c r="I367" s="505">
        <f>IFERROR(IF(H367&gt;0,(_xlfn.XLOOKUP(B367,Financiering!$A$7:$A$32,Financiering!$T$7:$T$32))*'Resultaat 7'!H367,0),"")</f>
        <v>0</v>
      </c>
      <c r="J367" s="505">
        <f t="shared" si="26"/>
        <v>0</v>
      </c>
      <c r="K367" s="505">
        <f>IFERROR(IF(J367&gt;0,_xlfn.XLOOKUP(B367,Financiering!$A$7:$A$32,Financiering!$Z$7:$Z$32)*'Resultaat 7'!J367,0),)</f>
        <v>0</v>
      </c>
      <c r="L367" s="505">
        <f t="shared" si="27"/>
        <v>0</v>
      </c>
      <c r="M367" s="505">
        <f t="shared" si="28"/>
        <v>0</v>
      </c>
      <c r="N367" s="501" t="str">
        <f t="shared" si="29"/>
        <v/>
      </c>
      <c r="O367" s="502">
        <f t="shared" si="30"/>
        <v>0</v>
      </c>
      <c r="P367" s="507" t="str">
        <f t="shared" si="31"/>
        <v/>
      </c>
      <c r="Q367" s="15"/>
      <c r="R367" s="15"/>
      <c r="S367" s="15"/>
      <c r="T367" s="15"/>
      <c r="V367" s="15"/>
      <c r="W367" s="541"/>
    </row>
    <row r="368" spans="1:23" ht="12" customHeight="1" x14ac:dyDescent="0.2">
      <c r="A368" s="118"/>
      <c r="B368" s="504" t="s">
        <v>34</v>
      </c>
      <c r="C368" s="497">
        <f>_xlfn.XLOOKUP(B368,Deelnemersoverzicht!A32:A99,Deelnemersoverzicht!C32:C99)</f>
        <v>0</v>
      </c>
      <c r="D368" s="505">
        <f t="shared" si="23"/>
        <v>0</v>
      </c>
      <c r="E368" s="502">
        <f>IFERROR(IF(D368&gt;0,(_xlfn.XLOOKUP(B368,Financiering!$A$7:$A$32,Financiering!$H$7:$H$32))*'Resultaat 7'!D368,0),)</f>
        <v>0</v>
      </c>
      <c r="F368" s="506">
        <f t="shared" si="24"/>
        <v>0</v>
      </c>
      <c r="G368" s="505">
        <f>IFERROR(IF(F368&gt;0,(_xlfn.XLOOKUP(B368,Financiering!$A$7:$A$32,Financiering!$N$7:$N$32))*'Resultaat 7'!F368,0),)</f>
        <v>0</v>
      </c>
      <c r="H368" s="505">
        <f t="shared" si="25"/>
        <v>0</v>
      </c>
      <c r="I368" s="505">
        <f>IFERROR(IF(H368&gt;0,(_xlfn.XLOOKUP(B368,Financiering!$A$7:$A$32,Financiering!$T$7:$T$32))*'Resultaat 7'!H368,0),"")</f>
        <v>0</v>
      </c>
      <c r="J368" s="505">
        <f t="shared" si="26"/>
        <v>0</v>
      </c>
      <c r="K368" s="505">
        <f>IFERROR(IF(J368&gt;0,_xlfn.XLOOKUP(B368,Financiering!$A$7:$A$32,Financiering!$Z$7:$Z$32)*'Resultaat 7'!J368,0),)</f>
        <v>0</v>
      </c>
      <c r="L368" s="505">
        <f t="shared" si="27"/>
        <v>0</v>
      </c>
      <c r="M368" s="505">
        <f t="shared" si="28"/>
        <v>0</v>
      </c>
      <c r="N368" s="501" t="str">
        <f t="shared" si="29"/>
        <v/>
      </c>
      <c r="O368" s="502">
        <f t="shared" si="30"/>
        <v>0</v>
      </c>
      <c r="P368" s="507" t="str">
        <f t="shared" si="31"/>
        <v/>
      </c>
      <c r="Q368" s="15"/>
      <c r="R368" s="15"/>
      <c r="S368" s="15"/>
      <c r="T368" s="15"/>
      <c r="V368" s="15"/>
      <c r="W368" s="541"/>
    </row>
    <row r="369" spans="1:23" ht="12" customHeight="1" x14ac:dyDescent="0.2">
      <c r="A369" s="118"/>
      <c r="B369" s="504" t="s">
        <v>35</v>
      </c>
      <c r="C369" s="497">
        <f>_xlfn.XLOOKUP(B369,Deelnemersoverzicht!A33:A100,Deelnemersoverzicht!C33:C100)</f>
        <v>0</v>
      </c>
      <c r="D369" s="505">
        <f t="shared" si="23"/>
        <v>0</v>
      </c>
      <c r="E369" s="502">
        <f>IFERROR(IF(D369&gt;0,(_xlfn.XLOOKUP(B369,Financiering!$A$7:$A$32,Financiering!$H$7:$H$32))*'Resultaat 7'!D369,0),)</f>
        <v>0</v>
      </c>
      <c r="F369" s="506">
        <f t="shared" si="24"/>
        <v>0</v>
      </c>
      <c r="G369" s="505">
        <f>IFERROR(IF(F369&gt;0,(_xlfn.XLOOKUP(B369,Financiering!$A$7:$A$32,Financiering!$N$7:$N$32))*'Resultaat 7'!F369,0),)</f>
        <v>0</v>
      </c>
      <c r="H369" s="505">
        <f t="shared" si="25"/>
        <v>0</v>
      </c>
      <c r="I369" s="505">
        <f>IFERROR(IF(H369&gt;0,(_xlfn.XLOOKUP(B369,Financiering!$A$7:$A$32,Financiering!$T$7:$T$32))*'Resultaat 7'!H369,0),"")</f>
        <v>0</v>
      </c>
      <c r="J369" s="505">
        <f t="shared" si="26"/>
        <v>0</v>
      </c>
      <c r="K369" s="505">
        <f>IFERROR(IF(J369&gt;0,_xlfn.XLOOKUP(B369,Financiering!$A$7:$A$32,Financiering!$Z$7:$Z$32)*'Resultaat 7'!J369,0),)</f>
        <v>0</v>
      </c>
      <c r="L369" s="505">
        <f t="shared" si="27"/>
        <v>0</v>
      </c>
      <c r="M369" s="505">
        <f t="shared" si="28"/>
        <v>0</v>
      </c>
      <c r="N369" s="501" t="str">
        <f t="shared" si="29"/>
        <v/>
      </c>
      <c r="O369" s="502">
        <f t="shared" si="30"/>
        <v>0</v>
      </c>
      <c r="P369" s="507" t="str">
        <f t="shared" si="31"/>
        <v/>
      </c>
      <c r="Q369" s="15"/>
      <c r="R369" s="15"/>
      <c r="S369" s="15"/>
      <c r="T369" s="15"/>
      <c r="V369" s="15"/>
      <c r="W369" s="541"/>
    </row>
    <row r="370" spans="1:23" ht="12" customHeight="1" x14ac:dyDescent="0.2">
      <c r="A370" s="118"/>
      <c r="B370" s="504" t="s">
        <v>36</v>
      </c>
      <c r="C370" s="497">
        <f>_xlfn.XLOOKUP(B370,Deelnemersoverzicht!A34:A101,Deelnemersoverzicht!C34:C101)</f>
        <v>0</v>
      </c>
      <c r="D370" s="505">
        <f t="shared" si="23"/>
        <v>0</v>
      </c>
      <c r="E370" s="502">
        <f>IFERROR(IF(D370&gt;0,(_xlfn.XLOOKUP(B370,Financiering!$A$7:$A$32,Financiering!$H$7:$H$32))*'Resultaat 7'!D370,0),)</f>
        <v>0</v>
      </c>
      <c r="F370" s="506">
        <f t="shared" si="24"/>
        <v>0</v>
      </c>
      <c r="G370" s="505">
        <f>IFERROR(IF(F370&gt;0,(_xlfn.XLOOKUP(B370,Financiering!$A$7:$A$32,Financiering!$N$7:$N$32))*'Resultaat 7'!F370,0),)</f>
        <v>0</v>
      </c>
      <c r="H370" s="505">
        <f t="shared" si="25"/>
        <v>0</v>
      </c>
      <c r="I370" s="505">
        <f>IFERROR(IF(H370&gt;0,(_xlfn.XLOOKUP(B370,Financiering!$A$7:$A$32,Financiering!$T$7:$T$32))*'Resultaat 7'!H370,0),"")</f>
        <v>0</v>
      </c>
      <c r="J370" s="505">
        <f t="shared" si="26"/>
        <v>0</v>
      </c>
      <c r="K370" s="505">
        <f>IFERROR(IF(J370&gt;0,_xlfn.XLOOKUP(B370,Financiering!$A$7:$A$32,Financiering!$Z$7:$Z$32)*'Resultaat 7'!J370,0),)</f>
        <v>0</v>
      </c>
      <c r="L370" s="505">
        <f t="shared" si="27"/>
        <v>0</v>
      </c>
      <c r="M370" s="505">
        <f t="shared" si="28"/>
        <v>0</v>
      </c>
      <c r="N370" s="501" t="str">
        <f t="shared" si="29"/>
        <v/>
      </c>
      <c r="O370" s="502">
        <f t="shared" si="30"/>
        <v>0</v>
      </c>
      <c r="P370" s="507" t="str">
        <f t="shared" si="31"/>
        <v/>
      </c>
      <c r="Q370" s="15"/>
      <c r="R370" s="15"/>
      <c r="S370" s="15"/>
      <c r="T370" s="15"/>
      <c r="V370" s="15"/>
      <c r="W370" s="541"/>
    </row>
    <row r="371" spans="1:23" ht="12" customHeight="1" x14ac:dyDescent="0.2">
      <c r="A371" s="118"/>
      <c r="B371" s="504" t="s">
        <v>104</v>
      </c>
      <c r="C371" s="497">
        <f>_xlfn.XLOOKUP(B371,Deelnemersoverzicht!A35:A102,Deelnemersoverzicht!C35:C102)</f>
        <v>0</v>
      </c>
      <c r="D371" s="505">
        <f t="shared" si="23"/>
        <v>0</v>
      </c>
      <c r="E371" s="502">
        <f>IFERROR(IF(D371&gt;0,(_xlfn.XLOOKUP(B371,Financiering!$A$7:$A$32,Financiering!$H$7:$H$32))*'Resultaat 7'!D371,0),)</f>
        <v>0</v>
      </c>
      <c r="F371" s="506">
        <f t="shared" si="24"/>
        <v>0</v>
      </c>
      <c r="G371" s="505">
        <f>IFERROR(IF(F371&gt;0,(_xlfn.XLOOKUP(B371,Financiering!$A$7:$A$32,Financiering!$N$7:$N$32))*'Resultaat 7'!F371,0),)</f>
        <v>0</v>
      </c>
      <c r="H371" s="505">
        <f t="shared" si="25"/>
        <v>0</v>
      </c>
      <c r="I371" s="505">
        <f>IFERROR(IF(H371&gt;0,(_xlfn.XLOOKUP(B371,Financiering!$A$7:$A$32,Financiering!$T$7:$T$32))*'Resultaat 7'!H371,0),"")</f>
        <v>0</v>
      </c>
      <c r="J371" s="505">
        <f t="shared" si="26"/>
        <v>0</v>
      </c>
      <c r="K371" s="505">
        <f>IFERROR(IF(J371&gt;0,_xlfn.XLOOKUP(B371,Financiering!$A$7:$A$32,Financiering!$Z$7:$Z$32)*'Resultaat 7'!J371,0),)</f>
        <v>0</v>
      </c>
      <c r="L371" s="505">
        <f t="shared" si="27"/>
        <v>0</v>
      </c>
      <c r="M371" s="505">
        <f t="shared" si="28"/>
        <v>0</v>
      </c>
      <c r="N371" s="501" t="str">
        <f t="shared" si="29"/>
        <v/>
      </c>
      <c r="O371" s="502">
        <f t="shared" si="30"/>
        <v>0</v>
      </c>
      <c r="P371" s="507" t="str">
        <f t="shared" si="31"/>
        <v/>
      </c>
      <c r="Q371" s="15"/>
      <c r="R371" s="15"/>
      <c r="S371" s="15"/>
      <c r="T371" s="15"/>
      <c r="V371" s="15"/>
      <c r="W371" s="541"/>
    </row>
    <row r="372" spans="1:23" ht="12" customHeight="1" x14ac:dyDescent="0.2">
      <c r="A372" s="118"/>
      <c r="B372" s="504" t="s">
        <v>105</v>
      </c>
      <c r="C372" s="497">
        <f>_xlfn.XLOOKUP(B372,Deelnemersoverzicht!A36:A103,Deelnemersoverzicht!C36:C103)</f>
        <v>0</v>
      </c>
      <c r="D372" s="505">
        <f t="shared" si="23"/>
        <v>0</v>
      </c>
      <c r="E372" s="502">
        <f>IFERROR(IF(D372&gt;0,(_xlfn.XLOOKUP(B372,Financiering!$A$7:$A$32,Financiering!$H$7:$H$32))*'Resultaat 7'!D372,0),)</f>
        <v>0</v>
      </c>
      <c r="F372" s="506">
        <f t="shared" si="24"/>
        <v>0</v>
      </c>
      <c r="G372" s="505">
        <f>IFERROR(IF(F372&gt;0,(_xlfn.XLOOKUP(B372,Financiering!$A$7:$A$32,Financiering!$N$7:$N$32))*'Resultaat 7'!F372,0),)</f>
        <v>0</v>
      </c>
      <c r="H372" s="505">
        <f t="shared" si="25"/>
        <v>0</v>
      </c>
      <c r="I372" s="505">
        <f>IFERROR(IF(H372&gt;0,(_xlfn.XLOOKUP(B372,Financiering!$A$7:$A$32,Financiering!$T$7:$T$32))*'Resultaat 7'!H372,0),"")</f>
        <v>0</v>
      </c>
      <c r="J372" s="505">
        <f t="shared" si="26"/>
        <v>0</v>
      </c>
      <c r="K372" s="505">
        <f>IFERROR(IF(J372&gt;0,_xlfn.XLOOKUP(B372,Financiering!$A$7:$A$32,Financiering!$Z$7:$Z$32)*'Resultaat 7'!J372,0),)</f>
        <v>0</v>
      </c>
      <c r="L372" s="505">
        <f t="shared" si="27"/>
        <v>0</v>
      </c>
      <c r="M372" s="505">
        <f t="shared" si="28"/>
        <v>0</v>
      </c>
      <c r="N372" s="501" t="str">
        <f t="shared" si="29"/>
        <v/>
      </c>
      <c r="O372" s="502">
        <f t="shared" si="30"/>
        <v>0</v>
      </c>
      <c r="P372" s="507" t="str">
        <f t="shared" si="31"/>
        <v/>
      </c>
      <c r="Q372" s="15"/>
      <c r="R372" s="15"/>
      <c r="S372" s="15"/>
      <c r="T372" s="15"/>
      <c r="V372" s="15"/>
      <c r="W372" s="541"/>
    </row>
    <row r="373" spans="1:23" ht="12" customHeight="1" x14ac:dyDescent="0.2">
      <c r="A373" s="118"/>
      <c r="B373" s="504" t="s">
        <v>130</v>
      </c>
      <c r="C373" s="497">
        <f>_xlfn.XLOOKUP(B373,Deelnemersoverzicht!A37:A104,Deelnemersoverzicht!C37:C104)</f>
        <v>0</v>
      </c>
      <c r="D373" s="505">
        <f t="shared" si="23"/>
        <v>0</v>
      </c>
      <c r="E373" s="502">
        <f>IFERROR(IF(D373&gt;0,(_xlfn.XLOOKUP(B373,Financiering!$A$7:$A$32,Financiering!$H$7:$H$32))*'Resultaat 7'!D373,0),)</f>
        <v>0</v>
      </c>
      <c r="F373" s="506">
        <f t="shared" si="24"/>
        <v>0</v>
      </c>
      <c r="G373" s="505">
        <f>IFERROR(IF(F373&gt;0,(_xlfn.XLOOKUP(B373,Financiering!$A$7:$A$32,Financiering!$N$7:$N$32))*'Resultaat 7'!F373,0),)</f>
        <v>0</v>
      </c>
      <c r="H373" s="505">
        <f t="shared" si="25"/>
        <v>0</v>
      </c>
      <c r="I373" s="505">
        <f>IFERROR(IF(H373&gt;0,(_xlfn.XLOOKUP(B373,Financiering!$A$7:$A$32,Financiering!$T$7:$T$32))*'Resultaat 7'!H373,0),"")</f>
        <v>0</v>
      </c>
      <c r="J373" s="505">
        <f t="shared" si="26"/>
        <v>0</v>
      </c>
      <c r="K373" s="505">
        <f>IFERROR(IF(J373&gt;0,_xlfn.XLOOKUP(B373,Financiering!$A$7:$A$32,Financiering!$Z$7:$Z$32)*'Resultaat 7'!J373,0),)</f>
        <v>0</v>
      </c>
      <c r="L373" s="505">
        <f t="shared" si="27"/>
        <v>0</v>
      </c>
      <c r="M373" s="505">
        <f t="shared" si="28"/>
        <v>0</v>
      </c>
      <c r="N373" s="501" t="str">
        <f t="shared" si="29"/>
        <v/>
      </c>
      <c r="O373" s="502">
        <f t="shared" si="30"/>
        <v>0</v>
      </c>
      <c r="P373" s="507" t="str">
        <f t="shared" si="31"/>
        <v/>
      </c>
      <c r="Q373" s="15"/>
      <c r="R373" s="15"/>
      <c r="S373" s="15"/>
      <c r="T373" s="15"/>
      <c r="V373" s="15"/>
      <c r="W373" s="541"/>
    </row>
    <row r="374" spans="1:23" ht="12" customHeight="1" x14ac:dyDescent="0.2">
      <c r="A374" s="118"/>
      <c r="B374" s="504" t="s">
        <v>131</v>
      </c>
      <c r="C374" s="497">
        <f>_xlfn.XLOOKUP(B374,Deelnemersoverzicht!A38:A105,Deelnemersoverzicht!C38:C105)</f>
        <v>0</v>
      </c>
      <c r="D374" s="505">
        <f t="shared" si="23"/>
        <v>0</v>
      </c>
      <c r="E374" s="502">
        <f>IFERROR(IF(D374&gt;0,(_xlfn.XLOOKUP(B374,Financiering!$A$7:$A$32,Financiering!$H$7:$H$32))*'Resultaat 7'!D374,0),)</f>
        <v>0</v>
      </c>
      <c r="F374" s="506">
        <f t="shared" si="24"/>
        <v>0</v>
      </c>
      <c r="G374" s="505">
        <f>IFERROR(IF(F374&gt;0,(_xlfn.XLOOKUP(B374,Financiering!$A$7:$A$32,Financiering!$N$7:$N$32))*'Resultaat 7'!F374,0),)</f>
        <v>0</v>
      </c>
      <c r="H374" s="505">
        <f t="shared" si="25"/>
        <v>0</v>
      </c>
      <c r="I374" s="505">
        <f>IFERROR(IF(H374&gt;0,(_xlfn.XLOOKUP(B374,Financiering!$A$7:$A$32,Financiering!$T$7:$T$32))*'Resultaat 7'!H374,0),"")</f>
        <v>0</v>
      </c>
      <c r="J374" s="505">
        <f t="shared" si="26"/>
        <v>0</v>
      </c>
      <c r="K374" s="505">
        <f>IFERROR(IF(J374&gt;0,_xlfn.XLOOKUP(B374,Financiering!$A$7:$A$32,Financiering!$Z$7:$Z$32)*'Resultaat 7'!J374,0),)</f>
        <v>0</v>
      </c>
      <c r="L374" s="505">
        <f t="shared" si="27"/>
        <v>0</v>
      </c>
      <c r="M374" s="505">
        <f t="shared" si="28"/>
        <v>0</v>
      </c>
      <c r="N374" s="501" t="str">
        <f t="shared" si="29"/>
        <v/>
      </c>
      <c r="O374" s="502">
        <f t="shared" si="30"/>
        <v>0</v>
      </c>
      <c r="P374" s="507" t="str">
        <f t="shared" si="31"/>
        <v/>
      </c>
      <c r="Q374" s="15"/>
      <c r="R374" s="15"/>
      <c r="S374" s="15"/>
      <c r="T374" s="15"/>
      <c r="V374" s="15"/>
      <c r="W374" s="541"/>
    </row>
    <row r="375" spans="1:23" ht="12" customHeight="1" x14ac:dyDescent="0.2">
      <c r="A375" s="118"/>
      <c r="B375" s="504" t="s">
        <v>132</v>
      </c>
      <c r="C375" s="497">
        <f>_xlfn.XLOOKUP(B375,Deelnemersoverzicht!A39:A106,Deelnemersoverzicht!C39:C106)</f>
        <v>0</v>
      </c>
      <c r="D375" s="505">
        <f t="shared" si="23"/>
        <v>0</v>
      </c>
      <c r="E375" s="502">
        <f>IFERROR(IF(D375&gt;0,(_xlfn.XLOOKUP(B375,Financiering!$A$7:$A$32,Financiering!$H$7:$H$32))*'Resultaat 7'!D375,0),)</f>
        <v>0</v>
      </c>
      <c r="F375" s="506">
        <f t="shared" si="24"/>
        <v>0</v>
      </c>
      <c r="G375" s="505">
        <f>IFERROR(IF(F375&gt;0,(_xlfn.XLOOKUP(B375,Financiering!$A$7:$A$32,Financiering!$N$7:$N$32))*'Resultaat 7'!F375,0),)</f>
        <v>0</v>
      </c>
      <c r="H375" s="505">
        <f t="shared" si="25"/>
        <v>0</v>
      </c>
      <c r="I375" s="505">
        <f>IFERROR(IF(H375&gt;0,(_xlfn.XLOOKUP(B375,Financiering!$A$7:$A$32,Financiering!$T$7:$T$32))*'Resultaat 7'!H375,0),"")</f>
        <v>0</v>
      </c>
      <c r="J375" s="505">
        <f t="shared" si="26"/>
        <v>0</v>
      </c>
      <c r="K375" s="505">
        <f>IFERROR(IF(J375&gt;0,_xlfn.XLOOKUP(B375,Financiering!$A$7:$A$32,Financiering!$Z$7:$Z$32)*'Resultaat 7'!J375,0),)</f>
        <v>0</v>
      </c>
      <c r="L375" s="505">
        <f t="shared" si="27"/>
        <v>0</v>
      </c>
      <c r="M375" s="505">
        <f t="shared" si="28"/>
        <v>0</v>
      </c>
      <c r="N375" s="501" t="str">
        <f t="shared" si="29"/>
        <v/>
      </c>
      <c r="O375" s="502">
        <f t="shared" si="30"/>
        <v>0</v>
      </c>
      <c r="P375" s="507" t="str">
        <f t="shared" si="31"/>
        <v/>
      </c>
      <c r="Q375" s="15"/>
      <c r="R375" s="15"/>
      <c r="S375" s="15"/>
      <c r="T375" s="15"/>
      <c r="V375" s="15"/>
      <c r="W375" s="541"/>
    </row>
    <row r="376" spans="1:23" ht="12" customHeight="1" x14ac:dyDescent="0.2">
      <c r="A376" s="118"/>
      <c r="B376" s="504" t="s">
        <v>133</v>
      </c>
      <c r="C376" s="497">
        <f>_xlfn.XLOOKUP(B376,Deelnemersoverzicht!A40:A107,Deelnemersoverzicht!C40:C107)</f>
        <v>0</v>
      </c>
      <c r="D376" s="505">
        <f t="shared" si="23"/>
        <v>0</v>
      </c>
      <c r="E376" s="502">
        <f>IFERROR(IF(D376&gt;0,(_xlfn.XLOOKUP(B376,Financiering!$A$7:$A$32,Financiering!$H$7:$H$32))*'Resultaat 7'!D376,0),)</f>
        <v>0</v>
      </c>
      <c r="F376" s="506">
        <f t="shared" si="24"/>
        <v>0</v>
      </c>
      <c r="G376" s="505">
        <f>IFERROR(IF(F376&gt;0,(_xlfn.XLOOKUP(B376,Financiering!$A$7:$A$32,Financiering!$N$7:$N$32))*'Resultaat 7'!F376,0),)</f>
        <v>0</v>
      </c>
      <c r="H376" s="505">
        <f t="shared" si="25"/>
        <v>0</v>
      </c>
      <c r="I376" s="505">
        <f>IFERROR(IF(H376&gt;0,(_xlfn.XLOOKUP(B376,Financiering!$A$7:$A$32,Financiering!$T$7:$T$32))*'Resultaat 7'!H376,0),"")</f>
        <v>0</v>
      </c>
      <c r="J376" s="505">
        <f t="shared" si="26"/>
        <v>0</v>
      </c>
      <c r="K376" s="505">
        <f>IFERROR(IF(J376&gt;0,_xlfn.XLOOKUP(B376,Financiering!$A$7:$A$32,Financiering!$Z$7:$Z$32)*'Resultaat 7'!J376,0),)</f>
        <v>0</v>
      </c>
      <c r="L376" s="505">
        <f t="shared" si="27"/>
        <v>0</v>
      </c>
      <c r="M376" s="505">
        <f t="shared" si="28"/>
        <v>0</v>
      </c>
      <c r="N376" s="501" t="str">
        <f t="shared" si="29"/>
        <v/>
      </c>
      <c r="O376" s="502">
        <f t="shared" si="30"/>
        <v>0</v>
      </c>
      <c r="P376" s="507" t="str">
        <f t="shared" si="31"/>
        <v/>
      </c>
      <c r="Q376" s="15"/>
      <c r="R376" s="15"/>
      <c r="S376" s="15"/>
      <c r="T376" s="15"/>
      <c r="V376" s="15"/>
      <c r="W376" s="541"/>
    </row>
    <row r="377" spans="1:23" ht="12" customHeight="1" thickBot="1" x14ac:dyDescent="0.25">
      <c r="A377" s="118"/>
      <c r="B377" s="504" t="s">
        <v>134</v>
      </c>
      <c r="C377" s="497">
        <f>_xlfn.XLOOKUP(B377,Deelnemersoverzicht!A41:A108,Deelnemersoverzicht!C41:C108)</f>
        <v>0</v>
      </c>
      <c r="D377" s="505">
        <f t="shared" si="23"/>
        <v>0</v>
      </c>
      <c r="E377" s="502">
        <f>IFERROR(IF(D377&gt;0,(_xlfn.XLOOKUP(B377,Financiering!$A$7:$A$32,Financiering!$H$7:$H$32))*'Resultaat 7'!D377,0),)</f>
        <v>0</v>
      </c>
      <c r="F377" s="506">
        <f t="shared" si="24"/>
        <v>0</v>
      </c>
      <c r="G377" s="505">
        <f>IFERROR(IF(F377&gt;0,(_xlfn.XLOOKUP(B377,Financiering!$A$7:$A$32,Financiering!$N$7:$N$32))*'Resultaat 7'!F377,0),)</f>
        <v>0</v>
      </c>
      <c r="H377" s="505">
        <f t="shared" si="25"/>
        <v>0</v>
      </c>
      <c r="I377" s="505">
        <f>IFERROR(IF(H377&gt;0,(_xlfn.XLOOKUP(B377,Financiering!$A$7:$A$32,Financiering!$T$7:$T$32))*'Resultaat 7'!H377,0),"")</f>
        <v>0</v>
      </c>
      <c r="J377" s="505">
        <f t="shared" si="26"/>
        <v>0</v>
      </c>
      <c r="K377" s="505">
        <f>IFERROR(IF(J377&gt;0,_xlfn.XLOOKUP(B377,Financiering!$A$7:$A$32,Financiering!$Z$7:$Z$32)*'Resultaat 7'!J377,0),)</f>
        <v>0</v>
      </c>
      <c r="L377" s="505">
        <f t="shared" si="27"/>
        <v>0</v>
      </c>
      <c r="M377" s="505">
        <f t="shared" si="28"/>
        <v>0</v>
      </c>
      <c r="N377" s="501" t="str">
        <f t="shared" si="29"/>
        <v/>
      </c>
      <c r="O377" s="502">
        <f t="shared" si="30"/>
        <v>0</v>
      </c>
      <c r="P377" s="507" t="str">
        <f t="shared" si="31"/>
        <v/>
      </c>
      <c r="Q377" s="15"/>
      <c r="R377" s="15"/>
      <c r="S377" s="15"/>
      <c r="T377" s="15"/>
      <c r="V377" s="15"/>
      <c r="W377" s="541"/>
    </row>
    <row r="378" spans="1:23" ht="12" hidden="1" customHeight="1" x14ac:dyDescent="0.2">
      <c r="A378" s="118"/>
      <c r="B378" s="504" t="s">
        <v>169</v>
      </c>
      <c r="C378" s="497">
        <f>_xlfn.XLOOKUP(B378,Deelnemersoverzicht!A42:A109,Deelnemersoverzicht!C42:C109)</f>
        <v>0</v>
      </c>
      <c r="D378" s="505">
        <f t="shared" si="23"/>
        <v>0</v>
      </c>
      <c r="E378" s="502">
        <f>IFERROR(IF(D378&gt;0,(_xlfn.XLOOKUP(B378,Financiering!A33:A58,Financiering!H33:H58))*'Resultaat 1'!D378,0),)</f>
        <v>0</v>
      </c>
      <c r="F378" s="506">
        <f t="shared" si="24"/>
        <v>0</v>
      </c>
      <c r="G378" s="505">
        <f>IFERROR(IF(F378&gt;0,Financiering!N33*'Resultaat 1'!F378,0),)</f>
        <v>0</v>
      </c>
      <c r="H378" s="505">
        <f t="shared" si="25"/>
        <v>0</v>
      </c>
      <c r="I378" s="505">
        <f>IFERROR(IF(H378&gt;0,Financiering!T33*'Resultaat 1'!H378,0),0)</f>
        <v>0</v>
      </c>
      <c r="J378" s="505">
        <f t="shared" si="26"/>
        <v>0</v>
      </c>
      <c r="K378" s="505">
        <f>IFERROR(IF(J378&gt;0,Financiering!Z33*'Resultaat 1'!J378,0),)</f>
        <v>0</v>
      </c>
      <c r="L378" s="505">
        <f t="shared" si="27"/>
        <v>0</v>
      </c>
      <c r="M378" s="505">
        <f t="shared" si="28"/>
        <v>0</v>
      </c>
      <c r="N378" s="501" t="str">
        <f t="shared" si="29"/>
        <v/>
      </c>
      <c r="O378" s="502">
        <f t="shared" si="30"/>
        <v>0</v>
      </c>
      <c r="P378" s="507" t="str">
        <f t="shared" si="31"/>
        <v/>
      </c>
      <c r="Q378" s="15"/>
      <c r="R378" s="15"/>
      <c r="S378" s="15"/>
      <c r="T378" s="15"/>
      <c r="V378" s="15"/>
      <c r="W378" s="541"/>
    </row>
    <row r="379" spans="1:23" ht="12" hidden="1" customHeight="1" x14ac:dyDescent="0.2">
      <c r="A379" s="118"/>
      <c r="B379" s="504" t="s">
        <v>170</v>
      </c>
      <c r="C379" s="497">
        <f>_xlfn.XLOOKUP(B379,Deelnemersoverzicht!A43:A110,Deelnemersoverzicht!C43:C110)</f>
        <v>0</v>
      </c>
      <c r="D379" s="505">
        <f t="shared" si="23"/>
        <v>0</v>
      </c>
      <c r="E379" s="502">
        <f>IFERROR(IF(D379&gt;0,(_xlfn.XLOOKUP(B379,Financiering!A34:A59,Financiering!H34:H59))*'Resultaat 1'!D379,0),)</f>
        <v>0</v>
      </c>
      <c r="F379" s="506">
        <f t="shared" si="24"/>
        <v>0</v>
      </c>
      <c r="G379" s="505">
        <f>IFERROR(IF(F379&gt;0,Financiering!N34*'Resultaat 1'!F379,0),)</f>
        <v>0</v>
      </c>
      <c r="H379" s="505">
        <f t="shared" si="25"/>
        <v>0</v>
      </c>
      <c r="I379" s="505">
        <f>IFERROR(IF(H379&gt;0,Financiering!T34*'Resultaat 1'!H379,0),0)</f>
        <v>0</v>
      </c>
      <c r="J379" s="505">
        <f t="shared" si="26"/>
        <v>0</v>
      </c>
      <c r="K379" s="505">
        <f>IFERROR(IF(J379&gt;0,Financiering!Z34*'Resultaat 1'!J379,0),)</f>
        <v>0</v>
      </c>
      <c r="L379" s="505">
        <f t="shared" si="27"/>
        <v>0</v>
      </c>
      <c r="M379" s="505">
        <f t="shared" si="28"/>
        <v>0</v>
      </c>
      <c r="N379" s="501" t="str">
        <f t="shared" si="29"/>
        <v/>
      </c>
      <c r="O379" s="502">
        <f t="shared" si="30"/>
        <v>0</v>
      </c>
      <c r="P379" s="507" t="str">
        <f t="shared" si="31"/>
        <v/>
      </c>
      <c r="Q379" s="15"/>
      <c r="R379" s="15"/>
      <c r="S379" s="15"/>
      <c r="T379" s="15"/>
      <c r="V379" s="15"/>
      <c r="W379" s="541"/>
    </row>
    <row r="380" spans="1:23" ht="12" hidden="1" customHeight="1" x14ac:dyDescent="0.2">
      <c r="A380" s="118"/>
      <c r="B380" s="504" t="s">
        <v>171</v>
      </c>
      <c r="C380" s="497">
        <f>_xlfn.XLOOKUP(B380,Deelnemersoverzicht!A44:A111,Deelnemersoverzicht!C44:C111)</f>
        <v>0</v>
      </c>
      <c r="D380" s="505">
        <f t="shared" si="23"/>
        <v>0</v>
      </c>
      <c r="E380" s="502">
        <f>IFERROR(IF(D380&gt;0,(_xlfn.XLOOKUP(B380,Financiering!A35:A60,Financiering!H35:H60))*'Resultaat 1'!D380,0),)</f>
        <v>0</v>
      </c>
      <c r="F380" s="506">
        <f t="shared" si="24"/>
        <v>0</v>
      </c>
      <c r="G380" s="505">
        <f>IFERROR(IF(F380&gt;0,Financiering!N35*'Resultaat 1'!F380,0),)</f>
        <v>0</v>
      </c>
      <c r="H380" s="505">
        <f t="shared" si="25"/>
        <v>0</v>
      </c>
      <c r="I380" s="505">
        <f>IFERROR(IF(H380&gt;0,Financiering!T35*'Resultaat 1'!H380,0),0)</f>
        <v>0</v>
      </c>
      <c r="J380" s="505">
        <f t="shared" si="26"/>
        <v>0</v>
      </c>
      <c r="K380" s="505">
        <f>IFERROR(IF(J380&gt;0,Financiering!Z35*'Resultaat 1'!J380,0),)</f>
        <v>0</v>
      </c>
      <c r="L380" s="505">
        <f t="shared" si="27"/>
        <v>0</v>
      </c>
      <c r="M380" s="505">
        <f t="shared" si="28"/>
        <v>0</v>
      </c>
      <c r="N380" s="501" t="str">
        <f t="shared" si="29"/>
        <v/>
      </c>
      <c r="O380" s="502">
        <f t="shared" si="30"/>
        <v>0</v>
      </c>
      <c r="P380" s="507" t="str">
        <f t="shared" si="31"/>
        <v/>
      </c>
      <c r="Q380" s="15"/>
      <c r="R380" s="15"/>
      <c r="S380" s="15"/>
      <c r="T380" s="15"/>
      <c r="V380" s="15"/>
      <c r="W380" s="541"/>
    </row>
    <row r="381" spans="1:23" ht="12" hidden="1" customHeight="1" x14ac:dyDescent="0.2">
      <c r="A381" s="118"/>
      <c r="B381" s="504" t="s">
        <v>172</v>
      </c>
      <c r="C381" s="497">
        <f>_xlfn.XLOOKUP(B381,Deelnemersoverzicht!A45:A112,Deelnemersoverzicht!C45:C112)</f>
        <v>0</v>
      </c>
      <c r="D381" s="505">
        <f t="shared" si="23"/>
        <v>0</v>
      </c>
      <c r="E381" s="502">
        <f>IFERROR(IF(D381&gt;0,(_xlfn.XLOOKUP(B381,Financiering!A36:A61,Financiering!H36:H61))*'Resultaat 1'!D381,0),)</f>
        <v>0</v>
      </c>
      <c r="F381" s="506">
        <f t="shared" si="24"/>
        <v>0</v>
      </c>
      <c r="G381" s="505">
        <f>IFERROR(IF(F381&gt;0,Financiering!N36*'Resultaat 1'!F381,0),)</f>
        <v>0</v>
      </c>
      <c r="H381" s="505">
        <f t="shared" si="25"/>
        <v>0</v>
      </c>
      <c r="I381" s="505">
        <f>IFERROR(IF(H381&gt;0,Financiering!T36*'Resultaat 1'!H381,0),0)</f>
        <v>0</v>
      </c>
      <c r="J381" s="505">
        <f t="shared" si="26"/>
        <v>0</v>
      </c>
      <c r="K381" s="505">
        <f>IFERROR(IF(J381&gt;0,Financiering!Z36*'Resultaat 1'!J381,0),)</f>
        <v>0</v>
      </c>
      <c r="L381" s="505">
        <f t="shared" si="27"/>
        <v>0</v>
      </c>
      <c r="M381" s="505">
        <f t="shared" si="28"/>
        <v>0</v>
      </c>
      <c r="N381" s="501" t="str">
        <f t="shared" si="29"/>
        <v/>
      </c>
      <c r="O381" s="502">
        <f t="shared" si="30"/>
        <v>0</v>
      </c>
      <c r="P381" s="507" t="str">
        <f t="shared" si="31"/>
        <v/>
      </c>
      <c r="Q381" s="15"/>
      <c r="R381" s="15"/>
      <c r="S381" s="15"/>
      <c r="T381" s="15"/>
      <c r="V381" s="15"/>
      <c r="W381" s="541"/>
    </row>
    <row r="382" spans="1:23" ht="12" hidden="1" customHeight="1" x14ac:dyDescent="0.2">
      <c r="A382" s="118"/>
      <c r="B382" s="504" t="s">
        <v>173</v>
      </c>
      <c r="C382" s="497">
        <f>_xlfn.XLOOKUP(B382,Deelnemersoverzicht!A46:A113,Deelnemersoverzicht!C46:C113)</f>
        <v>0</v>
      </c>
      <c r="D382" s="505">
        <f t="shared" si="23"/>
        <v>0</v>
      </c>
      <c r="E382" s="502">
        <f>IFERROR(IF(D382&gt;0,(_xlfn.XLOOKUP(B382,Financiering!A37:A62,Financiering!H37:H62))*'Resultaat 1'!D382,0),)</f>
        <v>0</v>
      </c>
      <c r="F382" s="506">
        <f t="shared" si="24"/>
        <v>0</v>
      </c>
      <c r="G382" s="505">
        <f>IFERROR(IF(F382&gt;0,Financiering!N37*'Resultaat 1'!F382,0),)</f>
        <v>0</v>
      </c>
      <c r="H382" s="505">
        <f t="shared" si="25"/>
        <v>0</v>
      </c>
      <c r="I382" s="505">
        <f>IFERROR(IF(H382&gt;0,Financiering!T37*'Resultaat 1'!H382,0),0)</f>
        <v>0</v>
      </c>
      <c r="J382" s="505">
        <f t="shared" si="26"/>
        <v>0</v>
      </c>
      <c r="K382" s="505">
        <f>IFERROR(IF(J382&gt;0,Financiering!Z37*'Resultaat 1'!J382,0),)</f>
        <v>0</v>
      </c>
      <c r="L382" s="505">
        <f t="shared" si="27"/>
        <v>0</v>
      </c>
      <c r="M382" s="505">
        <f t="shared" si="28"/>
        <v>0</v>
      </c>
      <c r="N382" s="501" t="str">
        <f t="shared" si="29"/>
        <v/>
      </c>
      <c r="O382" s="502">
        <f t="shared" si="30"/>
        <v>0</v>
      </c>
      <c r="P382" s="507" t="str">
        <f t="shared" si="31"/>
        <v/>
      </c>
      <c r="Q382" s="15"/>
      <c r="R382" s="15"/>
      <c r="S382" s="15"/>
      <c r="T382" s="15"/>
      <c r="V382" s="15"/>
      <c r="W382" s="541"/>
    </row>
    <row r="383" spans="1:23" ht="12" hidden="1" customHeight="1" x14ac:dyDescent="0.2">
      <c r="A383" s="118"/>
      <c r="B383" s="504" t="s">
        <v>174</v>
      </c>
      <c r="C383" s="497">
        <f>_xlfn.XLOOKUP(B383,Deelnemersoverzicht!A47:A114,Deelnemersoverzicht!C47:C114)</f>
        <v>0</v>
      </c>
      <c r="D383" s="505">
        <f t="shared" si="23"/>
        <v>0</v>
      </c>
      <c r="E383" s="502">
        <f>IFERROR(IF(D383&gt;0,(_xlfn.XLOOKUP(B383,Financiering!A38:A63,Financiering!H38:H63))*'Resultaat 1'!D383,0),)</f>
        <v>0</v>
      </c>
      <c r="F383" s="506">
        <f t="shared" si="24"/>
        <v>0</v>
      </c>
      <c r="G383" s="505">
        <f>IFERROR(IF(F383&gt;0,Financiering!N38*'Resultaat 1'!F383,0),)</f>
        <v>0</v>
      </c>
      <c r="H383" s="505">
        <f t="shared" si="25"/>
        <v>0</v>
      </c>
      <c r="I383" s="505">
        <f>IFERROR(IF(H383&gt;0,Financiering!T38*'Resultaat 1'!H383,0),0)</f>
        <v>0</v>
      </c>
      <c r="J383" s="505">
        <f t="shared" si="26"/>
        <v>0</v>
      </c>
      <c r="K383" s="505">
        <f>IFERROR(IF(J383&gt;0,Financiering!Z38*'Resultaat 1'!J383,0),)</f>
        <v>0</v>
      </c>
      <c r="L383" s="505">
        <f t="shared" si="27"/>
        <v>0</v>
      </c>
      <c r="M383" s="505">
        <f t="shared" si="28"/>
        <v>0</v>
      </c>
      <c r="N383" s="501" t="str">
        <f t="shared" si="29"/>
        <v/>
      </c>
      <c r="O383" s="502">
        <f t="shared" si="30"/>
        <v>0</v>
      </c>
      <c r="P383" s="507" t="str">
        <f t="shared" si="31"/>
        <v/>
      </c>
      <c r="Q383" s="15"/>
      <c r="R383" s="15"/>
      <c r="S383" s="15"/>
      <c r="T383" s="15"/>
      <c r="V383" s="15"/>
      <c r="W383" s="541"/>
    </row>
    <row r="384" spans="1:23" ht="12" hidden="1" customHeight="1" x14ac:dyDescent="0.2">
      <c r="A384" s="118"/>
      <c r="B384" s="504" t="s">
        <v>175</v>
      </c>
      <c r="C384" s="497">
        <f>_xlfn.XLOOKUP(B384,Deelnemersoverzicht!A48:A115,Deelnemersoverzicht!C48:C115)</f>
        <v>0</v>
      </c>
      <c r="D384" s="505">
        <f t="shared" ref="D384:D402" si="32">SUMIFS($N$15:$N$315,$C$15:$C$315,C384,$M$15:$M$315,$D$350)</f>
        <v>0</v>
      </c>
      <c r="E384" s="502">
        <f>IFERROR(IF(D384&gt;0,(_xlfn.XLOOKUP(B384,Financiering!A39:A64,Financiering!H39:H64))*'Resultaat 1'!D384,0),)</f>
        <v>0</v>
      </c>
      <c r="F384" s="506">
        <f t="shared" ref="F384:F402" si="33">SUMIFS($N$15:$N$315,$C$15:$C$315,C384,$M$15:$M$315,$F$350)</f>
        <v>0</v>
      </c>
      <c r="G384" s="505">
        <f>IFERROR(IF(F384&gt;0,Financiering!N39*'Resultaat 1'!F384,0),)</f>
        <v>0</v>
      </c>
      <c r="H384" s="505">
        <f t="shared" ref="H384:H402" si="34">SUMIFS($N$15:$N$315,$C$15:$C$315,C384,$M$15:$M$315,$H$350)</f>
        <v>0</v>
      </c>
      <c r="I384" s="505">
        <f>IFERROR(IF(H384&gt;0,Financiering!T39*'Resultaat 1'!H384,0),0)</f>
        <v>0</v>
      </c>
      <c r="J384" s="505">
        <f t="shared" ref="J384:J402" si="35">SUMIFS($N$15:$N$315,$C$15:$C$315,C384,$M$15:$M$315,$J$350)</f>
        <v>0</v>
      </c>
      <c r="K384" s="505">
        <f>IFERROR(IF(J384&gt;0,Financiering!Z39*'Resultaat 1'!J384,0),)</f>
        <v>0</v>
      </c>
      <c r="L384" s="505">
        <f t="shared" ref="L384:L402" si="36">D384+F384+H384+J384</f>
        <v>0</v>
      </c>
      <c r="M384" s="505">
        <f t="shared" ref="M384:M402" si="37">E384+G384+I384+K384</f>
        <v>0</v>
      </c>
      <c r="N384" s="501" t="str">
        <f t="shared" si="29"/>
        <v/>
      </c>
      <c r="O384" s="502">
        <f t="shared" si="30"/>
        <v>0</v>
      </c>
      <c r="P384" s="507" t="str">
        <f t="shared" si="31"/>
        <v/>
      </c>
      <c r="Q384" s="15"/>
      <c r="R384" s="15"/>
      <c r="S384" s="15"/>
      <c r="T384" s="15"/>
      <c r="V384" s="15"/>
      <c r="W384" s="541"/>
    </row>
    <row r="385" spans="1:23" ht="12" hidden="1" customHeight="1" x14ac:dyDescent="0.2">
      <c r="A385" s="118"/>
      <c r="B385" s="504" t="s">
        <v>176</v>
      </c>
      <c r="C385" s="497">
        <f>_xlfn.XLOOKUP(B385,Deelnemersoverzicht!A49:A116,Deelnemersoverzicht!C49:C116)</f>
        <v>0</v>
      </c>
      <c r="D385" s="505">
        <f t="shared" si="32"/>
        <v>0</v>
      </c>
      <c r="E385" s="502">
        <f>IFERROR(IF(D385&gt;0,(_xlfn.XLOOKUP(B385,Financiering!A40:A65,Financiering!H40:H65))*'Resultaat 1'!D385,0),)</f>
        <v>0</v>
      </c>
      <c r="F385" s="506">
        <f t="shared" si="33"/>
        <v>0</v>
      </c>
      <c r="G385" s="505">
        <f>IFERROR(IF(F385&gt;0,Financiering!N40*'Resultaat 1'!F385,0),)</f>
        <v>0</v>
      </c>
      <c r="H385" s="505">
        <f t="shared" si="34"/>
        <v>0</v>
      </c>
      <c r="I385" s="505">
        <f>IFERROR(IF(H385&gt;0,Financiering!T40*'Resultaat 1'!H385,0),0)</f>
        <v>0</v>
      </c>
      <c r="J385" s="505">
        <f t="shared" si="35"/>
        <v>0</v>
      </c>
      <c r="K385" s="505">
        <f>IFERROR(IF(J385&gt;0,Financiering!Z40*'Resultaat 1'!J385,0),)</f>
        <v>0</v>
      </c>
      <c r="L385" s="505">
        <f t="shared" si="36"/>
        <v>0</v>
      </c>
      <c r="M385" s="505">
        <f t="shared" si="37"/>
        <v>0</v>
      </c>
      <c r="N385" s="501" t="str">
        <f t="shared" si="29"/>
        <v/>
      </c>
      <c r="O385" s="502">
        <f t="shared" si="30"/>
        <v>0</v>
      </c>
      <c r="P385" s="507" t="str">
        <f t="shared" si="31"/>
        <v/>
      </c>
      <c r="Q385" s="15"/>
      <c r="R385" s="15"/>
      <c r="S385" s="15"/>
      <c r="T385" s="15"/>
      <c r="V385" s="15"/>
      <c r="W385" s="541"/>
    </row>
    <row r="386" spans="1:23" ht="12" hidden="1" customHeight="1" x14ac:dyDescent="0.2">
      <c r="A386" s="118"/>
      <c r="B386" s="504" t="s">
        <v>177</v>
      </c>
      <c r="C386" s="497">
        <f>_xlfn.XLOOKUP(B386,Deelnemersoverzicht!A50:A117,Deelnemersoverzicht!C50:C117)</f>
        <v>0</v>
      </c>
      <c r="D386" s="505">
        <f t="shared" si="32"/>
        <v>0</v>
      </c>
      <c r="E386" s="502">
        <f>IFERROR(IF(D386&gt;0,(_xlfn.XLOOKUP(B386,Financiering!A41:A66,Financiering!H41:H66))*'Resultaat 1'!D386,0),)</f>
        <v>0</v>
      </c>
      <c r="F386" s="506">
        <f t="shared" si="33"/>
        <v>0</v>
      </c>
      <c r="G386" s="505">
        <f>IFERROR(IF(F386&gt;0,Financiering!N41*'Resultaat 1'!F386,0),)</f>
        <v>0</v>
      </c>
      <c r="H386" s="505">
        <f t="shared" si="34"/>
        <v>0</v>
      </c>
      <c r="I386" s="505">
        <f>IFERROR(IF(H386&gt;0,Financiering!T41*'Resultaat 1'!H386,0),0)</f>
        <v>0</v>
      </c>
      <c r="J386" s="505">
        <f t="shared" si="35"/>
        <v>0</v>
      </c>
      <c r="K386" s="505">
        <f>IFERROR(IF(J386&gt;0,Financiering!Z41*'Resultaat 1'!J386,0),)</f>
        <v>0</v>
      </c>
      <c r="L386" s="505">
        <f t="shared" si="36"/>
        <v>0</v>
      </c>
      <c r="M386" s="505">
        <f t="shared" si="37"/>
        <v>0</v>
      </c>
      <c r="N386" s="501" t="str">
        <f t="shared" si="29"/>
        <v/>
      </c>
      <c r="O386" s="502">
        <f t="shared" si="30"/>
        <v>0</v>
      </c>
      <c r="P386" s="507" t="str">
        <f t="shared" si="31"/>
        <v/>
      </c>
      <c r="Q386" s="15"/>
      <c r="R386" s="15"/>
      <c r="S386" s="15"/>
      <c r="T386" s="15"/>
      <c r="V386" s="15"/>
      <c r="W386" s="541"/>
    </row>
    <row r="387" spans="1:23" ht="12" hidden="1" customHeight="1" x14ac:dyDescent="0.2">
      <c r="A387" s="118"/>
      <c r="B387" s="504" t="s">
        <v>178</v>
      </c>
      <c r="C387" s="497">
        <f>_xlfn.XLOOKUP(B387,Deelnemersoverzicht!A51:A118,Deelnemersoverzicht!C51:C118)</f>
        <v>0</v>
      </c>
      <c r="D387" s="505">
        <f t="shared" si="32"/>
        <v>0</v>
      </c>
      <c r="E387" s="502">
        <f>IFERROR(IF(D387&gt;0,(_xlfn.XLOOKUP(B387,Financiering!A42:A67,Financiering!H42:H67))*'Resultaat 1'!D387,0),)</f>
        <v>0</v>
      </c>
      <c r="F387" s="506">
        <f t="shared" si="33"/>
        <v>0</v>
      </c>
      <c r="G387" s="505">
        <f>IFERROR(IF(F387&gt;0,Financiering!N42*'Resultaat 1'!F387,0),)</f>
        <v>0</v>
      </c>
      <c r="H387" s="505">
        <f t="shared" si="34"/>
        <v>0</v>
      </c>
      <c r="I387" s="505">
        <f>IFERROR(IF(H387&gt;0,Financiering!T42*'Resultaat 1'!H387,0),0)</f>
        <v>0</v>
      </c>
      <c r="J387" s="505">
        <f t="shared" si="35"/>
        <v>0</v>
      </c>
      <c r="K387" s="505">
        <f>IFERROR(IF(J387&gt;0,Financiering!Z42*'Resultaat 1'!J387,0),)</f>
        <v>0</v>
      </c>
      <c r="L387" s="505">
        <f t="shared" si="36"/>
        <v>0</v>
      </c>
      <c r="M387" s="505">
        <f t="shared" si="37"/>
        <v>0</v>
      </c>
      <c r="N387" s="501" t="str">
        <f t="shared" si="29"/>
        <v/>
      </c>
      <c r="O387" s="502">
        <f t="shared" si="30"/>
        <v>0</v>
      </c>
      <c r="P387" s="507" t="str">
        <f t="shared" si="31"/>
        <v/>
      </c>
      <c r="Q387" s="15"/>
      <c r="R387" s="15"/>
      <c r="S387" s="15"/>
      <c r="T387" s="15"/>
      <c r="V387" s="15"/>
      <c r="W387" s="541"/>
    </row>
    <row r="388" spans="1:23" ht="12" hidden="1" customHeight="1" x14ac:dyDescent="0.2">
      <c r="A388" s="118"/>
      <c r="B388" s="504" t="s">
        <v>179</v>
      </c>
      <c r="C388" s="497">
        <f>_xlfn.XLOOKUP(B388,Deelnemersoverzicht!A52:A119,Deelnemersoverzicht!C52:C119)</f>
        <v>0</v>
      </c>
      <c r="D388" s="505">
        <f t="shared" si="32"/>
        <v>0</v>
      </c>
      <c r="E388" s="502">
        <f>IFERROR(IF(D388&gt;0,(_xlfn.XLOOKUP(B388,Financiering!A43:A68,Financiering!H43:H68))*'Resultaat 1'!D388,0),)</f>
        <v>0</v>
      </c>
      <c r="F388" s="506">
        <f t="shared" si="33"/>
        <v>0</v>
      </c>
      <c r="G388" s="505">
        <f>IFERROR(IF(F388&gt;0,Financiering!N43*'Resultaat 1'!F388,0),)</f>
        <v>0</v>
      </c>
      <c r="H388" s="505">
        <f t="shared" si="34"/>
        <v>0</v>
      </c>
      <c r="I388" s="505">
        <f>IFERROR(IF(H388&gt;0,Financiering!T43*'Resultaat 1'!H388,0),0)</f>
        <v>0</v>
      </c>
      <c r="J388" s="505">
        <f t="shared" si="35"/>
        <v>0</v>
      </c>
      <c r="K388" s="505">
        <f>IFERROR(IF(J388&gt;0,Financiering!Z43*'Resultaat 1'!J388,0),)</f>
        <v>0</v>
      </c>
      <c r="L388" s="505">
        <f t="shared" si="36"/>
        <v>0</v>
      </c>
      <c r="M388" s="505">
        <f t="shared" si="37"/>
        <v>0</v>
      </c>
      <c r="N388" s="501" t="str">
        <f t="shared" si="29"/>
        <v/>
      </c>
      <c r="O388" s="502">
        <f t="shared" si="30"/>
        <v>0</v>
      </c>
      <c r="P388" s="507" t="str">
        <f t="shared" si="31"/>
        <v/>
      </c>
      <c r="Q388" s="15"/>
      <c r="R388" s="15"/>
      <c r="S388" s="15"/>
      <c r="T388" s="15"/>
      <c r="V388" s="15"/>
      <c r="W388" s="541"/>
    </row>
    <row r="389" spans="1:23" ht="12" hidden="1" customHeight="1" x14ac:dyDescent="0.2">
      <c r="A389" s="118"/>
      <c r="B389" s="504" t="s">
        <v>180</v>
      </c>
      <c r="C389" s="497">
        <f>_xlfn.XLOOKUP(B389,Deelnemersoverzicht!A53:A120,Deelnemersoverzicht!C53:C120)</f>
        <v>0</v>
      </c>
      <c r="D389" s="505">
        <f t="shared" si="32"/>
        <v>0</v>
      </c>
      <c r="E389" s="502">
        <f>IFERROR(IF(D389&gt;0,(_xlfn.XLOOKUP(B389,Financiering!A44:A69,Financiering!H44:H69))*'Resultaat 1'!D389,0),)</f>
        <v>0</v>
      </c>
      <c r="F389" s="506">
        <f t="shared" si="33"/>
        <v>0</v>
      </c>
      <c r="G389" s="505">
        <f>IFERROR(IF(F389&gt;0,Financiering!N44*'Resultaat 1'!F389,0),)</f>
        <v>0</v>
      </c>
      <c r="H389" s="505">
        <f t="shared" si="34"/>
        <v>0</v>
      </c>
      <c r="I389" s="505">
        <f>IFERROR(IF(H389&gt;0,Financiering!T44*'Resultaat 1'!H389,0),0)</f>
        <v>0</v>
      </c>
      <c r="J389" s="505">
        <f t="shared" si="35"/>
        <v>0</v>
      </c>
      <c r="K389" s="505">
        <f>IFERROR(IF(J389&gt;0,Financiering!Z44*'Resultaat 1'!J389,0),)</f>
        <v>0</v>
      </c>
      <c r="L389" s="505">
        <f t="shared" si="36"/>
        <v>0</v>
      </c>
      <c r="M389" s="505">
        <f t="shared" si="37"/>
        <v>0</v>
      </c>
      <c r="N389" s="501" t="str">
        <f t="shared" si="29"/>
        <v/>
      </c>
      <c r="O389" s="502">
        <f t="shared" si="30"/>
        <v>0</v>
      </c>
      <c r="P389" s="507" t="str">
        <f t="shared" si="31"/>
        <v/>
      </c>
      <c r="Q389" s="15"/>
      <c r="R389" s="15"/>
      <c r="S389" s="15"/>
      <c r="T389" s="15"/>
      <c r="V389" s="15"/>
      <c r="W389" s="541"/>
    </row>
    <row r="390" spans="1:23" ht="12" hidden="1" customHeight="1" x14ac:dyDescent="0.2">
      <c r="A390" s="118"/>
      <c r="B390" s="504" t="s">
        <v>181</v>
      </c>
      <c r="C390" s="497">
        <f>_xlfn.XLOOKUP(B390,Deelnemersoverzicht!A54:A121,Deelnemersoverzicht!C54:C121)</f>
        <v>0</v>
      </c>
      <c r="D390" s="505">
        <f t="shared" si="32"/>
        <v>0</v>
      </c>
      <c r="E390" s="502">
        <f>IFERROR(IF(D390&gt;0,(_xlfn.XLOOKUP(B390,Financiering!A45:A70,Financiering!H45:H70))*'Resultaat 1'!D390,0),)</f>
        <v>0</v>
      </c>
      <c r="F390" s="506">
        <f t="shared" si="33"/>
        <v>0</v>
      </c>
      <c r="G390" s="505">
        <f>IFERROR(IF(F390&gt;0,Financiering!N45*'Resultaat 1'!F390,0),)</f>
        <v>0</v>
      </c>
      <c r="H390" s="505">
        <f t="shared" si="34"/>
        <v>0</v>
      </c>
      <c r="I390" s="505">
        <f>IFERROR(IF(H390&gt;0,Financiering!T45*'Resultaat 1'!H390,0),0)</f>
        <v>0</v>
      </c>
      <c r="J390" s="505">
        <f t="shared" si="35"/>
        <v>0</v>
      </c>
      <c r="K390" s="505">
        <f>IFERROR(IF(J390&gt;0,Financiering!Z45*'Resultaat 1'!J390,0),)</f>
        <v>0</v>
      </c>
      <c r="L390" s="505">
        <f t="shared" si="36"/>
        <v>0</v>
      </c>
      <c r="M390" s="505">
        <f t="shared" si="37"/>
        <v>0</v>
      </c>
      <c r="N390" s="501" t="str">
        <f t="shared" si="29"/>
        <v/>
      </c>
      <c r="O390" s="502">
        <f t="shared" si="30"/>
        <v>0</v>
      </c>
      <c r="P390" s="507" t="str">
        <f t="shared" si="31"/>
        <v/>
      </c>
      <c r="Q390" s="15"/>
      <c r="R390" s="15"/>
      <c r="S390" s="15"/>
      <c r="T390" s="15"/>
      <c r="V390" s="15"/>
      <c r="W390" s="541"/>
    </row>
    <row r="391" spans="1:23" ht="12" hidden="1" customHeight="1" x14ac:dyDescent="0.2">
      <c r="A391" s="118"/>
      <c r="B391" s="504" t="s">
        <v>182</v>
      </c>
      <c r="C391" s="497">
        <f>_xlfn.XLOOKUP(B391,Deelnemersoverzicht!A55:A122,Deelnemersoverzicht!C55:C122)</f>
        <v>0</v>
      </c>
      <c r="D391" s="505">
        <f t="shared" si="32"/>
        <v>0</v>
      </c>
      <c r="E391" s="502">
        <f>IFERROR(IF(D391&gt;0,(_xlfn.XLOOKUP(B391,Financiering!A46:A71,Financiering!H46:H71))*'Resultaat 1'!D391,0),)</f>
        <v>0</v>
      </c>
      <c r="F391" s="506">
        <f t="shared" si="33"/>
        <v>0</v>
      </c>
      <c r="G391" s="505">
        <f>IFERROR(IF(F391&gt;0,Financiering!N46*'Resultaat 1'!F391,0),)</f>
        <v>0</v>
      </c>
      <c r="H391" s="505">
        <f t="shared" si="34"/>
        <v>0</v>
      </c>
      <c r="I391" s="505">
        <f>IFERROR(IF(H391&gt;0,Financiering!T46*'Resultaat 1'!H391,0),0)</f>
        <v>0</v>
      </c>
      <c r="J391" s="505">
        <f t="shared" si="35"/>
        <v>0</v>
      </c>
      <c r="K391" s="505">
        <f>IFERROR(IF(J391&gt;0,Financiering!Z46*'Resultaat 1'!J391,0),)</f>
        <v>0</v>
      </c>
      <c r="L391" s="505">
        <f t="shared" si="36"/>
        <v>0</v>
      </c>
      <c r="M391" s="505">
        <f t="shared" si="37"/>
        <v>0</v>
      </c>
      <c r="N391" s="501" t="str">
        <f t="shared" si="29"/>
        <v/>
      </c>
      <c r="O391" s="502">
        <f t="shared" si="30"/>
        <v>0</v>
      </c>
      <c r="P391" s="507" t="str">
        <f t="shared" si="31"/>
        <v/>
      </c>
      <c r="Q391" s="15"/>
      <c r="R391" s="15"/>
      <c r="S391" s="15"/>
      <c r="T391" s="15"/>
      <c r="V391" s="15"/>
      <c r="W391" s="541"/>
    </row>
    <row r="392" spans="1:23" ht="12" hidden="1" customHeight="1" x14ac:dyDescent="0.2">
      <c r="A392" s="118"/>
      <c r="B392" s="504" t="s">
        <v>183</v>
      </c>
      <c r="C392" s="497">
        <f>_xlfn.XLOOKUP(B392,Deelnemersoverzicht!A56:A123,Deelnemersoverzicht!C56:C123)</f>
        <v>0</v>
      </c>
      <c r="D392" s="505">
        <f t="shared" si="32"/>
        <v>0</v>
      </c>
      <c r="E392" s="502">
        <f>IFERROR(IF(D392&gt;0,(_xlfn.XLOOKUP(B392,Financiering!A47:A72,Financiering!H47:H72))*'Resultaat 1'!D392,0),)</f>
        <v>0</v>
      </c>
      <c r="F392" s="506">
        <f t="shared" si="33"/>
        <v>0</v>
      </c>
      <c r="G392" s="505">
        <f>IFERROR(IF(F392&gt;0,Financiering!N47*'Resultaat 1'!F392,0),)</f>
        <v>0</v>
      </c>
      <c r="H392" s="505">
        <f t="shared" si="34"/>
        <v>0</v>
      </c>
      <c r="I392" s="505">
        <f>IFERROR(IF(H392&gt;0,Financiering!T47*'Resultaat 1'!H392,0),0)</f>
        <v>0</v>
      </c>
      <c r="J392" s="505">
        <f t="shared" si="35"/>
        <v>0</v>
      </c>
      <c r="K392" s="505">
        <f>IFERROR(IF(J392&gt;0,Financiering!Z47*'Resultaat 1'!J392,0),)</f>
        <v>0</v>
      </c>
      <c r="L392" s="505">
        <f t="shared" si="36"/>
        <v>0</v>
      </c>
      <c r="M392" s="505">
        <f t="shared" si="37"/>
        <v>0</v>
      </c>
      <c r="N392" s="501" t="str">
        <f t="shared" si="29"/>
        <v/>
      </c>
      <c r="O392" s="502">
        <f t="shared" si="30"/>
        <v>0</v>
      </c>
      <c r="P392" s="507" t="str">
        <f t="shared" si="31"/>
        <v/>
      </c>
      <c r="Q392" s="15"/>
      <c r="R392" s="15"/>
      <c r="S392" s="15"/>
      <c r="T392" s="15"/>
      <c r="V392" s="15"/>
      <c r="W392" s="541"/>
    </row>
    <row r="393" spans="1:23" ht="12" hidden="1" customHeight="1" x14ac:dyDescent="0.2">
      <c r="A393" s="118"/>
      <c r="B393" s="504" t="s">
        <v>184</v>
      </c>
      <c r="C393" s="497">
        <f>_xlfn.XLOOKUP(B393,Deelnemersoverzicht!A57:A124,Deelnemersoverzicht!C57:C124)</f>
        <v>0</v>
      </c>
      <c r="D393" s="505">
        <f t="shared" si="32"/>
        <v>0</v>
      </c>
      <c r="E393" s="502">
        <f>IFERROR(IF(D393&gt;0,(_xlfn.XLOOKUP(B393,Financiering!A48:A73,Financiering!H48:H73))*'Resultaat 1'!D393,0),)</f>
        <v>0</v>
      </c>
      <c r="F393" s="506">
        <f t="shared" si="33"/>
        <v>0</v>
      </c>
      <c r="G393" s="505">
        <f>IFERROR(IF(F393&gt;0,Financiering!N48*'Resultaat 1'!F393,0),)</f>
        <v>0</v>
      </c>
      <c r="H393" s="505">
        <f t="shared" si="34"/>
        <v>0</v>
      </c>
      <c r="I393" s="505">
        <f>IFERROR(IF(H393&gt;0,Financiering!T48*'Resultaat 1'!H393,0),0)</f>
        <v>0</v>
      </c>
      <c r="J393" s="505">
        <f t="shared" si="35"/>
        <v>0</v>
      </c>
      <c r="K393" s="505">
        <f>IFERROR(IF(J393&gt;0,Financiering!Z48*'Resultaat 1'!J393,0),)</f>
        <v>0</v>
      </c>
      <c r="L393" s="505">
        <f t="shared" si="36"/>
        <v>0</v>
      </c>
      <c r="M393" s="505">
        <f t="shared" si="37"/>
        <v>0</v>
      </c>
      <c r="N393" s="501" t="str">
        <f t="shared" si="29"/>
        <v/>
      </c>
      <c r="O393" s="502">
        <f t="shared" si="30"/>
        <v>0</v>
      </c>
      <c r="P393" s="507" t="str">
        <f t="shared" si="31"/>
        <v/>
      </c>
      <c r="Q393" s="15"/>
      <c r="R393" s="15"/>
      <c r="S393" s="15"/>
      <c r="T393" s="15"/>
      <c r="V393" s="15"/>
      <c r="W393" s="541"/>
    </row>
    <row r="394" spans="1:23" ht="12" hidden="1" customHeight="1" x14ac:dyDescent="0.2">
      <c r="A394" s="118"/>
      <c r="B394" s="504" t="s">
        <v>185</v>
      </c>
      <c r="C394" s="497">
        <f>_xlfn.XLOOKUP(B394,Deelnemersoverzicht!A58:A125,Deelnemersoverzicht!C58:C125)</f>
        <v>0</v>
      </c>
      <c r="D394" s="505">
        <f t="shared" si="32"/>
        <v>0</v>
      </c>
      <c r="E394" s="502">
        <f>IFERROR(IF(D394&gt;0,(_xlfn.XLOOKUP(B394,Financiering!A49:A74,Financiering!H49:H74))*'Resultaat 1'!D394,0),)</f>
        <v>0</v>
      </c>
      <c r="F394" s="506">
        <f t="shared" si="33"/>
        <v>0</v>
      </c>
      <c r="G394" s="505">
        <f>IFERROR(IF(F394&gt;0,Financiering!N49*'Resultaat 1'!F394,0),)</f>
        <v>0</v>
      </c>
      <c r="H394" s="505">
        <f t="shared" si="34"/>
        <v>0</v>
      </c>
      <c r="I394" s="505">
        <f>IFERROR(IF(H394&gt;0,Financiering!T49*'Resultaat 1'!H394,0),0)</f>
        <v>0</v>
      </c>
      <c r="J394" s="505">
        <f t="shared" si="35"/>
        <v>0</v>
      </c>
      <c r="K394" s="505">
        <f>IFERROR(IF(J394&gt;0,Financiering!Z49*'Resultaat 1'!J394,0),)</f>
        <v>0</v>
      </c>
      <c r="L394" s="505">
        <f t="shared" si="36"/>
        <v>0</v>
      </c>
      <c r="M394" s="505">
        <f t="shared" si="37"/>
        <v>0</v>
      </c>
      <c r="N394" s="501" t="str">
        <f t="shared" si="29"/>
        <v/>
      </c>
      <c r="O394" s="502">
        <f t="shared" si="30"/>
        <v>0</v>
      </c>
      <c r="P394" s="507" t="str">
        <f t="shared" si="31"/>
        <v/>
      </c>
      <c r="Q394" s="15"/>
      <c r="R394" s="15"/>
      <c r="S394" s="15"/>
      <c r="T394" s="15"/>
      <c r="V394" s="15"/>
      <c r="W394" s="541"/>
    </row>
    <row r="395" spans="1:23" ht="12" hidden="1" customHeight="1" x14ac:dyDescent="0.2">
      <c r="A395" s="118"/>
      <c r="B395" s="504" t="s">
        <v>186</v>
      </c>
      <c r="C395" s="497">
        <f>_xlfn.XLOOKUP(B395,Deelnemersoverzicht!A59:A126,Deelnemersoverzicht!C59:C126)</f>
        <v>0</v>
      </c>
      <c r="D395" s="505">
        <f t="shared" si="32"/>
        <v>0</v>
      </c>
      <c r="E395" s="502">
        <f>IFERROR(IF(D395&gt;0,(_xlfn.XLOOKUP(B395,Financiering!A50:A75,Financiering!H50:H75))*'Resultaat 1'!D395,0),)</f>
        <v>0</v>
      </c>
      <c r="F395" s="506">
        <f t="shared" si="33"/>
        <v>0</v>
      </c>
      <c r="G395" s="505">
        <f>IFERROR(IF(F395&gt;0,Financiering!N50*'Resultaat 1'!F395,0),)</f>
        <v>0</v>
      </c>
      <c r="H395" s="505">
        <f t="shared" si="34"/>
        <v>0</v>
      </c>
      <c r="I395" s="505">
        <f>IFERROR(IF(H395&gt;0,Financiering!T50*'Resultaat 1'!H395,0),0)</f>
        <v>0</v>
      </c>
      <c r="J395" s="505">
        <f t="shared" si="35"/>
        <v>0</v>
      </c>
      <c r="K395" s="505">
        <f>IFERROR(IF(J395&gt;0,Financiering!Z50*'Resultaat 1'!J395,0),)</f>
        <v>0</v>
      </c>
      <c r="L395" s="505">
        <f t="shared" si="36"/>
        <v>0</v>
      </c>
      <c r="M395" s="505">
        <f t="shared" si="37"/>
        <v>0</v>
      </c>
      <c r="N395" s="501" t="str">
        <f t="shared" si="29"/>
        <v/>
      </c>
      <c r="O395" s="502">
        <f t="shared" si="30"/>
        <v>0</v>
      </c>
      <c r="P395" s="507" t="str">
        <f t="shared" si="31"/>
        <v/>
      </c>
      <c r="Q395" s="15"/>
      <c r="R395" s="15"/>
      <c r="S395" s="15"/>
      <c r="T395" s="15"/>
      <c r="V395" s="15"/>
      <c r="W395" s="541"/>
    </row>
    <row r="396" spans="1:23" ht="12" hidden="1" customHeight="1" x14ac:dyDescent="0.2">
      <c r="A396" s="118"/>
      <c r="B396" s="504" t="s">
        <v>187</v>
      </c>
      <c r="C396" s="497">
        <f>_xlfn.XLOOKUP(B396,Deelnemersoverzicht!A60:A127,Deelnemersoverzicht!C60:C127)</f>
        <v>0</v>
      </c>
      <c r="D396" s="505">
        <f t="shared" si="32"/>
        <v>0</v>
      </c>
      <c r="E396" s="502">
        <f>IFERROR(IF(D396&gt;0,(_xlfn.XLOOKUP(B396,Financiering!A51:A76,Financiering!H51:H76))*'Resultaat 1'!D396,0),)</f>
        <v>0</v>
      </c>
      <c r="F396" s="506">
        <f t="shared" si="33"/>
        <v>0</v>
      </c>
      <c r="G396" s="505">
        <f>IFERROR(IF(F396&gt;0,Financiering!N51*'Resultaat 1'!F396,0),)</f>
        <v>0</v>
      </c>
      <c r="H396" s="505">
        <f t="shared" si="34"/>
        <v>0</v>
      </c>
      <c r="I396" s="505">
        <f>IFERROR(IF(H396&gt;0,Financiering!T51*'Resultaat 1'!H396,0),0)</f>
        <v>0</v>
      </c>
      <c r="J396" s="505">
        <f t="shared" si="35"/>
        <v>0</v>
      </c>
      <c r="K396" s="505">
        <f>IFERROR(IF(J396&gt;0,Financiering!Z51*'Resultaat 1'!J396,0),)</f>
        <v>0</v>
      </c>
      <c r="L396" s="505">
        <f t="shared" si="36"/>
        <v>0</v>
      </c>
      <c r="M396" s="505">
        <f t="shared" si="37"/>
        <v>0</v>
      </c>
      <c r="N396" s="501" t="str">
        <f t="shared" si="29"/>
        <v/>
      </c>
      <c r="O396" s="502">
        <f t="shared" si="30"/>
        <v>0</v>
      </c>
      <c r="P396" s="507" t="str">
        <f t="shared" si="31"/>
        <v/>
      </c>
      <c r="Q396" s="15"/>
      <c r="R396" s="15"/>
      <c r="S396" s="15"/>
      <c r="T396" s="15"/>
      <c r="V396" s="15"/>
      <c r="W396" s="541"/>
    </row>
    <row r="397" spans="1:23" ht="12" hidden="1" customHeight="1" x14ac:dyDescent="0.2">
      <c r="A397" s="118"/>
      <c r="B397" s="504" t="s">
        <v>188</v>
      </c>
      <c r="C397" s="497">
        <f>_xlfn.XLOOKUP(B397,Deelnemersoverzicht!A61:A128,Deelnemersoverzicht!C61:C128)</f>
        <v>0</v>
      </c>
      <c r="D397" s="505">
        <f t="shared" si="32"/>
        <v>0</v>
      </c>
      <c r="E397" s="502">
        <f>IFERROR(IF(D397&gt;0,(_xlfn.XLOOKUP(B397,Financiering!A52:A77,Financiering!H52:H77))*'Resultaat 1'!D397,0),)</f>
        <v>0</v>
      </c>
      <c r="F397" s="506">
        <f t="shared" si="33"/>
        <v>0</v>
      </c>
      <c r="G397" s="505">
        <f>IFERROR(IF(F397&gt;0,Financiering!N52*'Resultaat 1'!F397,0),)</f>
        <v>0</v>
      </c>
      <c r="H397" s="505">
        <f t="shared" si="34"/>
        <v>0</v>
      </c>
      <c r="I397" s="505">
        <f>IFERROR(IF(H397&gt;0,Financiering!T52*'Resultaat 1'!H397,0),0)</f>
        <v>0</v>
      </c>
      <c r="J397" s="505">
        <f t="shared" si="35"/>
        <v>0</v>
      </c>
      <c r="K397" s="505">
        <f>IFERROR(IF(J397&gt;0,Financiering!Z52*'Resultaat 1'!J397,0),)</f>
        <v>0</v>
      </c>
      <c r="L397" s="505">
        <f t="shared" si="36"/>
        <v>0</v>
      </c>
      <c r="M397" s="505">
        <f t="shared" si="37"/>
        <v>0</v>
      </c>
      <c r="N397" s="501" t="str">
        <f t="shared" si="29"/>
        <v/>
      </c>
      <c r="O397" s="502">
        <f t="shared" si="30"/>
        <v>0</v>
      </c>
      <c r="P397" s="507" t="str">
        <f t="shared" si="31"/>
        <v/>
      </c>
      <c r="Q397" s="15"/>
      <c r="R397" s="15"/>
      <c r="S397" s="15"/>
      <c r="T397" s="15"/>
      <c r="V397" s="15"/>
      <c r="W397" s="541"/>
    </row>
    <row r="398" spans="1:23" ht="12" hidden="1" customHeight="1" x14ac:dyDescent="0.2">
      <c r="A398" s="118"/>
      <c r="B398" s="504" t="s">
        <v>189</v>
      </c>
      <c r="C398" s="497">
        <f>_xlfn.XLOOKUP(B398,Deelnemersoverzicht!A62:A129,Deelnemersoverzicht!C62:C129)</f>
        <v>0</v>
      </c>
      <c r="D398" s="505">
        <f t="shared" si="32"/>
        <v>0</v>
      </c>
      <c r="E398" s="502">
        <f>IFERROR(IF(D398&gt;0,(_xlfn.XLOOKUP(B398,Financiering!A53:A78,Financiering!H53:H78))*'Resultaat 1'!D398,0),)</f>
        <v>0</v>
      </c>
      <c r="F398" s="506">
        <f t="shared" si="33"/>
        <v>0</v>
      </c>
      <c r="G398" s="505">
        <f>IFERROR(IF(F398&gt;0,Financiering!N53*'Resultaat 1'!F398,0),)</f>
        <v>0</v>
      </c>
      <c r="H398" s="505">
        <f t="shared" si="34"/>
        <v>0</v>
      </c>
      <c r="I398" s="505">
        <f>IFERROR(IF(H398&gt;0,Financiering!T53*'Resultaat 1'!H398,0),0)</f>
        <v>0</v>
      </c>
      <c r="J398" s="505">
        <f t="shared" si="35"/>
        <v>0</v>
      </c>
      <c r="K398" s="505">
        <f>IFERROR(IF(J398&gt;0,Financiering!Z53*'Resultaat 1'!J398,0),)</f>
        <v>0</v>
      </c>
      <c r="L398" s="505">
        <f t="shared" si="36"/>
        <v>0</v>
      </c>
      <c r="M398" s="505">
        <f t="shared" si="37"/>
        <v>0</v>
      </c>
      <c r="N398" s="501" t="str">
        <f t="shared" si="29"/>
        <v/>
      </c>
      <c r="O398" s="502">
        <f t="shared" si="30"/>
        <v>0</v>
      </c>
      <c r="P398" s="507" t="str">
        <f t="shared" si="31"/>
        <v/>
      </c>
      <c r="Q398" s="15"/>
      <c r="R398" s="15"/>
      <c r="S398" s="15"/>
      <c r="T398" s="15"/>
      <c r="V398" s="15"/>
      <c r="W398" s="541"/>
    </row>
    <row r="399" spans="1:23" ht="12" hidden="1" customHeight="1" x14ac:dyDescent="0.2">
      <c r="A399" s="118"/>
      <c r="B399" s="504" t="s">
        <v>190</v>
      </c>
      <c r="C399" s="497">
        <f>_xlfn.XLOOKUP(B399,Deelnemersoverzicht!A63:A130,Deelnemersoverzicht!C63:C130)</f>
        <v>0</v>
      </c>
      <c r="D399" s="505">
        <f t="shared" si="32"/>
        <v>0</v>
      </c>
      <c r="E399" s="502">
        <f>IFERROR(IF(D399&gt;0,(_xlfn.XLOOKUP(B399,Financiering!A54:A79,Financiering!H54:H79))*'Resultaat 1'!D399,0),)</f>
        <v>0</v>
      </c>
      <c r="F399" s="506">
        <f t="shared" si="33"/>
        <v>0</v>
      </c>
      <c r="G399" s="505">
        <f>IFERROR(IF(F399&gt;0,Financiering!N54*'Resultaat 1'!F399,0),)</f>
        <v>0</v>
      </c>
      <c r="H399" s="505">
        <f t="shared" si="34"/>
        <v>0</v>
      </c>
      <c r="I399" s="505">
        <f>IFERROR(IF(H399&gt;0,Financiering!T54*'Resultaat 1'!H399,0),0)</f>
        <v>0</v>
      </c>
      <c r="J399" s="505">
        <f t="shared" si="35"/>
        <v>0</v>
      </c>
      <c r="K399" s="505">
        <f>IFERROR(IF(J399&gt;0,Financiering!Z54*'Resultaat 1'!J399,0),)</f>
        <v>0</v>
      </c>
      <c r="L399" s="505">
        <f t="shared" si="36"/>
        <v>0</v>
      </c>
      <c r="M399" s="505">
        <f t="shared" si="37"/>
        <v>0</v>
      </c>
      <c r="N399" s="501" t="str">
        <f t="shared" si="29"/>
        <v/>
      </c>
      <c r="O399" s="502">
        <f t="shared" si="30"/>
        <v>0</v>
      </c>
      <c r="P399" s="507" t="str">
        <f t="shared" si="31"/>
        <v/>
      </c>
      <c r="Q399" s="15"/>
      <c r="R399" s="15"/>
      <c r="S399" s="15"/>
      <c r="T399" s="15"/>
      <c r="V399" s="15"/>
      <c r="W399" s="541"/>
    </row>
    <row r="400" spans="1:23" ht="12" hidden="1" customHeight="1" x14ac:dyDescent="0.2">
      <c r="A400" s="118"/>
      <c r="B400" s="504" t="s">
        <v>191</v>
      </c>
      <c r="C400" s="497">
        <f>_xlfn.XLOOKUP(B400,Deelnemersoverzicht!A64:A131,Deelnemersoverzicht!C64:C131)</f>
        <v>0</v>
      </c>
      <c r="D400" s="505">
        <f t="shared" si="32"/>
        <v>0</v>
      </c>
      <c r="E400" s="502">
        <f>IFERROR(IF(D400&gt;0,(_xlfn.XLOOKUP(B400,Financiering!A55:A80,Financiering!H55:H80))*'Resultaat 1'!D400,0),)</f>
        <v>0</v>
      </c>
      <c r="F400" s="506">
        <f t="shared" si="33"/>
        <v>0</v>
      </c>
      <c r="G400" s="505">
        <f>IFERROR(IF(F400&gt;0,Financiering!N55*'Resultaat 1'!F400,0),)</f>
        <v>0</v>
      </c>
      <c r="H400" s="505">
        <f t="shared" si="34"/>
        <v>0</v>
      </c>
      <c r="I400" s="505">
        <f>IFERROR(IF(H400&gt;0,Financiering!T55*'Resultaat 1'!H400,0),0)</f>
        <v>0</v>
      </c>
      <c r="J400" s="505">
        <f t="shared" si="35"/>
        <v>0</v>
      </c>
      <c r="K400" s="505">
        <f>IFERROR(IF(J400&gt;0,Financiering!Z55*'Resultaat 1'!J400,0),)</f>
        <v>0</v>
      </c>
      <c r="L400" s="505">
        <f t="shared" si="36"/>
        <v>0</v>
      </c>
      <c r="M400" s="505">
        <f t="shared" si="37"/>
        <v>0</v>
      </c>
      <c r="N400" s="501" t="str">
        <f t="shared" si="29"/>
        <v/>
      </c>
      <c r="O400" s="502">
        <f t="shared" si="30"/>
        <v>0</v>
      </c>
      <c r="P400" s="507" t="str">
        <f t="shared" si="31"/>
        <v/>
      </c>
      <c r="Q400" s="15"/>
      <c r="R400" s="15"/>
      <c r="S400" s="15"/>
      <c r="T400" s="15"/>
      <c r="V400" s="15"/>
      <c r="W400" s="541"/>
    </row>
    <row r="401" spans="1:24" ht="12" hidden="1" customHeight="1" x14ac:dyDescent="0.2">
      <c r="A401" s="118"/>
      <c r="B401" s="504" t="s">
        <v>192</v>
      </c>
      <c r="C401" s="497">
        <f>_xlfn.XLOOKUP(B401,Deelnemersoverzicht!A65:A132,Deelnemersoverzicht!C65:C132)</f>
        <v>0</v>
      </c>
      <c r="D401" s="505">
        <f t="shared" si="32"/>
        <v>0</v>
      </c>
      <c r="E401" s="502">
        <f>IFERROR(IF(D401&gt;0,(_xlfn.XLOOKUP(B401,Financiering!A56:A81,Financiering!H56:H81))*'Resultaat 1'!D401,0),)</f>
        <v>0</v>
      </c>
      <c r="F401" s="506">
        <f t="shared" si="33"/>
        <v>0</v>
      </c>
      <c r="G401" s="505">
        <f>IFERROR(IF(F401&gt;0,Financiering!N56*'Resultaat 1'!F401,0),)</f>
        <v>0</v>
      </c>
      <c r="H401" s="505">
        <f t="shared" si="34"/>
        <v>0</v>
      </c>
      <c r="I401" s="505">
        <f>IFERROR(IF(H401&gt;0,Financiering!T56*'Resultaat 1'!H401,0),0)</f>
        <v>0</v>
      </c>
      <c r="J401" s="505">
        <f t="shared" si="35"/>
        <v>0</v>
      </c>
      <c r="K401" s="505">
        <f>IFERROR(IF(J401&gt;0,Financiering!Z56*'Resultaat 1'!J401,0),)</f>
        <v>0</v>
      </c>
      <c r="L401" s="505">
        <f t="shared" si="36"/>
        <v>0</v>
      </c>
      <c r="M401" s="505">
        <f t="shared" si="37"/>
        <v>0</v>
      </c>
      <c r="N401" s="501" t="str">
        <f t="shared" si="29"/>
        <v/>
      </c>
      <c r="O401" s="502">
        <f t="shared" si="30"/>
        <v>0</v>
      </c>
      <c r="P401" s="507" t="str">
        <f t="shared" si="31"/>
        <v/>
      </c>
      <c r="Q401" s="15"/>
      <c r="R401" s="15"/>
      <c r="S401" s="15"/>
      <c r="T401" s="15"/>
      <c r="V401" s="15"/>
      <c r="W401" s="541"/>
    </row>
    <row r="402" spans="1:24" ht="12" hidden="1" customHeight="1" thickBot="1" x14ac:dyDescent="0.25">
      <c r="A402" s="118"/>
      <c r="B402" s="504" t="s">
        <v>193</v>
      </c>
      <c r="C402" s="497">
        <f>_xlfn.XLOOKUP(B402,Deelnemersoverzicht!A66:A133,Deelnemersoverzicht!C66:C133)</f>
        <v>0</v>
      </c>
      <c r="D402" s="505">
        <f t="shared" si="32"/>
        <v>0</v>
      </c>
      <c r="E402" s="509">
        <f>IFERROR(IF(D402&gt;0,(_xlfn.XLOOKUP(B402,Financiering!A57:A82,Financiering!H57:H82))*'Resultaat 1'!D402,0),)</f>
        <v>0</v>
      </c>
      <c r="F402" s="506">
        <f t="shared" si="33"/>
        <v>0</v>
      </c>
      <c r="G402" s="505">
        <f>IFERROR(IF(F402&gt;0,Financiering!N57*'Resultaat 1'!F402,0),)</f>
        <v>0</v>
      </c>
      <c r="H402" s="505">
        <f t="shared" si="34"/>
        <v>0</v>
      </c>
      <c r="I402" s="505">
        <f>IFERROR(IF(H402&gt;0,Financiering!T57*'Resultaat 1'!H402,0),0)</f>
        <v>0</v>
      </c>
      <c r="J402" s="505">
        <f t="shared" si="35"/>
        <v>0</v>
      </c>
      <c r="K402" s="505">
        <f>IFERROR(IF(J402&gt;0,Financiering!Z57*'Resultaat 1'!J402,0),)</f>
        <v>0</v>
      </c>
      <c r="L402" s="505">
        <f t="shared" si="36"/>
        <v>0</v>
      </c>
      <c r="M402" s="505">
        <f t="shared" si="37"/>
        <v>0</v>
      </c>
      <c r="N402" s="501" t="str">
        <f t="shared" si="29"/>
        <v/>
      </c>
      <c r="O402" s="502">
        <f t="shared" si="30"/>
        <v>0</v>
      </c>
      <c r="P402" s="510" t="str">
        <f t="shared" si="31"/>
        <v/>
      </c>
      <c r="Q402" s="15"/>
      <c r="R402" s="15"/>
      <c r="S402" s="15"/>
      <c r="T402" s="15"/>
      <c r="V402" s="15"/>
      <c r="W402" s="541"/>
    </row>
    <row r="403" spans="1:24" ht="12" customHeight="1" thickBot="1" x14ac:dyDescent="0.25">
      <c r="A403" s="118"/>
      <c r="B403" s="511"/>
      <c r="C403" s="512" t="s">
        <v>17</v>
      </c>
      <c r="D403" s="513">
        <f t="shared" ref="D403:M403" si="38">SUM(D352:D402)</f>
        <v>0</v>
      </c>
      <c r="E403" s="513">
        <f t="shared" si="38"/>
        <v>0</v>
      </c>
      <c r="F403" s="513">
        <f t="shared" si="38"/>
        <v>0</v>
      </c>
      <c r="G403" s="513">
        <f t="shared" si="38"/>
        <v>0</v>
      </c>
      <c r="H403" s="513">
        <f t="shared" si="38"/>
        <v>0</v>
      </c>
      <c r="I403" s="513">
        <f t="shared" si="38"/>
        <v>0</v>
      </c>
      <c r="J403" s="513">
        <f t="shared" si="38"/>
        <v>0</v>
      </c>
      <c r="K403" s="513">
        <f t="shared" si="38"/>
        <v>0</v>
      </c>
      <c r="L403" s="513">
        <f t="shared" si="38"/>
        <v>0</v>
      </c>
      <c r="M403" s="513">
        <f t="shared" si="38"/>
        <v>0</v>
      </c>
      <c r="N403" s="514" t="str">
        <f t="shared" si="29"/>
        <v/>
      </c>
      <c r="O403" s="513">
        <f>SUM(O352:O402)</f>
        <v>0</v>
      </c>
      <c r="P403" s="514" t="str">
        <f>IFERROR(O403/L403,"")</f>
        <v/>
      </c>
      <c r="Q403" s="15"/>
      <c r="R403" s="15"/>
      <c r="S403" s="15"/>
      <c r="T403" s="15"/>
      <c r="V403" s="15"/>
      <c r="W403" s="541"/>
    </row>
    <row r="404" spans="1:24"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X404" s="15"/>
    </row>
  </sheetData>
  <sheetProtection algorithmName="SHA-512" hashValue="nEcz1sBqkG8Ds+YS908wg92epFknNmG2evTky9lnr+XibH6Ew6GMW9rNcgopXGImvq/37YEyFwa6SKhyP8296g==" saltValue="XrMN7MQmH+oN1pDjxDHhiA==" spinCount="100000" sheet="1" objects="1" scenarios="1"/>
  <mergeCells count="113">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72:L172"/>
    <mergeCell ref="K173:L173"/>
    <mergeCell ref="K174:L174"/>
    <mergeCell ref="K175:L175"/>
    <mergeCell ref="K176:L176"/>
    <mergeCell ref="K177:L177"/>
    <mergeCell ref="K178:L178"/>
    <mergeCell ref="K179:L179"/>
    <mergeCell ref="K180:L180"/>
    <mergeCell ref="K181:L181"/>
    <mergeCell ref="K182:L182"/>
    <mergeCell ref="K183:L183"/>
    <mergeCell ref="K184:L184"/>
    <mergeCell ref="K185:L185"/>
    <mergeCell ref="K186:L186"/>
    <mergeCell ref="K187:L187"/>
    <mergeCell ref="K188:L188"/>
    <mergeCell ref="K189:L189"/>
    <mergeCell ref="K190:L190"/>
    <mergeCell ref="K191:L191"/>
    <mergeCell ref="K192:L192"/>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s>
  <phoneticPr fontId="86" type="noConversion"/>
  <conditionalFormatting sqref="H157:H206">
    <cfRule type="expression" dxfId="33" priority="4">
      <formula>AND($C157&lt;&gt;"",OR($H157&lt;Startdatum,$H157&gt;Einddatum))</formula>
    </cfRule>
  </conditionalFormatting>
  <conditionalFormatting sqref="F96:F150">
    <cfRule type="expression" dxfId="32" priority="3">
      <formula>AND($F96&lt;&gt;"",DATE(YEAR($F96)+$H96,MONTH($F96),DAY($F96))&lt;Startdatum)</formula>
    </cfRule>
  </conditionalFormatting>
  <conditionalFormatting sqref="C15:C89 C96:C150 C157:C206 C211:C260 C265:C314">
    <cfRule type="expression" dxfId="31" priority="1">
      <formula>AND($C15="",$N15&gt;0)</formula>
    </cfRule>
  </conditionalFormatting>
  <dataValidations count="6">
    <dataValidation type="list" allowBlank="1" showInputMessage="1" showErrorMessage="1" sqref="M96:M150 M15:M89 M157:M206 M211:M260 M265:M314" xr:uid="{00000000-0002-0000-0C00-000000000000}">
      <formula1>Activiteittype</formula1>
    </dataValidation>
    <dataValidation type="date" allowBlank="1" showInputMessage="1" showErrorMessage="1" error="De aanschafdatum moet tussen de start- en einddatum van het project vallen!" sqref="H157:H206" xr:uid="{A33BFBBC-6C55-41E0-A5FA-8D3F5D64287B}">
      <formula1>Startdatum</formula1>
      <formula2>Einddatum</formula2>
    </dataValidation>
    <dataValidation type="decimal" operator="greaterThanOrEqual" allowBlank="1" showInputMessage="1" showErrorMessage="1" error="De afschrijving in jaren dient minimaal 5 jaar te bedragen." sqref="J157:J206" xr:uid="{00000000-0002-0000-0C00-000003000000}">
      <formula1>5</formula1>
    </dataValidation>
    <dataValidation type="decimal" operator="greaterThanOrEqual" allowBlank="1" showInputMessage="1" showErrorMessage="1" error="De afschrijving in jaren dient minimaal 5 jaar te bedragen_x000a_" sqref="H96:H150" xr:uid="{00000000-0002-0000-0C00-000004000000}">
      <formula1>5</formula1>
    </dataValidation>
    <dataValidation type="custom" errorStyle="warning" allowBlank="1" showInputMessage="1" showErrorMessage="1" error="Machine of apparaat lijkt al afgeschreven te zijn." sqref="F96:F150" xr:uid="{659D10B9-2E54-4901-AEAB-3DDDAE48CE37}">
      <formula1>DATE(YEAR(F96)+H96,MONTH(F96),DAY(F96))&gt;Startdatum</formula1>
    </dataValidation>
    <dataValidation type="list" showInputMessage="1" showErrorMessage="1" sqref="C15:C89 C96:C150 C157:C206 C211:C260 C265:C314" xr:uid="{A6A6AE32-6C1F-4927-A274-60EB00687F5F}">
      <formula1>deelnemers</formula1>
    </dataValidation>
  </dataValidations>
  <pageMargins left="0.25" right="0.25" top="0.75" bottom="0.75" header="0.3" footer="0.3"/>
  <pageSetup paperSize="8" scale="55" fitToHeight="0" orientation="portrait" r:id="rId1"/>
  <headerFooter>
    <oddFooter>&amp;L_x000D_&amp;1#&amp;"Calibri"&amp;10&amp;K000000 Intern gebruik</oddFooter>
  </headerFooter>
  <rowBreaks count="2" manualBreakCount="2">
    <brk id="152" max="21" man="1"/>
    <brk id="262" max="21" man="1"/>
  </rowBreaks>
  <colBreaks count="1" manualBreakCount="1">
    <brk id="1" max="37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tabColor rgb="FFFFFF00"/>
    <pageSetUpPr fitToPage="1"/>
  </sheetPr>
  <dimension ref="A1:X404"/>
  <sheetViews>
    <sheetView showGridLines="0" workbookViewId="0"/>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0.85546875" customWidth="1"/>
    <col min="13" max="13" width="16.7109375" customWidth="1"/>
    <col min="14" max="14" width="12" customWidth="1"/>
    <col min="15" max="15" width="11.7109375" customWidth="1"/>
    <col min="16" max="16" width="7.7109375" customWidth="1"/>
    <col min="21" max="22" width="9.140625" customWidth="1"/>
    <col min="23" max="23" width="9.140625" style="540" hidden="1" customWidth="1"/>
    <col min="24" max="24" width="9.140625" hidden="1" customWidth="1"/>
  </cols>
  <sheetData>
    <row r="1" spans="1:24" ht="14.25" customHeight="1" x14ac:dyDescent="0.25">
      <c r="A1" s="118" t="s">
        <v>387</v>
      </c>
      <c r="B1" s="6" t="s">
        <v>244</v>
      </c>
      <c r="C1" s="117"/>
      <c r="D1" s="15"/>
      <c r="E1" s="118"/>
      <c r="F1" s="118"/>
      <c r="G1" s="118"/>
      <c r="H1" s="118"/>
      <c r="I1" s="118"/>
      <c r="J1" s="141"/>
      <c r="K1" s="15"/>
      <c r="L1" s="15"/>
      <c r="M1" s="6" t="str">
        <f>IF(Deelnemersoverzicht!C6="[wordt door RVO ingevuld]","",Deelnemersoverzicht!C6)</f>
        <v/>
      </c>
      <c r="N1" s="118"/>
      <c r="O1" s="118"/>
      <c r="P1" s="118"/>
      <c r="Q1" s="118"/>
      <c r="R1" s="15"/>
      <c r="S1" s="15"/>
      <c r="T1" s="15"/>
      <c r="U1" s="15"/>
      <c r="V1" s="15"/>
      <c r="W1" s="718" t="s">
        <v>381</v>
      </c>
      <c r="X1" s="718"/>
    </row>
    <row r="2" spans="1:24" ht="17.25" customHeight="1" x14ac:dyDescent="0.25">
      <c r="A2" s="118"/>
      <c r="B2" s="90" t="s">
        <v>224</v>
      </c>
      <c r="C2" s="117"/>
      <c r="D2" s="119"/>
      <c r="E2" s="118"/>
      <c r="F2" s="118"/>
      <c r="G2" s="118"/>
      <c r="H2" s="118"/>
      <c r="I2" s="118"/>
      <c r="J2" s="118"/>
      <c r="K2" s="117"/>
      <c r="L2" s="117"/>
      <c r="M2" s="117"/>
      <c r="N2" s="117"/>
      <c r="O2" s="117"/>
      <c r="P2" s="118"/>
      <c r="Q2" s="118"/>
      <c r="R2" s="15"/>
      <c r="S2" s="15"/>
      <c r="T2" s="15"/>
      <c r="U2" s="15"/>
      <c r="V2" s="15"/>
      <c r="X2" s="15"/>
    </row>
    <row r="3" spans="1:24" ht="12.75" customHeight="1" x14ac:dyDescent="0.2">
      <c r="A3" s="5"/>
      <c r="B3" s="89"/>
      <c r="C3" s="89"/>
      <c r="D3" s="5"/>
      <c r="E3" s="5"/>
      <c r="F3" s="5"/>
      <c r="G3" s="5"/>
      <c r="H3" s="5"/>
      <c r="I3" s="5"/>
      <c r="J3" s="5"/>
      <c r="K3" s="5"/>
      <c r="L3" s="5"/>
      <c r="M3" s="5"/>
      <c r="N3" s="5"/>
      <c r="O3" s="5"/>
      <c r="P3" s="5"/>
      <c r="Q3" s="118"/>
      <c r="R3" s="15"/>
      <c r="S3" s="15"/>
      <c r="T3" s="15"/>
      <c r="U3" s="15"/>
      <c r="V3" s="15"/>
      <c r="X3" s="15"/>
    </row>
    <row r="4" spans="1:24" ht="12.75" customHeight="1" x14ac:dyDescent="0.2">
      <c r="A4" s="5"/>
      <c r="B4" s="120"/>
      <c r="C4" s="120" t="s">
        <v>194</v>
      </c>
      <c r="D4" s="120"/>
      <c r="E4" s="120"/>
      <c r="F4" s="120"/>
      <c r="G4" s="120"/>
      <c r="H4" s="120"/>
      <c r="I4" s="120"/>
      <c r="J4" s="120"/>
      <c r="K4" s="120"/>
      <c r="L4" s="120"/>
      <c r="M4" s="120"/>
      <c r="N4" s="120"/>
      <c r="O4" s="485"/>
      <c r="P4" s="120"/>
      <c r="Q4" s="121"/>
      <c r="R4" s="121"/>
      <c r="S4" s="121"/>
      <c r="T4" s="121"/>
      <c r="U4" s="121"/>
      <c r="V4" s="121"/>
      <c r="X4" s="118"/>
    </row>
    <row r="5" spans="1:24" ht="12.75" customHeight="1" x14ac:dyDescent="0.2">
      <c r="A5" s="5"/>
      <c r="B5" s="89"/>
      <c r="C5" s="89"/>
      <c r="D5" s="89"/>
      <c r="E5" s="122"/>
      <c r="F5" s="122"/>
      <c r="G5" s="5"/>
      <c r="H5" s="5"/>
      <c r="I5" s="5"/>
      <c r="J5" s="5"/>
      <c r="K5" s="5"/>
      <c r="L5" s="5"/>
      <c r="M5" s="5"/>
      <c r="N5" s="5"/>
      <c r="O5" s="5"/>
      <c r="P5" s="5"/>
      <c r="Q5" s="5"/>
      <c r="R5" s="118"/>
      <c r="S5" s="15"/>
      <c r="T5" s="15"/>
      <c r="U5" s="15"/>
      <c r="V5" s="15"/>
      <c r="X5" s="15"/>
    </row>
    <row r="6" spans="1:24" ht="12.75" customHeight="1" x14ac:dyDescent="0.2">
      <c r="A6" s="5"/>
      <c r="B6" s="89"/>
      <c r="C6" s="143" t="s">
        <v>38</v>
      </c>
      <c r="D6" s="136"/>
      <c r="E6" s="549">
        <f>Deelnemersoverzicht!C9</f>
        <v>0</v>
      </c>
      <c r="F6" s="550"/>
      <c r="G6" s="550"/>
      <c r="H6" s="550"/>
      <c r="I6" s="550"/>
      <c r="J6" s="550"/>
      <c r="K6" s="550"/>
      <c r="L6" s="550"/>
      <c r="M6" s="550"/>
      <c r="N6" s="551"/>
      <c r="O6" s="473"/>
      <c r="P6" s="118"/>
      <c r="Q6" s="118"/>
      <c r="R6" s="15"/>
      <c r="S6" s="15"/>
      <c r="T6" s="15"/>
      <c r="U6" s="15"/>
      <c r="V6" s="15"/>
      <c r="X6" s="15"/>
    </row>
    <row r="7" spans="1:24" ht="12.75" customHeight="1" x14ac:dyDescent="0.2">
      <c r="A7" s="5"/>
      <c r="B7" s="89"/>
      <c r="C7" s="143" t="s">
        <v>195</v>
      </c>
      <c r="D7" s="136"/>
      <c r="E7" s="584"/>
      <c r="F7" s="585"/>
      <c r="G7" s="585"/>
      <c r="H7" s="585"/>
      <c r="I7" s="585"/>
      <c r="J7" s="585"/>
      <c r="K7" s="585"/>
      <c r="L7" s="585"/>
      <c r="M7" s="585"/>
      <c r="N7" s="586"/>
      <c r="O7" s="473"/>
      <c r="P7" s="118"/>
      <c r="Q7" s="118"/>
      <c r="R7" s="15"/>
      <c r="S7" s="15"/>
      <c r="T7" s="15"/>
      <c r="U7" s="15"/>
      <c r="V7" s="15"/>
      <c r="X7" s="15"/>
    </row>
    <row r="8" spans="1:24"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c r="R8" s="15"/>
      <c r="S8" s="15"/>
      <c r="T8" s="15"/>
      <c r="U8" s="15"/>
      <c r="V8" s="15"/>
      <c r="X8" s="15"/>
    </row>
    <row r="9" spans="1:24"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c r="R9" s="15"/>
      <c r="S9" s="15"/>
      <c r="T9" s="15"/>
      <c r="U9" s="15"/>
      <c r="V9" s="15"/>
      <c r="X9" s="15"/>
    </row>
    <row r="10" spans="1:24" ht="12.75" customHeight="1" x14ac:dyDescent="0.2">
      <c r="A10" s="5"/>
      <c r="B10" s="89"/>
      <c r="C10" s="89"/>
      <c r="D10" s="5"/>
      <c r="E10" s="5"/>
      <c r="F10" s="5"/>
      <c r="G10" s="5"/>
      <c r="H10" s="5"/>
      <c r="I10" s="5"/>
      <c r="J10" s="5"/>
      <c r="K10" s="5"/>
      <c r="L10" s="5"/>
      <c r="M10" s="5"/>
      <c r="N10" s="5"/>
      <c r="O10" s="5"/>
      <c r="P10" s="5"/>
      <c r="Q10" s="118"/>
      <c r="R10" s="15"/>
      <c r="S10" s="15"/>
      <c r="T10" s="15"/>
      <c r="U10" s="15"/>
      <c r="V10" s="15"/>
      <c r="X10" s="15"/>
    </row>
    <row r="11" spans="1:24" ht="14.25" customHeight="1" x14ac:dyDescent="0.2">
      <c r="A11" s="5"/>
      <c r="B11" s="120" t="s">
        <v>69</v>
      </c>
      <c r="C11" s="120"/>
      <c r="D11" s="123"/>
      <c r="E11" s="124"/>
      <c r="F11" s="125"/>
      <c r="G11" s="123"/>
      <c r="H11" s="123"/>
      <c r="I11" s="123"/>
      <c r="J11" s="123"/>
      <c r="K11" s="123"/>
      <c r="L11" s="123"/>
      <c r="M11" s="123"/>
      <c r="N11" s="123"/>
      <c r="O11" s="5"/>
      <c r="P11" s="15"/>
      <c r="Q11" s="15"/>
      <c r="R11" s="15"/>
      <c r="S11" s="15"/>
      <c r="T11" s="15"/>
      <c r="U11" s="15"/>
      <c r="V11" s="15"/>
      <c r="X11" s="15"/>
    </row>
    <row r="12" spans="1:24" ht="12.75" customHeight="1" x14ac:dyDescent="0.2">
      <c r="A12" s="5"/>
      <c r="B12" s="120" t="s">
        <v>196</v>
      </c>
      <c r="C12" s="120"/>
      <c r="D12" s="123"/>
      <c r="E12" s="124"/>
      <c r="F12" s="125"/>
      <c r="G12" s="123"/>
      <c r="H12" s="123"/>
      <c r="I12" s="123"/>
      <c r="J12" s="123"/>
      <c r="K12" s="123"/>
      <c r="L12" s="123"/>
      <c r="M12" s="123"/>
      <c r="N12" s="123"/>
      <c r="O12" s="5"/>
      <c r="P12" s="15"/>
      <c r="Q12" s="15"/>
      <c r="R12" s="15"/>
      <c r="S12" s="15"/>
      <c r="T12" s="15"/>
      <c r="U12" s="15"/>
      <c r="V12" s="15"/>
      <c r="X12" s="15"/>
    </row>
    <row r="13" spans="1:24" ht="12" customHeight="1" x14ac:dyDescent="0.2">
      <c r="A13" s="5"/>
      <c r="B13" s="137"/>
      <c r="C13" s="137"/>
      <c r="D13" s="136"/>
      <c r="E13" s="136"/>
      <c r="F13" s="136"/>
      <c r="G13" s="136"/>
      <c r="H13" s="136"/>
      <c r="I13" s="136"/>
      <c r="J13" s="136"/>
      <c r="K13" s="136"/>
      <c r="L13" s="136"/>
      <c r="M13" s="136"/>
      <c r="N13" s="136"/>
      <c r="O13" s="136"/>
      <c r="P13" s="15"/>
      <c r="Q13" s="15"/>
      <c r="R13" s="15"/>
      <c r="S13" s="15"/>
      <c r="T13" s="15"/>
      <c r="U13" s="15"/>
      <c r="V13" s="15"/>
      <c r="X13" s="15"/>
    </row>
    <row r="14" spans="1:24"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X14" s="15"/>
    </row>
    <row r="15" spans="1:24" ht="12" customHeight="1" x14ac:dyDescent="0.2">
      <c r="A15" s="195" t="str">
        <f>B15&amp;M15</f>
        <v/>
      </c>
      <c r="B15" s="552"/>
      <c r="C15" s="553"/>
      <c r="D15" s="553"/>
      <c r="E15" s="553"/>
      <c r="F15" s="554"/>
      <c r="G15" s="554"/>
      <c r="H15" s="554"/>
      <c r="I15" s="555"/>
      <c r="J15" s="556"/>
      <c r="K15" s="557"/>
      <c r="L15" s="558"/>
      <c r="M15" s="559"/>
      <c r="N15" s="475">
        <f t="shared" ref="N15:N78" si="0">K15*J15</f>
        <v>0</v>
      </c>
      <c r="O15" s="141" t="str">
        <f>IF(AND(COUNTA(B15:K15)&gt;0,ISBLANK(M15)),"Activiteittype ontbreekt!",IF(B15="","",IF(COUNTIF($B$15:$B$314,B15)=1,"",IF(COUNTIF($A$15:$A$314,B15&amp;M15)&gt;1,"","Let op dat elk activiteitnummer hetzelfde activiteittype moet krijgen!"))))</f>
        <v/>
      </c>
      <c r="W15" s="621" t="str">
        <f>IF(ISBLANK($C15),"",_xlfn.IFNA(MATCH($C15,Deelnemersoverzicht!$C$16:$C$66,0),0))</f>
        <v/>
      </c>
      <c r="X15" s="15"/>
    </row>
    <row r="16" spans="1:24" ht="12" customHeight="1" x14ac:dyDescent="0.2">
      <c r="A16" s="195" t="str">
        <f t="shared" ref="A16:A79"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W16" s="621" t="str">
        <f>IF(ISBLANK($C16),"",_xlfn.IFNA(MATCH($C16,Deelnemersoverzicht!$C$16:$C$66,0),0))</f>
        <v/>
      </c>
      <c r="X16" s="15"/>
    </row>
    <row r="17" spans="1:24"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W17" s="621" t="str">
        <f>IF(ISBLANK($C17),"",_xlfn.IFNA(MATCH($C17,Deelnemersoverzicht!$C$16:$C$66,0),0))</f>
        <v/>
      </c>
      <c r="X17" s="15"/>
    </row>
    <row r="18" spans="1:24"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W18" s="621" t="str">
        <f>IF(ISBLANK($C18),"",_xlfn.IFNA(MATCH($C18,Deelnemersoverzicht!$C$16:$C$66,0),0))</f>
        <v/>
      </c>
      <c r="X18" s="15"/>
    </row>
    <row r="19" spans="1:24"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W19" s="621" t="str">
        <f>IF(ISBLANK($C19),"",_xlfn.IFNA(MATCH($C19,Deelnemersoverzicht!$C$16:$C$66,0),0))</f>
        <v/>
      </c>
      <c r="X19" s="15"/>
    </row>
    <row r="20" spans="1:24"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W20" s="621" t="str">
        <f>IF(ISBLANK($C20),"",_xlfn.IFNA(MATCH($C20,Deelnemersoverzicht!$C$16:$C$66,0),0))</f>
        <v/>
      </c>
      <c r="X20" s="15"/>
    </row>
    <row r="21" spans="1:24"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W21" s="621" t="str">
        <f>IF(ISBLANK($C21),"",_xlfn.IFNA(MATCH($C21,Deelnemersoverzicht!$C$16:$C$66,0),0))</f>
        <v/>
      </c>
      <c r="X21" s="15"/>
    </row>
    <row r="22" spans="1:24"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W22" s="621" t="str">
        <f>IF(ISBLANK($C22),"",_xlfn.IFNA(MATCH($C22,Deelnemersoverzicht!$C$16:$C$66,0),0))</f>
        <v/>
      </c>
      <c r="X22" s="15"/>
    </row>
    <row r="23" spans="1:24" ht="12" customHeight="1" x14ac:dyDescent="0.2">
      <c r="A23" s="195" t="str">
        <f t="shared" si="1"/>
        <v/>
      </c>
      <c r="B23" s="552"/>
      <c r="C23" s="553"/>
      <c r="D23" s="553"/>
      <c r="E23" s="553"/>
      <c r="F23" s="554"/>
      <c r="G23" s="554"/>
      <c r="H23" s="554"/>
      <c r="I23" s="555"/>
      <c r="J23" s="556"/>
      <c r="K23" s="557"/>
      <c r="L23" s="558"/>
      <c r="M23" s="559"/>
      <c r="N23" s="475">
        <f t="shared" si="0"/>
        <v>0</v>
      </c>
      <c r="O23" s="141" t="str">
        <f t="shared" si="2"/>
        <v/>
      </c>
      <c r="W23" s="621" t="str">
        <f>IF(ISBLANK($C23),"",_xlfn.IFNA(MATCH($C23,Deelnemersoverzicht!$C$16:$C$66,0),0))</f>
        <v/>
      </c>
      <c r="X23" s="15"/>
    </row>
    <row r="24" spans="1:24" ht="12" customHeight="1" x14ac:dyDescent="0.2">
      <c r="A24" s="195" t="str">
        <f t="shared" si="1"/>
        <v/>
      </c>
      <c r="B24" s="552"/>
      <c r="C24" s="553"/>
      <c r="D24" s="553"/>
      <c r="E24" s="553"/>
      <c r="F24" s="554"/>
      <c r="G24" s="554"/>
      <c r="H24" s="554"/>
      <c r="I24" s="555"/>
      <c r="J24" s="556"/>
      <c r="K24" s="557"/>
      <c r="L24" s="558"/>
      <c r="M24" s="559"/>
      <c r="N24" s="475">
        <f t="shared" si="0"/>
        <v>0</v>
      </c>
      <c r="O24" s="141" t="str">
        <f t="shared" si="2"/>
        <v/>
      </c>
      <c r="W24" s="621" t="str">
        <f>IF(ISBLANK($C24),"",_xlfn.IFNA(MATCH($C24,Deelnemersoverzicht!$C$16:$C$66,0),0))</f>
        <v/>
      </c>
      <c r="X24" s="15"/>
    </row>
    <row r="25" spans="1:24" ht="12" customHeight="1" x14ac:dyDescent="0.2">
      <c r="A25" s="195" t="str">
        <f t="shared" si="1"/>
        <v/>
      </c>
      <c r="B25" s="552"/>
      <c r="C25" s="553"/>
      <c r="D25" s="553"/>
      <c r="E25" s="553"/>
      <c r="F25" s="554"/>
      <c r="G25" s="554"/>
      <c r="H25" s="554"/>
      <c r="I25" s="555"/>
      <c r="J25" s="556"/>
      <c r="K25" s="557"/>
      <c r="L25" s="558"/>
      <c r="M25" s="559"/>
      <c r="N25" s="475">
        <f t="shared" si="0"/>
        <v>0</v>
      </c>
      <c r="O25" s="141" t="str">
        <f t="shared" si="2"/>
        <v/>
      </c>
      <c r="W25" s="621" t="str">
        <f>IF(ISBLANK($C25),"",_xlfn.IFNA(MATCH($C25,Deelnemersoverzicht!$C$16:$C$66,0),0))</f>
        <v/>
      </c>
      <c r="X25" s="15"/>
    </row>
    <row r="26" spans="1:24" ht="12" customHeight="1" x14ac:dyDescent="0.2">
      <c r="A26" s="195" t="str">
        <f t="shared" si="1"/>
        <v/>
      </c>
      <c r="B26" s="552"/>
      <c r="C26" s="553"/>
      <c r="D26" s="553"/>
      <c r="E26" s="553"/>
      <c r="F26" s="554"/>
      <c r="G26" s="554"/>
      <c r="H26" s="554"/>
      <c r="I26" s="555"/>
      <c r="J26" s="556"/>
      <c r="K26" s="557"/>
      <c r="L26" s="558"/>
      <c r="M26" s="559"/>
      <c r="N26" s="475">
        <f t="shared" si="0"/>
        <v>0</v>
      </c>
      <c r="O26" s="141" t="str">
        <f t="shared" si="2"/>
        <v/>
      </c>
      <c r="W26" s="621" t="str">
        <f>IF(ISBLANK($C26),"",_xlfn.IFNA(MATCH($C26,Deelnemersoverzicht!$C$16:$C$66,0),0))</f>
        <v/>
      </c>
      <c r="X26" s="15"/>
    </row>
    <row r="27" spans="1:24" ht="12" customHeight="1" x14ac:dyDescent="0.2">
      <c r="A27" s="195" t="str">
        <f t="shared" si="1"/>
        <v/>
      </c>
      <c r="B27" s="552"/>
      <c r="C27" s="553"/>
      <c r="D27" s="553"/>
      <c r="E27" s="553"/>
      <c r="F27" s="554"/>
      <c r="G27" s="554"/>
      <c r="H27" s="554"/>
      <c r="I27" s="555"/>
      <c r="J27" s="556"/>
      <c r="K27" s="557"/>
      <c r="L27" s="558"/>
      <c r="M27" s="559"/>
      <c r="N27" s="475">
        <f t="shared" si="0"/>
        <v>0</v>
      </c>
      <c r="O27" s="141" t="str">
        <f t="shared" si="2"/>
        <v/>
      </c>
      <c r="W27" s="621" t="str">
        <f>IF(ISBLANK($C27),"",_xlfn.IFNA(MATCH($C27,Deelnemersoverzicht!$C$16:$C$66,0),0))</f>
        <v/>
      </c>
      <c r="X27" s="15"/>
    </row>
    <row r="28" spans="1:24" ht="12" customHeight="1" x14ac:dyDescent="0.2">
      <c r="A28" s="195" t="str">
        <f t="shared" si="1"/>
        <v/>
      </c>
      <c r="B28" s="552"/>
      <c r="C28" s="553"/>
      <c r="D28" s="553"/>
      <c r="E28" s="553"/>
      <c r="F28" s="554"/>
      <c r="G28" s="554"/>
      <c r="H28" s="554"/>
      <c r="I28" s="555"/>
      <c r="J28" s="556"/>
      <c r="K28" s="557"/>
      <c r="L28" s="558"/>
      <c r="M28" s="559"/>
      <c r="N28" s="475">
        <f t="shared" si="0"/>
        <v>0</v>
      </c>
      <c r="O28" s="141" t="str">
        <f t="shared" si="2"/>
        <v/>
      </c>
      <c r="W28" s="621" t="str">
        <f>IF(ISBLANK($C28),"",_xlfn.IFNA(MATCH($C28,Deelnemersoverzicht!$C$16:$C$66,0),0))</f>
        <v/>
      </c>
      <c r="X28" s="15"/>
    </row>
    <row r="29" spans="1:24" ht="12" customHeight="1" x14ac:dyDescent="0.2">
      <c r="A29" s="195" t="str">
        <f t="shared" si="1"/>
        <v/>
      </c>
      <c r="B29" s="552"/>
      <c r="C29" s="553"/>
      <c r="D29" s="553"/>
      <c r="E29" s="553"/>
      <c r="F29" s="554"/>
      <c r="G29" s="554"/>
      <c r="H29" s="554"/>
      <c r="I29" s="555"/>
      <c r="J29" s="556"/>
      <c r="K29" s="557"/>
      <c r="L29" s="558"/>
      <c r="M29" s="559"/>
      <c r="N29" s="475">
        <f t="shared" si="0"/>
        <v>0</v>
      </c>
      <c r="O29" s="141" t="str">
        <f t="shared" si="2"/>
        <v/>
      </c>
      <c r="W29" s="621" t="str">
        <f>IF(ISBLANK($C29),"",_xlfn.IFNA(MATCH($C29,Deelnemersoverzicht!$C$16:$C$66,0),0))</f>
        <v/>
      </c>
      <c r="X29" s="15"/>
    </row>
    <row r="30" spans="1:24" ht="12" customHeight="1" x14ac:dyDescent="0.2">
      <c r="A30" s="195" t="str">
        <f t="shared" si="1"/>
        <v/>
      </c>
      <c r="B30" s="552"/>
      <c r="C30" s="553"/>
      <c r="D30" s="553"/>
      <c r="E30" s="553"/>
      <c r="F30" s="554"/>
      <c r="G30" s="554"/>
      <c r="H30" s="554"/>
      <c r="I30" s="555"/>
      <c r="J30" s="556"/>
      <c r="K30" s="557"/>
      <c r="L30" s="558"/>
      <c r="M30" s="559"/>
      <c r="N30" s="475">
        <f t="shared" si="0"/>
        <v>0</v>
      </c>
      <c r="O30" s="141" t="str">
        <f t="shared" si="2"/>
        <v/>
      </c>
      <c r="W30" s="621" t="str">
        <f>IF(ISBLANK($C30),"",_xlfn.IFNA(MATCH($C30,Deelnemersoverzicht!$C$16:$C$66,0),0))</f>
        <v/>
      </c>
      <c r="X30" s="15"/>
    </row>
    <row r="31" spans="1:24" ht="12" customHeight="1" x14ac:dyDescent="0.2">
      <c r="A31" s="195" t="str">
        <f t="shared" si="1"/>
        <v/>
      </c>
      <c r="B31" s="552"/>
      <c r="C31" s="553"/>
      <c r="D31" s="553"/>
      <c r="E31" s="553"/>
      <c r="F31" s="554"/>
      <c r="G31" s="554"/>
      <c r="H31" s="554"/>
      <c r="I31" s="555"/>
      <c r="J31" s="556"/>
      <c r="K31" s="557"/>
      <c r="L31" s="558"/>
      <c r="M31" s="559"/>
      <c r="N31" s="475">
        <f t="shared" si="0"/>
        <v>0</v>
      </c>
      <c r="O31" s="141" t="str">
        <f t="shared" si="2"/>
        <v/>
      </c>
      <c r="W31" s="621" t="str">
        <f>IF(ISBLANK($C31),"",_xlfn.IFNA(MATCH($C31,Deelnemersoverzicht!$C$16:$C$66,0),0))</f>
        <v/>
      </c>
      <c r="X31" s="15"/>
    </row>
    <row r="32" spans="1:24" ht="12" customHeight="1" x14ac:dyDescent="0.2">
      <c r="A32" s="195" t="str">
        <f t="shared" si="1"/>
        <v/>
      </c>
      <c r="B32" s="552"/>
      <c r="C32" s="553"/>
      <c r="D32" s="553"/>
      <c r="E32" s="553"/>
      <c r="F32" s="554"/>
      <c r="G32" s="554"/>
      <c r="H32" s="554"/>
      <c r="I32" s="555"/>
      <c r="J32" s="556"/>
      <c r="K32" s="557"/>
      <c r="L32" s="558"/>
      <c r="M32" s="559"/>
      <c r="N32" s="475">
        <f t="shared" si="0"/>
        <v>0</v>
      </c>
      <c r="O32" s="141" t="str">
        <f t="shared" si="2"/>
        <v/>
      </c>
      <c r="W32" s="621" t="str">
        <f>IF(ISBLANK($C32),"",_xlfn.IFNA(MATCH($C32,Deelnemersoverzicht!$C$16:$C$66,0),0))</f>
        <v/>
      </c>
      <c r="X32" s="15"/>
    </row>
    <row r="33" spans="1:24" ht="12" customHeight="1" x14ac:dyDescent="0.2">
      <c r="A33" s="195" t="str">
        <f t="shared" si="1"/>
        <v/>
      </c>
      <c r="B33" s="552"/>
      <c r="C33" s="553"/>
      <c r="D33" s="553"/>
      <c r="E33" s="553"/>
      <c r="F33" s="554"/>
      <c r="G33" s="554"/>
      <c r="H33" s="554"/>
      <c r="I33" s="555"/>
      <c r="J33" s="556"/>
      <c r="K33" s="557"/>
      <c r="L33" s="558"/>
      <c r="M33" s="559"/>
      <c r="N33" s="475">
        <f t="shared" si="0"/>
        <v>0</v>
      </c>
      <c r="O33" s="141" t="str">
        <f t="shared" si="2"/>
        <v/>
      </c>
      <c r="W33" s="621" t="str">
        <f>IF(ISBLANK($C33),"",_xlfn.IFNA(MATCH($C33,Deelnemersoverzicht!$C$16:$C$66,0),0))</f>
        <v/>
      </c>
      <c r="X33" s="15"/>
    </row>
    <row r="34" spans="1:24" ht="12" customHeight="1" x14ac:dyDescent="0.2">
      <c r="A34" s="195" t="str">
        <f t="shared" si="1"/>
        <v/>
      </c>
      <c r="B34" s="552"/>
      <c r="C34" s="553"/>
      <c r="D34" s="553"/>
      <c r="E34" s="553"/>
      <c r="F34" s="554"/>
      <c r="G34" s="554"/>
      <c r="H34" s="554"/>
      <c r="I34" s="555"/>
      <c r="J34" s="556"/>
      <c r="K34" s="557"/>
      <c r="L34" s="558"/>
      <c r="M34" s="559"/>
      <c r="N34" s="475">
        <f t="shared" si="0"/>
        <v>0</v>
      </c>
      <c r="O34" s="141" t="str">
        <f t="shared" si="2"/>
        <v/>
      </c>
      <c r="W34" s="621" t="str">
        <f>IF(ISBLANK($C34),"",_xlfn.IFNA(MATCH($C34,Deelnemersoverzicht!$C$16:$C$66,0),0))</f>
        <v/>
      </c>
      <c r="X34" s="15"/>
    </row>
    <row r="35" spans="1:24" ht="12" customHeight="1" x14ac:dyDescent="0.2">
      <c r="A35" s="195" t="str">
        <f t="shared" si="1"/>
        <v/>
      </c>
      <c r="B35" s="552"/>
      <c r="C35" s="553"/>
      <c r="D35" s="553"/>
      <c r="E35" s="553"/>
      <c r="F35" s="554"/>
      <c r="G35" s="554"/>
      <c r="H35" s="554"/>
      <c r="I35" s="555"/>
      <c r="J35" s="556"/>
      <c r="K35" s="557"/>
      <c r="L35" s="558"/>
      <c r="M35" s="559"/>
      <c r="N35" s="475">
        <f t="shared" si="0"/>
        <v>0</v>
      </c>
      <c r="O35" s="141" t="str">
        <f t="shared" si="2"/>
        <v/>
      </c>
      <c r="W35" s="621" t="str">
        <f>IF(ISBLANK($C35),"",_xlfn.IFNA(MATCH($C35,Deelnemersoverzicht!$C$16:$C$66,0),0))</f>
        <v/>
      </c>
      <c r="X35" s="15"/>
    </row>
    <row r="36" spans="1:24" ht="12" customHeight="1" x14ac:dyDescent="0.2">
      <c r="A36" s="195" t="str">
        <f t="shared" si="1"/>
        <v/>
      </c>
      <c r="B36" s="552"/>
      <c r="C36" s="553"/>
      <c r="D36" s="553"/>
      <c r="E36" s="553"/>
      <c r="F36" s="554"/>
      <c r="G36" s="554"/>
      <c r="H36" s="554"/>
      <c r="I36" s="555"/>
      <c r="J36" s="556"/>
      <c r="K36" s="557"/>
      <c r="L36" s="558"/>
      <c r="M36" s="559"/>
      <c r="N36" s="475">
        <f t="shared" si="0"/>
        <v>0</v>
      </c>
      <c r="O36" s="141" t="str">
        <f t="shared" si="2"/>
        <v/>
      </c>
      <c r="W36" s="621" t="str">
        <f>IF(ISBLANK($C36),"",_xlfn.IFNA(MATCH($C36,Deelnemersoverzicht!$C$16:$C$66,0),0))</f>
        <v/>
      </c>
      <c r="X36" s="15"/>
    </row>
    <row r="37" spans="1:24" ht="12" customHeight="1" x14ac:dyDescent="0.2">
      <c r="A37" s="195" t="str">
        <f t="shared" si="1"/>
        <v/>
      </c>
      <c r="B37" s="552"/>
      <c r="C37" s="553"/>
      <c r="D37" s="553"/>
      <c r="E37" s="553"/>
      <c r="F37" s="554"/>
      <c r="G37" s="554"/>
      <c r="H37" s="554"/>
      <c r="I37" s="555"/>
      <c r="J37" s="556"/>
      <c r="K37" s="557"/>
      <c r="L37" s="558"/>
      <c r="M37" s="559"/>
      <c r="N37" s="475">
        <f t="shared" si="0"/>
        <v>0</v>
      </c>
      <c r="O37" s="141" t="str">
        <f t="shared" si="2"/>
        <v/>
      </c>
      <c r="W37" s="621" t="str">
        <f>IF(ISBLANK($C37),"",_xlfn.IFNA(MATCH($C37,Deelnemersoverzicht!$C$16:$C$66,0),0))</f>
        <v/>
      </c>
      <c r="X37" s="15"/>
    </row>
    <row r="38" spans="1:24" ht="12" customHeight="1" x14ac:dyDescent="0.2">
      <c r="A38" s="195" t="str">
        <f t="shared" si="1"/>
        <v/>
      </c>
      <c r="B38" s="552"/>
      <c r="C38" s="553"/>
      <c r="D38" s="553"/>
      <c r="E38" s="553"/>
      <c r="F38" s="554"/>
      <c r="G38" s="554"/>
      <c r="H38" s="554"/>
      <c r="I38" s="555"/>
      <c r="J38" s="556"/>
      <c r="K38" s="557"/>
      <c r="L38" s="558"/>
      <c r="M38" s="559"/>
      <c r="N38" s="475">
        <f t="shared" si="0"/>
        <v>0</v>
      </c>
      <c r="O38" s="141" t="str">
        <f t="shared" si="2"/>
        <v/>
      </c>
      <c r="W38" s="621" t="str">
        <f>IF(ISBLANK($C38),"",_xlfn.IFNA(MATCH($C38,Deelnemersoverzicht!$C$16:$C$66,0),0))</f>
        <v/>
      </c>
      <c r="X38" s="15"/>
    </row>
    <row r="39" spans="1:24" ht="12" customHeight="1" x14ac:dyDescent="0.2">
      <c r="A39" s="195" t="str">
        <f t="shared" si="1"/>
        <v/>
      </c>
      <c r="B39" s="552"/>
      <c r="C39" s="553"/>
      <c r="D39" s="553"/>
      <c r="E39" s="553"/>
      <c r="F39" s="554"/>
      <c r="G39" s="554"/>
      <c r="H39" s="554"/>
      <c r="I39" s="555"/>
      <c r="J39" s="556"/>
      <c r="K39" s="557"/>
      <c r="L39" s="558"/>
      <c r="M39" s="559"/>
      <c r="N39" s="475">
        <f t="shared" si="0"/>
        <v>0</v>
      </c>
      <c r="O39" s="141" t="str">
        <f t="shared" si="2"/>
        <v/>
      </c>
      <c r="W39" s="621" t="str">
        <f>IF(ISBLANK($C39),"",_xlfn.IFNA(MATCH($C39,Deelnemersoverzicht!$C$16:$C$66,0),0))</f>
        <v/>
      </c>
      <c r="X39" s="15"/>
    </row>
    <row r="40" spans="1:24" ht="12" customHeight="1" x14ac:dyDescent="0.2">
      <c r="A40" s="195" t="str">
        <f t="shared" si="1"/>
        <v/>
      </c>
      <c r="B40" s="552"/>
      <c r="C40" s="553"/>
      <c r="D40" s="553"/>
      <c r="E40" s="553"/>
      <c r="F40" s="554"/>
      <c r="G40" s="554"/>
      <c r="H40" s="554"/>
      <c r="I40" s="555"/>
      <c r="J40" s="556"/>
      <c r="K40" s="557"/>
      <c r="L40" s="558"/>
      <c r="M40" s="559"/>
      <c r="N40" s="475">
        <f t="shared" si="0"/>
        <v>0</v>
      </c>
      <c r="O40" s="141" t="str">
        <f t="shared" si="2"/>
        <v/>
      </c>
      <c r="W40" s="621" t="str">
        <f>IF(ISBLANK($C40),"",_xlfn.IFNA(MATCH($C40,Deelnemersoverzicht!$C$16:$C$66,0),0))</f>
        <v/>
      </c>
      <c r="X40" s="15"/>
    </row>
    <row r="41" spans="1:24" ht="12" customHeight="1" x14ac:dyDescent="0.2">
      <c r="A41" s="195" t="str">
        <f t="shared" si="1"/>
        <v/>
      </c>
      <c r="B41" s="552"/>
      <c r="C41" s="553"/>
      <c r="D41" s="553"/>
      <c r="E41" s="553"/>
      <c r="F41" s="554"/>
      <c r="G41" s="554"/>
      <c r="H41" s="554"/>
      <c r="I41" s="555"/>
      <c r="J41" s="556"/>
      <c r="K41" s="557"/>
      <c r="L41" s="558"/>
      <c r="M41" s="559"/>
      <c r="N41" s="475">
        <f t="shared" si="0"/>
        <v>0</v>
      </c>
      <c r="O41" s="141" t="str">
        <f t="shared" si="2"/>
        <v/>
      </c>
      <c r="W41" s="621" t="str">
        <f>IF(ISBLANK($C41),"",_xlfn.IFNA(MATCH($C41,Deelnemersoverzicht!$C$16:$C$66,0),0))</f>
        <v/>
      </c>
      <c r="X41" s="15"/>
    </row>
    <row r="42" spans="1:24" ht="12" customHeight="1" x14ac:dyDescent="0.2">
      <c r="A42" s="195" t="str">
        <f t="shared" si="1"/>
        <v/>
      </c>
      <c r="B42" s="552"/>
      <c r="C42" s="553"/>
      <c r="D42" s="553"/>
      <c r="E42" s="553"/>
      <c r="F42" s="554"/>
      <c r="G42" s="554"/>
      <c r="H42" s="554"/>
      <c r="I42" s="555"/>
      <c r="J42" s="556"/>
      <c r="K42" s="557"/>
      <c r="L42" s="558"/>
      <c r="M42" s="559"/>
      <c r="N42" s="475">
        <f t="shared" si="0"/>
        <v>0</v>
      </c>
      <c r="O42" s="141" t="str">
        <f t="shared" si="2"/>
        <v/>
      </c>
      <c r="W42" s="621" t="str">
        <f>IF(ISBLANK($C42),"",_xlfn.IFNA(MATCH($C42,Deelnemersoverzicht!$C$16:$C$66,0),0))</f>
        <v/>
      </c>
      <c r="X42" s="15"/>
    </row>
    <row r="43" spans="1:24" ht="12" customHeight="1" x14ac:dyDescent="0.2">
      <c r="A43" s="195" t="str">
        <f t="shared" si="1"/>
        <v/>
      </c>
      <c r="B43" s="552"/>
      <c r="C43" s="553"/>
      <c r="D43" s="553"/>
      <c r="E43" s="553"/>
      <c r="F43" s="554"/>
      <c r="G43" s="554"/>
      <c r="H43" s="554"/>
      <c r="I43" s="555"/>
      <c r="J43" s="556"/>
      <c r="K43" s="557"/>
      <c r="L43" s="558"/>
      <c r="M43" s="559"/>
      <c r="N43" s="475">
        <f t="shared" si="0"/>
        <v>0</v>
      </c>
      <c r="O43" s="141" t="str">
        <f t="shared" si="2"/>
        <v/>
      </c>
      <c r="W43" s="621" t="str">
        <f>IF(ISBLANK($C43),"",_xlfn.IFNA(MATCH($C43,Deelnemersoverzicht!$C$16:$C$66,0),0))</f>
        <v/>
      </c>
      <c r="X43" s="15"/>
    </row>
    <row r="44" spans="1:24" ht="12" customHeight="1" x14ac:dyDescent="0.2">
      <c r="A44" s="195" t="str">
        <f t="shared" si="1"/>
        <v/>
      </c>
      <c r="B44" s="552"/>
      <c r="C44" s="553"/>
      <c r="D44" s="553"/>
      <c r="E44" s="553"/>
      <c r="F44" s="554"/>
      <c r="G44" s="554"/>
      <c r="H44" s="554"/>
      <c r="I44" s="555"/>
      <c r="J44" s="556"/>
      <c r="K44" s="557"/>
      <c r="L44" s="558"/>
      <c r="M44" s="559"/>
      <c r="N44" s="475">
        <f t="shared" si="0"/>
        <v>0</v>
      </c>
      <c r="O44" s="141" t="str">
        <f t="shared" si="2"/>
        <v/>
      </c>
      <c r="W44" s="621" t="str">
        <f>IF(ISBLANK($C44),"",_xlfn.IFNA(MATCH($C44,Deelnemersoverzicht!$C$16:$C$66,0),0))</f>
        <v/>
      </c>
      <c r="X44" s="15"/>
    </row>
    <row r="45" spans="1:24" ht="12" customHeight="1" x14ac:dyDescent="0.2">
      <c r="A45" s="195" t="str">
        <f t="shared" si="1"/>
        <v/>
      </c>
      <c r="B45" s="552"/>
      <c r="C45" s="553"/>
      <c r="D45" s="553"/>
      <c r="E45" s="553"/>
      <c r="F45" s="554"/>
      <c r="G45" s="554"/>
      <c r="H45" s="554"/>
      <c r="I45" s="555"/>
      <c r="J45" s="556"/>
      <c r="K45" s="557"/>
      <c r="L45" s="558"/>
      <c r="M45" s="559"/>
      <c r="N45" s="475">
        <f t="shared" si="0"/>
        <v>0</v>
      </c>
      <c r="O45" s="141" t="str">
        <f t="shared" si="2"/>
        <v/>
      </c>
      <c r="W45" s="621" t="str">
        <f>IF(ISBLANK($C45),"",_xlfn.IFNA(MATCH($C45,Deelnemersoverzicht!$C$16:$C$66,0),0))</f>
        <v/>
      </c>
      <c r="X45" s="15"/>
    </row>
    <row r="46" spans="1:24" ht="12" customHeight="1" x14ac:dyDescent="0.2">
      <c r="A46" s="195" t="str">
        <f t="shared" si="1"/>
        <v/>
      </c>
      <c r="B46" s="552"/>
      <c r="C46" s="553"/>
      <c r="D46" s="553"/>
      <c r="E46" s="553"/>
      <c r="F46" s="554"/>
      <c r="G46" s="554"/>
      <c r="H46" s="554"/>
      <c r="I46" s="555"/>
      <c r="J46" s="556"/>
      <c r="K46" s="557"/>
      <c r="L46" s="558"/>
      <c r="M46" s="559"/>
      <c r="N46" s="475">
        <f t="shared" si="0"/>
        <v>0</v>
      </c>
      <c r="O46" s="141" t="str">
        <f t="shared" si="2"/>
        <v/>
      </c>
      <c r="W46" s="621" t="str">
        <f>IF(ISBLANK($C46),"",_xlfn.IFNA(MATCH($C46,Deelnemersoverzicht!$C$16:$C$66,0),0))</f>
        <v/>
      </c>
      <c r="X46" s="15"/>
    </row>
    <row r="47" spans="1:24" ht="12" customHeight="1" x14ac:dyDescent="0.2">
      <c r="A47" s="195" t="str">
        <f t="shared" si="1"/>
        <v/>
      </c>
      <c r="B47" s="552"/>
      <c r="C47" s="553"/>
      <c r="D47" s="553"/>
      <c r="E47" s="553"/>
      <c r="F47" s="554"/>
      <c r="G47" s="554"/>
      <c r="H47" s="554"/>
      <c r="I47" s="555"/>
      <c r="J47" s="556"/>
      <c r="K47" s="557"/>
      <c r="L47" s="558"/>
      <c r="M47" s="559"/>
      <c r="N47" s="475">
        <f t="shared" si="0"/>
        <v>0</v>
      </c>
      <c r="O47" s="141" t="str">
        <f t="shared" si="2"/>
        <v/>
      </c>
      <c r="W47" s="621" t="str">
        <f>IF(ISBLANK($C47),"",_xlfn.IFNA(MATCH($C47,Deelnemersoverzicht!$C$16:$C$66,0),0))</f>
        <v/>
      </c>
      <c r="X47" s="15"/>
    </row>
    <row r="48" spans="1:24" ht="12" customHeight="1" x14ac:dyDescent="0.2">
      <c r="A48" s="195" t="str">
        <f t="shared" si="1"/>
        <v/>
      </c>
      <c r="B48" s="552"/>
      <c r="C48" s="553"/>
      <c r="D48" s="553"/>
      <c r="E48" s="553"/>
      <c r="F48" s="554"/>
      <c r="G48" s="554"/>
      <c r="H48" s="554"/>
      <c r="I48" s="555"/>
      <c r="J48" s="556"/>
      <c r="K48" s="557"/>
      <c r="L48" s="558"/>
      <c r="M48" s="559"/>
      <c r="N48" s="475">
        <f t="shared" si="0"/>
        <v>0</v>
      </c>
      <c r="O48" s="141" t="str">
        <f t="shared" si="2"/>
        <v/>
      </c>
      <c r="W48" s="621" t="str">
        <f>IF(ISBLANK($C48),"",_xlfn.IFNA(MATCH($C48,Deelnemersoverzicht!$C$16:$C$66,0),0))</f>
        <v/>
      </c>
      <c r="X48" s="15"/>
    </row>
    <row r="49" spans="1:24" ht="12" customHeight="1" x14ac:dyDescent="0.2">
      <c r="A49" s="195" t="str">
        <f t="shared" si="1"/>
        <v/>
      </c>
      <c r="B49" s="552"/>
      <c r="C49" s="553"/>
      <c r="D49" s="553"/>
      <c r="E49" s="553"/>
      <c r="F49" s="554"/>
      <c r="G49" s="554"/>
      <c r="H49" s="554"/>
      <c r="I49" s="555"/>
      <c r="J49" s="556"/>
      <c r="K49" s="557"/>
      <c r="L49" s="558"/>
      <c r="M49" s="559"/>
      <c r="N49" s="475">
        <f t="shared" si="0"/>
        <v>0</v>
      </c>
      <c r="O49" s="141" t="str">
        <f t="shared" si="2"/>
        <v/>
      </c>
      <c r="W49" s="621" t="str">
        <f>IF(ISBLANK($C49),"",_xlfn.IFNA(MATCH($C49,Deelnemersoverzicht!$C$16:$C$66,0),0))</f>
        <v/>
      </c>
      <c r="X49" s="15"/>
    </row>
    <row r="50" spans="1:24" ht="12" customHeight="1" x14ac:dyDescent="0.2">
      <c r="A50" s="195" t="str">
        <f t="shared" si="1"/>
        <v/>
      </c>
      <c r="B50" s="552"/>
      <c r="C50" s="553"/>
      <c r="D50" s="553"/>
      <c r="E50" s="553"/>
      <c r="F50" s="554"/>
      <c r="G50" s="554"/>
      <c r="H50" s="554"/>
      <c r="I50" s="555"/>
      <c r="J50" s="556"/>
      <c r="K50" s="557"/>
      <c r="L50" s="558"/>
      <c r="M50" s="559"/>
      <c r="N50" s="475">
        <f t="shared" si="0"/>
        <v>0</v>
      </c>
      <c r="O50" s="141" t="str">
        <f t="shared" si="2"/>
        <v/>
      </c>
      <c r="W50" s="621" t="str">
        <f>IF(ISBLANK($C50),"",_xlfn.IFNA(MATCH($C50,Deelnemersoverzicht!$C$16:$C$66,0),0))</f>
        <v/>
      </c>
      <c r="X50" s="15"/>
    </row>
    <row r="51" spans="1:24" ht="12" customHeight="1" x14ac:dyDescent="0.2">
      <c r="A51" s="195" t="str">
        <f t="shared" si="1"/>
        <v/>
      </c>
      <c r="B51" s="552"/>
      <c r="C51" s="553"/>
      <c r="D51" s="553"/>
      <c r="E51" s="553"/>
      <c r="F51" s="554"/>
      <c r="G51" s="554"/>
      <c r="H51" s="554"/>
      <c r="I51" s="555"/>
      <c r="J51" s="556"/>
      <c r="K51" s="557"/>
      <c r="L51" s="558"/>
      <c r="M51" s="559"/>
      <c r="N51" s="475">
        <f t="shared" si="0"/>
        <v>0</v>
      </c>
      <c r="O51" s="141" t="str">
        <f t="shared" si="2"/>
        <v/>
      </c>
      <c r="W51" s="621" t="str">
        <f>IF(ISBLANK($C51),"",_xlfn.IFNA(MATCH($C51,Deelnemersoverzicht!$C$16:$C$66,0),0))</f>
        <v/>
      </c>
      <c r="X51" s="15"/>
    </row>
    <row r="52" spans="1:24" ht="12" customHeight="1" x14ac:dyDescent="0.2">
      <c r="A52" s="195" t="str">
        <f t="shared" si="1"/>
        <v/>
      </c>
      <c r="B52" s="552"/>
      <c r="C52" s="553"/>
      <c r="D52" s="553"/>
      <c r="E52" s="553"/>
      <c r="F52" s="554"/>
      <c r="G52" s="554"/>
      <c r="H52" s="554"/>
      <c r="I52" s="555"/>
      <c r="J52" s="556"/>
      <c r="K52" s="557"/>
      <c r="L52" s="558"/>
      <c r="M52" s="559"/>
      <c r="N52" s="475">
        <f t="shared" si="0"/>
        <v>0</v>
      </c>
      <c r="O52" s="141" t="str">
        <f t="shared" si="2"/>
        <v/>
      </c>
      <c r="W52" s="621" t="str">
        <f>IF(ISBLANK($C52),"",_xlfn.IFNA(MATCH($C52,Deelnemersoverzicht!$C$16:$C$66,0),0))</f>
        <v/>
      </c>
      <c r="X52" s="15"/>
    </row>
    <row r="53" spans="1:24" ht="12" customHeight="1" x14ac:dyDescent="0.2">
      <c r="A53" s="195" t="str">
        <f t="shared" si="1"/>
        <v/>
      </c>
      <c r="B53" s="552"/>
      <c r="C53" s="553"/>
      <c r="D53" s="553"/>
      <c r="E53" s="553"/>
      <c r="F53" s="554"/>
      <c r="G53" s="554"/>
      <c r="H53" s="554"/>
      <c r="I53" s="555"/>
      <c r="J53" s="556"/>
      <c r="K53" s="557"/>
      <c r="L53" s="558"/>
      <c r="M53" s="559"/>
      <c r="N53" s="475">
        <f t="shared" si="0"/>
        <v>0</v>
      </c>
      <c r="O53" s="141" t="str">
        <f t="shared" si="2"/>
        <v/>
      </c>
      <c r="W53" s="621" t="str">
        <f>IF(ISBLANK($C53),"",_xlfn.IFNA(MATCH($C53,Deelnemersoverzicht!$C$16:$C$66,0),0))</f>
        <v/>
      </c>
      <c r="X53" s="15"/>
    </row>
    <row r="54" spans="1:24" ht="12" customHeight="1" x14ac:dyDescent="0.2">
      <c r="A54" s="195" t="str">
        <f t="shared" si="1"/>
        <v/>
      </c>
      <c r="B54" s="552"/>
      <c r="C54" s="553"/>
      <c r="D54" s="553"/>
      <c r="E54" s="553"/>
      <c r="F54" s="554"/>
      <c r="G54" s="554"/>
      <c r="H54" s="554"/>
      <c r="I54" s="555"/>
      <c r="J54" s="556"/>
      <c r="K54" s="557"/>
      <c r="L54" s="558"/>
      <c r="M54" s="559"/>
      <c r="N54" s="475">
        <f t="shared" si="0"/>
        <v>0</v>
      </c>
      <c r="O54" s="141" t="str">
        <f t="shared" si="2"/>
        <v/>
      </c>
      <c r="W54" s="621" t="str">
        <f>IF(ISBLANK($C54),"",_xlfn.IFNA(MATCH($C54,Deelnemersoverzicht!$C$16:$C$66,0),0))</f>
        <v/>
      </c>
      <c r="X54" s="15"/>
    </row>
    <row r="55" spans="1:24" ht="12" customHeight="1" x14ac:dyDescent="0.2">
      <c r="A55" s="195" t="str">
        <f t="shared" si="1"/>
        <v/>
      </c>
      <c r="B55" s="552"/>
      <c r="C55" s="553"/>
      <c r="D55" s="553"/>
      <c r="E55" s="553"/>
      <c r="F55" s="554"/>
      <c r="G55" s="554"/>
      <c r="H55" s="554"/>
      <c r="I55" s="555"/>
      <c r="J55" s="556"/>
      <c r="K55" s="557"/>
      <c r="L55" s="558"/>
      <c r="M55" s="559"/>
      <c r="N55" s="475">
        <f t="shared" si="0"/>
        <v>0</v>
      </c>
      <c r="O55" s="141" t="str">
        <f t="shared" si="2"/>
        <v/>
      </c>
      <c r="W55" s="621" t="str">
        <f>IF(ISBLANK($C55),"",_xlfn.IFNA(MATCH($C55,Deelnemersoverzicht!$C$16:$C$66,0),0))</f>
        <v/>
      </c>
      <c r="X55" s="15"/>
    </row>
    <row r="56" spans="1:24" ht="12" customHeight="1" x14ac:dyDescent="0.2">
      <c r="A56" s="195" t="str">
        <f t="shared" si="1"/>
        <v/>
      </c>
      <c r="B56" s="552"/>
      <c r="C56" s="553"/>
      <c r="D56" s="553"/>
      <c r="E56" s="553"/>
      <c r="F56" s="554"/>
      <c r="G56" s="554"/>
      <c r="H56" s="554"/>
      <c r="I56" s="555"/>
      <c r="J56" s="556"/>
      <c r="K56" s="557"/>
      <c r="L56" s="558"/>
      <c r="M56" s="559"/>
      <c r="N56" s="475">
        <f t="shared" si="0"/>
        <v>0</v>
      </c>
      <c r="O56" s="141" t="str">
        <f t="shared" si="2"/>
        <v/>
      </c>
      <c r="W56" s="621" t="str">
        <f>IF(ISBLANK($C56),"",_xlfn.IFNA(MATCH($C56,Deelnemersoverzicht!$C$16:$C$66,0),0))</f>
        <v/>
      </c>
      <c r="X56" s="15"/>
    </row>
    <row r="57" spans="1:24" ht="12" customHeight="1" x14ac:dyDescent="0.2">
      <c r="A57" s="195" t="str">
        <f t="shared" si="1"/>
        <v/>
      </c>
      <c r="B57" s="552"/>
      <c r="C57" s="553"/>
      <c r="D57" s="553"/>
      <c r="E57" s="553"/>
      <c r="F57" s="554"/>
      <c r="G57" s="554"/>
      <c r="H57" s="554"/>
      <c r="I57" s="555"/>
      <c r="J57" s="556"/>
      <c r="K57" s="557"/>
      <c r="L57" s="558"/>
      <c r="M57" s="559"/>
      <c r="N57" s="475">
        <f t="shared" si="0"/>
        <v>0</v>
      </c>
      <c r="O57" s="141" t="str">
        <f t="shared" si="2"/>
        <v/>
      </c>
      <c r="W57" s="621" t="str">
        <f>IF(ISBLANK($C57),"",_xlfn.IFNA(MATCH($C57,Deelnemersoverzicht!$C$16:$C$66,0),0))</f>
        <v/>
      </c>
      <c r="X57" s="15"/>
    </row>
    <row r="58" spans="1:24" ht="12" customHeight="1" x14ac:dyDescent="0.2">
      <c r="A58" s="195" t="str">
        <f t="shared" si="1"/>
        <v/>
      </c>
      <c r="B58" s="552"/>
      <c r="C58" s="553"/>
      <c r="D58" s="553"/>
      <c r="E58" s="553"/>
      <c r="F58" s="554"/>
      <c r="G58" s="554"/>
      <c r="H58" s="554"/>
      <c r="I58" s="555"/>
      <c r="J58" s="556"/>
      <c r="K58" s="557"/>
      <c r="L58" s="558"/>
      <c r="M58" s="559"/>
      <c r="N58" s="475">
        <f t="shared" si="0"/>
        <v>0</v>
      </c>
      <c r="O58" s="141" t="str">
        <f t="shared" si="2"/>
        <v/>
      </c>
      <c r="W58" s="621" t="str">
        <f>IF(ISBLANK($C58),"",_xlfn.IFNA(MATCH($C58,Deelnemersoverzicht!$C$16:$C$66,0),0))</f>
        <v/>
      </c>
      <c r="X58" s="15"/>
    </row>
    <row r="59" spans="1:24" ht="12" customHeight="1" x14ac:dyDescent="0.2">
      <c r="A59" s="195" t="str">
        <f t="shared" si="1"/>
        <v/>
      </c>
      <c r="B59" s="552"/>
      <c r="C59" s="553"/>
      <c r="D59" s="553"/>
      <c r="E59" s="553"/>
      <c r="F59" s="554"/>
      <c r="G59" s="554"/>
      <c r="H59" s="554"/>
      <c r="I59" s="555"/>
      <c r="J59" s="556"/>
      <c r="K59" s="557"/>
      <c r="L59" s="558"/>
      <c r="M59" s="559"/>
      <c r="N59" s="475">
        <f t="shared" si="0"/>
        <v>0</v>
      </c>
      <c r="O59" s="141" t="str">
        <f t="shared" si="2"/>
        <v/>
      </c>
      <c r="W59" s="621" t="str">
        <f>IF(ISBLANK($C59),"",_xlfn.IFNA(MATCH($C59,Deelnemersoverzicht!$C$16:$C$66,0),0))</f>
        <v/>
      </c>
      <c r="X59" s="15"/>
    </row>
    <row r="60" spans="1:24" ht="12" customHeight="1" x14ac:dyDescent="0.2">
      <c r="A60" s="195" t="str">
        <f t="shared" si="1"/>
        <v/>
      </c>
      <c r="B60" s="552"/>
      <c r="C60" s="553"/>
      <c r="D60" s="553"/>
      <c r="E60" s="553"/>
      <c r="F60" s="554"/>
      <c r="G60" s="554"/>
      <c r="H60" s="554"/>
      <c r="I60" s="555"/>
      <c r="J60" s="556"/>
      <c r="K60" s="557"/>
      <c r="L60" s="558"/>
      <c r="M60" s="559"/>
      <c r="N60" s="475">
        <f t="shared" si="0"/>
        <v>0</v>
      </c>
      <c r="O60" s="141" t="str">
        <f t="shared" si="2"/>
        <v/>
      </c>
      <c r="W60" s="621" t="str">
        <f>IF(ISBLANK($C60),"",_xlfn.IFNA(MATCH($C60,Deelnemersoverzicht!$C$16:$C$66,0),0))</f>
        <v/>
      </c>
      <c r="X60" s="15"/>
    </row>
    <row r="61" spans="1:24" ht="12" customHeight="1" x14ac:dyDescent="0.2">
      <c r="A61" s="195" t="str">
        <f t="shared" si="1"/>
        <v/>
      </c>
      <c r="B61" s="552"/>
      <c r="C61" s="553"/>
      <c r="D61" s="553"/>
      <c r="E61" s="553"/>
      <c r="F61" s="554"/>
      <c r="G61" s="554"/>
      <c r="H61" s="554"/>
      <c r="I61" s="555"/>
      <c r="J61" s="556"/>
      <c r="K61" s="557"/>
      <c r="L61" s="558"/>
      <c r="M61" s="559"/>
      <c r="N61" s="475">
        <f t="shared" si="0"/>
        <v>0</v>
      </c>
      <c r="O61" s="141" t="str">
        <f t="shared" si="2"/>
        <v/>
      </c>
      <c r="W61" s="621" t="str">
        <f>IF(ISBLANK($C61),"",_xlfn.IFNA(MATCH($C61,Deelnemersoverzicht!$C$16:$C$66,0),0))</f>
        <v/>
      </c>
      <c r="X61" s="15"/>
    </row>
    <row r="62" spans="1:24" ht="12" customHeight="1" x14ac:dyDescent="0.2">
      <c r="A62" s="195" t="str">
        <f t="shared" si="1"/>
        <v/>
      </c>
      <c r="B62" s="552"/>
      <c r="C62" s="553"/>
      <c r="D62" s="553"/>
      <c r="E62" s="553"/>
      <c r="F62" s="554"/>
      <c r="G62" s="554"/>
      <c r="H62" s="554"/>
      <c r="I62" s="555"/>
      <c r="J62" s="556"/>
      <c r="K62" s="557"/>
      <c r="L62" s="558"/>
      <c r="M62" s="559"/>
      <c r="N62" s="475">
        <f t="shared" si="0"/>
        <v>0</v>
      </c>
      <c r="O62" s="141" t="str">
        <f t="shared" si="2"/>
        <v/>
      </c>
      <c r="W62" s="621" t="str">
        <f>IF(ISBLANK($C62),"",_xlfn.IFNA(MATCH($C62,Deelnemersoverzicht!$C$16:$C$66,0),0))</f>
        <v/>
      </c>
      <c r="X62" s="15"/>
    </row>
    <row r="63" spans="1:24" ht="12" customHeight="1" x14ac:dyDescent="0.2">
      <c r="A63" s="195" t="str">
        <f t="shared" si="1"/>
        <v/>
      </c>
      <c r="B63" s="552"/>
      <c r="C63" s="553"/>
      <c r="D63" s="553"/>
      <c r="E63" s="553"/>
      <c r="F63" s="554"/>
      <c r="G63" s="554"/>
      <c r="H63" s="554"/>
      <c r="I63" s="555"/>
      <c r="J63" s="556"/>
      <c r="K63" s="557"/>
      <c r="L63" s="558"/>
      <c r="M63" s="559"/>
      <c r="N63" s="475">
        <f t="shared" si="0"/>
        <v>0</v>
      </c>
      <c r="O63" s="141" t="str">
        <f t="shared" si="2"/>
        <v/>
      </c>
      <c r="W63" s="621" t="str">
        <f>IF(ISBLANK($C63),"",_xlfn.IFNA(MATCH($C63,Deelnemersoverzicht!$C$16:$C$66,0),0))</f>
        <v/>
      </c>
      <c r="X63" s="15"/>
    </row>
    <row r="64" spans="1:24" ht="12" customHeight="1" x14ac:dyDescent="0.2">
      <c r="A64" s="195" t="str">
        <f t="shared" si="1"/>
        <v/>
      </c>
      <c r="B64" s="552"/>
      <c r="C64" s="553"/>
      <c r="D64" s="553"/>
      <c r="E64" s="553"/>
      <c r="F64" s="554"/>
      <c r="G64" s="554"/>
      <c r="H64" s="554"/>
      <c r="I64" s="555"/>
      <c r="J64" s="556"/>
      <c r="K64" s="557"/>
      <c r="L64" s="558"/>
      <c r="M64" s="559"/>
      <c r="N64" s="475">
        <f t="shared" si="0"/>
        <v>0</v>
      </c>
      <c r="O64" s="141" t="str">
        <f t="shared" si="2"/>
        <v/>
      </c>
      <c r="W64" s="621" t="str">
        <f>IF(ISBLANK($C64),"",_xlfn.IFNA(MATCH($C64,Deelnemersoverzicht!$C$16:$C$66,0),0))</f>
        <v/>
      </c>
      <c r="X64" s="15"/>
    </row>
    <row r="65" spans="1:24" ht="12" customHeight="1" x14ac:dyDescent="0.2">
      <c r="A65" s="195" t="str">
        <f t="shared" si="1"/>
        <v/>
      </c>
      <c r="B65" s="552"/>
      <c r="C65" s="553"/>
      <c r="D65" s="553"/>
      <c r="E65" s="553"/>
      <c r="F65" s="554"/>
      <c r="G65" s="554"/>
      <c r="H65" s="554"/>
      <c r="I65" s="555"/>
      <c r="J65" s="556"/>
      <c r="K65" s="557"/>
      <c r="L65" s="558"/>
      <c r="M65" s="559"/>
      <c r="N65" s="475">
        <f t="shared" si="0"/>
        <v>0</v>
      </c>
      <c r="O65" s="141" t="str">
        <f t="shared" si="2"/>
        <v/>
      </c>
      <c r="W65" s="621" t="str">
        <f>IF(ISBLANK($C65),"",_xlfn.IFNA(MATCH($C65,Deelnemersoverzicht!$C$16:$C$66,0),0))</f>
        <v/>
      </c>
      <c r="X65" s="15"/>
    </row>
    <row r="66" spans="1:24" ht="12" customHeight="1" x14ac:dyDescent="0.2">
      <c r="A66" s="195" t="str">
        <f t="shared" si="1"/>
        <v/>
      </c>
      <c r="B66" s="552"/>
      <c r="C66" s="553"/>
      <c r="D66" s="553"/>
      <c r="E66" s="553"/>
      <c r="F66" s="554"/>
      <c r="G66" s="554"/>
      <c r="H66" s="554"/>
      <c r="I66" s="555"/>
      <c r="J66" s="556"/>
      <c r="K66" s="557"/>
      <c r="L66" s="558"/>
      <c r="M66" s="559"/>
      <c r="N66" s="475">
        <f t="shared" si="0"/>
        <v>0</v>
      </c>
      <c r="O66" s="141" t="str">
        <f t="shared" si="2"/>
        <v/>
      </c>
      <c r="W66" s="621" t="str">
        <f>IF(ISBLANK($C66),"",_xlfn.IFNA(MATCH($C66,Deelnemersoverzicht!$C$16:$C$66,0),0))</f>
        <v/>
      </c>
      <c r="X66" s="15"/>
    </row>
    <row r="67" spans="1:24" ht="12" customHeight="1" x14ac:dyDescent="0.2">
      <c r="A67" s="195" t="str">
        <f t="shared" si="1"/>
        <v/>
      </c>
      <c r="B67" s="552"/>
      <c r="C67" s="553"/>
      <c r="D67" s="553"/>
      <c r="E67" s="553"/>
      <c r="F67" s="554"/>
      <c r="G67" s="554"/>
      <c r="H67" s="554"/>
      <c r="I67" s="555"/>
      <c r="J67" s="556"/>
      <c r="K67" s="557"/>
      <c r="L67" s="558"/>
      <c r="M67" s="559"/>
      <c r="N67" s="475">
        <f t="shared" si="0"/>
        <v>0</v>
      </c>
      <c r="O67" s="141" t="str">
        <f t="shared" si="2"/>
        <v/>
      </c>
      <c r="W67" s="621" t="str">
        <f>IF(ISBLANK($C67),"",_xlfn.IFNA(MATCH($C67,Deelnemersoverzicht!$C$16:$C$66,0),0))</f>
        <v/>
      </c>
      <c r="X67" s="15"/>
    </row>
    <row r="68" spans="1:24" ht="12" customHeight="1" x14ac:dyDescent="0.2">
      <c r="A68" s="195" t="str">
        <f t="shared" si="1"/>
        <v/>
      </c>
      <c r="B68" s="552"/>
      <c r="C68" s="553"/>
      <c r="D68" s="553"/>
      <c r="E68" s="553"/>
      <c r="F68" s="554"/>
      <c r="G68" s="554"/>
      <c r="H68" s="554"/>
      <c r="I68" s="555"/>
      <c r="J68" s="556"/>
      <c r="K68" s="557"/>
      <c r="L68" s="558"/>
      <c r="M68" s="559"/>
      <c r="N68" s="475">
        <f t="shared" si="0"/>
        <v>0</v>
      </c>
      <c r="O68" s="141" t="str">
        <f t="shared" si="2"/>
        <v/>
      </c>
      <c r="W68" s="621" t="str">
        <f>IF(ISBLANK($C68),"",_xlfn.IFNA(MATCH($C68,Deelnemersoverzicht!$C$16:$C$66,0),0))</f>
        <v/>
      </c>
      <c r="X68" s="15"/>
    </row>
    <row r="69" spans="1:24" ht="12" customHeight="1" x14ac:dyDescent="0.2">
      <c r="A69" s="195" t="str">
        <f t="shared" si="1"/>
        <v/>
      </c>
      <c r="B69" s="552"/>
      <c r="C69" s="553"/>
      <c r="D69" s="553"/>
      <c r="E69" s="553"/>
      <c r="F69" s="554"/>
      <c r="G69" s="554"/>
      <c r="H69" s="554"/>
      <c r="I69" s="555"/>
      <c r="J69" s="556"/>
      <c r="K69" s="557"/>
      <c r="L69" s="558"/>
      <c r="M69" s="559"/>
      <c r="N69" s="475">
        <f t="shared" si="0"/>
        <v>0</v>
      </c>
      <c r="O69" s="141" t="str">
        <f t="shared" si="2"/>
        <v/>
      </c>
      <c r="W69" s="621" t="str">
        <f>IF(ISBLANK($C69),"",_xlfn.IFNA(MATCH($C69,Deelnemersoverzicht!$C$16:$C$66,0),0))</f>
        <v/>
      </c>
      <c r="X69" s="15"/>
    </row>
    <row r="70" spans="1:24" ht="12" customHeight="1" x14ac:dyDescent="0.2">
      <c r="A70" s="195" t="str">
        <f t="shared" si="1"/>
        <v/>
      </c>
      <c r="B70" s="552"/>
      <c r="C70" s="553"/>
      <c r="D70" s="553"/>
      <c r="E70" s="553"/>
      <c r="F70" s="554"/>
      <c r="G70" s="554"/>
      <c r="H70" s="554"/>
      <c r="I70" s="555"/>
      <c r="J70" s="556"/>
      <c r="K70" s="557"/>
      <c r="L70" s="558"/>
      <c r="M70" s="559"/>
      <c r="N70" s="475">
        <f t="shared" si="0"/>
        <v>0</v>
      </c>
      <c r="O70" s="141" t="str">
        <f t="shared" si="2"/>
        <v/>
      </c>
      <c r="W70" s="621" t="str">
        <f>IF(ISBLANK($C70),"",_xlfn.IFNA(MATCH($C70,Deelnemersoverzicht!$C$16:$C$66,0),0))</f>
        <v/>
      </c>
      <c r="X70" s="15"/>
    </row>
    <row r="71" spans="1:24" ht="12" customHeight="1" x14ac:dyDescent="0.2">
      <c r="A71" s="195" t="str">
        <f t="shared" si="1"/>
        <v/>
      </c>
      <c r="B71" s="552"/>
      <c r="C71" s="553"/>
      <c r="D71" s="553"/>
      <c r="E71" s="553"/>
      <c r="F71" s="554"/>
      <c r="G71" s="554"/>
      <c r="H71" s="554"/>
      <c r="I71" s="555"/>
      <c r="J71" s="556"/>
      <c r="K71" s="557"/>
      <c r="L71" s="558"/>
      <c r="M71" s="559"/>
      <c r="N71" s="475">
        <f t="shared" si="0"/>
        <v>0</v>
      </c>
      <c r="O71" s="141" t="str">
        <f t="shared" si="2"/>
        <v/>
      </c>
      <c r="W71" s="621" t="str">
        <f>IF(ISBLANK($C71),"",_xlfn.IFNA(MATCH($C71,Deelnemersoverzicht!$C$16:$C$66,0),0))</f>
        <v/>
      </c>
      <c r="X71" s="15"/>
    </row>
    <row r="72" spans="1:24" ht="12" customHeight="1" x14ac:dyDescent="0.2">
      <c r="A72" s="195" t="str">
        <f t="shared" si="1"/>
        <v/>
      </c>
      <c r="B72" s="552"/>
      <c r="C72" s="553"/>
      <c r="D72" s="553"/>
      <c r="E72" s="553"/>
      <c r="F72" s="554"/>
      <c r="G72" s="554"/>
      <c r="H72" s="554"/>
      <c r="I72" s="555"/>
      <c r="J72" s="556"/>
      <c r="K72" s="557"/>
      <c r="L72" s="558"/>
      <c r="M72" s="559"/>
      <c r="N72" s="475">
        <f t="shared" si="0"/>
        <v>0</v>
      </c>
      <c r="O72" s="141" t="str">
        <f t="shared" si="2"/>
        <v/>
      </c>
      <c r="P72" s="15"/>
      <c r="Q72" s="15"/>
      <c r="R72" s="15"/>
      <c r="S72" s="15"/>
      <c r="T72" s="15"/>
      <c r="U72" s="15"/>
      <c r="V72" s="15"/>
      <c r="W72" s="621" t="str">
        <f>IF(ISBLANK($C72),"",_xlfn.IFNA(MATCH($C72,Deelnemersoverzicht!$C$16:$C$66,0),0))</f>
        <v/>
      </c>
      <c r="X72" s="15"/>
    </row>
    <row r="73" spans="1:24" ht="12" customHeight="1" x14ac:dyDescent="0.2">
      <c r="A73" s="195" t="str">
        <f t="shared" si="1"/>
        <v/>
      </c>
      <c r="B73" s="552"/>
      <c r="C73" s="553"/>
      <c r="D73" s="553"/>
      <c r="E73" s="553"/>
      <c r="F73" s="554"/>
      <c r="G73" s="554"/>
      <c r="H73" s="554"/>
      <c r="I73" s="555"/>
      <c r="J73" s="556"/>
      <c r="K73" s="557"/>
      <c r="L73" s="558"/>
      <c r="M73" s="559"/>
      <c r="N73" s="475">
        <f t="shared" si="0"/>
        <v>0</v>
      </c>
      <c r="O73" s="141" t="str">
        <f t="shared" si="2"/>
        <v/>
      </c>
      <c r="P73" s="15"/>
      <c r="Q73" s="15"/>
      <c r="R73" s="15"/>
      <c r="S73" s="15"/>
      <c r="T73" s="15"/>
      <c r="U73" s="15"/>
      <c r="V73" s="15"/>
      <c r="W73" s="621" t="str">
        <f>IF(ISBLANK($C73),"",_xlfn.IFNA(MATCH($C73,Deelnemersoverzicht!$C$16:$C$66,0),0))</f>
        <v/>
      </c>
      <c r="X73" s="15"/>
    </row>
    <row r="74" spans="1:24" ht="12" customHeight="1" x14ac:dyDescent="0.2">
      <c r="A74" s="195" t="str">
        <f t="shared" si="1"/>
        <v/>
      </c>
      <c r="B74" s="552"/>
      <c r="C74" s="553"/>
      <c r="D74" s="553"/>
      <c r="E74" s="553"/>
      <c r="F74" s="554"/>
      <c r="G74" s="554"/>
      <c r="H74" s="554"/>
      <c r="I74" s="555"/>
      <c r="J74" s="556"/>
      <c r="K74" s="557"/>
      <c r="L74" s="558"/>
      <c r="M74" s="559"/>
      <c r="N74" s="475">
        <f t="shared" si="0"/>
        <v>0</v>
      </c>
      <c r="O74" s="141" t="str">
        <f t="shared" si="2"/>
        <v/>
      </c>
      <c r="P74" s="15"/>
      <c r="Q74" s="15"/>
      <c r="R74" s="15"/>
      <c r="S74" s="15"/>
      <c r="T74" s="15"/>
      <c r="U74" s="15"/>
      <c r="V74" s="15"/>
      <c r="W74" s="621" t="str">
        <f>IF(ISBLANK($C74),"",_xlfn.IFNA(MATCH($C74,Deelnemersoverzicht!$C$16:$C$66,0),0))</f>
        <v/>
      </c>
      <c r="X74" s="15"/>
    </row>
    <row r="75" spans="1:24" ht="12" customHeight="1" x14ac:dyDescent="0.2">
      <c r="A75" s="195" t="str">
        <f t="shared" si="1"/>
        <v/>
      </c>
      <c r="B75" s="552"/>
      <c r="C75" s="553"/>
      <c r="D75" s="553"/>
      <c r="E75" s="553"/>
      <c r="F75" s="554"/>
      <c r="G75" s="554"/>
      <c r="H75" s="554"/>
      <c r="I75" s="555"/>
      <c r="J75" s="556"/>
      <c r="K75" s="557"/>
      <c r="L75" s="558"/>
      <c r="M75" s="559"/>
      <c r="N75" s="475">
        <f t="shared" si="0"/>
        <v>0</v>
      </c>
      <c r="O75" s="141" t="str">
        <f t="shared" si="2"/>
        <v/>
      </c>
      <c r="P75" s="15"/>
      <c r="Q75" s="15"/>
      <c r="R75" s="15"/>
      <c r="S75" s="15"/>
      <c r="T75" s="15"/>
      <c r="U75" s="15"/>
      <c r="V75" s="15"/>
      <c r="W75" s="621" t="str">
        <f>IF(ISBLANK($C75),"",_xlfn.IFNA(MATCH($C75,Deelnemersoverzicht!$C$16:$C$66,0),0))</f>
        <v/>
      </c>
      <c r="X75" s="15"/>
    </row>
    <row r="76" spans="1:24" ht="12" customHeight="1" x14ac:dyDescent="0.2">
      <c r="A76" s="195" t="str">
        <f t="shared" si="1"/>
        <v/>
      </c>
      <c r="B76" s="552"/>
      <c r="C76" s="553"/>
      <c r="D76" s="553"/>
      <c r="E76" s="553"/>
      <c r="F76" s="554"/>
      <c r="G76" s="554"/>
      <c r="H76" s="554"/>
      <c r="I76" s="555"/>
      <c r="J76" s="556"/>
      <c r="K76" s="557"/>
      <c r="L76" s="558"/>
      <c r="M76" s="559"/>
      <c r="N76" s="475">
        <f t="shared" si="0"/>
        <v>0</v>
      </c>
      <c r="O76" s="141" t="str">
        <f t="shared" si="2"/>
        <v/>
      </c>
      <c r="P76" s="15"/>
      <c r="Q76" s="15"/>
      <c r="R76" s="15"/>
      <c r="S76" s="15"/>
      <c r="T76" s="15"/>
      <c r="U76" s="15"/>
      <c r="V76" s="15"/>
      <c r="W76" s="621" t="str">
        <f>IF(ISBLANK($C76),"",_xlfn.IFNA(MATCH($C76,Deelnemersoverzicht!$C$16:$C$66,0),0))</f>
        <v/>
      </c>
      <c r="X76" s="15"/>
    </row>
    <row r="77" spans="1:24" ht="12" customHeight="1" x14ac:dyDescent="0.2">
      <c r="A77" s="195" t="str">
        <f t="shared" si="1"/>
        <v/>
      </c>
      <c r="B77" s="552"/>
      <c r="C77" s="553"/>
      <c r="D77" s="553"/>
      <c r="E77" s="553"/>
      <c r="F77" s="554"/>
      <c r="G77" s="554"/>
      <c r="H77" s="554"/>
      <c r="I77" s="555"/>
      <c r="J77" s="556"/>
      <c r="K77" s="557"/>
      <c r="L77" s="558"/>
      <c r="M77" s="559"/>
      <c r="N77" s="475">
        <f t="shared" si="0"/>
        <v>0</v>
      </c>
      <c r="O77" s="141" t="str">
        <f t="shared" si="2"/>
        <v/>
      </c>
      <c r="P77" s="15"/>
      <c r="Q77" s="15"/>
      <c r="R77" s="15"/>
      <c r="S77" s="15"/>
      <c r="T77" s="15"/>
      <c r="U77" s="15"/>
      <c r="V77" s="15"/>
      <c r="W77" s="621" t="str">
        <f>IF(ISBLANK($C77),"",_xlfn.IFNA(MATCH($C77,Deelnemersoverzicht!$C$16:$C$66,0),0))</f>
        <v/>
      </c>
      <c r="X77" s="15"/>
    </row>
    <row r="78" spans="1:24" ht="12" customHeight="1" x14ac:dyDescent="0.2">
      <c r="A78" s="195" t="str">
        <f t="shared" si="1"/>
        <v/>
      </c>
      <c r="B78" s="552"/>
      <c r="C78" s="553"/>
      <c r="D78" s="553"/>
      <c r="E78" s="553"/>
      <c r="F78" s="554"/>
      <c r="G78" s="554"/>
      <c r="H78" s="554"/>
      <c r="I78" s="555"/>
      <c r="J78" s="556"/>
      <c r="K78" s="557"/>
      <c r="L78" s="558"/>
      <c r="M78" s="559"/>
      <c r="N78" s="475">
        <f t="shared" si="0"/>
        <v>0</v>
      </c>
      <c r="O78" s="141" t="str">
        <f t="shared" si="2"/>
        <v/>
      </c>
      <c r="P78" s="15"/>
      <c r="Q78" s="15"/>
      <c r="R78" s="15"/>
      <c r="S78" s="15"/>
      <c r="T78" s="15"/>
      <c r="U78" s="15"/>
      <c r="V78" s="15"/>
      <c r="W78" s="621" t="str">
        <f>IF(ISBLANK($C78),"",_xlfn.IFNA(MATCH($C78,Deelnemersoverzicht!$C$16:$C$66,0),0))</f>
        <v/>
      </c>
      <c r="X78" s="15"/>
    </row>
    <row r="79" spans="1:24" ht="12" customHeight="1" x14ac:dyDescent="0.2">
      <c r="A79" s="195" t="str">
        <f t="shared" si="1"/>
        <v/>
      </c>
      <c r="B79" s="552"/>
      <c r="C79" s="553"/>
      <c r="D79" s="553"/>
      <c r="E79" s="553"/>
      <c r="F79" s="554"/>
      <c r="G79" s="554"/>
      <c r="H79" s="554"/>
      <c r="I79" s="555"/>
      <c r="J79" s="556"/>
      <c r="K79" s="557"/>
      <c r="L79" s="558"/>
      <c r="M79" s="559"/>
      <c r="N79" s="475">
        <f t="shared" ref="N79:N89" si="3">K79*J79</f>
        <v>0</v>
      </c>
      <c r="O79" s="141" t="str">
        <f t="shared" si="2"/>
        <v/>
      </c>
      <c r="P79" s="15"/>
      <c r="Q79" s="15"/>
      <c r="R79" s="15"/>
      <c r="S79" s="15"/>
      <c r="T79" s="15"/>
      <c r="U79" s="15"/>
      <c r="V79" s="15"/>
      <c r="W79" s="621" t="str">
        <f>IF(ISBLANK($C79),"",_xlfn.IFNA(MATCH($C79,Deelnemersoverzicht!$C$16:$C$66,0),0))</f>
        <v/>
      </c>
      <c r="X79" s="15"/>
    </row>
    <row r="80" spans="1:24" ht="12" customHeight="1" x14ac:dyDescent="0.2">
      <c r="A80" s="195" t="str">
        <f t="shared" ref="A80:A89" si="4">B80&amp;M80</f>
        <v/>
      </c>
      <c r="B80" s="552"/>
      <c r="C80" s="553"/>
      <c r="D80" s="553"/>
      <c r="E80" s="553"/>
      <c r="F80" s="554"/>
      <c r="G80" s="554"/>
      <c r="H80" s="554"/>
      <c r="I80" s="555"/>
      <c r="J80" s="556"/>
      <c r="K80" s="557"/>
      <c r="L80" s="558"/>
      <c r="M80" s="559"/>
      <c r="N80" s="475">
        <f t="shared" si="3"/>
        <v>0</v>
      </c>
      <c r="O80" s="141" t="str">
        <f t="shared" ref="O80:O89" si="5">IF(AND(COUNTA(B80:K80)&gt;0,ISBLANK(M80)),"Activiteittype ontbreekt!",IF(B80="","",IF(COUNTIF($B$15:$B$314,B80)=1,"",IF(COUNTIF($A$15:$A$314,B80&amp;M80)&gt;1,"","Let op dat elk activiteitnummer hetzelfde activiteittype moet krijgen!"))))</f>
        <v/>
      </c>
      <c r="P80" s="15"/>
      <c r="Q80" s="15"/>
      <c r="R80" s="15"/>
      <c r="S80" s="15"/>
      <c r="T80" s="15"/>
      <c r="U80" s="15"/>
      <c r="V80" s="15"/>
      <c r="W80" s="621" t="str">
        <f>IF(ISBLANK($C80),"",_xlfn.IFNA(MATCH($C80,Deelnemersoverzicht!$C$16:$C$66,0),0))</f>
        <v/>
      </c>
      <c r="X80" s="15"/>
    </row>
    <row r="81" spans="1:24" ht="12" customHeight="1" x14ac:dyDescent="0.2">
      <c r="A81" s="195" t="str">
        <f t="shared" si="4"/>
        <v/>
      </c>
      <c r="B81" s="552"/>
      <c r="C81" s="553"/>
      <c r="D81" s="553"/>
      <c r="E81" s="553"/>
      <c r="F81" s="554"/>
      <c r="G81" s="554"/>
      <c r="H81" s="554"/>
      <c r="I81" s="555"/>
      <c r="J81" s="556"/>
      <c r="K81" s="557"/>
      <c r="L81" s="558"/>
      <c r="M81" s="559"/>
      <c r="N81" s="475">
        <f t="shared" si="3"/>
        <v>0</v>
      </c>
      <c r="O81" s="141" t="str">
        <f t="shared" si="5"/>
        <v/>
      </c>
      <c r="P81" s="15"/>
      <c r="Q81" s="15"/>
      <c r="R81" s="15"/>
      <c r="S81" s="15"/>
      <c r="T81" s="15"/>
      <c r="U81" s="15"/>
      <c r="V81" s="15"/>
      <c r="W81" s="621" t="str">
        <f>IF(ISBLANK($C81),"",_xlfn.IFNA(MATCH($C81,Deelnemersoverzicht!$C$16:$C$66,0),0))</f>
        <v/>
      </c>
      <c r="X81" s="15"/>
    </row>
    <row r="82" spans="1:24" ht="12" customHeight="1" x14ac:dyDescent="0.2">
      <c r="A82" s="195" t="str">
        <f t="shared" si="4"/>
        <v/>
      </c>
      <c r="B82" s="552"/>
      <c r="C82" s="553"/>
      <c r="D82" s="553"/>
      <c r="E82" s="553"/>
      <c r="F82" s="554"/>
      <c r="G82" s="554"/>
      <c r="H82" s="554"/>
      <c r="I82" s="555"/>
      <c r="J82" s="556"/>
      <c r="K82" s="557"/>
      <c r="L82" s="558"/>
      <c r="M82" s="559"/>
      <c r="N82" s="475">
        <f t="shared" si="3"/>
        <v>0</v>
      </c>
      <c r="O82" s="141" t="str">
        <f t="shared" si="5"/>
        <v/>
      </c>
      <c r="P82" s="15"/>
      <c r="Q82" s="15"/>
      <c r="R82" s="15"/>
      <c r="S82" s="15"/>
      <c r="T82" s="15"/>
      <c r="U82" s="15"/>
      <c r="V82" s="15"/>
      <c r="W82" s="621" t="str">
        <f>IF(ISBLANK($C82),"",_xlfn.IFNA(MATCH($C82,Deelnemersoverzicht!$C$16:$C$66,0),0))</f>
        <v/>
      </c>
      <c r="X82" s="15"/>
    </row>
    <row r="83" spans="1:24" ht="12" customHeight="1" x14ac:dyDescent="0.2">
      <c r="A83" s="195" t="str">
        <f t="shared" si="4"/>
        <v/>
      </c>
      <c r="B83" s="552"/>
      <c r="C83" s="553"/>
      <c r="D83" s="553"/>
      <c r="E83" s="553"/>
      <c r="F83" s="554"/>
      <c r="G83" s="554"/>
      <c r="H83" s="554"/>
      <c r="I83" s="555"/>
      <c r="J83" s="556"/>
      <c r="K83" s="557"/>
      <c r="L83" s="558"/>
      <c r="M83" s="559"/>
      <c r="N83" s="475">
        <f t="shared" si="3"/>
        <v>0</v>
      </c>
      <c r="O83" s="141" t="str">
        <f t="shared" si="5"/>
        <v/>
      </c>
      <c r="P83" s="15"/>
      <c r="Q83" s="15"/>
      <c r="R83" s="15"/>
      <c r="S83" s="15"/>
      <c r="T83" s="15"/>
      <c r="U83" s="15"/>
      <c r="V83" s="15"/>
      <c r="W83" s="621" t="str">
        <f>IF(ISBLANK($C83),"",_xlfn.IFNA(MATCH($C83,Deelnemersoverzicht!$C$16:$C$66,0),0))</f>
        <v/>
      </c>
      <c r="X83" s="15"/>
    </row>
    <row r="84" spans="1:24" ht="12" customHeight="1" x14ac:dyDescent="0.2">
      <c r="A84" s="195" t="str">
        <f t="shared" si="4"/>
        <v/>
      </c>
      <c r="B84" s="552"/>
      <c r="C84" s="553"/>
      <c r="D84" s="553"/>
      <c r="E84" s="553"/>
      <c r="F84" s="554"/>
      <c r="G84" s="554"/>
      <c r="H84" s="554"/>
      <c r="I84" s="555"/>
      <c r="J84" s="556"/>
      <c r="K84" s="557"/>
      <c r="L84" s="558"/>
      <c r="M84" s="559"/>
      <c r="N84" s="475">
        <f t="shared" si="3"/>
        <v>0</v>
      </c>
      <c r="O84" s="141" t="str">
        <f t="shared" si="5"/>
        <v/>
      </c>
      <c r="P84" s="15"/>
      <c r="Q84" s="15"/>
      <c r="R84" s="15"/>
      <c r="S84" s="15"/>
      <c r="T84" s="15"/>
      <c r="U84" s="15"/>
      <c r="V84" s="15"/>
      <c r="W84" s="621" t="str">
        <f>IF(ISBLANK($C84),"",_xlfn.IFNA(MATCH($C84,Deelnemersoverzicht!$C$16:$C$66,0),0))</f>
        <v/>
      </c>
      <c r="X84" s="15"/>
    </row>
    <row r="85" spans="1:24" ht="12" customHeight="1" x14ac:dyDescent="0.2">
      <c r="A85" s="195" t="str">
        <f t="shared" si="4"/>
        <v/>
      </c>
      <c r="B85" s="552"/>
      <c r="C85" s="553"/>
      <c r="D85" s="553"/>
      <c r="E85" s="553"/>
      <c r="F85" s="554"/>
      <c r="G85" s="554"/>
      <c r="H85" s="554"/>
      <c r="I85" s="555"/>
      <c r="J85" s="556"/>
      <c r="K85" s="557"/>
      <c r="L85" s="558"/>
      <c r="M85" s="559"/>
      <c r="N85" s="475">
        <f t="shared" si="3"/>
        <v>0</v>
      </c>
      <c r="O85" s="141" t="str">
        <f t="shared" si="5"/>
        <v/>
      </c>
      <c r="P85" s="15"/>
      <c r="Q85" s="15"/>
      <c r="R85" s="15"/>
      <c r="S85" s="15"/>
      <c r="T85" s="15"/>
      <c r="U85" s="15"/>
      <c r="V85" s="15"/>
      <c r="W85" s="621" t="str">
        <f>IF(ISBLANK($C85),"",_xlfn.IFNA(MATCH($C85,Deelnemersoverzicht!$C$16:$C$66,0),0))</f>
        <v/>
      </c>
      <c r="X85" s="15"/>
    </row>
    <row r="86" spans="1:24" ht="12" customHeight="1" x14ac:dyDescent="0.2">
      <c r="A86" s="195" t="str">
        <f t="shared" si="4"/>
        <v/>
      </c>
      <c r="B86" s="552"/>
      <c r="C86" s="553"/>
      <c r="D86" s="553"/>
      <c r="E86" s="553"/>
      <c r="F86" s="554"/>
      <c r="G86" s="554"/>
      <c r="H86" s="554"/>
      <c r="I86" s="555"/>
      <c r="J86" s="556"/>
      <c r="K86" s="557"/>
      <c r="L86" s="558"/>
      <c r="M86" s="559"/>
      <c r="N86" s="475">
        <f t="shared" si="3"/>
        <v>0</v>
      </c>
      <c r="O86" s="141" t="str">
        <f t="shared" si="5"/>
        <v/>
      </c>
      <c r="P86" s="15"/>
      <c r="Q86" s="15"/>
      <c r="R86" s="15"/>
      <c r="S86" s="15"/>
      <c r="T86" s="15"/>
      <c r="U86" s="15"/>
      <c r="V86" s="15"/>
      <c r="W86" s="621" t="str">
        <f>IF(ISBLANK($C86),"",_xlfn.IFNA(MATCH($C86,Deelnemersoverzicht!$C$16:$C$66,0),0))</f>
        <v/>
      </c>
      <c r="X86" s="15"/>
    </row>
    <row r="87" spans="1:24" ht="12" customHeight="1" x14ac:dyDescent="0.2">
      <c r="A87" s="195" t="str">
        <f t="shared" si="4"/>
        <v/>
      </c>
      <c r="B87" s="552"/>
      <c r="C87" s="553"/>
      <c r="D87" s="553"/>
      <c r="E87" s="553"/>
      <c r="F87" s="554"/>
      <c r="G87" s="554"/>
      <c r="H87" s="554"/>
      <c r="I87" s="555"/>
      <c r="J87" s="556"/>
      <c r="K87" s="557"/>
      <c r="L87" s="558"/>
      <c r="M87" s="559"/>
      <c r="N87" s="475">
        <f t="shared" si="3"/>
        <v>0</v>
      </c>
      <c r="O87" s="141" t="str">
        <f t="shared" si="5"/>
        <v/>
      </c>
      <c r="P87" s="15"/>
      <c r="Q87" s="15"/>
      <c r="R87" s="15"/>
      <c r="S87" s="15"/>
      <c r="T87" s="15"/>
      <c r="U87" s="15"/>
      <c r="V87" s="15"/>
      <c r="W87" s="621" t="str">
        <f>IF(ISBLANK($C87),"",_xlfn.IFNA(MATCH($C87,Deelnemersoverzicht!$C$16:$C$66,0),0))</f>
        <v/>
      </c>
      <c r="X87" s="15"/>
    </row>
    <row r="88" spans="1:24" ht="12" customHeight="1" x14ac:dyDescent="0.2">
      <c r="A88" s="195" t="str">
        <f t="shared" si="4"/>
        <v/>
      </c>
      <c r="B88" s="552"/>
      <c r="C88" s="553"/>
      <c r="D88" s="553"/>
      <c r="E88" s="553"/>
      <c r="F88" s="554"/>
      <c r="G88" s="554"/>
      <c r="H88" s="554"/>
      <c r="I88" s="555"/>
      <c r="J88" s="556"/>
      <c r="K88" s="557"/>
      <c r="L88" s="558"/>
      <c r="M88" s="559"/>
      <c r="N88" s="475">
        <f t="shared" si="3"/>
        <v>0</v>
      </c>
      <c r="O88" s="141" t="str">
        <f t="shared" si="5"/>
        <v/>
      </c>
      <c r="P88" s="15"/>
      <c r="Q88" s="15"/>
      <c r="R88" s="15"/>
      <c r="S88" s="15"/>
      <c r="T88" s="15"/>
      <c r="U88" s="15"/>
      <c r="V88" s="15"/>
      <c r="W88" s="621" t="str">
        <f>IF(ISBLANK($C88),"",_xlfn.IFNA(MATCH($C88,Deelnemersoverzicht!$C$16:$C$66,0),0))</f>
        <v/>
      </c>
      <c r="X88" s="15"/>
    </row>
    <row r="89" spans="1:24" ht="12" customHeight="1" x14ac:dyDescent="0.2">
      <c r="A89" s="195" t="str">
        <f t="shared" si="4"/>
        <v/>
      </c>
      <c r="B89" s="552"/>
      <c r="C89" s="553"/>
      <c r="D89" s="553"/>
      <c r="E89" s="553"/>
      <c r="F89" s="554"/>
      <c r="G89" s="554"/>
      <c r="H89" s="554"/>
      <c r="I89" s="555"/>
      <c r="J89" s="556"/>
      <c r="K89" s="557"/>
      <c r="L89" s="558"/>
      <c r="M89" s="559"/>
      <c r="N89" s="475">
        <f t="shared" si="3"/>
        <v>0</v>
      </c>
      <c r="O89" s="141" t="str">
        <f t="shared" si="5"/>
        <v/>
      </c>
      <c r="P89" s="15"/>
      <c r="Q89" s="15"/>
      <c r="R89" s="15"/>
      <c r="S89" s="15"/>
      <c r="T89" s="15"/>
      <c r="U89" s="15"/>
      <c r="V89" s="15"/>
      <c r="W89" s="621" t="str">
        <f>IF(ISBLANK($C89),"",_xlfn.IFNA(MATCH($C89,Deelnemersoverzicht!$C$16:$C$66,0),0))</f>
        <v/>
      </c>
      <c r="X89" s="15"/>
    </row>
    <row r="90" spans="1:24" ht="12" customHeight="1" x14ac:dyDescent="0.2">
      <c r="A90" s="195"/>
      <c r="B90" s="136"/>
      <c r="C90" s="15"/>
      <c r="D90" s="137"/>
      <c r="E90" s="137"/>
      <c r="F90" s="137"/>
      <c r="G90" s="137"/>
      <c r="H90" s="137"/>
      <c r="I90" s="137"/>
      <c r="J90" s="137"/>
      <c r="K90" s="136"/>
      <c r="L90" s="136"/>
      <c r="M90" s="470" t="s">
        <v>503</v>
      </c>
      <c r="N90" s="471">
        <f>SUM(N15:N89)</f>
        <v>0</v>
      </c>
      <c r="O90" s="141"/>
      <c r="P90" s="15"/>
      <c r="Q90" s="15"/>
      <c r="R90" s="15"/>
      <c r="S90" s="15"/>
      <c r="T90" s="15"/>
      <c r="U90" s="15"/>
      <c r="V90" s="15"/>
      <c r="W90" s="621"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P91" s="15"/>
      <c r="Q91" s="15"/>
      <c r="R91" s="15"/>
      <c r="S91" s="15"/>
      <c r="T91" s="15"/>
      <c r="U91" s="15"/>
      <c r="V91" s="15"/>
      <c r="W91" s="621"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P92" s="15"/>
      <c r="Q92" s="15"/>
      <c r="R92" s="15"/>
      <c r="S92" s="15"/>
      <c r="T92" s="15"/>
      <c r="U92" s="15"/>
      <c r="V92" s="15"/>
      <c r="W92" s="621"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P93" s="15"/>
      <c r="Q93" s="15"/>
      <c r="R93" s="15"/>
      <c r="S93" s="15"/>
      <c r="T93" s="15"/>
      <c r="U93" s="15"/>
      <c r="V93" s="15"/>
      <c r="W93" s="440"/>
      <c r="X93" s="607" t="s">
        <v>382</v>
      </c>
    </row>
    <row r="94" spans="1:24" ht="12" customHeight="1" x14ac:dyDescent="0.2">
      <c r="A94" s="195"/>
      <c r="B94" s="137"/>
      <c r="C94" s="137"/>
      <c r="D94" s="137"/>
      <c r="E94" s="137"/>
      <c r="F94" s="136"/>
      <c r="G94" s="136"/>
      <c r="H94" s="136"/>
      <c r="I94" s="136"/>
      <c r="J94" s="136"/>
      <c r="K94" s="136"/>
      <c r="L94" s="136"/>
      <c r="M94" s="136"/>
      <c r="N94" s="136"/>
      <c r="O94" s="141"/>
      <c r="P94" s="15"/>
      <c r="Q94" s="15"/>
      <c r="R94" s="15"/>
      <c r="S94" s="15"/>
      <c r="T94" s="15"/>
      <c r="U94" s="15"/>
      <c r="V94" s="15"/>
      <c r="W94" s="440"/>
      <c r="X94" s="606"/>
    </row>
    <row r="95" spans="1:24" ht="51" customHeight="1" x14ac:dyDescent="0.2">
      <c r="A95" s="196"/>
      <c r="B95" s="464" t="s">
        <v>263</v>
      </c>
      <c r="C95" s="670" t="s">
        <v>99</v>
      </c>
      <c r="D95" s="714" t="s">
        <v>73</v>
      </c>
      <c r="E95" s="714"/>
      <c r="F95" s="465" t="s">
        <v>207</v>
      </c>
      <c r="G95" s="465" t="s">
        <v>384</v>
      </c>
      <c r="H95" s="465" t="s">
        <v>379</v>
      </c>
      <c r="I95" s="465" t="s">
        <v>380</v>
      </c>
      <c r="J95" s="465" t="s">
        <v>116</v>
      </c>
      <c r="K95" s="464" t="s">
        <v>37</v>
      </c>
      <c r="L95" s="465" t="s">
        <v>198</v>
      </c>
      <c r="M95" s="466" t="s">
        <v>65</v>
      </c>
      <c r="N95" s="464" t="s">
        <v>71</v>
      </c>
      <c r="O95" s="141"/>
      <c r="P95" s="15"/>
      <c r="Q95" s="15"/>
      <c r="R95" s="15"/>
      <c r="S95" s="15"/>
      <c r="T95" s="15"/>
      <c r="U95" s="15"/>
      <c r="V95" s="15"/>
      <c r="W95" s="440"/>
      <c r="X95" s="486" t="s">
        <v>383</v>
      </c>
    </row>
    <row r="96" spans="1:24" ht="12" customHeight="1" x14ac:dyDescent="0.2">
      <c r="A96" s="195" t="str">
        <f t="shared" ref="A96:A150" si="6">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P96" s="15"/>
      <c r="Q96" s="15"/>
      <c r="R96" s="15"/>
      <c r="S96" s="15"/>
      <c r="T96" s="15"/>
      <c r="U96" s="15"/>
      <c r="V96" s="15"/>
      <c r="W96" s="621" t="str">
        <f>IF(ISBLANK($C96),"",_xlfn.IFNA(MATCH($C96,Deelnemersoverzicht!$C$16:$C$66,0),0))</f>
        <v/>
      </c>
      <c r="X96" s="487"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6"/>
        <v/>
      </c>
      <c r="B97" s="552"/>
      <c r="C97" s="553"/>
      <c r="D97" s="710"/>
      <c r="E97" s="711"/>
      <c r="F97" s="561"/>
      <c r="G97" s="669"/>
      <c r="H97" s="563"/>
      <c r="I97" s="472">
        <f t="shared" ref="I97:I150" si="8">IFERROR(G97/H97,0)</f>
        <v>0</v>
      </c>
      <c r="J97" s="564"/>
      <c r="K97" s="668">
        <f t="shared" ref="K97:K150" si="9">IFERROR(I97/J97,0)</f>
        <v>0</v>
      </c>
      <c r="L97" s="565"/>
      <c r="M97" s="558"/>
      <c r="N97" s="474">
        <f t="shared" ref="N97:N150" si="10">K97*L97</f>
        <v>0</v>
      </c>
      <c r="O97" s="141" t="str">
        <f>IF(AND(COUNTA(B97:H97)&gt;0,ISBLANK(M97)),"Activiteittype ontbreekt!",IF(B97="","",IF(COUNTIF($B$15:$B$314,B97)=1,"",IF(COUNTIF($A$15:$A$314,B97&amp;M97)&gt;1,"","Let op dat elk activiteitnummer hetzelfde activiteittype moet krijgen!"))))</f>
        <v/>
      </c>
      <c r="P97" s="15"/>
      <c r="Q97" s="15"/>
      <c r="R97" s="15"/>
      <c r="S97" s="15"/>
      <c r="T97" s="15"/>
      <c r="U97" s="15"/>
      <c r="V97" s="15"/>
      <c r="W97" s="621" t="str">
        <f>IF(ISBLANK($C97),"",_xlfn.IFNA(MATCH($C97,Deelnemersoverzicht!$C$16:$C$66,0),0))</f>
        <v/>
      </c>
      <c r="X97" s="487" t="str">
        <f t="shared" si="7"/>
        <v>Na startdatum aangekocht</v>
      </c>
    </row>
    <row r="98" spans="1:24" ht="12" customHeight="1" x14ac:dyDescent="0.2">
      <c r="A98" s="195" t="str">
        <f t="shared" si="6"/>
        <v/>
      </c>
      <c r="B98" s="552"/>
      <c r="C98" s="553"/>
      <c r="D98" s="710"/>
      <c r="E98" s="711"/>
      <c r="F98" s="566"/>
      <c r="G98" s="669"/>
      <c r="H98" s="563"/>
      <c r="I98" s="472">
        <f t="shared" si="8"/>
        <v>0</v>
      </c>
      <c r="J98" s="564"/>
      <c r="K98" s="668">
        <f t="shared" si="9"/>
        <v>0</v>
      </c>
      <c r="L98" s="565"/>
      <c r="M98" s="558"/>
      <c r="N98" s="474">
        <f t="shared" si="10"/>
        <v>0</v>
      </c>
      <c r="O98" s="141" t="str">
        <f>IF(AND(COUNTA(B98:H98)&gt;0,ISBLANK(M98)),"Activiteittype ontbreekt!",IF(B98="","",IF(COUNTIF($B$15:$B$314,B98)=1,"",IF(COUNTIF($A$15:$A$314,B98&amp;M98)&gt;1,"","Let op dat elk activiteitnummer hetzelfde activiteittype moet krijgen!"))))</f>
        <v/>
      </c>
      <c r="P98" s="15"/>
      <c r="Q98" s="15"/>
      <c r="R98" s="15"/>
      <c r="S98" s="15"/>
      <c r="T98" s="15"/>
      <c r="U98" s="15"/>
      <c r="V98" s="15"/>
      <c r="W98" s="621" t="str">
        <f>IF(ISBLANK($C98),"",_xlfn.IFNA(MATCH($C98,Deelnemersoverzicht!$C$16:$C$66,0),0))</f>
        <v/>
      </c>
      <c r="X98" s="487" t="str">
        <f t="shared" si="7"/>
        <v>Na startdatum aangekocht</v>
      </c>
    </row>
    <row r="99" spans="1:24" ht="12" customHeight="1" x14ac:dyDescent="0.2">
      <c r="A99" s="195" t="str">
        <f t="shared" si="6"/>
        <v/>
      </c>
      <c r="B99" s="552"/>
      <c r="C99" s="553"/>
      <c r="D99" s="710"/>
      <c r="E99" s="711"/>
      <c r="F99" s="566"/>
      <c r="G99" s="669"/>
      <c r="H99" s="563"/>
      <c r="I99" s="472">
        <f t="shared" si="8"/>
        <v>0</v>
      </c>
      <c r="J99" s="564"/>
      <c r="K99" s="668">
        <f t="shared" si="9"/>
        <v>0</v>
      </c>
      <c r="L99" s="565"/>
      <c r="M99" s="558"/>
      <c r="N99" s="474">
        <f t="shared" si="10"/>
        <v>0</v>
      </c>
      <c r="O99" s="141" t="str">
        <f t="shared" ref="O99:O150" si="11">IF(AND(COUNTA(B99:H99)&gt;0,ISBLANK(M99)),"Activiteittype ontbreekt!",IF(B99="","",IF(COUNTIF($B$15:$B$314,B99)=1,"",IF(COUNTIF($A$15:$A$314,B99&amp;M99)&gt;1,"","Let op dat elk activiteitnummer hetzelfde activiteittype moet krijgen!"))))</f>
        <v/>
      </c>
      <c r="P99" s="15"/>
      <c r="Q99" s="15"/>
      <c r="R99" s="15"/>
      <c r="S99" s="15"/>
      <c r="T99" s="15"/>
      <c r="U99" s="15"/>
      <c r="V99" s="15"/>
      <c r="W99" s="621" t="str">
        <f>IF(ISBLANK($C99),"",_xlfn.IFNA(MATCH($C99,Deelnemersoverzicht!$C$16:$C$66,0),0))</f>
        <v/>
      </c>
      <c r="X99" s="487" t="str">
        <f t="shared" si="7"/>
        <v>Na startdatum aangekocht</v>
      </c>
    </row>
    <row r="100" spans="1:24" ht="12" customHeight="1" x14ac:dyDescent="0.2">
      <c r="A100" s="195" t="str">
        <f t="shared" si="6"/>
        <v/>
      </c>
      <c r="B100" s="552"/>
      <c r="C100" s="553"/>
      <c r="D100" s="710"/>
      <c r="E100" s="711"/>
      <c r="F100" s="566"/>
      <c r="G100" s="669"/>
      <c r="H100" s="563"/>
      <c r="I100" s="472">
        <f t="shared" si="8"/>
        <v>0</v>
      </c>
      <c r="J100" s="564"/>
      <c r="K100" s="668">
        <f t="shared" si="9"/>
        <v>0</v>
      </c>
      <c r="L100" s="565"/>
      <c r="M100" s="558"/>
      <c r="N100" s="474">
        <f t="shared" si="10"/>
        <v>0</v>
      </c>
      <c r="O100" s="141" t="str">
        <f t="shared" si="11"/>
        <v/>
      </c>
      <c r="P100" s="15"/>
      <c r="Q100" s="15"/>
      <c r="R100" s="15"/>
      <c r="S100" s="15"/>
      <c r="T100" s="15"/>
      <c r="U100" s="15"/>
      <c r="V100" s="15"/>
      <c r="W100" s="621" t="str">
        <f>IF(ISBLANK($C100),"",_xlfn.IFNA(MATCH($C100,Deelnemersoverzicht!$C$16:$C$66,0),0))</f>
        <v/>
      </c>
      <c r="X100" s="487" t="str">
        <f t="shared" si="7"/>
        <v>Na startdatum aangekocht</v>
      </c>
    </row>
    <row r="101" spans="1:24" ht="12" customHeight="1" x14ac:dyDescent="0.2">
      <c r="A101" s="195" t="str">
        <f t="shared" si="6"/>
        <v/>
      </c>
      <c r="B101" s="552"/>
      <c r="C101" s="553"/>
      <c r="D101" s="710"/>
      <c r="E101" s="711"/>
      <c r="F101" s="566"/>
      <c r="G101" s="669"/>
      <c r="H101" s="563"/>
      <c r="I101" s="472">
        <f t="shared" si="8"/>
        <v>0</v>
      </c>
      <c r="J101" s="564"/>
      <c r="K101" s="668">
        <f t="shared" si="9"/>
        <v>0</v>
      </c>
      <c r="L101" s="565"/>
      <c r="M101" s="558"/>
      <c r="N101" s="474">
        <f t="shared" si="10"/>
        <v>0</v>
      </c>
      <c r="O101" s="141" t="str">
        <f t="shared" si="11"/>
        <v/>
      </c>
      <c r="P101" s="15"/>
      <c r="Q101" s="15"/>
      <c r="R101" s="15"/>
      <c r="S101" s="15"/>
      <c r="T101" s="15"/>
      <c r="U101" s="15"/>
      <c r="V101" s="15"/>
      <c r="W101" s="621" t="str">
        <f>IF(ISBLANK($C101),"",_xlfn.IFNA(MATCH($C101,Deelnemersoverzicht!$C$16:$C$66,0),0))</f>
        <v/>
      </c>
      <c r="X101" s="487" t="str">
        <f t="shared" si="7"/>
        <v>Na startdatum aangekocht</v>
      </c>
    </row>
    <row r="102" spans="1:24" ht="12" customHeight="1" x14ac:dyDescent="0.2">
      <c r="A102" s="195" t="str">
        <f t="shared" si="6"/>
        <v/>
      </c>
      <c r="B102" s="552"/>
      <c r="C102" s="553"/>
      <c r="D102" s="710"/>
      <c r="E102" s="711"/>
      <c r="F102" s="566"/>
      <c r="G102" s="669"/>
      <c r="H102" s="563"/>
      <c r="I102" s="472">
        <f t="shared" si="8"/>
        <v>0</v>
      </c>
      <c r="J102" s="564"/>
      <c r="K102" s="668">
        <f t="shared" si="9"/>
        <v>0</v>
      </c>
      <c r="L102" s="565"/>
      <c r="M102" s="558"/>
      <c r="N102" s="474">
        <f t="shared" si="10"/>
        <v>0</v>
      </c>
      <c r="O102" s="141" t="str">
        <f t="shared" si="11"/>
        <v/>
      </c>
      <c r="P102" s="15"/>
      <c r="Q102" s="15"/>
      <c r="R102" s="15"/>
      <c r="S102" s="15"/>
      <c r="T102" s="15"/>
      <c r="U102" s="15"/>
      <c r="V102" s="15"/>
      <c r="W102" s="621" t="str">
        <f>IF(ISBLANK($C102),"",_xlfn.IFNA(MATCH($C102,Deelnemersoverzicht!$C$16:$C$66,0),0))</f>
        <v/>
      </c>
      <c r="X102" s="487" t="str">
        <f t="shared" si="7"/>
        <v>Na startdatum aangekocht</v>
      </c>
    </row>
    <row r="103" spans="1:24" ht="12" customHeight="1" x14ac:dyDescent="0.2">
      <c r="A103" s="195" t="str">
        <f t="shared" si="6"/>
        <v/>
      </c>
      <c r="B103" s="552"/>
      <c r="C103" s="553"/>
      <c r="D103" s="710"/>
      <c r="E103" s="711"/>
      <c r="F103" s="566"/>
      <c r="G103" s="669"/>
      <c r="H103" s="563"/>
      <c r="I103" s="472">
        <f t="shared" si="8"/>
        <v>0</v>
      </c>
      <c r="J103" s="564"/>
      <c r="K103" s="668">
        <f t="shared" si="9"/>
        <v>0</v>
      </c>
      <c r="L103" s="565"/>
      <c r="M103" s="558"/>
      <c r="N103" s="474">
        <f t="shared" si="10"/>
        <v>0</v>
      </c>
      <c r="O103" s="141" t="str">
        <f t="shared" si="11"/>
        <v/>
      </c>
      <c r="P103" s="15"/>
      <c r="Q103" s="15"/>
      <c r="R103" s="15"/>
      <c r="S103" s="15"/>
      <c r="T103" s="15"/>
      <c r="U103" s="15"/>
      <c r="V103" s="15"/>
      <c r="W103" s="621" t="str">
        <f>IF(ISBLANK($C103),"",_xlfn.IFNA(MATCH($C103,Deelnemersoverzicht!$C$16:$C$66,0),0))</f>
        <v/>
      </c>
      <c r="X103" s="487" t="str">
        <f t="shared" si="7"/>
        <v>Na startdatum aangekocht</v>
      </c>
    </row>
    <row r="104" spans="1:24" ht="12" customHeight="1" x14ac:dyDescent="0.2">
      <c r="A104" s="195" t="str">
        <f t="shared" si="6"/>
        <v/>
      </c>
      <c r="B104" s="552"/>
      <c r="C104" s="553"/>
      <c r="D104" s="710"/>
      <c r="E104" s="711"/>
      <c r="F104" s="566"/>
      <c r="G104" s="669"/>
      <c r="H104" s="563"/>
      <c r="I104" s="472">
        <f t="shared" si="8"/>
        <v>0</v>
      </c>
      <c r="J104" s="564"/>
      <c r="K104" s="668">
        <f t="shared" si="9"/>
        <v>0</v>
      </c>
      <c r="L104" s="565"/>
      <c r="M104" s="558"/>
      <c r="N104" s="474">
        <f t="shared" si="10"/>
        <v>0</v>
      </c>
      <c r="O104" s="141" t="str">
        <f t="shared" si="11"/>
        <v/>
      </c>
      <c r="P104" s="15"/>
      <c r="Q104" s="15"/>
      <c r="R104" s="15"/>
      <c r="S104" s="15"/>
      <c r="T104" s="15"/>
      <c r="U104" s="15"/>
      <c r="V104" s="15"/>
      <c r="W104" s="621" t="str">
        <f>IF(ISBLANK($C104),"",_xlfn.IFNA(MATCH($C104,Deelnemersoverzicht!$C$16:$C$66,0),0))</f>
        <v/>
      </c>
      <c r="X104" s="487" t="str">
        <f t="shared" si="7"/>
        <v>Na startdatum aangekocht</v>
      </c>
    </row>
    <row r="105" spans="1:24" ht="12" customHeight="1" x14ac:dyDescent="0.2">
      <c r="A105" s="195" t="str">
        <f t="shared" si="6"/>
        <v/>
      </c>
      <c r="B105" s="552"/>
      <c r="C105" s="553"/>
      <c r="D105" s="710"/>
      <c r="E105" s="711"/>
      <c r="F105" s="566"/>
      <c r="G105" s="669"/>
      <c r="H105" s="563"/>
      <c r="I105" s="472">
        <f t="shared" si="8"/>
        <v>0</v>
      </c>
      <c r="J105" s="564"/>
      <c r="K105" s="668">
        <f t="shared" si="9"/>
        <v>0</v>
      </c>
      <c r="L105" s="565"/>
      <c r="M105" s="558"/>
      <c r="N105" s="474">
        <f t="shared" si="10"/>
        <v>0</v>
      </c>
      <c r="O105" s="141" t="str">
        <f t="shared" si="11"/>
        <v/>
      </c>
      <c r="P105" s="15"/>
      <c r="Q105" s="15"/>
      <c r="R105" s="15"/>
      <c r="S105" s="15"/>
      <c r="T105" s="15"/>
      <c r="U105" s="15"/>
      <c r="V105" s="15"/>
      <c r="W105" s="621" t="str">
        <f>IF(ISBLANK($C105),"",_xlfn.IFNA(MATCH($C105,Deelnemersoverzicht!$C$16:$C$66,0),0))</f>
        <v/>
      </c>
      <c r="X105" s="487" t="str">
        <f t="shared" si="7"/>
        <v>Na startdatum aangekocht</v>
      </c>
    </row>
    <row r="106" spans="1:24" ht="12" customHeight="1" x14ac:dyDescent="0.2">
      <c r="A106" s="195" t="str">
        <f t="shared" si="6"/>
        <v/>
      </c>
      <c r="B106" s="552"/>
      <c r="C106" s="553"/>
      <c r="D106" s="710"/>
      <c r="E106" s="711"/>
      <c r="F106" s="566"/>
      <c r="G106" s="669"/>
      <c r="H106" s="563"/>
      <c r="I106" s="472">
        <f t="shared" si="8"/>
        <v>0</v>
      </c>
      <c r="J106" s="564"/>
      <c r="K106" s="668">
        <f t="shared" si="9"/>
        <v>0</v>
      </c>
      <c r="L106" s="565"/>
      <c r="M106" s="558"/>
      <c r="N106" s="474">
        <f t="shared" si="10"/>
        <v>0</v>
      </c>
      <c r="O106" s="141" t="str">
        <f t="shared" si="11"/>
        <v/>
      </c>
      <c r="P106" s="15"/>
      <c r="Q106" s="15"/>
      <c r="R106" s="15"/>
      <c r="S106" s="15"/>
      <c r="T106" s="15"/>
      <c r="U106" s="15"/>
      <c r="V106" s="15"/>
      <c r="W106" s="621" t="str">
        <f>IF(ISBLANK($C106),"",_xlfn.IFNA(MATCH($C106,Deelnemersoverzicht!$C$16:$C$66,0),0))</f>
        <v/>
      </c>
      <c r="X106" s="487" t="str">
        <f t="shared" si="7"/>
        <v>Na startdatum aangekocht</v>
      </c>
    </row>
    <row r="107" spans="1:24" ht="12" customHeight="1" x14ac:dyDescent="0.2">
      <c r="A107" s="195" t="str">
        <f t="shared" si="6"/>
        <v/>
      </c>
      <c r="B107" s="552"/>
      <c r="C107" s="553"/>
      <c r="D107" s="710"/>
      <c r="E107" s="711"/>
      <c r="F107" s="566"/>
      <c r="G107" s="669"/>
      <c r="H107" s="563"/>
      <c r="I107" s="472">
        <f t="shared" si="8"/>
        <v>0</v>
      </c>
      <c r="J107" s="564"/>
      <c r="K107" s="668">
        <f t="shared" si="9"/>
        <v>0</v>
      </c>
      <c r="L107" s="565"/>
      <c r="M107" s="558"/>
      <c r="N107" s="474">
        <f t="shared" si="10"/>
        <v>0</v>
      </c>
      <c r="O107" s="141" t="str">
        <f t="shared" si="11"/>
        <v/>
      </c>
      <c r="P107" s="15"/>
      <c r="Q107" s="15"/>
      <c r="R107" s="15"/>
      <c r="S107" s="15"/>
      <c r="T107" s="15"/>
      <c r="U107" s="15"/>
      <c r="V107" s="15"/>
      <c r="W107" s="621" t="str">
        <f>IF(ISBLANK($C107),"",_xlfn.IFNA(MATCH($C107,Deelnemersoverzicht!$C$16:$C$66,0),0))</f>
        <v/>
      </c>
      <c r="X107" s="487" t="str">
        <f t="shared" si="7"/>
        <v>Na startdatum aangekocht</v>
      </c>
    </row>
    <row r="108" spans="1:24" ht="12" customHeight="1" x14ac:dyDescent="0.2">
      <c r="A108" s="195" t="str">
        <f t="shared" si="6"/>
        <v/>
      </c>
      <c r="B108" s="552"/>
      <c r="C108" s="553"/>
      <c r="D108" s="710"/>
      <c r="E108" s="711"/>
      <c r="F108" s="566"/>
      <c r="G108" s="669"/>
      <c r="H108" s="563"/>
      <c r="I108" s="472">
        <f t="shared" si="8"/>
        <v>0</v>
      </c>
      <c r="J108" s="564"/>
      <c r="K108" s="668">
        <f t="shared" si="9"/>
        <v>0</v>
      </c>
      <c r="L108" s="565"/>
      <c r="M108" s="558"/>
      <c r="N108" s="474">
        <f t="shared" si="10"/>
        <v>0</v>
      </c>
      <c r="O108" s="141" t="str">
        <f t="shared" si="11"/>
        <v/>
      </c>
      <c r="P108" s="15"/>
      <c r="Q108" s="15"/>
      <c r="R108" s="15"/>
      <c r="S108" s="15"/>
      <c r="T108" s="15"/>
      <c r="U108" s="15"/>
      <c r="V108" s="15"/>
      <c r="W108" s="621" t="str">
        <f>IF(ISBLANK($C108),"",_xlfn.IFNA(MATCH($C108,Deelnemersoverzicht!$C$16:$C$66,0),0))</f>
        <v/>
      </c>
      <c r="X108" s="487" t="str">
        <f t="shared" si="7"/>
        <v>Na startdatum aangekocht</v>
      </c>
    </row>
    <row r="109" spans="1:24" ht="12" customHeight="1" x14ac:dyDescent="0.2">
      <c r="A109" s="195" t="str">
        <f t="shared" si="6"/>
        <v/>
      </c>
      <c r="B109" s="552"/>
      <c r="C109" s="553"/>
      <c r="D109" s="710"/>
      <c r="E109" s="711"/>
      <c r="F109" s="566"/>
      <c r="G109" s="669"/>
      <c r="H109" s="563"/>
      <c r="I109" s="472">
        <f t="shared" si="8"/>
        <v>0</v>
      </c>
      <c r="J109" s="564"/>
      <c r="K109" s="668">
        <f t="shared" si="9"/>
        <v>0</v>
      </c>
      <c r="L109" s="565"/>
      <c r="M109" s="558"/>
      <c r="N109" s="474">
        <f t="shared" si="10"/>
        <v>0</v>
      </c>
      <c r="O109" s="141" t="str">
        <f t="shared" si="11"/>
        <v/>
      </c>
      <c r="P109" s="15"/>
      <c r="Q109" s="15"/>
      <c r="R109" s="15"/>
      <c r="S109" s="15"/>
      <c r="T109" s="15"/>
      <c r="U109" s="15"/>
      <c r="V109" s="15"/>
      <c r="W109" s="621" t="str">
        <f>IF(ISBLANK($C109),"",_xlfn.IFNA(MATCH($C109,Deelnemersoverzicht!$C$16:$C$66,0),0))</f>
        <v/>
      </c>
      <c r="X109" s="487" t="str">
        <f t="shared" si="7"/>
        <v>Na startdatum aangekocht</v>
      </c>
    </row>
    <row r="110" spans="1:24" ht="12" customHeight="1" x14ac:dyDescent="0.2">
      <c r="A110" s="195" t="str">
        <f t="shared" si="6"/>
        <v/>
      </c>
      <c r="B110" s="552"/>
      <c r="C110" s="553"/>
      <c r="D110" s="710"/>
      <c r="E110" s="711"/>
      <c r="F110" s="566"/>
      <c r="G110" s="669"/>
      <c r="H110" s="563"/>
      <c r="I110" s="472">
        <f t="shared" si="8"/>
        <v>0</v>
      </c>
      <c r="J110" s="564"/>
      <c r="K110" s="668">
        <f t="shared" si="9"/>
        <v>0</v>
      </c>
      <c r="L110" s="565"/>
      <c r="M110" s="558"/>
      <c r="N110" s="474">
        <f t="shared" si="10"/>
        <v>0</v>
      </c>
      <c r="O110" s="141" t="str">
        <f t="shared" si="11"/>
        <v/>
      </c>
      <c r="P110" s="15"/>
      <c r="Q110" s="15"/>
      <c r="R110" s="15"/>
      <c r="S110" s="15"/>
      <c r="T110" s="15"/>
      <c r="U110" s="15"/>
      <c r="V110" s="15"/>
      <c r="W110" s="621" t="str">
        <f>IF(ISBLANK($C110),"",_xlfn.IFNA(MATCH($C110,Deelnemersoverzicht!$C$16:$C$66,0),0))</f>
        <v/>
      </c>
      <c r="X110" s="487" t="str">
        <f t="shared" si="7"/>
        <v>Na startdatum aangekocht</v>
      </c>
    </row>
    <row r="111" spans="1:24" ht="12" customHeight="1" x14ac:dyDescent="0.2">
      <c r="A111" s="195" t="str">
        <f t="shared" si="6"/>
        <v/>
      </c>
      <c r="B111" s="552"/>
      <c r="C111" s="553"/>
      <c r="D111" s="710"/>
      <c r="E111" s="711"/>
      <c r="F111" s="566"/>
      <c r="G111" s="669"/>
      <c r="H111" s="563"/>
      <c r="I111" s="472">
        <f t="shared" si="8"/>
        <v>0</v>
      </c>
      <c r="J111" s="564"/>
      <c r="K111" s="668">
        <f t="shared" si="9"/>
        <v>0</v>
      </c>
      <c r="L111" s="565"/>
      <c r="M111" s="558"/>
      <c r="N111" s="474">
        <f t="shared" si="10"/>
        <v>0</v>
      </c>
      <c r="O111" s="141" t="str">
        <f t="shared" si="11"/>
        <v/>
      </c>
      <c r="P111" s="15"/>
      <c r="Q111" s="15"/>
      <c r="R111" s="15"/>
      <c r="S111" s="15"/>
      <c r="T111" s="15"/>
      <c r="U111" s="15"/>
      <c r="V111" s="15"/>
      <c r="W111" s="621" t="str">
        <f>IF(ISBLANK($C111),"",_xlfn.IFNA(MATCH($C111,Deelnemersoverzicht!$C$16:$C$66,0),0))</f>
        <v/>
      </c>
      <c r="X111" s="487" t="str">
        <f t="shared" si="7"/>
        <v>Na startdatum aangekocht</v>
      </c>
    </row>
    <row r="112" spans="1:24" ht="12" customHeight="1" x14ac:dyDescent="0.2">
      <c r="A112" s="195" t="str">
        <f t="shared" si="6"/>
        <v/>
      </c>
      <c r="B112" s="552"/>
      <c r="C112" s="553"/>
      <c r="D112" s="710"/>
      <c r="E112" s="711"/>
      <c r="F112" s="566"/>
      <c r="G112" s="669"/>
      <c r="H112" s="563"/>
      <c r="I112" s="472">
        <f t="shared" si="8"/>
        <v>0</v>
      </c>
      <c r="J112" s="564"/>
      <c r="K112" s="668">
        <f t="shared" si="9"/>
        <v>0</v>
      </c>
      <c r="L112" s="565"/>
      <c r="M112" s="558"/>
      <c r="N112" s="474">
        <f t="shared" si="10"/>
        <v>0</v>
      </c>
      <c r="O112" s="141" t="str">
        <f t="shared" si="11"/>
        <v/>
      </c>
      <c r="P112" s="15"/>
      <c r="Q112" s="15"/>
      <c r="R112" s="15"/>
      <c r="S112" s="15"/>
      <c r="T112" s="15"/>
      <c r="U112" s="15"/>
      <c r="V112" s="15"/>
      <c r="W112" s="621" t="str">
        <f>IF(ISBLANK($C112),"",_xlfn.IFNA(MATCH($C112,Deelnemersoverzicht!$C$16:$C$66,0),0))</f>
        <v/>
      </c>
      <c r="X112" s="487" t="str">
        <f t="shared" si="7"/>
        <v>Na startdatum aangekocht</v>
      </c>
    </row>
    <row r="113" spans="1:24" ht="12" customHeight="1" x14ac:dyDescent="0.2">
      <c r="A113" s="195" t="str">
        <f t="shared" si="6"/>
        <v/>
      </c>
      <c r="B113" s="552"/>
      <c r="C113" s="553"/>
      <c r="D113" s="710"/>
      <c r="E113" s="711"/>
      <c r="F113" s="566"/>
      <c r="G113" s="669"/>
      <c r="H113" s="563"/>
      <c r="I113" s="472">
        <f t="shared" si="8"/>
        <v>0</v>
      </c>
      <c r="J113" s="564"/>
      <c r="K113" s="668">
        <f t="shared" si="9"/>
        <v>0</v>
      </c>
      <c r="L113" s="565"/>
      <c r="M113" s="558"/>
      <c r="N113" s="474">
        <f t="shared" si="10"/>
        <v>0</v>
      </c>
      <c r="O113" s="141" t="str">
        <f t="shared" si="11"/>
        <v/>
      </c>
      <c r="P113" s="15"/>
      <c r="Q113" s="15"/>
      <c r="R113" s="15"/>
      <c r="S113" s="15"/>
      <c r="T113" s="15"/>
      <c r="U113" s="15"/>
      <c r="V113" s="15"/>
      <c r="W113" s="621" t="str">
        <f>IF(ISBLANK($C113),"",_xlfn.IFNA(MATCH($C113,Deelnemersoverzicht!$C$16:$C$66,0),0))</f>
        <v/>
      </c>
      <c r="X113" s="487" t="str">
        <f t="shared" si="7"/>
        <v>Na startdatum aangekocht</v>
      </c>
    </row>
    <row r="114" spans="1:24" ht="12" customHeight="1" x14ac:dyDescent="0.2">
      <c r="A114" s="195" t="str">
        <f t="shared" si="6"/>
        <v/>
      </c>
      <c r="B114" s="552"/>
      <c r="C114" s="553"/>
      <c r="D114" s="710"/>
      <c r="E114" s="711"/>
      <c r="F114" s="566"/>
      <c r="G114" s="669"/>
      <c r="H114" s="563"/>
      <c r="I114" s="472">
        <f t="shared" si="8"/>
        <v>0</v>
      </c>
      <c r="J114" s="564"/>
      <c r="K114" s="668">
        <f t="shared" si="9"/>
        <v>0</v>
      </c>
      <c r="L114" s="565"/>
      <c r="M114" s="558"/>
      <c r="N114" s="474">
        <f t="shared" si="10"/>
        <v>0</v>
      </c>
      <c r="O114" s="141" t="str">
        <f t="shared" si="11"/>
        <v/>
      </c>
      <c r="P114" s="15"/>
      <c r="Q114" s="15"/>
      <c r="R114" s="15"/>
      <c r="S114" s="15"/>
      <c r="T114" s="15"/>
      <c r="U114" s="15"/>
      <c r="V114" s="15"/>
      <c r="W114" s="621" t="str">
        <f>IF(ISBLANK($C114),"",_xlfn.IFNA(MATCH($C114,Deelnemersoverzicht!$C$16:$C$66,0),0))</f>
        <v/>
      </c>
      <c r="X114" s="487" t="str">
        <f t="shared" si="7"/>
        <v>Na startdatum aangekocht</v>
      </c>
    </row>
    <row r="115" spans="1:24" ht="12" customHeight="1" x14ac:dyDescent="0.2">
      <c r="A115" s="195" t="str">
        <f t="shared" si="6"/>
        <v/>
      </c>
      <c r="B115" s="552"/>
      <c r="C115" s="553"/>
      <c r="D115" s="710"/>
      <c r="E115" s="711"/>
      <c r="F115" s="566"/>
      <c r="G115" s="669"/>
      <c r="H115" s="563"/>
      <c r="I115" s="472">
        <f t="shared" si="8"/>
        <v>0</v>
      </c>
      <c r="J115" s="564"/>
      <c r="K115" s="668">
        <f t="shared" si="9"/>
        <v>0</v>
      </c>
      <c r="L115" s="565"/>
      <c r="M115" s="558"/>
      <c r="N115" s="474">
        <f t="shared" si="10"/>
        <v>0</v>
      </c>
      <c r="O115" s="141" t="str">
        <f t="shared" si="11"/>
        <v/>
      </c>
      <c r="P115" s="15"/>
      <c r="Q115" s="15"/>
      <c r="R115" s="15"/>
      <c r="S115" s="15"/>
      <c r="T115" s="15"/>
      <c r="U115" s="15"/>
      <c r="V115" s="15"/>
      <c r="W115" s="621" t="str">
        <f>IF(ISBLANK($C115),"",_xlfn.IFNA(MATCH($C115,Deelnemersoverzicht!$C$16:$C$66,0),0))</f>
        <v/>
      </c>
      <c r="X115" s="487" t="str">
        <f t="shared" si="7"/>
        <v>Na startdatum aangekocht</v>
      </c>
    </row>
    <row r="116" spans="1:24" ht="12" customHeight="1" x14ac:dyDescent="0.2">
      <c r="A116" s="195" t="str">
        <f t="shared" si="6"/>
        <v/>
      </c>
      <c r="B116" s="552"/>
      <c r="C116" s="553"/>
      <c r="D116" s="710"/>
      <c r="E116" s="711"/>
      <c r="F116" s="566"/>
      <c r="G116" s="669"/>
      <c r="H116" s="563"/>
      <c r="I116" s="472">
        <f t="shared" si="8"/>
        <v>0</v>
      </c>
      <c r="J116" s="564"/>
      <c r="K116" s="668">
        <f t="shared" si="9"/>
        <v>0</v>
      </c>
      <c r="L116" s="565"/>
      <c r="M116" s="558"/>
      <c r="N116" s="474">
        <f t="shared" si="10"/>
        <v>0</v>
      </c>
      <c r="O116" s="141" t="str">
        <f t="shared" si="11"/>
        <v/>
      </c>
      <c r="P116" s="15"/>
      <c r="Q116" s="15"/>
      <c r="R116" s="15"/>
      <c r="S116" s="15"/>
      <c r="T116" s="15"/>
      <c r="U116" s="15"/>
      <c r="V116" s="15"/>
      <c r="W116" s="621" t="str">
        <f>IF(ISBLANK($C116),"",_xlfn.IFNA(MATCH($C116,Deelnemersoverzicht!$C$16:$C$66,0),0))</f>
        <v/>
      </c>
      <c r="X116" s="487" t="str">
        <f t="shared" si="7"/>
        <v>Na startdatum aangekocht</v>
      </c>
    </row>
    <row r="117" spans="1:24" ht="12" customHeight="1" x14ac:dyDescent="0.2">
      <c r="A117" s="195" t="str">
        <f t="shared" si="6"/>
        <v/>
      </c>
      <c r="B117" s="552"/>
      <c r="C117" s="553"/>
      <c r="D117" s="710"/>
      <c r="E117" s="711"/>
      <c r="F117" s="566"/>
      <c r="G117" s="669"/>
      <c r="H117" s="563"/>
      <c r="I117" s="472">
        <f t="shared" si="8"/>
        <v>0</v>
      </c>
      <c r="J117" s="564"/>
      <c r="K117" s="668">
        <f t="shared" si="9"/>
        <v>0</v>
      </c>
      <c r="L117" s="565"/>
      <c r="M117" s="558"/>
      <c r="N117" s="474">
        <f t="shared" si="10"/>
        <v>0</v>
      </c>
      <c r="O117" s="141" t="str">
        <f t="shared" si="11"/>
        <v/>
      </c>
      <c r="P117" s="15"/>
      <c r="Q117" s="15"/>
      <c r="R117" s="15"/>
      <c r="S117" s="15"/>
      <c r="T117" s="15"/>
      <c r="U117" s="15"/>
      <c r="V117" s="15"/>
      <c r="W117" s="621" t="str">
        <f>IF(ISBLANK($C117),"",_xlfn.IFNA(MATCH($C117,Deelnemersoverzicht!$C$16:$C$66,0),0))</f>
        <v/>
      </c>
      <c r="X117" s="487" t="str">
        <f t="shared" si="7"/>
        <v>Na startdatum aangekocht</v>
      </c>
    </row>
    <row r="118" spans="1:24" ht="12" customHeight="1" x14ac:dyDescent="0.2">
      <c r="A118" s="195" t="str">
        <f t="shared" si="6"/>
        <v/>
      </c>
      <c r="B118" s="552"/>
      <c r="C118" s="553"/>
      <c r="D118" s="710"/>
      <c r="E118" s="711"/>
      <c r="F118" s="566"/>
      <c r="G118" s="669"/>
      <c r="H118" s="563"/>
      <c r="I118" s="472">
        <f t="shared" si="8"/>
        <v>0</v>
      </c>
      <c r="J118" s="564"/>
      <c r="K118" s="668">
        <f t="shared" si="9"/>
        <v>0</v>
      </c>
      <c r="L118" s="565"/>
      <c r="M118" s="558"/>
      <c r="N118" s="474">
        <f t="shared" si="10"/>
        <v>0</v>
      </c>
      <c r="O118" s="141" t="str">
        <f t="shared" si="11"/>
        <v/>
      </c>
      <c r="P118" s="15"/>
      <c r="Q118" s="15"/>
      <c r="R118" s="15"/>
      <c r="S118" s="15"/>
      <c r="T118" s="15"/>
      <c r="U118" s="15"/>
      <c r="V118" s="15"/>
      <c r="W118" s="621" t="str">
        <f>IF(ISBLANK($C118),"",_xlfn.IFNA(MATCH($C118,Deelnemersoverzicht!$C$16:$C$66,0),0))</f>
        <v/>
      </c>
      <c r="X118" s="487" t="str">
        <f t="shared" si="7"/>
        <v>Na startdatum aangekocht</v>
      </c>
    </row>
    <row r="119" spans="1:24" ht="12" customHeight="1" x14ac:dyDescent="0.2">
      <c r="A119" s="195" t="str">
        <f t="shared" si="6"/>
        <v/>
      </c>
      <c r="B119" s="552"/>
      <c r="C119" s="553"/>
      <c r="D119" s="710"/>
      <c r="E119" s="711"/>
      <c r="F119" s="566"/>
      <c r="G119" s="669"/>
      <c r="H119" s="563"/>
      <c r="I119" s="472">
        <f t="shared" si="8"/>
        <v>0</v>
      </c>
      <c r="J119" s="564"/>
      <c r="K119" s="668">
        <f t="shared" si="9"/>
        <v>0</v>
      </c>
      <c r="L119" s="565"/>
      <c r="M119" s="558"/>
      <c r="N119" s="474">
        <f t="shared" si="10"/>
        <v>0</v>
      </c>
      <c r="O119" s="141" t="str">
        <f t="shared" si="11"/>
        <v/>
      </c>
      <c r="P119" s="15"/>
      <c r="Q119" s="15"/>
      <c r="R119" s="15"/>
      <c r="S119" s="15"/>
      <c r="T119" s="15"/>
      <c r="U119" s="15"/>
      <c r="V119" s="15"/>
      <c r="W119" s="621" t="str">
        <f>IF(ISBLANK($C119),"",_xlfn.IFNA(MATCH($C119,Deelnemersoverzicht!$C$16:$C$66,0),0))</f>
        <v/>
      </c>
      <c r="X119" s="487" t="str">
        <f t="shared" si="7"/>
        <v>Na startdatum aangekocht</v>
      </c>
    </row>
    <row r="120" spans="1:24" ht="12" customHeight="1" x14ac:dyDescent="0.2">
      <c r="A120" s="195" t="str">
        <f t="shared" si="6"/>
        <v/>
      </c>
      <c r="B120" s="552"/>
      <c r="C120" s="553"/>
      <c r="D120" s="710"/>
      <c r="E120" s="711"/>
      <c r="F120" s="566"/>
      <c r="G120" s="669"/>
      <c r="H120" s="563"/>
      <c r="I120" s="472">
        <f t="shared" si="8"/>
        <v>0</v>
      </c>
      <c r="J120" s="564"/>
      <c r="K120" s="668">
        <f t="shared" si="9"/>
        <v>0</v>
      </c>
      <c r="L120" s="565"/>
      <c r="M120" s="558"/>
      <c r="N120" s="474">
        <f t="shared" si="10"/>
        <v>0</v>
      </c>
      <c r="O120" s="141" t="str">
        <f t="shared" si="11"/>
        <v/>
      </c>
      <c r="P120" s="15"/>
      <c r="Q120" s="15"/>
      <c r="R120" s="15"/>
      <c r="S120" s="15"/>
      <c r="T120" s="15"/>
      <c r="U120" s="15"/>
      <c r="V120" s="15"/>
      <c r="W120" s="621" t="str">
        <f>IF(ISBLANK($C120),"",_xlfn.IFNA(MATCH($C120,Deelnemersoverzicht!$C$16:$C$66,0),0))</f>
        <v/>
      </c>
      <c r="X120" s="487" t="str">
        <f t="shared" si="7"/>
        <v>Na startdatum aangekocht</v>
      </c>
    </row>
    <row r="121" spans="1:24" ht="12" customHeight="1" x14ac:dyDescent="0.2">
      <c r="A121" s="195" t="str">
        <f t="shared" si="6"/>
        <v/>
      </c>
      <c r="B121" s="552"/>
      <c r="C121" s="553"/>
      <c r="D121" s="710"/>
      <c r="E121" s="711"/>
      <c r="F121" s="566"/>
      <c r="G121" s="669"/>
      <c r="H121" s="563"/>
      <c r="I121" s="472">
        <f t="shared" si="8"/>
        <v>0</v>
      </c>
      <c r="J121" s="564"/>
      <c r="K121" s="668">
        <f t="shared" si="9"/>
        <v>0</v>
      </c>
      <c r="L121" s="565"/>
      <c r="M121" s="558"/>
      <c r="N121" s="474">
        <f t="shared" si="10"/>
        <v>0</v>
      </c>
      <c r="O121" s="141" t="str">
        <f t="shared" si="11"/>
        <v/>
      </c>
      <c r="P121" s="15"/>
      <c r="Q121" s="15"/>
      <c r="R121" s="15"/>
      <c r="S121" s="15"/>
      <c r="T121" s="15"/>
      <c r="U121" s="15"/>
      <c r="V121" s="15"/>
      <c r="W121" s="621" t="str">
        <f>IF(ISBLANK($C121),"",_xlfn.IFNA(MATCH($C121,Deelnemersoverzicht!$C$16:$C$66,0),0))</f>
        <v/>
      </c>
      <c r="X121" s="487" t="str">
        <f t="shared" si="7"/>
        <v>Na startdatum aangekocht</v>
      </c>
    </row>
    <row r="122" spans="1:24" ht="12" customHeight="1" x14ac:dyDescent="0.2">
      <c r="A122" s="195" t="str">
        <f t="shared" si="6"/>
        <v/>
      </c>
      <c r="B122" s="552"/>
      <c r="C122" s="553"/>
      <c r="D122" s="710"/>
      <c r="E122" s="711"/>
      <c r="F122" s="566"/>
      <c r="G122" s="669"/>
      <c r="H122" s="563"/>
      <c r="I122" s="472">
        <f t="shared" si="8"/>
        <v>0</v>
      </c>
      <c r="J122" s="564"/>
      <c r="K122" s="668">
        <f t="shared" si="9"/>
        <v>0</v>
      </c>
      <c r="L122" s="565"/>
      <c r="M122" s="558"/>
      <c r="N122" s="474">
        <f t="shared" si="10"/>
        <v>0</v>
      </c>
      <c r="O122" s="141" t="str">
        <f t="shared" si="11"/>
        <v/>
      </c>
      <c r="P122" s="15"/>
      <c r="Q122" s="15"/>
      <c r="R122" s="15"/>
      <c r="S122" s="15"/>
      <c r="T122" s="15"/>
      <c r="U122" s="15"/>
      <c r="V122" s="15"/>
      <c r="W122" s="621" t="str">
        <f>IF(ISBLANK($C122),"",_xlfn.IFNA(MATCH($C122,Deelnemersoverzicht!$C$16:$C$66,0),0))</f>
        <v/>
      </c>
      <c r="X122" s="487" t="str">
        <f t="shared" si="7"/>
        <v>Na startdatum aangekocht</v>
      </c>
    </row>
    <row r="123" spans="1:24" ht="12" customHeight="1" x14ac:dyDescent="0.2">
      <c r="A123" s="195" t="str">
        <f t="shared" si="6"/>
        <v/>
      </c>
      <c r="B123" s="552"/>
      <c r="C123" s="553"/>
      <c r="D123" s="710"/>
      <c r="E123" s="711"/>
      <c r="F123" s="566"/>
      <c r="G123" s="669"/>
      <c r="H123" s="563"/>
      <c r="I123" s="472">
        <f t="shared" si="8"/>
        <v>0</v>
      </c>
      <c r="J123" s="564"/>
      <c r="K123" s="668">
        <f t="shared" si="9"/>
        <v>0</v>
      </c>
      <c r="L123" s="565"/>
      <c r="M123" s="558"/>
      <c r="N123" s="474">
        <f t="shared" si="10"/>
        <v>0</v>
      </c>
      <c r="O123" s="141" t="str">
        <f t="shared" si="11"/>
        <v/>
      </c>
      <c r="P123" s="15"/>
      <c r="Q123" s="15"/>
      <c r="R123" s="15"/>
      <c r="S123" s="15"/>
      <c r="T123" s="15"/>
      <c r="U123" s="15"/>
      <c r="V123" s="15"/>
      <c r="W123" s="621" t="str">
        <f>IF(ISBLANK($C123),"",_xlfn.IFNA(MATCH($C123,Deelnemersoverzicht!$C$16:$C$66,0),0))</f>
        <v/>
      </c>
      <c r="X123" s="487" t="str">
        <f t="shared" si="7"/>
        <v>Na startdatum aangekocht</v>
      </c>
    </row>
    <row r="124" spans="1:24" ht="12" customHeight="1" x14ac:dyDescent="0.2">
      <c r="A124" s="195" t="str">
        <f t="shared" si="6"/>
        <v/>
      </c>
      <c r="B124" s="552"/>
      <c r="C124" s="553"/>
      <c r="D124" s="710"/>
      <c r="E124" s="711"/>
      <c r="F124" s="566"/>
      <c r="G124" s="669"/>
      <c r="H124" s="563"/>
      <c r="I124" s="472">
        <f t="shared" si="8"/>
        <v>0</v>
      </c>
      <c r="J124" s="564"/>
      <c r="K124" s="668">
        <f t="shared" si="9"/>
        <v>0</v>
      </c>
      <c r="L124" s="565"/>
      <c r="M124" s="558"/>
      <c r="N124" s="474">
        <f t="shared" si="10"/>
        <v>0</v>
      </c>
      <c r="O124" s="141" t="str">
        <f t="shared" si="11"/>
        <v/>
      </c>
      <c r="P124" s="15"/>
      <c r="Q124" s="15"/>
      <c r="R124" s="15"/>
      <c r="S124" s="15"/>
      <c r="T124" s="15"/>
      <c r="U124" s="15"/>
      <c r="V124" s="15"/>
      <c r="W124" s="621" t="str">
        <f>IF(ISBLANK($C124),"",_xlfn.IFNA(MATCH($C124,Deelnemersoverzicht!$C$16:$C$66,0),0))</f>
        <v/>
      </c>
      <c r="X124" s="487" t="str">
        <f t="shared" si="7"/>
        <v>Na startdatum aangekocht</v>
      </c>
    </row>
    <row r="125" spans="1:24" ht="12" customHeight="1" x14ac:dyDescent="0.2">
      <c r="A125" s="195" t="str">
        <f t="shared" si="6"/>
        <v/>
      </c>
      <c r="B125" s="552"/>
      <c r="C125" s="553"/>
      <c r="D125" s="710"/>
      <c r="E125" s="711"/>
      <c r="F125" s="566"/>
      <c r="G125" s="669"/>
      <c r="H125" s="563"/>
      <c r="I125" s="472">
        <f t="shared" si="8"/>
        <v>0</v>
      </c>
      <c r="J125" s="564"/>
      <c r="K125" s="668">
        <f t="shared" si="9"/>
        <v>0</v>
      </c>
      <c r="L125" s="565"/>
      <c r="M125" s="558"/>
      <c r="N125" s="474">
        <f t="shared" si="10"/>
        <v>0</v>
      </c>
      <c r="O125" s="141" t="str">
        <f t="shared" si="11"/>
        <v/>
      </c>
      <c r="P125" s="15"/>
      <c r="Q125" s="15"/>
      <c r="R125" s="15"/>
      <c r="S125" s="15"/>
      <c r="T125" s="15"/>
      <c r="U125" s="15"/>
      <c r="V125" s="15"/>
      <c r="W125" s="621" t="str">
        <f>IF(ISBLANK($C125),"",_xlfn.IFNA(MATCH($C125,Deelnemersoverzicht!$C$16:$C$66,0),0))</f>
        <v/>
      </c>
      <c r="X125" s="487" t="str">
        <f t="shared" si="7"/>
        <v>Na startdatum aangekocht</v>
      </c>
    </row>
    <row r="126" spans="1:24" ht="12" customHeight="1" x14ac:dyDescent="0.2">
      <c r="A126" s="195" t="str">
        <f t="shared" si="6"/>
        <v/>
      </c>
      <c r="B126" s="552"/>
      <c r="C126" s="553"/>
      <c r="D126" s="710"/>
      <c r="E126" s="711"/>
      <c r="F126" s="566"/>
      <c r="G126" s="669"/>
      <c r="H126" s="563"/>
      <c r="I126" s="472">
        <f t="shared" si="8"/>
        <v>0</v>
      </c>
      <c r="J126" s="564"/>
      <c r="K126" s="668">
        <f t="shared" si="9"/>
        <v>0</v>
      </c>
      <c r="L126" s="565"/>
      <c r="M126" s="558"/>
      <c r="N126" s="474">
        <f t="shared" si="10"/>
        <v>0</v>
      </c>
      <c r="O126" s="141" t="str">
        <f t="shared" si="11"/>
        <v/>
      </c>
      <c r="P126" s="15"/>
      <c r="Q126" s="15"/>
      <c r="R126" s="15"/>
      <c r="S126" s="15"/>
      <c r="T126" s="15"/>
      <c r="U126" s="15"/>
      <c r="V126" s="15"/>
      <c r="W126" s="621" t="str">
        <f>IF(ISBLANK($C126),"",_xlfn.IFNA(MATCH($C126,Deelnemersoverzicht!$C$16:$C$66,0),0))</f>
        <v/>
      </c>
      <c r="X126" s="487" t="str">
        <f t="shared" si="7"/>
        <v>Na startdatum aangekocht</v>
      </c>
    </row>
    <row r="127" spans="1:24" ht="12" customHeight="1" x14ac:dyDescent="0.2">
      <c r="A127" s="195" t="str">
        <f t="shared" si="6"/>
        <v/>
      </c>
      <c r="B127" s="552"/>
      <c r="C127" s="553"/>
      <c r="D127" s="710"/>
      <c r="E127" s="711"/>
      <c r="F127" s="566"/>
      <c r="G127" s="669"/>
      <c r="H127" s="563"/>
      <c r="I127" s="472">
        <f t="shared" si="8"/>
        <v>0</v>
      </c>
      <c r="J127" s="564"/>
      <c r="K127" s="668">
        <f t="shared" si="9"/>
        <v>0</v>
      </c>
      <c r="L127" s="565"/>
      <c r="M127" s="558"/>
      <c r="N127" s="474">
        <f t="shared" si="10"/>
        <v>0</v>
      </c>
      <c r="O127" s="141" t="str">
        <f t="shared" si="11"/>
        <v/>
      </c>
      <c r="P127" s="15"/>
      <c r="Q127" s="15"/>
      <c r="R127" s="15"/>
      <c r="S127" s="15"/>
      <c r="T127" s="15"/>
      <c r="U127" s="15"/>
      <c r="V127" s="15"/>
      <c r="W127" s="621" t="str">
        <f>IF(ISBLANK($C127),"",_xlfn.IFNA(MATCH($C127,Deelnemersoverzicht!$C$16:$C$66,0),0))</f>
        <v/>
      </c>
      <c r="X127" s="487" t="str">
        <f t="shared" si="7"/>
        <v>Na startdatum aangekocht</v>
      </c>
    </row>
    <row r="128" spans="1:24" ht="12" customHeight="1" x14ac:dyDescent="0.2">
      <c r="A128" s="195" t="str">
        <f t="shared" si="6"/>
        <v/>
      </c>
      <c r="B128" s="552"/>
      <c r="C128" s="553"/>
      <c r="D128" s="710"/>
      <c r="E128" s="711"/>
      <c r="F128" s="566"/>
      <c r="G128" s="669"/>
      <c r="H128" s="563"/>
      <c r="I128" s="472">
        <f t="shared" si="8"/>
        <v>0</v>
      </c>
      <c r="J128" s="564"/>
      <c r="K128" s="668">
        <f t="shared" si="9"/>
        <v>0</v>
      </c>
      <c r="L128" s="565"/>
      <c r="M128" s="558"/>
      <c r="N128" s="474">
        <f t="shared" si="10"/>
        <v>0</v>
      </c>
      <c r="O128" s="141" t="str">
        <f t="shared" si="11"/>
        <v/>
      </c>
      <c r="P128" s="15"/>
      <c r="Q128" s="15"/>
      <c r="R128" s="15"/>
      <c r="S128" s="15"/>
      <c r="T128" s="15"/>
      <c r="U128" s="15"/>
      <c r="V128" s="15"/>
      <c r="W128" s="621" t="str">
        <f>IF(ISBLANK($C128),"",_xlfn.IFNA(MATCH($C128,Deelnemersoverzicht!$C$16:$C$66,0),0))</f>
        <v/>
      </c>
      <c r="X128" s="487"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6"/>
        <v/>
      </c>
      <c r="B129" s="552"/>
      <c r="C129" s="553"/>
      <c r="D129" s="710"/>
      <c r="E129" s="711"/>
      <c r="F129" s="566"/>
      <c r="G129" s="669"/>
      <c r="H129" s="563"/>
      <c r="I129" s="472">
        <f t="shared" si="8"/>
        <v>0</v>
      </c>
      <c r="J129" s="564"/>
      <c r="K129" s="668">
        <f t="shared" si="9"/>
        <v>0</v>
      </c>
      <c r="L129" s="565"/>
      <c r="M129" s="558"/>
      <c r="N129" s="474">
        <f t="shared" si="10"/>
        <v>0</v>
      </c>
      <c r="O129" s="141" t="str">
        <f t="shared" si="11"/>
        <v/>
      </c>
      <c r="P129" s="15"/>
      <c r="Q129" s="15"/>
      <c r="R129" s="15"/>
      <c r="S129" s="15"/>
      <c r="T129" s="15"/>
      <c r="U129" s="15"/>
      <c r="V129" s="15"/>
      <c r="W129" s="621" t="str">
        <f>IF(ISBLANK($C129),"",_xlfn.IFNA(MATCH($C129,Deelnemersoverzicht!$C$16:$C$66,0),0))</f>
        <v/>
      </c>
      <c r="X129" s="487" t="str">
        <f t="shared" si="12"/>
        <v>Na startdatum aangekocht</v>
      </c>
    </row>
    <row r="130" spans="1:24" ht="12" customHeight="1" x14ac:dyDescent="0.2">
      <c r="A130" s="195" t="str">
        <f t="shared" si="6"/>
        <v/>
      </c>
      <c r="B130" s="552"/>
      <c r="C130" s="553"/>
      <c r="D130" s="710"/>
      <c r="E130" s="711"/>
      <c r="F130" s="566"/>
      <c r="G130" s="669"/>
      <c r="H130" s="563"/>
      <c r="I130" s="472">
        <f t="shared" si="8"/>
        <v>0</v>
      </c>
      <c r="J130" s="564"/>
      <c r="K130" s="668">
        <f t="shared" si="9"/>
        <v>0</v>
      </c>
      <c r="L130" s="565"/>
      <c r="M130" s="558"/>
      <c r="N130" s="474">
        <f t="shared" si="10"/>
        <v>0</v>
      </c>
      <c r="O130" s="141" t="str">
        <f t="shared" si="11"/>
        <v/>
      </c>
      <c r="P130" s="15"/>
      <c r="Q130" s="15"/>
      <c r="R130" s="15"/>
      <c r="S130" s="15"/>
      <c r="T130" s="15"/>
      <c r="U130" s="15"/>
      <c r="V130" s="15"/>
      <c r="W130" s="621" t="str">
        <f>IF(ISBLANK($C130),"",_xlfn.IFNA(MATCH($C130,Deelnemersoverzicht!$C$16:$C$66,0),0))</f>
        <v/>
      </c>
      <c r="X130" s="487" t="str">
        <f t="shared" si="12"/>
        <v>Na startdatum aangekocht</v>
      </c>
    </row>
    <row r="131" spans="1:24" ht="12" customHeight="1" x14ac:dyDescent="0.2">
      <c r="A131" s="195" t="str">
        <f t="shared" si="6"/>
        <v/>
      </c>
      <c r="B131" s="552"/>
      <c r="C131" s="553"/>
      <c r="D131" s="710"/>
      <c r="E131" s="711"/>
      <c r="F131" s="566"/>
      <c r="G131" s="669"/>
      <c r="H131" s="563"/>
      <c r="I131" s="472">
        <f t="shared" si="8"/>
        <v>0</v>
      </c>
      <c r="J131" s="564"/>
      <c r="K131" s="668">
        <f t="shared" si="9"/>
        <v>0</v>
      </c>
      <c r="L131" s="565"/>
      <c r="M131" s="558"/>
      <c r="N131" s="474">
        <f t="shared" si="10"/>
        <v>0</v>
      </c>
      <c r="O131" s="141" t="str">
        <f t="shared" si="11"/>
        <v/>
      </c>
      <c r="P131" s="15"/>
      <c r="Q131" s="15"/>
      <c r="R131" s="15"/>
      <c r="S131" s="15"/>
      <c r="T131" s="15"/>
      <c r="U131" s="15"/>
      <c r="V131" s="15"/>
      <c r="W131" s="621" t="str">
        <f>IF(ISBLANK($C131),"",_xlfn.IFNA(MATCH($C131,Deelnemersoverzicht!$C$16:$C$66,0),0))</f>
        <v/>
      </c>
      <c r="X131" s="487" t="str">
        <f t="shared" si="12"/>
        <v>Na startdatum aangekocht</v>
      </c>
    </row>
    <row r="132" spans="1:24" ht="12" customHeight="1" x14ac:dyDescent="0.2">
      <c r="A132" s="195" t="str">
        <f t="shared" si="6"/>
        <v/>
      </c>
      <c r="B132" s="552"/>
      <c r="C132" s="553"/>
      <c r="D132" s="710"/>
      <c r="E132" s="711"/>
      <c r="F132" s="566"/>
      <c r="G132" s="669"/>
      <c r="H132" s="563"/>
      <c r="I132" s="472">
        <f t="shared" si="8"/>
        <v>0</v>
      </c>
      <c r="J132" s="564"/>
      <c r="K132" s="668">
        <f t="shared" si="9"/>
        <v>0</v>
      </c>
      <c r="L132" s="565"/>
      <c r="M132" s="558"/>
      <c r="N132" s="474">
        <f t="shared" si="10"/>
        <v>0</v>
      </c>
      <c r="O132" s="141" t="str">
        <f t="shared" si="11"/>
        <v/>
      </c>
      <c r="P132" s="15"/>
      <c r="Q132" s="15"/>
      <c r="R132" s="15"/>
      <c r="S132" s="15"/>
      <c r="T132" s="15"/>
      <c r="U132" s="15"/>
      <c r="V132" s="15"/>
      <c r="W132" s="621" t="str">
        <f>IF(ISBLANK($C132),"",_xlfn.IFNA(MATCH($C132,Deelnemersoverzicht!$C$16:$C$66,0),0))</f>
        <v/>
      </c>
      <c r="X132" s="487" t="str">
        <f t="shared" si="12"/>
        <v>Na startdatum aangekocht</v>
      </c>
    </row>
    <row r="133" spans="1:24" ht="12" customHeight="1" x14ac:dyDescent="0.2">
      <c r="A133" s="195" t="str">
        <f t="shared" si="6"/>
        <v/>
      </c>
      <c r="B133" s="552"/>
      <c r="C133" s="553"/>
      <c r="D133" s="710"/>
      <c r="E133" s="711"/>
      <c r="F133" s="566"/>
      <c r="G133" s="669"/>
      <c r="H133" s="563"/>
      <c r="I133" s="472">
        <f t="shared" si="8"/>
        <v>0</v>
      </c>
      <c r="J133" s="564"/>
      <c r="K133" s="668">
        <f t="shared" si="9"/>
        <v>0</v>
      </c>
      <c r="L133" s="565"/>
      <c r="M133" s="558"/>
      <c r="N133" s="474">
        <f t="shared" si="10"/>
        <v>0</v>
      </c>
      <c r="O133" s="141" t="str">
        <f t="shared" si="11"/>
        <v/>
      </c>
      <c r="P133" s="15"/>
      <c r="Q133" s="15"/>
      <c r="R133" s="15"/>
      <c r="S133" s="15"/>
      <c r="T133" s="15"/>
      <c r="U133" s="15"/>
      <c r="V133" s="15"/>
      <c r="W133" s="621" t="str">
        <f>IF(ISBLANK($C133),"",_xlfn.IFNA(MATCH($C133,Deelnemersoverzicht!$C$16:$C$66,0),0))</f>
        <v/>
      </c>
      <c r="X133" s="487" t="str">
        <f t="shared" si="12"/>
        <v>Na startdatum aangekocht</v>
      </c>
    </row>
    <row r="134" spans="1:24" ht="12" customHeight="1" x14ac:dyDescent="0.2">
      <c r="A134" s="195" t="str">
        <f t="shared" si="6"/>
        <v/>
      </c>
      <c r="B134" s="552"/>
      <c r="C134" s="553"/>
      <c r="D134" s="710"/>
      <c r="E134" s="711"/>
      <c r="F134" s="566"/>
      <c r="G134" s="669"/>
      <c r="H134" s="563"/>
      <c r="I134" s="472">
        <f t="shared" si="8"/>
        <v>0</v>
      </c>
      <c r="J134" s="564"/>
      <c r="K134" s="668">
        <f t="shared" si="9"/>
        <v>0</v>
      </c>
      <c r="L134" s="565"/>
      <c r="M134" s="558"/>
      <c r="N134" s="474">
        <f t="shared" si="10"/>
        <v>0</v>
      </c>
      <c r="O134" s="141" t="str">
        <f t="shared" si="11"/>
        <v/>
      </c>
      <c r="P134" s="15"/>
      <c r="Q134" s="15"/>
      <c r="R134" s="15"/>
      <c r="S134" s="15"/>
      <c r="T134" s="15"/>
      <c r="U134" s="15"/>
      <c r="V134" s="15"/>
      <c r="W134" s="621" t="str">
        <f>IF(ISBLANK($C134),"",_xlfn.IFNA(MATCH($C134,Deelnemersoverzicht!$C$16:$C$66,0),0))</f>
        <v/>
      </c>
      <c r="X134" s="487" t="str">
        <f t="shared" si="12"/>
        <v>Na startdatum aangekocht</v>
      </c>
    </row>
    <row r="135" spans="1:24" ht="12" customHeight="1" x14ac:dyDescent="0.2">
      <c r="A135" s="195" t="str">
        <f t="shared" si="6"/>
        <v/>
      </c>
      <c r="B135" s="552"/>
      <c r="C135" s="553"/>
      <c r="D135" s="710"/>
      <c r="E135" s="711"/>
      <c r="F135" s="566"/>
      <c r="G135" s="669"/>
      <c r="H135" s="563"/>
      <c r="I135" s="472">
        <f t="shared" si="8"/>
        <v>0</v>
      </c>
      <c r="J135" s="564"/>
      <c r="K135" s="668">
        <f t="shared" si="9"/>
        <v>0</v>
      </c>
      <c r="L135" s="565"/>
      <c r="M135" s="558"/>
      <c r="N135" s="474">
        <f t="shared" si="10"/>
        <v>0</v>
      </c>
      <c r="O135" s="141" t="str">
        <f t="shared" si="11"/>
        <v/>
      </c>
      <c r="P135" s="15"/>
      <c r="Q135" s="15"/>
      <c r="R135" s="15"/>
      <c r="S135" s="15"/>
      <c r="T135" s="15"/>
      <c r="U135" s="15"/>
      <c r="V135" s="15"/>
      <c r="W135" s="621" t="str">
        <f>IF(ISBLANK($C135),"",_xlfn.IFNA(MATCH($C135,Deelnemersoverzicht!$C$16:$C$66,0),0))</f>
        <v/>
      </c>
      <c r="X135" s="487" t="str">
        <f t="shared" si="12"/>
        <v>Na startdatum aangekocht</v>
      </c>
    </row>
    <row r="136" spans="1:24" ht="12" customHeight="1" x14ac:dyDescent="0.2">
      <c r="A136" s="195" t="str">
        <f t="shared" si="6"/>
        <v/>
      </c>
      <c r="B136" s="552"/>
      <c r="C136" s="553"/>
      <c r="D136" s="710"/>
      <c r="E136" s="711"/>
      <c r="F136" s="566"/>
      <c r="G136" s="669"/>
      <c r="H136" s="563"/>
      <c r="I136" s="472">
        <f t="shared" si="8"/>
        <v>0</v>
      </c>
      <c r="J136" s="564"/>
      <c r="K136" s="668">
        <f t="shared" si="9"/>
        <v>0</v>
      </c>
      <c r="L136" s="565"/>
      <c r="M136" s="558"/>
      <c r="N136" s="474">
        <f t="shared" si="10"/>
        <v>0</v>
      </c>
      <c r="O136" s="141" t="str">
        <f t="shared" si="11"/>
        <v/>
      </c>
      <c r="P136" s="15"/>
      <c r="Q136" s="15"/>
      <c r="R136" s="15"/>
      <c r="S136" s="15"/>
      <c r="T136" s="15"/>
      <c r="U136" s="15"/>
      <c r="V136" s="15"/>
      <c r="W136" s="621" t="str">
        <f>IF(ISBLANK($C136),"",_xlfn.IFNA(MATCH($C136,Deelnemersoverzicht!$C$16:$C$66,0),0))</f>
        <v/>
      </c>
      <c r="X136" s="487" t="str">
        <f t="shared" si="12"/>
        <v>Na startdatum aangekocht</v>
      </c>
    </row>
    <row r="137" spans="1:24" ht="12" customHeight="1" x14ac:dyDescent="0.2">
      <c r="A137" s="195" t="str">
        <f t="shared" si="6"/>
        <v/>
      </c>
      <c r="B137" s="552"/>
      <c r="C137" s="553"/>
      <c r="D137" s="710"/>
      <c r="E137" s="711"/>
      <c r="F137" s="566"/>
      <c r="G137" s="669"/>
      <c r="H137" s="563"/>
      <c r="I137" s="472">
        <f t="shared" si="8"/>
        <v>0</v>
      </c>
      <c r="J137" s="564"/>
      <c r="K137" s="668">
        <f t="shared" si="9"/>
        <v>0</v>
      </c>
      <c r="L137" s="565"/>
      <c r="M137" s="558"/>
      <c r="N137" s="474">
        <f t="shared" si="10"/>
        <v>0</v>
      </c>
      <c r="O137" s="141" t="str">
        <f t="shared" si="11"/>
        <v/>
      </c>
      <c r="P137" s="15"/>
      <c r="Q137" s="15"/>
      <c r="R137" s="15"/>
      <c r="S137" s="15"/>
      <c r="T137" s="15"/>
      <c r="U137" s="15"/>
      <c r="V137" s="15"/>
      <c r="W137" s="621" t="str">
        <f>IF(ISBLANK($C137),"",_xlfn.IFNA(MATCH($C137,Deelnemersoverzicht!$C$16:$C$66,0),0))</f>
        <v/>
      </c>
      <c r="X137" s="487" t="str">
        <f t="shared" si="12"/>
        <v>Na startdatum aangekocht</v>
      </c>
    </row>
    <row r="138" spans="1:24" ht="12" customHeight="1" x14ac:dyDescent="0.2">
      <c r="A138" s="195" t="str">
        <f t="shared" si="6"/>
        <v/>
      </c>
      <c r="B138" s="552"/>
      <c r="C138" s="553"/>
      <c r="D138" s="710"/>
      <c r="E138" s="711"/>
      <c r="F138" s="566"/>
      <c r="G138" s="669"/>
      <c r="H138" s="563"/>
      <c r="I138" s="472">
        <f t="shared" si="8"/>
        <v>0</v>
      </c>
      <c r="J138" s="564"/>
      <c r="K138" s="668">
        <f t="shared" si="9"/>
        <v>0</v>
      </c>
      <c r="L138" s="565"/>
      <c r="M138" s="558"/>
      <c r="N138" s="474">
        <f t="shared" si="10"/>
        <v>0</v>
      </c>
      <c r="O138" s="141" t="str">
        <f t="shared" si="11"/>
        <v/>
      </c>
      <c r="P138" s="15"/>
      <c r="Q138" s="15"/>
      <c r="R138" s="15"/>
      <c r="S138" s="15"/>
      <c r="T138" s="15"/>
      <c r="U138" s="15"/>
      <c r="V138" s="15"/>
      <c r="W138" s="621" t="str">
        <f>IF(ISBLANK($C138),"",_xlfn.IFNA(MATCH($C138,Deelnemersoverzicht!$C$16:$C$66,0),0))</f>
        <v/>
      </c>
      <c r="X138" s="487" t="str">
        <f t="shared" si="12"/>
        <v>Na startdatum aangekocht</v>
      </c>
    </row>
    <row r="139" spans="1:24" ht="12" customHeight="1" x14ac:dyDescent="0.2">
      <c r="A139" s="195" t="str">
        <f t="shared" si="6"/>
        <v/>
      </c>
      <c r="B139" s="552"/>
      <c r="C139" s="553"/>
      <c r="D139" s="710"/>
      <c r="E139" s="711"/>
      <c r="F139" s="566"/>
      <c r="G139" s="669"/>
      <c r="H139" s="563"/>
      <c r="I139" s="472">
        <f t="shared" si="8"/>
        <v>0</v>
      </c>
      <c r="J139" s="564"/>
      <c r="K139" s="668">
        <f t="shared" si="9"/>
        <v>0</v>
      </c>
      <c r="L139" s="565"/>
      <c r="M139" s="558"/>
      <c r="N139" s="474">
        <f t="shared" si="10"/>
        <v>0</v>
      </c>
      <c r="O139" s="141" t="str">
        <f t="shared" si="11"/>
        <v/>
      </c>
      <c r="P139" s="15"/>
      <c r="Q139" s="15"/>
      <c r="R139" s="15"/>
      <c r="S139" s="15"/>
      <c r="T139" s="15"/>
      <c r="U139" s="15"/>
      <c r="V139" s="15"/>
      <c r="W139" s="621" t="str">
        <f>IF(ISBLANK($C139),"",_xlfn.IFNA(MATCH($C139,Deelnemersoverzicht!$C$16:$C$66,0),0))</f>
        <v/>
      </c>
      <c r="X139" s="487" t="str">
        <f t="shared" si="12"/>
        <v>Na startdatum aangekocht</v>
      </c>
    </row>
    <row r="140" spans="1:24" ht="12" customHeight="1" x14ac:dyDescent="0.2">
      <c r="A140" s="195" t="str">
        <f t="shared" si="6"/>
        <v/>
      </c>
      <c r="B140" s="552"/>
      <c r="C140" s="553"/>
      <c r="D140" s="710"/>
      <c r="E140" s="711"/>
      <c r="F140" s="566"/>
      <c r="G140" s="669"/>
      <c r="H140" s="563"/>
      <c r="I140" s="472">
        <f t="shared" si="8"/>
        <v>0</v>
      </c>
      <c r="J140" s="564"/>
      <c r="K140" s="668">
        <f t="shared" si="9"/>
        <v>0</v>
      </c>
      <c r="L140" s="565"/>
      <c r="M140" s="558"/>
      <c r="N140" s="474">
        <f t="shared" si="10"/>
        <v>0</v>
      </c>
      <c r="O140" s="141" t="str">
        <f t="shared" si="11"/>
        <v/>
      </c>
      <c r="P140" s="15"/>
      <c r="Q140" s="15"/>
      <c r="R140" s="15"/>
      <c r="S140" s="15"/>
      <c r="T140" s="15"/>
      <c r="U140" s="15"/>
      <c r="V140" s="15"/>
      <c r="W140" s="621" t="str">
        <f>IF(ISBLANK($C140),"",_xlfn.IFNA(MATCH($C140,Deelnemersoverzicht!$C$16:$C$66,0),0))</f>
        <v/>
      </c>
      <c r="X140" s="487" t="str">
        <f t="shared" si="12"/>
        <v>Na startdatum aangekocht</v>
      </c>
    </row>
    <row r="141" spans="1:24" ht="12" customHeight="1" x14ac:dyDescent="0.2">
      <c r="A141" s="195" t="str">
        <f t="shared" si="6"/>
        <v/>
      </c>
      <c r="B141" s="552"/>
      <c r="C141" s="553"/>
      <c r="D141" s="710"/>
      <c r="E141" s="711"/>
      <c r="F141" s="566"/>
      <c r="G141" s="669"/>
      <c r="H141" s="563"/>
      <c r="I141" s="472">
        <f t="shared" si="8"/>
        <v>0</v>
      </c>
      <c r="J141" s="564"/>
      <c r="K141" s="668">
        <f t="shared" si="9"/>
        <v>0</v>
      </c>
      <c r="L141" s="565"/>
      <c r="M141" s="558"/>
      <c r="N141" s="474">
        <f t="shared" si="10"/>
        <v>0</v>
      </c>
      <c r="O141" s="141" t="str">
        <f t="shared" si="11"/>
        <v/>
      </c>
      <c r="P141" s="15"/>
      <c r="Q141" s="15"/>
      <c r="R141" s="15"/>
      <c r="S141" s="15"/>
      <c r="T141" s="15"/>
      <c r="U141" s="15"/>
      <c r="V141" s="15"/>
      <c r="W141" s="621" t="str">
        <f>IF(ISBLANK($C141),"",_xlfn.IFNA(MATCH($C141,Deelnemersoverzicht!$C$16:$C$66,0),0))</f>
        <v/>
      </c>
      <c r="X141" s="487" t="str">
        <f t="shared" si="12"/>
        <v>Na startdatum aangekocht</v>
      </c>
    </row>
    <row r="142" spans="1:24" ht="12" customHeight="1" x14ac:dyDescent="0.2">
      <c r="A142" s="195" t="str">
        <f t="shared" si="6"/>
        <v/>
      </c>
      <c r="B142" s="552"/>
      <c r="C142" s="553"/>
      <c r="D142" s="710"/>
      <c r="E142" s="711"/>
      <c r="F142" s="566"/>
      <c r="G142" s="669"/>
      <c r="H142" s="563"/>
      <c r="I142" s="472">
        <f t="shared" si="8"/>
        <v>0</v>
      </c>
      <c r="J142" s="564"/>
      <c r="K142" s="668">
        <f t="shared" si="9"/>
        <v>0</v>
      </c>
      <c r="L142" s="565"/>
      <c r="M142" s="558"/>
      <c r="N142" s="474">
        <f t="shared" si="10"/>
        <v>0</v>
      </c>
      <c r="O142" s="141" t="str">
        <f t="shared" si="11"/>
        <v/>
      </c>
      <c r="P142" s="15"/>
      <c r="Q142" s="15"/>
      <c r="R142" s="15"/>
      <c r="S142" s="15"/>
      <c r="T142" s="15"/>
      <c r="U142" s="15"/>
      <c r="V142" s="15"/>
      <c r="W142" s="621" t="str">
        <f>IF(ISBLANK($C142),"",_xlfn.IFNA(MATCH($C142,Deelnemersoverzicht!$C$16:$C$66,0),0))</f>
        <v/>
      </c>
      <c r="X142" s="487" t="str">
        <f t="shared" si="12"/>
        <v>Na startdatum aangekocht</v>
      </c>
    </row>
    <row r="143" spans="1:24" ht="12" customHeight="1" x14ac:dyDescent="0.2">
      <c r="A143" s="195" t="str">
        <f t="shared" si="6"/>
        <v/>
      </c>
      <c r="B143" s="552"/>
      <c r="C143" s="553"/>
      <c r="D143" s="710"/>
      <c r="E143" s="711"/>
      <c r="F143" s="566"/>
      <c r="G143" s="669"/>
      <c r="H143" s="563"/>
      <c r="I143" s="472">
        <f t="shared" si="8"/>
        <v>0</v>
      </c>
      <c r="J143" s="564"/>
      <c r="K143" s="668">
        <f t="shared" si="9"/>
        <v>0</v>
      </c>
      <c r="L143" s="565"/>
      <c r="M143" s="558"/>
      <c r="N143" s="474">
        <f t="shared" si="10"/>
        <v>0</v>
      </c>
      <c r="O143" s="141" t="str">
        <f t="shared" si="11"/>
        <v/>
      </c>
      <c r="P143" s="15"/>
      <c r="Q143" s="15"/>
      <c r="R143" s="15"/>
      <c r="S143" s="15"/>
      <c r="T143" s="15"/>
      <c r="U143" s="15"/>
      <c r="V143" s="15"/>
      <c r="W143" s="621" t="str">
        <f>IF(ISBLANK($C143),"",_xlfn.IFNA(MATCH($C143,Deelnemersoverzicht!$C$16:$C$66,0),0))</f>
        <v/>
      </c>
      <c r="X143" s="487" t="str">
        <f t="shared" si="12"/>
        <v>Na startdatum aangekocht</v>
      </c>
    </row>
    <row r="144" spans="1:24" ht="12" customHeight="1" x14ac:dyDescent="0.2">
      <c r="A144" s="195" t="str">
        <f t="shared" si="6"/>
        <v/>
      </c>
      <c r="B144" s="552"/>
      <c r="C144" s="553"/>
      <c r="D144" s="710"/>
      <c r="E144" s="711"/>
      <c r="F144" s="566"/>
      <c r="G144" s="669"/>
      <c r="H144" s="563"/>
      <c r="I144" s="472">
        <f t="shared" si="8"/>
        <v>0</v>
      </c>
      <c r="J144" s="564"/>
      <c r="K144" s="668">
        <f t="shared" si="9"/>
        <v>0</v>
      </c>
      <c r="L144" s="565"/>
      <c r="M144" s="558"/>
      <c r="N144" s="474">
        <f t="shared" si="10"/>
        <v>0</v>
      </c>
      <c r="O144" s="141" t="str">
        <f t="shared" si="11"/>
        <v/>
      </c>
      <c r="P144" s="15"/>
      <c r="Q144" s="15"/>
      <c r="R144" s="15"/>
      <c r="S144" s="15"/>
      <c r="T144" s="15"/>
      <c r="U144" s="15"/>
      <c r="V144" s="15"/>
      <c r="W144" s="621" t="str">
        <f>IF(ISBLANK($C144),"",_xlfn.IFNA(MATCH($C144,Deelnemersoverzicht!$C$16:$C$66,0),0))</f>
        <v/>
      </c>
      <c r="X144" s="487" t="str">
        <f t="shared" si="12"/>
        <v>Na startdatum aangekocht</v>
      </c>
    </row>
    <row r="145" spans="1:24" ht="12" customHeight="1" x14ac:dyDescent="0.2">
      <c r="A145" s="195" t="str">
        <f t="shared" si="6"/>
        <v/>
      </c>
      <c r="B145" s="552"/>
      <c r="C145" s="553"/>
      <c r="D145" s="710"/>
      <c r="E145" s="711"/>
      <c r="F145" s="566"/>
      <c r="G145" s="669"/>
      <c r="H145" s="563"/>
      <c r="I145" s="472">
        <f t="shared" si="8"/>
        <v>0</v>
      </c>
      <c r="J145" s="564"/>
      <c r="K145" s="668">
        <f t="shared" si="9"/>
        <v>0</v>
      </c>
      <c r="L145" s="565"/>
      <c r="M145" s="558"/>
      <c r="N145" s="474">
        <f t="shared" si="10"/>
        <v>0</v>
      </c>
      <c r="O145" s="141" t="str">
        <f t="shared" si="11"/>
        <v/>
      </c>
      <c r="P145" s="15"/>
      <c r="Q145" s="15"/>
      <c r="R145" s="15"/>
      <c r="S145" s="15"/>
      <c r="T145" s="15"/>
      <c r="U145" s="15"/>
      <c r="V145" s="15"/>
      <c r="W145" s="621" t="str">
        <f>IF(ISBLANK($C145),"",_xlfn.IFNA(MATCH($C145,Deelnemersoverzicht!$C$16:$C$66,0),0))</f>
        <v/>
      </c>
      <c r="X145" s="487" t="str">
        <f t="shared" si="12"/>
        <v>Na startdatum aangekocht</v>
      </c>
    </row>
    <row r="146" spans="1:24" ht="12" customHeight="1" x14ac:dyDescent="0.2">
      <c r="A146" s="195" t="str">
        <f t="shared" si="6"/>
        <v/>
      </c>
      <c r="B146" s="552"/>
      <c r="C146" s="553"/>
      <c r="D146" s="710"/>
      <c r="E146" s="711"/>
      <c r="F146" s="566"/>
      <c r="G146" s="669"/>
      <c r="H146" s="563"/>
      <c r="I146" s="472">
        <f t="shared" si="8"/>
        <v>0</v>
      </c>
      <c r="J146" s="564"/>
      <c r="K146" s="668">
        <f t="shared" si="9"/>
        <v>0</v>
      </c>
      <c r="L146" s="565"/>
      <c r="M146" s="558"/>
      <c r="N146" s="474">
        <f t="shared" si="10"/>
        <v>0</v>
      </c>
      <c r="O146" s="141" t="str">
        <f t="shared" si="11"/>
        <v/>
      </c>
      <c r="P146" s="15"/>
      <c r="Q146" s="15"/>
      <c r="R146" s="15"/>
      <c r="S146" s="15"/>
      <c r="T146" s="15"/>
      <c r="U146" s="15"/>
      <c r="V146" s="15"/>
      <c r="W146" s="621" t="str">
        <f>IF(ISBLANK($C146),"",_xlfn.IFNA(MATCH($C146,Deelnemersoverzicht!$C$16:$C$66,0),0))</f>
        <v/>
      </c>
      <c r="X146" s="487" t="str">
        <f t="shared" si="12"/>
        <v>Na startdatum aangekocht</v>
      </c>
    </row>
    <row r="147" spans="1:24" ht="12" customHeight="1" x14ac:dyDescent="0.2">
      <c r="A147" s="195" t="str">
        <f t="shared" si="6"/>
        <v/>
      </c>
      <c r="B147" s="552"/>
      <c r="C147" s="553"/>
      <c r="D147" s="710"/>
      <c r="E147" s="711"/>
      <c r="F147" s="566"/>
      <c r="G147" s="669"/>
      <c r="H147" s="563"/>
      <c r="I147" s="472">
        <f t="shared" si="8"/>
        <v>0</v>
      </c>
      <c r="J147" s="564"/>
      <c r="K147" s="668">
        <f t="shared" si="9"/>
        <v>0</v>
      </c>
      <c r="L147" s="565"/>
      <c r="M147" s="558"/>
      <c r="N147" s="474">
        <f t="shared" si="10"/>
        <v>0</v>
      </c>
      <c r="O147" s="141" t="str">
        <f t="shared" si="11"/>
        <v/>
      </c>
      <c r="P147" s="15"/>
      <c r="Q147" s="15"/>
      <c r="R147" s="15"/>
      <c r="S147" s="15"/>
      <c r="T147" s="15"/>
      <c r="U147" s="15"/>
      <c r="V147" s="15"/>
      <c r="W147" s="621" t="str">
        <f>IF(ISBLANK($C147),"",_xlfn.IFNA(MATCH($C147,Deelnemersoverzicht!$C$16:$C$66,0),0))</f>
        <v/>
      </c>
      <c r="X147" s="487" t="str">
        <f t="shared" si="12"/>
        <v>Na startdatum aangekocht</v>
      </c>
    </row>
    <row r="148" spans="1:24" ht="12" customHeight="1" x14ac:dyDescent="0.2">
      <c r="A148" s="195" t="str">
        <f t="shared" si="6"/>
        <v/>
      </c>
      <c r="B148" s="552"/>
      <c r="C148" s="553"/>
      <c r="D148" s="710"/>
      <c r="E148" s="711"/>
      <c r="F148" s="566"/>
      <c r="G148" s="669"/>
      <c r="H148" s="563"/>
      <c r="I148" s="472">
        <f t="shared" si="8"/>
        <v>0</v>
      </c>
      <c r="J148" s="564"/>
      <c r="K148" s="668">
        <f t="shared" si="9"/>
        <v>0</v>
      </c>
      <c r="L148" s="565"/>
      <c r="M148" s="558"/>
      <c r="N148" s="474">
        <f t="shared" si="10"/>
        <v>0</v>
      </c>
      <c r="O148" s="141" t="str">
        <f t="shared" si="11"/>
        <v/>
      </c>
      <c r="P148" s="15"/>
      <c r="Q148" s="15"/>
      <c r="R148" s="15"/>
      <c r="S148" s="15"/>
      <c r="T148" s="15"/>
      <c r="U148" s="15"/>
      <c r="V148" s="15"/>
      <c r="W148" s="621" t="str">
        <f>IF(ISBLANK($C148),"",_xlfn.IFNA(MATCH($C148,Deelnemersoverzicht!$C$16:$C$66,0),0))</f>
        <v/>
      </c>
      <c r="X148" s="487" t="str">
        <f t="shared" si="12"/>
        <v>Na startdatum aangekocht</v>
      </c>
    </row>
    <row r="149" spans="1:24" ht="12" customHeight="1" x14ac:dyDescent="0.2">
      <c r="A149" s="195" t="str">
        <f t="shared" si="6"/>
        <v/>
      </c>
      <c r="B149" s="552"/>
      <c r="C149" s="553"/>
      <c r="D149" s="710"/>
      <c r="E149" s="711"/>
      <c r="F149" s="566"/>
      <c r="G149" s="669"/>
      <c r="H149" s="563"/>
      <c r="I149" s="472">
        <f t="shared" si="8"/>
        <v>0</v>
      </c>
      <c r="J149" s="564"/>
      <c r="K149" s="668">
        <f t="shared" si="9"/>
        <v>0</v>
      </c>
      <c r="L149" s="565"/>
      <c r="M149" s="558"/>
      <c r="N149" s="474">
        <f t="shared" si="10"/>
        <v>0</v>
      </c>
      <c r="O149" s="141" t="str">
        <f t="shared" si="11"/>
        <v/>
      </c>
      <c r="P149" s="15"/>
      <c r="Q149" s="15"/>
      <c r="R149" s="15"/>
      <c r="S149" s="15"/>
      <c r="T149" s="15"/>
      <c r="U149" s="15"/>
      <c r="V149" s="15"/>
      <c r="W149" s="621" t="str">
        <f>IF(ISBLANK($C149),"",_xlfn.IFNA(MATCH($C149,Deelnemersoverzicht!$C$16:$C$66,0),0))</f>
        <v/>
      </c>
      <c r="X149" s="487" t="str">
        <f t="shared" si="12"/>
        <v>Na startdatum aangekocht</v>
      </c>
    </row>
    <row r="150" spans="1:24" ht="12" customHeight="1" x14ac:dyDescent="0.2">
      <c r="A150" s="195" t="str">
        <f t="shared" si="6"/>
        <v/>
      </c>
      <c r="B150" s="552"/>
      <c r="C150" s="553"/>
      <c r="D150" s="710"/>
      <c r="E150" s="711"/>
      <c r="F150" s="566"/>
      <c r="G150" s="669"/>
      <c r="H150" s="563"/>
      <c r="I150" s="472">
        <f t="shared" si="8"/>
        <v>0</v>
      </c>
      <c r="J150" s="564"/>
      <c r="K150" s="668">
        <f t="shared" si="9"/>
        <v>0</v>
      </c>
      <c r="L150" s="565"/>
      <c r="M150" s="558"/>
      <c r="N150" s="474">
        <f t="shared" si="10"/>
        <v>0</v>
      </c>
      <c r="O150" s="141" t="str">
        <f t="shared" si="11"/>
        <v/>
      </c>
      <c r="P150" s="15"/>
      <c r="Q150" s="15"/>
      <c r="R150" s="15"/>
      <c r="S150" s="15"/>
      <c r="T150" s="15"/>
      <c r="U150" s="15"/>
      <c r="V150" s="15"/>
      <c r="W150" s="621" t="str">
        <f>IF(ISBLANK($C150),"",_xlfn.IFNA(MATCH($C150,Deelnemersoverzicht!$C$16:$C$66,0),0))</f>
        <v/>
      </c>
      <c r="X150" s="487" t="str">
        <f t="shared" si="12"/>
        <v>Na startdatum aangekocht</v>
      </c>
    </row>
    <row r="151" spans="1:24" ht="12" customHeight="1" x14ac:dyDescent="0.2">
      <c r="A151" s="195"/>
      <c r="B151" s="136"/>
      <c r="C151" s="15"/>
      <c r="D151" s="136"/>
      <c r="E151" s="136"/>
      <c r="F151" s="136"/>
      <c r="G151" s="136"/>
      <c r="H151" s="136"/>
      <c r="I151" s="136"/>
      <c r="J151" s="136"/>
      <c r="K151" s="136"/>
      <c r="L151" s="136"/>
      <c r="M151" s="470" t="s">
        <v>74</v>
      </c>
      <c r="N151" s="471">
        <f>SUM(N96:N150)</f>
        <v>0</v>
      </c>
      <c r="O151" s="141"/>
      <c r="P151" s="15"/>
      <c r="Q151" s="15"/>
      <c r="R151" s="15"/>
      <c r="S151" s="15"/>
      <c r="T151" s="15"/>
      <c r="U151" s="15"/>
      <c r="V151" s="15"/>
      <c r="W151" s="440"/>
      <c r="X151" s="487" t="str">
        <f t="shared" si="12"/>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P152" s="15"/>
      <c r="Q152" s="15"/>
      <c r="R152" s="15"/>
      <c r="S152" s="15"/>
      <c r="T152" s="15"/>
      <c r="U152" s="15"/>
      <c r="V152" s="15"/>
      <c r="W152" s="440"/>
      <c r="X152" s="487" t="str">
        <f t="shared" si="12"/>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P153" s="15"/>
      <c r="Q153" s="15"/>
      <c r="R153" s="15"/>
      <c r="S153" s="15"/>
      <c r="T153" s="15"/>
      <c r="U153" s="15"/>
      <c r="V153" s="15"/>
      <c r="W153" s="440"/>
      <c r="X153" s="15"/>
    </row>
    <row r="154" spans="1:24" ht="12" customHeight="1" x14ac:dyDescent="0.2">
      <c r="A154" s="195"/>
      <c r="B154" s="137"/>
      <c r="C154" s="137"/>
      <c r="D154" s="136"/>
      <c r="E154" s="136"/>
      <c r="F154" s="136"/>
      <c r="G154" s="136"/>
      <c r="H154" s="136"/>
      <c r="I154" s="136"/>
      <c r="J154" s="136"/>
      <c r="K154" s="136"/>
      <c r="L154" s="136"/>
      <c r="M154" s="136"/>
      <c r="N154" s="136"/>
      <c r="O154" s="141"/>
      <c r="P154" s="15"/>
      <c r="Q154" s="15"/>
      <c r="R154" s="15"/>
      <c r="S154" s="15"/>
      <c r="T154" s="15"/>
      <c r="U154" s="15"/>
      <c r="V154" s="15"/>
      <c r="W154" s="440"/>
      <c r="X154" s="15"/>
    </row>
    <row r="155" spans="1:24" ht="12" customHeight="1" x14ac:dyDescent="0.2">
      <c r="A155" s="195"/>
      <c r="B155" s="137" t="s">
        <v>122</v>
      </c>
      <c r="C155" s="136"/>
      <c r="D155" s="136"/>
      <c r="E155" s="136"/>
      <c r="F155" s="136"/>
      <c r="G155" s="136"/>
      <c r="H155" s="136"/>
      <c r="I155" s="136"/>
      <c r="J155" s="136"/>
      <c r="K155" s="136"/>
      <c r="L155" s="136"/>
      <c r="M155" s="136"/>
      <c r="N155" s="136"/>
      <c r="O155" s="141"/>
      <c r="P155" s="15"/>
      <c r="Q155" s="15"/>
      <c r="R155" s="15"/>
      <c r="S155" s="15"/>
      <c r="T155" s="15"/>
      <c r="U155" s="15"/>
      <c r="V155" s="15"/>
      <c r="W155" s="440"/>
      <c r="X155" s="15"/>
    </row>
    <row r="156" spans="1:24" ht="60" x14ac:dyDescent="0.2">
      <c r="A156" s="195"/>
      <c r="B156" s="464" t="s">
        <v>263</v>
      </c>
      <c r="C156" s="670" t="s">
        <v>99</v>
      </c>
      <c r="D156" s="465" t="s">
        <v>73</v>
      </c>
      <c r="E156" s="467"/>
      <c r="F156" s="467"/>
      <c r="G156" s="467"/>
      <c r="H156" s="548" t="s">
        <v>450</v>
      </c>
      <c r="I156" s="465" t="s">
        <v>385</v>
      </c>
      <c r="J156" s="488" t="s">
        <v>379</v>
      </c>
      <c r="K156" s="712" t="s">
        <v>234</v>
      </c>
      <c r="L156" s="713"/>
      <c r="M156" s="466" t="s">
        <v>65</v>
      </c>
      <c r="N156" s="464" t="s">
        <v>386</v>
      </c>
      <c r="O156" s="141"/>
      <c r="P156" s="15"/>
      <c r="Q156" s="15"/>
      <c r="R156" s="15"/>
      <c r="S156" s="15"/>
      <c r="T156" s="15"/>
      <c r="U156" s="15"/>
      <c r="V156" s="15"/>
      <c r="W156" s="440"/>
      <c r="X156" s="486" t="s">
        <v>383</v>
      </c>
    </row>
    <row r="157" spans="1:24" ht="12" customHeight="1" x14ac:dyDescent="0.2">
      <c r="A157" s="195" t="str">
        <f t="shared" ref="A157:A206" si="13">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15"/>
      <c r="Q157" s="15"/>
      <c r="R157" s="15"/>
      <c r="S157" s="15"/>
      <c r="T157" s="15"/>
      <c r="U157" s="15"/>
      <c r="V157" s="15"/>
      <c r="W157" s="621"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3"/>
        <v/>
      </c>
      <c r="B158" s="552"/>
      <c r="C158" s="560"/>
      <c r="D158" s="567"/>
      <c r="E158" s="567"/>
      <c r="F158" s="567"/>
      <c r="G158" s="567"/>
      <c r="H158" s="568"/>
      <c r="I158" s="562"/>
      <c r="J158" s="563"/>
      <c r="K158" s="708">
        <f t="shared" ref="K158:K206" si="14">IFERROR($I158-$N158,0)</f>
        <v>0</v>
      </c>
      <c r="L158" s="709"/>
      <c r="M158" s="559"/>
      <c r="N158" s="474">
        <f>IFERROR(($I158/$J158)*(Deelnemersoverzicht!$C$13-(DATEDIF(Startdatum,$H158,"D")/365)),0)</f>
        <v>0</v>
      </c>
      <c r="O158" s="141" t="str">
        <f t="shared" ref="O158:O206" si="15">IF(AND(COUNTA(B158:J158)&gt;0,ISBLANK(M158)),"Activiteittype ontbreekt!",IF(B158="","",IF(COUNTIF($B$15:$B$314,B158)=1,"",IF(COUNTIF($A$15:$A$314,B158&amp;M158)&gt;1,"","Let op dat elk activiteitnummer hetzelfde activiteittype moet krijgen!"))))</f>
        <v/>
      </c>
      <c r="P158" s="15"/>
      <c r="Q158" s="15"/>
      <c r="R158" s="15"/>
      <c r="S158" s="15"/>
      <c r="T158" s="15"/>
      <c r="U158" s="15"/>
      <c r="V158" s="15"/>
      <c r="W158" s="621" t="str">
        <f>IF(ISBLANK($C158),"",_xlfn.IFNA(MATCH($C158,Deelnemersoverzicht!$C$16:$C$66,0),0))</f>
        <v/>
      </c>
      <c r="X158" s="487"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3"/>
        <v/>
      </c>
      <c r="B159" s="552"/>
      <c r="C159" s="560"/>
      <c r="D159" s="567"/>
      <c r="E159" s="567"/>
      <c r="F159" s="567"/>
      <c r="G159" s="567"/>
      <c r="H159" s="568"/>
      <c r="I159" s="562"/>
      <c r="J159" s="563"/>
      <c r="K159" s="708">
        <f t="shared" si="14"/>
        <v>0</v>
      </c>
      <c r="L159" s="709"/>
      <c r="M159" s="559"/>
      <c r="N159" s="474">
        <f>IFERROR(($I159/$J159)*(Deelnemersoverzicht!$C$13-(DATEDIF(Startdatum,$H159,"D")/365)),0)</f>
        <v>0</v>
      </c>
      <c r="O159" s="141" t="str">
        <f t="shared" si="15"/>
        <v/>
      </c>
      <c r="P159" s="15"/>
      <c r="Q159" s="15"/>
      <c r="R159" s="15"/>
      <c r="S159" s="15"/>
      <c r="T159" s="15"/>
      <c r="U159" s="15"/>
      <c r="V159" s="15"/>
      <c r="W159" s="621" t="str">
        <f>IF(ISBLANK($C159),"",_xlfn.IFNA(MATCH($C159,Deelnemersoverzicht!$C$16:$C$66,0),0))</f>
        <v/>
      </c>
      <c r="X159" s="487" t="str">
        <f t="shared" si="16"/>
        <v>Na startdatum aangekocht</v>
      </c>
    </row>
    <row r="160" spans="1:24" ht="12" customHeight="1" x14ac:dyDescent="0.2">
      <c r="A160" s="195" t="str">
        <f t="shared" si="13"/>
        <v/>
      </c>
      <c r="B160" s="552"/>
      <c r="C160" s="560"/>
      <c r="D160" s="567"/>
      <c r="E160" s="567"/>
      <c r="F160" s="567"/>
      <c r="G160" s="567"/>
      <c r="H160" s="568"/>
      <c r="I160" s="562"/>
      <c r="J160" s="563"/>
      <c r="K160" s="708">
        <f t="shared" si="14"/>
        <v>0</v>
      </c>
      <c r="L160" s="709"/>
      <c r="M160" s="559"/>
      <c r="N160" s="474">
        <f>IFERROR(($I160/$J160)*(Deelnemersoverzicht!$C$13-(DATEDIF(Startdatum,$H160,"D")/365)),0)</f>
        <v>0</v>
      </c>
      <c r="O160" s="141" t="str">
        <f t="shared" si="15"/>
        <v/>
      </c>
      <c r="P160" s="15"/>
      <c r="Q160" s="15"/>
      <c r="R160" s="15"/>
      <c r="S160" s="15"/>
      <c r="T160" s="15"/>
      <c r="U160" s="15"/>
      <c r="V160" s="15"/>
      <c r="W160" s="621" t="str">
        <f>IF(ISBLANK($C160),"",_xlfn.IFNA(MATCH($C160,Deelnemersoverzicht!$C$16:$C$66,0),0))</f>
        <v/>
      </c>
      <c r="X160" s="487" t="str">
        <f t="shared" si="16"/>
        <v>Na startdatum aangekocht</v>
      </c>
    </row>
    <row r="161" spans="1:24" ht="12" customHeight="1" x14ac:dyDescent="0.2">
      <c r="A161" s="195" t="str">
        <f t="shared" si="13"/>
        <v/>
      </c>
      <c r="B161" s="552"/>
      <c r="C161" s="560"/>
      <c r="D161" s="567"/>
      <c r="E161" s="567"/>
      <c r="F161" s="567"/>
      <c r="G161" s="567"/>
      <c r="H161" s="568"/>
      <c r="I161" s="562"/>
      <c r="J161" s="563"/>
      <c r="K161" s="708">
        <f t="shared" si="14"/>
        <v>0</v>
      </c>
      <c r="L161" s="709"/>
      <c r="M161" s="559"/>
      <c r="N161" s="474">
        <f>IFERROR(($I161/$J161)*(Deelnemersoverzicht!$C$13-(DATEDIF(Startdatum,$H161,"D")/365)),0)</f>
        <v>0</v>
      </c>
      <c r="O161" s="141" t="str">
        <f t="shared" si="15"/>
        <v/>
      </c>
      <c r="P161" s="15"/>
      <c r="Q161" s="15"/>
      <c r="R161" s="15"/>
      <c r="S161" s="15"/>
      <c r="T161" s="15"/>
      <c r="U161" s="15"/>
      <c r="V161" s="15"/>
      <c r="W161" s="621" t="str">
        <f>IF(ISBLANK($C161),"",_xlfn.IFNA(MATCH($C161,Deelnemersoverzicht!$C$16:$C$66,0),0))</f>
        <v/>
      </c>
      <c r="X161" s="487" t="str">
        <f t="shared" si="16"/>
        <v>Na startdatum aangekocht</v>
      </c>
    </row>
    <row r="162" spans="1:24" ht="12" customHeight="1" x14ac:dyDescent="0.2">
      <c r="A162" s="195" t="str">
        <f t="shared" si="13"/>
        <v/>
      </c>
      <c r="B162" s="552"/>
      <c r="C162" s="560"/>
      <c r="D162" s="567"/>
      <c r="E162" s="567"/>
      <c r="F162" s="567"/>
      <c r="G162" s="567"/>
      <c r="H162" s="568"/>
      <c r="I162" s="562"/>
      <c r="J162" s="563"/>
      <c r="K162" s="708">
        <f t="shared" si="14"/>
        <v>0</v>
      </c>
      <c r="L162" s="709"/>
      <c r="M162" s="559"/>
      <c r="N162" s="474">
        <f>IFERROR(($I162/$J162)*(Deelnemersoverzicht!$C$13-(DATEDIF(Startdatum,$H162,"D")/365)),0)</f>
        <v>0</v>
      </c>
      <c r="O162" s="141" t="str">
        <f t="shared" si="15"/>
        <v/>
      </c>
      <c r="P162" s="15"/>
      <c r="Q162" s="15"/>
      <c r="R162" s="15"/>
      <c r="S162" s="15"/>
      <c r="T162" s="15"/>
      <c r="U162" s="15"/>
      <c r="V162" s="15"/>
      <c r="W162" s="621" t="str">
        <f>IF(ISBLANK($C162),"",_xlfn.IFNA(MATCH($C162,Deelnemersoverzicht!$C$16:$C$66,0),0))</f>
        <v/>
      </c>
      <c r="X162" s="487" t="str">
        <f t="shared" si="16"/>
        <v>Na startdatum aangekocht</v>
      </c>
    </row>
    <row r="163" spans="1:24" ht="12" customHeight="1" x14ac:dyDescent="0.2">
      <c r="A163" s="195" t="str">
        <f t="shared" si="13"/>
        <v/>
      </c>
      <c r="B163" s="552"/>
      <c r="C163" s="560"/>
      <c r="D163" s="567"/>
      <c r="E163" s="567"/>
      <c r="F163" s="567"/>
      <c r="G163" s="567"/>
      <c r="H163" s="568"/>
      <c r="I163" s="562"/>
      <c r="J163" s="563"/>
      <c r="K163" s="708">
        <f t="shared" si="14"/>
        <v>0</v>
      </c>
      <c r="L163" s="709"/>
      <c r="M163" s="559"/>
      <c r="N163" s="474">
        <f>IFERROR(($I163/$J163)*(Deelnemersoverzicht!$C$13-(DATEDIF(Startdatum,$H163,"D")/365)),0)</f>
        <v>0</v>
      </c>
      <c r="O163" s="141" t="str">
        <f t="shared" si="15"/>
        <v/>
      </c>
      <c r="P163" s="15"/>
      <c r="Q163" s="15"/>
      <c r="R163" s="15"/>
      <c r="S163" s="15"/>
      <c r="T163" s="15"/>
      <c r="U163" s="15"/>
      <c r="V163" s="15"/>
      <c r="W163" s="621" t="str">
        <f>IF(ISBLANK($C163),"",_xlfn.IFNA(MATCH($C163,Deelnemersoverzicht!$C$16:$C$66,0),0))</f>
        <v/>
      </c>
      <c r="X163" s="487" t="str">
        <f t="shared" si="16"/>
        <v>Na startdatum aangekocht</v>
      </c>
    </row>
    <row r="164" spans="1:24" x14ac:dyDescent="0.2">
      <c r="A164" s="195" t="str">
        <f t="shared" si="13"/>
        <v/>
      </c>
      <c r="B164" s="552"/>
      <c r="C164" s="560"/>
      <c r="D164" s="567"/>
      <c r="E164" s="567"/>
      <c r="F164" s="567"/>
      <c r="G164" s="567"/>
      <c r="H164" s="568"/>
      <c r="I164" s="562"/>
      <c r="J164" s="563"/>
      <c r="K164" s="708">
        <f t="shared" si="14"/>
        <v>0</v>
      </c>
      <c r="L164" s="709"/>
      <c r="M164" s="559"/>
      <c r="N164" s="474">
        <f>IFERROR(($I164/$J164)*(Deelnemersoverzicht!$C$13-(DATEDIF(Startdatum,$H164,"D")/365)),0)</f>
        <v>0</v>
      </c>
      <c r="O164" s="141" t="str">
        <f t="shared" si="15"/>
        <v/>
      </c>
      <c r="P164" s="15"/>
      <c r="Q164" s="15"/>
      <c r="R164" s="15"/>
      <c r="S164" s="15"/>
      <c r="T164" s="15"/>
      <c r="U164" s="15"/>
      <c r="V164" s="15"/>
      <c r="W164" s="621" t="str">
        <f>IF(ISBLANK($C164),"",_xlfn.IFNA(MATCH($C164,Deelnemersoverzicht!$C$16:$C$66,0),0))</f>
        <v/>
      </c>
      <c r="X164" s="487" t="str">
        <f t="shared" si="16"/>
        <v>Na startdatum aangekocht</v>
      </c>
    </row>
    <row r="165" spans="1:24" ht="12" customHeight="1" x14ac:dyDescent="0.2">
      <c r="A165" s="195" t="str">
        <f t="shared" si="13"/>
        <v/>
      </c>
      <c r="B165" s="552"/>
      <c r="C165" s="560"/>
      <c r="D165" s="567"/>
      <c r="E165" s="567"/>
      <c r="F165" s="567"/>
      <c r="G165" s="567"/>
      <c r="H165" s="568"/>
      <c r="I165" s="562"/>
      <c r="J165" s="563"/>
      <c r="K165" s="708">
        <f t="shared" si="14"/>
        <v>0</v>
      </c>
      <c r="L165" s="709"/>
      <c r="M165" s="559"/>
      <c r="N165" s="474">
        <f>IFERROR(($I165/$J165)*(Deelnemersoverzicht!$C$13-(DATEDIF(Startdatum,$H165,"D")/365)),0)</f>
        <v>0</v>
      </c>
      <c r="O165" s="141" t="str">
        <f t="shared" si="15"/>
        <v/>
      </c>
      <c r="P165" s="15"/>
      <c r="Q165" s="15"/>
      <c r="R165" s="15"/>
      <c r="S165" s="15"/>
      <c r="T165" s="15"/>
      <c r="U165" s="15"/>
      <c r="V165" s="15"/>
      <c r="W165" s="621" t="str">
        <f>IF(ISBLANK($C165),"",_xlfn.IFNA(MATCH($C165,Deelnemersoverzicht!$C$16:$C$66,0),0))</f>
        <v/>
      </c>
      <c r="X165" s="487" t="str">
        <f t="shared" si="16"/>
        <v>Na startdatum aangekocht</v>
      </c>
    </row>
    <row r="166" spans="1:24" ht="12" customHeight="1" x14ac:dyDescent="0.2">
      <c r="A166" s="195" t="str">
        <f t="shared" si="13"/>
        <v/>
      </c>
      <c r="B166" s="552"/>
      <c r="C166" s="560"/>
      <c r="D166" s="567"/>
      <c r="E166" s="567"/>
      <c r="F166" s="567"/>
      <c r="G166" s="567"/>
      <c r="H166" s="568"/>
      <c r="I166" s="562"/>
      <c r="J166" s="563"/>
      <c r="K166" s="708">
        <f t="shared" si="14"/>
        <v>0</v>
      </c>
      <c r="L166" s="709"/>
      <c r="M166" s="559"/>
      <c r="N166" s="474">
        <f>IFERROR(($I166/$J166)*(Deelnemersoverzicht!$C$13-(DATEDIF(Startdatum,$H166,"D")/365)),0)</f>
        <v>0</v>
      </c>
      <c r="O166" s="141" t="str">
        <f t="shared" si="15"/>
        <v/>
      </c>
      <c r="P166" s="15"/>
      <c r="Q166" s="15"/>
      <c r="R166" s="15"/>
      <c r="S166" s="15"/>
      <c r="T166" s="15"/>
      <c r="U166" s="15"/>
      <c r="V166" s="15"/>
      <c r="W166" s="621" t="str">
        <f>IF(ISBLANK($C166),"",_xlfn.IFNA(MATCH($C166,Deelnemersoverzicht!$C$16:$C$66,0),0))</f>
        <v/>
      </c>
      <c r="X166" s="487" t="str">
        <f t="shared" si="16"/>
        <v>Na startdatum aangekocht</v>
      </c>
    </row>
    <row r="167" spans="1:24" ht="12" customHeight="1" x14ac:dyDescent="0.2">
      <c r="A167" s="195" t="str">
        <f t="shared" si="13"/>
        <v/>
      </c>
      <c r="B167" s="552"/>
      <c r="C167" s="560"/>
      <c r="D167" s="567"/>
      <c r="E167" s="567"/>
      <c r="F167" s="567"/>
      <c r="G167" s="567"/>
      <c r="H167" s="568"/>
      <c r="I167" s="562"/>
      <c r="J167" s="563"/>
      <c r="K167" s="708">
        <f t="shared" si="14"/>
        <v>0</v>
      </c>
      <c r="L167" s="709"/>
      <c r="M167" s="559"/>
      <c r="N167" s="474">
        <f>IFERROR(($I167/$J167)*(Deelnemersoverzicht!$C$13-(DATEDIF(Startdatum,$H167,"D")/365)),0)</f>
        <v>0</v>
      </c>
      <c r="O167" s="141" t="str">
        <f t="shared" si="15"/>
        <v/>
      </c>
      <c r="P167" s="15"/>
      <c r="Q167" s="15"/>
      <c r="R167" s="15"/>
      <c r="S167" s="15"/>
      <c r="T167" s="15"/>
      <c r="U167" s="15"/>
      <c r="V167" s="15"/>
      <c r="W167" s="621" t="str">
        <f>IF(ISBLANK($C167),"",_xlfn.IFNA(MATCH($C167,Deelnemersoverzicht!$C$16:$C$66,0),0))</f>
        <v/>
      </c>
      <c r="X167" s="487" t="str">
        <f t="shared" si="16"/>
        <v>Na startdatum aangekocht</v>
      </c>
    </row>
    <row r="168" spans="1:24" ht="12" customHeight="1" x14ac:dyDescent="0.2">
      <c r="A168" s="195" t="str">
        <f t="shared" si="13"/>
        <v/>
      </c>
      <c r="B168" s="552"/>
      <c r="C168" s="560"/>
      <c r="D168" s="567"/>
      <c r="E168" s="567"/>
      <c r="F168" s="567"/>
      <c r="G168" s="567"/>
      <c r="H168" s="568"/>
      <c r="I168" s="562"/>
      <c r="J168" s="563"/>
      <c r="K168" s="708">
        <f t="shared" si="14"/>
        <v>0</v>
      </c>
      <c r="L168" s="709"/>
      <c r="M168" s="559"/>
      <c r="N168" s="474">
        <f>IFERROR(($I168/$J168)*(Deelnemersoverzicht!$C$13-(DATEDIF(Startdatum,$H168,"D")/365)),0)</f>
        <v>0</v>
      </c>
      <c r="O168" s="141" t="str">
        <f t="shared" si="15"/>
        <v/>
      </c>
      <c r="P168" s="15"/>
      <c r="Q168" s="15"/>
      <c r="R168" s="15"/>
      <c r="S168" s="15"/>
      <c r="T168" s="15"/>
      <c r="U168" s="15"/>
      <c r="V168" s="15"/>
      <c r="W168" s="621" t="str">
        <f>IF(ISBLANK($C168),"",_xlfn.IFNA(MATCH($C168,Deelnemersoverzicht!$C$16:$C$66,0),0))</f>
        <v/>
      </c>
      <c r="X168" s="487" t="str">
        <f t="shared" si="16"/>
        <v>Na startdatum aangekocht</v>
      </c>
    </row>
    <row r="169" spans="1:24" ht="12" customHeight="1" x14ac:dyDescent="0.2">
      <c r="A169" s="195" t="str">
        <f t="shared" si="13"/>
        <v/>
      </c>
      <c r="B169" s="552"/>
      <c r="C169" s="560"/>
      <c r="D169" s="567"/>
      <c r="E169" s="567"/>
      <c r="F169" s="567"/>
      <c r="G169" s="567"/>
      <c r="H169" s="568"/>
      <c r="I169" s="562"/>
      <c r="J169" s="563"/>
      <c r="K169" s="708">
        <f t="shared" si="14"/>
        <v>0</v>
      </c>
      <c r="L169" s="709"/>
      <c r="M169" s="559"/>
      <c r="N169" s="474">
        <f>IFERROR(($I169/$J169)*(Deelnemersoverzicht!$C$13-(DATEDIF(Startdatum,$H169,"D")/365)),0)</f>
        <v>0</v>
      </c>
      <c r="O169" s="141" t="str">
        <f t="shared" si="15"/>
        <v/>
      </c>
      <c r="P169" s="15"/>
      <c r="Q169" s="15"/>
      <c r="R169" s="15"/>
      <c r="S169" s="15"/>
      <c r="T169" s="15"/>
      <c r="U169" s="15"/>
      <c r="V169" s="15"/>
      <c r="W169" s="621" t="str">
        <f>IF(ISBLANK($C169),"",_xlfn.IFNA(MATCH($C169,Deelnemersoverzicht!$C$16:$C$66,0),0))</f>
        <v/>
      </c>
      <c r="X169" s="487" t="str">
        <f t="shared" si="16"/>
        <v>Na startdatum aangekocht</v>
      </c>
    </row>
    <row r="170" spans="1:24" ht="12" customHeight="1" x14ac:dyDescent="0.2">
      <c r="A170" s="195" t="str">
        <f t="shared" si="13"/>
        <v/>
      </c>
      <c r="B170" s="552"/>
      <c r="C170" s="560"/>
      <c r="D170" s="567"/>
      <c r="E170" s="567"/>
      <c r="F170" s="567"/>
      <c r="G170" s="567"/>
      <c r="H170" s="568"/>
      <c r="I170" s="562"/>
      <c r="J170" s="563"/>
      <c r="K170" s="708">
        <f t="shared" si="14"/>
        <v>0</v>
      </c>
      <c r="L170" s="709"/>
      <c r="M170" s="559"/>
      <c r="N170" s="474">
        <f>IFERROR(($I170/$J170)*(Deelnemersoverzicht!$C$13-(DATEDIF(Startdatum,$H170,"D")/365)),0)</f>
        <v>0</v>
      </c>
      <c r="O170" s="141" t="str">
        <f t="shared" si="15"/>
        <v/>
      </c>
      <c r="P170" s="15"/>
      <c r="Q170" s="15"/>
      <c r="R170" s="15"/>
      <c r="S170" s="15"/>
      <c r="T170" s="15"/>
      <c r="U170" s="15"/>
      <c r="V170" s="15"/>
      <c r="W170" s="621" t="str">
        <f>IF(ISBLANK($C170),"",_xlfn.IFNA(MATCH($C170,Deelnemersoverzicht!$C$16:$C$66,0),0))</f>
        <v/>
      </c>
      <c r="X170" s="487" t="str">
        <f t="shared" si="16"/>
        <v>Na startdatum aangekocht</v>
      </c>
    </row>
    <row r="171" spans="1:24" ht="12" customHeight="1" x14ac:dyDescent="0.2">
      <c r="A171" s="195" t="str">
        <f t="shared" si="13"/>
        <v/>
      </c>
      <c r="B171" s="552"/>
      <c r="C171" s="560"/>
      <c r="D171" s="567"/>
      <c r="E171" s="567"/>
      <c r="F171" s="567"/>
      <c r="G171" s="567"/>
      <c r="H171" s="568"/>
      <c r="I171" s="562"/>
      <c r="J171" s="563"/>
      <c r="K171" s="708">
        <f t="shared" si="14"/>
        <v>0</v>
      </c>
      <c r="L171" s="709"/>
      <c r="M171" s="559"/>
      <c r="N171" s="474">
        <f>IFERROR(($I171/$J171)*(Deelnemersoverzicht!$C$13-(DATEDIF(Startdatum,$H171,"D")/365)),0)</f>
        <v>0</v>
      </c>
      <c r="O171" s="141" t="str">
        <f t="shared" si="15"/>
        <v/>
      </c>
      <c r="P171" s="15"/>
      <c r="Q171" s="15"/>
      <c r="R171" s="15"/>
      <c r="S171" s="15"/>
      <c r="T171" s="15"/>
      <c r="U171" s="15"/>
      <c r="V171" s="15"/>
      <c r="W171" s="621" t="str">
        <f>IF(ISBLANK($C171),"",_xlfn.IFNA(MATCH($C171,Deelnemersoverzicht!$C$16:$C$66,0),0))</f>
        <v/>
      </c>
      <c r="X171" s="487" t="str">
        <f t="shared" si="16"/>
        <v>Na startdatum aangekocht</v>
      </c>
    </row>
    <row r="172" spans="1:24" ht="12" customHeight="1" x14ac:dyDescent="0.2">
      <c r="A172" s="195" t="str">
        <f t="shared" si="13"/>
        <v/>
      </c>
      <c r="B172" s="552"/>
      <c r="C172" s="560"/>
      <c r="D172" s="567"/>
      <c r="E172" s="567"/>
      <c r="F172" s="567"/>
      <c r="G172" s="567"/>
      <c r="H172" s="568"/>
      <c r="I172" s="562"/>
      <c r="J172" s="563"/>
      <c r="K172" s="708">
        <f t="shared" si="14"/>
        <v>0</v>
      </c>
      <c r="L172" s="709"/>
      <c r="M172" s="559"/>
      <c r="N172" s="474">
        <f>IFERROR(($I172/$J172)*(Deelnemersoverzicht!$C$13-(DATEDIF(Startdatum,$H172,"D")/365)),0)</f>
        <v>0</v>
      </c>
      <c r="O172" s="141" t="str">
        <f t="shared" si="15"/>
        <v/>
      </c>
      <c r="P172" s="15"/>
      <c r="Q172" s="15"/>
      <c r="R172" s="15"/>
      <c r="S172" s="15"/>
      <c r="T172" s="15"/>
      <c r="U172" s="15"/>
      <c r="V172" s="15"/>
      <c r="W172" s="621" t="str">
        <f>IF(ISBLANK($C172),"",_xlfn.IFNA(MATCH($C172,Deelnemersoverzicht!$C$16:$C$66,0),0))</f>
        <v/>
      </c>
      <c r="X172" s="487" t="str">
        <f t="shared" si="16"/>
        <v>Na startdatum aangekocht</v>
      </c>
    </row>
    <row r="173" spans="1:24" ht="12" customHeight="1" x14ac:dyDescent="0.2">
      <c r="A173" s="195" t="str">
        <f t="shared" si="13"/>
        <v/>
      </c>
      <c r="B173" s="552"/>
      <c r="C173" s="560"/>
      <c r="D173" s="567"/>
      <c r="E173" s="567"/>
      <c r="F173" s="567"/>
      <c r="G173" s="567"/>
      <c r="H173" s="568"/>
      <c r="I173" s="562"/>
      <c r="J173" s="563"/>
      <c r="K173" s="708">
        <f t="shared" si="14"/>
        <v>0</v>
      </c>
      <c r="L173" s="709"/>
      <c r="M173" s="559"/>
      <c r="N173" s="474">
        <f>IFERROR(($I173/$J173)*(Deelnemersoverzicht!$C$13-(DATEDIF(Startdatum,$H173,"D")/365)),0)</f>
        <v>0</v>
      </c>
      <c r="O173" s="141" t="str">
        <f t="shared" si="15"/>
        <v/>
      </c>
      <c r="P173" s="15"/>
      <c r="Q173" s="15"/>
      <c r="R173" s="15"/>
      <c r="S173" s="15"/>
      <c r="T173" s="15"/>
      <c r="U173" s="15"/>
      <c r="V173" s="15"/>
      <c r="W173" s="621" t="str">
        <f>IF(ISBLANK($C173),"",_xlfn.IFNA(MATCH($C173,Deelnemersoverzicht!$C$16:$C$66,0),0))</f>
        <v/>
      </c>
      <c r="X173" s="487" t="str">
        <f t="shared" si="16"/>
        <v>Na startdatum aangekocht</v>
      </c>
    </row>
    <row r="174" spans="1:24" ht="12" customHeight="1" x14ac:dyDescent="0.2">
      <c r="A174" s="195" t="str">
        <f t="shared" si="13"/>
        <v/>
      </c>
      <c r="B174" s="552"/>
      <c r="C174" s="560"/>
      <c r="D174" s="567"/>
      <c r="E174" s="567"/>
      <c r="F174" s="567"/>
      <c r="G174" s="567"/>
      <c r="H174" s="568"/>
      <c r="I174" s="562"/>
      <c r="J174" s="563"/>
      <c r="K174" s="708">
        <f t="shared" si="14"/>
        <v>0</v>
      </c>
      <c r="L174" s="709"/>
      <c r="M174" s="559"/>
      <c r="N174" s="474">
        <f>IFERROR(($I174/$J174)*(Deelnemersoverzicht!$C$13-(DATEDIF(Startdatum,$H174,"D")/365)),0)</f>
        <v>0</v>
      </c>
      <c r="O174" s="141" t="str">
        <f t="shared" si="15"/>
        <v/>
      </c>
      <c r="P174" s="15"/>
      <c r="Q174" s="15"/>
      <c r="R174" s="15"/>
      <c r="S174" s="15"/>
      <c r="T174" s="15"/>
      <c r="U174" s="15"/>
      <c r="V174" s="15"/>
      <c r="W174" s="621" t="str">
        <f>IF(ISBLANK($C174),"",_xlfn.IFNA(MATCH($C174,Deelnemersoverzicht!$C$16:$C$66,0),0))</f>
        <v/>
      </c>
      <c r="X174" s="487" t="str">
        <f t="shared" si="16"/>
        <v>Na startdatum aangekocht</v>
      </c>
    </row>
    <row r="175" spans="1:24" ht="12" customHeight="1" x14ac:dyDescent="0.2">
      <c r="A175" s="195" t="str">
        <f t="shared" si="13"/>
        <v/>
      </c>
      <c r="B175" s="552"/>
      <c r="C175" s="560"/>
      <c r="D175" s="567"/>
      <c r="E175" s="567"/>
      <c r="F175" s="567"/>
      <c r="G175" s="567"/>
      <c r="H175" s="568"/>
      <c r="I175" s="562"/>
      <c r="J175" s="563"/>
      <c r="K175" s="708">
        <f t="shared" si="14"/>
        <v>0</v>
      </c>
      <c r="L175" s="709"/>
      <c r="M175" s="559"/>
      <c r="N175" s="474">
        <f>IFERROR(($I175/$J175)*(Deelnemersoverzicht!$C$13-(DATEDIF(Startdatum,$H175,"D")/365)),0)</f>
        <v>0</v>
      </c>
      <c r="O175" s="141" t="str">
        <f t="shared" si="15"/>
        <v/>
      </c>
      <c r="P175" s="15"/>
      <c r="Q175" s="15"/>
      <c r="R175" s="15"/>
      <c r="S175" s="15"/>
      <c r="T175" s="15"/>
      <c r="U175" s="15"/>
      <c r="V175" s="15"/>
      <c r="W175" s="621" t="str">
        <f>IF(ISBLANK($C175),"",_xlfn.IFNA(MATCH($C175,Deelnemersoverzicht!$C$16:$C$66,0),0))</f>
        <v/>
      </c>
      <c r="X175" s="487" t="str">
        <f t="shared" si="16"/>
        <v>Na startdatum aangekocht</v>
      </c>
    </row>
    <row r="176" spans="1:24" ht="12" customHeight="1" x14ac:dyDescent="0.2">
      <c r="A176" s="195" t="str">
        <f t="shared" si="13"/>
        <v/>
      </c>
      <c r="B176" s="552"/>
      <c r="C176" s="560"/>
      <c r="D176" s="567"/>
      <c r="E176" s="567"/>
      <c r="F176" s="567"/>
      <c r="G176" s="567"/>
      <c r="H176" s="568"/>
      <c r="I176" s="562"/>
      <c r="J176" s="563"/>
      <c r="K176" s="708">
        <f t="shared" si="14"/>
        <v>0</v>
      </c>
      <c r="L176" s="709"/>
      <c r="M176" s="559"/>
      <c r="N176" s="474">
        <f>IFERROR(($I176/$J176)*(Deelnemersoverzicht!$C$13-(DATEDIF(Startdatum,$H176,"D")/365)),0)</f>
        <v>0</v>
      </c>
      <c r="O176" s="141" t="str">
        <f t="shared" si="15"/>
        <v/>
      </c>
      <c r="P176" s="15"/>
      <c r="Q176" s="15"/>
      <c r="R176" s="15"/>
      <c r="S176" s="15"/>
      <c r="T176" s="15"/>
      <c r="U176" s="15"/>
      <c r="V176" s="15"/>
      <c r="W176" s="621" t="str">
        <f>IF(ISBLANK($C176),"",_xlfn.IFNA(MATCH($C176,Deelnemersoverzicht!$C$16:$C$66,0),0))</f>
        <v/>
      </c>
      <c r="X176" s="487" t="str">
        <f t="shared" si="16"/>
        <v>Na startdatum aangekocht</v>
      </c>
    </row>
    <row r="177" spans="1:24" ht="12" customHeight="1" x14ac:dyDescent="0.2">
      <c r="A177" s="195" t="str">
        <f t="shared" si="13"/>
        <v/>
      </c>
      <c r="B177" s="552"/>
      <c r="C177" s="560"/>
      <c r="D177" s="567"/>
      <c r="E177" s="567"/>
      <c r="F177" s="567"/>
      <c r="G177" s="567"/>
      <c r="H177" s="568"/>
      <c r="I177" s="562"/>
      <c r="J177" s="563"/>
      <c r="K177" s="708">
        <f t="shared" si="14"/>
        <v>0</v>
      </c>
      <c r="L177" s="709"/>
      <c r="M177" s="559"/>
      <c r="N177" s="474">
        <f>IFERROR(($I177/$J177)*(Deelnemersoverzicht!$C$13-(DATEDIF(Startdatum,$H177,"D")/365)),0)</f>
        <v>0</v>
      </c>
      <c r="O177" s="141" t="str">
        <f t="shared" si="15"/>
        <v/>
      </c>
      <c r="P177" s="15"/>
      <c r="Q177" s="15"/>
      <c r="R177" s="15"/>
      <c r="S177" s="15"/>
      <c r="T177" s="15"/>
      <c r="U177" s="15"/>
      <c r="V177" s="15"/>
      <c r="W177" s="621" t="str">
        <f>IF(ISBLANK($C177),"",_xlfn.IFNA(MATCH($C177,Deelnemersoverzicht!$C$16:$C$66,0),0))</f>
        <v/>
      </c>
      <c r="X177" s="487" t="str">
        <f t="shared" si="16"/>
        <v>Na startdatum aangekocht</v>
      </c>
    </row>
    <row r="178" spans="1:24" ht="12" customHeight="1" x14ac:dyDescent="0.2">
      <c r="A178" s="195" t="str">
        <f t="shared" si="13"/>
        <v/>
      </c>
      <c r="B178" s="552"/>
      <c r="C178" s="560"/>
      <c r="D178" s="567"/>
      <c r="E178" s="567"/>
      <c r="F178" s="567"/>
      <c r="G178" s="567"/>
      <c r="H178" s="568"/>
      <c r="I178" s="562"/>
      <c r="J178" s="563"/>
      <c r="K178" s="708">
        <f t="shared" si="14"/>
        <v>0</v>
      </c>
      <c r="L178" s="709"/>
      <c r="M178" s="559"/>
      <c r="N178" s="474">
        <f>IFERROR(($I178/$J178)*(Deelnemersoverzicht!$C$13-(DATEDIF(Startdatum,$H178,"D")/365)),0)</f>
        <v>0</v>
      </c>
      <c r="O178" s="141" t="str">
        <f t="shared" si="15"/>
        <v/>
      </c>
      <c r="P178" s="15"/>
      <c r="Q178" s="15"/>
      <c r="R178" s="15"/>
      <c r="S178" s="15"/>
      <c r="T178" s="15"/>
      <c r="U178" s="15"/>
      <c r="V178" s="15"/>
      <c r="W178" s="621" t="str">
        <f>IF(ISBLANK($C178),"",_xlfn.IFNA(MATCH($C178,Deelnemersoverzicht!$C$16:$C$66,0),0))</f>
        <v/>
      </c>
      <c r="X178" s="487" t="str">
        <f t="shared" si="16"/>
        <v>Na startdatum aangekocht</v>
      </c>
    </row>
    <row r="179" spans="1:24" ht="12" customHeight="1" x14ac:dyDescent="0.2">
      <c r="A179" s="195" t="str">
        <f t="shared" si="13"/>
        <v/>
      </c>
      <c r="B179" s="552"/>
      <c r="C179" s="560"/>
      <c r="D179" s="567"/>
      <c r="E179" s="567"/>
      <c r="F179" s="567"/>
      <c r="G179" s="567"/>
      <c r="H179" s="568"/>
      <c r="I179" s="562"/>
      <c r="J179" s="563"/>
      <c r="K179" s="708">
        <f t="shared" si="14"/>
        <v>0</v>
      </c>
      <c r="L179" s="709"/>
      <c r="M179" s="559"/>
      <c r="N179" s="474">
        <f>IFERROR(($I179/$J179)*(Deelnemersoverzicht!$C$13-(DATEDIF(Startdatum,$H179,"D")/365)),0)</f>
        <v>0</v>
      </c>
      <c r="O179" s="141" t="str">
        <f t="shared" si="15"/>
        <v/>
      </c>
      <c r="P179" s="15"/>
      <c r="Q179" s="15"/>
      <c r="R179" s="15"/>
      <c r="S179" s="15"/>
      <c r="T179" s="15"/>
      <c r="U179" s="15"/>
      <c r="V179" s="15"/>
      <c r="W179" s="621" t="str">
        <f>IF(ISBLANK($C179),"",_xlfn.IFNA(MATCH($C179,Deelnemersoverzicht!$C$16:$C$66,0),0))</f>
        <v/>
      </c>
      <c r="X179" s="487" t="str">
        <f t="shared" si="16"/>
        <v>Na startdatum aangekocht</v>
      </c>
    </row>
    <row r="180" spans="1:24" ht="12" customHeight="1" x14ac:dyDescent="0.2">
      <c r="A180" s="195" t="str">
        <f t="shared" si="13"/>
        <v/>
      </c>
      <c r="B180" s="552"/>
      <c r="C180" s="560"/>
      <c r="D180" s="567"/>
      <c r="E180" s="567"/>
      <c r="F180" s="567"/>
      <c r="G180" s="567"/>
      <c r="H180" s="568"/>
      <c r="I180" s="562"/>
      <c r="J180" s="563"/>
      <c r="K180" s="708">
        <f t="shared" si="14"/>
        <v>0</v>
      </c>
      <c r="L180" s="709"/>
      <c r="M180" s="559"/>
      <c r="N180" s="474">
        <f>IFERROR(($I180/$J180)*(Deelnemersoverzicht!$C$13-(DATEDIF(Startdatum,$H180,"D")/365)),0)</f>
        <v>0</v>
      </c>
      <c r="O180" s="141" t="str">
        <f t="shared" si="15"/>
        <v/>
      </c>
      <c r="P180" s="15"/>
      <c r="Q180" s="15"/>
      <c r="R180" s="15"/>
      <c r="S180" s="15"/>
      <c r="T180" s="15"/>
      <c r="U180" s="15"/>
      <c r="V180" s="15"/>
      <c r="W180" s="621" t="str">
        <f>IF(ISBLANK($C180),"",_xlfn.IFNA(MATCH($C180,Deelnemersoverzicht!$C$16:$C$66,0),0))</f>
        <v/>
      </c>
      <c r="X180" s="487" t="str">
        <f t="shared" si="16"/>
        <v>Na startdatum aangekocht</v>
      </c>
    </row>
    <row r="181" spans="1:24" ht="12" customHeight="1" x14ac:dyDescent="0.2">
      <c r="A181" s="195" t="str">
        <f t="shared" si="13"/>
        <v/>
      </c>
      <c r="B181" s="552"/>
      <c r="C181" s="560"/>
      <c r="D181" s="567"/>
      <c r="E181" s="567"/>
      <c r="F181" s="567"/>
      <c r="G181" s="567"/>
      <c r="H181" s="568"/>
      <c r="I181" s="562"/>
      <c r="J181" s="563"/>
      <c r="K181" s="708">
        <f t="shared" si="14"/>
        <v>0</v>
      </c>
      <c r="L181" s="709"/>
      <c r="M181" s="559"/>
      <c r="N181" s="474">
        <f>IFERROR(($I181/$J181)*(Deelnemersoverzicht!$C$13-(DATEDIF(Startdatum,$H181,"D")/365)),0)</f>
        <v>0</v>
      </c>
      <c r="O181" s="141" t="str">
        <f t="shared" si="15"/>
        <v/>
      </c>
      <c r="P181" s="15"/>
      <c r="Q181" s="15"/>
      <c r="R181" s="15"/>
      <c r="S181" s="15"/>
      <c r="T181" s="15"/>
      <c r="U181" s="15"/>
      <c r="V181" s="15"/>
      <c r="W181" s="621" t="str">
        <f>IF(ISBLANK($C181),"",_xlfn.IFNA(MATCH($C181,Deelnemersoverzicht!$C$16:$C$66,0),0))</f>
        <v/>
      </c>
      <c r="X181" s="487" t="str">
        <f t="shared" si="16"/>
        <v>Na startdatum aangekocht</v>
      </c>
    </row>
    <row r="182" spans="1:24" ht="12" customHeight="1" x14ac:dyDescent="0.2">
      <c r="A182" s="195" t="str">
        <f t="shared" si="13"/>
        <v/>
      </c>
      <c r="B182" s="552"/>
      <c r="C182" s="560"/>
      <c r="D182" s="567"/>
      <c r="E182" s="567"/>
      <c r="F182" s="567"/>
      <c r="G182" s="567"/>
      <c r="H182" s="568"/>
      <c r="I182" s="562"/>
      <c r="J182" s="563"/>
      <c r="K182" s="708">
        <f t="shared" si="14"/>
        <v>0</v>
      </c>
      <c r="L182" s="709"/>
      <c r="M182" s="559"/>
      <c r="N182" s="474">
        <f>IFERROR(($I182/$J182)*(Deelnemersoverzicht!$C$13-(DATEDIF(Startdatum,$H182,"D")/365)),0)</f>
        <v>0</v>
      </c>
      <c r="O182" s="141" t="str">
        <f t="shared" si="15"/>
        <v/>
      </c>
      <c r="P182" s="15"/>
      <c r="Q182" s="15"/>
      <c r="R182" s="15"/>
      <c r="S182" s="15"/>
      <c r="T182" s="15"/>
      <c r="U182" s="15"/>
      <c r="V182" s="15"/>
      <c r="W182" s="621" t="str">
        <f>IF(ISBLANK($C182),"",_xlfn.IFNA(MATCH($C182,Deelnemersoverzicht!$C$16:$C$66,0),0))</f>
        <v/>
      </c>
      <c r="X182" s="487" t="str">
        <f t="shared" si="16"/>
        <v>Na startdatum aangekocht</v>
      </c>
    </row>
    <row r="183" spans="1:24" ht="12" customHeight="1" x14ac:dyDescent="0.2">
      <c r="A183" s="195" t="str">
        <f t="shared" si="13"/>
        <v/>
      </c>
      <c r="B183" s="552"/>
      <c r="C183" s="560"/>
      <c r="D183" s="567"/>
      <c r="E183" s="567"/>
      <c r="F183" s="567"/>
      <c r="G183" s="567"/>
      <c r="H183" s="568"/>
      <c r="I183" s="562"/>
      <c r="J183" s="563"/>
      <c r="K183" s="708">
        <f t="shared" si="14"/>
        <v>0</v>
      </c>
      <c r="L183" s="709"/>
      <c r="M183" s="559"/>
      <c r="N183" s="474">
        <f>IFERROR(($I183/$J183)*(Deelnemersoverzicht!$C$13-(DATEDIF(Startdatum,$H183,"D")/365)),0)</f>
        <v>0</v>
      </c>
      <c r="O183" s="141" t="str">
        <f t="shared" si="15"/>
        <v/>
      </c>
      <c r="P183" s="15"/>
      <c r="Q183" s="15"/>
      <c r="R183" s="15"/>
      <c r="S183" s="15"/>
      <c r="T183" s="15"/>
      <c r="U183" s="15"/>
      <c r="V183" s="15"/>
      <c r="W183" s="621" t="str">
        <f>IF(ISBLANK($C183),"",_xlfn.IFNA(MATCH($C183,Deelnemersoverzicht!$C$16:$C$66,0),0))</f>
        <v/>
      </c>
      <c r="X183" s="487" t="str">
        <f t="shared" si="16"/>
        <v>Na startdatum aangekocht</v>
      </c>
    </row>
    <row r="184" spans="1:24" ht="12" customHeight="1" x14ac:dyDescent="0.2">
      <c r="A184" s="195" t="str">
        <f t="shared" si="13"/>
        <v/>
      </c>
      <c r="B184" s="552"/>
      <c r="C184" s="560"/>
      <c r="D184" s="567"/>
      <c r="E184" s="567"/>
      <c r="F184" s="567"/>
      <c r="G184" s="567"/>
      <c r="H184" s="568"/>
      <c r="I184" s="562"/>
      <c r="J184" s="563"/>
      <c r="K184" s="708">
        <f t="shared" si="14"/>
        <v>0</v>
      </c>
      <c r="L184" s="709"/>
      <c r="M184" s="559"/>
      <c r="N184" s="474">
        <f>IFERROR(($I184/$J184)*(Deelnemersoverzicht!$C$13-(DATEDIF(Startdatum,$H184,"D")/365)),0)</f>
        <v>0</v>
      </c>
      <c r="O184" s="141" t="str">
        <f t="shared" si="15"/>
        <v/>
      </c>
      <c r="P184" s="15"/>
      <c r="Q184" s="15"/>
      <c r="R184" s="15"/>
      <c r="S184" s="15"/>
      <c r="T184" s="15"/>
      <c r="U184" s="15"/>
      <c r="V184" s="15"/>
      <c r="W184" s="621" t="str">
        <f>IF(ISBLANK($C184),"",_xlfn.IFNA(MATCH($C184,Deelnemersoverzicht!$C$16:$C$66,0),0))</f>
        <v/>
      </c>
      <c r="X184" s="487" t="str">
        <f t="shared" si="16"/>
        <v>Na startdatum aangekocht</v>
      </c>
    </row>
    <row r="185" spans="1:24" ht="12" customHeight="1" x14ac:dyDescent="0.2">
      <c r="A185" s="195" t="str">
        <f t="shared" si="13"/>
        <v/>
      </c>
      <c r="B185" s="552"/>
      <c r="C185" s="560"/>
      <c r="D185" s="567"/>
      <c r="E185" s="567"/>
      <c r="F185" s="567"/>
      <c r="G185" s="567"/>
      <c r="H185" s="568"/>
      <c r="I185" s="562"/>
      <c r="J185" s="563"/>
      <c r="K185" s="708">
        <f t="shared" si="14"/>
        <v>0</v>
      </c>
      <c r="L185" s="709"/>
      <c r="M185" s="559"/>
      <c r="N185" s="474">
        <f>IFERROR(($I185/$J185)*(Deelnemersoverzicht!$C$13-(DATEDIF(Startdatum,$H185,"D")/365)),0)</f>
        <v>0</v>
      </c>
      <c r="O185" s="141" t="str">
        <f t="shared" si="15"/>
        <v/>
      </c>
      <c r="P185" s="15"/>
      <c r="Q185" s="15"/>
      <c r="R185" s="15"/>
      <c r="S185" s="15"/>
      <c r="T185" s="15"/>
      <c r="U185" s="15"/>
      <c r="V185" s="15"/>
      <c r="W185" s="621" t="str">
        <f>IF(ISBLANK($C185),"",_xlfn.IFNA(MATCH($C185,Deelnemersoverzicht!$C$16:$C$66,0),0))</f>
        <v/>
      </c>
      <c r="X185" s="487" t="str">
        <f t="shared" si="16"/>
        <v>Na startdatum aangekocht</v>
      </c>
    </row>
    <row r="186" spans="1:24" ht="12" customHeight="1" x14ac:dyDescent="0.2">
      <c r="A186" s="195" t="str">
        <f t="shared" si="13"/>
        <v/>
      </c>
      <c r="B186" s="552"/>
      <c r="C186" s="560"/>
      <c r="D186" s="567"/>
      <c r="E186" s="567"/>
      <c r="F186" s="567"/>
      <c r="G186" s="567"/>
      <c r="H186" s="568"/>
      <c r="I186" s="562"/>
      <c r="J186" s="563"/>
      <c r="K186" s="708">
        <f t="shared" si="14"/>
        <v>0</v>
      </c>
      <c r="L186" s="709"/>
      <c r="M186" s="559"/>
      <c r="N186" s="474">
        <f>IFERROR(($I186/$J186)*(Deelnemersoverzicht!$C$13-(DATEDIF(Startdatum,$H186,"D")/365)),0)</f>
        <v>0</v>
      </c>
      <c r="O186" s="141" t="str">
        <f t="shared" si="15"/>
        <v/>
      </c>
      <c r="P186" s="15"/>
      <c r="Q186" s="15"/>
      <c r="R186" s="15"/>
      <c r="S186" s="15"/>
      <c r="T186" s="15"/>
      <c r="U186" s="15"/>
      <c r="V186" s="15"/>
      <c r="W186" s="621" t="str">
        <f>IF(ISBLANK($C186),"",_xlfn.IFNA(MATCH($C186,Deelnemersoverzicht!$C$16:$C$66,0),0))</f>
        <v/>
      </c>
      <c r="X186" s="487" t="str">
        <f t="shared" si="16"/>
        <v>Na startdatum aangekocht</v>
      </c>
    </row>
    <row r="187" spans="1:24" ht="12" customHeight="1" x14ac:dyDescent="0.2">
      <c r="A187" s="195" t="str">
        <f t="shared" si="13"/>
        <v/>
      </c>
      <c r="B187" s="552"/>
      <c r="C187" s="560"/>
      <c r="D187" s="567"/>
      <c r="E187" s="567"/>
      <c r="F187" s="567"/>
      <c r="G187" s="567"/>
      <c r="H187" s="568"/>
      <c r="I187" s="562"/>
      <c r="J187" s="563"/>
      <c r="K187" s="708">
        <f t="shared" si="14"/>
        <v>0</v>
      </c>
      <c r="L187" s="709"/>
      <c r="M187" s="559"/>
      <c r="N187" s="474">
        <f>IFERROR(($I187/$J187)*(Deelnemersoverzicht!$C$13-(DATEDIF(Startdatum,$H187,"D")/365)),0)</f>
        <v>0</v>
      </c>
      <c r="O187" s="141" t="str">
        <f t="shared" si="15"/>
        <v/>
      </c>
      <c r="P187" s="15"/>
      <c r="Q187" s="15"/>
      <c r="R187" s="15"/>
      <c r="S187" s="15"/>
      <c r="T187" s="15"/>
      <c r="U187" s="15"/>
      <c r="V187" s="15"/>
      <c r="W187" s="621" t="str">
        <f>IF(ISBLANK($C187),"",_xlfn.IFNA(MATCH($C187,Deelnemersoverzicht!$C$16:$C$66,0),0))</f>
        <v/>
      </c>
      <c r="X187" s="487" t="str">
        <f t="shared" si="16"/>
        <v>Na startdatum aangekocht</v>
      </c>
    </row>
    <row r="188" spans="1:24" ht="12" customHeight="1" x14ac:dyDescent="0.2">
      <c r="A188" s="195" t="str">
        <f t="shared" si="13"/>
        <v/>
      </c>
      <c r="B188" s="552"/>
      <c r="C188" s="560"/>
      <c r="D188" s="567"/>
      <c r="E188" s="567"/>
      <c r="F188" s="567"/>
      <c r="G188" s="567"/>
      <c r="H188" s="568"/>
      <c r="I188" s="562"/>
      <c r="J188" s="563"/>
      <c r="K188" s="708">
        <f t="shared" si="14"/>
        <v>0</v>
      </c>
      <c r="L188" s="709"/>
      <c r="M188" s="559"/>
      <c r="N188" s="474">
        <f>IFERROR(($I188/$J188)*(Deelnemersoverzicht!$C$13-(DATEDIF(Startdatum,$H188,"D")/365)),0)</f>
        <v>0</v>
      </c>
      <c r="O188" s="141" t="str">
        <f t="shared" si="15"/>
        <v/>
      </c>
      <c r="P188" s="15"/>
      <c r="Q188" s="15"/>
      <c r="R188" s="15"/>
      <c r="S188" s="15"/>
      <c r="T188" s="15"/>
      <c r="U188" s="15"/>
      <c r="V188" s="15"/>
      <c r="W188" s="621" t="str">
        <f>IF(ISBLANK($C188),"",_xlfn.IFNA(MATCH($C188,Deelnemersoverzicht!$C$16:$C$66,0),0))</f>
        <v/>
      </c>
      <c r="X188" s="487" t="str">
        <f t="shared" si="16"/>
        <v>Na startdatum aangekocht</v>
      </c>
    </row>
    <row r="189" spans="1:24" ht="12" customHeight="1" x14ac:dyDescent="0.2">
      <c r="A189" s="195" t="str">
        <f t="shared" si="13"/>
        <v/>
      </c>
      <c r="B189" s="552"/>
      <c r="C189" s="560"/>
      <c r="D189" s="567"/>
      <c r="E189" s="567"/>
      <c r="F189" s="567"/>
      <c r="G189" s="567"/>
      <c r="H189" s="568"/>
      <c r="I189" s="562"/>
      <c r="J189" s="563"/>
      <c r="K189" s="708">
        <f t="shared" si="14"/>
        <v>0</v>
      </c>
      <c r="L189" s="709"/>
      <c r="M189" s="559"/>
      <c r="N189" s="474">
        <f>IFERROR(($I189/$J189)*(Deelnemersoverzicht!$C$13-(DATEDIF(Startdatum,$H189,"D")/365)),0)</f>
        <v>0</v>
      </c>
      <c r="O189" s="141" t="str">
        <f t="shared" si="15"/>
        <v/>
      </c>
      <c r="P189" s="15"/>
      <c r="Q189" s="15"/>
      <c r="R189" s="15"/>
      <c r="S189" s="15"/>
      <c r="T189" s="15"/>
      <c r="U189" s="15"/>
      <c r="V189" s="15"/>
      <c r="W189" s="621" t="str">
        <f>IF(ISBLANK($C189),"",_xlfn.IFNA(MATCH($C189,Deelnemersoverzicht!$C$16:$C$66,0),0))</f>
        <v/>
      </c>
      <c r="X189" s="487" t="str">
        <f t="shared" si="16"/>
        <v>Na startdatum aangekocht</v>
      </c>
    </row>
    <row r="190" spans="1:24" ht="12" customHeight="1" x14ac:dyDescent="0.2">
      <c r="A190" s="195" t="str">
        <f t="shared" si="13"/>
        <v/>
      </c>
      <c r="B190" s="552"/>
      <c r="C190" s="560"/>
      <c r="D190" s="567"/>
      <c r="E190" s="567"/>
      <c r="F190" s="567"/>
      <c r="G190" s="567"/>
      <c r="H190" s="568"/>
      <c r="I190" s="562"/>
      <c r="J190" s="563"/>
      <c r="K190" s="708">
        <f t="shared" si="14"/>
        <v>0</v>
      </c>
      <c r="L190" s="709"/>
      <c r="M190" s="559"/>
      <c r="N190" s="474">
        <f>IFERROR(($I190/$J190)*(Deelnemersoverzicht!$C$13-(DATEDIF(Startdatum,$H190,"D")/365)),0)</f>
        <v>0</v>
      </c>
      <c r="O190" s="141" t="str">
        <f t="shared" si="15"/>
        <v/>
      </c>
      <c r="P190" s="15"/>
      <c r="Q190" s="15"/>
      <c r="R190" s="15"/>
      <c r="S190" s="15"/>
      <c r="T190" s="15"/>
      <c r="U190" s="15"/>
      <c r="V190" s="15"/>
      <c r="W190" s="621" t="str">
        <f>IF(ISBLANK($C190),"",_xlfn.IFNA(MATCH($C190,Deelnemersoverzicht!$C$16:$C$66,0),0))</f>
        <v/>
      </c>
      <c r="X190" s="487"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3"/>
        <v/>
      </c>
      <c r="B191" s="552"/>
      <c r="C191" s="560"/>
      <c r="D191" s="567"/>
      <c r="E191" s="567"/>
      <c r="F191" s="567"/>
      <c r="G191" s="567"/>
      <c r="H191" s="568"/>
      <c r="I191" s="562"/>
      <c r="J191" s="563"/>
      <c r="K191" s="708">
        <f t="shared" si="14"/>
        <v>0</v>
      </c>
      <c r="L191" s="709"/>
      <c r="M191" s="559"/>
      <c r="N191" s="474">
        <f>IFERROR(($I191/$J191)*(Deelnemersoverzicht!$C$13-(DATEDIF(Startdatum,$H191,"D")/365)),0)</f>
        <v>0</v>
      </c>
      <c r="O191" s="141" t="str">
        <f t="shared" si="15"/>
        <v/>
      </c>
      <c r="P191" s="15"/>
      <c r="Q191" s="15"/>
      <c r="R191" s="15"/>
      <c r="S191" s="15"/>
      <c r="T191" s="15"/>
      <c r="U191" s="15"/>
      <c r="V191" s="15"/>
      <c r="W191" s="621" t="str">
        <f>IF(ISBLANK($C191),"",_xlfn.IFNA(MATCH($C191,Deelnemersoverzicht!$C$16:$C$66,0),0))</f>
        <v/>
      </c>
      <c r="X191" s="487" t="str">
        <f t="shared" si="17"/>
        <v>Na startdatum aangekocht</v>
      </c>
    </row>
    <row r="192" spans="1:24" ht="12" customHeight="1" x14ac:dyDescent="0.2">
      <c r="A192" s="195" t="str">
        <f t="shared" si="13"/>
        <v/>
      </c>
      <c r="B192" s="552"/>
      <c r="C192" s="560"/>
      <c r="D192" s="567"/>
      <c r="E192" s="567"/>
      <c r="F192" s="567"/>
      <c r="G192" s="567"/>
      <c r="H192" s="568"/>
      <c r="I192" s="562"/>
      <c r="J192" s="563"/>
      <c r="K192" s="708">
        <f t="shared" si="14"/>
        <v>0</v>
      </c>
      <c r="L192" s="709"/>
      <c r="M192" s="559"/>
      <c r="N192" s="474">
        <f>IFERROR(($I192/$J192)*(Deelnemersoverzicht!$C$13-(DATEDIF(Startdatum,$H192,"D")/365)),0)</f>
        <v>0</v>
      </c>
      <c r="O192" s="141" t="str">
        <f t="shared" si="15"/>
        <v/>
      </c>
      <c r="P192" s="15"/>
      <c r="Q192" s="15"/>
      <c r="R192" s="15"/>
      <c r="S192" s="15"/>
      <c r="T192" s="15"/>
      <c r="U192" s="15"/>
      <c r="V192" s="15"/>
      <c r="W192" s="621" t="str">
        <f>IF(ISBLANK($C192),"",_xlfn.IFNA(MATCH($C192,Deelnemersoverzicht!$C$16:$C$66,0),0))</f>
        <v/>
      </c>
      <c r="X192" s="487" t="str">
        <f t="shared" si="17"/>
        <v>Na startdatum aangekocht</v>
      </c>
    </row>
    <row r="193" spans="1:24" ht="12" customHeight="1" x14ac:dyDescent="0.2">
      <c r="A193" s="195" t="str">
        <f t="shared" si="13"/>
        <v/>
      </c>
      <c r="B193" s="552"/>
      <c r="C193" s="560"/>
      <c r="D193" s="567"/>
      <c r="E193" s="567"/>
      <c r="F193" s="567"/>
      <c r="G193" s="567"/>
      <c r="H193" s="568"/>
      <c r="I193" s="562"/>
      <c r="J193" s="563"/>
      <c r="K193" s="708">
        <f t="shared" si="14"/>
        <v>0</v>
      </c>
      <c r="L193" s="709"/>
      <c r="M193" s="559"/>
      <c r="N193" s="474">
        <f>IFERROR(($I193/$J193)*(Deelnemersoverzicht!$C$13-(DATEDIF(Startdatum,$H193,"D")/365)),0)</f>
        <v>0</v>
      </c>
      <c r="O193" s="141" t="str">
        <f t="shared" si="15"/>
        <v/>
      </c>
      <c r="P193" s="15"/>
      <c r="Q193" s="15"/>
      <c r="R193" s="15"/>
      <c r="S193" s="15"/>
      <c r="T193" s="15"/>
      <c r="U193" s="15"/>
      <c r="V193" s="15"/>
      <c r="W193" s="621" t="str">
        <f>IF(ISBLANK($C193),"",_xlfn.IFNA(MATCH($C193,Deelnemersoverzicht!$C$16:$C$66,0),0))</f>
        <v/>
      </c>
      <c r="X193" s="487" t="str">
        <f t="shared" si="17"/>
        <v>Na startdatum aangekocht</v>
      </c>
    </row>
    <row r="194" spans="1:24" ht="12" customHeight="1" x14ac:dyDescent="0.2">
      <c r="A194" s="195" t="str">
        <f t="shared" si="13"/>
        <v/>
      </c>
      <c r="B194" s="552"/>
      <c r="C194" s="560"/>
      <c r="D194" s="567"/>
      <c r="E194" s="567"/>
      <c r="F194" s="567"/>
      <c r="G194" s="567"/>
      <c r="H194" s="568"/>
      <c r="I194" s="562"/>
      <c r="J194" s="563"/>
      <c r="K194" s="708">
        <f t="shared" si="14"/>
        <v>0</v>
      </c>
      <c r="L194" s="709"/>
      <c r="M194" s="559"/>
      <c r="N194" s="474">
        <f>IFERROR(($I194/$J194)*(Deelnemersoverzicht!$C$13-(DATEDIF(Startdatum,$H194,"D")/365)),0)</f>
        <v>0</v>
      </c>
      <c r="O194" s="141" t="str">
        <f t="shared" si="15"/>
        <v/>
      </c>
      <c r="P194" s="15"/>
      <c r="Q194" s="15"/>
      <c r="R194" s="15"/>
      <c r="S194" s="15"/>
      <c r="T194" s="15"/>
      <c r="U194" s="15"/>
      <c r="V194" s="15"/>
      <c r="W194" s="621" t="str">
        <f>IF(ISBLANK($C194),"",_xlfn.IFNA(MATCH($C194,Deelnemersoverzicht!$C$16:$C$66,0),0))</f>
        <v/>
      </c>
      <c r="X194" s="487" t="str">
        <f t="shared" si="17"/>
        <v>Na startdatum aangekocht</v>
      </c>
    </row>
    <row r="195" spans="1:24" ht="12" customHeight="1" x14ac:dyDescent="0.2">
      <c r="A195" s="195" t="str">
        <f t="shared" si="13"/>
        <v/>
      </c>
      <c r="B195" s="552"/>
      <c r="C195" s="560"/>
      <c r="D195" s="567"/>
      <c r="E195" s="567"/>
      <c r="F195" s="567"/>
      <c r="G195" s="567"/>
      <c r="H195" s="568"/>
      <c r="I195" s="562"/>
      <c r="J195" s="563"/>
      <c r="K195" s="708">
        <f t="shared" si="14"/>
        <v>0</v>
      </c>
      <c r="L195" s="709"/>
      <c r="M195" s="559"/>
      <c r="N195" s="474">
        <f>IFERROR(($I195/$J195)*(Deelnemersoverzicht!$C$13-(DATEDIF(Startdatum,$H195,"D")/365)),0)</f>
        <v>0</v>
      </c>
      <c r="O195" s="141" t="str">
        <f t="shared" si="15"/>
        <v/>
      </c>
      <c r="P195" s="15"/>
      <c r="Q195" s="15"/>
      <c r="R195" s="15"/>
      <c r="S195" s="15"/>
      <c r="T195" s="15"/>
      <c r="U195" s="15"/>
      <c r="V195" s="15"/>
      <c r="W195" s="621" t="str">
        <f>IF(ISBLANK($C195),"",_xlfn.IFNA(MATCH($C195,Deelnemersoverzicht!$C$16:$C$66,0),0))</f>
        <v/>
      </c>
      <c r="X195" s="487" t="str">
        <f t="shared" si="17"/>
        <v>Na startdatum aangekocht</v>
      </c>
    </row>
    <row r="196" spans="1:24" ht="12" customHeight="1" x14ac:dyDescent="0.2">
      <c r="A196" s="195" t="str">
        <f t="shared" si="13"/>
        <v/>
      </c>
      <c r="B196" s="552"/>
      <c r="C196" s="560"/>
      <c r="D196" s="567"/>
      <c r="E196" s="567"/>
      <c r="F196" s="567"/>
      <c r="G196" s="567"/>
      <c r="H196" s="568"/>
      <c r="I196" s="562"/>
      <c r="J196" s="563"/>
      <c r="K196" s="708">
        <f t="shared" si="14"/>
        <v>0</v>
      </c>
      <c r="L196" s="709"/>
      <c r="M196" s="559"/>
      <c r="N196" s="474">
        <f>IFERROR(($I196/$J196)*(Deelnemersoverzicht!$C$13-(DATEDIF(Startdatum,$H196,"D")/365)),0)</f>
        <v>0</v>
      </c>
      <c r="O196" s="141" t="str">
        <f t="shared" si="15"/>
        <v/>
      </c>
      <c r="P196" s="15"/>
      <c r="Q196" s="15"/>
      <c r="R196" s="15"/>
      <c r="S196" s="15"/>
      <c r="T196" s="15"/>
      <c r="U196" s="15"/>
      <c r="V196" s="15"/>
      <c r="W196" s="621" t="str">
        <f>IF(ISBLANK($C196),"",_xlfn.IFNA(MATCH($C196,Deelnemersoverzicht!$C$16:$C$66,0),0))</f>
        <v/>
      </c>
      <c r="X196" s="487" t="str">
        <f t="shared" si="17"/>
        <v>Na startdatum aangekocht</v>
      </c>
    </row>
    <row r="197" spans="1:24" ht="12" customHeight="1" x14ac:dyDescent="0.2">
      <c r="A197" s="195" t="str">
        <f t="shared" si="13"/>
        <v/>
      </c>
      <c r="B197" s="552"/>
      <c r="C197" s="560"/>
      <c r="D197" s="567"/>
      <c r="E197" s="567"/>
      <c r="F197" s="567"/>
      <c r="G197" s="567"/>
      <c r="H197" s="568"/>
      <c r="I197" s="562"/>
      <c r="J197" s="563"/>
      <c r="K197" s="708">
        <f t="shared" si="14"/>
        <v>0</v>
      </c>
      <c r="L197" s="709"/>
      <c r="M197" s="559"/>
      <c r="N197" s="474">
        <f>IFERROR(($I197/$J197)*(Deelnemersoverzicht!$C$13-(DATEDIF(Startdatum,$H197,"D")/365)),0)</f>
        <v>0</v>
      </c>
      <c r="O197" s="141" t="str">
        <f t="shared" si="15"/>
        <v/>
      </c>
      <c r="P197" s="15"/>
      <c r="Q197" s="15"/>
      <c r="R197" s="15"/>
      <c r="S197" s="15"/>
      <c r="T197" s="15"/>
      <c r="U197" s="15"/>
      <c r="V197" s="15"/>
      <c r="W197" s="621" t="str">
        <f>IF(ISBLANK($C197),"",_xlfn.IFNA(MATCH($C197,Deelnemersoverzicht!$C$16:$C$66,0),0))</f>
        <v/>
      </c>
      <c r="X197" s="487" t="str">
        <f t="shared" si="17"/>
        <v>Na startdatum aangekocht</v>
      </c>
    </row>
    <row r="198" spans="1:24" ht="12" customHeight="1" x14ac:dyDescent="0.2">
      <c r="A198" s="195" t="str">
        <f t="shared" si="13"/>
        <v/>
      </c>
      <c r="B198" s="552"/>
      <c r="C198" s="560"/>
      <c r="D198" s="567"/>
      <c r="E198" s="567"/>
      <c r="F198" s="567"/>
      <c r="G198" s="567"/>
      <c r="H198" s="568"/>
      <c r="I198" s="562"/>
      <c r="J198" s="563"/>
      <c r="K198" s="708">
        <f t="shared" si="14"/>
        <v>0</v>
      </c>
      <c r="L198" s="709"/>
      <c r="M198" s="559"/>
      <c r="N198" s="474">
        <f>IFERROR(($I198/$J198)*(Deelnemersoverzicht!$C$13-(DATEDIF(Startdatum,$H198,"D")/365)),0)</f>
        <v>0</v>
      </c>
      <c r="O198" s="141" t="str">
        <f t="shared" si="15"/>
        <v/>
      </c>
      <c r="P198" s="15"/>
      <c r="Q198" s="15"/>
      <c r="R198" s="15"/>
      <c r="S198" s="15"/>
      <c r="T198" s="15"/>
      <c r="U198" s="15"/>
      <c r="V198" s="15"/>
      <c r="W198" s="621" t="str">
        <f>IF(ISBLANK($C198),"",_xlfn.IFNA(MATCH($C198,Deelnemersoverzicht!$C$16:$C$66,0),0))</f>
        <v/>
      </c>
      <c r="X198" s="487" t="str">
        <f t="shared" si="17"/>
        <v>Na startdatum aangekocht</v>
      </c>
    </row>
    <row r="199" spans="1:24" ht="12" customHeight="1" x14ac:dyDescent="0.2">
      <c r="A199" s="195" t="str">
        <f t="shared" si="13"/>
        <v/>
      </c>
      <c r="B199" s="552"/>
      <c r="C199" s="560"/>
      <c r="D199" s="567"/>
      <c r="E199" s="567"/>
      <c r="F199" s="567"/>
      <c r="G199" s="567"/>
      <c r="H199" s="568"/>
      <c r="I199" s="562"/>
      <c r="J199" s="563"/>
      <c r="K199" s="708">
        <f t="shared" si="14"/>
        <v>0</v>
      </c>
      <c r="L199" s="709"/>
      <c r="M199" s="559"/>
      <c r="N199" s="474">
        <f>IFERROR(($I199/$J199)*(Deelnemersoverzicht!$C$13-(DATEDIF(Startdatum,$H199,"D")/365)),0)</f>
        <v>0</v>
      </c>
      <c r="O199" s="141" t="str">
        <f t="shared" si="15"/>
        <v/>
      </c>
      <c r="P199" s="15"/>
      <c r="Q199" s="15"/>
      <c r="R199" s="15"/>
      <c r="S199" s="15"/>
      <c r="T199" s="15"/>
      <c r="U199" s="15"/>
      <c r="V199" s="15"/>
      <c r="W199" s="621" t="str">
        <f>IF(ISBLANK($C199),"",_xlfn.IFNA(MATCH($C199,Deelnemersoverzicht!$C$16:$C$66,0),0))</f>
        <v/>
      </c>
      <c r="X199" s="487" t="str">
        <f t="shared" si="17"/>
        <v>Na startdatum aangekocht</v>
      </c>
    </row>
    <row r="200" spans="1:24" ht="12" customHeight="1" x14ac:dyDescent="0.2">
      <c r="A200" s="195" t="str">
        <f t="shared" si="13"/>
        <v/>
      </c>
      <c r="B200" s="552"/>
      <c r="C200" s="560"/>
      <c r="D200" s="567"/>
      <c r="E200" s="567"/>
      <c r="F200" s="567"/>
      <c r="G200" s="567"/>
      <c r="H200" s="568"/>
      <c r="I200" s="562"/>
      <c r="J200" s="563"/>
      <c r="K200" s="708">
        <f t="shared" si="14"/>
        <v>0</v>
      </c>
      <c r="L200" s="709"/>
      <c r="M200" s="559"/>
      <c r="N200" s="474">
        <f>IFERROR(($I200/$J200)*(Deelnemersoverzicht!$C$13-(DATEDIF(Startdatum,$H200,"D")/365)),0)</f>
        <v>0</v>
      </c>
      <c r="O200" s="141" t="str">
        <f t="shared" si="15"/>
        <v/>
      </c>
      <c r="P200" s="15"/>
      <c r="Q200" s="15"/>
      <c r="R200" s="15"/>
      <c r="S200" s="15"/>
      <c r="T200" s="15"/>
      <c r="U200" s="15"/>
      <c r="V200" s="15"/>
      <c r="W200" s="621" t="str">
        <f>IF(ISBLANK($C200),"",_xlfn.IFNA(MATCH($C200,Deelnemersoverzicht!$C$16:$C$66,0),0))</f>
        <v/>
      </c>
      <c r="X200" s="487" t="str">
        <f t="shared" si="17"/>
        <v>Na startdatum aangekocht</v>
      </c>
    </row>
    <row r="201" spans="1:24" ht="12" customHeight="1" x14ac:dyDescent="0.2">
      <c r="A201" s="195" t="str">
        <f t="shared" si="13"/>
        <v/>
      </c>
      <c r="B201" s="552"/>
      <c r="C201" s="560"/>
      <c r="D201" s="567"/>
      <c r="E201" s="567"/>
      <c r="F201" s="567"/>
      <c r="G201" s="567"/>
      <c r="H201" s="568"/>
      <c r="I201" s="562"/>
      <c r="J201" s="563"/>
      <c r="K201" s="708">
        <f t="shared" si="14"/>
        <v>0</v>
      </c>
      <c r="L201" s="709"/>
      <c r="M201" s="559"/>
      <c r="N201" s="474">
        <f>IFERROR(($I201/$J201)*(Deelnemersoverzicht!$C$13-(DATEDIF(Startdatum,$H201,"D")/365)),0)</f>
        <v>0</v>
      </c>
      <c r="O201" s="141" t="str">
        <f t="shared" si="15"/>
        <v/>
      </c>
      <c r="P201" s="15"/>
      <c r="Q201" s="15"/>
      <c r="R201" s="15"/>
      <c r="S201" s="15"/>
      <c r="T201" s="15"/>
      <c r="U201" s="15"/>
      <c r="V201" s="15"/>
      <c r="W201" s="621" t="str">
        <f>IF(ISBLANK($C201),"",_xlfn.IFNA(MATCH($C201,Deelnemersoverzicht!$C$16:$C$66,0),0))</f>
        <v/>
      </c>
      <c r="X201" s="487" t="str">
        <f t="shared" si="17"/>
        <v>Na startdatum aangekocht</v>
      </c>
    </row>
    <row r="202" spans="1:24" ht="12" customHeight="1" x14ac:dyDescent="0.2">
      <c r="A202" s="195" t="str">
        <f t="shared" si="13"/>
        <v/>
      </c>
      <c r="B202" s="552"/>
      <c r="C202" s="560"/>
      <c r="D202" s="567"/>
      <c r="E202" s="567"/>
      <c r="F202" s="567"/>
      <c r="G202" s="567"/>
      <c r="H202" s="568"/>
      <c r="I202" s="562"/>
      <c r="J202" s="563"/>
      <c r="K202" s="708">
        <f t="shared" si="14"/>
        <v>0</v>
      </c>
      <c r="L202" s="709"/>
      <c r="M202" s="559"/>
      <c r="N202" s="474">
        <f>IFERROR(($I202/$J202)*(Deelnemersoverzicht!$C$13-(DATEDIF(Startdatum,$H202,"D")/365)),0)</f>
        <v>0</v>
      </c>
      <c r="O202" s="141" t="str">
        <f t="shared" si="15"/>
        <v/>
      </c>
      <c r="P202" s="15"/>
      <c r="Q202" s="15"/>
      <c r="R202" s="15"/>
      <c r="S202" s="15"/>
      <c r="T202" s="15"/>
      <c r="U202" s="15"/>
      <c r="V202" s="15"/>
      <c r="W202" s="621" t="str">
        <f>IF(ISBLANK($C202),"",_xlfn.IFNA(MATCH($C202,Deelnemersoverzicht!$C$16:$C$66,0),0))</f>
        <v/>
      </c>
      <c r="X202" s="487" t="str">
        <f t="shared" si="17"/>
        <v>Na startdatum aangekocht</v>
      </c>
    </row>
    <row r="203" spans="1:24" ht="12" customHeight="1" x14ac:dyDescent="0.2">
      <c r="A203" s="195" t="str">
        <f t="shared" si="13"/>
        <v/>
      </c>
      <c r="B203" s="552"/>
      <c r="C203" s="560"/>
      <c r="D203" s="567"/>
      <c r="E203" s="567"/>
      <c r="F203" s="567"/>
      <c r="G203" s="567"/>
      <c r="H203" s="568"/>
      <c r="I203" s="562"/>
      <c r="J203" s="563"/>
      <c r="K203" s="708">
        <f t="shared" si="14"/>
        <v>0</v>
      </c>
      <c r="L203" s="709"/>
      <c r="M203" s="559"/>
      <c r="N203" s="474">
        <f>IFERROR(($I203/$J203)*(Deelnemersoverzicht!$C$13-(DATEDIF(Startdatum,$H203,"D")/365)),0)</f>
        <v>0</v>
      </c>
      <c r="O203" s="141" t="str">
        <f t="shared" si="15"/>
        <v/>
      </c>
      <c r="P203" s="15"/>
      <c r="Q203" s="15"/>
      <c r="R203" s="15"/>
      <c r="S203" s="15"/>
      <c r="T203" s="15"/>
      <c r="U203" s="15"/>
      <c r="V203" s="15"/>
      <c r="W203" s="621" t="str">
        <f>IF(ISBLANK($C203),"",_xlfn.IFNA(MATCH($C203,Deelnemersoverzicht!$C$16:$C$66,0),0))</f>
        <v/>
      </c>
      <c r="X203" s="487" t="str">
        <f t="shared" si="17"/>
        <v>Na startdatum aangekocht</v>
      </c>
    </row>
    <row r="204" spans="1:24" ht="12" customHeight="1" x14ac:dyDescent="0.2">
      <c r="A204" s="195" t="str">
        <f t="shared" si="13"/>
        <v/>
      </c>
      <c r="B204" s="552"/>
      <c r="C204" s="560"/>
      <c r="D204" s="567"/>
      <c r="E204" s="567"/>
      <c r="F204" s="567"/>
      <c r="G204" s="567"/>
      <c r="H204" s="568"/>
      <c r="I204" s="562"/>
      <c r="J204" s="563"/>
      <c r="K204" s="708">
        <f t="shared" si="14"/>
        <v>0</v>
      </c>
      <c r="L204" s="709"/>
      <c r="M204" s="559"/>
      <c r="N204" s="474">
        <f>IFERROR(($I204/$J204)*(Deelnemersoverzicht!$C$13-(DATEDIF(Startdatum,$H204,"D")/365)),0)</f>
        <v>0</v>
      </c>
      <c r="O204" s="141" t="str">
        <f t="shared" si="15"/>
        <v/>
      </c>
      <c r="P204" s="15"/>
      <c r="Q204" s="15"/>
      <c r="R204" s="15"/>
      <c r="S204" s="15"/>
      <c r="T204" s="15"/>
      <c r="U204" s="15"/>
      <c r="V204" s="15"/>
      <c r="W204" s="621" t="str">
        <f>IF(ISBLANK($C204),"",_xlfn.IFNA(MATCH($C204,Deelnemersoverzicht!$C$16:$C$66,0),0))</f>
        <v/>
      </c>
      <c r="X204" s="487" t="str">
        <f t="shared" si="17"/>
        <v>Na startdatum aangekocht</v>
      </c>
    </row>
    <row r="205" spans="1:24" ht="12" customHeight="1" x14ac:dyDescent="0.2">
      <c r="A205" s="195" t="str">
        <f t="shared" si="13"/>
        <v/>
      </c>
      <c r="B205" s="552"/>
      <c r="C205" s="560"/>
      <c r="D205" s="567"/>
      <c r="E205" s="567"/>
      <c r="F205" s="567"/>
      <c r="G205" s="567"/>
      <c r="H205" s="568"/>
      <c r="I205" s="562"/>
      <c r="J205" s="563"/>
      <c r="K205" s="708">
        <f t="shared" si="14"/>
        <v>0</v>
      </c>
      <c r="L205" s="709"/>
      <c r="M205" s="559"/>
      <c r="N205" s="474">
        <f>IFERROR(($I205/$J205)*(Deelnemersoverzicht!$C$13-(DATEDIF(Startdatum,$H205,"D")/365)),0)</f>
        <v>0</v>
      </c>
      <c r="O205" s="141" t="str">
        <f t="shared" si="15"/>
        <v/>
      </c>
      <c r="P205" s="15"/>
      <c r="Q205" s="15"/>
      <c r="R205" s="15"/>
      <c r="S205" s="15"/>
      <c r="T205" s="15"/>
      <c r="U205" s="15"/>
      <c r="V205" s="15"/>
      <c r="W205" s="621" t="str">
        <f>IF(ISBLANK($C205),"",_xlfn.IFNA(MATCH($C205,Deelnemersoverzicht!$C$16:$C$66,0),0))</f>
        <v/>
      </c>
      <c r="X205" s="487" t="str">
        <f t="shared" si="17"/>
        <v>Na startdatum aangekocht</v>
      </c>
    </row>
    <row r="206" spans="1:24" ht="12" customHeight="1" x14ac:dyDescent="0.2">
      <c r="A206" s="195" t="str">
        <f t="shared" si="13"/>
        <v/>
      </c>
      <c r="B206" s="552"/>
      <c r="C206" s="560"/>
      <c r="D206" s="567"/>
      <c r="E206" s="567"/>
      <c r="F206" s="567"/>
      <c r="G206" s="567"/>
      <c r="H206" s="568"/>
      <c r="I206" s="562"/>
      <c r="J206" s="563"/>
      <c r="K206" s="708">
        <f t="shared" si="14"/>
        <v>0</v>
      </c>
      <c r="L206" s="709"/>
      <c r="M206" s="559"/>
      <c r="N206" s="474">
        <f>IFERROR(($I206/$J206)*(Deelnemersoverzicht!$C$13-(DATEDIF(Startdatum,$H206,"D")/365)),0)</f>
        <v>0</v>
      </c>
      <c r="O206" s="141" t="str">
        <f t="shared" si="15"/>
        <v/>
      </c>
      <c r="P206" s="15"/>
      <c r="Q206" s="15"/>
      <c r="R206" s="15"/>
      <c r="S206" s="15"/>
      <c r="T206" s="15"/>
      <c r="U206" s="15"/>
      <c r="V206" s="15"/>
      <c r="W206" s="621" t="str">
        <f>IF(ISBLANK($C206),"",_xlfn.IFNA(MATCH($C206,Deelnemersoverzicht!$C$16:$C$66,0),0))</f>
        <v/>
      </c>
      <c r="X206" s="487" t="str">
        <f t="shared" si="17"/>
        <v>Na startdatum aangekocht</v>
      </c>
    </row>
    <row r="207" spans="1:24" ht="12" customHeight="1" x14ac:dyDescent="0.2">
      <c r="A207" s="195"/>
      <c r="B207" s="137"/>
      <c r="C207" s="136"/>
      <c r="D207" s="136"/>
      <c r="E207" s="15"/>
      <c r="F207" s="15"/>
      <c r="G207" s="15"/>
      <c r="H207" s="136"/>
      <c r="I207" s="136"/>
      <c r="J207" s="136"/>
      <c r="K207" s="136"/>
      <c r="L207" s="136"/>
      <c r="M207" s="470" t="s">
        <v>504</v>
      </c>
      <c r="N207" s="471">
        <f>SUM(N157:N206)</f>
        <v>0</v>
      </c>
      <c r="O207" s="141"/>
      <c r="P207" s="15"/>
      <c r="Q207" s="15"/>
      <c r="R207" s="15"/>
      <c r="S207" s="15"/>
      <c r="T207" s="15"/>
      <c r="U207" s="15"/>
      <c r="V207" s="15"/>
      <c r="W207" s="440"/>
      <c r="X207" s="15"/>
    </row>
    <row r="208" spans="1:24" ht="12" customHeight="1" x14ac:dyDescent="0.2">
      <c r="A208" s="195"/>
      <c r="B208" s="137"/>
      <c r="C208" s="136"/>
      <c r="D208" s="136"/>
      <c r="E208" s="136"/>
      <c r="F208" s="136"/>
      <c r="G208" s="136"/>
      <c r="H208" s="136"/>
      <c r="I208" s="136"/>
      <c r="J208" s="136"/>
      <c r="K208" s="136"/>
      <c r="L208" s="136"/>
      <c r="M208" s="136"/>
      <c r="N208" s="15"/>
      <c r="O208" s="141"/>
      <c r="P208" s="15"/>
      <c r="Q208" s="15"/>
      <c r="R208" s="15"/>
      <c r="S208" s="15"/>
      <c r="T208" s="15"/>
      <c r="U208" s="15"/>
      <c r="V208" s="15"/>
      <c r="W208" s="440"/>
      <c r="X208" s="15"/>
    </row>
    <row r="209" spans="1:24" ht="12" customHeight="1" x14ac:dyDescent="0.2">
      <c r="A209" s="195"/>
      <c r="B209" s="137" t="s">
        <v>117</v>
      </c>
      <c r="C209" s="136"/>
      <c r="D209" s="136"/>
      <c r="E209" s="136"/>
      <c r="F209" s="136"/>
      <c r="G209" s="136"/>
      <c r="H209" s="136"/>
      <c r="I209" s="136"/>
      <c r="J209" s="136"/>
      <c r="K209" s="136"/>
      <c r="L209" s="136"/>
      <c r="M209" s="136"/>
      <c r="N209" s="15"/>
      <c r="O209" s="141"/>
      <c r="P209" s="15"/>
      <c r="Q209" s="15"/>
      <c r="R209" s="15"/>
      <c r="S209" s="15"/>
      <c r="T209" s="15"/>
      <c r="U209" s="15"/>
      <c r="V209" s="15"/>
      <c r="W209" s="440"/>
      <c r="X209" s="15"/>
    </row>
    <row r="210" spans="1:24" ht="51" customHeight="1" x14ac:dyDescent="0.2">
      <c r="A210" s="195"/>
      <c r="B210" s="464" t="s">
        <v>263</v>
      </c>
      <c r="C210" s="670" t="s">
        <v>99</v>
      </c>
      <c r="D210" s="465" t="s">
        <v>73</v>
      </c>
      <c r="E210" s="140"/>
      <c r="F210" s="140"/>
      <c r="G210" s="140"/>
      <c r="H210" s="140"/>
      <c r="I210" s="140"/>
      <c r="J210" s="464" t="s">
        <v>76</v>
      </c>
      <c r="K210" s="464" t="s">
        <v>119</v>
      </c>
      <c r="L210" s="465"/>
      <c r="M210" s="466" t="s">
        <v>65</v>
      </c>
      <c r="N210" s="464" t="s">
        <v>71</v>
      </c>
      <c r="O210" s="141"/>
      <c r="P210" s="15"/>
      <c r="Q210" s="15"/>
      <c r="R210" s="15"/>
      <c r="S210" s="15"/>
      <c r="T210" s="15"/>
      <c r="U210" s="15"/>
      <c r="V210" s="15"/>
      <c r="W210" s="440"/>
      <c r="X210" s="15"/>
    </row>
    <row r="211" spans="1:24" ht="12" customHeight="1" x14ac:dyDescent="0.2">
      <c r="A211" s="195" t="str">
        <f t="shared" ref="A211:A260" si="18">B211&amp;M211</f>
        <v/>
      </c>
      <c r="B211" s="552"/>
      <c r="C211" s="560"/>
      <c r="D211" s="554"/>
      <c r="E211" s="554"/>
      <c r="F211" s="554"/>
      <c r="G211" s="554"/>
      <c r="H211" s="554"/>
      <c r="I211" s="554"/>
      <c r="J211" s="566"/>
      <c r="K211" s="569"/>
      <c r="L211" s="569"/>
      <c r="M211" s="559"/>
      <c r="N211" s="474">
        <f>J211*K211</f>
        <v>0</v>
      </c>
      <c r="O211" s="141" t="str">
        <f t="shared" ref="O211:O260" si="19">IF(AND(COUNTA(B211:K211)&gt;0,ISBLANK(M211)),"Activiteittype ontbreekt!",IF(B211="","",IF(COUNTIF($B$15:$B$314,B211)=1,"",IF(COUNTIF($A$15:$A$314,B211&amp;M211)&gt;1,"","Let op dat elk activiteitnummer hetzelfde activiteittype moet krijgen!"))))</f>
        <v/>
      </c>
      <c r="P211" s="15"/>
      <c r="Q211" s="15"/>
      <c r="R211" s="15"/>
      <c r="S211" s="15"/>
      <c r="T211" s="15"/>
      <c r="U211" s="15"/>
      <c r="V211" s="15"/>
      <c r="W211" s="621" t="str">
        <f>IF(ISBLANK($C211),"",_xlfn.IFNA(MATCH($C211,Deelnemersoverzicht!$C$16:$C$66,0),0))</f>
        <v/>
      </c>
      <c r="X211" s="15"/>
    </row>
    <row r="212" spans="1:24" ht="12" customHeight="1" x14ac:dyDescent="0.2">
      <c r="A212" s="195" t="str">
        <f t="shared" si="18"/>
        <v/>
      </c>
      <c r="B212" s="552"/>
      <c r="C212" s="560"/>
      <c r="D212" s="554"/>
      <c r="E212" s="554"/>
      <c r="F212" s="554"/>
      <c r="G212" s="554"/>
      <c r="H212" s="554"/>
      <c r="I212" s="554"/>
      <c r="J212" s="566"/>
      <c r="K212" s="569"/>
      <c r="L212" s="569"/>
      <c r="M212" s="559"/>
      <c r="N212" s="474">
        <f t="shared" ref="N212:N260" si="20">J212*K212</f>
        <v>0</v>
      </c>
      <c r="O212" s="141" t="str">
        <f t="shared" si="19"/>
        <v/>
      </c>
      <c r="P212" s="15"/>
      <c r="Q212" s="15"/>
      <c r="R212" s="15"/>
      <c r="S212" s="15"/>
      <c r="T212" s="15"/>
      <c r="U212" s="15"/>
      <c r="V212" s="15"/>
      <c r="W212" s="621" t="str">
        <f>IF(ISBLANK($C212),"",_xlfn.IFNA(MATCH($C212,Deelnemersoverzicht!$C$16:$C$66,0),0))</f>
        <v/>
      </c>
      <c r="X212" s="15"/>
    </row>
    <row r="213" spans="1:24" ht="12" customHeight="1" x14ac:dyDescent="0.2">
      <c r="A213" s="195" t="str">
        <f t="shared" si="18"/>
        <v/>
      </c>
      <c r="B213" s="552"/>
      <c r="C213" s="560"/>
      <c r="D213" s="554"/>
      <c r="E213" s="554"/>
      <c r="F213" s="554"/>
      <c r="G213" s="554"/>
      <c r="H213" s="554"/>
      <c r="I213" s="554"/>
      <c r="J213" s="566"/>
      <c r="K213" s="569"/>
      <c r="L213" s="569"/>
      <c r="M213" s="559"/>
      <c r="N213" s="474">
        <f t="shared" si="20"/>
        <v>0</v>
      </c>
      <c r="O213" s="141" t="str">
        <f t="shared" si="19"/>
        <v/>
      </c>
      <c r="P213" s="15"/>
      <c r="Q213" s="15"/>
      <c r="R213" s="15"/>
      <c r="S213" s="15"/>
      <c r="T213" s="15"/>
      <c r="U213" s="15"/>
      <c r="V213" s="15"/>
      <c r="W213" s="621" t="str">
        <f>IF(ISBLANK($C213),"",_xlfn.IFNA(MATCH($C213,Deelnemersoverzicht!$C$16:$C$66,0),0))</f>
        <v/>
      </c>
      <c r="X213" s="15"/>
    </row>
    <row r="214" spans="1:24" ht="12" customHeight="1" x14ac:dyDescent="0.2">
      <c r="A214" s="195" t="str">
        <f t="shared" si="18"/>
        <v/>
      </c>
      <c r="B214" s="552"/>
      <c r="C214" s="560"/>
      <c r="D214" s="554"/>
      <c r="E214" s="554"/>
      <c r="F214" s="554"/>
      <c r="G214" s="554"/>
      <c r="H214" s="554"/>
      <c r="I214" s="554"/>
      <c r="J214" s="566"/>
      <c r="K214" s="569"/>
      <c r="L214" s="569"/>
      <c r="M214" s="559"/>
      <c r="N214" s="474">
        <f t="shared" si="20"/>
        <v>0</v>
      </c>
      <c r="O214" s="141" t="str">
        <f t="shared" si="19"/>
        <v/>
      </c>
      <c r="P214" s="15"/>
      <c r="Q214" s="15"/>
      <c r="R214" s="15"/>
      <c r="S214" s="15"/>
      <c r="T214" s="15"/>
      <c r="U214" s="15"/>
      <c r="V214" s="15"/>
      <c r="W214" s="621" t="str">
        <f>IF(ISBLANK($C214),"",_xlfn.IFNA(MATCH($C214,Deelnemersoverzicht!$C$16:$C$66,0),0))</f>
        <v/>
      </c>
      <c r="X214" s="15"/>
    </row>
    <row r="215" spans="1:24" ht="12" customHeight="1" x14ac:dyDescent="0.2">
      <c r="A215" s="195" t="str">
        <f t="shared" si="18"/>
        <v/>
      </c>
      <c r="B215" s="552"/>
      <c r="C215" s="560"/>
      <c r="D215" s="554"/>
      <c r="E215" s="554"/>
      <c r="F215" s="554"/>
      <c r="G215" s="554"/>
      <c r="H215" s="554"/>
      <c r="I215" s="554"/>
      <c r="J215" s="566"/>
      <c r="K215" s="569"/>
      <c r="L215" s="569"/>
      <c r="M215" s="559"/>
      <c r="N215" s="474">
        <f t="shared" si="20"/>
        <v>0</v>
      </c>
      <c r="O215" s="141" t="str">
        <f t="shared" si="19"/>
        <v/>
      </c>
      <c r="P215" s="15"/>
      <c r="Q215" s="15"/>
      <c r="R215" s="15"/>
      <c r="S215" s="15"/>
      <c r="T215" s="15"/>
      <c r="U215" s="15"/>
      <c r="V215" s="15"/>
      <c r="W215" s="621" t="str">
        <f>IF(ISBLANK($C215),"",_xlfn.IFNA(MATCH($C215,Deelnemersoverzicht!$C$16:$C$66,0),0))</f>
        <v/>
      </c>
      <c r="X215" s="15"/>
    </row>
    <row r="216" spans="1:24" ht="12" customHeight="1" x14ac:dyDescent="0.2">
      <c r="A216" s="195" t="str">
        <f t="shared" si="18"/>
        <v/>
      </c>
      <c r="B216" s="552"/>
      <c r="C216" s="560"/>
      <c r="D216" s="554"/>
      <c r="E216" s="554"/>
      <c r="F216" s="554"/>
      <c r="G216" s="554"/>
      <c r="H216" s="554"/>
      <c r="I216" s="554"/>
      <c r="J216" s="566"/>
      <c r="K216" s="569"/>
      <c r="L216" s="569"/>
      <c r="M216" s="559"/>
      <c r="N216" s="474">
        <f t="shared" si="20"/>
        <v>0</v>
      </c>
      <c r="O216" s="141" t="str">
        <f t="shared" si="19"/>
        <v/>
      </c>
      <c r="P216" s="15"/>
      <c r="Q216" s="15"/>
      <c r="R216" s="15"/>
      <c r="S216" s="15"/>
      <c r="T216" s="15"/>
      <c r="U216" s="15"/>
      <c r="V216" s="15"/>
      <c r="W216" s="621" t="str">
        <f>IF(ISBLANK($C216),"",_xlfn.IFNA(MATCH($C216,Deelnemersoverzicht!$C$16:$C$66,0),0))</f>
        <v/>
      </c>
      <c r="X216" s="15"/>
    </row>
    <row r="217" spans="1:24" ht="12" customHeight="1" x14ac:dyDescent="0.2">
      <c r="A217" s="195" t="str">
        <f t="shared" si="18"/>
        <v/>
      </c>
      <c r="B217" s="552"/>
      <c r="C217" s="560"/>
      <c r="D217" s="554"/>
      <c r="E217" s="554"/>
      <c r="F217" s="554"/>
      <c r="G217" s="554"/>
      <c r="H217" s="554"/>
      <c r="I217" s="554"/>
      <c r="J217" s="566"/>
      <c r="K217" s="569"/>
      <c r="L217" s="569"/>
      <c r="M217" s="559"/>
      <c r="N217" s="474">
        <f t="shared" si="20"/>
        <v>0</v>
      </c>
      <c r="O217" s="141" t="str">
        <f t="shared" si="19"/>
        <v/>
      </c>
      <c r="P217" s="15"/>
      <c r="Q217" s="15"/>
      <c r="R217" s="15"/>
      <c r="S217" s="15"/>
      <c r="T217" s="15"/>
      <c r="U217" s="15"/>
      <c r="V217" s="15"/>
      <c r="W217" s="621" t="str">
        <f>IF(ISBLANK($C217),"",_xlfn.IFNA(MATCH($C217,Deelnemersoverzicht!$C$16:$C$66,0),0))</f>
        <v/>
      </c>
      <c r="X217" s="15"/>
    </row>
    <row r="218" spans="1:24" ht="12" customHeight="1" x14ac:dyDescent="0.2">
      <c r="A218" s="195" t="str">
        <f t="shared" si="18"/>
        <v/>
      </c>
      <c r="B218" s="552"/>
      <c r="C218" s="560"/>
      <c r="D218" s="554"/>
      <c r="E218" s="554"/>
      <c r="F218" s="554"/>
      <c r="G218" s="554"/>
      <c r="H218" s="554"/>
      <c r="I218" s="554"/>
      <c r="J218" s="566"/>
      <c r="K218" s="569"/>
      <c r="L218" s="569"/>
      <c r="M218" s="559"/>
      <c r="N218" s="474">
        <f t="shared" si="20"/>
        <v>0</v>
      </c>
      <c r="O218" s="141" t="str">
        <f t="shared" si="19"/>
        <v/>
      </c>
      <c r="P218" s="15"/>
      <c r="Q218" s="15"/>
      <c r="R218" s="15"/>
      <c r="S218" s="15"/>
      <c r="T218" s="15"/>
      <c r="U218" s="15"/>
      <c r="V218" s="15"/>
      <c r="W218" s="621" t="str">
        <f>IF(ISBLANK($C218),"",_xlfn.IFNA(MATCH($C218,Deelnemersoverzicht!$C$16:$C$66,0),0))</f>
        <v/>
      </c>
      <c r="X218" s="15"/>
    </row>
    <row r="219" spans="1:24" ht="12" customHeight="1" x14ac:dyDescent="0.2">
      <c r="A219" s="195" t="str">
        <f t="shared" si="18"/>
        <v/>
      </c>
      <c r="B219" s="552"/>
      <c r="C219" s="560"/>
      <c r="D219" s="554"/>
      <c r="E219" s="554"/>
      <c r="F219" s="554"/>
      <c r="G219" s="554"/>
      <c r="H219" s="554"/>
      <c r="I219" s="554"/>
      <c r="J219" s="566"/>
      <c r="K219" s="569"/>
      <c r="L219" s="569"/>
      <c r="M219" s="559"/>
      <c r="N219" s="474">
        <f t="shared" si="20"/>
        <v>0</v>
      </c>
      <c r="O219" s="141" t="str">
        <f t="shared" si="19"/>
        <v/>
      </c>
      <c r="P219" s="15"/>
      <c r="Q219" s="15"/>
      <c r="R219" s="15"/>
      <c r="S219" s="15"/>
      <c r="T219" s="15"/>
      <c r="U219" s="15"/>
      <c r="V219" s="15"/>
      <c r="W219" s="621" t="str">
        <f>IF(ISBLANK($C219),"",_xlfn.IFNA(MATCH($C219,Deelnemersoverzicht!$C$16:$C$66,0),0))</f>
        <v/>
      </c>
      <c r="X219" s="15"/>
    </row>
    <row r="220" spans="1:24" ht="12" customHeight="1" x14ac:dyDescent="0.2">
      <c r="A220" s="195" t="str">
        <f t="shared" si="18"/>
        <v/>
      </c>
      <c r="B220" s="552"/>
      <c r="C220" s="560"/>
      <c r="D220" s="554"/>
      <c r="E220" s="554"/>
      <c r="F220" s="554"/>
      <c r="G220" s="554"/>
      <c r="H220" s="554"/>
      <c r="I220" s="554"/>
      <c r="J220" s="566"/>
      <c r="K220" s="569"/>
      <c r="L220" s="569"/>
      <c r="M220" s="559"/>
      <c r="N220" s="474">
        <f t="shared" si="20"/>
        <v>0</v>
      </c>
      <c r="O220" s="141" t="str">
        <f t="shared" si="19"/>
        <v/>
      </c>
      <c r="P220" s="15"/>
      <c r="Q220" s="15"/>
      <c r="R220" s="15"/>
      <c r="S220" s="15"/>
      <c r="T220" s="15"/>
      <c r="U220" s="15"/>
      <c r="V220" s="15"/>
      <c r="W220" s="621" t="str">
        <f>IF(ISBLANK($C220),"",_xlfn.IFNA(MATCH($C220,Deelnemersoverzicht!$C$16:$C$66,0),0))</f>
        <v/>
      </c>
      <c r="X220" s="15"/>
    </row>
    <row r="221" spans="1:24" ht="12" customHeight="1" x14ac:dyDescent="0.2">
      <c r="A221" s="195" t="str">
        <f t="shared" si="18"/>
        <v/>
      </c>
      <c r="B221" s="552"/>
      <c r="C221" s="560"/>
      <c r="D221" s="554"/>
      <c r="E221" s="554"/>
      <c r="F221" s="554"/>
      <c r="G221" s="554"/>
      <c r="H221" s="554"/>
      <c r="I221" s="554"/>
      <c r="J221" s="566"/>
      <c r="K221" s="569"/>
      <c r="L221" s="569"/>
      <c r="M221" s="559"/>
      <c r="N221" s="474">
        <f t="shared" si="20"/>
        <v>0</v>
      </c>
      <c r="O221" s="141" t="str">
        <f t="shared" si="19"/>
        <v/>
      </c>
      <c r="P221" s="15"/>
      <c r="Q221" s="15"/>
      <c r="R221" s="15"/>
      <c r="S221" s="15"/>
      <c r="T221" s="15"/>
      <c r="U221" s="15"/>
      <c r="V221" s="15"/>
      <c r="W221" s="621" t="str">
        <f>IF(ISBLANK($C221),"",_xlfn.IFNA(MATCH($C221,Deelnemersoverzicht!$C$16:$C$66,0),0))</f>
        <v/>
      </c>
      <c r="X221" s="15"/>
    </row>
    <row r="222" spans="1:24" ht="12" customHeight="1" x14ac:dyDescent="0.2">
      <c r="A222" s="195" t="str">
        <f t="shared" si="18"/>
        <v/>
      </c>
      <c r="B222" s="552"/>
      <c r="C222" s="560"/>
      <c r="D222" s="554"/>
      <c r="E222" s="554"/>
      <c r="F222" s="554"/>
      <c r="G222" s="554"/>
      <c r="H222" s="554"/>
      <c r="I222" s="554"/>
      <c r="J222" s="566"/>
      <c r="K222" s="569"/>
      <c r="L222" s="569"/>
      <c r="M222" s="559"/>
      <c r="N222" s="474">
        <f t="shared" si="20"/>
        <v>0</v>
      </c>
      <c r="O222" s="141" t="str">
        <f t="shared" si="19"/>
        <v/>
      </c>
      <c r="P222" s="15"/>
      <c r="Q222" s="15"/>
      <c r="R222" s="15"/>
      <c r="S222" s="15"/>
      <c r="T222" s="15"/>
      <c r="U222" s="15"/>
      <c r="V222" s="15"/>
      <c r="W222" s="621" t="str">
        <f>IF(ISBLANK($C222),"",_xlfn.IFNA(MATCH($C222,Deelnemersoverzicht!$C$16:$C$66,0),0))</f>
        <v/>
      </c>
      <c r="X222" s="15"/>
    </row>
    <row r="223" spans="1:24" ht="12" customHeight="1" x14ac:dyDescent="0.2">
      <c r="A223" s="195" t="str">
        <f t="shared" si="18"/>
        <v/>
      </c>
      <c r="B223" s="552"/>
      <c r="C223" s="560"/>
      <c r="D223" s="554"/>
      <c r="E223" s="554"/>
      <c r="F223" s="554"/>
      <c r="G223" s="554"/>
      <c r="H223" s="554"/>
      <c r="I223" s="554"/>
      <c r="J223" s="566"/>
      <c r="K223" s="569"/>
      <c r="L223" s="569"/>
      <c r="M223" s="559"/>
      <c r="N223" s="474">
        <f t="shared" si="20"/>
        <v>0</v>
      </c>
      <c r="O223" s="141" t="str">
        <f t="shared" si="19"/>
        <v/>
      </c>
      <c r="P223" s="15"/>
      <c r="Q223" s="15"/>
      <c r="R223" s="15"/>
      <c r="S223" s="15"/>
      <c r="T223" s="15"/>
      <c r="U223" s="15"/>
      <c r="V223" s="15"/>
      <c r="W223" s="621" t="str">
        <f>IF(ISBLANK($C223),"",_xlfn.IFNA(MATCH($C223,Deelnemersoverzicht!$C$16:$C$66,0),0))</f>
        <v/>
      </c>
      <c r="X223" s="15"/>
    </row>
    <row r="224" spans="1:24" ht="12" customHeight="1" x14ac:dyDescent="0.2">
      <c r="A224" s="195" t="str">
        <f t="shared" si="18"/>
        <v/>
      </c>
      <c r="B224" s="552"/>
      <c r="C224" s="560"/>
      <c r="D224" s="554"/>
      <c r="E224" s="554"/>
      <c r="F224" s="554"/>
      <c r="G224" s="554"/>
      <c r="H224" s="554"/>
      <c r="I224" s="554"/>
      <c r="J224" s="566"/>
      <c r="K224" s="569"/>
      <c r="L224" s="569"/>
      <c r="M224" s="559"/>
      <c r="N224" s="474">
        <f t="shared" si="20"/>
        <v>0</v>
      </c>
      <c r="O224" s="141" t="str">
        <f t="shared" si="19"/>
        <v/>
      </c>
      <c r="P224" s="15"/>
      <c r="Q224" s="15"/>
      <c r="R224" s="15"/>
      <c r="S224" s="15"/>
      <c r="T224" s="15"/>
      <c r="U224" s="15"/>
      <c r="V224" s="15"/>
      <c r="W224" s="621" t="str">
        <f>IF(ISBLANK($C224),"",_xlfn.IFNA(MATCH($C224,Deelnemersoverzicht!$C$16:$C$66,0),0))</f>
        <v/>
      </c>
      <c r="X224" s="15"/>
    </row>
    <row r="225" spans="1:24" ht="12" customHeight="1" x14ac:dyDescent="0.2">
      <c r="A225" s="195" t="str">
        <f t="shared" si="18"/>
        <v/>
      </c>
      <c r="B225" s="552"/>
      <c r="C225" s="560"/>
      <c r="D225" s="554"/>
      <c r="E225" s="554"/>
      <c r="F225" s="554"/>
      <c r="G225" s="554"/>
      <c r="H225" s="554"/>
      <c r="I225" s="554"/>
      <c r="J225" s="566"/>
      <c r="K225" s="569"/>
      <c r="L225" s="569"/>
      <c r="M225" s="559"/>
      <c r="N225" s="474">
        <f t="shared" si="20"/>
        <v>0</v>
      </c>
      <c r="O225" s="141" t="str">
        <f t="shared" si="19"/>
        <v/>
      </c>
      <c r="P225" s="15"/>
      <c r="Q225" s="15"/>
      <c r="R225" s="15"/>
      <c r="S225" s="15"/>
      <c r="T225" s="15"/>
      <c r="U225" s="15"/>
      <c r="V225" s="15"/>
      <c r="W225" s="621" t="str">
        <f>IF(ISBLANK($C225),"",_xlfn.IFNA(MATCH($C225,Deelnemersoverzicht!$C$16:$C$66,0),0))</f>
        <v/>
      </c>
      <c r="X225" s="15"/>
    </row>
    <row r="226" spans="1:24" ht="12" customHeight="1" x14ac:dyDescent="0.2">
      <c r="A226" s="195" t="str">
        <f t="shared" si="18"/>
        <v/>
      </c>
      <c r="B226" s="552"/>
      <c r="C226" s="560"/>
      <c r="D226" s="554"/>
      <c r="E226" s="554"/>
      <c r="F226" s="554"/>
      <c r="G226" s="554"/>
      <c r="H226" s="554"/>
      <c r="I226" s="554"/>
      <c r="J226" s="566"/>
      <c r="K226" s="569"/>
      <c r="L226" s="569"/>
      <c r="M226" s="559"/>
      <c r="N226" s="474">
        <f t="shared" si="20"/>
        <v>0</v>
      </c>
      <c r="O226" s="141" t="str">
        <f t="shared" si="19"/>
        <v/>
      </c>
      <c r="P226" s="15"/>
      <c r="Q226" s="15"/>
      <c r="R226" s="15"/>
      <c r="S226" s="15"/>
      <c r="T226" s="15"/>
      <c r="U226" s="15"/>
      <c r="V226" s="15"/>
      <c r="W226" s="621" t="str">
        <f>IF(ISBLANK($C226),"",_xlfn.IFNA(MATCH($C226,Deelnemersoverzicht!$C$16:$C$66,0),0))</f>
        <v/>
      </c>
      <c r="X226" s="15"/>
    </row>
    <row r="227" spans="1:24" ht="12" customHeight="1" x14ac:dyDescent="0.2">
      <c r="A227" s="195" t="str">
        <f t="shared" si="18"/>
        <v/>
      </c>
      <c r="B227" s="552"/>
      <c r="C227" s="560"/>
      <c r="D227" s="554"/>
      <c r="E227" s="554"/>
      <c r="F227" s="554"/>
      <c r="G227" s="554"/>
      <c r="H227" s="554"/>
      <c r="I227" s="554"/>
      <c r="J227" s="566"/>
      <c r="K227" s="569"/>
      <c r="L227" s="569"/>
      <c r="M227" s="559"/>
      <c r="N227" s="474">
        <f t="shared" si="20"/>
        <v>0</v>
      </c>
      <c r="O227" s="141" t="str">
        <f t="shared" si="19"/>
        <v/>
      </c>
      <c r="P227" s="15"/>
      <c r="Q227" s="15"/>
      <c r="R227" s="15"/>
      <c r="S227" s="15"/>
      <c r="T227" s="15"/>
      <c r="U227" s="15"/>
      <c r="V227" s="15"/>
      <c r="W227" s="621" t="str">
        <f>IF(ISBLANK($C227),"",_xlfn.IFNA(MATCH($C227,Deelnemersoverzicht!$C$16:$C$66,0),0))</f>
        <v/>
      </c>
      <c r="X227" s="15"/>
    </row>
    <row r="228" spans="1:24" ht="12" customHeight="1" x14ac:dyDescent="0.2">
      <c r="A228" s="195" t="str">
        <f t="shared" si="18"/>
        <v/>
      </c>
      <c r="B228" s="552"/>
      <c r="C228" s="560"/>
      <c r="D228" s="554"/>
      <c r="E228" s="554"/>
      <c r="F228" s="554"/>
      <c r="G228" s="554"/>
      <c r="H228" s="554"/>
      <c r="I228" s="554"/>
      <c r="J228" s="566"/>
      <c r="K228" s="569"/>
      <c r="L228" s="569"/>
      <c r="M228" s="559"/>
      <c r="N228" s="474">
        <f t="shared" si="20"/>
        <v>0</v>
      </c>
      <c r="O228" s="141" t="str">
        <f t="shared" si="19"/>
        <v/>
      </c>
      <c r="P228" s="15"/>
      <c r="Q228" s="15"/>
      <c r="R228" s="15"/>
      <c r="S228" s="15"/>
      <c r="T228" s="15"/>
      <c r="U228" s="15"/>
      <c r="V228" s="15"/>
      <c r="W228" s="621" t="str">
        <f>IF(ISBLANK($C228),"",_xlfn.IFNA(MATCH($C228,Deelnemersoverzicht!$C$16:$C$66,0),0))</f>
        <v/>
      </c>
      <c r="X228" s="15"/>
    </row>
    <row r="229" spans="1:24" ht="12" customHeight="1" x14ac:dyDescent="0.2">
      <c r="A229" s="195" t="str">
        <f t="shared" si="18"/>
        <v/>
      </c>
      <c r="B229" s="552"/>
      <c r="C229" s="560"/>
      <c r="D229" s="554"/>
      <c r="E229" s="554"/>
      <c r="F229" s="554"/>
      <c r="G229" s="554"/>
      <c r="H229" s="554"/>
      <c r="I229" s="554"/>
      <c r="J229" s="566"/>
      <c r="K229" s="569"/>
      <c r="L229" s="569"/>
      <c r="M229" s="559"/>
      <c r="N229" s="474">
        <f t="shared" si="20"/>
        <v>0</v>
      </c>
      <c r="O229" s="141" t="str">
        <f t="shared" si="19"/>
        <v/>
      </c>
      <c r="P229" s="15"/>
      <c r="Q229" s="15"/>
      <c r="R229" s="15"/>
      <c r="S229" s="15"/>
      <c r="T229" s="15"/>
      <c r="U229" s="15"/>
      <c r="V229" s="15"/>
      <c r="W229" s="621" t="str">
        <f>IF(ISBLANK($C229),"",_xlfn.IFNA(MATCH($C229,Deelnemersoverzicht!$C$16:$C$66,0),0))</f>
        <v/>
      </c>
      <c r="X229" s="15"/>
    </row>
    <row r="230" spans="1:24" ht="12" customHeight="1" x14ac:dyDescent="0.2">
      <c r="A230" s="195" t="str">
        <f t="shared" si="18"/>
        <v/>
      </c>
      <c r="B230" s="552"/>
      <c r="C230" s="560"/>
      <c r="D230" s="554"/>
      <c r="E230" s="554"/>
      <c r="F230" s="554"/>
      <c r="G230" s="554"/>
      <c r="H230" s="554"/>
      <c r="I230" s="554"/>
      <c r="J230" s="566"/>
      <c r="K230" s="569"/>
      <c r="L230" s="569"/>
      <c r="M230" s="559"/>
      <c r="N230" s="474">
        <f t="shared" si="20"/>
        <v>0</v>
      </c>
      <c r="O230" s="141" t="str">
        <f t="shared" si="19"/>
        <v/>
      </c>
      <c r="P230" s="15"/>
      <c r="Q230" s="15"/>
      <c r="R230" s="15"/>
      <c r="S230" s="15"/>
      <c r="T230" s="15"/>
      <c r="U230" s="15"/>
      <c r="V230" s="15"/>
      <c r="W230" s="621" t="str">
        <f>IF(ISBLANK($C230),"",_xlfn.IFNA(MATCH($C230,Deelnemersoverzicht!$C$16:$C$66,0),0))</f>
        <v/>
      </c>
      <c r="X230" s="15"/>
    </row>
    <row r="231" spans="1:24" ht="12" customHeight="1" x14ac:dyDescent="0.2">
      <c r="A231" s="195" t="str">
        <f t="shared" si="18"/>
        <v/>
      </c>
      <c r="B231" s="552"/>
      <c r="C231" s="560"/>
      <c r="D231" s="554"/>
      <c r="E231" s="554"/>
      <c r="F231" s="554"/>
      <c r="G231" s="554"/>
      <c r="H231" s="554"/>
      <c r="I231" s="554"/>
      <c r="J231" s="566"/>
      <c r="K231" s="569"/>
      <c r="L231" s="569"/>
      <c r="M231" s="559"/>
      <c r="N231" s="474">
        <f t="shared" si="20"/>
        <v>0</v>
      </c>
      <c r="O231" s="141" t="str">
        <f t="shared" si="19"/>
        <v/>
      </c>
      <c r="P231" s="15"/>
      <c r="Q231" s="15"/>
      <c r="R231" s="15"/>
      <c r="S231" s="15"/>
      <c r="T231" s="15"/>
      <c r="U231" s="15"/>
      <c r="V231" s="15"/>
      <c r="W231" s="621" t="str">
        <f>IF(ISBLANK($C231),"",_xlfn.IFNA(MATCH($C231,Deelnemersoverzicht!$C$16:$C$66,0),0))</f>
        <v/>
      </c>
      <c r="X231" s="15"/>
    </row>
    <row r="232" spans="1:24" ht="12" customHeight="1" x14ac:dyDescent="0.2">
      <c r="A232" s="195" t="str">
        <f t="shared" si="18"/>
        <v/>
      </c>
      <c r="B232" s="552"/>
      <c r="C232" s="560"/>
      <c r="D232" s="554"/>
      <c r="E232" s="554"/>
      <c r="F232" s="554"/>
      <c r="G232" s="554"/>
      <c r="H232" s="554"/>
      <c r="I232" s="554"/>
      <c r="J232" s="566"/>
      <c r="K232" s="569"/>
      <c r="L232" s="569"/>
      <c r="M232" s="559"/>
      <c r="N232" s="474">
        <f t="shared" si="20"/>
        <v>0</v>
      </c>
      <c r="O232" s="141" t="str">
        <f t="shared" si="19"/>
        <v/>
      </c>
      <c r="P232" s="15"/>
      <c r="Q232" s="15"/>
      <c r="R232" s="15"/>
      <c r="S232" s="15"/>
      <c r="T232" s="15"/>
      <c r="U232" s="15"/>
      <c r="V232" s="15"/>
      <c r="W232" s="621" t="str">
        <f>IF(ISBLANK($C232),"",_xlfn.IFNA(MATCH($C232,Deelnemersoverzicht!$C$16:$C$66,0),0))</f>
        <v/>
      </c>
      <c r="X232" s="15"/>
    </row>
    <row r="233" spans="1:24" ht="12" customHeight="1" x14ac:dyDescent="0.2">
      <c r="A233" s="195" t="str">
        <f t="shared" si="18"/>
        <v/>
      </c>
      <c r="B233" s="552"/>
      <c r="C233" s="560"/>
      <c r="D233" s="554"/>
      <c r="E233" s="554"/>
      <c r="F233" s="554"/>
      <c r="G233" s="554"/>
      <c r="H233" s="554"/>
      <c r="I233" s="554"/>
      <c r="J233" s="566"/>
      <c r="K233" s="569"/>
      <c r="L233" s="569"/>
      <c r="M233" s="559"/>
      <c r="N233" s="474">
        <f t="shared" si="20"/>
        <v>0</v>
      </c>
      <c r="O233" s="141" t="str">
        <f t="shared" si="19"/>
        <v/>
      </c>
      <c r="P233" s="15"/>
      <c r="Q233" s="15"/>
      <c r="R233" s="15"/>
      <c r="S233" s="15"/>
      <c r="T233" s="15"/>
      <c r="U233" s="15"/>
      <c r="V233" s="15"/>
      <c r="W233" s="621" t="str">
        <f>IF(ISBLANK($C233),"",_xlfn.IFNA(MATCH($C233,Deelnemersoverzicht!$C$16:$C$66,0),0))</f>
        <v/>
      </c>
      <c r="X233" s="15"/>
    </row>
    <row r="234" spans="1:24" ht="12" customHeight="1" x14ac:dyDescent="0.2">
      <c r="A234" s="195" t="str">
        <f t="shared" si="18"/>
        <v/>
      </c>
      <c r="B234" s="552"/>
      <c r="C234" s="560"/>
      <c r="D234" s="554"/>
      <c r="E234" s="554"/>
      <c r="F234" s="554"/>
      <c r="G234" s="554"/>
      <c r="H234" s="554"/>
      <c r="I234" s="554"/>
      <c r="J234" s="566"/>
      <c r="K234" s="569"/>
      <c r="L234" s="569"/>
      <c r="M234" s="559"/>
      <c r="N234" s="474">
        <f t="shared" si="20"/>
        <v>0</v>
      </c>
      <c r="O234" s="141" t="str">
        <f t="shared" si="19"/>
        <v/>
      </c>
      <c r="P234" s="15"/>
      <c r="Q234" s="15"/>
      <c r="R234" s="15"/>
      <c r="S234" s="15"/>
      <c r="T234" s="15"/>
      <c r="U234" s="15"/>
      <c r="V234" s="15"/>
      <c r="W234" s="621" t="str">
        <f>IF(ISBLANK($C234),"",_xlfn.IFNA(MATCH($C234,Deelnemersoverzicht!$C$16:$C$66,0),0))</f>
        <v/>
      </c>
      <c r="X234" s="15"/>
    </row>
    <row r="235" spans="1:24" ht="12" customHeight="1" x14ac:dyDescent="0.2">
      <c r="A235" s="195" t="str">
        <f t="shared" si="18"/>
        <v/>
      </c>
      <c r="B235" s="552"/>
      <c r="C235" s="560"/>
      <c r="D235" s="554"/>
      <c r="E235" s="554"/>
      <c r="F235" s="554"/>
      <c r="G235" s="554"/>
      <c r="H235" s="554"/>
      <c r="I235" s="554"/>
      <c r="J235" s="566"/>
      <c r="K235" s="569"/>
      <c r="L235" s="569"/>
      <c r="M235" s="559"/>
      <c r="N235" s="474">
        <f t="shared" si="20"/>
        <v>0</v>
      </c>
      <c r="O235" s="141" t="str">
        <f t="shared" si="19"/>
        <v/>
      </c>
      <c r="P235" s="15"/>
      <c r="Q235" s="15"/>
      <c r="R235" s="15"/>
      <c r="S235" s="15"/>
      <c r="T235" s="15"/>
      <c r="U235" s="15"/>
      <c r="V235" s="15"/>
      <c r="W235" s="621" t="str">
        <f>IF(ISBLANK($C235),"",_xlfn.IFNA(MATCH($C235,Deelnemersoverzicht!$C$16:$C$66,0),0))</f>
        <v/>
      </c>
      <c r="X235" s="15"/>
    </row>
    <row r="236" spans="1:24" ht="12" customHeight="1" x14ac:dyDescent="0.2">
      <c r="A236" s="195" t="str">
        <f t="shared" si="18"/>
        <v/>
      </c>
      <c r="B236" s="552"/>
      <c r="C236" s="560"/>
      <c r="D236" s="554"/>
      <c r="E236" s="554"/>
      <c r="F236" s="554"/>
      <c r="G236" s="554"/>
      <c r="H236" s="554"/>
      <c r="I236" s="554"/>
      <c r="J236" s="566"/>
      <c r="K236" s="569"/>
      <c r="L236" s="569"/>
      <c r="M236" s="559"/>
      <c r="N236" s="474">
        <f t="shared" si="20"/>
        <v>0</v>
      </c>
      <c r="O236" s="141" t="str">
        <f t="shared" si="19"/>
        <v/>
      </c>
      <c r="P236" s="15"/>
      <c r="Q236" s="15"/>
      <c r="R236" s="15"/>
      <c r="S236" s="15"/>
      <c r="T236" s="15"/>
      <c r="U236" s="15"/>
      <c r="V236" s="15"/>
      <c r="W236" s="621" t="str">
        <f>IF(ISBLANK($C236),"",_xlfn.IFNA(MATCH($C236,Deelnemersoverzicht!$C$16:$C$66,0),0))</f>
        <v/>
      </c>
      <c r="X236" s="15"/>
    </row>
    <row r="237" spans="1:24" ht="12" customHeight="1" x14ac:dyDescent="0.2">
      <c r="A237" s="195" t="str">
        <f t="shared" si="18"/>
        <v/>
      </c>
      <c r="B237" s="552"/>
      <c r="C237" s="560"/>
      <c r="D237" s="554"/>
      <c r="E237" s="554"/>
      <c r="F237" s="554"/>
      <c r="G237" s="554"/>
      <c r="H237" s="554"/>
      <c r="I237" s="554"/>
      <c r="J237" s="566"/>
      <c r="K237" s="569"/>
      <c r="L237" s="569"/>
      <c r="M237" s="559"/>
      <c r="N237" s="474">
        <f t="shared" si="20"/>
        <v>0</v>
      </c>
      <c r="O237" s="141" t="str">
        <f t="shared" si="19"/>
        <v/>
      </c>
      <c r="P237" s="15"/>
      <c r="Q237" s="15"/>
      <c r="R237" s="15"/>
      <c r="S237" s="15"/>
      <c r="T237" s="15"/>
      <c r="U237" s="15"/>
      <c r="V237" s="15"/>
      <c r="W237" s="621" t="str">
        <f>IF(ISBLANK($C237),"",_xlfn.IFNA(MATCH($C237,Deelnemersoverzicht!$C$16:$C$66,0),0))</f>
        <v/>
      </c>
      <c r="X237" s="15"/>
    </row>
    <row r="238" spans="1:24" ht="12" customHeight="1" x14ac:dyDescent="0.2">
      <c r="A238" s="195" t="str">
        <f t="shared" si="18"/>
        <v/>
      </c>
      <c r="B238" s="552"/>
      <c r="C238" s="560"/>
      <c r="D238" s="554"/>
      <c r="E238" s="554"/>
      <c r="F238" s="554"/>
      <c r="G238" s="554"/>
      <c r="H238" s="554"/>
      <c r="I238" s="554"/>
      <c r="J238" s="566"/>
      <c r="K238" s="569"/>
      <c r="L238" s="569"/>
      <c r="M238" s="559"/>
      <c r="N238" s="474">
        <f t="shared" si="20"/>
        <v>0</v>
      </c>
      <c r="O238" s="141" t="str">
        <f t="shared" si="19"/>
        <v/>
      </c>
      <c r="P238" s="15"/>
      <c r="Q238" s="15"/>
      <c r="R238" s="15"/>
      <c r="S238" s="15"/>
      <c r="T238" s="15"/>
      <c r="U238" s="15"/>
      <c r="V238" s="15"/>
      <c r="W238" s="621" t="str">
        <f>IF(ISBLANK($C238),"",_xlfn.IFNA(MATCH($C238,Deelnemersoverzicht!$C$16:$C$66,0),0))</f>
        <v/>
      </c>
      <c r="X238" s="15"/>
    </row>
    <row r="239" spans="1:24" ht="12" customHeight="1" x14ac:dyDescent="0.2">
      <c r="A239" s="195" t="str">
        <f t="shared" si="18"/>
        <v/>
      </c>
      <c r="B239" s="552"/>
      <c r="C239" s="560"/>
      <c r="D239" s="554"/>
      <c r="E239" s="554"/>
      <c r="F239" s="554"/>
      <c r="G239" s="554"/>
      <c r="H239" s="554"/>
      <c r="I239" s="554"/>
      <c r="J239" s="566"/>
      <c r="K239" s="569"/>
      <c r="L239" s="569"/>
      <c r="M239" s="559"/>
      <c r="N239" s="474">
        <f t="shared" si="20"/>
        <v>0</v>
      </c>
      <c r="O239" s="141" t="str">
        <f t="shared" si="19"/>
        <v/>
      </c>
      <c r="P239" s="15"/>
      <c r="Q239" s="15"/>
      <c r="R239" s="15"/>
      <c r="S239" s="15"/>
      <c r="T239" s="15"/>
      <c r="U239" s="15"/>
      <c r="V239" s="15"/>
      <c r="W239" s="621" t="str">
        <f>IF(ISBLANK($C239),"",_xlfn.IFNA(MATCH($C239,Deelnemersoverzicht!$C$16:$C$66,0),0))</f>
        <v/>
      </c>
      <c r="X239" s="15"/>
    </row>
    <row r="240" spans="1:24" ht="12" customHeight="1" x14ac:dyDescent="0.2">
      <c r="A240" s="195" t="str">
        <f t="shared" si="18"/>
        <v/>
      </c>
      <c r="B240" s="552"/>
      <c r="C240" s="560"/>
      <c r="D240" s="554"/>
      <c r="E240" s="554"/>
      <c r="F240" s="554"/>
      <c r="G240" s="554"/>
      <c r="H240" s="554"/>
      <c r="I240" s="554"/>
      <c r="J240" s="566"/>
      <c r="K240" s="569"/>
      <c r="L240" s="569"/>
      <c r="M240" s="559"/>
      <c r="N240" s="474">
        <f t="shared" si="20"/>
        <v>0</v>
      </c>
      <c r="O240" s="141" t="str">
        <f t="shared" si="19"/>
        <v/>
      </c>
      <c r="P240" s="15"/>
      <c r="Q240" s="15"/>
      <c r="R240" s="15"/>
      <c r="S240" s="15"/>
      <c r="T240" s="15"/>
      <c r="U240" s="15"/>
      <c r="V240" s="15"/>
      <c r="W240" s="621" t="str">
        <f>IF(ISBLANK($C240),"",_xlfn.IFNA(MATCH($C240,Deelnemersoverzicht!$C$16:$C$66,0),0))</f>
        <v/>
      </c>
      <c r="X240" s="15"/>
    </row>
    <row r="241" spans="1:24" ht="12" customHeight="1" x14ac:dyDescent="0.2">
      <c r="A241" s="195" t="str">
        <f t="shared" si="18"/>
        <v/>
      </c>
      <c r="B241" s="552"/>
      <c r="C241" s="560"/>
      <c r="D241" s="554"/>
      <c r="E241" s="554"/>
      <c r="F241" s="554"/>
      <c r="G241" s="554"/>
      <c r="H241" s="554"/>
      <c r="I241" s="554"/>
      <c r="J241" s="566"/>
      <c r="K241" s="569"/>
      <c r="L241" s="569"/>
      <c r="M241" s="559"/>
      <c r="N241" s="474">
        <f t="shared" si="20"/>
        <v>0</v>
      </c>
      <c r="O241" s="141" t="str">
        <f t="shared" si="19"/>
        <v/>
      </c>
      <c r="P241" s="15"/>
      <c r="Q241" s="15"/>
      <c r="R241" s="15"/>
      <c r="S241" s="15"/>
      <c r="T241" s="15"/>
      <c r="U241" s="15"/>
      <c r="V241" s="15"/>
      <c r="W241" s="621" t="str">
        <f>IF(ISBLANK($C241),"",_xlfn.IFNA(MATCH($C241,Deelnemersoverzicht!$C$16:$C$66,0),0))</f>
        <v/>
      </c>
      <c r="X241" s="15"/>
    </row>
    <row r="242" spans="1:24" ht="12" customHeight="1" x14ac:dyDescent="0.2">
      <c r="A242" s="195" t="str">
        <f t="shared" si="18"/>
        <v/>
      </c>
      <c r="B242" s="552"/>
      <c r="C242" s="560"/>
      <c r="D242" s="554"/>
      <c r="E242" s="554"/>
      <c r="F242" s="554"/>
      <c r="G242" s="554"/>
      <c r="H242" s="554"/>
      <c r="I242" s="554"/>
      <c r="J242" s="566"/>
      <c r="K242" s="569"/>
      <c r="L242" s="569"/>
      <c r="M242" s="559"/>
      <c r="N242" s="474">
        <f t="shared" si="20"/>
        <v>0</v>
      </c>
      <c r="O242" s="141" t="str">
        <f t="shared" si="19"/>
        <v/>
      </c>
      <c r="P242" s="15"/>
      <c r="Q242" s="15"/>
      <c r="R242" s="15"/>
      <c r="S242" s="15"/>
      <c r="T242" s="15"/>
      <c r="U242" s="15"/>
      <c r="V242" s="15"/>
      <c r="W242" s="621" t="str">
        <f>IF(ISBLANK($C242),"",_xlfn.IFNA(MATCH($C242,Deelnemersoverzicht!$C$16:$C$66,0),0))</f>
        <v/>
      </c>
      <c r="X242" s="15"/>
    </row>
    <row r="243" spans="1:24" ht="12" customHeight="1" x14ac:dyDescent="0.2">
      <c r="A243" s="195" t="str">
        <f t="shared" si="18"/>
        <v/>
      </c>
      <c r="B243" s="552"/>
      <c r="C243" s="560"/>
      <c r="D243" s="554"/>
      <c r="E243" s="554"/>
      <c r="F243" s="554"/>
      <c r="G243" s="554"/>
      <c r="H243" s="554"/>
      <c r="I243" s="554"/>
      <c r="J243" s="566"/>
      <c r="K243" s="569"/>
      <c r="L243" s="569"/>
      <c r="M243" s="559"/>
      <c r="N243" s="474">
        <f t="shared" si="20"/>
        <v>0</v>
      </c>
      <c r="O243" s="141" t="str">
        <f t="shared" si="19"/>
        <v/>
      </c>
      <c r="P243" s="15"/>
      <c r="Q243" s="15"/>
      <c r="R243" s="15"/>
      <c r="S243" s="15"/>
      <c r="T243" s="15"/>
      <c r="U243" s="15"/>
      <c r="V243" s="15"/>
      <c r="W243" s="621" t="str">
        <f>IF(ISBLANK($C243),"",_xlfn.IFNA(MATCH($C243,Deelnemersoverzicht!$C$16:$C$66,0),0))</f>
        <v/>
      </c>
      <c r="X243" s="15"/>
    </row>
    <row r="244" spans="1:24" ht="12" customHeight="1" x14ac:dyDescent="0.2">
      <c r="A244" s="195" t="str">
        <f t="shared" si="18"/>
        <v/>
      </c>
      <c r="B244" s="552"/>
      <c r="C244" s="560"/>
      <c r="D244" s="554"/>
      <c r="E244" s="554"/>
      <c r="F244" s="554"/>
      <c r="G244" s="554"/>
      <c r="H244" s="554"/>
      <c r="I244" s="554"/>
      <c r="J244" s="566"/>
      <c r="K244" s="569"/>
      <c r="L244" s="569"/>
      <c r="M244" s="559"/>
      <c r="N244" s="474">
        <f t="shared" si="20"/>
        <v>0</v>
      </c>
      <c r="O244" s="141" t="str">
        <f t="shared" si="19"/>
        <v/>
      </c>
      <c r="P244" s="15"/>
      <c r="Q244" s="15"/>
      <c r="R244" s="15"/>
      <c r="S244" s="15"/>
      <c r="T244" s="15"/>
      <c r="U244" s="15"/>
      <c r="V244" s="15"/>
      <c r="W244" s="621" t="str">
        <f>IF(ISBLANK($C244),"",_xlfn.IFNA(MATCH($C244,Deelnemersoverzicht!$C$16:$C$66,0),0))</f>
        <v/>
      </c>
      <c r="X244" s="15"/>
    </row>
    <row r="245" spans="1:24" ht="12" customHeight="1" x14ac:dyDescent="0.2">
      <c r="A245" s="195" t="str">
        <f t="shared" si="18"/>
        <v/>
      </c>
      <c r="B245" s="552"/>
      <c r="C245" s="560"/>
      <c r="D245" s="554"/>
      <c r="E245" s="554"/>
      <c r="F245" s="554"/>
      <c r="G245" s="554"/>
      <c r="H245" s="554"/>
      <c r="I245" s="554"/>
      <c r="J245" s="566"/>
      <c r="K245" s="569"/>
      <c r="L245" s="569"/>
      <c r="M245" s="559"/>
      <c r="N245" s="474">
        <f t="shared" si="20"/>
        <v>0</v>
      </c>
      <c r="O245" s="141" t="str">
        <f t="shared" si="19"/>
        <v/>
      </c>
      <c r="P245" s="15"/>
      <c r="Q245" s="15"/>
      <c r="R245" s="15"/>
      <c r="S245" s="15"/>
      <c r="T245" s="15"/>
      <c r="U245" s="15"/>
      <c r="V245" s="15"/>
      <c r="W245" s="621" t="str">
        <f>IF(ISBLANK($C245),"",_xlfn.IFNA(MATCH($C245,Deelnemersoverzicht!$C$16:$C$66,0),0))</f>
        <v/>
      </c>
      <c r="X245" s="15"/>
    </row>
    <row r="246" spans="1:24" ht="12" customHeight="1" x14ac:dyDescent="0.2">
      <c r="A246" s="195" t="str">
        <f t="shared" si="18"/>
        <v/>
      </c>
      <c r="B246" s="552"/>
      <c r="C246" s="560"/>
      <c r="D246" s="554"/>
      <c r="E246" s="554"/>
      <c r="F246" s="554"/>
      <c r="G246" s="554"/>
      <c r="H246" s="554"/>
      <c r="I246" s="554"/>
      <c r="J246" s="566"/>
      <c r="K246" s="569"/>
      <c r="L246" s="569"/>
      <c r="M246" s="559"/>
      <c r="N246" s="474">
        <f t="shared" si="20"/>
        <v>0</v>
      </c>
      <c r="O246" s="141" t="str">
        <f t="shared" si="19"/>
        <v/>
      </c>
      <c r="P246" s="15"/>
      <c r="Q246" s="15"/>
      <c r="R246" s="15"/>
      <c r="S246" s="15"/>
      <c r="T246" s="15"/>
      <c r="U246" s="15"/>
      <c r="V246" s="15"/>
      <c r="W246" s="621" t="str">
        <f>IF(ISBLANK($C246),"",_xlfn.IFNA(MATCH($C246,Deelnemersoverzicht!$C$16:$C$66,0),0))</f>
        <v/>
      </c>
      <c r="X246" s="15"/>
    </row>
    <row r="247" spans="1:24" ht="12" customHeight="1" x14ac:dyDescent="0.2">
      <c r="A247" s="195" t="str">
        <f t="shared" si="18"/>
        <v/>
      </c>
      <c r="B247" s="552"/>
      <c r="C247" s="560"/>
      <c r="D247" s="554"/>
      <c r="E247" s="554"/>
      <c r="F247" s="554"/>
      <c r="G247" s="554"/>
      <c r="H247" s="554"/>
      <c r="I247" s="554"/>
      <c r="J247" s="566"/>
      <c r="K247" s="569"/>
      <c r="L247" s="569"/>
      <c r="M247" s="559"/>
      <c r="N247" s="474">
        <f t="shared" si="20"/>
        <v>0</v>
      </c>
      <c r="O247" s="141" t="str">
        <f t="shared" si="19"/>
        <v/>
      </c>
      <c r="P247" s="15"/>
      <c r="Q247" s="15"/>
      <c r="R247" s="15"/>
      <c r="S247" s="15"/>
      <c r="T247" s="15"/>
      <c r="U247" s="15"/>
      <c r="V247" s="15"/>
      <c r="W247" s="621" t="str">
        <f>IF(ISBLANK($C247),"",_xlfn.IFNA(MATCH($C247,Deelnemersoverzicht!$C$16:$C$66,0),0))</f>
        <v/>
      </c>
      <c r="X247" s="15"/>
    </row>
    <row r="248" spans="1:24" ht="12" customHeight="1" x14ac:dyDescent="0.2">
      <c r="A248" s="195" t="str">
        <f t="shared" si="18"/>
        <v/>
      </c>
      <c r="B248" s="552"/>
      <c r="C248" s="560"/>
      <c r="D248" s="554"/>
      <c r="E248" s="554"/>
      <c r="F248" s="554"/>
      <c r="G248" s="554"/>
      <c r="H248" s="554"/>
      <c r="I248" s="554"/>
      <c r="J248" s="566"/>
      <c r="K248" s="569"/>
      <c r="L248" s="569"/>
      <c r="M248" s="559"/>
      <c r="N248" s="474">
        <f t="shared" si="20"/>
        <v>0</v>
      </c>
      <c r="O248" s="141" t="str">
        <f t="shared" si="19"/>
        <v/>
      </c>
      <c r="P248" s="15"/>
      <c r="Q248" s="15"/>
      <c r="R248" s="15"/>
      <c r="S248" s="15"/>
      <c r="T248" s="15"/>
      <c r="U248" s="15"/>
      <c r="V248" s="15"/>
      <c r="W248" s="621" t="str">
        <f>IF(ISBLANK($C248),"",_xlfn.IFNA(MATCH($C248,Deelnemersoverzicht!$C$16:$C$66,0),0))</f>
        <v/>
      </c>
      <c r="X248" s="15"/>
    </row>
    <row r="249" spans="1:24" ht="12" customHeight="1" x14ac:dyDescent="0.2">
      <c r="A249" s="195" t="str">
        <f t="shared" si="18"/>
        <v/>
      </c>
      <c r="B249" s="552"/>
      <c r="C249" s="560"/>
      <c r="D249" s="554"/>
      <c r="E249" s="554"/>
      <c r="F249" s="554"/>
      <c r="G249" s="554"/>
      <c r="H249" s="554"/>
      <c r="I249" s="554"/>
      <c r="J249" s="566"/>
      <c r="K249" s="569"/>
      <c r="L249" s="569"/>
      <c r="M249" s="559"/>
      <c r="N249" s="474">
        <f t="shared" si="20"/>
        <v>0</v>
      </c>
      <c r="O249" s="141" t="str">
        <f t="shared" si="19"/>
        <v/>
      </c>
      <c r="P249" s="15"/>
      <c r="Q249" s="15"/>
      <c r="R249" s="15"/>
      <c r="S249" s="15"/>
      <c r="T249" s="15"/>
      <c r="U249" s="15"/>
      <c r="V249" s="15"/>
      <c r="W249" s="621" t="str">
        <f>IF(ISBLANK($C249),"",_xlfn.IFNA(MATCH($C249,Deelnemersoverzicht!$C$16:$C$66,0),0))</f>
        <v/>
      </c>
      <c r="X249" s="15"/>
    </row>
    <row r="250" spans="1:24" ht="12" customHeight="1" x14ac:dyDescent="0.2">
      <c r="A250" s="195" t="str">
        <f t="shared" si="18"/>
        <v/>
      </c>
      <c r="B250" s="552"/>
      <c r="C250" s="560"/>
      <c r="D250" s="554"/>
      <c r="E250" s="554"/>
      <c r="F250" s="554"/>
      <c r="G250" s="554"/>
      <c r="H250" s="554"/>
      <c r="I250" s="554"/>
      <c r="J250" s="566"/>
      <c r="K250" s="569"/>
      <c r="L250" s="569"/>
      <c r="M250" s="559"/>
      <c r="N250" s="474">
        <f t="shared" si="20"/>
        <v>0</v>
      </c>
      <c r="O250" s="141" t="str">
        <f t="shared" si="19"/>
        <v/>
      </c>
      <c r="P250" s="15"/>
      <c r="Q250" s="15"/>
      <c r="R250" s="15"/>
      <c r="S250" s="15"/>
      <c r="T250" s="15"/>
      <c r="U250" s="15"/>
      <c r="V250" s="15"/>
      <c r="W250" s="621" t="str">
        <f>IF(ISBLANK($C250),"",_xlfn.IFNA(MATCH($C250,Deelnemersoverzicht!$C$16:$C$66,0),0))</f>
        <v/>
      </c>
      <c r="X250" s="15"/>
    </row>
    <row r="251" spans="1:24" ht="12" customHeight="1" x14ac:dyDescent="0.2">
      <c r="A251" s="195" t="str">
        <f t="shared" si="18"/>
        <v/>
      </c>
      <c r="B251" s="552"/>
      <c r="C251" s="560"/>
      <c r="D251" s="554"/>
      <c r="E251" s="554"/>
      <c r="F251" s="554"/>
      <c r="G251" s="554"/>
      <c r="H251" s="554"/>
      <c r="I251" s="554"/>
      <c r="J251" s="566"/>
      <c r="K251" s="569"/>
      <c r="L251" s="569"/>
      <c r="M251" s="559"/>
      <c r="N251" s="474">
        <f t="shared" si="20"/>
        <v>0</v>
      </c>
      <c r="O251" s="141" t="str">
        <f t="shared" si="19"/>
        <v/>
      </c>
      <c r="P251" s="15"/>
      <c r="Q251" s="15"/>
      <c r="R251" s="15"/>
      <c r="S251" s="15"/>
      <c r="T251" s="15"/>
      <c r="U251" s="15"/>
      <c r="V251" s="15"/>
      <c r="W251" s="621" t="str">
        <f>IF(ISBLANK($C251),"",_xlfn.IFNA(MATCH($C251,Deelnemersoverzicht!$C$16:$C$66,0),0))</f>
        <v/>
      </c>
      <c r="X251" s="15"/>
    </row>
    <row r="252" spans="1:24" ht="12" customHeight="1" x14ac:dyDescent="0.2">
      <c r="A252" s="195" t="str">
        <f t="shared" si="18"/>
        <v/>
      </c>
      <c r="B252" s="552"/>
      <c r="C252" s="560"/>
      <c r="D252" s="554"/>
      <c r="E252" s="554"/>
      <c r="F252" s="554"/>
      <c r="G252" s="554"/>
      <c r="H252" s="554"/>
      <c r="I252" s="554"/>
      <c r="J252" s="566"/>
      <c r="K252" s="569"/>
      <c r="L252" s="569"/>
      <c r="M252" s="559"/>
      <c r="N252" s="474">
        <f t="shared" si="20"/>
        <v>0</v>
      </c>
      <c r="O252" s="141" t="str">
        <f t="shared" si="19"/>
        <v/>
      </c>
      <c r="P252" s="15"/>
      <c r="Q252" s="15"/>
      <c r="R252" s="15"/>
      <c r="S252" s="15"/>
      <c r="T252" s="15"/>
      <c r="U252" s="15"/>
      <c r="V252" s="15"/>
      <c r="W252" s="621" t="str">
        <f>IF(ISBLANK($C252),"",_xlfn.IFNA(MATCH($C252,Deelnemersoverzicht!$C$16:$C$66,0),0))</f>
        <v/>
      </c>
      <c r="X252" s="15"/>
    </row>
    <row r="253" spans="1:24" ht="12" customHeight="1" x14ac:dyDescent="0.2">
      <c r="A253" s="195" t="str">
        <f t="shared" si="18"/>
        <v/>
      </c>
      <c r="B253" s="552"/>
      <c r="C253" s="560"/>
      <c r="D253" s="554"/>
      <c r="E253" s="554"/>
      <c r="F253" s="554"/>
      <c r="G253" s="554"/>
      <c r="H253" s="554"/>
      <c r="I253" s="554"/>
      <c r="J253" s="566"/>
      <c r="K253" s="569"/>
      <c r="L253" s="569"/>
      <c r="M253" s="559"/>
      <c r="N253" s="474">
        <f t="shared" si="20"/>
        <v>0</v>
      </c>
      <c r="O253" s="141" t="str">
        <f t="shared" si="19"/>
        <v/>
      </c>
      <c r="P253" s="15"/>
      <c r="Q253" s="15"/>
      <c r="R253" s="15"/>
      <c r="S253" s="15"/>
      <c r="T253" s="15"/>
      <c r="U253" s="15"/>
      <c r="V253" s="15"/>
      <c r="W253" s="621" t="str">
        <f>IF(ISBLANK($C253),"",_xlfn.IFNA(MATCH($C253,Deelnemersoverzicht!$C$16:$C$66,0),0))</f>
        <v/>
      </c>
      <c r="X253" s="15"/>
    </row>
    <row r="254" spans="1:24" ht="12" customHeight="1" x14ac:dyDescent="0.2">
      <c r="A254" s="195" t="str">
        <f t="shared" si="18"/>
        <v/>
      </c>
      <c r="B254" s="552"/>
      <c r="C254" s="560"/>
      <c r="D254" s="554"/>
      <c r="E254" s="554"/>
      <c r="F254" s="554"/>
      <c r="G254" s="554"/>
      <c r="H254" s="554"/>
      <c r="I254" s="554"/>
      <c r="J254" s="566"/>
      <c r="K254" s="569"/>
      <c r="L254" s="569"/>
      <c r="M254" s="559"/>
      <c r="N254" s="474">
        <f t="shared" si="20"/>
        <v>0</v>
      </c>
      <c r="O254" s="141" t="str">
        <f t="shared" si="19"/>
        <v/>
      </c>
      <c r="P254" s="15"/>
      <c r="Q254" s="15"/>
      <c r="R254" s="15"/>
      <c r="S254" s="15"/>
      <c r="T254" s="15"/>
      <c r="U254" s="15"/>
      <c r="V254" s="15"/>
      <c r="W254" s="621" t="str">
        <f>IF(ISBLANK($C254),"",_xlfn.IFNA(MATCH($C254,Deelnemersoverzicht!$C$16:$C$66,0),0))</f>
        <v/>
      </c>
      <c r="X254" s="15"/>
    </row>
    <row r="255" spans="1:24" ht="12" customHeight="1" x14ac:dyDescent="0.2">
      <c r="A255" s="195" t="str">
        <f t="shared" si="18"/>
        <v/>
      </c>
      <c r="B255" s="552"/>
      <c r="C255" s="560"/>
      <c r="D255" s="554"/>
      <c r="E255" s="554"/>
      <c r="F255" s="554"/>
      <c r="G255" s="554"/>
      <c r="H255" s="554"/>
      <c r="I255" s="554"/>
      <c r="J255" s="566"/>
      <c r="K255" s="569"/>
      <c r="L255" s="569"/>
      <c r="M255" s="559"/>
      <c r="N255" s="474">
        <f t="shared" si="20"/>
        <v>0</v>
      </c>
      <c r="O255" s="141" t="str">
        <f t="shared" si="19"/>
        <v/>
      </c>
      <c r="P255" s="15"/>
      <c r="Q255" s="15"/>
      <c r="R255" s="15"/>
      <c r="S255" s="15"/>
      <c r="T255" s="15"/>
      <c r="U255" s="15"/>
      <c r="V255" s="15"/>
      <c r="W255" s="621" t="str">
        <f>IF(ISBLANK($C255),"",_xlfn.IFNA(MATCH($C255,Deelnemersoverzicht!$C$16:$C$66,0),0))</f>
        <v/>
      </c>
      <c r="X255" s="15"/>
    </row>
    <row r="256" spans="1:24" ht="12" customHeight="1" x14ac:dyDescent="0.2">
      <c r="A256" s="195" t="str">
        <f t="shared" si="18"/>
        <v/>
      </c>
      <c r="B256" s="552"/>
      <c r="C256" s="560"/>
      <c r="D256" s="554"/>
      <c r="E256" s="554"/>
      <c r="F256" s="554"/>
      <c r="G256" s="554"/>
      <c r="H256" s="554"/>
      <c r="I256" s="554"/>
      <c r="J256" s="566"/>
      <c r="K256" s="569"/>
      <c r="L256" s="569"/>
      <c r="M256" s="559"/>
      <c r="N256" s="474">
        <f t="shared" si="20"/>
        <v>0</v>
      </c>
      <c r="O256" s="141" t="str">
        <f t="shared" si="19"/>
        <v/>
      </c>
      <c r="P256" s="15"/>
      <c r="Q256" s="15"/>
      <c r="R256" s="15"/>
      <c r="S256" s="15"/>
      <c r="T256" s="15"/>
      <c r="U256" s="15"/>
      <c r="V256" s="15"/>
      <c r="W256" s="621" t="str">
        <f>IF(ISBLANK($C256),"",_xlfn.IFNA(MATCH($C256,Deelnemersoverzicht!$C$16:$C$66,0),0))</f>
        <v/>
      </c>
      <c r="X256" s="15"/>
    </row>
    <row r="257" spans="1:24" ht="12" customHeight="1" x14ac:dyDescent="0.2">
      <c r="A257" s="195" t="str">
        <f t="shared" si="18"/>
        <v/>
      </c>
      <c r="B257" s="552"/>
      <c r="C257" s="560"/>
      <c r="D257" s="554"/>
      <c r="E257" s="554"/>
      <c r="F257" s="554"/>
      <c r="G257" s="554"/>
      <c r="H257" s="554"/>
      <c r="I257" s="554"/>
      <c r="J257" s="566"/>
      <c r="K257" s="569"/>
      <c r="L257" s="569"/>
      <c r="M257" s="559"/>
      <c r="N257" s="474">
        <f t="shared" si="20"/>
        <v>0</v>
      </c>
      <c r="O257" s="141" t="str">
        <f t="shared" si="19"/>
        <v/>
      </c>
      <c r="P257" s="15"/>
      <c r="Q257" s="15"/>
      <c r="R257" s="15"/>
      <c r="S257" s="15"/>
      <c r="T257" s="15"/>
      <c r="U257" s="15"/>
      <c r="V257" s="15"/>
      <c r="W257" s="621" t="str">
        <f>IF(ISBLANK($C257),"",_xlfn.IFNA(MATCH($C257,Deelnemersoverzicht!$C$16:$C$66,0),0))</f>
        <v/>
      </c>
      <c r="X257" s="15"/>
    </row>
    <row r="258" spans="1:24" ht="12" customHeight="1" x14ac:dyDescent="0.2">
      <c r="A258" s="195" t="str">
        <f t="shared" si="18"/>
        <v/>
      </c>
      <c r="B258" s="552"/>
      <c r="C258" s="560"/>
      <c r="D258" s="554"/>
      <c r="E258" s="554"/>
      <c r="F258" s="554"/>
      <c r="G258" s="554"/>
      <c r="H258" s="554"/>
      <c r="I258" s="554"/>
      <c r="J258" s="566"/>
      <c r="K258" s="569"/>
      <c r="L258" s="569"/>
      <c r="M258" s="559"/>
      <c r="N258" s="474">
        <f t="shared" si="20"/>
        <v>0</v>
      </c>
      <c r="O258" s="141" t="str">
        <f t="shared" si="19"/>
        <v/>
      </c>
      <c r="P258" s="15"/>
      <c r="Q258" s="15"/>
      <c r="R258" s="15"/>
      <c r="S258" s="15"/>
      <c r="T258" s="15"/>
      <c r="U258" s="15"/>
      <c r="V258" s="15"/>
      <c r="W258" s="621" t="str">
        <f>IF(ISBLANK($C258),"",_xlfn.IFNA(MATCH($C258,Deelnemersoverzicht!$C$16:$C$66,0),0))</f>
        <v/>
      </c>
      <c r="X258" s="15"/>
    </row>
    <row r="259" spans="1:24" ht="12" customHeight="1" x14ac:dyDescent="0.2">
      <c r="A259" s="195" t="str">
        <f t="shared" si="18"/>
        <v/>
      </c>
      <c r="B259" s="552"/>
      <c r="C259" s="560"/>
      <c r="D259" s="554"/>
      <c r="E259" s="554"/>
      <c r="F259" s="554"/>
      <c r="G259" s="554"/>
      <c r="H259" s="554"/>
      <c r="I259" s="554"/>
      <c r="J259" s="566"/>
      <c r="K259" s="569"/>
      <c r="L259" s="569"/>
      <c r="M259" s="559"/>
      <c r="N259" s="474">
        <f t="shared" si="20"/>
        <v>0</v>
      </c>
      <c r="O259" s="141" t="str">
        <f t="shared" si="19"/>
        <v/>
      </c>
      <c r="P259" s="15"/>
      <c r="Q259" s="15"/>
      <c r="R259" s="15"/>
      <c r="S259" s="15"/>
      <c r="T259" s="15"/>
      <c r="U259" s="15"/>
      <c r="V259" s="15"/>
      <c r="W259" s="621" t="str">
        <f>IF(ISBLANK($C259),"",_xlfn.IFNA(MATCH($C259,Deelnemersoverzicht!$C$16:$C$66,0),0))</f>
        <v/>
      </c>
      <c r="X259" s="15"/>
    </row>
    <row r="260" spans="1:24" ht="12" customHeight="1" x14ac:dyDescent="0.2">
      <c r="A260" s="195" t="str">
        <f t="shared" si="18"/>
        <v/>
      </c>
      <c r="B260" s="552"/>
      <c r="C260" s="560"/>
      <c r="D260" s="554"/>
      <c r="E260" s="554"/>
      <c r="F260" s="554"/>
      <c r="G260" s="554"/>
      <c r="H260" s="554"/>
      <c r="I260" s="554"/>
      <c r="J260" s="566"/>
      <c r="K260" s="569"/>
      <c r="L260" s="569"/>
      <c r="M260" s="559"/>
      <c r="N260" s="474">
        <f t="shared" si="20"/>
        <v>0</v>
      </c>
      <c r="O260" s="141" t="str">
        <f t="shared" si="19"/>
        <v/>
      </c>
      <c r="P260" s="15"/>
      <c r="Q260" s="15"/>
      <c r="R260" s="15"/>
      <c r="S260" s="15"/>
      <c r="T260" s="15"/>
      <c r="U260" s="15"/>
      <c r="V260" s="15"/>
      <c r="W260" s="621" t="str">
        <f>IF(ISBLANK($C260),"",_xlfn.IFNA(MATCH($C260,Deelnemersoverzicht!$C$16:$C$66,0),0))</f>
        <v/>
      </c>
      <c r="X260" s="15"/>
    </row>
    <row r="261" spans="1:24" ht="12" customHeight="1" x14ac:dyDescent="0.2">
      <c r="A261" s="197"/>
      <c r="B261" s="137"/>
      <c r="C261" s="15"/>
      <c r="D261" s="137"/>
      <c r="E261" s="137"/>
      <c r="F261" s="15"/>
      <c r="G261" s="15"/>
      <c r="H261" s="15"/>
      <c r="I261" s="15"/>
      <c r="J261" s="137"/>
      <c r="K261" s="137"/>
      <c r="L261" s="137"/>
      <c r="M261" s="470" t="s">
        <v>505</v>
      </c>
      <c r="N261" s="471">
        <f>SUM(N211:N260)</f>
        <v>0</v>
      </c>
      <c r="O261" s="141"/>
      <c r="P261" s="15"/>
      <c r="Q261" s="15"/>
      <c r="R261" s="15"/>
      <c r="S261" s="15"/>
      <c r="T261" s="15"/>
      <c r="U261" s="15"/>
      <c r="V261" s="15"/>
      <c r="W261" s="440"/>
      <c r="X261" s="15"/>
    </row>
    <row r="262" spans="1:24" ht="12" customHeight="1" x14ac:dyDescent="0.2">
      <c r="A262" s="197"/>
      <c r="B262" s="137"/>
      <c r="C262" s="136"/>
      <c r="D262" s="136"/>
      <c r="E262" s="136"/>
      <c r="F262" s="136"/>
      <c r="G262" s="136"/>
      <c r="H262" s="136"/>
      <c r="I262" s="136"/>
      <c r="J262" s="136"/>
      <c r="K262" s="136"/>
      <c r="L262" s="136"/>
      <c r="M262" s="136"/>
      <c r="N262" s="15"/>
      <c r="O262" s="141"/>
      <c r="P262" s="15"/>
      <c r="Q262" s="15"/>
      <c r="R262" s="15"/>
      <c r="S262" s="15"/>
      <c r="T262" s="15"/>
      <c r="U262" s="15"/>
      <c r="V262" s="15"/>
      <c r="W262" s="440"/>
      <c r="X262" s="15"/>
    </row>
    <row r="263" spans="1:24" ht="12" customHeight="1" x14ac:dyDescent="0.2">
      <c r="A263" s="197"/>
      <c r="B263" s="137" t="s">
        <v>118</v>
      </c>
      <c r="C263" s="136"/>
      <c r="D263" s="136"/>
      <c r="E263" s="136"/>
      <c r="F263" s="136"/>
      <c r="G263" s="136"/>
      <c r="H263" s="136"/>
      <c r="I263" s="136"/>
      <c r="J263" s="136"/>
      <c r="K263" s="136"/>
      <c r="L263" s="136"/>
      <c r="M263" s="136"/>
      <c r="N263" s="15"/>
      <c r="O263" s="141"/>
      <c r="P263" s="15"/>
      <c r="Q263" s="15"/>
      <c r="R263" s="15"/>
      <c r="S263" s="15"/>
      <c r="T263" s="15"/>
      <c r="U263" s="15"/>
      <c r="V263" s="15"/>
      <c r="W263" s="440"/>
      <c r="X263" s="15"/>
    </row>
    <row r="264" spans="1:24" ht="51" customHeight="1" x14ac:dyDescent="0.2">
      <c r="A264" s="197"/>
      <c r="B264" s="464" t="s">
        <v>263</v>
      </c>
      <c r="C264" s="670" t="s">
        <v>99</v>
      </c>
      <c r="D264" s="465" t="s">
        <v>120</v>
      </c>
      <c r="E264" s="466" t="s">
        <v>73</v>
      </c>
      <c r="F264" s="140"/>
      <c r="G264" s="140"/>
      <c r="H264" s="140"/>
      <c r="I264" s="140"/>
      <c r="J264" s="140"/>
      <c r="K264" s="140"/>
      <c r="L264" s="140"/>
      <c r="M264" s="466" t="s">
        <v>65</v>
      </c>
      <c r="N264" s="464" t="s">
        <v>71</v>
      </c>
      <c r="O264" s="141"/>
      <c r="P264" s="15"/>
      <c r="Q264" s="15"/>
      <c r="R264" s="15"/>
      <c r="S264" s="15"/>
      <c r="T264" s="15"/>
      <c r="U264" s="15"/>
      <c r="V264" s="15"/>
      <c r="W264" s="440"/>
      <c r="X264" s="15"/>
    </row>
    <row r="265" spans="1:24" ht="12" customHeight="1" x14ac:dyDescent="0.2">
      <c r="A265" s="195" t="str">
        <f t="shared" ref="A265:A314" si="21">B265&amp;M265</f>
        <v/>
      </c>
      <c r="B265" s="552"/>
      <c r="C265" s="560"/>
      <c r="D265" s="570"/>
      <c r="E265" s="553"/>
      <c r="F265" s="567"/>
      <c r="G265" s="567"/>
      <c r="H265" s="567"/>
      <c r="I265" s="567"/>
      <c r="J265" s="567"/>
      <c r="K265" s="567"/>
      <c r="L265" s="567"/>
      <c r="M265" s="559"/>
      <c r="N265" s="571"/>
      <c r="O265" s="141" t="str">
        <f t="shared" ref="O265:O314" si="22">IF(AND(COUNTA(B265:K265)&gt;0,ISBLANK(M265)),"Activiteittype ontbreekt!",IF(B265="","",IF(COUNTIF($B$15:$B$314,B265)=1,"",IF(COUNTIF($A$15:$A$314,B265&amp;M265)&gt;1,"","Let op dat elk activiteitnummer hetzelfde activiteittype moet krijgen!"))))</f>
        <v/>
      </c>
      <c r="P265" s="15"/>
      <c r="Q265" s="15"/>
      <c r="R265" s="15"/>
      <c r="S265" s="15"/>
      <c r="T265" s="15"/>
      <c r="U265" s="15"/>
      <c r="V265" s="15"/>
      <c r="W265" s="621" t="str">
        <f>IF(ISBLANK($C265),"",_xlfn.IFNA(MATCH($C265,Deelnemersoverzicht!$C$16:$C$66,0),0))</f>
        <v/>
      </c>
      <c r="X265" s="15"/>
    </row>
    <row r="266" spans="1:24" ht="12" customHeight="1" x14ac:dyDescent="0.2">
      <c r="A266" s="195" t="str">
        <f t="shared" si="21"/>
        <v/>
      </c>
      <c r="B266" s="552"/>
      <c r="C266" s="560"/>
      <c r="D266" s="570"/>
      <c r="E266" s="553"/>
      <c r="F266" s="567"/>
      <c r="G266" s="567"/>
      <c r="H266" s="567"/>
      <c r="I266" s="567"/>
      <c r="J266" s="567"/>
      <c r="K266" s="567"/>
      <c r="L266" s="567"/>
      <c r="M266" s="559"/>
      <c r="N266" s="571"/>
      <c r="O266" s="141" t="str">
        <f t="shared" si="22"/>
        <v/>
      </c>
      <c r="P266" s="15"/>
      <c r="Q266" s="15"/>
      <c r="R266" s="15"/>
      <c r="S266" s="15"/>
      <c r="T266" s="15"/>
      <c r="U266" s="15"/>
      <c r="V266" s="15"/>
      <c r="W266" s="621" t="str">
        <f>IF(ISBLANK($C266),"",_xlfn.IFNA(MATCH($C266,Deelnemersoverzicht!$C$16:$C$66,0),0))</f>
        <v/>
      </c>
      <c r="X266" s="15"/>
    </row>
    <row r="267" spans="1:24" ht="12" customHeight="1" x14ac:dyDescent="0.2">
      <c r="A267" s="195" t="str">
        <f t="shared" si="21"/>
        <v/>
      </c>
      <c r="B267" s="552"/>
      <c r="C267" s="560"/>
      <c r="D267" s="570"/>
      <c r="E267" s="553"/>
      <c r="F267" s="567"/>
      <c r="G267" s="567"/>
      <c r="H267" s="567"/>
      <c r="I267" s="567"/>
      <c r="J267" s="567"/>
      <c r="K267" s="567"/>
      <c r="L267" s="567"/>
      <c r="M267" s="559"/>
      <c r="N267" s="571"/>
      <c r="O267" s="141" t="str">
        <f t="shared" si="22"/>
        <v/>
      </c>
      <c r="P267" s="15"/>
      <c r="Q267" s="15"/>
      <c r="R267" s="15"/>
      <c r="S267" s="15"/>
      <c r="T267" s="15"/>
      <c r="U267" s="15"/>
      <c r="V267" s="15"/>
      <c r="W267" s="621" t="str">
        <f>IF(ISBLANK($C267),"",_xlfn.IFNA(MATCH($C267,Deelnemersoverzicht!$C$16:$C$66,0),0))</f>
        <v/>
      </c>
      <c r="X267" s="15"/>
    </row>
    <row r="268" spans="1:24" ht="12" customHeight="1" x14ac:dyDescent="0.2">
      <c r="A268" s="195" t="str">
        <f t="shared" si="21"/>
        <v/>
      </c>
      <c r="B268" s="552"/>
      <c r="C268" s="560"/>
      <c r="D268" s="570"/>
      <c r="E268" s="553"/>
      <c r="F268" s="567"/>
      <c r="G268" s="567"/>
      <c r="H268" s="567"/>
      <c r="I268" s="567"/>
      <c r="J268" s="567"/>
      <c r="K268" s="567"/>
      <c r="L268" s="567"/>
      <c r="M268" s="559"/>
      <c r="N268" s="571"/>
      <c r="O268" s="141" t="str">
        <f t="shared" si="22"/>
        <v/>
      </c>
      <c r="P268" s="15"/>
      <c r="Q268" s="15"/>
      <c r="R268" s="15"/>
      <c r="S268" s="15"/>
      <c r="T268" s="15"/>
      <c r="U268" s="15"/>
      <c r="V268" s="15"/>
      <c r="W268" s="621" t="str">
        <f>IF(ISBLANK($C268),"",_xlfn.IFNA(MATCH($C268,Deelnemersoverzicht!$C$16:$C$66,0),0))</f>
        <v/>
      </c>
      <c r="X268" s="15"/>
    </row>
    <row r="269" spans="1:24" ht="12" customHeight="1" x14ac:dyDescent="0.2">
      <c r="A269" s="195" t="str">
        <f t="shared" si="21"/>
        <v/>
      </c>
      <c r="B269" s="552"/>
      <c r="C269" s="560"/>
      <c r="D269" s="570"/>
      <c r="E269" s="553"/>
      <c r="F269" s="567"/>
      <c r="G269" s="567"/>
      <c r="H269" s="567"/>
      <c r="I269" s="567"/>
      <c r="J269" s="567"/>
      <c r="K269" s="567"/>
      <c r="L269" s="567"/>
      <c r="M269" s="559"/>
      <c r="N269" s="571"/>
      <c r="O269" s="141" t="str">
        <f t="shared" si="22"/>
        <v/>
      </c>
      <c r="P269" s="15"/>
      <c r="Q269" s="15"/>
      <c r="R269" s="15"/>
      <c r="S269" s="15"/>
      <c r="T269" s="15"/>
      <c r="U269" s="15"/>
      <c r="V269" s="15"/>
      <c r="W269" s="621" t="str">
        <f>IF(ISBLANK($C269),"",_xlfn.IFNA(MATCH($C269,Deelnemersoverzicht!$C$16:$C$66,0),0))</f>
        <v/>
      </c>
      <c r="X269" s="15"/>
    </row>
    <row r="270" spans="1:24" ht="12" customHeight="1" x14ac:dyDescent="0.2">
      <c r="A270" s="195" t="str">
        <f t="shared" si="21"/>
        <v/>
      </c>
      <c r="B270" s="552"/>
      <c r="C270" s="560"/>
      <c r="D270" s="570"/>
      <c r="E270" s="553"/>
      <c r="F270" s="567"/>
      <c r="G270" s="567"/>
      <c r="H270" s="567"/>
      <c r="I270" s="567"/>
      <c r="J270" s="567"/>
      <c r="K270" s="567"/>
      <c r="L270" s="567"/>
      <c r="M270" s="559"/>
      <c r="N270" s="571"/>
      <c r="O270" s="141" t="str">
        <f t="shared" si="22"/>
        <v/>
      </c>
      <c r="P270" s="15"/>
      <c r="Q270" s="15"/>
      <c r="R270" s="15"/>
      <c r="S270" s="15"/>
      <c r="T270" s="15"/>
      <c r="U270" s="15"/>
      <c r="V270" s="15"/>
      <c r="W270" s="621" t="str">
        <f>IF(ISBLANK($C270),"",_xlfn.IFNA(MATCH($C270,Deelnemersoverzicht!$C$16:$C$66,0),0))</f>
        <v/>
      </c>
      <c r="X270" s="15"/>
    </row>
    <row r="271" spans="1:24" ht="12" customHeight="1" x14ac:dyDescent="0.2">
      <c r="A271" s="195" t="str">
        <f t="shared" si="21"/>
        <v/>
      </c>
      <c r="B271" s="552"/>
      <c r="C271" s="560"/>
      <c r="D271" s="570"/>
      <c r="E271" s="553"/>
      <c r="F271" s="567"/>
      <c r="G271" s="567"/>
      <c r="H271" s="567"/>
      <c r="I271" s="567"/>
      <c r="J271" s="567"/>
      <c r="K271" s="567"/>
      <c r="L271" s="567"/>
      <c r="M271" s="559"/>
      <c r="N271" s="571"/>
      <c r="O271" s="141" t="str">
        <f t="shared" si="22"/>
        <v/>
      </c>
      <c r="P271" s="15"/>
      <c r="Q271" s="15"/>
      <c r="R271" s="15"/>
      <c r="S271" s="15"/>
      <c r="T271" s="15"/>
      <c r="U271" s="15"/>
      <c r="V271" s="15"/>
      <c r="W271" s="621" t="str">
        <f>IF(ISBLANK($C271),"",_xlfn.IFNA(MATCH($C271,Deelnemersoverzicht!$C$16:$C$66,0),0))</f>
        <v/>
      </c>
      <c r="X271" s="15"/>
    </row>
    <row r="272" spans="1:24" ht="12" customHeight="1" x14ac:dyDescent="0.2">
      <c r="A272" s="195" t="str">
        <f t="shared" si="21"/>
        <v/>
      </c>
      <c r="B272" s="552"/>
      <c r="C272" s="560"/>
      <c r="D272" s="570"/>
      <c r="E272" s="553"/>
      <c r="F272" s="567"/>
      <c r="G272" s="567"/>
      <c r="H272" s="567"/>
      <c r="I272" s="567"/>
      <c r="J272" s="567"/>
      <c r="K272" s="567"/>
      <c r="L272" s="567"/>
      <c r="M272" s="559"/>
      <c r="N272" s="571"/>
      <c r="O272" s="141" t="str">
        <f t="shared" si="22"/>
        <v/>
      </c>
      <c r="P272" s="15"/>
      <c r="Q272" s="15"/>
      <c r="R272" s="15"/>
      <c r="S272" s="15"/>
      <c r="T272" s="15"/>
      <c r="U272" s="15"/>
      <c r="V272" s="15"/>
      <c r="W272" s="621" t="str">
        <f>IF(ISBLANK($C272),"",_xlfn.IFNA(MATCH($C272,Deelnemersoverzicht!$C$16:$C$66,0),0))</f>
        <v/>
      </c>
      <c r="X272" s="15"/>
    </row>
    <row r="273" spans="1:24" ht="12" customHeight="1" x14ac:dyDescent="0.2">
      <c r="A273" s="195" t="str">
        <f t="shared" si="21"/>
        <v/>
      </c>
      <c r="B273" s="552"/>
      <c r="C273" s="560"/>
      <c r="D273" s="570"/>
      <c r="E273" s="553"/>
      <c r="F273" s="567"/>
      <c r="G273" s="567"/>
      <c r="H273" s="567"/>
      <c r="I273" s="567"/>
      <c r="J273" s="567"/>
      <c r="K273" s="567"/>
      <c r="L273" s="567"/>
      <c r="M273" s="559"/>
      <c r="N273" s="571"/>
      <c r="O273" s="141" t="str">
        <f t="shared" si="22"/>
        <v/>
      </c>
      <c r="P273" s="15"/>
      <c r="Q273" s="15"/>
      <c r="R273" s="15"/>
      <c r="S273" s="15"/>
      <c r="T273" s="15"/>
      <c r="U273" s="15"/>
      <c r="V273" s="15"/>
      <c r="W273" s="621" t="str">
        <f>IF(ISBLANK($C273),"",_xlfn.IFNA(MATCH($C273,Deelnemersoverzicht!$C$16:$C$66,0),0))</f>
        <v/>
      </c>
      <c r="X273" s="15"/>
    </row>
    <row r="274" spans="1:24" ht="12" customHeight="1" x14ac:dyDescent="0.2">
      <c r="A274" s="195" t="str">
        <f t="shared" si="21"/>
        <v/>
      </c>
      <c r="B274" s="552"/>
      <c r="C274" s="560"/>
      <c r="D274" s="570"/>
      <c r="E274" s="553"/>
      <c r="F274" s="567"/>
      <c r="G274" s="567"/>
      <c r="H274" s="567"/>
      <c r="I274" s="567"/>
      <c r="J274" s="567"/>
      <c r="K274" s="567"/>
      <c r="L274" s="567"/>
      <c r="M274" s="559"/>
      <c r="N274" s="571"/>
      <c r="O274" s="141" t="str">
        <f t="shared" si="22"/>
        <v/>
      </c>
      <c r="P274" s="15"/>
      <c r="Q274" s="15"/>
      <c r="R274" s="15"/>
      <c r="S274" s="15"/>
      <c r="T274" s="15"/>
      <c r="U274" s="15"/>
      <c r="V274" s="15"/>
      <c r="W274" s="621" t="str">
        <f>IF(ISBLANK($C274),"",_xlfn.IFNA(MATCH($C274,Deelnemersoverzicht!$C$16:$C$66,0),0))</f>
        <v/>
      </c>
      <c r="X274" s="15"/>
    </row>
    <row r="275" spans="1:24" ht="12" customHeight="1" x14ac:dyDescent="0.2">
      <c r="A275" s="195" t="str">
        <f t="shared" si="21"/>
        <v/>
      </c>
      <c r="B275" s="552"/>
      <c r="C275" s="560"/>
      <c r="D275" s="570"/>
      <c r="E275" s="553"/>
      <c r="F275" s="567"/>
      <c r="G275" s="567"/>
      <c r="H275" s="567"/>
      <c r="I275" s="567"/>
      <c r="J275" s="567"/>
      <c r="K275" s="567"/>
      <c r="L275" s="567"/>
      <c r="M275" s="559"/>
      <c r="N275" s="571"/>
      <c r="O275" s="141" t="str">
        <f t="shared" si="22"/>
        <v/>
      </c>
      <c r="P275" s="15"/>
      <c r="Q275" s="15"/>
      <c r="R275" s="15"/>
      <c r="S275" s="15"/>
      <c r="T275" s="15"/>
      <c r="U275" s="15"/>
      <c r="V275" s="15"/>
      <c r="W275" s="621" t="str">
        <f>IF(ISBLANK($C275),"",_xlfn.IFNA(MATCH($C275,Deelnemersoverzicht!$C$16:$C$66,0),0))</f>
        <v/>
      </c>
      <c r="X275" s="15"/>
    </row>
    <row r="276" spans="1:24" ht="12" customHeight="1" x14ac:dyDescent="0.2">
      <c r="A276" s="195" t="str">
        <f t="shared" si="21"/>
        <v/>
      </c>
      <c r="B276" s="552"/>
      <c r="C276" s="560"/>
      <c r="D276" s="570"/>
      <c r="E276" s="553"/>
      <c r="F276" s="567"/>
      <c r="G276" s="567"/>
      <c r="H276" s="567"/>
      <c r="I276" s="567"/>
      <c r="J276" s="567"/>
      <c r="K276" s="567"/>
      <c r="L276" s="567"/>
      <c r="M276" s="559"/>
      <c r="N276" s="571"/>
      <c r="O276" s="141" t="str">
        <f t="shared" si="22"/>
        <v/>
      </c>
      <c r="P276" s="15"/>
      <c r="Q276" s="15"/>
      <c r="R276" s="15"/>
      <c r="S276" s="15"/>
      <c r="T276" s="15"/>
      <c r="U276" s="15"/>
      <c r="V276" s="15"/>
      <c r="W276" s="621" t="str">
        <f>IF(ISBLANK($C276),"",_xlfn.IFNA(MATCH($C276,Deelnemersoverzicht!$C$16:$C$66,0),0))</f>
        <v/>
      </c>
      <c r="X276" s="15"/>
    </row>
    <row r="277" spans="1:24" ht="12" customHeight="1" x14ac:dyDescent="0.2">
      <c r="A277" s="195" t="str">
        <f t="shared" si="21"/>
        <v/>
      </c>
      <c r="B277" s="552"/>
      <c r="C277" s="560"/>
      <c r="D277" s="570"/>
      <c r="E277" s="553"/>
      <c r="F277" s="567"/>
      <c r="G277" s="567"/>
      <c r="H277" s="567"/>
      <c r="I277" s="567"/>
      <c r="J277" s="567"/>
      <c r="K277" s="567"/>
      <c r="L277" s="567"/>
      <c r="M277" s="559"/>
      <c r="N277" s="571"/>
      <c r="O277" s="141" t="str">
        <f t="shared" si="22"/>
        <v/>
      </c>
      <c r="P277" s="15"/>
      <c r="Q277" s="15"/>
      <c r="R277" s="15"/>
      <c r="S277" s="15"/>
      <c r="T277" s="15"/>
      <c r="U277" s="15"/>
      <c r="V277" s="15"/>
      <c r="W277" s="621" t="str">
        <f>IF(ISBLANK($C277),"",_xlfn.IFNA(MATCH($C277,Deelnemersoverzicht!$C$16:$C$66,0),0))</f>
        <v/>
      </c>
      <c r="X277" s="15"/>
    </row>
    <row r="278" spans="1:24" ht="12" customHeight="1" x14ac:dyDescent="0.2">
      <c r="A278" s="195" t="str">
        <f t="shared" si="21"/>
        <v/>
      </c>
      <c r="B278" s="552"/>
      <c r="C278" s="560"/>
      <c r="D278" s="570"/>
      <c r="E278" s="553"/>
      <c r="F278" s="567"/>
      <c r="G278" s="567"/>
      <c r="H278" s="567"/>
      <c r="I278" s="567"/>
      <c r="J278" s="567"/>
      <c r="K278" s="567"/>
      <c r="L278" s="567"/>
      <c r="M278" s="559"/>
      <c r="N278" s="571"/>
      <c r="O278" s="141" t="str">
        <f t="shared" si="22"/>
        <v/>
      </c>
      <c r="P278" s="15"/>
      <c r="Q278" s="15"/>
      <c r="R278" s="15"/>
      <c r="S278" s="15"/>
      <c r="T278" s="15"/>
      <c r="U278" s="15"/>
      <c r="V278" s="15"/>
      <c r="W278" s="621" t="str">
        <f>IF(ISBLANK($C278),"",_xlfn.IFNA(MATCH($C278,Deelnemersoverzicht!$C$16:$C$66,0),0))</f>
        <v/>
      </c>
      <c r="X278" s="15"/>
    </row>
    <row r="279" spans="1:24" ht="12" customHeight="1" x14ac:dyDescent="0.2">
      <c r="A279" s="195" t="str">
        <f t="shared" si="21"/>
        <v/>
      </c>
      <c r="B279" s="552"/>
      <c r="C279" s="560"/>
      <c r="D279" s="570"/>
      <c r="E279" s="553"/>
      <c r="F279" s="567"/>
      <c r="G279" s="567"/>
      <c r="H279" s="567"/>
      <c r="I279" s="567"/>
      <c r="J279" s="567"/>
      <c r="K279" s="567"/>
      <c r="L279" s="567"/>
      <c r="M279" s="559"/>
      <c r="N279" s="571"/>
      <c r="O279" s="141" t="str">
        <f t="shared" si="22"/>
        <v/>
      </c>
      <c r="P279" s="15"/>
      <c r="Q279" s="15"/>
      <c r="R279" s="15"/>
      <c r="S279" s="15"/>
      <c r="T279" s="15"/>
      <c r="U279" s="15"/>
      <c r="V279" s="15"/>
      <c r="W279" s="621" t="str">
        <f>IF(ISBLANK($C279),"",_xlfn.IFNA(MATCH($C279,Deelnemersoverzicht!$C$16:$C$66,0),0))</f>
        <v/>
      </c>
      <c r="X279" s="15"/>
    </row>
    <row r="280" spans="1:24" ht="12" customHeight="1" x14ac:dyDescent="0.2">
      <c r="A280" s="195" t="str">
        <f t="shared" si="21"/>
        <v/>
      </c>
      <c r="B280" s="552"/>
      <c r="C280" s="560"/>
      <c r="D280" s="570"/>
      <c r="E280" s="553"/>
      <c r="F280" s="567"/>
      <c r="G280" s="567"/>
      <c r="H280" s="567"/>
      <c r="I280" s="567"/>
      <c r="J280" s="567"/>
      <c r="K280" s="567"/>
      <c r="L280" s="567"/>
      <c r="M280" s="559"/>
      <c r="N280" s="571"/>
      <c r="O280" s="141" t="str">
        <f t="shared" si="22"/>
        <v/>
      </c>
      <c r="P280" s="15"/>
      <c r="Q280" s="15"/>
      <c r="R280" s="15"/>
      <c r="S280" s="15"/>
      <c r="T280" s="15"/>
      <c r="U280" s="15"/>
      <c r="V280" s="15"/>
      <c r="W280" s="621" t="str">
        <f>IF(ISBLANK($C280),"",_xlfn.IFNA(MATCH($C280,Deelnemersoverzicht!$C$16:$C$66,0),0))</f>
        <v/>
      </c>
      <c r="X280" s="15"/>
    </row>
    <row r="281" spans="1:24" ht="12" customHeight="1" x14ac:dyDescent="0.2">
      <c r="A281" s="195" t="str">
        <f t="shared" si="21"/>
        <v/>
      </c>
      <c r="B281" s="552"/>
      <c r="C281" s="560"/>
      <c r="D281" s="570"/>
      <c r="E281" s="553"/>
      <c r="F281" s="567"/>
      <c r="G281" s="567"/>
      <c r="H281" s="567"/>
      <c r="I281" s="567"/>
      <c r="J281" s="567"/>
      <c r="K281" s="567"/>
      <c r="L281" s="567"/>
      <c r="M281" s="559"/>
      <c r="N281" s="571"/>
      <c r="O281" s="141" t="str">
        <f t="shared" si="22"/>
        <v/>
      </c>
      <c r="P281" s="15"/>
      <c r="Q281" s="15"/>
      <c r="R281" s="15"/>
      <c r="S281" s="15"/>
      <c r="T281" s="15"/>
      <c r="U281" s="15"/>
      <c r="V281" s="15"/>
      <c r="W281" s="621" t="str">
        <f>IF(ISBLANK($C281),"",_xlfn.IFNA(MATCH($C281,Deelnemersoverzicht!$C$16:$C$66,0),0))</f>
        <v/>
      </c>
      <c r="X281" s="15"/>
    </row>
    <row r="282" spans="1:24" ht="12" customHeight="1" x14ac:dyDescent="0.2">
      <c r="A282" s="195" t="str">
        <f t="shared" si="21"/>
        <v/>
      </c>
      <c r="B282" s="552"/>
      <c r="C282" s="560"/>
      <c r="D282" s="570"/>
      <c r="E282" s="553"/>
      <c r="F282" s="567"/>
      <c r="G282" s="567"/>
      <c r="H282" s="567"/>
      <c r="I282" s="567"/>
      <c r="J282" s="567"/>
      <c r="K282" s="567"/>
      <c r="L282" s="567"/>
      <c r="M282" s="559"/>
      <c r="N282" s="571"/>
      <c r="O282" s="141" t="str">
        <f t="shared" si="22"/>
        <v/>
      </c>
      <c r="P282" s="15"/>
      <c r="Q282" s="15"/>
      <c r="R282" s="15"/>
      <c r="S282" s="15"/>
      <c r="T282" s="15"/>
      <c r="U282" s="15"/>
      <c r="V282" s="15"/>
      <c r="W282" s="621" t="str">
        <f>IF(ISBLANK($C282),"",_xlfn.IFNA(MATCH($C282,Deelnemersoverzicht!$C$16:$C$66,0),0))</f>
        <v/>
      </c>
      <c r="X282" s="15"/>
    </row>
    <row r="283" spans="1:24" ht="12" customHeight="1" x14ac:dyDescent="0.2">
      <c r="A283" s="195" t="str">
        <f t="shared" si="21"/>
        <v/>
      </c>
      <c r="B283" s="552"/>
      <c r="C283" s="560"/>
      <c r="D283" s="570"/>
      <c r="E283" s="553"/>
      <c r="F283" s="567"/>
      <c r="G283" s="567"/>
      <c r="H283" s="567"/>
      <c r="I283" s="567"/>
      <c r="J283" s="567"/>
      <c r="K283" s="567"/>
      <c r="L283" s="567"/>
      <c r="M283" s="559"/>
      <c r="N283" s="571"/>
      <c r="O283" s="141" t="str">
        <f t="shared" si="22"/>
        <v/>
      </c>
      <c r="P283" s="15"/>
      <c r="Q283" s="15"/>
      <c r="R283" s="15"/>
      <c r="S283" s="15"/>
      <c r="T283" s="15"/>
      <c r="U283" s="15"/>
      <c r="V283" s="15"/>
      <c r="W283" s="621" t="str">
        <f>IF(ISBLANK($C283),"",_xlfn.IFNA(MATCH($C283,Deelnemersoverzicht!$C$16:$C$66,0),0))</f>
        <v/>
      </c>
      <c r="X283" s="15"/>
    </row>
    <row r="284" spans="1:24" ht="12" customHeight="1" x14ac:dyDescent="0.2">
      <c r="A284" s="195" t="str">
        <f t="shared" si="21"/>
        <v/>
      </c>
      <c r="B284" s="552"/>
      <c r="C284" s="560"/>
      <c r="D284" s="570"/>
      <c r="E284" s="553"/>
      <c r="F284" s="567"/>
      <c r="G284" s="567"/>
      <c r="H284" s="567"/>
      <c r="I284" s="567"/>
      <c r="J284" s="567"/>
      <c r="K284" s="567"/>
      <c r="L284" s="567"/>
      <c r="M284" s="559"/>
      <c r="N284" s="571"/>
      <c r="O284" s="141" t="str">
        <f t="shared" si="22"/>
        <v/>
      </c>
      <c r="P284" s="15"/>
      <c r="Q284" s="15"/>
      <c r="R284" s="15"/>
      <c r="S284" s="15"/>
      <c r="T284" s="15"/>
      <c r="U284" s="15"/>
      <c r="V284" s="15"/>
      <c r="W284" s="621" t="str">
        <f>IF(ISBLANK($C284),"",_xlfn.IFNA(MATCH($C284,Deelnemersoverzicht!$C$16:$C$66,0),0))</f>
        <v/>
      </c>
      <c r="X284" s="15"/>
    </row>
    <row r="285" spans="1:24" ht="12" customHeight="1" x14ac:dyDescent="0.2">
      <c r="A285" s="195" t="str">
        <f t="shared" si="21"/>
        <v/>
      </c>
      <c r="B285" s="552"/>
      <c r="C285" s="560"/>
      <c r="D285" s="570"/>
      <c r="E285" s="553"/>
      <c r="F285" s="567"/>
      <c r="G285" s="567"/>
      <c r="H285" s="567"/>
      <c r="I285" s="567"/>
      <c r="J285" s="567"/>
      <c r="K285" s="567"/>
      <c r="L285" s="567"/>
      <c r="M285" s="559"/>
      <c r="N285" s="571"/>
      <c r="O285" s="141" t="str">
        <f t="shared" si="22"/>
        <v/>
      </c>
      <c r="P285" s="15"/>
      <c r="Q285" s="15"/>
      <c r="R285" s="15"/>
      <c r="S285" s="15"/>
      <c r="T285" s="15"/>
      <c r="U285" s="15"/>
      <c r="V285" s="15"/>
      <c r="W285" s="621" t="str">
        <f>IF(ISBLANK($C285),"",_xlfn.IFNA(MATCH($C285,Deelnemersoverzicht!$C$16:$C$66,0),0))</f>
        <v/>
      </c>
      <c r="X285" s="15"/>
    </row>
    <row r="286" spans="1:24" ht="12" customHeight="1" x14ac:dyDescent="0.2">
      <c r="A286" s="195" t="str">
        <f t="shared" si="21"/>
        <v/>
      </c>
      <c r="B286" s="552"/>
      <c r="C286" s="560"/>
      <c r="D286" s="570"/>
      <c r="E286" s="553"/>
      <c r="F286" s="567"/>
      <c r="G286" s="567"/>
      <c r="H286" s="567"/>
      <c r="I286" s="567"/>
      <c r="J286" s="567"/>
      <c r="K286" s="567"/>
      <c r="L286" s="567"/>
      <c r="M286" s="559"/>
      <c r="N286" s="571"/>
      <c r="O286" s="141" t="str">
        <f t="shared" si="22"/>
        <v/>
      </c>
      <c r="P286" s="15"/>
      <c r="Q286" s="15"/>
      <c r="R286" s="15"/>
      <c r="S286" s="15"/>
      <c r="T286" s="15"/>
      <c r="U286" s="15"/>
      <c r="V286" s="15"/>
      <c r="W286" s="621" t="str">
        <f>IF(ISBLANK($C286),"",_xlfn.IFNA(MATCH($C286,Deelnemersoverzicht!$C$16:$C$66,0),0))</f>
        <v/>
      </c>
      <c r="X286" s="15"/>
    </row>
    <row r="287" spans="1:24" ht="12" customHeight="1" x14ac:dyDescent="0.2">
      <c r="A287" s="195" t="str">
        <f t="shared" si="21"/>
        <v/>
      </c>
      <c r="B287" s="552"/>
      <c r="C287" s="560"/>
      <c r="D287" s="570"/>
      <c r="E287" s="553"/>
      <c r="F287" s="567"/>
      <c r="G287" s="567"/>
      <c r="H287" s="567"/>
      <c r="I287" s="567"/>
      <c r="J287" s="567"/>
      <c r="K287" s="567"/>
      <c r="L287" s="567"/>
      <c r="M287" s="559"/>
      <c r="N287" s="571"/>
      <c r="O287" s="141" t="str">
        <f t="shared" si="22"/>
        <v/>
      </c>
      <c r="P287" s="15"/>
      <c r="Q287" s="15"/>
      <c r="R287" s="15"/>
      <c r="S287" s="15"/>
      <c r="T287" s="15"/>
      <c r="U287" s="15"/>
      <c r="V287" s="15"/>
      <c r="W287" s="621" t="str">
        <f>IF(ISBLANK($C287),"",_xlfn.IFNA(MATCH($C287,Deelnemersoverzicht!$C$16:$C$66,0),0))</f>
        <v/>
      </c>
      <c r="X287" s="15"/>
    </row>
    <row r="288" spans="1:24" ht="12" customHeight="1" x14ac:dyDescent="0.2">
      <c r="A288" s="195" t="str">
        <f t="shared" si="21"/>
        <v/>
      </c>
      <c r="B288" s="552"/>
      <c r="C288" s="560"/>
      <c r="D288" s="570"/>
      <c r="E288" s="553"/>
      <c r="F288" s="567"/>
      <c r="G288" s="567"/>
      <c r="H288" s="567"/>
      <c r="I288" s="567"/>
      <c r="J288" s="567"/>
      <c r="K288" s="567"/>
      <c r="L288" s="567"/>
      <c r="M288" s="559"/>
      <c r="N288" s="571"/>
      <c r="O288" s="141" t="str">
        <f t="shared" si="22"/>
        <v/>
      </c>
      <c r="P288" s="15"/>
      <c r="Q288" s="15"/>
      <c r="R288" s="15"/>
      <c r="S288" s="15"/>
      <c r="T288" s="15"/>
      <c r="U288" s="15"/>
      <c r="V288" s="15"/>
      <c r="W288" s="621" t="str">
        <f>IF(ISBLANK($C288),"",_xlfn.IFNA(MATCH($C288,Deelnemersoverzicht!$C$16:$C$66,0),0))</f>
        <v/>
      </c>
      <c r="X288" s="15"/>
    </row>
    <row r="289" spans="1:24" ht="12" customHeight="1" x14ac:dyDescent="0.2">
      <c r="A289" s="195" t="str">
        <f t="shared" si="21"/>
        <v/>
      </c>
      <c r="B289" s="552"/>
      <c r="C289" s="560"/>
      <c r="D289" s="570"/>
      <c r="E289" s="553"/>
      <c r="F289" s="567"/>
      <c r="G289" s="567"/>
      <c r="H289" s="567"/>
      <c r="I289" s="567"/>
      <c r="J289" s="567"/>
      <c r="K289" s="567"/>
      <c r="L289" s="567"/>
      <c r="M289" s="559"/>
      <c r="N289" s="571"/>
      <c r="O289" s="141" t="str">
        <f t="shared" si="22"/>
        <v/>
      </c>
      <c r="P289" s="15"/>
      <c r="Q289" s="15"/>
      <c r="R289" s="15"/>
      <c r="S289" s="15"/>
      <c r="T289" s="15"/>
      <c r="U289" s="15"/>
      <c r="V289" s="15"/>
      <c r="W289" s="621" t="str">
        <f>IF(ISBLANK($C289),"",_xlfn.IFNA(MATCH($C289,Deelnemersoverzicht!$C$16:$C$66,0),0))</f>
        <v/>
      </c>
      <c r="X289" s="15"/>
    </row>
    <row r="290" spans="1:24" ht="12" customHeight="1" x14ac:dyDescent="0.2">
      <c r="A290" s="195" t="str">
        <f t="shared" si="21"/>
        <v/>
      </c>
      <c r="B290" s="552"/>
      <c r="C290" s="560"/>
      <c r="D290" s="570"/>
      <c r="E290" s="553"/>
      <c r="F290" s="567"/>
      <c r="G290" s="567"/>
      <c r="H290" s="567"/>
      <c r="I290" s="567"/>
      <c r="J290" s="567"/>
      <c r="K290" s="567"/>
      <c r="L290" s="567"/>
      <c r="M290" s="559"/>
      <c r="N290" s="571"/>
      <c r="O290" s="141" t="str">
        <f t="shared" si="22"/>
        <v/>
      </c>
      <c r="P290" s="15"/>
      <c r="Q290" s="15"/>
      <c r="R290" s="15"/>
      <c r="S290" s="15"/>
      <c r="T290" s="15"/>
      <c r="U290" s="15"/>
      <c r="V290" s="15"/>
      <c r="W290" s="621" t="str">
        <f>IF(ISBLANK($C290),"",_xlfn.IFNA(MATCH($C290,Deelnemersoverzicht!$C$16:$C$66,0),0))</f>
        <v/>
      </c>
      <c r="X290" s="15"/>
    </row>
    <row r="291" spans="1:24" ht="12" customHeight="1" x14ac:dyDescent="0.2">
      <c r="A291" s="195" t="str">
        <f t="shared" si="21"/>
        <v/>
      </c>
      <c r="B291" s="552"/>
      <c r="C291" s="560"/>
      <c r="D291" s="570"/>
      <c r="E291" s="553"/>
      <c r="F291" s="567"/>
      <c r="G291" s="567"/>
      <c r="H291" s="567"/>
      <c r="I291" s="567"/>
      <c r="J291" s="567"/>
      <c r="K291" s="567"/>
      <c r="L291" s="567"/>
      <c r="M291" s="559"/>
      <c r="N291" s="571"/>
      <c r="O291" s="141" t="str">
        <f t="shared" si="22"/>
        <v/>
      </c>
      <c r="P291" s="15"/>
      <c r="Q291" s="15"/>
      <c r="R291" s="15"/>
      <c r="S291" s="15"/>
      <c r="T291" s="15"/>
      <c r="U291" s="15"/>
      <c r="V291" s="15"/>
      <c r="W291" s="621" t="str">
        <f>IF(ISBLANK($C291),"",_xlfn.IFNA(MATCH($C291,Deelnemersoverzicht!$C$16:$C$66,0),0))</f>
        <v/>
      </c>
      <c r="X291" s="15"/>
    </row>
    <row r="292" spans="1:24" ht="12" customHeight="1" x14ac:dyDescent="0.2">
      <c r="A292" s="195" t="str">
        <f t="shared" si="21"/>
        <v/>
      </c>
      <c r="B292" s="552"/>
      <c r="C292" s="560"/>
      <c r="D292" s="570"/>
      <c r="E292" s="553"/>
      <c r="F292" s="567"/>
      <c r="G292" s="567"/>
      <c r="H292" s="567"/>
      <c r="I292" s="567"/>
      <c r="J292" s="567"/>
      <c r="K292" s="567"/>
      <c r="L292" s="567"/>
      <c r="M292" s="559"/>
      <c r="N292" s="571"/>
      <c r="O292" s="141" t="str">
        <f t="shared" si="22"/>
        <v/>
      </c>
      <c r="P292" s="15"/>
      <c r="Q292" s="15"/>
      <c r="R292" s="15"/>
      <c r="S292" s="15"/>
      <c r="T292" s="15"/>
      <c r="U292" s="15"/>
      <c r="V292" s="15"/>
      <c r="W292" s="621" t="str">
        <f>IF(ISBLANK($C292),"",_xlfn.IFNA(MATCH($C292,Deelnemersoverzicht!$C$16:$C$66,0),0))</f>
        <v/>
      </c>
      <c r="X292" s="15"/>
    </row>
    <row r="293" spans="1:24" ht="12" customHeight="1" x14ac:dyDescent="0.2">
      <c r="A293" s="195" t="str">
        <f t="shared" si="21"/>
        <v/>
      </c>
      <c r="B293" s="552"/>
      <c r="C293" s="560"/>
      <c r="D293" s="570"/>
      <c r="E293" s="553"/>
      <c r="F293" s="567"/>
      <c r="G293" s="567"/>
      <c r="H293" s="567"/>
      <c r="I293" s="567"/>
      <c r="J293" s="567"/>
      <c r="K293" s="567"/>
      <c r="L293" s="567"/>
      <c r="M293" s="559"/>
      <c r="N293" s="571"/>
      <c r="O293" s="141" t="str">
        <f t="shared" si="22"/>
        <v/>
      </c>
      <c r="P293" s="15"/>
      <c r="Q293" s="15"/>
      <c r="R293" s="15"/>
      <c r="S293" s="15"/>
      <c r="T293" s="15"/>
      <c r="U293" s="15"/>
      <c r="V293" s="15"/>
      <c r="W293" s="621" t="str">
        <f>IF(ISBLANK($C293),"",_xlfn.IFNA(MATCH($C293,Deelnemersoverzicht!$C$16:$C$66,0),0))</f>
        <v/>
      </c>
      <c r="X293" s="15"/>
    </row>
    <row r="294" spans="1:24" ht="12" customHeight="1" x14ac:dyDescent="0.2">
      <c r="A294" s="195" t="str">
        <f t="shared" si="21"/>
        <v/>
      </c>
      <c r="B294" s="552"/>
      <c r="C294" s="560"/>
      <c r="D294" s="570"/>
      <c r="E294" s="553"/>
      <c r="F294" s="567"/>
      <c r="G294" s="567"/>
      <c r="H294" s="567"/>
      <c r="I294" s="567"/>
      <c r="J294" s="567"/>
      <c r="K294" s="567"/>
      <c r="L294" s="567"/>
      <c r="M294" s="559"/>
      <c r="N294" s="571"/>
      <c r="O294" s="141" t="str">
        <f t="shared" si="22"/>
        <v/>
      </c>
      <c r="P294" s="15"/>
      <c r="Q294" s="15"/>
      <c r="R294" s="15"/>
      <c r="S294" s="15"/>
      <c r="T294" s="15"/>
      <c r="U294" s="15"/>
      <c r="V294" s="15"/>
      <c r="W294" s="621" t="str">
        <f>IF(ISBLANK($C294),"",_xlfn.IFNA(MATCH($C294,Deelnemersoverzicht!$C$16:$C$66,0),0))</f>
        <v/>
      </c>
      <c r="X294" s="15"/>
    </row>
    <row r="295" spans="1:24" ht="12" customHeight="1" x14ac:dyDescent="0.2">
      <c r="A295" s="195" t="str">
        <f t="shared" si="21"/>
        <v/>
      </c>
      <c r="B295" s="552"/>
      <c r="C295" s="560"/>
      <c r="D295" s="570"/>
      <c r="E295" s="553"/>
      <c r="F295" s="567"/>
      <c r="G295" s="567"/>
      <c r="H295" s="567"/>
      <c r="I295" s="567"/>
      <c r="J295" s="567"/>
      <c r="K295" s="567"/>
      <c r="L295" s="567"/>
      <c r="M295" s="559"/>
      <c r="N295" s="571"/>
      <c r="O295" s="141" t="str">
        <f t="shared" si="22"/>
        <v/>
      </c>
      <c r="P295" s="15"/>
      <c r="Q295" s="15"/>
      <c r="R295" s="15"/>
      <c r="S295" s="15"/>
      <c r="T295" s="15"/>
      <c r="U295" s="15"/>
      <c r="V295" s="15"/>
      <c r="W295" s="621" t="str">
        <f>IF(ISBLANK($C295),"",_xlfn.IFNA(MATCH($C295,Deelnemersoverzicht!$C$16:$C$66,0),0))</f>
        <v/>
      </c>
      <c r="X295" s="15"/>
    </row>
    <row r="296" spans="1:24" ht="12" customHeight="1" x14ac:dyDescent="0.2">
      <c r="A296" s="195" t="str">
        <f t="shared" si="21"/>
        <v/>
      </c>
      <c r="B296" s="552"/>
      <c r="C296" s="560"/>
      <c r="D296" s="570"/>
      <c r="E296" s="553"/>
      <c r="F296" s="567"/>
      <c r="G296" s="567"/>
      <c r="H296" s="567"/>
      <c r="I296" s="567"/>
      <c r="J296" s="567"/>
      <c r="K296" s="567"/>
      <c r="L296" s="567"/>
      <c r="M296" s="559"/>
      <c r="N296" s="571"/>
      <c r="O296" s="141" t="str">
        <f t="shared" si="22"/>
        <v/>
      </c>
      <c r="P296" s="15"/>
      <c r="Q296" s="15"/>
      <c r="R296" s="15"/>
      <c r="S296" s="15"/>
      <c r="T296" s="15"/>
      <c r="U296" s="15"/>
      <c r="V296" s="15"/>
      <c r="W296" s="621" t="str">
        <f>IF(ISBLANK($C296),"",_xlfn.IFNA(MATCH($C296,Deelnemersoverzicht!$C$16:$C$66,0),0))</f>
        <v/>
      </c>
      <c r="X296" s="15"/>
    </row>
    <row r="297" spans="1:24" ht="12" customHeight="1" x14ac:dyDescent="0.2">
      <c r="A297" s="195" t="str">
        <f t="shared" si="21"/>
        <v/>
      </c>
      <c r="B297" s="552"/>
      <c r="C297" s="560"/>
      <c r="D297" s="570"/>
      <c r="E297" s="553"/>
      <c r="F297" s="567"/>
      <c r="G297" s="567"/>
      <c r="H297" s="567"/>
      <c r="I297" s="567"/>
      <c r="J297" s="567"/>
      <c r="K297" s="567"/>
      <c r="L297" s="567"/>
      <c r="M297" s="559"/>
      <c r="N297" s="572"/>
      <c r="O297" s="141" t="str">
        <f t="shared" si="22"/>
        <v/>
      </c>
      <c r="P297" s="15"/>
      <c r="Q297" s="15"/>
      <c r="R297" s="15"/>
      <c r="S297" s="15"/>
      <c r="T297" s="15"/>
      <c r="U297" s="15"/>
      <c r="V297" s="15"/>
      <c r="W297" s="621" t="str">
        <f>IF(ISBLANK($C297),"",_xlfn.IFNA(MATCH($C297,Deelnemersoverzicht!$C$16:$C$66,0),0))</f>
        <v/>
      </c>
      <c r="X297" s="15"/>
    </row>
    <row r="298" spans="1:24" ht="12" customHeight="1" x14ac:dyDescent="0.2">
      <c r="A298" s="195" t="str">
        <f t="shared" si="21"/>
        <v/>
      </c>
      <c r="B298" s="552"/>
      <c r="C298" s="560"/>
      <c r="D298" s="570"/>
      <c r="E298" s="553"/>
      <c r="F298" s="567"/>
      <c r="G298" s="567"/>
      <c r="H298" s="567"/>
      <c r="I298" s="567"/>
      <c r="J298" s="567"/>
      <c r="K298" s="567"/>
      <c r="L298" s="567"/>
      <c r="M298" s="559"/>
      <c r="N298" s="572"/>
      <c r="O298" s="141" t="str">
        <f t="shared" si="22"/>
        <v/>
      </c>
      <c r="P298" s="15"/>
      <c r="Q298" s="15"/>
      <c r="R298" s="15"/>
      <c r="S298" s="15"/>
      <c r="T298" s="15"/>
      <c r="U298" s="15"/>
      <c r="V298" s="15"/>
      <c r="W298" s="621" t="str">
        <f>IF(ISBLANK($C298),"",_xlfn.IFNA(MATCH($C298,Deelnemersoverzicht!$C$16:$C$66,0),0))</f>
        <v/>
      </c>
      <c r="X298" s="15"/>
    </row>
    <row r="299" spans="1:24" ht="12" customHeight="1" x14ac:dyDescent="0.2">
      <c r="A299" s="195" t="str">
        <f t="shared" si="21"/>
        <v/>
      </c>
      <c r="B299" s="552"/>
      <c r="C299" s="560"/>
      <c r="D299" s="570"/>
      <c r="E299" s="553"/>
      <c r="F299" s="567"/>
      <c r="G299" s="567"/>
      <c r="H299" s="567"/>
      <c r="I299" s="567"/>
      <c r="J299" s="567"/>
      <c r="K299" s="567"/>
      <c r="L299" s="567"/>
      <c r="M299" s="559"/>
      <c r="N299" s="572"/>
      <c r="O299" s="141" t="str">
        <f t="shared" si="22"/>
        <v/>
      </c>
      <c r="P299" s="15"/>
      <c r="Q299" s="15"/>
      <c r="R299" s="15"/>
      <c r="S299" s="15"/>
      <c r="T299" s="15"/>
      <c r="U299" s="15"/>
      <c r="V299" s="15"/>
      <c r="W299" s="621" t="str">
        <f>IF(ISBLANK($C299),"",_xlfn.IFNA(MATCH($C299,Deelnemersoverzicht!$C$16:$C$66,0),0))</f>
        <v/>
      </c>
      <c r="X299" s="15"/>
    </row>
    <row r="300" spans="1:24" ht="12" customHeight="1" x14ac:dyDescent="0.2">
      <c r="A300" s="195" t="str">
        <f t="shared" si="21"/>
        <v/>
      </c>
      <c r="B300" s="552"/>
      <c r="C300" s="560"/>
      <c r="D300" s="570"/>
      <c r="E300" s="553"/>
      <c r="F300" s="567"/>
      <c r="G300" s="567"/>
      <c r="H300" s="567"/>
      <c r="I300" s="567"/>
      <c r="J300" s="567"/>
      <c r="K300" s="567"/>
      <c r="L300" s="567"/>
      <c r="M300" s="559"/>
      <c r="N300" s="572"/>
      <c r="O300" s="141" t="str">
        <f t="shared" si="22"/>
        <v/>
      </c>
      <c r="P300" s="15"/>
      <c r="Q300" s="15"/>
      <c r="R300" s="15"/>
      <c r="S300" s="15"/>
      <c r="T300" s="15"/>
      <c r="U300" s="15"/>
      <c r="V300" s="15"/>
      <c r="W300" s="621" t="str">
        <f>IF(ISBLANK($C300),"",_xlfn.IFNA(MATCH($C300,Deelnemersoverzicht!$C$16:$C$66,0),0))</f>
        <v/>
      </c>
      <c r="X300" s="15"/>
    </row>
    <row r="301" spans="1:24" ht="12" customHeight="1" x14ac:dyDescent="0.2">
      <c r="A301" s="195" t="str">
        <f t="shared" si="21"/>
        <v/>
      </c>
      <c r="B301" s="552"/>
      <c r="C301" s="560"/>
      <c r="D301" s="570"/>
      <c r="E301" s="553"/>
      <c r="F301" s="567"/>
      <c r="G301" s="567"/>
      <c r="H301" s="567"/>
      <c r="I301" s="567"/>
      <c r="J301" s="567"/>
      <c r="K301" s="567"/>
      <c r="L301" s="567"/>
      <c r="M301" s="559"/>
      <c r="N301" s="572"/>
      <c r="O301" s="141" t="str">
        <f t="shared" si="22"/>
        <v/>
      </c>
      <c r="P301" s="15"/>
      <c r="Q301" s="15"/>
      <c r="R301" s="15"/>
      <c r="S301" s="15"/>
      <c r="T301" s="15"/>
      <c r="U301" s="15"/>
      <c r="V301" s="15"/>
      <c r="W301" s="621" t="str">
        <f>IF(ISBLANK($C301),"",_xlfn.IFNA(MATCH($C301,Deelnemersoverzicht!$C$16:$C$66,0),0))</f>
        <v/>
      </c>
      <c r="X301" s="15"/>
    </row>
    <row r="302" spans="1:24" ht="12" customHeight="1" x14ac:dyDescent="0.2">
      <c r="A302" s="195" t="str">
        <f t="shared" si="21"/>
        <v/>
      </c>
      <c r="B302" s="552"/>
      <c r="C302" s="560"/>
      <c r="D302" s="570"/>
      <c r="E302" s="553"/>
      <c r="F302" s="567"/>
      <c r="G302" s="567"/>
      <c r="H302" s="567"/>
      <c r="I302" s="567"/>
      <c r="J302" s="567"/>
      <c r="K302" s="567"/>
      <c r="L302" s="567"/>
      <c r="M302" s="559"/>
      <c r="N302" s="572"/>
      <c r="O302" s="141" t="str">
        <f t="shared" si="22"/>
        <v/>
      </c>
      <c r="P302" s="15"/>
      <c r="Q302" s="15"/>
      <c r="R302" s="15"/>
      <c r="S302" s="15"/>
      <c r="T302" s="15"/>
      <c r="U302" s="15"/>
      <c r="V302" s="15"/>
      <c r="W302" s="621" t="str">
        <f>IF(ISBLANK($C302),"",_xlfn.IFNA(MATCH($C302,Deelnemersoverzicht!$C$16:$C$66,0),0))</f>
        <v/>
      </c>
      <c r="X302" s="15"/>
    </row>
    <row r="303" spans="1:24" ht="12" customHeight="1" x14ac:dyDescent="0.2">
      <c r="A303" s="195" t="str">
        <f t="shared" si="21"/>
        <v/>
      </c>
      <c r="B303" s="552"/>
      <c r="C303" s="560"/>
      <c r="D303" s="570"/>
      <c r="E303" s="553"/>
      <c r="F303" s="567"/>
      <c r="G303" s="567"/>
      <c r="H303" s="567"/>
      <c r="I303" s="567"/>
      <c r="J303" s="567"/>
      <c r="K303" s="567"/>
      <c r="L303" s="567"/>
      <c r="M303" s="559"/>
      <c r="N303" s="572"/>
      <c r="O303" s="141" t="str">
        <f t="shared" si="22"/>
        <v/>
      </c>
      <c r="P303" s="15"/>
      <c r="Q303" s="15"/>
      <c r="R303" s="15"/>
      <c r="S303" s="15"/>
      <c r="T303" s="15"/>
      <c r="U303" s="15"/>
      <c r="V303" s="15"/>
      <c r="W303" s="621" t="str">
        <f>IF(ISBLANK($C303),"",_xlfn.IFNA(MATCH($C303,Deelnemersoverzicht!$C$16:$C$66,0),0))</f>
        <v/>
      </c>
      <c r="X303" s="15"/>
    </row>
    <row r="304" spans="1:24" ht="12" customHeight="1" x14ac:dyDescent="0.2">
      <c r="A304" s="195" t="str">
        <f t="shared" si="21"/>
        <v/>
      </c>
      <c r="B304" s="552"/>
      <c r="C304" s="560"/>
      <c r="D304" s="570"/>
      <c r="E304" s="553"/>
      <c r="F304" s="567"/>
      <c r="G304" s="567"/>
      <c r="H304" s="567"/>
      <c r="I304" s="567"/>
      <c r="J304" s="567"/>
      <c r="K304" s="567"/>
      <c r="L304" s="567"/>
      <c r="M304" s="559"/>
      <c r="N304" s="572"/>
      <c r="O304" s="141" t="str">
        <f t="shared" si="22"/>
        <v/>
      </c>
      <c r="P304" s="15"/>
      <c r="Q304" s="15"/>
      <c r="R304" s="15"/>
      <c r="S304" s="15"/>
      <c r="T304" s="15"/>
      <c r="U304" s="15"/>
      <c r="V304" s="15"/>
      <c r="W304" s="621" t="str">
        <f>IF(ISBLANK($C304),"",_xlfn.IFNA(MATCH($C304,Deelnemersoverzicht!$C$16:$C$66,0),0))</f>
        <v/>
      </c>
      <c r="X304" s="15"/>
    </row>
    <row r="305" spans="1:24" ht="12" customHeight="1" x14ac:dyDescent="0.2">
      <c r="A305" s="195" t="str">
        <f t="shared" si="21"/>
        <v/>
      </c>
      <c r="B305" s="552"/>
      <c r="C305" s="560"/>
      <c r="D305" s="570"/>
      <c r="E305" s="553"/>
      <c r="F305" s="567"/>
      <c r="G305" s="567"/>
      <c r="H305" s="567"/>
      <c r="I305" s="567"/>
      <c r="J305" s="567"/>
      <c r="K305" s="567"/>
      <c r="L305" s="567"/>
      <c r="M305" s="559"/>
      <c r="N305" s="572"/>
      <c r="O305" s="141" t="str">
        <f t="shared" si="22"/>
        <v/>
      </c>
      <c r="P305" s="15"/>
      <c r="Q305" s="15"/>
      <c r="R305" s="15"/>
      <c r="S305" s="15"/>
      <c r="T305" s="15"/>
      <c r="U305" s="15"/>
      <c r="V305" s="15"/>
      <c r="W305" s="621" t="str">
        <f>IF(ISBLANK($C305),"",_xlfn.IFNA(MATCH($C305,Deelnemersoverzicht!$C$16:$C$66,0),0))</f>
        <v/>
      </c>
      <c r="X305" s="15"/>
    </row>
    <row r="306" spans="1:24" ht="12" customHeight="1" x14ac:dyDescent="0.2">
      <c r="A306" s="195" t="str">
        <f t="shared" si="21"/>
        <v/>
      </c>
      <c r="B306" s="552"/>
      <c r="C306" s="560"/>
      <c r="D306" s="570"/>
      <c r="E306" s="553"/>
      <c r="F306" s="567"/>
      <c r="G306" s="567"/>
      <c r="H306" s="567"/>
      <c r="I306" s="567"/>
      <c r="J306" s="567"/>
      <c r="K306" s="567"/>
      <c r="L306" s="567"/>
      <c r="M306" s="559"/>
      <c r="N306" s="572"/>
      <c r="O306" s="141" t="str">
        <f t="shared" si="22"/>
        <v/>
      </c>
      <c r="P306" s="15"/>
      <c r="Q306" s="15"/>
      <c r="R306" s="15"/>
      <c r="S306" s="15"/>
      <c r="T306" s="15"/>
      <c r="U306" s="15"/>
      <c r="V306" s="15"/>
      <c r="W306" s="621" t="str">
        <f>IF(ISBLANK($C306),"",_xlfn.IFNA(MATCH($C306,Deelnemersoverzicht!$C$16:$C$66,0),0))</f>
        <v/>
      </c>
      <c r="X306" s="15"/>
    </row>
    <row r="307" spans="1:24" ht="12" customHeight="1" x14ac:dyDescent="0.2">
      <c r="A307" s="195" t="str">
        <f t="shared" si="21"/>
        <v/>
      </c>
      <c r="B307" s="552"/>
      <c r="C307" s="560"/>
      <c r="D307" s="570"/>
      <c r="E307" s="553"/>
      <c r="F307" s="567"/>
      <c r="G307" s="567"/>
      <c r="H307" s="567"/>
      <c r="I307" s="567"/>
      <c r="J307" s="567"/>
      <c r="K307" s="567"/>
      <c r="L307" s="567"/>
      <c r="M307" s="559"/>
      <c r="N307" s="572"/>
      <c r="O307" s="141" t="str">
        <f t="shared" si="22"/>
        <v/>
      </c>
      <c r="P307" s="15"/>
      <c r="Q307" s="15"/>
      <c r="R307" s="15"/>
      <c r="S307" s="15"/>
      <c r="T307" s="15"/>
      <c r="U307" s="15"/>
      <c r="V307" s="15"/>
      <c r="W307" s="621" t="str">
        <f>IF(ISBLANK($C307),"",_xlfn.IFNA(MATCH($C307,Deelnemersoverzicht!$C$16:$C$66,0),0))</f>
        <v/>
      </c>
      <c r="X307" s="15"/>
    </row>
    <row r="308" spans="1:24" ht="12" customHeight="1" x14ac:dyDescent="0.2">
      <c r="A308" s="195" t="str">
        <f t="shared" si="21"/>
        <v/>
      </c>
      <c r="B308" s="552"/>
      <c r="C308" s="560"/>
      <c r="D308" s="570"/>
      <c r="E308" s="553"/>
      <c r="F308" s="567"/>
      <c r="G308" s="567"/>
      <c r="H308" s="567"/>
      <c r="I308" s="567"/>
      <c r="J308" s="567"/>
      <c r="K308" s="567"/>
      <c r="L308" s="567"/>
      <c r="M308" s="559"/>
      <c r="N308" s="572"/>
      <c r="O308" s="141" t="str">
        <f t="shared" si="22"/>
        <v/>
      </c>
      <c r="P308" s="15"/>
      <c r="Q308" s="15"/>
      <c r="R308" s="15"/>
      <c r="S308" s="15"/>
      <c r="T308" s="15"/>
      <c r="U308" s="15"/>
      <c r="V308" s="15"/>
      <c r="W308" s="621" t="str">
        <f>IF(ISBLANK($C308),"",_xlfn.IFNA(MATCH($C308,Deelnemersoverzicht!$C$16:$C$66,0),0))</f>
        <v/>
      </c>
      <c r="X308" s="15"/>
    </row>
    <row r="309" spans="1:24" ht="12" customHeight="1" x14ac:dyDescent="0.2">
      <c r="A309" s="195" t="str">
        <f t="shared" si="21"/>
        <v/>
      </c>
      <c r="B309" s="552"/>
      <c r="C309" s="560"/>
      <c r="D309" s="570"/>
      <c r="E309" s="553"/>
      <c r="F309" s="567"/>
      <c r="G309" s="567"/>
      <c r="H309" s="567"/>
      <c r="I309" s="567"/>
      <c r="J309" s="567"/>
      <c r="K309" s="567"/>
      <c r="L309" s="567"/>
      <c r="M309" s="559"/>
      <c r="N309" s="572"/>
      <c r="O309" s="141" t="str">
        <f t="shared" si="22"/>
        <v/>
      </c>
      <c r="P309" s="15"/>
      <c r="Q309" s="15"/>
      <c r="R309" s="15"/>
      <c r="S309" s="15"/>
      <c r="T309" s="15"/>
      <c r="U309" s="15"/>
      <c r="V309" s="15"/>
      <c r="W309" s="621" t="str">
        <f>IF(ISBLANK($C309),"",_xlfn.IFNA(MATCH($C309,Deelnemersoverzicht!$C$16:$C$66,0),0))</f>
        <v/>
      </c>
      <c r="X309" s="15"/>
    </row>
    <row r="310" spans="1:24" ht="12" customHeight="1" x14ac:dyDescent="0.2">
      <c r="A310" s="195" t="str">
        <f t="shared" si="21"/>
        <v/>
      </c>
      <c r="B310" s="552"/>
      <c r="C310" s="560"/>
      <c r="D310" s="570"/>
      <c r="E310" s="553"/>
      <c r="F310" s="567"/>
      <c r="G310" s="567"/>
      <c r="H310" s="567"/>
      <c r="I310" s="567"/>
      <c r="J310" s="567"/>
      <c r="K310" s="567"/>
      <c r="L310" s="567"/>
      <c r="M310" s="559"/>
      <c r="N310" s="572"/>
      <c r="O310" s="141" t="str">
        <f t="shared" si="22"/>
        <v/>
      </c>
      <c r="P310" s="15"/>
      <c r="Q310" s="15"/>
      <c r="R310" s="15"/>
      <c r="S310" s="15"/>
      <c r="T310" s="15"/>
      <c r="U310" s="15"/>
      <c r="V310" s="15"/>
      <c r="W310" s="621" t="str">
        <f>IF(ISBLANK($C310),"",_xlfn.IFNA(MATCH($C310,Deelnemersoverzicht!$C$16:$C$66,0),0))</f>
        <v/>
      </c>
      <c r="X310" s="15"/>
    </row>
    <row r="311" spans="1:24" ht="12" customHeight="1" x14ac:dyDescent="0.2">
      <c r="A311" s="195" t="str">
        <f t="shared" si="21"/>
        <v/>
      </c>
      <c r="B311" s="552"/>
      <c r="C311" s="560"/>
      <c r="D311" s="570"/>
      <c r="E311" s="553"/>
      <c r="F311" s="567"/>
      <c r="G311" s="567"/>
      <c r="H311" s="567"/>
      <c r="I311" s="567"/>
      <c r="J311" s="567"/>
      <c r="K311" s="567"/>
      <c r="L311" s="567"/>
      <c r="M311" s="559"/>
      <c r="N311" s="572"/>
      <c r="O311" s="141" t="str">
        <f t="shared" si="22"/>
        <v/>
      </c>
      <c r="P311" s="15"/>
      <c r="Q311" s="15"/>
      <c r="R311" s="15"/>
      <c r="S311" s="15"/>
      <c r="T311" s="15"/>
      <c r="U311" s="15"/>
      <c r="V311" s="15"/>
      <c r="W311" s="621" t="str">
        <f>IF(ISBLANK($C311),"",_xlfn.IFNA(MATCH($C311,Deelnemersoverzicht!$C$16:$C$66,0),0))</f>
        <v/>
      </c>
      <c r="X311" s="15"/>
    </row>
    <row r="312" spans="1:24" ht="12" customHeight="1" x14ac:dyDescent="0.2">
      <c r="A312" s="195" t="str">
        <f t="shared" si="21"/>
        <v/>
      </c>
      <c r="B312" s="552"/>
      <c r="C312" s="560"/>
      <c r="D312" s="570"/>
      <c r="E312" s="553"/>
      <c r="F312" s="567"/>
      <c r="G312" s="567"/>
      <c r="H312" s="567"/>
      <c r="I312" s="567"/>
      <c r="J312" s="567"/>
      <c r="K312" s="567"/>
      <c r="L312" s="567"/>
      <c r="M312" s="559"/>
      <c r="N312" s="572"/>
      <c r="O312" s="141" t="str">
        <f t="shared" si="22"/>
        <v/>
      </c>
      <c r="P312" s="15"/>
      <c r="Q312" s="15"/>
      <c r="R312" s="15"/>
      <c r="S312" s="15"/>
      <c r="T312" s="15"/>
      <c r="U312" s="15"/>
      <c r="V312" s="15"/>
      <c r="W312" s="621" t="str">
        <f>IF(ISBLANK($C312),"",_xlfn.IFNA(MATCH($C312,Deelnemersoverzicht!$C$16:$C$66,0),0))</f>
        <v/>
      </c>
      <c r="X312" s="15"/>
    </row>
    <row r="313" spans="1:24" ht="12" customHeight="1" x14ac:dyDescent="0.2">
      <c r="A313" s="195" t="str">
        <f t="shared" si="21"/>
        <v/>
      </c>
      <c r="B313" s="552"/>
      <c r="C313" s="560"/>
      <c r="D313" s="570"/>
      <c r="E313" s="553"/>
      <c r="F313" s="567"/>
      <c r="G313" s="567"/>
      <c r="H313" s="567"/>
      <c r="I313" s="567"/>
      <c r="J313" s="567"/>
      <c r="K313" s="567"/>
      <c r="L313" s="567"/>
      <c r="M313" s="559"/>
      <c r="N313" s="572"/>
      <c r="O313" s="141" t="str">
        <f t="shared" si="22"/>
        <v/>
      </c>
      <c r="P313" s="15"/>
      <c r="Q313" s="15"/>
      <c r="R313" s="15"/>
      <c r="S313" s="15"/>
      <c r="T313" s="15"/>
      <c r="U313" s="15"/>
      <c r="V313" s="15"/>
      <c r="W313" s="621" t="str">
        <f>IF(ISBLANK($C313),"",_xlfn.IFNA(MATCH($C313,Deelnemersoverzicht!$C$16:$C$66,0),0))</f>
        <v/>
      </c>
      <c r="X313" s="15"/>
    </row>
    <row r="314" spans="1:24" ht="12" customHeight="1" x14ac:dyDescent="0.2">
      <c r="A314" s="195" t="str">
        <f t="shared" si="21"/>
        <v/>
      </c>
      <c r="B314" s="552"/>
      <c r="C314" s="560"/>
      <c r="D314" s="570"/>
      <c r="E314" s="553"/>
      <c r="F314" s="567"/>
      <c r="G314" s="567"/>
      <c r="H314" s="567"/>
      <c r="I314" s="567"/>
      <c r="J314" s="567"/>
      <c r="K314" s="567"/>
      <c r="L314" s="567"/>
      <c r="M314" s="559"/>
      <c r="N314" s="572"/>
      <c r="O314" s="141" t="str">
        <f t="shared" si="22"/>
        <v/>
      </c>
      <c r="P314" s="15"/>
      <c r="Q314" s="15"/>
      <c r="R314" s="15"/>
      <c r="S314" s="15"/>
      <c r="T314" s="15"/>
      <c r="U314" s="15"/>
      <c r="V314" s="15"/>
      <c r="W314" s="621" t="str">
        <f>IF(ISBLANK($C314),"",_xlfn.IFNA(MATCH($C314,Deelnemersoverzicht!$C$16:$C$66,0),0))</f>
        <v/>
      </c>
      <c r="X314" s="15"/>
    </row>
    <row r="315" spans="1:24" ht="12" customHeight="1" x14ac:dyDescent="0.2">
      <c r="A315" s="118"/>
      <c r="B315" s="137"/>
      <c r="C315" s="15"/>
      <c r="D315" s="137"/>
      <c r="E315" s="137"/>
      <c r="F315" s="137"/>
      <c r="G315" s="137"/>
      <c r="H315" s="137"/>
      <c r="I315" s="137"/>
      <c r="J315" s="137"/>
      <c r="K315" s="15"/>
      <c r="L315" s="15"/>
      <c r="M315" s="470" t="s">
        <v>506</v>
      </c>
      <c r="N315" s="471">
        <f>SUM(N265:N314)</f>
        <v>0</v>
      </c>
      <c r="O315" s="15"/>
      <c r="P315" s="136"/>
      <c r="Q315" s="118"/>
      <c r="R315" s="15"/>
      <c r="S315" s="15"/>
      <c r="T315" s="15"/>
      <c r="U315" s="15"/>
      <c r="V315" s="15"/>
      <c r="X315" s="15"/>
    </row>
    <row r="316" spans="1:24" ht="12" customHeight="1" x14ac:dyDescent="0.2">
      <c r="A316" s="118"/>
      <c r="B316" s="137"/>
      <c r="C316" s="137"/>
      <c r="D316" s="137"/>
      <c r="E316" s="137"/>
      <c r="F316" s="137"/>
      <c r="G316" s="137"/>
      <c r="H316" s="137"/>
      <c r="I316" s="137"/>
      <c r="J316" s="137"/>
      <c r="K316" s="15"/>
      <c r="L316" s="15"/>
      <c r="M316" s="136"/>
      <c r="N316" s="137"/>
      <c r="O316" s="15"/>
      <c r="P316" s="136"/>
      <c r="Q316" s="118"/>
      <c r="R316" s="15"/>
      <c r="S316" s="15"/>
      <c r="T316" s="15"/>
      <c r="U316" s="15"/>
      <c r="V316" s="15"/>
      <c r="X316" s="15"/>
    </row>
    <row r="317" spans="1:24" ht="12" customHeight="1" x14ac:dyDescent="0.2">
      <c r="A317" s="118"/>
      <c r="B317" s="137"/>
      <c r="C317" s="15"/>
      <c r="D317" s="137"/>
      <c r="E317" s="137"/>
      <c r="F317" s="137"/>
      <c r="G317" s="137"/>
      <c r="H317" s="137"/>
      <c r="I317" s="137"/>
      <c r="J317" s="137"/>
      <c r="K317" s="15"/>
      <c r="L317" s="15"/>
      <c r="M317" s="470" t="s">
        <v>507</v>
      </c>
      <c r="N317" s="471">
        <f>N207+N261+N315</f>
        <v>0</v>
      </c>
      <c r="O317" s="15"/>
      <c r="P317" s="136"/>
      <c r="Q317" s="118"/>
      <c r="R317" s="15"/>
      <c r="S317" s="15"/>
      <c r="T317" s="15"/>
      <c r="U317" s="15"/>
      <c r="V317" s="15"/>
      <c r="X317" s="15"/>
    </row>
    <row r="318" spans="1:24" ht="12" customHeight="1" thickBot="1" x14ac:dyDescent="0.25">
      <c r="A318" s="118"/>
      <c r="B318" s="136"/>
      <c r="C318" s="136"/>
      <c r="D318" s="136"/>
      <c r="E318" s="136"/>
      <c r="F318" s="136"/>
      <c r="G318" s="136"/>
      <c r="H318" s="136"/>
      <c r="I318" s="136"/>
      <c r="J318" s="136"/>
      <c r="K318" s="136"/>
      <c r="L318" s="136"/>
      <c r="M318" s="136"/>
      <c r="N318" s="136"/>
      <c r="O318" s="15"/>
      <c r="P318" s="136"/>
      <c r="Q318" s="118"/>
      <c r="R318" s="15"/>
      <c r="S318" s="15"/>
      <c r="T318" s="15"/>
      <c r="U318" s="15"/>
      <c r="V318" s="15"/>
      <c r="X318" s="15"/>
    </row>
    <row r="319" spans="1:24"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H319" s="15"/>
      <c r="I319" s="15"/>
      <c r="J319" s="118"/>
      <c r="K319" s="15"/>
      <c r="L319" s="15"/>
      <c r="M319" s="142" t="str">
        <f>"Totaal"&amp;" "&amp;B2&amp;": "</f>
        <v xml:space="preserve">Totaal Resultaat 8: </v>
      </c>
      <c r="N319" s="476">
        <f>N317+N151+N90</f>
        <v>0</v>
      </c>
      <c r="O319" s="15"/>
      <c r="P319" s="118"/>
      <c r="Q319" s="118"/>
      <c r="R319" s="15"/>
      <c r="S319" s="15"/>
      <c r="T319" s="15"/>
      <c r="U319" s="15"/>
      <c r="V319" s="15"/>
      <c r="X319" s="15"/>
    </row>
    <row r="320" spans="1:24" ht="12" customHeight="1" x14ac:dyDescent="0.2">
      <c r="A320" s="118"/>
      <c r="B320" s="15"/>
      <c r="D320" s="136"/>
      <c r="E320" s="136"/>
      <c r="F320" s="136"/>
      <c r="G320" s="136"/>
      <c r="H320" s="136"/>
      <c r="I320" s="136"/>
      <c r="J320" s="136"/>
      <c r="K320" s="136"/>
      <c r="L320" s="136"/>
      <c r="M320" s="136"/>
      <c r="N320" s="136"/>
      <c r="O320" s="136"/>
      <c r="P320" s="136"/>
      <c r="Q320" s="118"/>
      <c r="R320" s="15"/>
      <c r="S320" s="15"/>
      <c r="T320" s="15"/>
      <c r="U320" s="15"/>
      <c r="V320" s="15"/>
      <c r="X320" s="15"/>
    </row>
    <row r="321" spans="1:24" ht="12" customHeight="1" x14ac:dyDescent="0.2">
      <c r="A321" s="118"/>
      <c r="B321" s="592" t="s">
        <v>325</v>
      </c>
      <c r="C321" s="593"/>
      <c r="D321" s="593"/>
      <c r="E321" s="593"/>
      <c r="F321" s="593"/>
      <c r="G321" s="593"/>
      <c r="H321" s="593"/>
      <c r="I321" s="593"/>
      <c r="J321" s="593"/>
      <c r="K321" s="593"/>
      <c r="L321" s="593"/>
      <c r="M321" s="593"/>
      <c r="N321" s="594"/>
      <c r="O321" s="136"/>
      <c r="P321" s="136"/>
      <c r="Q321" s="118"/>
      <c r="R321" s="15"/>
      <c r="S321" s="15"/>
      <c r="T321" s="15"/>
      <c r="U321" s="15"/>
      <c r="V321" s="15"/>
      <c r="X321" s="15"/>
    </row>
    <row r="322" spans="1:24" ht="12" customHeight="1" x14ac:dyDescent="0.2">
      <c r="A322" s="118"/>
      <c r="B322" s="649"/>
      <c r="C322" s="650"/>
      <c r="D322" s="651"/>
      <c r="E322" s="651"/>
      <c r="F322" s="651"/>
      <c r="G322" s="651"/>
      <c r="H322" s="651"/>
      <c r="I322" s="651"/>
      <c r="J322" s="651"/>
      <c r="K322" s="651"/>
      <c r="L322" s="651"/>
      <c r="M322" s="651"/>
      <c r="N322" s="652"/>
      <c r="O322" s="136"/>
      <c r="P322" s="136"/>
      <c r="Q322" s="118"/>
      <c r="R322" s="15"/>
      <c r="S322" s="15"/>
      <c r="T322" s="15"/>
      <c r="U322" s="15"/>
      <c r="V322" s="15"/>
      <c r="X322" s="15"/>
    </row>
    <row r="323" spans="1:24" ht="12" customHeight="1" x14ac:dyDescent="0.2">
      <c r="A323" s="118"/>
      <c r="B323" s="649"/>
      <c r="C323" s="650"/>
      <c r="D323" s="651"/>
      <c r="E323" s="651"/>
      <c r="F323" s="651"/>
      <c r="G323" s="651"/>
      <c r="H323" s="651"/>
      <c r="I323" s="651"/>
      <c r="J323" s="651"/>
      <c r="K323" s="651"/>
      <c r="L323" s="651"/>
      <c r="M323" s="651"/>
      <c r="N323" s="652"/>
      <c r="O323" s="136"/>
      <c r="P323" s="136"/>
      <c r="Q323" s="118"/>
      <c r="R323" s="15"/>
      <c r="S323" s="15"/>
      <c r="T323" s="15"/>
      <c r="U323" s="15"/>
      <c r="V323" s="15"/>
      <c r="X323" s="15"/>
    </row>
    <row r="324" spans="1:24" ht="12" customHeight="1" x14ac:dyDescent="0.2">
      <c r="A324" s="118"/>
      <c r="B324" s="649"/>
      <c r="C324" s="650"/>
      <c r="D324" s="651"/>
      <c r="E324" s="651"/>
      <c r="F324" s="651"/>
      <c r="G324" s="651"/>
      <c r="H324" s="651"/>
      <c r="I324" s="651"/>
      <c r="J324" s="651"/>
      <c r="K324" s="651"/>
      <c r="L324" s="651"/>
      <c r="M324" s="651"/>
      <c r="N324" s="652"/>
      <c r="O324" s="136"/>
      <c r="P324" s="136"/>
      <c r="Q324" s="118"/>
      <c r="R324" s="15"/>
      <c r="S324" s="15"/>
      <c r="T324" s="15"/>
      <c r="U324" s="15"/>
      <c r="V324" s="15"/>
      <c r="X324" s="15"/>
    </row>
    <row r="325" spans="1:24" ht="12" customHeight="1" x14ac:dyDescent="0.2">
      <c r="A325" s="118"/>
      <c r="B325" s="649"/>
      <c r="C325" s="650"/>
      <c r="D325" s="651"/>
      <c r="E325" s="651"/>
      <c r="F325" s="651"/>
      <c r="G325" s="651"/>
      <c r="H325" s="651"/>
      <c r="I325" s="651"/>
      <c r="J325" s="651"/>
      <c r="K325" s="651"/>
      <c r="L325" s="651"/>
      <c r="M325" s="651"/>
      <c r="N325" s="652"/>
      <c r="O325" s="136"/>
      <c r="P325" s="136"/>
      <c r="Q325" s="118"/>
      <c r="R325" s="15"/>
      <c r="S325" s="15"/>
      <c r="T325" s="15"/>
      <c r="U325" s="15"/>
      <c r="V325" s="15"/>
      <c r="X325" s="15"/>
    </row>
    <row r="326" spans="1:24" ht="12" customHeight="1" x14ac:dyDescent="0.2">
      <c r="A326" s="118"/>
      <c r="B326" s="649"/>
      <c r="C326" s="650"/>
      <c r="D326" s="651"/>
      <c r="E326" s="651"/>
      <c r="F326" s="651"/>
      <c r="G326" s="651"/>
      <c r="H326" s="651"/>
      <c r="I326" s="651"/>
      <c r="J326" s="651"/>
      <c r="K326" s="651"/>
      <c r="L326" s="651"/>
      <c r="M326" s="651"/>
      <c r="N326" s="652"/>
      <c r="O326" s="136"/>
      <c r="P326" s="136"/>
      <c r="Q326" s="118"/>
      <c r="R326" s="15"/>
      <c r="S326" s="15"/>
      <c r="T326" s="15"/>
      <c r="U326" s="15"/>
      <c r="V326" s="15"/>
      <c r="X326" s="15"/>
    </row>
    <row r="327" spans="1:24" ht="12" customHeight="1" x14ac:dyDescent="0.2">
      <c r="A327" s="118"/>
      <c r="B327" s="649"/>
      <c r="C327" s="650"/>
      <c r="D327" s="651"/>
      <c r="E327" s="651"/>
      <c r="F327" s="651"/>
      <c r="G327" s="651"/>
      <c r="H327" s="651"/>
      <c r="I327" s="651"/>
      <c r="J327" s="651"/>
      <c r="K327" s="651"/>
      <c r="L327" s="651"/>
      <c r="M327" s="651"/>
      <c r="N327" s="652"/>
      <c r="O327" s="136"/>
      <c r="P327" s="136"/>
      <c r="Q327" s="118"/>
      <c r="R327" s="15"/>
      <c r="S327" s="15"/>
      <c r="T327" s="15"/>
      <c r="U327" s="15"/>
      <c r="V327" s="15"/>
      <c r="X327" s="15"/>
    </row>
    <row r="328" spans="1:24" ht="12" customHeight="1" x14ac:dyDescent="0.2">
      <c r="A328" s="118"/>
      <c r="B328" s="649"/>
      <c r="C328" s="650"/>
      <c r="D328" s="651"/>
      <c r="E328" s="651"/>
      <c r="F328" s="651"/>
      <c r="G328" s="651"/>
      <c r="H328" s="651"/>
      <c r="I328" s="651"/>
      <c r="J328" s="651"/>
      <c r="K328" s="651"/>
      <c r="L328" s="651"/>
      <c r="M328" s="651"/>
      <c r="N328" s="652"/>
      <c r="O328" s="136"/>
      <c r="P328" s="136"/>
      <c r="Q328" s="118"/>
      <c r="R328" s="15"/>
      <c r="S328" s="15"/>
      <c r="T328" s="15"/>
      <c r="U328" s="15"/>
      <c r="V328" s="15"/>
      <c r="X328" s="15"/>
    </row>
    <row r="329" spans="1:24" ht="12" customHeight="1" x14ac:dyDescent="0.2">
      <c r="A329" s="118"/>
      <c r="B329" s="649"/>
      <c r="C329" s="650"/>
      <c r="D329" s="651"/>
      <c r="E329" s="651"/>
      <c r="F329" s="651"/>
      <c r="G329" s="651"/>
      <c r="H329" s="651"/>
      <c r="I329" s="651"/>
      <c r="J329" s="651"/>
      <c r="K329" s="651"/>
      <c r="L329" s="651"/>
      <c r="M329" s="651"/>
      <c r="N329" s="652"/>
      <c r="O329" s="136"/>
      <c r="P329" s="136"/>
      <c r="Q329" s="118"/>
      <c r="R329" s="15"/>
      <c r="S329" s="15"/>
      <c r="T329" s="15"/>
      <c r="U329" s="15"/>
      <c r="V329" s="15"/>
      <c r="X329" s="15"/>
    </row>
    <row r="330" spans="1:24" ht="12" customHeight="1" x14ac:dyDescent="0.2">
      <c r="A330" s="118"/>
      <c r="B330" s="649"/>
      <c r="C330" s="650"/>
      <c r="D330" s="651"/>
      <c r="E330" s="651"/>
      <c r="F330" s="651"/>
      <c r="G330" s="651"/>
      <c r="H330" s="651"/>
      <c r="I330" s="651"/>
      <c r="J330" s="651"/>
      <c r="K330" s="651"/>
      <c r="L330" s="651"/>
      <c r="M330" s="651"/>
      <c r="N330" s="652"/>
      <c r="O330" s="136"/>
      <c r="P330" s="136"/>
      <c r="Q330" s="118"/>
      <c r="R330" s="15"/>
      <c r="S330" s="15"/>
      <c r="T330" s="15"/>
      <c r="U330" s="15"/>
      <c r="V330" s="15"/>
      <c r="X330" s="15"/>
    </row>
    <row r="331" spans="1:24" ht="12" customHeight="1" x14ac:dyDescent="0.2">
      <c r="A331" s="118"/>
      <c r="B331" s="649"/>
      <c r="C331" s="650"/>
      <c r="D331" s="651"/>
      <c r="E331" s="651"/>
      <c r="F331" s="651"/>
      <c r="G331" s="651"/>
      <c r="H331" s="651"/>
      <c r="I331" s="651"/>
      <c r="J331" s="651"/>
      <c r="K331" s="651"/>
      <c r="L331" s="651"/>
      <c r="M331" s="651"/>
      <c r="N331" s="652"/>
      <c r="O331" s="136"/>
      <c r="P331" s="136"/>
      <c r="Q331" s="118"/>
      <c r="R331" s="15"/>
      <c r="S331" s="15"/>
      <c r="T331" s="15"/>
      <c r="U331" s="15"/>
      <c r="V331" s="15"/>
      <c r="X331" s="15"/>
    </row>
    <row r="332" spans="1:24" ht="12" customHeight="1" x14ac:dyDescent="0.2">
      <c r="A332" s="118"/>
      <c r="B332" s="649"/>
      <c r="C332" s="650"/>
      <c r="D332" s="651"/>
      <c r="E332" s="651"/>
      <c r="F332" s="651"/>
      <c r="G332" s="651"/>
      <c r="H332" s="651"/>
      <c r="I332" s="651"/>
      <c r="J332" s="651"/>
      <c r="K332" s="651"/>
      <c r="L332" s="651"/>
      <c r="M332" s="651"/>
      <c r="N332" s="652"/>
      <c r="O332" s="136"/>
      <c r="P332" s="136"/>
      <c r="Q332" s="118"/>
      <c r="R332" s="15"/>
      <c r="S332" s="15"/>
      <c r="T332" s="15"/>
      <c r="U332" s="15"/>
      <c r="V332" s="15"/>
      <c r="X332" s="15"/>
    </row>
    <row r="333" spans="1:24" ht="12" customHeight="1" x14ac:dyDescent="0.2">
      <c r="A333" s="118"/>
      <c r="B333" s="649"/>
      <c r="C333" s="650"/>
      <c r="D333" s="651"/>
      <c r="E333" s="651"/>
      <c r="F333" s="651"/>
      <c r="G333" s="651"/>
      <c r="H333" s="651"/>
      <c r="I333" s="651"/>
      <c r="J333" s="651"/>
      <c r="K333" s="651"/>
      <c r="L333" s="651"/>
      <c r="M333" s="651"/>
      <c r="N333" s="652"/>
      <c r="O333" s="136"/>
      <c r="P333" s="136"/>
      <c r="Q333" s="118"/>
      <c r="R333" s="15"/>
      <c r="S333" s="15"/>
      <c r="T333" s="15"/>
      <c r="U333" s="15"/>
      <c r="V333" s="15"/>
      <c r="X333" s="15"/>
    </row>
    <row r="334" spans="1:24" ht="12" customHeight="1" x14ac:dyDescent="0.2">
      <c r="A334" s="118"/>
      <c r="B334" s="649"/>
      <c r="C334" s="650"/>
      <c r="D334" s="651"/>
      <c r="E334" s="651"/>
      <c r="F334" s="651"/>
      <c r="G334" s="651"/>
      <c r="H334" s="651"/>
      <c r="I334" s="651"/>
      <c r="J334" s="651"/>
      <c r="K334" s="651"/>
      <c r="L334" s="651"/>
      <c r="M334" s="651"/>
      <c r="N334" s="652"/>
      <c r="O334" s="136"/>
      <c r="P334" s="136"/>
      <c r="Q334" s="118"/>
      <c r="R334" s="15"/>
      <c r="S334" s="15"/>
      <c r="T334" s="15"/>
      <c r="U334" s="15"/>
      <c r="V334" s="15"/>
      <c r="X334" s="15"/>
    </row>
    <row r="335" spans="1:24" ht="12" customHeight="1" x14ac:dyDescent="0.2">
      <c r="A335" s="118"/>
      <c r="B335" s="649"/>
      <c r="C335" s="650"/>
      <c r="D335" s="651"/>
      <c r="E335" s="651"/>
      <c r="F335" s="651"/>
      <c r="G335" s="651"/>
      <c r="H335" s="651"/>
      <c r="I335" s="651"/>
      <c r="J335" s="651"/>
      <c r="K335" s="651"/>
      <c r="L335" s="651"/>
      <c r="M335" s="651"/>
      <c r="N335" s="652"/>
      <c r="O335" s="136"/>
      <c r="P335" s="136"/>
      <c r="Q335" s="118"/>
      <c r="R335" s="15"/>
      <c r="S335" s="15"/>
      <c r="T335" s="15"/>
      <c r="U335" s="15"/>
      <c r="V335" s="15"/>
      <c r="X335" s="15"/>
    </row>
    <row r="336" spans="1:24" ht="12" customHeight="1" x14ac:dyDescent="0.2">
      <c r="A336" s="118"/>
      <c r="B336" s="649"/>
      <c r="C336" s="650"/>
      <c r="D336" s="651"/>
      <c r="E336" s="651"/>
      <c r="F336" s="651"/>
      <c r="G336" s="651"/>
      <c r="H336" s="651"/>
      <c r="I336" s="651"/>
      <c r="J336" s="651"/>
      <c r="K336" s="651"/>
      <c r="L336" s="651"/>
      <c r="M336" s="651"/>
      <c r="N336" s="652"/>
      <c r="O336" s="136"/>
      <c r="P336" s="136"/>
      <c r="Q336" s="118"/>
      <c r="R336" s="15"/>
      <c r="S336" s="15"/>
      <c r="T336" s="15"/>
      <c r="U336" s="15"/>
      <c r="V336" s="15"/>
      <c r="X336" s="15"/>
    </row>
    <row r="337" spans="1:24" ht="12" customHeight="1" x14ac:dyDescent="0.2">
      <c r="A337" s="118"/>
      <c r="B337" s="649"/>
      <c r="C337" s="650"/>
      <c r="D337" s="651"/>
      <c r="E337" s="651"/>
      <c r="F337" s="651"/>
      <c r="G337" s="651"/>
      <c r="H337" s="651"/>
      <c r="I337" s="651"/>
      <c r="J337" s="651"/>
      <c r="K337" s="651"/>
      <c r="L337" s="651"/>
      <c r="M337" s="651"/>
      <c r="N337" s="652"/>
      <c r="O337" s="136"/>
      <c r="P337" s="136"/>
      <c r="Q337" s="118"/>
      <c r="R337" s="15"/>
      <c r="S337" s="15"/>
      <c r="T337" s="15"/>
      <c r="U337" s="15"/>
      <c r="V337" s="15"/>
      <c r="X337" s="15"/>
    </row>
    <row r="338" spans="1:24" ht="12" customHeight="1" x14ac:dyDescent="0.2">
      <c r="A338" s="118"/>
      <c r="B338" s="649"/>
      <c r="C338" s="650"/>
      <c r="D338" s="651"/>
      <c r="E338" s="651"/>
      <c r="F338" s="651"/>
      <c r="G338" s="651"/>
      <c r="H338" s="651"/>
      <c r="I338" s="651"/>
      <c r="J338" s="651"/>
      <c r="K338" s="651"/>
      <c r="L338" s="651"/>
      <c r="M338" s="651"/>
      <c r="N338" s="652"/>
      <c r="O338" s="136"/>
      <c r="P338" s="136"/>
      <c r="Q338" s="118"/>
      <c r="R338" s="15"/>
      <c r="S338" s="15"/>
      <c r="T338" s="15"/>
      <c r="U338" s="15"/>
      <c r="V338" s="15"/>
      <c r="X338" s="15"/>
    </row>
    <row r="339" spans="1:24" ht="12" customHeight="1" x14ac:dyDescent="0.2">
      <c r="A339" s="118"/>
      <c r="B339" s="649"/>
      <c r="C339" s="650"/>
      <c r="D339" s="651"/>
      <c r="E339" s="651"/>
      <c r="F339" s="651"/>
      <c r="G339" s="651"/>
      <c r="H339" s="651"/>
      <c r="I339" s="651"/>
      <c r="J339" s="651"/>
      <c r="K339" s="651"/>
      <c r="L339" s="651"/>
      <c r="M339" s="651"/>
      <c r="N339" s="652"/>
      <c r="O339" s="136"/>
      <c r="P339" s="136"/>
      <c r="Q339" s="118"/>
      <c r="R339" s="15"/>
      <c r="S339" s="15"/>
      <c r="T339" s="15"/>
      <c r="U339" s="15"/>
      <c r="V339" s="15"/>
      <c r="X339" s="15"/>
    </row>
    <row r="340" spans="1:24" ht="12" customHeight="1" x14ac:dyDescent="0.2">
      <c r="A340" s="118"/>
      <c r="B340" s="649"/>
      <c r="C340" s="650"/>
      <c r="D340" s="651"/>
      <c r="E340" s="651"/>
      <c r="F340" s="651"/>
      <c r="G340" s="651"/>
      <c r="H340" s="651"/>
      <c r="I340" s="651"/>
      <c r="J340" s="651"/>
      <c r="K340" s="651"/>
      <c r="L340" s="651"/>
      <c r="M340" s="651"/>
      <c r="N340" s="652"/>
      <c r="O340" s="136"/>
      <c r="P340" s="136"/>
      <c r="Q340" s="118"/>
      <c r="R340" s="15"/>
      <c r="S340" s="15"/>
      <c r="T340" s="15"/>
      <c r="U340" s="15"/>
      <c r="V340" s="15"/>
      <c r="X340" s="15"/>
    </row>
    <row r="341" spans="1:24" ht="12" customHeight="1" x14ac:dyDescent="0.2">
      <c r="A341" s="118"/>
      <c r="B341" s="649"/>
      <c r="C341" s="650"/>
      <c r="D341" s="651"/>
      <c r="E341" s="651"/>
      <c r="F341" s="651"/>
      <c r="G341" s="651"/>
      <c r="H341" s="651"/>
      <c r="I341" s="651"/>
      <c r="J341" s="651"/>
      <c r="K341" s="651"/>
      <c r="L341" s="651"/>
      <c r="M341" s="651"/>
      <c r="N341" s="652"/>
      <c r="O341" s="136"/>
      <c r="P341" s="136"/>
      <c r="Q341" s="118"/>
      <c r="R341" s="15"/>
      <c r="S341" s="15"/>
      <c r="T341" s="15"/>
      <c r="U341" s="15"/>
      <c r="V341" s="15"/>
      <c r="X341" s="15"/>
    </row>
    <row r="342" spans="1:24" ht="12" customHeight="1" x14ac:dyDescent="0.2">
      <c r="A342" s="118"/>
      <c r="B342" s="649"/>
      <c r="C342" s="650"/>
      <c r="D342" s="651"/>
      <c r="E342" s="651"/>
      <c r="F342" s="651"/>
      <c r="G342" s="651"/>
      <c r="H342" s="651"/>
      <c r="I342" s="651"/>
      <c r="J342" s="651"/>
      <c r="K342" s="651"/>
      <c r="L342" s="651"/>
      <c r="M342" s="651"/>
      <c r="N342" s="652"/>
      <c r="O342" s="136"/>
      <c r="P342" s="136"/>
      <c r="Q342" s="118"/>
      <c r="R342" s="15"/>
      <c r="S342" s="15"/>
      <c r="T342" s="15"/>
      <c r="U342" s="15"/>
      <c r="V342" s="15"/>
      <c r="X342" s="15"/>
    </row>
    <row r="343" spans="1:24" ht="12" customHeight="1" x14ac:dyDescent="0.2">
      <c r="A343" s="118"/>
      <c r="B343" s="649"/>
      <c r="C343" s="650"/>
      <c r="D343" s="651"/>
      <c r="E343" s="651"/>
      <c r="F343" s="651"/>
      <c r="G343" s="651"/>
      <c r="H343" s="651"/>
      <c r="I343" s="651"/>
      <c r="J343" s="651"/>
      <c r="K343" s="651"/>
      <c r="L343" s="651"/>
      <c r="M343" s="651"/>
      <c r="N343" s="652"/>
      <c r="O343" s="136"/>
      <c r="P343" s="136"/>
      <c r="Q343" s="118"/>
      <c r="R343" s="15"/>
      <c r="S343" s="15"/>
      <c r="T343" s="15"/>
      <c r="U343" s="15"/>
      <c r="V343" s="15"/>
      <c r="X343" s="15"/>
    </row>
    <row r="344" spans="1:24" ht="12" customHeight="1" x14ac:dyDescent="0.2">
      <c r="A344" s="118"/>
      <c r="B344" s="649"/>
      <c r="C344" s="650"/>
      <c r="D344" s="651"/>
      <c r="E344" s="651"/>
      <c r="F344" s="651"/>
      <c r="G344" s="651"/>
      <c r="H344" s="651"/>
      <c r="I344" s="651"/>
      <c r="J344" s="651"/>
      <c r="K344" s="651"/>
      <c r="L344" s="651"/>
      <c r="M344" s="651"/>
      <c r="N344" s="652"/>
      <c r="O344" s="136"/>
      <c r="P344" s="136"/>
      <c r="Q344" s="118"/>
      <c r="R344" s="15"/>
      <c r="S344" s="15"/>
      <c r="T344" s="15"/>
      <c r="U344" s="15"/>
      <c r="V344" s="15"/>
      <c r="X344" s="15"/>
    </row>
    <row r="345" spans="1:24" ht="12" customHeight="1" x14ac:dyDescent="0.2">
      <c r="A345" s="118"/>
      <c r="B345" s="649"/>
      <c r="C345" s="650"/>
      <c r="D345" s="651"/>
      <c r="E345" s="651"/>
      <c r="F345" s="651"/>
      <c r="G345" s="651"/>
      <c r="H345" s="651"/>
      <c r="I345" s="651"/>
      <c r="J345" s="651"/>
      <c r="K345" s="651"/>
      <c r="L345" s="651"/>
      <c r="M345" s="651"/>
      <c r="N345" s="652"/>
      <c r="O345" s="136"/>
      <c r="P345" s="136"/>
      <c r="Q345" s="118"/>
      <c r="R345" s="15"/>
      <c r="S345" s="15"/>
      <c r="T345" s="15"/>
      <c r="U345" s="15"/>
      <c r="V345" s="15"/>
      <c r="X345" s="15"/>
    </row>
    <row r="346" spans="1:24" ht="12" customHeight="1" x14ac:dyDescent="0.2">
      <c r="A346" s="118"/>
      <c r="B346" s="649"/>
      <c r="C346" s="650"/>
      <c r="D346" s="651"/>
      <c r="E346" s="651"/>
      <c r="F346" s="651"/>
      <c r="G346" s="651"/>
      <c r="H346" s="651"/>
      <c r="I346" s="651"/>
      <c r="J346" s="651"/>
      <c r="K346" s="651"/>
      <c r="L346" s="651"/>
      <c r="M346" s="651"/>
      <c r="N346" s="652"/>
      <c r="O346" s="136"/>
      <c r="P346" s="136"/>
      <c r="Q346" s="118"/>
      <c r="R346" s="15"/>
      <c r="S346" s="15"/>
      <c r="T346" s="15"/>
      <c r="U346" s="15"/>
      <c r="V346" s="15"/>
      <c r="X346" s="15"/>
    </row>
    <row r="347" spans="1:24" ht="12" customHeight="1" x14ac:dyDescent="0.2">
      <c r="A347" s="118"/>
      <c r="B347" s="653"/>
      <c r="C347" s="654"/>
      <c r="D347" s="655"/>
      <c r="E347" s="655"/>
      <c r="F347" s="655"/>
      <c r="G347" s="655"/>
      <c r="H347" s="655"/>
      <c r="I347" s="655"/>
      <c r="J347" s="655"/>
      <c r="K347" s="655"/>
      <c r="L347" s="655"/>
      <c r="M347" s="655"/>
      <c r="N347" s="656"/>
      <c r="O347" s="136"/>
      <c r="P347" s="136"/>
      <c r="Q347" s="118"/>
      <c r="R347" s="15"/>
      <c r="S347" s="15"/>
      <c r="T347" s="15"/>
      <c r="U347" s="15"/>
      <c r="V347" s="15"/>
      <c r="X347" s="15"/>
    </row>
    <row r="348" spans="1:24" ht="12" customHeight="1" x14ac:dyDescent="0.2">
      <c r="A348" s="118"/>
      <c r="B348" s="15"/>
      <c r="C348" s="441"/>
      <c r="D348" s="136"/>
      <c r="E348" s="136"/>
      <c r="F348" s="136"/>
      <c r="G348" s="136"/>
      <c r="H348" s="136"/>
      <c r="I348" s="136"/>
      <c r="J348" s="136"/>
      <c r="K348" s="136"/>
      <c r="L348" s="136"/>
      <c r="M348" s="136"/>
      <c r="N348" s="136"/>
      <c r="O348" s="136"/>
      <c r="P348" s="136"/>
      <c r="Q348" s="118"/>
      <c r="R348" s="15"/>
      <c r="S348" s="15"/>
      <c r="T348" s="15"/>
      <c r="U348" s="15"/>
      <c r="V348" s="15"/>
      <c r="X348" s="15"/>
    </row>
    <row r="349" spans="1:24"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c r="R349" s="15"/>
      <c r="S349" s="15"/>
      <c r="T349" s="15"/>
      <c r="U349" s="15"/>
      <c r="V349" s="15"/>
      <c r="X349" s="15"/>
    </row>
    <row r="350" spans="1:24"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Q350" s="15"/>
      <c r="R350" s="15"/>
      <c r="S350" s="15"/>
      <c r="T350" s="15"/>
      <c r="V350" s="15"/>
      <c r="W350" s="541"/>
    </row>
    <row r="351" spans="1:24"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Q351" s="15"/>
      <c r="R351" s="15"/>
      <c r="S351" s="15"/>
      <c r="T351" s="15"/>
      <c r="V351" s="15"/>
      <c r="W351" s="541"/>
    </row>
    <row r="352" spans="1:24" ht="12" customHeight="1" x14ac:dyDescent="0.2">
      <c r="A352" s="118"/>
      <c r="B352" s="496" t="s">
        <v>18</v>
      </c>
      <c r="C352" s="497">
        <f>_xlfn.XLOOKUP(B352,Deelnemersoverzicht!A16:A83,Deelnemersoverzicht!C16:C83)</f>
        <v>0</v>
      </c>
      <c r="D352" s="498">
        <f t="shared" ref="D352:D383" si="23">SUMIFS($N$15:$N$315,$C$15:$C$315,C352,$M$15:$M$315,$D$350)</f>
        <v>0</v>
      </c>
      <c r="E352" s="499">
        <f>IFERROR(IF(D352&gt;0,(_xlfn.XLOOKUP(B352,Financiering!$A$7:$A$32,Financiering!$H$7:$H$32))*'Resultaat 8'!D352,0),)</f>
        <v>0</v>
      </c>
      <c r="F352" s="500">
        <f t="shared" ref="F352:F383" si="24">SUMIFS($N$15:$N$315,$C$15:$C$315,C352,$M$15:$M$315,$F$350)</f>
        <v>0</v>
      </c>
      <c r="G352" s="499">
        <f>IFERROR(IF(F352&gt;0,(_xlfn.XLOOKUP(B352,Financiering!$A$7:$A$32,Financiering!$N$7:$N$32))*'Resultaat 8'!F352,0),)</f>
        <v>0</v>
      </c>
      <c r="H352" s="499">
        <f t="shared" ref="H352:H383" si="25">SUMIFS($N$15:$N$315,$C$15:$C$315,C352,$M$15:$M$315,$H$350)</f>
        <v>0</v>
      </c>
      <c r="I352" s="499">
        <f>IFERROR(IF(H352&gt;0,(_xlfn.XLOOKUP(B352,Financiering!$A$7:$A$32,Financiering!$T$7:$T$32))*'Resultaat 8'!H352,0),"")</f>
        <v>0</v>
      </c>
      <c r="J352" s="499">
        <f t="shared" ref="J352:J383" si="26">SUMIFS($N$15:$N$315,$C$15:$C$315,C352,$M$15:$M$315,$J$350)</f>
        <v>0</v>
      </c>
      <c r="K352" s="499">
        <f>IFERROR(IF(J352&gt;0,_xlfn.XLOOKUP(B352,Financiering!$A$7:$A$32,Financiering!$Z$7:$Z$32)*'Resultaat 8'!J352,0),)</f>
        <v>0</v>
      </c>
      <c r="L352" s="499">
        <f t="shared" ref="L352:L383" si="27">D352+F352+H352+J352</f>
        <v>0</v>
      </c>
      <c r="M352" s="499">
        <f t="shared" ref="M352:M383" si="28">E352+G352+I352+K352</f>
        <v>0</v>
      </c>
      <c r="N352" s="501" t="str">
        <f>IFERROR(M352/L352,"")</f>
        <v/>
      </c>
      <c r="O352" s="502">
        <f>L352-M352</f>
        <v>0</v>
      </c>
      <c r="P352" s="503" t="str">
        <f>IFERROR(O352/L352,"")</f>
        <v/>
      </c>
      <c r="Q352" s="15"/>
      <c r="R352" s="15"/>
      <c r="S352" s="15"/>
      <c r="T352" s="15"/>
      <c r="V352" s="15"/>
      <c r="W352" s="541"/>
    </row>
    <row r="353" spans="1:23" ht="12" customHeight="1" x14ac:dyDescent="0.2">
      <c r="A353" s="118"/>
      <c r="B353" s="504" t="s">
        <v>19</v>
      </c>
      <c r="C353" s="497">
        <f>_xlfn.XLOOKUP(B353,Deelnemersoverzicht!A17:A84,Deelnemersoverzicht!C17:C84)</f>
        <v>0</v>
      </c>
      <c r="D353" s="505">
        <f t="shared" si="23"/>
        <v>0</v>
      </c>
      <c r="E353" s="502">
        <f>IFERROR(IF(D353&gt;0,(_xlfn.XLOOKUP(B353,Financiering!$A$7:$A$32,Financiering!$H$7:$H$32))*'Resultaat 8'!D353,0),)</f>
        <v>0</v>
      </c>
      <c r="F353" s="506">
        <f t="shared" si="24"/>
        <v>0</v>
      </c>
      <c r="G353" s="502">
        <f>IFERROR(IF(F353&gt;0,(_xlfn.XLOOKUP(B353,Financiering!$A$7:$A$32,Financiering!$N$7:$N$32))*'Resultaat 8'!F353,0),)</f>
        <v>0</v>
      </c>
      <c r="H353" s="502">
        <f t="shared" si="25"/>
        <v>0</v>
      </c>
      <c r="I353" s="502">
        <f>IFERROR(IF(H353&gt;0,(_xlfn.XLOOKUP(B353,Financiering!$A$7:$A$32,Financiering!$T$7:$T$32))*'Resultaat 8'!H353,0),"")</f>
        <v>0</v>
      </c>
      <c r="J353" s="502">
        <f t="shared" si="26"/>
        <v>0</v>
      </c>
      <c r="K353" s="502">
        <f>IFERROR(IF(J353&gt;0,_xlfn.XLOOKUP(B353,Financiering!$A$7:$A$32,Financiering!$Z$7:$Z$32)*'Resultaat 8'!J353,0),)</f>
        <v>0</v>
      </c>
      <c r="L353" s="502">
        <f t="shared" si="27"/>
        <v>0</v>
      </c>
      <c r="M353" s="502">
        <f t="shared" si="28"/>
        <v>0</v>
      </c>
      <c r="N353" s="501" t="str">
        <f t="shared" ref="N353:N403" si="29">IFERROR(M353/L353,"")</f>
        <v/>
      </c>
      <c r="O353" s="502">
        <f t="shared" ref="O353:O402" si="30">L353-M353</f>
        <v>0</v>
      </c>
      <c r="P353" s="507" t="str">
        <f t="shared" ref="P353:P402" si="31">IFERROR(O353/L353,"")</f>
        <v/>
      </c>
      <c r="Q353" s="15"/>
      <c r="R353" s="15"/>
      <c r="S353" s="15"/>
      <c r="T353" s="15"/>
      <c r="V353" s="15"/>
      <c r="W353" s="541"/>
    </row>
    <row r="354" spans="1:23" ht="12" customHeight="1" x14ac:dyDescent="0.2">
      <c r="A354" s="118"/>
      <c r="B354" s="504" t="s">
        <v>20</v>
      </c>
      <c r="C354" s="497">
        <f>_xlfn.XLOOKUP(B354,Deelnemersoverzicht!A18:A85,Deelnemersoverzicht!C18:C85)</f>
        <v>0</v>
      </c>
      <c r="D354" s="505">
        <f t="shared" si="23"/>
        <v>0</v>
      </c>
      <c r="E354" s="502">
        <f>IFERROR(IF(D354&gt;0,(_xlfn.XLOOKUP(B354,Financiering!$A$7:$A$32,Financiering!$H$7:$H$32))*'Resultaat 8'!D354,0),)</f>
        <v>0</v>
      </c>
      <c r="F354" s="506">
        <f t="shared" si="24"/>
        <v>0</v>
      </c>
      <c r="G354" s="505">
        <f>IFERROR(IF(F354&gt;0,(_xlfn.XLOOKUP(B354,Financiering!$A$7:$A$32,Financiering!$N$7:$N$32))*'Resultaat 8'!F354,0),)</f>
        <v>0</v>
      </c>
      <c r="H354" s="505">
        <f t="shared" si="25"/>
        <v>0</v>
      </c>
      <c r="I354" s="505">
        <f>IFERROR(IF(H354&gt;0,(_xlfn.XLOOKUP(B354,Financiering!$A$7:$A$32,Financiering!$T$7:$T$32))*'Resultaat 8'!H354,0),"")</f>
        <v>0</v>
      </c>
      <c r="J354" s="505">
        <f t="shared" si="26"/>
        <v>0</v>
      </c>
      <c r="K354" s="505">
        <f>IFERROR(IF(J354&gt;0,_xlfn.XLOOKUP(B354,Financiering!$A$7:$A$32,Financiering!$Z$7:$Z$32)*'Resultaat 8'!J354,0),)</f>
        <v>0</v>
      </c>
      <c r="L354" s="505">
        <f t="shared" si="27"/>
        <v>0</v>
      </c>
      <c r="M354" s="505">
        <f t="shared" si="28"/>
        <v>0</v>
      </c>
      <c r="N354" s="501" t="str">
        <f t="shared" si="29"/>
        <v/>
      </c>
      <c r="O354" s="502">
        <f t="shared" si="30"/>
        <v>0</v>
      </c>
      <c r="P354" s="507" t="str">
        <f t="shared" si="31"/>
        <v/>
      </c>
      <c r="Q354" s="15"/>
      <c r="R354" s="15"/>
      <c r="S354" s="15"/>
      <c r="T354" s="15"/>
      <c r="V354" s="15"/>
      <c r="W354" s="541"/>
    </row>
    <row r="355" spans="1:23" ht="12" customHeight="1" x14ac:dyDescent="0.2">
      <c r="A355" s="118"/>
      <c r="B355" s="504" t="s">
        <v>21</v>
      </c>
      <c r="C355" s="497">
        <f>_xlfn.XLOOKUP(B355,Deelnemersoverzicht!A19:A86,Deelnemersoverzicht!C19:C86)</f>
        <v>0</v>
      </c>
      <c r="D355" s="505">
        <f t="shared" si="23"/>
        <v>0</v>
      </c>
      <c r="E355" s="502">
        <f>IFERROR(IF(D355&gt;0,(_xlfn.XLOOKUP(B355,Financiering!$A$7:$A$32,Financiering!$H$7:$H$32))*'Resultaat 8'!D355,0),)</f>
        <v>0</v>
      </c>
      <c r="F355" s="506">
        <f t="shared" si="24"/>
        <v>0</v>
      </c>
      <c r="G355" s="505">
        <f>IFERROR(IF(F355&gt;0,(_xlfn.XLOOKUP(B355,Financiering!$A$7:$A$32,Financiering!$N$7:$N$32))*'Resultaat 8'!F355,0),)</f>
        <v>0</v>
      </c>
      <c r="H355" s="505">
        <f t="shared" si="25"/>
        <v>0</v>
      </c>
      <c r="I355" s="505">
        <f>IFERROR(IF(H355&gt;0,(_xlfn.XLOOKUP(B355,Financiering!$A$7:$A$32,Financiering!$T$7:$T$32))*'Resultaat 8'!H355,0),"")</f>
        <v>0</v>
      </c>
      <c r="J355" s="505">
        <f t="shared" si="26"/>
        <v>0</v>
      </c>
      <c r="K355" s="505">
        <f>IFERROR(IF(J355&gt;0,_xlfn.XLOOKUP(B355,Financiering!$A$7:$A$32,Financiering!$Z$7:$Z$32)*'Resultaat 8'!J355,0),)</f>
        <v>0</v>
      </c>
      <c r="L355" s="505">
        <f t="shared" si="27"/>
        <v>0</v>
      </c>
      <c r="M355" s="505">
        <f t="shared" si="28"/>
        <v>0</v>
      </c>
      <c r="N355" s="501" t="str">
        <f t="shared" si="29"/>
        <v/>
      </c>
      <c r="O355" s="502">
        <f t="shared" si="30"/>
        <v>0</v>
      </c>
      <c r="P355" s="507" t="str">
        <f t="shared" si="31"/>
        <v/>
      </c>
      <c r="Q355" s="15"/>
      <c r="R355" s="15"/>
      <c r="S355" s="15"/>
      <c r="T355" s="15"/>
      <c r="V355" s="15"/>
      <c r="W355" s="541"/>
    </row>
    <row r="356" spans="1:23" ht="12" customHeight="1" x14ac:dyDescent="0.2">
      <c r="A356" s="118"/>
      <c r="B356" s="504" t="s">
        <v>22</v>
      </c>
      <c r="C356" s="497">
        <f>_xlfn.XLOOKUP(B356,Deelnemersoverzicht!A20:A87,Deelnemersoverzicht!C20:C87)</f>
        <v>0</v>
      </c>
      <c r="D356" s="505">
        <f t="shared" si="23"/>
        <v>0</v>
      </c>
      <c r="E356" s="502">
        <f>IFERROR(IF(D356&gt;0,(_xlfn.XLOOKUP(B356,Financiering!$A$7:$A$32,Financiering!$H$7:$H$32))*'Resultaat 8'!D356,0),)</f>
        <v>0</v>
      </c>
      <c r="F356" s="506">
        <f t="shared" si="24"/>
        <v>0</v>
      </c>
      <c r="G356" s="505">
        <f>IFERROR(IF(F356&gt;0,(_xlfn.XLOOKUP(B356,Financiering!$A$7:$A$32,Financiering!$N$7:$N$32))*'Resultaat 8'!F356,0),)</f>
        <v>0</v>
      </c>
      <c r="H356" s="505">
        <f t="shared" si="25"/>
        <v>0</v>
      </c>
      <c r="I356" s="505">
        <f>IFERROR(IF(H356&gt;0,(_xlfn.XLOOKUP(B356,Financiering!$A$7:$A$32,Financiering!$T$7:$T$32))*'Resultaat 8'!H356,0),"")</f>
        <v>0</v>
      </c>
      <c r="J356" s="505">
        <f t="shared" si="26"/>
        <v>0</v>
      </c>
      <c r="K356" s="505">
        <f>IFERROR(IF(J356&gt;0,_xlfn.XLOOKUP(B356,Financiering!$A$7:$A$32,Financiering!$Z$7:$Z$32)*'Resultaat 8'!J356,0),)</f>
        <v>0</v>
      </c>
      <c r="L356" s="505">
        <f t="shared" si="27"/>
        <v>0</v>
      </c>
      <c r="M356" s="505">
        <f t="shared" si="28"/>
        <v>0</v>
      </c>
      <c r="N356" s="501" t="str">
        <f t="shared" si="29"/>
        <v/>
      </c>
      <c r="O356" s="502">
        <f t="shared" si="30"/>
        <v>0</v>
      </c>
      <c r="P356" s="507" t="str">
        <f t="shared" si="31"/>
        <v/>
      </c>
      <c r="Q356" s="15"/>
      <c r="R356" s="15"/>
      <c r="S356" s="15"/>
      <c r="T356" s="15"/>
      <c r="V356" s="15"/>
      <c r="W356" s="541"/>
    </row>
    <row r="357" spans="1:23" ht="12" customHeight="1" x14ac:dyDescent="0.2">
      <c r="A357" s="118"/>
      <c r="B357" s="504" t="s">
        <v>23</v>
      </c>
      <c r="C357" s="497">
        <f>_xlfn.XLOOKUP(B357,Deelnemersoverzicht!A21:A88,Deelnemersoverzicht!C21:C88)</f>
        <v>0</v>
      </c>
      <c r="D357" s="505">
        <f t="shared" si="23"/>
        <v>0</v>
      </c>
      <c r="E357" s="502">
        <f>IFERROR(IF(D357&gt;0,(_xlfn.XLOOKUP(B357,Financiering!$A$7:$A$32,Financiering!$H$7:$H$32))*'Resultaat 8'!D357,0),)</f>
        <v>0</v>
      </c>
      <c r="F357" s="506">
        <f t="shared" si="24"/>
        <v>0</v>
      </c>
      <c r="G357" s="505">
        <f>IFERROR(IF(F357&gt;0,(_xlfn.XLOOKUP(B357,Financiering!$A$7:$A$32,Financiering!$N$7:$N$32))*'Resultaat 8'!F357,0),)</f>
        <v>0</v>
      </c>
      <c r="H357" s="505">
        <f t="shared" si="25"/>
        <v>0</v>
      </c>
      <c r="I357" s="505">
        <f>IFERROR(IF(H357&gt;0,(_xlfn.XLOOKUP(B357,Financiering!$A$7:$A$32,Financiering!$T$7:$T$32))*'Resultaat 8'!H357,0),"")</f>
        <v>0</v>
      </c>
      <c r="J357" s="505">
        <f t="shared" si="26"/>
        <v>0</v>
      </c>
      <c r="K357" s="505">
        <f>IFERROR(IF(J357&gt;0,_xlfn.XLOOKUP(B357,Financiering!$A$7:$A$32,Financiering!$Z$7:$Z$32)*'Resultaat 8'!J357,0),)</f>
        <v>0</v>
      </c>
      <c r="L357" s="505">
        <f t="shared" si="27"/>
        <v>0</v>
      </c>
      <c r="M357" s="505">
        <f t="shared" si="28"/>
        <v>0</v>
      </c>
      <c r="N357" s="501" t="str">
        <f t="shared" si="29"/>
        <v/>
      </c>
      <c r="O357" s="502">
        <f t="shared" si="30"/>
        <v>0</v>
      </c>
      <c r="P357" s="507" t="str">
        <f t="shared" si="31"/>
        <v/>
      </c>
      <c r="Q357" s="15"/>
      <c r="R357" s="15"/>
      <c r="S357" s="15"/>
      <c r="T357" s="15"/>
      <c r="V357" s="15"/>
      <c r="W357" s="541"/>
    </row>
    <row r="358" spans="1:23" ht="12" customHeight="1" x14ac:dyDescent="0.2">
      <c r="A358" s="118"/>
      <c r="B358" s="504" t="s">
        <v>24</v>
      </c>
      <c r="C358" s="497">
        <f>_xlfn.XLOOKUP(B358,Deelnemersoverzicht!A22:A89,Deelnemersoverzicht!C22:C89)</f>
        <v>0</v>
      </c>
      <c r="D358" s="505">
        <f t="shared" si="23"/>
        <v>0</v>
      </c>
      <c r="E358" s="502">
        <f>IFERROR(IF(D358&gt;0,(_xlfn.XLOOKUP(B358,Financiering!$A$7:$A$32,Financiering!$H$7:$H$32))*'Resultaat 8'!D358,0),)</f>
        <v>0</v>
      </c>
      <c r="F358" s="506">
        <f t="shared" si="24"/>
        <v>0</v>
      </c>
      <c r="G358" s="505">
        <f>IFERROR(IF(F358&gt;0,(_xlfn.XLOOKUP(B358,Financiering!$A$7:$A$32,Financiering!$N$7:$N$32))*'Resultaat 8'!F358,0),)</f>
        <v>0</v>
      </c>
      <c r="H358" s="505">
        <f t="shared" si="25"/>
        <v>0</v>
      </c>
      <c r="I358" s="505">
        <f>IFERROR(IF(H358&gt;0,(_xlfn.XLOOKUP(B358,Financiering!$A$7:$A$32,Financiering!$T$7:$T$32))*'Resultaat 8'!H358,0),"")</f>
        <v>0</v>
      </c>
      <c r="J358" s="505">
        <f t="shared" si="26"/>
        <v>0</v>
      </c>
      <c r="K358" s="505">
        <f>IFERROR(IF(J358&gt;0,_xlfn.XLOOKUP(B358,Financiering!$A$7:$A$32,Financiering!$Z$7:$Z$32)*'Resultaat 8'!J358,0),)</f>
        <v>0</v>
      </c>
      <c r="L358" s="505">
        <f t="shared" si="27"/>
        <v>0</v>
      </c>
      <c r="M358" s="505">
        <f t="shared" si="28"/>
        <v>0</v>
      </c>
      <c r="N358" s="501" t="str">
        <f t="shared" si="29"/>
        <v/>
      </c>
      <c r="O358" s="502">
        <f t="shared" si="30"/>
        <v>0</v>
      </c>
      <c r="P358" s="507" t="str">
        <f t="shared" si="31"/>
        <v/>
      </c>
      <c r="Q358" s="15"/>
      <c r="R358" s="15"/>
      <c r="S358" s="15"/>
      <c r="T358" s="15"/>
      <c r="V358" s="15"/>
      <c r="W358" s="541"/>
    </row>
    <row r="359" spans="1:23" ht="12" customHeight="1" x14ac:dyDescent="0.2">
      <c r="A359" s="118"/>
      <c r="B359" s="504" t="s">
        <v>25</v>
      </c>
      <c r="C359" s="497">
        <f>_xlfn.XLOOKUP(B359,Deelnemersoverzicht!A23:A90,Deelnemersoverzicht!C23:C90)</f>
        <v>0</v>
      </c>
      <c r="D359" s="505">
        <f t="shared" si="23"/>
        <v>0</v>
      </c>
      <c r="E359" s="502">
        <f>IFERROR(IF(D359&gt;0,(_xlfn.XLOOKUP(B359,Financiering!$A$7:$A$32,Financiering!$H$7:$H$32))*'Resultaat 8'!D359,0),)</f>
        <v>0</v>
      </c>
      <c r="F359" s="506">
        <f t="shared" si="24"/>
        <v>0</v>
      </c>
      <c r="G359" s="505">
        <f>IFERROR(IF(F359&gt;0,(_xlfn.XLOOKUP(B359,Financiering!$A$7:$A$32,Financiering!$N$7:$N$32))*'Resultaat 8'!F359,0),)</f>
        <v>0</v>
      </c>
      <c r="H359" s="505">
        <f t="shared" si="25"/>
        <v>0</v>
      </c>
      <c r="I359" s="505">
        <f>IFERROR(IF(H359&gt;0,(_xlfn.XLOOKUP(B359,Financiering!$A$7:$A$32,Financiering!$T$7:$T$32))*'Resultaat 8'!H359,0),"")</f>
        <v>0</v>
      </c>
      <c r="J359" s="505">
        <f t="shared" si="26"/>
        <v>0</v>
      </c>
      <c r="K359" s="505">
        <f>IFERROR(IF(J359&gt;0,_xlfn.XLOOKUP(B359,Financiering!$A$7:$A$32,Financiering!$Z$7:$Z$32)*'Resultaat 8'!J359,0),)</f>
        <v>0</v>
      </c>
      <c r="L359" s="505">
        <f t="shared" si="27"/>
        <v>0</v>
      </c>
      <c r="M359" s="505">
        <f t="shared" si="28"/>
        <v>0</v>
      </c>
      <c r="N359" s="501" t="str">
        <f t="shared" si="29"/>
        <v/>
      </c>
      <c r="O359" s="502">
        <f t="shared" si="30"/>
        <v>0</v>
      </c>
      <c r="P359" s="507" t="str">
        <f t="shared" si="31"/>
        <v/>
      </c>
      <c r="Q359" s="15"/>
      <c r="R359" s="15"/>
      <c r="S359" s="15"/>
      <c r="T359" s="15"/>
      <c r="V359" s="15"/>
      <c r="W359" s="541"/>
    </row>
    <row r="360" spans="1:23" ht="12" customHeight="1" x14ac:dyDescent="0.2">
      <c r="A360" s="118"/>
      <c r="B360" s="504" t="s">
        <v>26</v>
      </c>
      <c r="C360" s="497">
        <f>_xlfn.XLOOKUP(B360,Deelnemersoverzicht!A24:A91,Deelnemersoverzicht!C24:C91)</f>
        <v>0</v>
      </c>
      <c r="D360" s="505">
        <f t="shared" si="23"/>
        <v>0</v>
      </c>
      <c r="E360" s="502">
        <f>IFERROR(IF(D360&gt;0,(_xlfn.XLOOKUP(B360,Financiering!$A$7:$A$32,Financiering!$H$7:$H$32))*'Resultaat 8'!D360,0),)</f>
        <v>0</v>
      </c>
      <c r="F360" s="506">
        <f t="shared" si="24"/>
        <v>0</v>
      </c>
      <c r="G360" s="505">
        <f>IFERROR(IF(F360&gt;0,(_xlfn.XLOOKUP(B360,Financiering!$A$7:$A$32,Financiering!$N$7:$N$32))*'Resultaat 8'!F360,0),)</f>
        <v>0</v>
      </c>
      <c r="H360" s="505">
        <f t="shared" si="25"/>
        <v>0</v>
      </c>
      <c r="I360" s="505">
        <f>IFERROR(IF(H360&gt;0,(_xlfn.XLOOKUP(B360,Financiering!$A$7:$A$32,Financiering!$T$7:$T$32))*'Resultaat 8'!H360,0),"")</f>
        <v>0</v>
      </c>
      <c r="J360" s="505">
        <f t="shared" si="26"/>
        <v>0</v>
      </c>
      <c r="K360" s="505">
        <f>IFERROR(IF(J360&gt;0,_xlfn.XLOOKUP(B360,Financiering!$A$7:$A$32,Financiering!$Z$7:$Z$32)*'Resultaat 8'!J360,0),)</f>
        <v>0</v>
      </c>
      <c r="L360" s="505">
        <f t="shared" si="27"/>
        <v>0</v>
      </c>
      <c r="M360" s="505">
        <f t="shared" si="28"/>
        <v>0</v>
      </c>
      <c r="N360" s="501" t="str">
        <f t="shared" si="29"/>
        <v/>
      </c>
      <c r="O360" s="502">
        <f t="shared" si="30"/>
        <v>0</v>
      </c>
      <c r="P360" s="507" t="str">
        <f t="shared" si="31"/>
        <v/>
      </c>
      <c r="Q360" s="15"/>
      <c r="R360" s="15"/>
      <c r="S360" s="15"/>
      <c r="T360" s="15"/>
      <c r="V360" s="15"/>
      <c r="W360" s="541"/>
    </row>
    <row r="361" spans="1:23" ht="12" customHeight="1" x14ac:dyDescent="0.2">
      <c r="A361" s="118"/>
      <c r="B361" s="504" t="s">
        <v>27</v>
      </c>
      <c r="C361" s="497">
        <f>_xlfn.XLOOKUP(B361,Deelnemersoverzicht!A25:A92,Deelnemersoverzicht!C25:C92)</f>
        <v>0</v>
      </c>
      <c r="D361" s="505">
        <f t="shared" si="23"/>
        <v>0</v>
      </c>
      <c r="E361" s="502">
        <f>IFERROR(IF(D361&gt;0,(_xlfn.XLOOKUP(B361,Financiering!$A$7:$A$32,Financiering!$H$7:$H$32))*'Resultaat 8'!D361,0),)</f>
        <v>0</v>
      </c>
      <c r="F361" s="506">
        <f t="shared" si="24"/>
        <v>0</v>
      </c>
      <c r="G361" s="505">
        <f>IFERROR(IF(F361&gt;0,(_xlfn.XLOOKUP(B361,Financiering!$A$7:$A$32,Financiering!$N$7:$N$32))*'Resultaat 8'!F361,0),)</f>
        <v>0</v>
      </c>
      <c r="H361" s="505">
        <f t="shared" si="25"/>
        <v>0</v>
      </c>
      <c r="I361" s="505">
        <f>IFERROR(IF(H361&gt;0,(_xlfn.XLOOKUP(B361,Financiering!$A$7:$A$32,Financiering!$T$7:$T$32))*'Resultaat 8'!H361,0),"")</f>
        <v>0</v>
      </c>
      <c r="J361" s="505">
        <f t="shared" si="26"/>
        <v>0</v>
      </c>
      <c r="K361" s="505">
        <f>IFERROR(IF(J361&gt;0,_xlfn.XLOOKUP(B361,Financiering!$A$7:$A$32,Financiering!$Z$7:$Z$32)*'Resultaat 8'!J361,0),)</f>
        <v>0</v>
      </c>
      <c r="L361" s="505">
        <f t="shared" si="27"/>
        <v>0</v>
      </c>
      <c r="M361" s="505">
        <f t="shared" si="28"/>
        <v>0</v>
      </c>
      <c r="N361" s="501" t="str">
        <f t="shared" si="29"/>
        <v/>
      </c>
      <c r="O361" s="502">
        <f t="shared" si="30"/>
        <v>0</v>
      </c>
      <c r="P361" s="507" t="str">
        <f t="shared" si="31"/>
        <v/>
      </c>
      <c r="Q361" s="15"/>
      <c r="R361" s="15"/>
      <c r="S361" s="15"/>
      <c r="T361" s="15"/>
      <c r="V361" s="15"/>
      <c r="W361" s="541"/>
    </row>
    <row r="362" spans="1:23" ht="12" customHeight="1" x14ac:dyDescent="0.2">
      <c r="A362" s="118"/>
      <c r="B362" s="504" t="s">
        <v>28</v>
      </c>
      <c r="C362" s="497">
        <f>_xlfn.XLOOKUP(B362,Deelnemersoverzicht!A26:A93,Deelnemersoverzicht!C26:C93)</f>
        <v>0</v>
      </c>
      <c r="D362" s="505">
        <f t="shared" si="23"/>
        <v>0</v>
      </c>
      <c r="E362" s="502">
        <f>IFERROR(IF(D362&gt;0,(_xlfn.XLOOKUP(B362,Financiering!$A$7:$A$32,Financiering!$H$7:$H$32))*'Resultaat 8'!D362,0),)</f>
        <v>0</v>
      </c>
      <c r="F362" s="506">
        <f t="shared" si="24"/>
        <v>0</v>
      </c>
      <c r="G362" s="505">
        <f>IFERROR(IF(F362&gt;0,(_xlfn.XLOOKUP(B362,Financiering!$A$7:$A$32,Financiering!$N$7:$N$32))*'Resultaat 8'!F362,0),)</f>
        <v>0</v>
      </c>
      <c r="H362" s="505">
        <f t="shared" si="25"/>
        <v>0</v>
      </c>
      <c r="I362" s="505">
        <f>IFERROR(IF(H362&gt;0,(_xlfn.XLOOKUP(B362,Financiering!$A$7:$A$32,Financiering!$T$7:$T$32))*'Resultaat 8'!H362,0),"")</f>
        <v>0</v>
      </c>
      <c r="J362" s="505">
        <f t="shared" si="26"/>
        <v>0</v>
      </c>
      <c r="K362" s="505">
        <f>IFERROR(IF(J362&gt;0,_xlfn.XLOOKUP(B362,Financiering!$A$7:$A$32,Financiering!$Z$7:$Z$32)*'Resultaat 8'!J362,0),)</f>
        <v>0</v>
      </c>
      <c r="L362" s="505">
        <f t="shared" si="27"/>
        <v>0</v>
      </c>
      <c r="M362" s="505">
        <f t="shared" si="28"/>
        <v>0</v>
      </c>
      <c r="N362" s="501" t="str">
        <f t="shared" si="29"/>
        <v/>
      </c>
      <c r="O362" s="502">
        <f t="shared" si="30"/>
        <v>0</v>
      </c>
      <c r="P362" s="507" t="str">
        <f t="shared" si="31"/>
        <v/>
      </c>
      <c r="Q362" s="15"/>
      <c r="R362" s="15"/>
      <c r="S362" s="15"/>
      <c r="T362" s="15"/>
      <c r="V362" s="15"/>
      <c r="W362" s="541"/>
    </row>
    <row r="363" spans="1:23" ht="12" customHeight="1" x14ac:dyDescent="0.2">
      <c r="A363" s="118"/>
      <c r="B363" s="504" t="s">
        <v>29</v>
      </c>
      <c r="C363" s="497">
        <f>_xlfn.XLOOKUP(B363,Deelnemersoverzicht!A27:A94,Deelnemersoverzicht!C27:C94)</f>
        <v>0</v>
      </c>
      <c r="D363" s="505">
        <f t="shared" si="23"/>
        <v>0</v>
      </c>
      <c r="E363" s="502">
        <f>IFERROR(IF(D363&gt;0,(_xlfn.XLOOKUP(B363,Financiering!$A$7:$A$32,Financiering!$H$7:$H$32))*'Resultaat 8'!D363,0),)</f>
        <v>0</v>
      </c>
      <c r="F363" s="508">
        <f t="shared" si="24"/>
        <v>0</v>
      </c>
      <c r="G363" s="502">
        <f>IFERROR(IF(F363&gt;0,(_xlfn.XLOOKUP(B363,Financiering!$A$7:$A$32,Financiering!$N$7:$N$32))*'Resultaat 8'!F363,0),)</f>
        <v>0</v>
      </c>
      <c r="H363" s="505">
        <f t="shared" si="25"/>
        <v>0</v>
      </c>
      <c r="I363" s="502">
        <f>IFERROR(IF(H363&gt;0,(_xlfn.XLOOKUP(B363,Financiering!$A$7:$A$32,Financiering!$T$7:$T$32))*'Resultaat 8'!H363,0),"")</f>
        <v>0</v>
      </c>
      <c r="J363" s="502">
        <f t="shared" si="26"/>
        <v>0</v>
      </c>
      <c r="K363" s="502">
        <f>IFERROR(IF(J363&gt;0,_xlfn.XLOOKUP(B363,Financiering!$A$7:$A$32,Financiering!$Z$7:$Z$32)*'Resultaat 8'!J363,0),)</f>
        <v>0</v>
      </c>
      <c r="L363" s="502">
        <f t="shared" si="27"/>
        <v>0</v>
      </c>
      <c r="M363" s="502">
        <f t="shared" si="28"/>
        <v>0</v>
      </c>
      <c r="N363" s="501" t="str">
        <f t="shared" si="29"/>
        <v/>
      </c>
      <c r="O363" s="502">
        <f t="shared" si="30"/>
        <v>0</v>
      </c>
      <c r="P363" s="507" t="str">
        <f t="shared" si="31"/>
        <v/>
      </c>
      <c r="Q363" s="15"/>
      <c r="R363" s="15"/>
      <c r="S363" s="15"/>
      <c r="T363" s="15"/>
      <c r="V363" s="15"/>
      <c r="W363" s="541"/>
    </row>
    <row r="364" spans="1:23" ht="12" customHeight="1" x14ac:dyDescent="0.2">
      <c r="A364" s="118"/>
      <c r="B364" s="504" t="s">
        <v>30</v>
      </c>
      <c r="C364" s="497">
        <f>_xlfn.XLOOKUP(B364,Deelnemersoverzicht!A28:A95,Deelnemersoverzicht!C28:C95)</f>
        <v>0</v>
      </c>
      <c r="D364" s="505">
        <f t="shared" si="23"/>
        <v>0</v>
      </c>
      <c r="E364" s="502">
        <f>IFERROR(IF(D364&gt;0,(_xlfn.XLOOKUP(B364,Financiering!$A$7:$A$32,Financiering!$H$7:$H$32))*'Resultaat 8'!D364,0),)</f>
        <v>0</v>
      </c>
      <c r="F364" s="506">
        <f t="shared" si="24"/>
        <v>0</v>
      </c>
      <c r="G364" s="505">
        <f>IFERROR(IF(F364&gt;0,(_xlfn.XLOOKUP(B364,Financiering!$A$7:$A$32,Financiering!$N$7:$N$32))*'Resultaat 8'!F364,0),)</f>
        <v>0</v>
      </c>
      <c r="H364" s="505">
        <f t="shared" si="25"/>
        <v>0</v>
      </c>
      <c r="I364" s="505">
        <f>IFERROR(IF(H364&gt;0,(_xlfn.XLOOKUP(B364,Financiering!$A$7:$A$32,Financiering!$T$7:$T$32))*'Resultaat 8'!H364,0),"")</f>
        <v>0</v>
      </c>
      <c r="J364" s="505">
        <f t="shared" si="26"/>
        <v>0</v>
      </c>
      <c r="K364" s="505">
        <f>IFERROR(IF(J364&gt;0,_xlfn.XLOOKUP(B364,Financiering!$A$7:$A$32,Financiering!$Z$7:$Z$32)*'Resultaat 8'!J364,0),)</f>
        <v>0</v>
      </c>
      <c r="L364" s="505">
        <f t="shared" si="27"/>
        <v>0</v>
      </c>
      <c r="M364" s="505">
        <f t="shared" si="28"/>
        <v>0</v>
      </c>
      <c r="N364" s="501" t="str">
        <f t="shared" si="29"/>
        <v/>
      </c>
      <c r="O364" s="502">
        <f t="shared" si="30"/>
        <v>0</v>
      </c>
      <c r="P364" s="507" t="str">
        <f t="shared" si="31"/>
        <v/>
      </c>
      <c r="Q364" s="15"/>
      <c r="R364" s="15"/>
      <c r="S364" s="15"/>
      <c r="T364" s="15"/>
      <c r="V364" s="15"/>
      <c r="W364" s="541"/>
    </row>
    <row r="365" spans="1:23" ht="12" customHeight="1" x14ac:dyDescent="0.2">
      <c r="A365" s="118"/>
      <c r="B365" s="504" t="s">
        <v>31</v>
      </c>
      <c r="C365" s="497">
        <f>_xlfn.XLOOKUP(B365,Deelnemersoverzicht!A29:A96,Deelnemersoverzicht!C29:C96)</f>
        <v>0</v>
      </c>
      <c r="D365" s="505">
        <f t="shared" si="23"/>
        <v>0</v>
      </c>
      <c r="E365" s="502">
        <f>IFERROR(IF(D365&gt;0,(_xlfn.XLOOKUP(B365,Financiering!$A$7:$A$32,Financiering!$H$7:$H$32))*'Resultaat 8'!D365,0),)</f>
        <v>0</v>
      </c>
      <c r="F365" s="506">
        <f t="shared" si="24"/>
        <v>0</v>
      </c>
      <c r="G365" s="505">
        <f>IFERROR(IF(F365&gt;0,(_xlfn.XLOOKUP(B365,Financiering!$A$7:$A$32,Financiering!$N$7:$N$32))*'Resultaat 8'!F365,0),)</f>
        <v>0</v>
      </c>
      <c r="H365" s="505">
        <f t="shared" si="25"/>
        <v>0</v>
      </c>
      <c r="I365" s="505">
        <f>IFERROR(IF(H365&gt;0,(_xlfn.XLOOKUP(B365,Financiering!$A$7:$A$32,Financiering!$T$7:$T$32))*'Resultaat 8'!H365,0),"")</f>
        <v>0</v>
      </c>
      <c r="J365" s="505">
        <f t="shared" si="26"/>
        <v>0</v>
      </c>
      <c r="K365" s="505">
        <f>IFERROR(IF(J365&gt;0,_xlfn.XLOOKUP(B365,Financiering!$A$7:$A$32,Financiering!$Z$7:$Z$32)*'Resultaat 8'!J365,0),)</f>
        <v>0</v>
      </c>
      <c r="L365" s="505">
        <f t="shared" si="27"/>
        <v>0</v>
      </c>
      <c r="M365" s="505">
        <f t="shared" si="28"/>
        <v>0</v>
      </c>
      <c r="N365" s="501" t="str">
        <f t="shared" si="29"/>
        <v/>
      </c>
      <c r="O365" s="502">
        <f t="shared" si="30"/>
        <v>0</v>
      </c>
      <c r="P365" s="507" t="str">
        <f t="shared" si="31"/>
        <v/>
      </c>
      <c r="Q365" s="15"/>
      <c r="R365" s="15"/>
      <c r="S365" s="15"/>
      <c r="T365" s="15"/>
      <c r="V365" s="15"/>
      <c r="W365" s="541"/>
    </row>
    <row r="366" spans="1:23" ht="12" customHeight="1" x14ac:dyDescent="0.2">
      <c r="A366" s="118"/>
      <c r="B366" s="504" t="s">
        <v>32</v>
      </c>
      <c r="C366" s="497">
        <f>_xlfn.XLOOKUP(B366,Deelnemersoverzicht!A30:A97,Deelnemersoverzicht!C30:C97)</f>
        <v>0</v>
      </c>
      <c r="D366" s="505">
        <f t="shared" si="23"/>
        <v>0</v>
      </c>
      <c r="E366" s="502">
        <f>IFERROR(IF(D366&gt;0,(_xlfn.XLOOKUP(B366,Financiering!$A$7:$A$32,Financiering!$H$7:$H$32))*'Resultaat 8'!D366,0),)</f>
        <v>0</v>
      </c>
      <c r="F366" s="506">
        <f t="shared" si="24"/>
        <v>0</v>
      </c>
      <c r="G366" s="505">
        <f>IFERROR(IF(F366&gt;0,(_xlfn.XLOOKUP(B366,Financiering!$A$7:$A$32,Financiering!$N$7:$N$32))*'Resultaat 8'!F366,0),)</f>
        <v>0</v>
      </c>
      <c r="H366" s="505">
        <f t="shared" si="25"/>
        <v>0</v>
      </c>
      <c r="I366" s="505">
        <f>IFERROR(IF(H366&gt;0,(_xlfn.XLOOKUP(B366,Financiering!$A$7:$A$32,Financiering!$T$7:$T$32))*'Resultaat 8'!H366,0),"")</f>
        <v>0</v>
      </c>
      <c r="J366" s="505">
        <f t="shared" si="26"/>
        <v>0</v>
      </c>
      <c r="K366" s="505">
        <f>IFERROR(IF(J366&gt;0,_xlfn.XLOOKUP(B366,Financiering!$A$7:$A$32,Financiering!$Z$7:$Z$32)*'Resultaat 8'!J366,0),)</f>
        <v>0</v>
      </c>
      <c r="L366" s="505">
        <f t="shared" si="27"/>
        <v>0</v>
      </c>
      <c r="M366" s="505">
        <f t="shared" si="28"/>
        <v>0</v>
      </c>
      <c r="N366" s="501" t="str">
        <f t="shared" si="29"/>
        <v/>
      </c>
      <c r="O366" s="502">
        <f t="shared" si="30"/>
        <v>0</v>
      </c>
      <c r="P366" s="507" t="str">
        <f t="shared" si="31"/>
        <v/>
      </c>
      <c r="Q366" s="15"/>
      <c r="R366" s="15"/>
      <c r="S366" s="15"/>
      <c r="T366" s="15"/>
      <c r="V366" s="15"/>
      <c r="W366" s="541"/>
    </row>
    <row r="367" spans="1:23" ht="12" customHeight="1" x14ac:dyDescent="0.2">
      <c r="A367" s="118"/>
      <c r="B367" s="504" t="s">
        <v>33</v>
      </c>
      <c r="C367" s="497">
        <f>_xlfn.XLOOKUP(B367,Deelnemersoverzicht!A31:A98,Deelnemersoverzicht!C31:C98)</f>
        <v>0</v>
      </c>
      <c r="D367" s="505">
        <f t="shared" si="23"/>
        <v>0</v>
      </c>
      <c r="E367" s="502">
        <f>IFERROR(IF(D367&gt;0,(_xlfn.XLOOKUP(B367,Financiering!$A$7:$A$32,Financiering!$H$7:$H$32))*'Resultaat 8'!D367,0),)</f>
        <v>0</v>
      </c>
      <c r="F367" s="506">
        <f t="shared" si="24"/>
        <v>0</v>
      </c>
      <c r="G367" s="505">
        <f>IFERROR(IF(F367&gt;0,(_xlfn.XLOOKUP(B367,Financiering!$A$7:$A$32,Financiering!$N$7:$N$32))*'Resultaat 8'!F367,0),)</f>
        <v>0</v>
      </c>
      <c r="H367" s="505">
        <f t="shared" si="25"/>
        <v>0</v>
      </c>
      <c r="I367" s="505">
        <f>IFERROR(IF(H367&gt;0,(_xlfn.XLOOKUP(B367,Financiering!$A$7:$A$32,Financiering!$T$7:$T$32))*'Resultaat 8'!H367,0),"")</f>
        <v>0</v>
      </c>
      <c r="J367" s="505">
        <f t="shared" si="26"/>
        <v>0</v>
      </c>
      <c r="K367" s="505">
        <f>IFERROR(IF(J367&gt;0,_xlfn.XLOOKUP(B367,Financiering!$A$7:$A$32,Financiering!$Z$7:$Z$32)*'Resultaat 8'!J367,0),)</f>
        <v>0</v>
      </c>
      <c r="L367" s="505">
        <f t="shared" si="27"/>
        <v>0</v>
      </c>
      <c r="M367" s="505">
        <f t="shared" si="28"/>
        <v>0</v>
      </c>
      <c r="N367" s="501" t="str">
        <f t="shared" si="29"/>
        <v/>
      </c>
      <c r="O367" s="502">
        <f t="shared" si="30"/>
        <v>0</v>
      </c>
      <c r="P367" s="507" t="str">
        <f t="shared" si="31"/>
        <v/>
      </c>
      <c r="Q367" s="15"/>
      <c r="R367" s="15"/>
      <c r="S367" s="15"/>
      <c r="T367" s="15"/>
      <c r="V367" s="15"/>
      <c r="W367" s="541"/>
    </row>
    <row r="368" spans="1:23" ht="12" customHeight="1" x14ac:dyDescent="0.2">
      <c r="A368" s="118"/>
      <c r="B368" s="504" t="s">
        <v>34</v>
      </c>
      <c r="C368" s="497">
        <f>_xlfn.XLOOKUP(B368,Deelnemersoverzicht!A32:A99,Deelnemersoverzicht!C32:C99)</f>
        <v>0</v>
      </c>
      <c r="D368" s="505">
        <f t="shared" si="23"/>
        <v>0</v>
      </c>
      <c r="E368" s="502">
        <f>IFERROR(IF(D368&gt;0,(_xlfn.XLOOKUP(B368,Financiering!$A$7:$A$32,Financiering!$H$7:$H$32))*'Resultaat 8'!D368,0),)</f>
        <v>0</v>
      </c>
      <c r="F368" s="506">
        <f t="shared" si="24"/>
        <v>0</v>
      </c>
      <c r="G368" s="505">
        <f>IFERROR(IF(F368&gt;0,(_xlfn.XLOOKUP(B368,Financiering!$A$7:$A$32,Financiering!$N$7:$N$32))*'Resultaat 8'!F368,0),)</f>
        <v>0</v>
      </c>
      <c r="H368" s="505">
        <f t="shared" si="25"/>
        <v>0</v>
      </c>
      <c r="I368" s="505">
        <f>IFERROR(IF(H368&gt;0,(_xlfn.XLOOKUP(B368,Financiering!$A$7:$A$32,Financiering!$T$7:$T$32))*'Resultaat 8'!H368,0),"")</f>
        <v>0</v>
      </c>
      <c r="J368" s="505">
        <f t="shared" si="26"/>
        <v>0</v>
      </c>
      <c r="K368" s="505">
        <f>IFERROR(IF(J368&gt;0,_xlfn.XLOOKUP(B368,Financiering!$A$7:$A$32,Financiering!$Z$7:$Z$32)*'Resultaat 8'!J368,0),)</f>
        <v>0</v>
      </c>
      <c r="L368" s="505">
        <f t="shared" si="27"/>
        <v>0</v>
      </c>
      <c r="M368" s="505">
        <f t="shared" si="28"/>
        <v>0</v>
      </c>
      <c r="N368" s="501" t="str">
        <f t="shared" si="29"/>
        <v/>
      </c>
      <c r="O368" s="502">
        <f t="shared" si="30"/>
        <v>0</v>
      </c>
      <c r="P368" s="507" t="str">
        <f t="shared" si="31"/>
        <v/>
      </c>
      <c r="Q368" s="15"/>
      <c r="R368" s="15"/>
      <c r="S368" s="15"/>
      <c r="T368" s="15"/>
      <c r="V368" s="15"/>
      <c r="W368" s="541"/>
    </row>
    <row r="369" spans="1:23" ht="12" customHeight="1" x14ac:dyDescent="0.2">
      <c r="A369" s="118"/>
      <c r="B369" s="504" t="s">
        <v>35</v>
      </c>
      <c r="C369" s="497">
        <f>_xlfn.XLOOKUP(B369,Deelnemersoverzicht!A33:A100,Deelnemersoverzicht!C33:C100)</f>
        <v>0</v>
      </c>
      <c r="D369" s="505">
        <f t="shared" si="23"/>
        <v>0</v>
      </c>
      <c r="E369" s="502">
        <f>IFERROR(IF(D369&gt;0,(_xlfn.XLOOKUP(B369,Financiering!$A$7:$A$32,Financiering!$H$7:$H$32))*'Resultaat 8'!D369,0),)</f>
        <v>0</v>
      </c>
      <c r="F369" s="506">
        <f t="shared" si="24"/>
        <v>0</v>
      </c>
      <c r="G369" s="505">
        <f>IFERROR(IF(F369&gt;0,(_xlfn.XLOOKUP(B369,Financiering!$A$7:$A$32,Financiering!$N$7:$N$32))*'Resultaat 8'!F369,0),)</f>
        <v>0</v>
      </c>
      <c r="H369" s="505">
        <f t="shared" si="25"/>
        <v>0</v>
      </c>
      <c r="I369" s="505">
        <f>IFERROR(IF(H369&gt;0,(_xlfn.XLOOKUP(B369,Financiering!$A$7:$A$32,Financiering!$T$7:$T$32))*'Resultaat 8'!H369,0),"")</f>
        <v>0</v>
      </c>
      <c r="J369" s="505">
        <f t="shared" si="26"/>
        <v>0</v>
      </c>
      <c r="K369" s="505">
        <f>IFERROR(IF(J369&gt;0,_xlfn.XLOOKUP(B369,Financiering!$A$7:$A$32,Financiering!$Z$7:$Z$32)*'Resultaat 8'!J369,0),)</f>
        <v>0</v>
      </c>
      <c r="L369" s="505">
        <f t="shared" si="27"/>
        <v>0</v>
      </c>
      <c r="M369" s="505">
        <f t="shared" si="28"/>
        <v>0</v>
      </c>
      <c r="N369" s="501" t="str">
        <f t="shared" si="29"/>
        <v/>
      </c>
      <c r="O369" s="502">
        <f t="shared" si="30"/>
        <v>0</v>
      </c>
      <c r="P369" s="507" t="str">
        <f t="shared" si="31"/>
        <v/>
      </c>
      <c r="Q369" s="15"/>
      <c r="R369" s="15"/>
      <c r="S369" s="15"/>
      <c r="T369" s="15"/>
      <c r="V369" s="15"/>
      <c r="W369" s="541"/>
    </row>
    <row r="370" spans="1:23" ht="12" customHeight="1" x14ac:dyDescent="0.2">
      <c r="A370" s="118"/>
      <c r="B370" s="504" t="s">
        <v>36</v>
      </c>
      <c r="C370" s="497">
        <f>_xlfn.XLOOKUP(B370,Deelnemersoverzicht!A34:A101,Deelnemersoverzicht!C34:C101)</f>
        <v>0</v>
      </c>
      <c r="D370" s="505">
        <f t="shared" si="23"/>
        <v>0</v>
      </c>
      <c r="E370" s="502">
        <f>IFERROR(IF(D370&gt;0,(_xlfn.XLOOKUP(B370,Financiering!$A$7:$A$32,Financiering!$H$7:$H$32))*'Resultaat 8'!D370,0),)</f>
        <v>0</v>
      </c>
      <c r="F370" s="506">
        <f t="shared" si="24"/>
        <v>0</v>
      </c>
      <c r="G370" s="505">
        <f>IFERROR(IF(F370&gt;0,(_xlfn.XLOOKUP(B370,Financiering!$A$7:$A$32,Financiering!$N$7:$N$32))*'Resultaat 8'!F370,0),)</f>
        <v>0</v>
      </c>
      <c r="H370" s="505">
        <f t="shared" si="25"/>
        <v>0</v>
      </c>
      <c r="I370" s="505">
        <f>IFERROR(IF(H370&gt;0,(_xlfn.XLOOKUP(B370,Financiering!$A$7:$A$32,Financiering!$T$7:$T$32))*'Resultaat 8'!H370,0),"")</f>
        <v>0</v>
      </c>
      <c r="J370" s="505">
        <f t="shared" si="26"/>
        <v>0</v>
      </c>
      <c r="K370" s="505">
        <f>IFERROR(IF(J370&gt;0,_xlfn.XLOOKUP(B370,Financiering!$A$7:$A$32,Financiering!$Z$7:$Z$32)*'Resultaat 8'!J370,0),)</f>
        <v>0</v>
      </c>
      <c r="L370" s="505">
        <f t="shared" si="27"/>
        <v>0</v>
      </c>
      <c r="M370" s="505">
        <f t="shared" si="28"/>
        <v>0</v>
      </c>
      <c r="N370" s="501" t="str">
        <f t="shared" si="29"/>
        <v/>
      </c>
      <c r="O370" s="502">
        <f t="shared" si="30"/>
        <v>0</v>
      </c>
      <c r="P370" s="507" t="str">
        <f t="shared" si="31"/>
        <v/>
      </c>
      <c r="Q370" s="15"/>
      <c r="R370" s="15"/>
      <c r="S370" s="15"/>
      <c r="T370" s="15"/>
      <c r="V370" s="15"/>
      <c r="W370" s="541"/>
    </row>
    <row r="371" spans="1:23" ht="12" customHeight="1" x14ac:dyDescent="0.2">
      <c r="A371" s="118"/>
      <c r="B371" s="504" t="s">
        <v>104</v>
      </c>
      <c r="C371" s="497">
        <f>_xlfn.XLOOKUP(B371,Deelnemersoverzicht!A35:A102,Deelnemersoverzicht!C35:C102)</f>
        <v>0</v>
      </c>
      <c r="D371" s="505">
        <f t="shared" si="23"/>
        <v>0</v>
      </c>
      <c r="E371" s="502">
        <f>IFERROR(IF(D371&gt;0,(_xlfn.XLOOKUP(B371,Financiering!$A$7:$A$32,Financiering!$H$7:$H$32))*'Resultaat 8'!D371,0),)</f>
        <v>0</v>
      </c>
      <c r="F371" s="506">
        <f t="shared" si="24"/>
        <v>0</v>
      </c>
      <c r="G371" s="505">
        <f>IFERROR(IF(F371&gt;0,(_xlfn.XLOOKUP(B371,Financiering!$A$7:$A$32,Financiering!$N$7:$N$32))*'Resultaat 8'!F371,0),)</f>
        <v>0</v>
      </c>
      <c r="H371" s="505">
        <f t="shared" si="25"/>
        <v>0</v>
      </c>
      <c r="I371" s="505">
        <f>IFERROR(IF(H371&gt;0,(_xlfn.XLOOKUP(B371,Financiering!$A$7:$A$32,Financiering!$T$7:$T$32))*'Resultaat 8'!H371,0),"")</f>
        <v>0</v>
      </c>
      <c r="J371" s="505">
        <f t="shared" si="26"/>
        <v>0</v>
      </c>
      <c r="K371" s="505">
        <f>IFERROR(IF(J371&gt;0,_xlfn.XLOOKUP(B371,Financiering!$A$7:$A$32,Financiering!$Z$7:$Z$32)*'Resultaat 8'!J371,0),)</f>
        <v>0</v>
      </c>
      <c r="L371" s="505">
        <f t="shared" si="27"/>
        <v>0</v>
      </c>
      <c r="M371" s="505">
        <f t="shared" si="28"/>
        <v>0</v>
      </c>
      <c r="N371" s="501" t="str">
        <f t="shared" si="29"/>
        <v/>
      </c>
      <c r="O371" s="502">
        <f t="shared" si="30"/>
        <v>0</v>
      </c>
      <c r="P371" s="507" t="str">
        <f t="shared" si="31"/>
        <v/>
      </c>
      <c r="Q371" s="15"/>
      <c r="R371" s="15"/>
      <c r="S371" s="15"/>
      <c r="T371" s="15"/>
      <c r="V371" s="15"/>
      <c r="W371" s="541"/>
    </row>
    <row r="372" spans="1:23" ht="12" customHeight="1" x14ac:dyDescent="0.2">
      <c r="A372" s="118"/>
      <c r="B372" s="504" t="s">
        <v>105</v>
      </c>
      <c r="C372" s="497">
        <f>_xlfn.XLOOKUP(B372,Deelnemersoverzicht!A36:A103,Deelnemersoverzicht!C36:C103)</f>
        <v>0</v>
      </c>
      <c r="D372" s="505">
        <f t="shared" si="23"/>
        <v>0</v>
      </c>
      <c r="E372" s="502">
        <f>IFERROR(IF(D372&gt;0,(_xlfn.XLOOKUP(B372,Financiering!$A$7:$A$32,Financiering!$H$7:$H$32))*'Resultaat 8'!D372,0),)</f>
        <v>0</v>
      </c>
      <c r="F372" s="506">
        <f t="shared" si="24"/>
        <v>0</v>
      </c>
      <c r="G372" s="505">
        <f>IFERROR(IF(F372&gt;0,(_xlfn.XLOOKUP(B372,Financiering!$A$7:$A$32,Financiering!$N$7:$N$32))*'Resultaat 8'!F372,0),)</f>
        <v>0</v>
      </c>
      <c r="H372" s="505">
        <f t="shared" si="25"/>
        <v>0</v>
      </c>
      <c r="I372" s="505">
        <f>IFERROR(IF(H372&gt;0,(_xlfn.XLOOKUP(B372,Financiering!$A$7:$A$32,Financiering!$T$7:$T$32))*'Resultaat 8'!H372,0),"")</f>
        <v>0</v>
      </c>
      <c r="J372" s="505">
        <f t="shared" si="26"/>
        <v>0</v>
      </c>
      <c r="K372" s="505">
        <f>IFERROR(IF(J372&gt;0,_xlfn.XLOOKUP(B372,Financiering!$A$7:$A$32,Financiering!$Z$7:$Z$32)*'Resultaat 8'!J372,0),)</f>
        <v>0</v>
      </c>
      <c r="L372" s="505">
        <f t="shared" si="27"/>
        <v>0</v>
      </c>
      <c r="M372" s="505">
        <f t="shared" si="28"/>
        <v>0</v>
      </c>
      <c r="N372" s="501" t="str">
        <f t="shared" si="29"/>
        <v/>
      </c>
      <c r="O372" s="502">
        <f t="shared" si="30"/>
        <v>0</v>
      </c>
      <c r="P372" s="507" t="str">
        <f t="shared" si="31"/>
        <v/>
      </c>
      <c r="Q372" s="15"/>
      <c r="R372" s="15"/>
      <c r="S372" s="15"/>
      <c r="T372" s="15"/>
      <c r="V372" s="15"/>
      <c r="W372" s="541"/>
    </row>
    <row r="373" spans="1:23" ht="12" customHeight="1" x14ac:dyDescent="0.2">
      <c r="A373" s="118"/>
      <c r="B373" s="504" t="s">
        <v>130</v>
      </c>
      <c r="C373" s="497">
        <f>_xlfn.XLOOKUP(B373,Deelnemersoverzicht!A37:A104,Deelnemersoverzicht!C37:C104)</f>
        <v>0</v>
      </c>
      <c r="D373" s="505">
        <f t="shared" si="23"/>
        <v>0</v>
      </c>
      <c r="E373" s="502">
        <f>IFERROR(IF(D373&gt;0,(_xlfn.XLOOKUP(B373,Financiering!$A$7:$A$32,Financiering!$H$7:$H$32))*'Resultaat 8'!D373,0),)</f>
        <v>0</v>
      </c>
      <c r="F373" s="506">
        <f t="shared" si="24"/>
        <v>0</v>
      </c>
      <c r="G373" s="505">
        <f>IFERROR(IF(F373&gt;0,(_xlfn.XLOOKUP(B373,Financiering!$A$7:$A$32,Financiering!$N$7:$N$32))*'Resultaat 8'!F373,0),)</f>
        <v>0</v>
      </c>
      <c r="H373" s="505">
        <f t="shared" si="25"/>
        <v>0</v>
      </c>
      <c r="I373" s="505">
        <f>IFERROR(IF(H373&gt;0,(_xlfn.XLOOKUP(B373,Financiering!$A$7:$A$32,Financiering!$T$7:$T$32))*'Resultaat 8'!H373,0),"")</f>
        <v>0</v>
      </c>
      <c r="J373" s="505">
        <f t="shared" si="26"/>
        <v>0</v>
      </c>
      <c r="K373" s="505">
        <f>IFERROR(IF(J373&gt;0,_xlfn.XLOOKUP(B373,Financiering!$A$7:$A$32,Financiering!$Z$7:$Z$32)*'Resultaat 8'!J373,0),)</f>
        <v>0</v>
      </c>
      <c r="L373" s="505">
        <f t="shared" si="27"/>
        <v>0</v>
      </c>
      <c r="M373" s="505">
        <f t="shared" si="28"/>
        <v>0</v>
      </c>
      <c r="N373" s="501" t="str">
        <f t="shared" si="29"/>
        <v/>
      </c>
      <c r="O373" s="502">
        <f t="shared" si="30"/>
        <v>0</v>
      </c>
      <c r="P373" s="507" t="str">
        <f t="shared" si="31"/>
        <v/>
      </c>
      <c r="Q373" s="15"/>
      <c r="R373" s="15"/>
      <c r="S373" s="15"/>
      <c r="T373" s="15"/>
      <c r="V373" s="15"/>
      <c r="W373" s="541"/>
    </row>
    <row r="374" spans="1:23" ht="12" customHeight="1" x14ac:dyDescent="0.2">
      <c r="A374" s="118"/>
      <c r="B374" s="504" t="s">
        <v>131</v>
      </c>
      <c r="C374" s="497">
        <f>_xlfn.XLOOKUP(B374,Deelnemersoverzicht!A38:A105,Deelnemersoverzicht!C38:C105)</f>
        <v>0</v>
      </c>
      <c r="D374" s="505">
        <f t="shared" si="23"/>
        <v>0</v>
      </c>
      <c r="E374" s="502">
        <f>IFERROR(IF(D374&gt;0,(_xlfn.XLOOKUP(B374,Financiering!$A$7:$A$32,Financiering!$H$7:$H$32))*'Resultaat 8'!D374,0),)</f>
        <v>0</v>
      </c>
      <c r="F374" s="506">
        <f t="shared" si="24"/>
        <v>0</v>
      </c>
      <c r="G374" s="505">
        <f>IFERROR(IF(F374&gt;0,(_xlfn.XLOOKUP(B374,Financiering!$A$7:$A$32,Financiering!$N$7:$N$32))*'Resultaat 8'!F374,0),)</f>
        <v>0</v>
      </c>
      <c r="H374" s="505">
        <f t="shared" si="25"/>
        <v>0</v>
      </c>
      <c r="I374" s="505">
        <f>IFERROR(IF(H374&gt;0,(_xlfn.XLOOKUP(B374,Financiering!$A$7:$A$32,Financiering!$T$7:$T$32))*'Resultaat 8'!H374,0),"")</f>
        <v>0</v>
      </c>
      <c r="J374" s="505">
        <f t="shared" si="26"/>
        <v>0</v>
      </c>
      <c r="K374" s="505">
        <f>IFERROR(IF(J374&gt;0,_xlfn.XLOOKUP(B374,Financiering!$A$7:$A$32,Financiering!$Z$7:$Z$32)*'Resultaat 8'!J374,0),)</f>
        <v>0</v>
      </c>
      <c r="L374" s="505">
        <f t="shared" si="27"/>
        <v>0</v>
      </c>
      <c r="M374" s="505">
        <f t="shared" si="28"/>
        <v>0</v>
      </c>
      <c r="N374" s="501" t="str">
        <f t="shared" si="29"/>
        <v/>
      </c>
      <c r="O374" s="502">
        <f t="shared" si="30"/>
        <v>0</v>
      </c>
      <c r="P374" s="507" t="str">
        <f t="shared" si="31"/>
        <v/>
      </c>
      <c r="Q374" s="15"/>
      <c r="R374" s="15"/>
      <c r="S374" s="15"/>
      <c r="T374" s="15"/>
      <c r="V374" s="15"/>
      <c r="W374" s="541"/>
    </row>
    <row r="375" spans="1:23" ht="12" customHeight="1" x14ac:dyDescent="0.2">
      <c r="A375" s="118"/>
      <c r="B375" s="504" t="s">
        <v>132</v>
      </c>
      <c r="C375" s="497">
        <f>_xlfn.XLOOKUP(B375,Deelnemersoverzicht!A39:A106,Deelnemersoverzicht!C39:C106)</f>
        <v>0</v>
      </c>
      <c r="D375" s="505">
        <f t="shared" si="23"/>
        <v>0</v>
      </c>
      <c r="E375" s="502">
        <f>IFERROR(IF(D375&gt;0,(_xlfn.XLOOKUP(B375,Financiering!$A$7:$A$32,Financiering!$H$7:$H$32))*'Resultaat 8'!D375,0),)</f>
        <v>0</v>
      </c>
      <c r="F375" s="506">
        <f t="shared" si="24"/>
        <v>0</v>
      </c>
      <c r="G375" s="505">
        <f>IFERROR(IF(F375&gt;0,(_xlfn.XLOOKUP(B375,Financiering!$A$7:$A$32,Financiering!$N$7:$N$32))*'Resultaat 8'!F375,0),)</f>
        <v>0</v>
      </c>
      <c r="H375" s="505">
        <f t="shared" si="25"/>
        <v>0</v>
      </c>
      <c r="I375" s="505">
        <f>IFERROR(IF(H375&gt;0,(_xlfn.XLOOKUP(B375,Financiering!$A$7:$A$32,Financiering!$T$7:$T$32))*'Resultaat 8'!H375,0),"")</f>
        <v>0</v>
      </c>
      <c r="J375" s="505">
        <f t="shared" si="26"/>
        <v>0</v>
      </c>
      <c r="K375" s="505">
        <f>IFERROR(IF(J375&gt;0,_xlfn.XLOOKUP(B375,Financiering!$A$7:$A$32,Financiering!$Z$7:$Z$32)*'Resultaat 8'!J375,0),)</f>
        <v>0</v>
      </c>
      <c r="L375" s="505">
        <f t="shared" si="27"/>
        <v>0</v>
      </c>
      <c r="M375" s="505">
        <f t="shared" si="28"/>
        <v>0</v>
      </c>
      <c r="N375" s="501" t="str">
        <f t="shared" si="29"/>
        <v/>
      </c>
      <c r="O375" s="502">
        <f t="shared" si="30"/>
        <v>0</v>
      </c>
      <c r="P375" s="507" t="str">
        <f t="shared" si="31"/>
        <v/>
      </c>
      <c r="Q375" s="15"/>
      <c r="R375" s="15"/>
      <c r="S375" s="15"/>
      <c r="T375" s="15"/>
      <c r="V375" s="15"/>
      <c r="W375" s="541"/>
    </row>
    <row r="376" spans="1:23" ht="12" customHeight="1" x14ac:dyDescent="0.2">
      <c r="A376" s="118"/>
      <c r="B376" s="504" t="s">
        <v>133</v>
      </c>
      <c r="C376" s="497">
        <f>_xlfn.XLOOKUP(B376,Deelnemersoverzicht!A40:A107,Deelnemersoverzicht!C40:C107)</f>
        <v>0</v>
      </c>
      <c r="D376" s="505">
        <f t="shared" si="23"/>
        <v>0</v>
      </c>
      <c r="E376" s="502">
        <f>IFERROR(IF(D376&gt;0,(_xlfn.XLOOKUP(B376,Financiering!$A$7:$A$32,Financiering!$H$7:$H$32))*'Resultaat 8'!D376,0),)</f>
        <v>0</v>
      </c>
      <c r="F376" s="506">
        <f t="shared" si="24"/>
        <v>0</v>
      </c>
      <c r="G376" s="505">
        <f>IFERROR(IF(F376&gt;0,(_xlfn.XLOOKUP(B376,Financiering!$A$7:$A$32,Financiering!$N$7:$N$32))*'Resultaat 8'!F376,0),)</f>
        <v>0</v>
      </c>
      <c r="H376" s="505">
        <f t="shared" si="25"/>
        <v>0</v>
      </c>
      <c r="I376" s="505">
        <f>IFERROR(IF(H376&gt;0,(_xlfn.XLOOKUP(B376,Financiering!$A$7:$A$32,Financiering!$T$7:$T$32))*'Resultaat 8'!H376,0),"")</f>
        <v>0</v>
      </c>
      <c r="J376" s="505">
        <f t="shared" si="26"/>
        <v>0</v>
      </c>
      <c r="K376" s="505">
        <f>IFERROR(IF(J376&gt;0,_xlfn.XLOOKUP(B376,Financiering!$A$7:$A$32,Financiering!$Z$7:$Z$32)*'Resultaat 8'!J376,0),)</f>
        <v>0</v>
      </c>
      <c r="L376" s="505">
        <f t="shared" si="27"/>
        <v>0</v>
      </c>
      <c r="M376" s="505">
        <f t="shared" si="28"/>
        <v>0</v>
      </c>
      <c r="N376" s="501" t="str">
        <f t="shared" si="29"/>
        <v/>
      </c>
      <c r="O376" s="502">
        <f t="shared" si="30"/>
        <v>0</v>
      </c>
      <c r="P376" s="507" t="str">
        <f t="shared" si="31"/>
        <v/>
      </c>
      <c r="Q376" s="15"/>
      <c r="R376" s="15"/>
      <c r="S376" s="15"/>
      <c r="T376" s="15"/>
      <c r="V376" s="15"/>
      <c r="W376" s="541"/>
    </row>
    <row r="377" spans="1:23" ht="12" customHeight="1" thickBot="1" x14ac:dyDescent="0.25">
      <c r="A377" s="118"/>
      <c r="B377" s="504" t="s">
        <v>134</v>
      </c>
      <c r="C377" s="497">
        <f>_xlfn.XLOOKUP(B377,Deelnemersoverzicht!A41:A108,Deelnemersoverzicht!C41:C108)</f>
        <v>0</v>
      </c>
      <c r="D377" s="505">
        <f t="shared" si="23"/>
        <v>0</v>
      </c>
      <c r="E377" s="502">
        <f>IFERROR(IF(D377&gt;0,(_xlfn.XLOOKUP(B377,Financiering!$A$7:$A$32,Financiering!$H$7:$H$32))*'Resultaat 8'!D377,0),)</f>
        <v>0</v>
      </c>
      <c r="F377" s="506">
        <f t="shared" si="24"/>
        <v>0</v>
      </c>
      <c r="G377" s="505">
        <f>IFERROR(IF(F377&gt;0,(_xlfn.XLOOKUP(B377,Financiering!$A$7:$A$32,Financiering!$N$7:$N$32))*'Resultaat 8'!F377,0),)</f>
        <v>0</v>
      </c>
      <c r="H377" s="505">
        <f t="shared" si="25"/>
        <v>0</v>
      </c>
      <c r="I377" s="505">
        <f>IFERROR(IF(H377&gt;0,(_xlfn.XLOOKUP(B377,Financiering!$A$7:$A$32,Financiering!$T$7:$T$32))*'Resultaat 8'!H377,0),"")</f>
        <v>0</v>
      </c>
      <c r="J377" s="505">
        <f t="shared" si="26"/>
        <v>0</v>
      </c>
      <c r="K377" s="505">
        <f>IFERROR(IF(J377&gt;0,_xlfn.XLOOKUP(B377,Financiering!$A$7:$A$32,Financiering!$Z$7:$Z$32)*'Resultaat 8'!J377,0),)</f>
        <v>0</v>
      </c>
      <c r="L377" s="505">
        <f t="shared" si="27"/>
        <v>0</v>
      </c>
      <c r="M377" s="505">
        <f t="shared" si="28"/>
        <v>0</v>
      </c>
      <c r="N377" s="501" t="str">
        <f t="shared" si="29"/>
        <v/>
      </c>
      <c r="O377" s="502">
        <f t="shared" si="30"/>
        <v>0</v>
      </c>
      <c r="P377" s="507" t="str">
        <f t="shared" si="31"/>
        <v/>
      </c>
      <c r="Q377" s="15"/>
      <c r="R377" s="15"/>
      <c r="S377" s="15"/>
      <c r="T377" s="15"/>
      <c r="V377" s="15"/>
      <c r="W377" s="541"/>
    </row>
    <row r="378" spans="1:23" ht="12" hidden="1" customHeight="1" x14ac:dyDescent="0.2">
      <c r="A378" s="118"/>
      <c r="B378" s="504" t="s">
        <v>169</v>
      </c>
      <c r="C378" s="497">
        <f>_xlfn.XLOOKUP(B378,Deelnemersoverzicht!A42:A109,Deelnemersoverzicht!C42:C109)</f>
        <v>0</v>
      </c>
      <c r="D378" s="505">
        <f t="shared" si="23"/>
        <v>0</v>
      </c>
      <c r="E378" s="502">
        <f>IFERROR(IF(D378&gt;0,(_xlfn.XLOOKUP(B378,Financiering!A33:A58,Financiering!H33:H58))*'Resultaat 1'!D378,0),)</f>
        <v>0</v>
      </c>
      <c r="F378" s="506">
        <f t="shared" si="24"/>
        <v>0</v>
      </c>
      <c r="G378" s="505">
        <f>IFERROR(IF(F378&gt;0,Financiering!N33*'Resultaat 1'!F378,0),)</f>
        <v>0</v>
      </c>
      <c r="H378" s="505">
        <f t="shared" si="25"/>
        <v>0</v>
      </c>
      <c r="I378" s="505">
        <f>IFERROR(IF(H378&gt;0,Financiering!T33*'Resultaat 1'!H378,0),0)</f>
        <v>0</v>
      </c>
      <c r="J378" s="505">
        <f t="shared" si="26"/>
        <v>0</v>
      </c>
      <c r="K378" s="505">
        <f>IFERROR(IF(J378&gt;0,Financiering!Z33*'Resultaat 1'!J378,0),)</f>
        <v>0</v>
      </c>
      <c r="L378" s="505">
        <f t="shared" si="27"/>
        <v>0</v>
      </c>
      <c r="M378" s="505">
        <f t="shared" si="28"/>
        <v>0</v>
      </c>
      <c r="N378" s="501" t="str">
        <f t="shared" si="29"/>
        <v/>
      </c>
      <c r="O378" s="502">
        <f t="shared" si="30"/>
        <v>0</v>
      </c>
      <c r="P378" s="507" t="str">
        <f t="shared" si="31"/>
        <v/>
      </c>
      <c r="Q378" s="15"/>
      <c r="R378" s="15"/>
      <c r="S378" s="15"/>
      <c r="T378" s="15"/>
      <c r="V378" s="15"/>
      <c r="W378" s="541"/>
    </row>
    <row r="379" spans="1:23" ht="12" hidden="1" customHeight="1" x14ac:dyDescent="0.2">
      <c r="A379" s="118"/>
      <c r="B379" s="504" t="s">
        <v>170</v>
      </c>
      <c r="C379" s="497">
        <f>_xlfn.XLOOKUP(B379,Deelnemersoverzicht!A43:A110,Deelnemersoverzicht!C43:C110)</f>
        <v>0</v>
      </c>
      <c r="D379" s="505">
        <f t="shared" si="23"/>
        <v>0</v>
      </c>
      <c r="E379" s="502">
        <f>IFERROR(IF(D379&gt;0,(_xlfn.XLOOKUP(B379,Financiering!A34:A59,Financiering!H34:H59))*'Resultaat 1'!D379,0),)</f>
        <v>0</v>
      </c>
      <c r="F379" s="506">
        <f t="shared" si="24"/>
        <v>0</v>
      </c>
      <c r="G379" s="505">
        <f>IFERROR(IF(F379&gt;0,Financiering!N34*'Resultaat 1'!F379,0),)</f>
        <v>0</v>
      </c>
      <c r="H379" s="505">
        <f t="shared" si="25"/>
        <v>0</v>
      </c>
      <c r="I379" s="505">
        <f>IFERROR(IF(H379&gt;0,Financiering!T34*'Resultaat 1'!H379,0),0)</f>
        <v>0</v>
      </c>
      <c r="J379" s="505">
        <f t="shared" si="26"/>
        <v>0</v>
      </c>
      <c r="K379" s="505">
        <f>IFERROR(IF(J379&gt;0,Financiering!Z34*'Resultaat 1'!J379,0),)</f>
        <v>0</v>
      </c>
      <c r="L379" s="505">
        <f t="shared" si="27"/>
        <v>0</v>
      </c>
      <c r="M379" s="505">
        <f t="shared" si="28"/>
        <v>0</v>
      </c>
      <c r="N379" s="501" t="str">
        <f t="shared" si="29"/>
        <v/>
      </c>
      <c r="O379" s="502">
        <f t="shared" si="30"/>
        <v>0</v>
      </c>
      <c r="P379" s="507" t="str">
        <f t="shared" si="31"/>
        <v/>
      </c>
      <c r="Q379" s="15"/>
      <c r="R379" s="15"/>
      <c r="S379" s="15"/>
      <c r="T379" s="15"/>
      <c r="V379" s="15"/>
      <c r="W379" s="541"/>
    </row>
    <row r="380" spans="1:23" ht="12" hidden="1" customHeight="1" x14ac:dyDescent="0.2">
      <c r="A380" s="118"/>
      <c r="B380" s="504" t="s">
        <v>171</v>
      </c>
      <c r="C380" s="497">
        <f>_xlfn.XLOOKUP(B380,Deelnemersoverzicht!A44:A111,Deelnemersoverzicht!C44:C111)</f>
        <v>0</v>
      </c>
      <c r="D380" s="505">
        <f t="shared" si="23"/>
        <v>0</v>
      </c>
      <c r="E380" s="502">
        <f>IFERROR(IF(D380&gt;0,(_xlfn.XLOOKUP(B380,Financiering!A35:A60,Financiering!H35:H60))*'Resultaat 1'!D380,0),)</f>
        <v>0</v>
      </c>
      <c r="F380" s="506">
        <f t="shared" si="24"/>
        <v>0</v>
      </c>
      <c r="G380" s="505">
        <f>IFERROR(IF(F380&gt;0,Financiering!N35*'Resultaat 1'!F380,0),)</f>
        <v>0</v>
      </c>
      <c r="H380" s="505">
        <f t="shared" si="25"/>
        <v>0</v>
      </c>
      <c r="I380" s="505">
        <f>IFERROR(IF(H380&gt;0,Financiering!T35*'Resultaat 1'!H380,0),0)</f>
        <v>0</v>
      </c>
      <c r="J380" s="505">
        <f t="shared" si="26"/>
        <v>0</v>
      </c>
      <c r="K380" s="505">
        <f>IFERROR(IF(J380&gt;0,Financiering!Z35*'Resultaat 1'!J380,0),)</f>
        <v>0</v>
      </c>
      <c r="L380" s="505">
        <f t="shared" si="27"/>
        <v>0</v>
      </c>
      <c r="M380" s="505">
        <f t="shared" si="28"/>
        <v>0</v>
      </c>
      <c r="N380" s="501" t="str">
        <f t="shared" si="29"/>
        <v/>
      </c>
      <c r="O380" s="502">
        <f t="shared" si="30"/>
        <v>0</v>
      </c>
      <c r="P380" s="507" t="str">
        <f t="shared" si="31"/>
        <v/>
      </c>
      <c r="Q380" s="15"/>
      <c r="R380" s="15"/>
      <c r="S380" s="15"/>
      <c r="T380" s="15"/>
      <c r="V380" s="15"/>
      <c r="W380" s="541"/>
    </row>
    <row r="381" spans="1:23" ht="12" hidden="1" customHeight="1" x14ac:dyDescent="0.2">
      <c r="A381" s="118"/>
      <c r="B381" s="504" t="s">
        <v>172</v>
      </c>
      <c r="C381" s="497">
        <f>_xlfn.XLOOKUP(B381,Deelnemersoverzicht!A45:A112,Deelnemersoverzicht!C45:C112)</f>
        <v>0</v>
      </c>
      <c r="D381" s="505">
        <f t="shared" si="23"/>
        <v>0</v>
      </c>
      <c r="E381" s="502">
        <f>IFERROR(IF(D381&gt;0,(_xlfn.XLOOKUP(B381,Financiering!A36:A61,Financiering!H36:H61))*'Resultaat 1'!D381,0),)</f>
        <v>0</v>
      </c>
      <c r="F381" s="506">
        <f t="shared" si="24"/>
        <v>0</v>
      </c>
      <c r="G381" s="505">
        <f>IFERROR(IF(F381&gt;0,Financiering!N36*'Resultaat 1'!F381,0),)</f>
        <v>0</v>
      </c>
      <c r="H381" s="505">
        <f t="shared" si="25"/>
        <v>0</v>
      </c>
      <c r="I381" s="505">
        <f>IFERROR(IF(H381&gt;0,Financiering!T36*'Resultaat 1'!H381,0),0)</f>
        <v>0</v>
      </c>
      <c r="J381" s="505">
        <f t="shared" si="26"/>
        <v>0</v>
      </c>
      <c r="K381" s="505">
        <f>IFERROR(IF(J381&gt;0,Financiering!Z36*'Resultaat 1'!J381,0),)</f>
        <v>0</v>
      </c>
      <c r="L381" s="505">
        <f t="shared" si="27"/>
        <v>0</v>
      </c>
      <c r="M381" s="505">
        <f t="shared" si="28"/>
        <v>0</v>
      </c>
      <c r="N381" s="501" t="str">
        <f t="shared" si="29"/>
        <v/>
      </c>
      <c r="O381" s="502">
        <f t="shared" si="30"/>
        <v>0</v>
      </c>
      <c r="P381" s="507" t="str">
        <f t="shared" si="31"/>
        <v/>
      </c>
      <c r="Q381" s="15"/>
      <c r="R381" s="15"/>
      <c r="S381" s="15"/>
      <c r="T381" s="15"/>
      <c r="V381" s="15"/>
      <c r="W381" s="541"/>
    </row>
    <row r="382" spans="1:23" ht="12" hidden="1" customHeight="1" x14ac:dyDescent="0.2">
      <c r="A382" s="118"/>
      <c r="B382" s="504" t="s">
        <v>173</v>
      </c>
      <c r="C382" s="497">
        <f>_xlfn.XLOOKUP(B382,Deelnemersoverzicht!A46:A113,Deelnemersoverzicht!C46:C113)</f>
        <v>0</v>
      </c>
      <c r="D382" s="505">
        <f t="shared" si="23"/>
        <v>0</v>
      </c>
      <c r="E382" s="502">
        <f>IFERROR(IF(D382&gt;0,(_xlfn.XLOOKUP(B382,Financiering!A37:A62,Financiering!H37:H62))*'Resultaat 1'!D382,0),)</f>
        <v>0</v>
      </c>
      <c r="F382" s="506">
        <f t="shared" si="24"/>
        <v>0</v>
      </c>
      <c r="G382" s="505">
        <f>IFERROR(IF(F382&gt;0,Financiering!N37*'Resultaat 1'!F382,0),)</f>
        <v>0</v>
      </c>
      <c r="H382" s="505">
        <f t="shared" si="25"/>
        <v>0</v>
      </c>
      <c r="I382" s="505">
        <f>IFERROR(IF(H382&gt;0,Financiering!T37*'Resultaat 1'!H382,0),0)</f>
        <v>0</v>
      </c>
      <c r="J382" s="505">
        <f t="shared" si="26"/>
        <v>0</v>
      </c>
      <c r="K382" s="505">
        <f>IFERROR(IF(J382&gt;0,Financiering!Z37*'Resultaat 1'!J382,0),)</f>
        <v>0</v>
      </c>
      <c r="L382" s="505">
        <f t="shared" si="27"/>
        <v>0</v>
      </c>
      <c r="M382" s="505">
        <f t="shared" si="28"/>
        <v>0</v>
      </c>
      <c r="N382" s="501" t="str">
        <f t="shared" si="29"/>
        <v/>
      </c>
      <c r="O382" s="502">
        <f t="shared" si="30"/>
        <v>0</v>
      </c>
      <c r="P382" s="507" t="str">
        <f t="shared" si="31"/>
        <v/>
      </c>
      <c r="Q382" s="15"/>
      <c r="R382" s="15"/>
      <c r="S382" s="15"/>
      <c r="T382" s="15"/>
      <c r="V382" s="15"/>
      <c r="W382" s="541"/>
    </row>
    <row r="383" spans="1:23" ht="12" hidden="1" customHeight="1" x14ac:dyDescent="0.2">
      <c r="A383" s="118"/>
      <c r="B383" s="504" t="s">
        <v>174</v>
      </c>
      <c r="C383" s="497">
        <f>_xlfn.XLOOKUP(B383,Deelnemersoverzicht!A47:A114,Deelnemersoverzicht!C47:C114)</f>
        <v>0</v>
      </c>
      <c r="D383" s="505">
        <f t="shared" si="23"/>
        <v>0</v>
      </c>
      <c r="E383" s="502">
        <f>IFERROR(IF(D383&gt;0,(_xlfn.XLOOKUP(B383,Financiering!A38:A63,Financiering!H38:H63))*'Resultaat 1'!D383,0),)</f>
        <v>0</v>
      </c>
      <c r="F383" s="506">
        <f t="shared" si="24"/>
        <v>0</v>
      </c>
      <c r="G383" s="505">
        <f>IFERROR(IF(F383&gt;0,Financiering!N38*'Resultaat 1'!F383,0),)</f>
        <v>0</v>
      </c>
      <c r="H383" s="505">
        <f t="shared" si="25"/>
        <v>0</v>
      </c>
      <c r="I383" s="505">
        <f>IFERROR(IF(H383&gt;0,Financiering!T38*'Resultaat 1'!H383,0),0)</f>
        <v>0</v>
      </c>
      <c r="J383" s="505">
        <f t="shared" si="26"/>
        <v>0</v>
      </c>
      <c r="K383" s="505">
        <f>IFERROR(IF(J383&gt;0,Financiering!Z38*'Resultaat 1'!J383,0),)</f>
        <v>0</v>
      </c>
      <c r="L383" s="505">
        <f t="shared" si="27"/>
        <v>0</v>
      </c>
      <c r="M383" s="505">
        <f t="shared" si="28"/>
        <v>0</v>
      </c>
      <c r="N383" s="501" t="str">
        <f t="shared" si="29"/>
        <v/>
      </c>
      <c r="O383" s="502">
        <f t="shared" si="30"/>
        <v>0</v>
      </c>
      <c r="P383" s="507" t="str">
        <f t="shared" si="31"/>
        <v/>
      </c>
      <c r="Q383" s="15"/>
      <c r="R383" s="15"/>
      <c r="S383" s="15"/>
      <c r="T383" s="15"/>
      <c r="V383" s="15"/>
      <c r="W383" s="541"/>
    </row>
    <row r="384" spans="1:23" ht="12" hidden="1" customHeight="1" x14ac:dyDescent="0.2">
      <c r="A384" s="118"/>
      <c r="B384" s="504" t="s">
        <v>175</v>
      </c>
      <c r="C384" s="497">
        <f>_xlfn.XLOOKUP(B384,Deelnemersoverzicht!A48:A115,Deelnemersoverzicht!C48:C115)</f>
        <v>0</v>
      </c>
      <c r="D384" s="505">
        <f t="shared" ref="D384:D402" si="32">SUMIFS($N$15:$N$315,$C$15:$C$315,C384,$M$15:$M$315,$D$350)</f>
        <v>0</v>
      </c>
      <c r="E384" s="502">
        <f>IFERROR(IF(D384&gt;0,(_xlfn.XLOOKUP(B384,Financiering!A39:A64,Financiering!H39:H64))*'Resultaat 1'!D384,0),)</f>
        <v>0</v>
      </c>
      <c r="F384" s="506">
        <f t="shared" ref="F384:F402" si="33">SUMIFS($N$15:$N$315,$C$15:$C$315,C384,$M$15:$M$315,$F$350)</f>
        <v>0</v>
      </c>
      <c r="G384" s="505">
        <f>IFERROR(IF(F384&gt;0,Financiering!N39*'Resultaat 1'!F384,0),)</f>
        <v>0</v>
      </c>
      <c r="H384" s="505">
        <f t="shared" ref="H384:H402" si="34">SUMIFS($N$15:$N$315,$C$15:$C$315,C384,$M$15:$M$315,$H$350)</f>
        <v>0</v>
      </c>
      <c r="I384" s="505">
        <f>IFERROR(IF(H384&gt;0,Financiering!T39*'Resultaat 1'!H384,0),0)</f>
        <v>0</v>
      </c>
      <c r="J384" s="505">
        <f t="shared" ref="J384:J402" si="35">SUMIFS($N$15:$N$315,$C$15:$C$315,C384,$M$15:$M$315,$J$350)</f>
        <v>0</v>
      </c>
      <c r="K384" s="505">
        <f>IFERROR(IF(J384&gt;0,Financiering!Z39*'Resultaat 1'!J384,0),)</f>
        <v>0</v>
      </c>
      <c r="L384" s="505">
        <f t="shared" ref="L384:L402" si="36">D384+F384+H384+J384</f>
        <v>0</v>
      </c>
      <c r="M384" s="505">
        <f t="shared" ref="M384:M402" si="37">E384+G384+I384+K384</f>
        <v>0</v>
      </c>
      <c r="N384" s="501" t="str">
        <f t="shared" si="29"/>
        <v/>
      </c>
      <c r="O384" s="502">
        <f t="shared" si="30"/>
        <v>0</v>
      </c>
      <c r="P384" s="507" t="str">
        <f t="shared" si="31"/>
        <v/>
      </c>
      <c r="Q384" s="15"/>
      <c r="R384" s="15"/>
      <c r="S384" s="15"/>
      <c r="T384" s="15"/>
      <c r="V384" s="15"/>
      <c r="W384" s="541"/>
    </row>
    <row r="385" spans="1:23" ht="12" hidden="1" customHeight="1" x14ac:dyDescent="0.2">
      <c r="A385" s="118"/>
      <c r="B385" s="504" t="s">
        <v>176</v>
      </c>
      <c r="C385" s="497">
        <f>_xlfn.XLOOKUP(B385,Deelnemersoverzicht!A49:A116,Deelnemersoverzicht!C49:C116)</f>
        <v>0</v>
      </c>
      <c r="D385" s="505">
        <f t="shared" si="32"/>
        <v>0</v>
      </c>
      <c r="E385" s="502">
        <f>IFERROR(IF(D385&gt;0,(_xlfn.XLOOKUP(B385,Financiering!A40:A65,Financiering!H40:H65))*'Resultaat 1'!D385,0),)</f>
        <v>0</v>
      </c>
      <c r="F385" s="506">
        <f t="shared" si="33"/>
        <v>0</v>
      </c>
      <c r="G385" s="505">
        <f>IFERROR(IF(F385&gt;0,Financiering!N40*'Resultaat 1'!F385,0),)</f>
        <v>0</v>
      </c>
      <c r="H385" s="505">
        <f t="shared" si="34"/>
        <v>0</v>
      </c>
      <c r="I385" s="505">
        <f>IFERROR(IF(H385&gt;0,Financiering!T40*'Resultaat 1'!H385,0),0)</f>
        <v>0</v>
      </c>
      <c r="J385" s="505">
        <f t="shared" si="35"/>
        <v>0</v>
      </c>
      <c r="K385" s="505">
        <f>IFERROR(IF(J385&gt;0,Financiering!Z40*'Resultaat 1'!J385,0),)</f>
        <v>0</v>
      </c>
      <c r="L385" s="505">
        <f t="shared" si="36"/>
        <v>0</v>
      </c>
      <c r="M385" s="505">
        <f t="shared" si="37"/>
        <v>0</v>
      </c>
      <c r="N385" s="501" t="str">
        <f t="shared" si="29"/>
        <v/>
      </c>
      <c r="O385" s="502">
        <f t="shared" si="30"/>
        <v>0</v>
      </c>
      <c r="P385" s="507" t="str">
        <f t="shared" si="31"/>
        <v/>
      </c>
      <c r="Q385" s="15"/>
      <c r="R385" s="15"/>
      <c r="S385" s="15"/>
      <c r="T385" s="15"/>
      <c r="V385" s="15"/>
      <c r="W385" s="541"/>
    </row>
    <row r="386" spans="1:23" ht="12" hidden="1" customHeight="1" x14ac:dyDescent="0.2">
      <c r="A386" s="118"/>
      <c r="B386" s="504" t="s">
        <v>177</v>
      </c>
      <c r="C386" s="497">
        <f>_xlfn.XLOOKUP(B386,Deelnemersoverzicht!A50:A117,Deelnemersoverzicht!C50:C117)</f>
        <v>0</v>
      </c>
      <c r="D386" s="505">
        <f t="shared" si="32"/>
        <v>0</v>
      </c>
      <c r="E386" s="502">
        <f>IFERROR(IF(D386&gt;0,(_xlfn.XLOOKUP(B386,Financiering!A41:A66,Financiering!H41:H66))*'Resultaat 1'!D386,0),)</f>
        <v>0</v>
      </c>
      <c r="F386" s="506">
        <f t="shared" si="33"/>
        <v>0</v>
      </c>
      <c r="G386" s="505">
        <f>IFERROR(IF(F386&gt;0,Financiering!N41*'Resultaat 1'!F386,0),)</f>
        <v>0</v>
      </c>
      <c r="H386" s="505">
        <f t="shared" si="34"/>
        <v>0</v>
      </c>
      <c r="I386" s="505">
        <f>IFERROR(IF(H386&gt;0,Financiering!T41*'Resultaat 1'!H386,0),0)</f>
        <v>0</v>
      </c>
      <c r="J386" s="505">
        <f t="shared" si="35"/>
        <v>0</v>
      </c>
      <c r="K386" s="505">
        <f>IFERROR(IF(J386&gt;0,Financiering!Z41*'Resultaat 1'!J386,0),)</f>
        <v>0</v>
      </c>
      <c r="L386" s="505">
        <f t="shared" si="36"/>
        <v>0</v>
      </c>
      <c r="M386" s="505">
        <f t="shared" si="37"/>
        <v>0</v>
      </c>
      <c r="N386" s="501" t="str">
        <f t="shared" si="29"/>
        <v/>
      </c>
      <c r="O386" s="502">
        <f t="shared" si="30"/>
        <v>0</v>
      </c>
      <c r="P386" s="507" t="str">
        <f t="shared" si="31"/>
        <v/>
      </c>
      <c r="Q386" s="15"/>
      <c r="R386" s="15"/>
      <c r="S386" s="15"/>
      <c r="T386" s="15"/>
      <c r="V386" s="15"/>
      <c r="W386" s="541"/>
    </row>
    <row r="387" spans="1:23" ht="12" hidden="1" customHeight="1" x14ac:dyDescent="0.2">
      <c r="A387" s="118"/>
      <c r="B387" s="504" t="s">
        <v>178</v>
      </c>
      <c r="C387" s="497">
        <f>_xlfn.XLOOKUP(B387,Deelnemersoverzicht!A51:A118,Deelnemersoverzicht!C51:C118)</f>
        <v>0</v>
      </c>
      <c r="D387" s="505">
        <f t="shared" si="32"/>
        <v>0</v>
      </c>
      <c r="E387" s="502">
        <f>IFERROR(IF(D387&gt;0,(_xlfn.XLOOKUP(B387,Financiering!A42:A67,Financiering!H42:H67))*'Resultaat 1'!D387,0),)</f>
        <v>0</v>
      </c>
      <c r="F387" s="506">
        <f t="shared" si="33"/>
        <v>0</v>
      </c>
      <c r="G387" s="505">
        <f>IFERROR(IF(F387&gt;0,Financiering!N42*'Resultaat 1'!F387,0),)</f>
        <v>0</v>
      </c>
      <c r="H387" s="505">
        <f t="shared" si="34"/>
        <v>0</v>
      </c>
      <c r="I387" s="505">
        <f>IFERROR(IF(H387&gt;0,Financiering!T42*'Resultaat 1'!H387,0),0)</f>
        <v>0</v>
      </c>
      <c r="J387" s="505">
        <f t="shared" si="35"/>
        <v>0</v>
      </c>
      <c r="K387" s="505">
        <f>IFERROR(IF(J387&gt;0,Financiering!Z42*'Resultaat 1'!J387,0),)</f>
        <v>0</v>
      </c>
      <c r="L387" s="505">
        <f t="shared" si="36"/>
        <v>0</v>
      </c>
      <c r="M387" s="505">
        <f t="shared" si="37"/>
        <v>0</v>
      </c>
      <c r="N387" s="501" t="str">
        <f t="shared" si="29"/>
        <v/>
      </c>
      <c r="O387" s="502">
        <f t="shared" si="30"/>
        <v>0</v>
      </c>
      <c r="P387" s="507" t="str">
        <f t="shared" si="31"/>
        <v/>
      </c>
      <c r="Q387" s="15"/>
      <c r="R387" s="15"/>
      <c r="S387" s="15"/>
      <c r="T387" s="15"/>
      <c r="V387" s="15"/>
      <c r="W387" s="541"/>
    </row>
    <row r="388" spans="1:23" ht="12" hidden="1" customHeight="1" x14ac:dyDescent="0.2">
      <c r="A388" s="118"/>
      <c r="B388" s="504" t="s">
        <v>179</v>
      </c>
      <c r="C388" s="497">
        <f>_xlfn.XLOOKUP(B388,Deelnemersoverzicht!A52:A119,Deelnemersoverzicht!C52:C119)</f>
        <v>0</v>
      </c>
      <c r="D388" s="505">
        <f t="shared" si="32"/>
        <v>0</v>
      </c>
      <c r="E388" s="502">
        <f>IFERROR(IF(D388&gt;0,(_xlfn.XLOOKUP(B388,Financiering!A43:A68,Financiering!H43:H68))*'Resultaat 1'!D388,0),)</f>
        <v>0</v>
      </c>
      <c r="F388" s="506">
        <f t="shared" si="33"/>
        <v>0</v>
      </c>
      <c r="G388" s="505">
        <f>IFERROR(IF(F388&gt;0,Financiering!N43*'Resultaat 1'!F388,0),)</f>
        <v>0</v>
      </c>
      <c r="H388" s="505">
        <f t="shared" si="34"/>
        <v>0</v>
      </c>
      <c r="I388" s="505">
        <f>IFERROR(IF(H388&gt;0,Financiering!T43*'Resultaat 1'!H388,0),0)</f>
        <v>0</v>
      </c>
      <c r="J388" s="505">
        <f t="shared" si="35"/>
        <v>0</v>
      </c>
      <c r="K388" s="505">
        <f>IFERROR(IF(J388&gt;0,Financiering!Z43*'Resultaat 1'!J388,0),)</f>
        <v>0</v>
      </c>
      <c r="L388" s="505">
        <f t="shared" si="36"/>
        <v>0</v>
      </c>
      <c r="M388" s="505">
        <f t="shared" si="37"/>
        <v>0</v>
      </c>
      <c r="N388" s="501" t="str">
        <f t="shared" si="29"/>
        <v/>
      </c>
      <c r="O388" s="502">
        <f t="shared" si="30"/>
        <v>0</v>
      </c>
      <c r="P388" s="507" t="str">
        <f t="shared" si="31"/>
        <v/>
      </c>
      <c r="Q388" s="15"/>
      <c r="R388" s="15"/>
      <c r="S388" s="15"/>
      <c r="T388" s="15"/>
      <c r="V388" s="15"/>
      <c r="W388" s="541"/>
    </row>
    <row r="389" spans="1:23" ht="12" hidden="1" customHeight="1" x14ac:dyDescent="0.2">
      <c r="A389" s="118"/>
      <c r="B389" s="504" t="s">
        <v>180</v>
      </c>
      <c r="C389" s="497">
        <f>_xlfn.XLOOKUP(B389,Deelnemersoverzicht!A53:A120,Deelnemersoverzicht!C53:C120)</f>
        <v>0</v>
      </c>
      <c r="D389" s="505">
        <f t="shared" si="32"/>
        <v>0</v>
      </c>
      <c r="E389" s="502">
        <f>IFERROR(IF(D389&gt;0,(_xlfn.XLOOKUP(B389,Financiering!A44:A69,Financiering!H44:H69))*'Resultaat 1'!D389,0),)</f>
        <v>0</v>
      </c>
      <c r="F389" s="506">
        <f t="shared" si="33"/>
        <v>0</v>
      </c>
      <c r="G389" s="505">
        <f>IFERROR(IF(F389&gt;0,Financiering!N44*'Resultaat 1'!F389,0),)</f>
        <v>0</v>
      </c>
      <c r="H389" s="505">
        <f t="shared" si="34"/>
        <v>0</v>
      </c>
      <c r="I389" s="505">
        <f>IFERROR(IF(H389&gt;0,Financiering!T44*'Resultaat 1'!H389,0),0)</f>
        <v>0</v>
      </c>
      <c r="J389" s="505">
        <f t="shared" si="35"/>
        <v>0</v>
      </c>
      <c r="K389" s="505">
        <f>IFERROR(IF(J389&gt;0,Financiering!Z44*'Resultaat 1'!J389,0),)</f>
        <v>0</v>
      </c>
      <c r="L389" s="505">
        <f t="shared" si="36"/>
        <v>0</v>
      </c>
      <c r="M389" s="505">
        <f t="shared" si="37"/>
        <v>0</v>
      </c>
      <c r="N389" s="501" t="str">
        <f t="shared" si="29"/>
        <v/>
      </c>
      <c r="O389" s="502">
        <f t="shared" si="30"/>
        <v>0</v>
      </c>
      <c r="P389" s="507" t="str">
        <f t="shared" si="31"/>
        <v/>
      </c>
      <c r="Q389" s="15"/>
      <c r="R389" s="15"/>
      <c r="S389" s="15"/>
      <c r="T389" s="15"/>
      <c r="V389" s="15"/>
      <c r="W389" s="541"/>
    </row>
    <row r="390" spans="1:23" ht="12" hidden="1" customHeight="1" x14ac:dyDescent="0.2">
      <c r="A390" s="118"/>
      <c r="B390" s="504" t="s">
        <v>181</v>
      </c>
      <c r="C390" s="497">
        <f>_xlfn.XLOOKUP(B390,Deelnemersoverzicht!A54:A121,Deelnemersoverzicht!C54:C121)</f>
        <v>0</v>
      </c>
      <c r="D390" s="505">
        <f t="shared" si="32"/>
        <v>0</v>
      </c>
      <c r="E390" s="502">
        <f>IFERROR(IF(D390&gt;0,(_xlfn.XLOOKUP(B390,Financiering!A45:A70,Financiering!H45:H70))*'Resultaat 1'!D390,0),)</f>
        <v>0</v>
      </c>
      <c r="F390" s="506">
        <f t="shared" si="33"/>
        <v>0</v>
      </c>
      <c r="G390" s="505">
        <f>IFERROR(IF(F390&gt;0,Financiering!N45*'Resultaat 1'!F390,0),)</f>
        <v>0</v>
      </c>
      <c r="H390" s="505">
        <f t="shared" si="34"/>
        <v>0</v>
      </c>
      <c r="I390" s="505">
        <f>IFERROR(IF(H390&gt;0,Financiering!T45*'Resultaat 1'!H390,0),0)</f>
        <v>0</v>
      </c>
      <c r="J390" s="505">
        <f t="shared" si="35"/>
        <v>0</v>
      </c>
      <c r="K390" s="505">
        <f>IFERROR(IF(J390&gt;0,Financiering!Z45*'Resultaat 1'!J390,0),)</f>
        <v>0</v>
      </c>
      <c r="L390" s="505">
        <f t="shared" si="36"/>
        <v>0</v>
      </c>
      <c r="M390" s="505">
        <f t="shared" si="37"/>
        <v>0</v>
      </c>
      <c r="N390" s="501" t="str">
        <f t="shared" si="29"/>
        <v/>
      </c>
      <c r="O390" s="502">
        <f t="shared" si="30"/>
        <v>0</v>
      </c>
      <c r="P390" s="507" t="str">
        <f t="shared" si="31"/>
        <v/>
      </c>
      <c r="Q390" s="15"/>
      <c r="R390" s="15"/>
      <c r="S390" s="15"/>
      <c r="T390" s="15"/>
      <c r="V390" s="15"/>
      <c r="W390" s="541"/>
    </row>
    <row r="391" spans="1:23" ht="12" hidden="1" customHeight="1" x14ac:dyDescent="0.2">
      <c r="A391" s="118"/>
      <c r="B391" s="504" t="s">
        <v>182</v>
      </c>
      <c r="C391" s="497">
        <f>_xlfn.XLOOKUP(B391,Deelnemersoverzicht!A55:A122,Deelnemersoverzicht!C55:C122)</f>
        <v>0</v>
      </c>
      <c r="D391" s="505">
        <f t="shared" si="32"/>
        <v>0</v>
      </c>
      <c r="E391" s="502">
        <f>IFERROR(IF(D391&gt;0,(_xlfn.XLOOKUP(B391,Financiering!A46:A71,Financiering!H46:H71))*'Resultaat 1'!D391,0),)</f>
        <v>0</v>
      </c>
      <c r="F391" s="506">
        <f t="shared" si="33"/>
        <v>0</v>
      </c>
      <c r="G391" s="505">
        <f>IFERROR(IF(F391&gt;0,Financiering!N46*'Resultaat 1'!F391,0),)</f>
        <v>0</v>
      </c>
      <c r="H391" s="505">
        <f t="shared" si="34"/>
        <v>0</v>
      </c>
      <c r="I391" s="505">
        <f>IFERROR(IF(H391&gt;0,Financiering!T46*'Resultaat 1'!H391,0),0)</f>
        <v>0</v>
      </c>
      <c r="J391" s="505">
        <f t="shared" si="35"/>
        <v>0</v>
      </c>
      <c r="K391" s="505">
        <f>IFERROR(IF(J391&gt;0,Financiering!Z46*'Resultaat 1'!J391,0),)</f>
        <v>0</v>
      </c>
      <c r="L391" s="505">
        <f t="shared" si="36"/>
        <v>0</v>
      </c>
      <c r="M391" s="505">
        <f t="shared" si="37"/>
        <v>0</v>
      </c>
      <c r="N391" s="501" t="str">
        <f t="shared" si="29"/>
        <v/>
      </c>
      <c r="O391" s="502">
        <f t="shared" si="30"/>
        <v>0</v>
      </c>
      <c r="P391" s="507" t="str">
        <f t="shared" si="31"/>
        <v/>
      </c>
      <c r="Q391" s="15"/>
      <c r="R391" s="15"/>
      <c r="S391" s="15"/>
      <c r="T391" s="15"/>
      <c r="V391" s="15"/>
      <c r="W391" s="541"/>
    </row>
    <row r="392" spans="1:23" ht="12" hidden="1" customHeight="1" x14ac:dyDescent="0.2">
      <c r="A392" s="118"/>
      <c r="B392" s="504" t="s">
        <v>183</v>
      </c>
      <c r="C392" s="497">
        <f>_xlfn.XLOOKUP(B392,Deelnemersoverzicht!A56:A123,Deelnemersoverzicht!C56:C123)</f>
        <v>0</v>
      </c>
      <c r="D392" s="505">
        <f t="shared" si="32"/>
        <v>0</v>
      </c>
      <c r="E392" s="502">
        <f>IFERROR(IF(D392&gt;0,(_xlfn.XLOOKUP(B392,Financiering!A47:A72,Financiering!H47:H72))*'Resultaat 1'!D392,0),)</f>
        <v>0</v>
      </c>
      <c r="F392" s="506">
        <f t="shared" si="33"/>
        <v>0</v>
      </c>
      <c r="G392" s="505">
        <f>IFERROR(IF(F392&gt;0,Financiering!N47*'Resultaat 1'!F392,0),)</f>
        <v>0</v>
      </c>
      <c r="H392" s="505">
        <f t="shared" si="34"/>
        <v>0</v>
      </c>
      <c r="I392" s="505">
        <f>IFERROR(IF(H392&gt;0,Financiering!T47*'Resultaat 1'!H392,0),0)</f>
        <v>0</v>
      </c>
      <c r="J392" s="505">
        <f t="shared" si="35"/>
        <v>0</v>
      </c>
      <c r="K392" s="505">
        <f>IFERROR(IF(J392&gt;0,Financiering!Z47*'Resultaat 1'!J392,0),)</f>
        <v>0</v>
      </c>
      <c r="L392" s="505">
        <f t="shared" si="36"/>
        <v>0</v>
      </c>
      <c r="M392" s="505">
        <f t="shared" si="37"/>
        <v>0</v>
      </c>
      <c r="N392" s="501" t="str">
        <f t="shared" si="29"/>
        <v/>
      </c>
      <c r="O392" s="502">
        <f t="shared" si="30"/>
        <v>0</v>
      </c>
      <c r="P392" s="507" t="str">
        <f t="shared" si="31"/>
        <v/>
      </c>
      <c r="Q392" s="15"/>
      <c r="R392" s="15"/>
      <c r="S392" s="15"/>
      <c r="T392" s="15"/>
      <c r="V392" s="15"/>
      <c r="W392" s="541"/>
    </row>
    <row r="393" spans="1:23" ht="12" hidden="1" customHeight="1" x14ac:dyDescent="0.2">
      <c r="A393" s="118"/>
      <c r="B393" s="504" t="s">
        <v>184</v>
      </c>
      <c r="C393" s="497">
        <f>_xlfn.XLOOKUP(B393,Deelnemersoverzicht!A57:A124,Deelnemersoverzicht!C57:C124)</f>
        <v>0</v>
      </c>
      <c r="D393" s="505">
        <f t="shared" si="32"/>
        <v>0</v>
      </c>
      <c r="E393" s="502">
        <f>IFERROR(IF(D393&gt;0,(_xlfn.XLOOKUP(B393,Financiering!A48:A73,Financiering!H48:H73))*'Resultaat 1'!D393,0),)</f>
        <v>0</v>
      </c>
      <c r="F393" s="506">
        <f t="shared" si="33"/>
        <v>0</v>
      </c>
      <c r="G393" s="505">
        <f>IFERROR(IF(F393&gt;0,Financiering!N48*'Resultaat 1'!F393,0),)</f>
        <v>0</v>
      </c>
      <c r="H393" s="505">
        <f t="shared" si="34"/>
        <v>0</v>
      </c>
      <c r="I393" s="505">
        <f>IFERROR(IF(H393&gt;0,Financiering!T48*'Resultaat 1'!H393,0),0)</f>
        <v>0</v>
      </c>
      <c r="J393" s="505">
        <f t="shared" si="35"/>
        <v>0</v>
      </c>
      <c r="K393" s="505">
        <f>IFERROR(IF(J393&gt;0,Financiering!Z48*'Resultaat 1'!J393,0),)</f>
        <v>0</v>
      </c>
      <c r="L393" s="505">
        <f t="shared" si="36"/>
        <v>0</v>
      </c>
      <c r="M393" s="505">
        <f t="shared" si="37"/>
        <v>0</v>
      </c>
      <c r="N393" s="501" t="str">
        <f t="shared" si="29"/>
        <v/>
      </c>
      <c r="O393" s="502">
        <f t="shared" si="30"/>
        <v>0</v>
      </c>
      <c r="P393" s="507" t="str">
        <f t="shared" si="31"/>
        <v/>
      </c>
      <c r="Q393" s="15"/>
      <c r="R393" s="15"/>
      <c r="S393" s="15"/>
      <c r="T393" s="15"/>
      <c r="V393" s="15"/>
      <c r="W393" s="541"/>
    </row>
    <row r="394" spans="1:23" ht="12" hidden="1" customHeight="1" x14ac:dyDescent="0.2">
      <c r="A394" s="118"/>
      <c r="B394" s="504" t="s">
        <v>185</v>
      </c>
      <c r="C394" s="497">
        <f>_xlfn.XLOOKUP(B394,Deelnemersoverzicht!A58:A125,Deelnemersoverzicht!C58:C125)</f>
        <v>0</v>
      </c>
      <c r="D394" s="505">
        <f t="shared" si="32"/>
        <v>0</v>
      </c>
      <c r="E394" s="502">
        <f>IFERROR(IF(D394&gt;0,(_xlfn.XLOOKUP(B394,Financiering!A49:A74,Financiering!H49:H74))*'Resultaat 1'!D394,0),)</f>
        <v>0</v>
      </c>
      <c r="F394" s="506">
        <f t="shared" si="33"/>
        <v>0</v>
      </c>
      <c r="G394" s="505">
        <f>IFERROR(IF(F394&gt;0,Financiering!N49*'Resultaat 1'!F394,0),)</f>
        <v>0</v>
      </c>
      <c r="H394" s="505">
        <f t="shared" si="34"/>
        <v>0</v>
      </c>
      <c r="I394" s="505">
        <f>IFERROR(IF(H394&gt;0,Financiering!T49*'Resultaat 1'!H394,0),0)</f>
        <v>0</v>
      </c>
      <c r="J394" s="505">
        <f t="shared" si="35"/>
        <v>0</v>
      </c>
      <c r="K394" s="505">
        <f>IFERROR(IF(J394&gt;0,Financiering!Z49*'Resultaat 1'!J394,0),)</f>
        <v>0</v>
      </c>
      <c r="L394" s="505">
        <f t="shared" si="36"/>
        <v>0</v>
      </c>
      <c r="M394" s="505">
        <f t="shared" si="37"/>
        <v>0</v>
      </c>
      <c r="N394" s="501" t="str">
        <f t="shared" si="29"/>
        <v/>
      </c>
      <c r="O394" s="502">
        <f t="shared" si="30"/>
        <v>0</v>
      </c>
      <c r="P394" s="507" t="str">
        <f t="shared" si="31"/>
        <v/>
      </c>
      <c r="Q394" s="15"/>
      <c r="R394" s="15"/>
      <c r="S394" s="15"/>
      <c r="T394" s="15"/>
      <c r="V394" s="15"/>
      <c r="W394" s="541"/>
    </row>
    <row r="395" spans="1:23" ht="12" hidden="1" customHeight="1" x14ac:dyDescent="0.2">
      <c r="A395" s="118"/>
      <c r="B395" s="504" t="s">
        <v>186</v>
      </c>
      <c r="C395" s="497">
        <f>_xlfn.XLOOKUP(B395,Deelnemersoverzicht!A59:A126,Deelnemersoverzicht!C59:C126)</f>
        <v>0</v>
      </c>
      <c r="D395" s="505">
        <f t="shared" si="32"/>
        <v>0</v>
      </c>
      <c r="E395" s="502">
        <f>IFERROR(IF(D395&gt;0,(_xlfn.XLOOKUP(B395,Financiering!A50:A75,Financiering!H50:H75))*'Resultaat 1'!D395,0),)</f>
        <v>0</v>
      </c>
      <c r="F395" s="506">
        <f t="shared" si="33"/>
        <v>0</v>
      </c>
      <c r="G395" s="505">
        <f>IFERROR(IF(F395&gt;0,Financiering!N50*'Resultaat 1'!F395,0),)</f>
        <v>0</v>
      </c>
      <c r="H395" s="505">
        <f t="shared" si="34"/>
        <v>0</v>
      </c>
      <c r="I395" s="505">
        <f>IFERROR(IF(H395&gt;0,Financiering!T50*'Resultaat 1'!H395,0),0)</f>
        <v>0</v>
      </c>
      <c r="J395" s="505">
        <f t="shared" si="35"/>
        <v>0</v>
      </c>
      <c r="K395" s="505">
        <f>IFERROR(IF(J395&gt;0,Financiering!Z50*'Resultaat 1'!J395,0),)</f>
        <v>0</v>
      </c>
      <c r="L395" s="505">
        <f t="shared" si="36"/>
        <v>0</v>
      </c>
      <c r="M395" s="505">
        <f t="shared" si="37"/>
        <v>0</v>
      </c>
      <c r="N395" s="501" t="str">
        <f t="shared" si="29"/>
        <v/>
      </c>
      <c r="O395" s="502">
        <f t="shared" si="30"/>
        <v>0</v>
      </c>
      <c r="P395" s="507" t="str">
        <f t="shared" si="31"/>
        <v/>
      </c>
      <c r="Q395" s="15"/>
      <c r="R395" s="15"/>
      <c r="S395" s="15"/>
      <c r="T395" s="15"/>
      <c r="V395" s="15"/>
      <c r="W395" s="541"/>
    </row>
    <row r="396" spans="1:23" ht="12" hidden="1" customHeight="1" x14ac:dyDescent="0.2">
      <c r="A396" s="118"/>
      <c r="B396" s="504" t="s">
        <v>187</v>
      </c>
      <c r="C396" s="497">
        <f>_xlfn.XLOOKUP(B396,Deelnemersoverzicht!A60:A127,Deelnemersoverzicht!C60:C127)</f>
        <v>0</v>
      </c>
      <c r="D396" s="505">
        <f t="shared" si="32"/>
        <v>0</v>
      </c>
      <c r="E396" s="502">
        <f>IFERROR(IF(D396&gt;0,(_xlfn.XLOOKUP(B396,Financiering!A51:A76,Financiering!H51:H76))*'Resultaat 1'!D396,0),)</f>
        <v>0</v>
      </c>
      <c r="F396" s="506">
        <f t="shared" si="33"/>
        <v>0</v>
      </c>
      <c r="G396" s="505">
        <f>IFERROR(IF(F396&gt;0,Financiering!N51*'Resultaat 1'!F396,0),)</f>
        <v>0</v>
      </c>
      <c r="H396" s="505">
        <f t="shared" si="34"/>
        <v>0</v>
      </c>
      <c r="I396" s="505">
        <f>IFERROR(IF(H396&gt;0,Financiering!T51*'Resultaat 1'!H396,0),0)</f>
        <v>0</v>
      </c>
      <c r="J396" s="505">
        <f t="shared" si="35"/>
        <v>0</v>
      </c>
      <c r="K396" s="505">
        <f>IFERROR(IF(J396&gt;0,Financiering!Z51*'Resultaat 1'!J396,0),)</f>
        <v>0</v>
      </c>
      <c r="L396" s="505">
        <f t="shared" si="36"/>
        <v>0</v>
      </c>
      <c r="M396" s="505">
        <f t="shared" si="37"/>
        <v>0</v>
      </c>
      <c r="N396" s="501" t="str">
        <f t="shared" si="29"/>
        <v/>
      </c>
      <c r="O396" s="502">
        <f t="shared" si="30"/>
        <v>0</v>
      </c>
      <c r="P396" s="507" t="str">
        <f t="shared" si="31"/>
        <v/>
      </c>
      <c r="Q396" s="15"/>
      <c r="R396" s="15"/>
      <c r="S396" s="15"/>
      <c r="T396" s="15"/>
      <c r="V396" s="15"/>
      <c r="W396" s="541"/>
    </row>
    <row r="397" spans="1:23" ht="12" hidden="1" customHeight="1" x14ac:dyDescent="0.2">
      <c r="A397" s="118"/>
      <c r="B397" s="504" t="s">
        <v>188</v>
      </c>
      <c r="C397" s="497">
        <f>_xlfn.XLOOKUP(B397,Deelnemersoverzicht!A61:A128,Deelnemersoverzicht!C61:C128)</f>
        <v>0</v>
      </c>
      <c r="D397" s="505">
        <f t="shared" si="32"/>
        <v>0</v>
      </c>
      <c r="E397" s="502">
        <f>IFERROR(IF(D397&gt;0,(_xlfn.XLOOKUP(B397,Financiering!A52:A77,Financiering!H52:H77))*'Resultaat 1'!D397,0),)</f>
        <v>0</v>
      </c>
      <c r="F397" s="506">
        <f t="shared" si="33"/>
        <v>0</v>
      </c>
      <c r="G397" s="505">
        <f>IFERROR(IF(F397&gt;0,Financiering!N52*'Resultaat 1'!F397,0),)</f>
        <v>0</v>
      </c>
      <c r="H397" s="505">
        <f t="shared" si="34"/>
        <v>0</v>
      </c>
      <c r="I397" s="505">
        <f>IFERROR(IF(H397&gt;0,Financiering!T52*'Resultaat 1'!H397,0),0)</f>
        <v>0</v>
      </c>
      <c r="J397" s="505">
        <f t="shared" si="35"/>
        <v>0</v>
      </c>
      <c r="K397" s="505">
        <f>IFERROR(IF(J397&gt;0,Financiering!Z52*'Resultaat 1'!J397,0),)</f>
        <v>0</v>
      </c>
      <c r="L397" s="505">
        <f t="shared" si="36"/>
        <v>0</v>
      </c>
      <c r="M397" s="505">
        <f t="shared" si="37"/>
        <v>0</v>
      </c>
      <c r="N397" s="501" t="str">
        <f t="shared" si="29"/>
        <v/>
      </c>
      <c r="O397" s="502">
        <f t="shared" si="30"/>
        <v>0</v>
      </c>
      <c r="P397" s="507" t="str">
        <f t="shared" si="31"/>
        <v/>
      </c>
      <c r="Q397" s="15"/>
      <c r="R397" s="15"/>
      <c r="S397" s="15"/>
      <c r="T397" s="15"/>
      <c r="V397" s="15"/>
      <c r="W397" s="541"/>
    </row>
    <row r="398" spans="1:23" ht="12" hidden="1" customHeight="1" x14ac:dyDescent="0.2">
      <c r="A398" s="118"/>
      <c r="B398" s="504" t="s">
        <v>189</v>
      </c>
      <c r="C398" s="497">
        <f>_xlfn.XLOOKUP(B398,Deelnemersoverzicht!A62:A129,Deelnemersoverzicht!C62:C129)</f>
        <v>0</v>
      </c>
      <c r="D398" s="505">
        <f t="shared" si="32"/>
        <v>0</v>
      </c>
      <c r="E398" s="502">
        <f>IFERROR(IF(D398&gt;0,(_xlfn.XLOOKUP(B398,Financiering!A53:A78,Financiering!H53:H78))*'Resultaat 1'!D398,0),)</f>
        <v>0</v>
      </c>
      <c r="F398" s="506">
        <f t="shared" si="33"/>
        <v>0</v>
      </c>
      <c r="G398" s="505">
        <f>IFERROR(IF(F398&gt;0,Financiering!N53*'Resultaat 1'!F398,0),)</f>
        <v>0</v>
      </c>
      <c r="H398" s="505">
        <f t="shared" si="34"/>
        <v>0</v>
      </c>
      <c r="I398" s="505">
        <f>IFERROR(IF(H398&gt;0,Financiering!T53*'Resultaat 1'!H398,0),0)</f>
        <v>0</v>
      </c>
      <c r="J398" s="505">
        <f t="shared" si="35"/>
        <v>0</v>
      </c>
      <c r="K398" s="505">
        <f>IFERROR(IF(J398&gt;0,Financiering!Z53*'Resultaat 1'!J398,0),)</f>
        <v>0</v>
      </c>
      <c r="L398" s="505">
        <f t="shared" si="36"/>
        <v>0</v>
      </c>
      <c r="M398" s="505">
        <f t="shared" si="37"/>
        <v>0</v>
      </c>
      <c r="N398" s="501" t="str">
        <f t="shared" si="29"/>
        <v/>
      </c>
      <c r="O398" s="502">
        <f t="shared" si="30"/>
        <v>0</v>
      </c>
      <c r="P398" s="507" t="str">
        <f t="shared" si="31"/>
        <v/>
      </c>
      <c r="Q398" s="15"/>
      <c r="R398" s="15"/>
      <c r="S398" s="15"/>
      <c r="T398" s="15"/>
      <c r="V398" s="15"/>
      <c r="W398" s="541"/>
    </row>
    <row r="399" spans="1:23" ht="12" hidden="1" customHeight="1" x14ac:dyDescent="0.2">
      <c r="A399" s="118"/>
      <c r="B399" s="504" t="s">
        <v>190</v>
      </c>
      <c r="C399" s="497">
        <f>_xlfn.XLOOKUP(B399,Deelnemersoverzicht!A63:A130,Deelnemersoverzicht!C63:C130)</f>
        <v>0</v>
      </c>
      <c r="D399" s="505">
        <f t="shared" si="32"/>
        <v>0</v>
      </c>
      <c r="E399" s="502">
        <f>IFERROR(IF(D399&gt;0,(_xlfn.XLOOKUP(B399,Financiering!A54:A79,Financiering!H54:H79))*'Resultaat 1'!D399,0),)</f>
        <v>0</v>
      </c>
      <c r="F399" s="506">
        <f t="shared" si="33"/>
        <v>0</v>
      </c>
      <c r="G399" s="505">
        <f>IFERROR(IF(F399&gt;0,Financiering!N54*'Resultaat 1'!F399,0),)</f>
        <v>0</v>
      </c>
      <c r="H399" s="505">
        <f t="shared" si="34"/>
        <v>0</v>
      </c>
      <c r="I399" s="505">
        <f>IFERROR(IF(H399&gt;0,Financiering!T54*'Resultaat 1'!H399,0),0)</f>
        <v>0</v>
      </c>
      <c r="J399" s="505">
        <f t="shared" si="35"/>
        <v>0</v>
      </c>
      <c r="K399" s="505">
        <f>IFERROR(IF(J399&gt;0,Financiering!Z54*'Resultaat 1'!J399,0),)</f>
        <v>0</v>
      </c>
      <c r="L399" s="505">
        <f t="shared" si="36"/>
        <v>0</v>
      </c>
      <c r="M399" s="505">
        <f t="shared" si="37"/>
        <v>0</v>
      </c>
      <c r="N399" s="501" t="str">
        <f t="shared" si="29"/>
        <v/>
      </c>
      <c r="O399" s="502">
        <f t="shared" si="30"/>
        <v>0</v>
      </c>
      <c r="P399" s="507" t="str">
        <f t="shared" si="31"/>
        <v/>
      </c>
      <c r="Q399" s="15"/>
      <c r="R399" s="15"/>
      <c r="S399" s="15"/>
      <c r="T399" s="15"/>
      <c r="V399" s="15"/>
      <c r="W399" s="541"/>
    </row>
    <row r="400" spans="1:23" ht="12" hidden="1" customHeight="1" x14ac:dyDescent="0.2">
      <c r="A400" s="118"/>
      <c r="B400" s="504" t="s">
        <v>191</v>
      </c>
      <c r="C400" s="497">
        <f>_xlfn.XLOOKUP(B400,Deelnemersoverzicht!A64:A131,Deelnemersoverzicht!C64:C131)</f>
        <v>0</v>
      </c>
      <c r="D400" s="505">
        <f t="shared" si="32"/>
        <v>0</v>
      </c>
      <c r="E400" s="502">
        <f>IFERROR(IF(D400&gt;0,(_xlfn.XLOOKUP(B400,Financiering!A55:A80,Financiering!H55:H80))*'Resultaat 1'!D400,0),)</f>
        <v>0</v>
      </c>
      <c r="F400" s="506">
        <f t="shared" si="33"/>
        <v>0</v>
      </c>
      <c r="G400" s="505">
        <f>IFERROR(IF(F400&gt;0,Financiering!N55*'Resultaat 1'!F400,0),)</f>
        <v>0</v>
      </c>
      <c r="H400" s="505">
        <f t="shared" si="34"/>
        <v>0</v>
      </c>
      <c r="I400" s="505">
        <f>IFERROR(IF(H400&gt;0,Financiering!T55*'Resultaat 1'!H400,0),0)</f>
        <v>0</v>
      </c>
      <c r="J400" s="505">
        <f t="shared" si="35"/>
        <v>0</v>
      </c>
      <c r="K400" s="505">
        <f>IFERROR(IF(J400&gt;0,Financiering!Z55*'Resultaat 1'!J400,0),)</f>
        <v>0</v>
      </c>
      <c r="L400" s="505">
        <f t="shared" si="36"/>
        <v>0</v>
      </c>
      <c r="M400" s="505">
        <f t="shared" si="37"/>
        <v>0</v>
      </c>
      <c r="N400" s="501" t="str">
        <f t="shared" si="29"/>
        <v/>
      </c>
      <c r="O400" s="502">
        <f t="shared" si="30"/>
        <v>0</v>
      </c>
      <c r="P400" s="507" t="str">
        <f t="shared" si="31"/>
        <v/>
      </c>
      <c r="Q400" s="15"/>
      <c r="R400" s="15"/>
      <c r="S400" s="15"/>
      <c r="T400" s="15"/>
      <c r="V400" s="15"/>
      <c r="W400" s="541"/>
    </row>
    <row r="401" spans="1:24" ht="12" hidden="1" customHeight="1" x14ac:dyDescent="0.2">
      <c r="A401" s="118"/>
      <c r="B401" s="504" t="s">
        <v>192</v>
      </c>
      <c r="C401" s="497">
        <f>_xlfn.XLOOKUP(B401,Deelnemersoverzicht!A65:A132,Deelnemersoverzicht!C65:C132)</f>
        <v>0</v>
      </c>
      <c r="D401" s="505">
        <f t="shared" si="32"/>
        <v>0</v>
      </c>
      <c r="E401" s="502">
        <f>IFERROR(IF(D401&gt;0,(_xlfn.XLOOKUP(B401,Financiering!A56:A81,Financiering!H56:H81))*'Resultaat 1'!D401,0),)</f>
        <v>0</v>
      </c>
      <c r="F401" s="506">
        <f t="shared" si="33"/>
        <v>0</v>
      </c>
      <c r="G401" s="505">
        <f>IFERROR(IF(F401&gt;0,Financiering!N56*'Resultaat 1'!F401,0),)</f>
        <v>0</v>
      </c>
      <c r="H401" s="505">
        <f t="shared" si="34"/>
        <v>0</v>
      </c>
      <c r="I401" s="505">
        <f>IFERROR(IF(H401&gt;0,Financiering!T56*'Resultaat 1'!H401,0),0)</f>
        <v>0</v>
      </c>
      <c r="J401" s="505">
        <f t="shared" si="35"/>
        <v>0</v>
      </c>
      <c r="K401" s="505">
        <f>IFERROR(IF(J401&gt;0,Financiering!Z56*'Resultaat 1'!J401,0),)</f>
        <v>0</v>
      </c>
      <c r="L401" s="505">
        <f t="shared" si="36"/>
        <v>0</v>
      </c>
      <c r="M401" s="505">
        <f t="shared" si="37"/>
        <v>0</v>
      </c>
      <c r="N401" s="501" t="str">
        <f t="shared" si="29"/>
        <v/>
      </c>
      <c r="O401" s="502">
        <f t="shared" si="30"/>
        <v>0</v>
      </c>
      <c r="P401" s="507" t="str">
        <f t="shared" si="31"/>
        <v/>
      </c>
      <c r="Q401" s="15"/>
      <c r="R401" s="15"/>
      <c r="S401" s="15"/>
      <c r="T401" s="15"/>
      <c r="V401" s="15"/>
      <c r="W401" s="541"/>
    </row>
    <row r="402" spans="1:24" ht="12" hidden="1" customHeight="1" thickBot="1" x14ac:dyDescent="0.25">
      <c r="A402" s="118"/>
      <c r="B402" s="504" t="s">
        <v>193</v>
      </c>
      <c r="C402" s="497">
        <f>_xlfn.XLOOKUP(B402,Deelnemersoverzicht!A66:A133,Deelnemersoverzicht!C66:C133)</f>
        <v>0</v>
      </c>
      <c r="D402" s="505">
        <f t="shared" si="32"/>
        <v>0</v>
      </c>
      <c r="E402" s="509">
        <f>IFERROR(IF(D402&gt;0,(_xlfn.XLOOKUP(B402,Financiering!A57:A82,Financiering!H57:H82))*'Resultaat 1'!D402,0),)</f>
        <v>0</v>
      </c>
      <c r="F402" s="506">
        <f t="shared" si="33"/>
        <v>0</v>
      </c>
      <c r="G402" s="505">
        <f>IFERROR(IF(F402&gt;0,Financiering!N57*'Resultaat 1'!F402,0),)</f>
        <v>0</v>
      </c>
      <c r="H402" s="505">
        <f t="shared" si="34"/>
        <v>0</v>
      </c>
      <c r="I402" s="505">
        <f>IFERROR(IF(H402&gt;0,Financiering!T57*'Resultaat 1'!H402,0),0)</f>
        <v>0</v>
      </c>
      <c r="J402" s="505">
        <f t="shared" si="35"/>
        <v>0</v>
      </c>
      <c r="K402" s="505">
        <f>IFERROR(IF(J402&gt;0,Financiering!Z57*'Resultaat 1'!J402,0),)</f>
        <v>0</v>
      </c>
      <c r="L402" s="505">
        <f t="shared" si="36"/>
        <v>0</v>
      </c>
      <c r="M402" s="505">
        <f t="shared" si="37"/>
        <v>0</v>
      </c>
      <c r="N402" s="501" t="str">
        <f t="shared" si="29"/>
        <v/>
      </c>
      <c r="O402" s="502">
        <f t="shared" si="30"/>
        <v>0</v>
      </c>
      <c r="P402" s="510" t="str">
        <f t="shared" si="31"/>
        <v/>
      </c>
      <c r="Q402" s="15"/>
      <c r="R402" s="15"/>
      <c r="S402" s="15"/>
      <c r="T402" s="15"/>
      <c r="V402" s="15"/>
      <c r="W402" s="541"/>
    </row>
    <row r="403" spans="1:24" ht="12" customHeight="1" thickBot="1" x14ac:dyDescent="0.25">
      <c r="A403" s="118"/>
      <c r="B403" s="511"/>
      <c r="C403" s="512" t="s">
        <v>17</v>
      </c>
      <c r="D403" s="513">
        <f t="shared" ref="D403:M403" si="38">SUM(D352:D402)</f>
        <v>0</v>
      </c>
      <c r="E403" s="513">
        <f t="shared" si="38"/>
        <v>0</v>
      </c>
      <c r="F403" s="513">
        <f t="shared" si="38"/>
        <v>0</v>
      </c>
      <c r="G403" s="513">
        <f t="shared" si="38"/>
        <v>0</v>
      </c>
      <c r="H403" s="513">
        <f t="shared" si="38"/>
        <v>0</v>
      </c>
      <c r="I403" s="513">
        <f t="shared" si="38"/>
        <v>0</v>
      </c>
      <c r="J403" s="513">
        <f t="shared" si="38"/>
        <v>0</v>
      </c>
      <c r="K403" s="513">
        <f t="shared" si="38"/>
        <v>0</v>
      </c>
      <c r="L403" s="513">
        <f t="shared" si="38"/>
        <v>0</v>
      </c>
      <c r="M403" s="513">
        <f t="shared" si="38"/>
        <v>0</v>
      </c>
      <c r="N403" s="514" t="str">
        <f t="shared" si="29"/>
        <v/>
      </c>
      <c r="O403" s="513">
        <f>SUM(O352:O402)</f>
        <v>0</v>
      </c>
      <c r="P403" s="514" t="str">
        <f>IFERROR(O403/L403,"")</f>
        <v/>
      </c>
      <c r="Q403" s="15"/>
      <c r="R403" s="15"/>
      <c r="S403" s="15"/>
      <c r="T403" s="15"/>
      <c r="V403" s="15"/>
      <c r="W403" s="541"/>
    </row>
    <row r="404" spans="1:24"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X404" s="15"/>
    </row>
  </sheetData>
  <sheetProtection algorithmName="SHA-512" hashValue="tZn4oFf2J/WQgHUghUX/TYzCwIXS8afCKfy9nWOgetsNNsaqt6kAJ/p8MX1OO2732UP3oaw9JHLc42GffKWYWw==" saltValue="eaKq9Ax8Kt+1r8KIOvq1ww==" spinCount="100000" sheet="1" objects="1" scenarios="1"/>
  <mergeCells count="113">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72:L172"/>
    <mergeCell ref="K173:L173"/>
    <mergeCell ref="K174:L174"/>
    <mergeCell ref="K175:L175"/>
    <mergeCell ref="K176:L176"/>
    <mergeCell ref="K177:L177"/>
    <mergeCell ref="K178:L178"/>
    <mergeCell ref="K179:L179"/>
    <mergeCell ref="K180:L180"/>
    <mergeCell ref="K181:L181"/>
    <mergeCell ref="K182:L182"/>
    <mergeCell ref="K183:L183"/>
    <mergeCell ref="K184:L184"/>
    <mergeCell ref="K185:L185"/>
    <mergeCell ref="K186:L186"/>
    <mergeCell ref="K187:L187"/>
    <mergeCell ref="K188:L188"/>
    <mergeCell ref="K189:L189"/>
    <mergeCell ref="K190:L190"/>
    <mergeCell ref="K191:L191"/>
    <mergeCell ref="K192:L192"/>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s>
  <phoneticPr fontId="86" type="noConversion"/>
  <conditionalFormatting sqref="H157:H206">
    <cfRule type="expression" dxfId="30" priority="3">
      <formula>AND($C157&lt;&gt;"",OR($H157&lt;Startdatum,$H157&gt;Einddatum))</formula>
    </cfRule>
  </conditionalFormatting>
  <conditionalFormatting sqref="F96:F150">
    <cfRule type="expression" dxfId="29" priority="2">
      <formula>AND($F96&lt;&gt;"",DATE(YEAR($F96)+$H96,MONTH($F96),DAY($F96))&lt;Startdatum)</formula>
    </cfRule>
  </conditionalFormatting>
  <conditionalFormatting sqref="C15:C89 C96:C150 C157:C206 C211:C260 C265:C314">
    <cfRule type="expression" dxfId="28" priority="1">
      <formula>AND($C15="",$N15&gt;0)</formula>
    </cfRule>
  </conditionalFormatting>
  <dataValidations count="6">
    <dataValidation type="list" allowBlank="1" showInputMessage="1" showErrorMessage="1" sqref="M96:M150 M15:M89 M157:M206 M211:M260 M265:M314" xr:uid="{00000000-0002-0000-0D00-000001000000}">
      <formula1>Activiteittype</formula1>
    </dataValidation>
    <dataValidation type="date" allowBlank="1" showInputMessage="1" showErrorMessage="1" error="De aanschafdatum moet tussen de start- en einddatum van het project vallen!" sqref="H157:H206" xr:uid="{8AED2B51-1780-40E5-B154-412D1D53B8F2}">
      <formula1>Startdatum</formula1>
      <formula2>Einddatum</formula2>
    </dataValidation>
    <dataValidation type="decimal" operator="greaterThanOrEqual" allowBlank="1" showInputMessage="1" showErrorMessage="1" error="De afschrijving in jaren dient minimaal 5 jaar te bedragen." sqref="J157:J206" xr:uid="{00000000-0002-0000-0D00-000003000000}">
      <formula1>5</formula1>
    </dataValidation>
    <dataValidation type="decimal" operator="greaterThanOrEqual" allowBlank="1" showInputMessage="1" showErrorMessage="1" error="De afschrijving in jaren dient minimaal 5 jaar te bedragen_x000a_" sqref="H96:H150" xr:uid="{00000000-0002-0000-0D00-000004000000}">
      <formula1>5</formula1>
    </dataValidation>
    <dataValidation type="custom" errorStyle="warning" allowBlank="1" showInputMessage="1" showErrorMessage="1" error="Machine of apparaat lijkt al afgeschreven te zijn." sqref="F96:F150" xr:uid="{E24A8C90-54A3-4D70-ADF4-1156663E424F}">
      <formula1>DATE(YEAR(F96)+H96,MONTH(F96),DAY(F96))&gt;Startdatum</formula1>
    </dataValidation>
    <dataValidation type="list" showInputMessage="1" showErrorMessage="1" sqref="C15:C89 C96:C150 C157:C206 C211:C260 C265:C314" xr:uid="{E80B3B6B-4E83-46CF-BCB7-46C0E056B5AF}">
      <formula1>deelnemers</formula1>
    </dataValidation>
  </dataValidations>
  <pageMargins left="0.25" right="0.25" top="0.75" bottom="0.75" header="0.3" footer="0.3"/>
  <pageSetup paperSize="8" scale="54" fitToHeight="0" orientation="portrait" r:id="rId1"/>
  <headerFooter>
    <oddFooter>&amp;L_x000D_&amp;1#&amp;"Calibri"&amp;10&amp;K000000 Intern gebruik</oddFooter>
  </headerFooter>
  <rowBreaks count="2" manualBreakCount="2">
    <brk id="152" max="21" man="1"/>
    <brk id="262" max="21" man="1"/>
  </rowBreaks>
  <colBreaks count="1" manualBreakCount="1">
    <brk id="1" max="37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tabColor rgb="FFFFFF00"/>
    <pageSetUpPr fitToPage="1"/>
  </sheetPr>
  <dimension ref="A1:X404"/>
  <sheetViews>
    <sheetView showGridLines="0" workbookViewId="0"/>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0.85546875" customWidth="1"/>
    <col min="13" max="13" width="16.7109375" customWidth="1"/>
    <col min="14" max="14" width="12" customWidth="1"/>
    <col min="15" max="15" width="11.7109375" customWidth="1"/>
    <col min="16" max="16" width="7.7109375" customWidth="1"/>
    <col min="21" max="22" width="9.140625" customWidth="1"/>
    <col min="23" max="23" width="9.140625" style="540" hidden="1" customWidth="1"/>
    <col min="24" max="24" width="9.140625" hidden="1" customWidth="1"/>
  </cols>
  <sheetData>
    <row r="1" spans="1:24" ht="14.25" customHeight="1" x14ac:dyDescent="0.25">
      <c r="A1" s="118" t="s">
        <v>387</v>
      </c>
      <c r="B1" s="6" t="s">
        <v>244</v>
      </c>
      <c r="C1" s="117"/>
      <c r="D1" s="15"/>
      <c r="E1" s="118"/>
      <c r="F1" s="118"/>
      <c r="G1" s="118"/>
      <c r="H1" s="118"/>
      <c r="I1" s="118"/>
      <c r="J1" s="141"/>
      <c r="K1" s="15"/>
      <c r="L1" s="15"/>
      <c r="M1" s="6" t="str">
        <f>IF(Deelnemersoverzicht!C6="[wordt door RVO ingevuld]","",Deelnemersoverzicht!C6)</f>
        <v/>
      </c>
      <c r="N1" s="118"/>
      <c r="O1" s="118"/>
      <c r="P1" s="118"/>
      <c r="Q1" s="118"/>
      <c r="R1" s="15"/>
      <c r="S1" s="15"/>
      <c r="T1" s="15"/>
      <c r="U1" s="15"/>
      <c r="V1" s="15"/>
      <c r="W1" s="718" t="s">
        <v>381</v>
      </c>
      <c r="X1" s="718"/>
    </row>
    <row r="2" spans="1:24" ht="17.25" customHeight="1" x14ac:dyDescent="0.25">
      <c r="A2" s="118"/>
      <c r="B2" s="90" t="s">
        <v>225</v>
      </c>
      <c r="C2" s="117"/>
      <c r="D2" s="119"/>
      <c r="E2" s="118"/>
      <c r="F2" s="118"/>
      <c r="G2" s="118"/>
      <c r="H2" s="118"/>
      <c r="I2" s="118"/>
      <c r="J2" s="118"/>
      <c r="K2" s="117"/>
      <c r="L2" s="117"/>
      <c r="M2" s="117"/>
      <c r="N2" s="117"/>
      <c r="O2" s="117"/>
      <c r="P2" s="118"/>
      <c r="Q2" s="118"/>
      <c r="R2" s="15"/>
      <c r="S2" s="15"/>
      <c r="T2" s="15"/>
      <c r="U2" s="15"/>
      <c r="V2" s="15"/>
      <c r="X2" s="15"/>
    </row>
    <row r="3" spans="1:24" ht="12.75" customHeight="1" x14ac:dyDescent="0.2">
      <c r="A3" s="5"/>
      <c r="B3" s="89"/>
      <c r="C3" s="89"/>
      <c r="D3" s="5"/>
      <c r="E3" s="5"/>
      <c r="F3" s="5"/>
      <c r="G3" s="5"/>
      <c r="H3" s="5"/>
      <c r="I3" s="5"/>
      <c r="J3" s="5"/>
      <c r="K3" s="5"/>
      <c r="L3" s="5"/>
      <c r="M3" s="5"/>
      <c r="N3" s="5"/>
      <c r="O3" s="5"/>
      <c r="P3" s="5"/>
      <c r="Q3" s="118"/>
      <c r="R3" s="15"/>
      <c r="S3" s="15"/>
      <c r="T3" s="15"/>
      <c r="U3" s="15"/>
      <c r="V3" s="15"/>
      <c r="X3" s="15"/>
    </row>
    <row r="4" spans="1:24" ht="12.75" customHeight="1" x14ac:dyDescent="0.2">
      <c r="A4" s="5"/>
      <c r="B4" s="120"/>
      <c r="C4" s="120" t="s">
        <v>194</v>
      </c>
      <c r="D4" s="120"/>
      <c r="E4" s="120"/>
      <c r="F4" s="120"/>
      <c r="G4" s="120"/>
      <c r="H4" s="120"/>
      <c r="I4" s="120"/>
      <c r="J4" s="120"/>
      <c r="K4" s="120"/>
      <c r="L4" s="120"/>
      <c r="M4" s="120"/>
      <c r="N4" s="120"/>
      <c r="O4" s="485"/>
      <c r="P4" s="120"/>
      <c r="Q4" s="121"/>
      <c r="R4" s="121"/>
      <c r="S4" s="121"/>
      <c r="T4" s="121"/>
      <c r="U4" s="121"/>
      <c r="V4" s="121"/>
      <c r="X4" s="118"/>
    </row>
    <row r="5" spans="1:24" ht="12.75" customHeight="1" x14ac:dyDescent="0.2">
      <c r="A5" s="5"/>
      <c r="B5" s="89"/>
      <c r="C5" s="89"/>
      <c r="D5" s="89"/>
      <c r="E5" s="122"/>
      <c r="F5" s="122"/>
      <c r="G5" s="5"/>
      <c r="H5" s="5"/>
      <c r="I5" s="5"/>
      <c r="J5" s="5"/>
      <c r="K5" s="5"/>
      <c r="L5" s="5"/>
      <c r="M5" s="5"/>
      <c r="N5" s="5"/>
      <c r="O5" s="5"/>
      <c r="P5" s="5"/>
      <c r="Q5" s="5"/>
      <c r="R5" s="118"/>
      <c r="S5" s="15"/>
      <c r="T5" s="15"/>
      <c r="U5" s="15"/>
      <c r="V5" s="15"/>
      <c r="X5" s="15"/>
    </row>
    <row r="6" spans="1:24" ht="12.75" customHeight="1" x14ac:dyDescent="0.2">
      <c r="A6" s="5"/>
      <c r="B6" s="89"/>
      <c r="C6" s="143" t="s">
        <v>38</v>
      </c>
      <c r="D6" s="136"/>
      <c r="E6" s="549">
        <f>Deelnemersoverzicht!C9</f>
        <v>0</v>
      </c>
      <c r="F6" s="550"/>
      <c r="G6" s="550"/>
      <c r="H6" s="550"/>
      <c r="I6" s="550"/>
      <c r="J6" s="550"/>
      <c r="K6" s="550"/>
      <c r="L6" s="550"/>
      <c r="M6" s="550"/>
      <c r="N6" s="551"/>
      <c r="O6" s="473"/>
      <c r="P6" s="118"/>
      <c r="Q6" s="118"/>
      <c r="R6" s="15"/>
      <c r="S6" s="15"/>
      <c r="T6" s="15"/>
      <c r="U6" s="15"/>
      <c r="V6" s="15"/>
      <c r="X6" s="15"/>
    </row>
    <row r="7" spans="1:24" ht="12.75" customHeight="1" x14ac:dyDescent="0.2">
      <c r="A7" s="5"/>
      <c r="B7" s="89"/>
      <c r="C7" s="143" t="s">
        <v>195</v>
      </c>
      <c r="D7" s="136"/>
      <c r="E7" s="584"/>
      <c r="F7" s="585"/>
      <c r="G7" s="585"/>
      <c r="H7" s="585"/>
      <c r="I7" s="585"/>
      <c r="J7" s="585"/>
      <c r="K7" s="585"/>
      <c r="L7" s="585"/>
      <c r="M7" s="585"/>
      <c r="N7" s="586"/>
      <c r="O7" s="473"/>
      <c r="P7" s="118"/>
      <c r="Q7" s="118"/>
      <c r="R7" s="15"/>
      <c r="S7" s="15"/>
      <c r="T7" s="15"/>
      <c r="U7" s="15"/>
      <c r="V7" s="15"/>
      <c r="X7" s="15"/>
    </row>
    <row r="8" spans="1:24"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c r="R8" s="15"/>
      <c r="S8" s="15"/>
      <c r="T8" s="15"/>
      <c r="U8" s="15"/>
      <c r="V8" s="15"/>
      <c r="X8" s="15"/>
    </row>
    <row r="9" spans="1:24"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c r="R9" s="15"/>
      <c r="S9" s="15"/>
      <c r="T9" s="15"/>
      <c r="U9" s="15"/>
      <c r="V9" s="15"/>
      <c r="X9" s="15"/>
    </row>
    <row r="10" spans="1:24" ht="12.75" customHeight="1" x14ac:dyDescent="0.2">
      <c r="A10" s="5"/>
      <c r="B10" s="89"/>
      <c r="C10" s="89"/>
      <c r="D10" s="5"/>
      <c r="E10" s="5"/>
      <c r="F10" s="5"/>
      <c r="G10" s="5"/>
      <c r="H10" s="5"/>
      <c r="I10" s="5"/>
      <c r="J10" s="5"/>
      <c r="K10" s="5"/>
      <c r="L10" s="5"/>
      <c r="M10" s="5"/>
      <c r="N10" s="5"/>
      <c r="O10" s="5"/>
      <c r="P10" s="5"/>
      <c r="Q10" s="118"/>
      <c r="R10" s="15"/>
      <c r="S10" s="15"/>
      <c r="T10" s="15"/>
      <c r="U10" s="15"/>
      <c r="V10" s="15"/>
      <c r="X10" s="15"/>
    </row>
    <row r="11" spans="1:24" ht="14.25" customHeight="1" x14ac:dyDescent="0.2">
      <c r="A11" s="5"/>
      <c r="B11" s="120" t="s">
        <v>69</v>
      </c>
      <c r="C11" s="120"/>
      <c r="D11" s="123"/>
      <c r="E11" s="124"/>
      <c r="F11" s="125"/>
      <c r="G11" s="123"/>
      <c r="H11" s="123"/>
      <c r="I11" s="123"/>
      <c r="J11" s="123"/>
      <c r="K11" s="123"/>
      <c r="L11" s="123"/>
      <c r="M11" s="123"/>
      <c r="N11" s="123"/>
      <c r="O11" s="5"/>
      <c r="P11" s="15"/>
      <c r="Q11" s="15"/>
      <c r="R11" s="15"/>
      <c r="S11" s="15"/>
      <c r="T11" s="15"/>
      <c r="U11" s="15"/>
      <c r="V11" s="15"/>
      <c r="X11" s="15"/>
    </row>
    <row r="12" spans="1:24" ht="12.75" customHeight="1" x14ac:dyDescent="0.2">
      <c r="A12" s="5"/>
      <c r="B12" s="120" t="s">
        <v>196</v>
      </c>
      <c r="C12" s="120"/>
      <c r="D12" s="123"/>
      <c r="E12" s="124"/>
      <c r="F12" s="125"/>
      <c r="G12" s="123"/>
      <c r="H12" s="123"/>
      <c r="I12" s="123"/>
      <c r="J12" s="123"/>
      <c r="K12" s="123"/>
      <c r="L12" s="123"/>
      <c r="M12" s="123"/>
      <c r="N12" s="123"/>
      <c r="O12" s="5"/>
      <c r="P12" s="15"/>
      <c r="Q12" s="15"/>
      <c r="R12" s="15"/>
      <c r="S12" s="15"/>
      <c r="T12" s="15"/>
      <c r="U12" s="15"/>
      <c r="V12" s="15"/>
      <c r="X12" s="15"/>
    </row>
    <row r="13" spans="1:24" ht="12" customHeight="1" x14ac:dyDescent="0.2">
      <c r="A13" s="5"/>
      <c r="B13" s="137"/>
      <c r="C13" s="137"/>
      <c r="D13" s="136"/>
      <c r="E13" s="136"/>
      <c r="F13" s="136"/>
      <c r="G13" s="136"/>
      <c r="H13" s="136"/>
      <c r="I13" s="136"/>
      <c r="J13" s="136"/>
      <c r="K13" s="136"/>
      <c r="L13" s="136"/>
      <c r="M13" s="136"/>
      <c r="N13" s="136"/>
      <c r="O13" s="136"/>
      <c r="P13" s="15"/>
      <c r="Q13" s="15"/>
      <c r="R13" s="15"/>
      <c r="S13" s="15"/>
      <c r="T13" s="15"/>
      <c r="U13" s="15"/>
      <c r="V13" s="15"/>
      <c r="X13" s="15"/>
    </row>
    <row r="14" spans="1:24"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X14" s="15"/>
    </row>
    <row r="15" spans="1:24" ht="12" customHeight="1" x14ac:dyDescent="0.2">
      <c r="A15" s="195" t="str">
        <f>B15&amp;M15</f>
        <v/>
      </c>
      <c r="B15" s="552"/>
      <c r="C15" s="553"/>
      <c r="D15" s="553"/>
      <c r="E15" s="553"/>
      <c r="F15" s="554"/>
      <c r="G15" s="554"/>
      <c r="H15" s="554"/>
      <c r="I15" s="555"/>
      <c r="J15" s="556"/>
      <c r="K15" s="557"/>
      <c r="L15" s="558"/>
      <c r="M15" s="559"/>
      <c r="N15" s="475">
        <f t="shared" ref="N15:N78" si="0">K15*J15</f>
        <v>0</v>
      </c>
      <c r="O15" s="141" t="str">
        <f>IF(AND(COUNTA(B15:K15)&gt;0,ISBLANK(M15)),"Activiteittype ontbreekt!",IF(B15="","",IF(COUNTIF($B$15:$B$314,B15)=1,"",IF(COUNTIF($A$15:$A$314,B15&amp;M15)&gt;1,"","Let op dat elk activiteitnummer hetzelfde activiteittype moet krijgen!"))))</f>
        <v/>
      </c>
      <c r="W15" s="621" t="str">
        <f>IF(ISBLANK($C15),"",_xlfn.IFNA(MATCH($C15,Deelnemersoverzicht!$C$16:$C$66,0),0))</f>
        <v/>
      </c>
      <c r="X15" s="15"/>
    </row>
    <row r="16" spans="1:24" ht="12" customHeight="1" x14ac:dyDescent="0.2">
      <c r="A16" s="195" t="str">
        <f t="shared" ref="A16:A79"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W16" s="621" t="str">
        <f>IF(ISBLANK($C16),"",_xlfn.IFNA(MATCH($C16,Deelnemersoverzicht!$C$16:$C$66,0),0))</f>
        <v/>
      </c>
      <c r="X16" s="15"/>
    </row>
    <row r="17" spans="1:24"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W17" s="621" t="str">
        <f>IF(ISBLANK($C17),"",_xlfn.IFNA(MATCH($C17,Deelnemersoverzicht!$C$16:$C$66,0),0))</f>
        <v/>
      </c>
      <c r="X17" s="15"/>
    </row>
    <row r="18" spans="1:24"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W18" s="621" t="str">
        <f>IF(ISBLANK($C18),"",_xlfn.IFNA(MATCH($C18,Deelnemersoverzicht!$C$16:$C$66,0),0))</f>
        <v/>
      </c>
      <c r="X18" s="15"/>
    </row>
    <row r="19" spans="1:24"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W19" s="621" t="str">
        <f>IF(ISBLANK($C19),"",_xlfn.IFNA(MATCH($C19,Deelnemersoverzicht!$C$16:$C$66,0),0))</f>
        <v/>
      </c>
      <c r="X19" s="15"/>
    </row>
    <row r="20" spans="1:24"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W20" s="621" t="str">
        <f>IF(ISBLANK($C20),"",_xlfn.IFNA(MATCH($C20,Deelnemersoverzicht!$C$16:$C$66,0),0))</f>
        <v/>
      </c>
      <c r="X20" s="15"/>
    </row>
    <row r="21" spans="1:24"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W21" s="621" t="str">
        <f>IF(ISBLANK($C21),"",_xlfn.IFNA(MATCH($C21,Deelnemersoverzicht!$C$16:$C$66,0),0))</f>
        <v/>
      </c>
      <c r="X21" s="15"/>
    </row>
    <row r="22" spans="1:24"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W22" s="621" t="str">
        <f>IF(ISBLANK($C22),"",_xlfn.IFNA(MATCH($C22,Deelnemersoverzicht!$C$16:$C$66,0),0))</f>
        <v/>
      </c>
      <c r="X22" s="15"/>
    </row>
    <row r="23" spans="1:24" ht="12" customHeight="1" x14ac:dyDescent="0.2">
      <c r="A23" s="195" t="str">
        <f t="shared" si="1"/>
        <v/>
      </c>
      <c r="B23" s="552"/>
      <c r="C23" s="553"/>
      <c r="D23" s="553"/>
      <c r="E23" s="553"/>
      <c r="F23" s="554"/>
      <c r="G23" s="554"/>
      <c r="H23" s="554"/>
      <c r="I23" s="555"/>
      <c r="J23" s="556"/>
      <c r="K23" s="557"/>
      <c r="L23" s="558"/>
      <c r="M23" s="559"/>
      <c r="N23" s="475">
        <f t="shared" si="0"/>
        <v>0</v>
      </c>
      <c r="O23" s="141" t="str">
        <f t="shared" si="2"/>
        <v/>
      </c>
      <c r="W23" s="621" t="str">
        <f>IF(ISBLANK($C23),"",_xlfn.IFNA(MATCH($C23,Deelnemersoverzicht!$C$16:$C$66,0),0))</f>
        <v/>
      </c>
      <c r="X23" s="15"/>
    </row>
    <row r="24" spans="1:24" ht="12" customHeight="1" x14ac:dyDescent="0.2">
      <c r="A24" s="195" t="str">
        <f t="shared" si="1"/>
        <v/>
      </c>
      <c r="B24" s="552"/>
      <c r="C24" s="553"/>
      <c r="D24" s="553"/>
      <c r="E24" s="553"/>
      <c r="F24" s="554"/>
      <c r="G24" s="554"/>
      <c r="H24" s="554"/>
      <c r="I24" s="555"/>
      <c r="J24" s="556"/>
      <c r="K24" s="557"/>
      <c r="L24" s="558"/>
      <c r="M24" s="559"/>
      <c r="N24" s="475">
        <f t="shared" si="0"/>
        <v>0</v>
      </c>
      <c r="O24" s="141" t="str">
        <f t="shared" si="2"/>
        <v/>
      </c>
      <c r="W24" s="621" t="str">
        <f>IF(ISBLANK($C24),"",_xlfn.IFNA(MATCH($C24,Deelnemersoverzicht!$C$16:$C$66,0),0))</f>
        <v/>
      </c>
      <c r="X24" s="15"/>
    </row>
    <row r="25" spans="1:24" ht="12" customHeight="1" x14ac:dyDescent="0.2">
      <c r="A25" s="195" t="str">
        <f t="shared" si="1"/>
        <v/>
      </c>
      <c r="B25" s="552"/>
      <c r="C25" s="553"/>
      <c r="D25" s="553"/>
      <c r="E25" s="553"/>
      <c r="F25" s="554"/>
      <c r="G25" s="554"/>
      <c r="H25" s="554"/>
      <c r="I25" s="555"/>
      <c r="J25" s="556"/>
      <c r="K25" s="557"/>
      <c r="L25" s="558"/>
      <c r="M25" s="559"/>
      <c r="N25" s="475">
        <f t="shared" si="0"/>
        <v>0</v>
      </c>
      <c r="O25" s="141" t="str">
        <f t="shared" si="2"/>
        <v/>
      </c>
      <c r="W25" s="621" t="str">
        <f>IF(ISBLANK($C25),"",_xlfn.IFNA(MATCH($C25,Deelnemersoverzicht!$C$16:$C$66,0),0))</f>
        <v/>
      </c>
      <c r="X25" s="15"/>
    </row>
    <row r="26" spans="1:24" ht="12" customHeight="1" x14ac:dyDescent="0.2">
      <c r="A26" s="195" t="str">
        <f t="shared" si="1"/>
        <v/>
      </c>
      <c r="B26" s="552"/>
      <c r="C26" s="553"/>
      <c r="D26" s="553"/>
      <c r="E26" s="553"/>
      <c r="F26" s="554"/>
      <c r="G26" s="554"/>
      <c r="H26" s="554"/>
      <c r="I26" s="555"/>
      <c r="J26" s="556"/>
      <c r="K26" s="557"/>
      <c r="L26" s="558"/>
      <c r="M26" s="559"/>
      <c r="N26" s="475">
        <f t="shared" si="0"/>
        <v>0</v>
      </c>
      <c r="O26" s="141" t="str">
        <f t="shared" si="2"/>
        <v/>
      </c>
      <c r="W26" s="621" t="str">
        <f>IF(ISBLANK($C26),"",_xlfn.IFNA(MATCH($C26,Deelnemersoverzicht!$C$16:$C$66,0),0))</f>
        <v/>
      </c>
      <c r="X26" s="15"/>
    </row>
    <row r="27" spans="1:24" ht="12" customHeight="1" x14ac:dyDescent="0.2">
      <c r="A27" s="195" t="str">
        <f t="shared" si="1"/>
        <v/>
      </c>
      <c r="B27" s="552"/>
      <c r="C27" s="553"/>
      <c r="D27" s="553"/>
      <c r="E27" s="553"/>
      <c r="F27" s="554"/>
      <c r="G27" s="554"/>
      <c r="H27" s="554"/>
      <c r="I27" s="555"/>
      <c r="J27" s="556"/>
      <c r="K27" s="557"/>
      <c r="L27" s="558"/>
      <c r="M27" s="559"/>
      <c r="N27" s="475">
        <f t="shared" si="0"/>
        <v>0</v>
      </c>
      <c r="O27" s="141" t="str">
        <f t="shared" si="2"/>
        <v/>
      </c>
      <c r="W27" s="621" t="str">
        <f>IF(ISBLANK($C27),"",_xlfn.IFNA(MATCH($C27,Deelnemersoverzicht!$C$16:$C$66,0),0))</f>
        <v/>
      </c>
      <c r="X27" s="15"/>
    </row>
    <row r="28" spans="1:24" ht="12" customHeight="1" x14ac:dyDescent="0.2">
      <c r="A28" s="195" t="str">
        <f t="shared" si="1"/>
        <v/>
      </c>
      <c r="B28" s="552"/>
      <c r="C28" s="553"/>
      <c r="D28" s="553"/>
      <c r="E28" s="553"/>
      <c r="F28" s="554"/>
      <c r="G28" s="554"/>
      <c r="H28" s="554"/>
      <c r="I28" s="555"/>
      <c r="J28" s="556"/>
      <c r="K28" s="557"/>
      <c r="L28" s="558"/>
      <c r="M28" s="559"/>
      <c r="N28" s="475">
        <f t="shared" si="0"/>
        <v>0</v>
      </c>
      <c r="O28" s="141" t="str">
        <f t="shared" si="2"/>
        <v/>
      </c>
      <c r="W28" s="621" t="str">
        <f>IF(ISBLANK($C28),"",_xlfn.IFNA(MATCH($C28,Deelnemersoverzicht!$C$16:$C$66,0),0))</f>
        <v/>
      </c>
      <c r="X28" s="15"/>
    </row>
    <row r="29" spans="1:24" ht="12" customHeight="1" x14ac:dyDescent="0.2">
      <c r="A29" s="195" t="str">
        <f t="shared" si="1"/>
        <v/>
      </c>
      <c r="B29" s="552"/>
      <c r="C29" s="553"/>
      <c r="D29" s="553"/>
      <c r="E29" s="553"/>
      <c r="F29" s="554"/>
      <c r="G29" s="554"/>
      <c r="H29" s="554"/>
      <c r="I29" s="555"/>
      <c r="J29" s="556"/>
      <c r="K29" s="557"/>
      <c r="L29" s="558"/>
      <c r="M29" s="559"/>
      <c r="N29" s="475">
        <f t="shared" si="0"/>
        <v>0</v>
      </c>
      <c r="O29" s="141" t="str">
        <f t="shared" si="2"/>
        <v/>
      </c>
      <c r="W29" s="621" t="str">
        <f>IF(ISBLANK($C29),"",_xlfn.IFNA(MATCH($C29,Deelnemersoverzicht!$C$16:$C$66,0),0))</f>
        <v/>
      </c>
      <c r="X29" s="15"/>
    </row>
    <row r="30" spans="1:24" ht="12" customHeight="1" x14ac:dyDescent="0.2">
      <c r="A30" s="195" t="str">
        <f t="shared" si="1"/>
        <v/>
      </c>
      <c r="B30" s="552"/>
      <c r="C30" s="553"/>
      <c r="D30" s="553"/>
      <c r="E30" s="553"/>
      <c r="F30" s="554"/>
      <c r="G30" s="554"/>
      <c r="H30" s="554"/>
      <c r="I30" s="555"/>
      <c r="J30" s="556"/>
      <c r="K30" s="557"/>
      <c r="L30" s="558"/>
      <c r="M30" s="559"/>
      <c r="N30" s="475">
        <f t="shared" si="0"/>
        <v>0</v>
      </c>
      <c r="O30" s="141" t="str">
        <f t="shared" si="2"/>
        <v/>
      </c>
      <c r="W30" s="621" t="str">
        <f>IF(ISBLANK($C30),"",_xlfn.IFNA(MATCH($C30,Deelnemersoverzicht!$C$16:$C$66,0),0))</f>
        <v/>
      </c>
      <c r="X30" s="15"/>
    </row>
    <row r="31" spans="1:24" ht="12" customHeight="1" x14ac:dyDescent="0.2">
      <c r="A31" s="195" t="str">
        <f t="shared" si="1"/>
        <v/>
      </c>
      <c r="B31" s="552"/>
      <c r="C31" s="553"/>
      <c r="D31" s="553"/>
      <c r="E31" s="553"/>
      <c r="F31" s="554"/>
      <c r="G31" s="554"/>
      <c r="H31" s="554"/>
      <c r="I31" s="555"/>
      <c r="J31" s="556"/>
      <c r="K31" s="557"/>
      <c r="L31" s="558"/>
      <c r="M31" s="559"/>
      <c r="N31" s="475">
        <f t="shared" si="0"/>
        <v>0</v>
      </c>
      <c r="O31" s="141" t="str">
        <f t="shared" si="2"/>
        <v/>
      </c>
      <c r="W31" s="621" t="str">
        <f>IF(ISBLANK($C31),"",_xlfn.IFNA(MATCH($C31,Deelnemersoverzicht!$C$16:$C$66,0),0))</f>
        <v/>
      </c>
      <c r="X31" s="15"/>
    </row>
    <row r="32" spans="1:24" ht="12" customHeight="1" x14ac:dyDescent="0.2">
      <c r="A32" s="195" t="str">
        <f t="shared" si="1"/>
        <v/>
      </c>
      <c r="B32" s="552"/>
      <c r="C32" s="553"/>
      <c r="D32" s="553"/>
      <c r="E32" s="553"/>
      <c r="F32" s="554"/>
      <c r="G32" s="554"/>
      <c r="H32" s="554"/>
      <c r="I32" s="555"/>
      <c r="J32" s="556"/>
      <c r="K32" s="557"/>
      <c r="L32" s="558"/>
      <c r="M32" s="559"/>
      <c r="N32" s="475">
        <f t="shared" si="0"/>
        <v>0</v>
      </c>
      <c r="O32" s="141" t="str">
        <f t="shared" si="2"/>
        <v/>
      </c>
      <c r="W32" s="621" t="str">
        <f>IF(ISBLANK($C32),"",_xlfn.IFNA(MATCH($C32,Deelnemersoverzicht!$C$16:$C$66,0),0))</f>
        <v/>
      </c>
      <c r="X32" s="15"/>
    </row>
    <row r="33" spans="1:24" ht="12" customHeight="1" x14ac:dyDescent="0.2">
      <c r="A33" s="195" t="str">
        <f t="shared" si="1"/>
        <v/>
      </c>
      <c r="B33" s="552"/>
      <c r="C33" s="553"/>
      <c r="D33" s="553"/>
      <c r="E33" s="553"/>
      <c r="F33" s="554"/>
      <c r="G33" s="554"/>
      <c r="H33" s="554"/>
      <c r="I33" s="555"/>
      <c r="J33" s="556"/>
      <c r="K33" s="557"/>
      <c r="L33" s="558"/>
      <c r="M33" s="559"/>
      <c r="N33" s="475">
        <f t="shared" si="0"/>
        <v>0</v>
      </c>
      <c r="O33" s="141" t="str">
        <f t="shared" si="2"/>
        <v/>
      </c>
      <c r="W33" s="621" t="str">
        <f>IF(ISBLANK($C33),"",_xlfn.IFNA(MATCH($C33,Deelnemersoverzicht!$C$16:$C$66,0),0))</f>
        <v/>
      </c>
      <c r="X33" s="15"/>
    </row>
    <row r="34" spans="1:24" ht="12" customHeight="1" x14ac:dyDescent="0.2">
      <c r="A34" s="195" t="str">
        <f t="shared" si="1"/>
        <v/>
      </c>
      <c r="B34" s="552"/>
      <c r="C34" s="553"/>
      <c r="D34" s="553"/>
      <c r="E34" s="553"/>
      <c r="F34" s="554"/>
      <c r="G34" s="554"/>
      <c r="H34" s="554"/>
      <c r="I34" s="555"/>
      <c r="J34" s="556"/>
      <c r="K34" s="557"/>
      <c r="L34" s="558"/>
      <c r="M34" s="559"/>
      <c r="N34" s="475">
        <f t="shared" si="0"/>
        <v>0</v>
      </c>
      <c r="O34" s="141" t="str">
        <f t="shared" si="2"/>
        <v/>
      </c>
      <c r="W34" s="621" t="str">
        <f>IF(ISBLANK($C34),"",_xlfn.IFNA(MATCH($C34,Deelnemersoverzicht!$C$16:$C$66,0),0))</f>
        <v/>
      </c>
      <c r="X34" s="15"/>
    </row>
    <row r="35" spans="1:24" ht="12" customHeight="1" x14ac:dyDescent="0.2">
      <c r="A35" s="195" t="str">
        <f t="shared" si="1"/>
        <v/>
      </c>
      <c r="B35" s="552"/>
      <c r="C35" s="553"/>
      <c r="D35" s="553"/>
      <c r="E35" s="553"/>
      <c r="F35" s="554"/>
      <c r="G35" s="554"/>
      <c r="H35" s="554"/>
      <c r="I35" s="555"/>
      <c r="J35" s="556"/>
      <c r="K35" s="557"/>
      <c r="L35" s="558"/>
      <c r="M35" s="559"/>
      <c r="N35" s="475">
        <f t="shared" si="0"/>
        <v>0</v>
      </c>
      <c r="O35" s="141" t="str">
        <f t="shared" si="2"/>
        <v/>
      </c>
      <c r="W35" s="621" t="str">
        <f>IF(ISBLANK($C35),"",_xlfn.IFNA(MATCH($C35,Deelnemersoverzicht!$C$16:$C$66,0),0))</f>
        <v/>
      </c>
      <c r="X35" s="15"/>
    </row>
    <row r="36" spans="1:24" ht="12" customHeight="1" x14ac:dyDescent="0.2">
      <c r="A36" s="195" t="str">
        <f t="shared" si="1"/>
        <v/>
      </c>
      <c r="B36" s="552"/>
      <c r="C36" s="553"/>
      <c r="D36" s="553"/>
      <c r="E36" s="553"/>
      <c r="F36" s="554"/>
      <c r="G36" s="554"/>
      <c r="H36" s="554"/>
      <c r="I36" s="555"/>
      <c r="J36" s="556"/>
      <c r="K36" s="557"/>
      <c r="L36" s="558"/>
      <c r="M36" s="559"/>
      <c r="N36" s="475">
        <f t="shared" si="0"/>
        <v>0</v>
      </c>
      <c r="O36" s="141" t="str">
        <f t="shared" si="2"/>
        <v/>
      </c>
      <c r="W36" s="621" t="str">
        <f>IF(ISBLANK($C36),"",_xlfn.IFNA(MATCH($C36,Deelnemersoverzicht!$C$16:$C$66,0),0))</f>
        <v/>
      </c>
      <c r="X36" s="15"/>
    </row>
    <row r="37" spans="1:24" ht="12" customHeight="1" x14ac:dyDescent="0.2">
      <c r="A37" s="195" t="str">
        <f t="shared" si="1"/>
        <v/>
      </c>
      <c r="B37" s="552"/>
      <c r="C37" s="553"/>
      <c r="D37" s="553"/>
      <c r="E37" s="553"/>
      <c r="F37" s="554"/>
      <c r="G37" s="554"/>
      <c r="H37" s="554"/>
      <c r="I37" s="555"/>
      <c r="J37" s="556"/>
      <c r="K37" s="557"/>
      <c r="L37" s="558"/>
      <c r="M37" s="559"/>
      <c r="N37" s="475">
        <f t="shared" si="0"/>
        <v>0</v>
      </c>
      <c r="O37" s="141" t="str">
        <f t="shared" si="2"/>
        <v/>
      </c>
      <c r="W37" s="621" t="str">
        <f>IF(ISBLANK($C37),"",_xlfn.IFNA(MATCH($C37,Deelnemersoverzicht!$C$16:$C$66,0),0))</f>
        <v/>
      </c>
      <c r="X37" s="15"/>
    </row>
    <row r="38" spans="1:24" ht="12" customHeight="1" x14ac:dyDescent="0.2">
      <c r="A38" s="195" t="str">
        <f t="shared" si="1"/>
        <v/>
      </c>
      <c r="B38" s="552"/>
      <c r="C38" s="553"/>
      <c r="D38" s="553"/>
      <c r="E38" s="553"/>
      <c r="F38" s="554"/>
      <c r="G38" s="554"/>
      <c r="H38" s="554"/>
      <c r="I38" s="555"/>
      <c r="J38" s="556"/>
      <c r="K38" s="557"/>
      <c r="L38" s="558"/>
      <c r="M38" s="559"/>
      <c r="N38" s="475">
        <f t="shared" si="0"/>
        <v>0</v>
      </c>
      <c r="O38" s="141" t="str">
        <f t="shared" si="2"/>
        <v/>
      </c>
      <c r="W38" s="621" t="str">
        <f>IF(ISBLANK($C38),"",_xlfn.IFNA(MATCH($C38,Deelnemersoverzicht!$C$16:$C$66,0),0))</f>
        <v/>
      </c>
      <c r="X38" s="15"/>
    </row>
    <row r="39" spans="1:24" ht="12" customHeight="1" x14ac:dyDescent="0.2">
      <c r="A39" s="195" t="str">
        <f t="shared" si="1"/>
        <v/>
      </c>
      <c r="B39" s="552"/>
      <c r="C39" s="553"/>
      <c r="D39" s="553"/>
      <c r="E39" s="553"/>
      <c r="F39" s="554"/>
      <c r="G39" s="554"/>
      <c r="H39" s="554"/>
      <c r="I39" s="555"/>
      <c r="J39" s="556"/>
      <c r="K39" s="557"/>
      <c r="L39" s="558"/>
      <c r="M39" s="559"/>
      <c r="N39" s="475">
        <f t="shared" si="0"/>
        <v>0</v>
      </c>
      <c r="O39" s="141" t="str">
        <f t="shared" si="2"/>
        <v/>
      </c>
      <c r="W39" s="621" t="str">
        <f>IF(ISBLANK($C39),"",_xlfn.IFNA(MATCH($C39,Deelnemersoverzicht!$C$16:$C$66,0),0))</f>
        <v/>
      </c>
      <c r="X39" s="15"/>
    </row>
    <row r="40" spans="1:24" ht="12" customHeight="1" x14ac:dyDescent="0.2">
      <c r="A40" s="195" t="str">
        <f t="shared" si="1"/>
        <v/>
      </c>
      <c r="B40" s="552"/>
      <c r="C40" s="553"/>
      <c r="D40" s="553"/>
      <c r="E40" s="553"/>
      <c r="F40" s="554"/>
      <c r="G40" s="554"/>
      <c r="H40" s="554"/>
      <c r="I40" s="555"/>
      <c r="J40" s="556"/>
      <c r="K40" s="557"/>
      <c r="L40" s="558"/>
      <c r="M40" s="559"/>
      <c r="N40" s="475">
        <f t="shared" si="0"/>
        <v>0</v>
      </c>
      <c r="O40" s="141" t="str">
        <f t="shared" si="2"/>
        <v/>
      </c>
      <c r="W40" s="621" t="str">
        <f>IF(ISBLANK($C40),"",_xlfn.IFNA(MATCH($C40,Deelnemersoverzicht!$C$16:$C$66,0),0))</f>
        <v/>
      </c>
      <c r="X40" s="15"/>
    </row>
    <row r="41" spans="1:24" ht="12" customHeight="1" x14ac:dyDescent="0.2">
      <c r="A41" s="195" t="str">
        <f t="shared" si="1"/>
        <v/>
      </c>
      <c r="B41" s="552"/>
      <c r="C41" s="553"/>
      <c r="D41" s="553"/>
      <c r="E41" s="553"/>
      <c r="F41" s="554"/>
      <c r="G41" s="554"/>
      <c r="H41" s="554"/>
      <c r="I41" s="555"/>
      <c r="J41" s="556"/>
      <c r="K41" s="557"/>
      <c r="L41" s="558"/>
      <c r="M41" s="559"/>
      <c r="N41" s="475">
        <f t="shared" si="0"/>
        <v>0</v>
      </c>
      <c r="O41" s="141" t="str">
        <f t="shared" si="2"/>
        <v/>
      </c>
      <c r="W41" s="621" t="str">
        <f>IF(ISBLANK($C41),"",_xlfn.IFNA(MATCH($C41,Deelnemersoverzicht!$C$16:$C$66,0),0))</f>
        <v/>
      </c>
      <c r="X41" s="15"/>
    </row>
    <row r="42" spans="1:24" ht="12" customHeight="1" x14ac:dyDescent="0.2">
      <c r="A42" s="195" t="str">
        <f t="shared" si="1"/>
        <v/>
      </c>
      <c r="B42" s="552"/>
      <c r="C42" s="553"/>
      <c r="D42" s="553"/>
      <c r="E42" s="553"/>
      <c r="F42" s="554"/>
      <c r="G42" s="554"/>
      <c r="H42" s="554"/>
      <c r="I42" s="555"/>
      <c r="J42" s="556"/>
      <c r="K42" s="557"/>
      <c r="L42" s="558"/>
      <c r="M42" s="559"/>
      <c r="N42" s="475">
        <f t="shared" si="0"/>
        <v>0</v>
      </c>
      <c r="O42" s="141" t="str">
        <f t="shared" si="2"/>
        <v/>
      </c>
      <c r="W42" s="621" t="str">
        <f>IF(ISBLANK($C42),"",_xlfn.IFNA(MATCH($C42,Deelnemersoverzicht!$C$16:$C$66,0),0))</f>
        <v/>
      </c>
      <c r="X42" s="15"/>
    </row>
    <row r="43" spans="1:24" ht="12" customHeight="1" x14ac:dyDescent="0.2">
      <c r="A43" s="195" t="str">
        <f t="shared" si="1"/>
        <v/>
      </c>
      <c r="B43" s="552"/>
      <c r="C43" s="553"/>
      <c r="D43" s="553"/>
      <c r="E43" s="553"/>
      <c r="F43" s="554"/>
      <c r="G43" s="554"/>
      <c r="H43" s="554"/>
      <c r="I43" s="555"/>
      <c r="J43" s="556"/>
      <c r="K43" s="557"/>
      <c r="L43" s="558"/>
      <c r="M43" s="559"/>
      <c r="N43" s="475">
        <f t="shared" si="0"/>
        <v>0</v>
      </c>
      <c r="O43" s="141" t="str">
        <f t="shared" si="2"/>
        <v/>
      </c>
      <c r="W43" s="621" t="str">
        <f>IF(ISBLANK($C43),"",_xlfn.IFNA(MATCH($C43,Deelnemersoverzicht!$C$16:$C$66,0),0))</f>
        <v/>
      </c>
      <c r="X43" s="15"/>
    </row>
    <row r="44" spans="1:24" ht="12" customHeight="1" x14ac:dyDescent="0.2">
      <c r="A44" s="195" t="str">
        <f t="shared" si="1"/>
        <v/>
      </c>
      <c r="B44" s="552"/>
      <c r="C44" s="553"/>
      <c r="D44" s="553"/>
      <c r="E44" s="553"/>
      <c r="F44" s="554"/>
      <c r="G44" s="554"/>
      <c r="H44" s="554"/>
      <c r="I44" s="555"/>
      <c r="J44" s="556"/>
      <c r="K44" s="557"/>
      <c r="L44" s="558"/>
      <c r="M44" s="559"/>
      <c r="N44" s="475">
        <f t="shared" si="0"/>
        <v>0</v>
      </c>
      <c r="O44" s="141" t="str">
        <f t="shared" si="2"/>
        <v/>
      </c>
      <c r="W44" s="621" t="str">
        <f>IF(ISBLANK($C44),"",_xlfn.IFNA(MATCH($C44,Deelnemersoverzicht!$C$16:$C$66,0),0))</f>
        <v/>
      </c>
      <c r="X44" s="15"/>
    </row>
    <row r="45" spans="1:24" ht="12" customHeight="1" x14ac:dyDescent="0.2">
      <c r="A45" s="195" t="str">
        <f t="shared" si="1"/>
        <v/>
      </c>
      <c r="B45" s="552"/>
      <c r="C45" s="553"/>
      <c r="D45" s="553"/>
      <c r="E45" s="553"/>
      <c r="F45" s="554"/>
      <c r="G45" s="554"/>
      <c r="H45" s="554"/>
      <c r="I45" s="555"/>
      <c r="J45" s="556"/>
      <c r="K45" s="557"/>
      <c r="L45" s="558"/>
      <c r="M45" s="559"/>
      <c r="N45" s="475">
        <f t="shared" si="0"/>
        <v>0</v>
      </c>
      <c r="O45" s="141" t="str">
        <f t="shared" si="2"/>
        <v/>
      </c>
      <c r="W45" s="621" t="str">
        <f>IF(ISBLANK($C45),"",_xlfn.IFNA(MATCH($C45,Deelnemersoverzicht!$C$16:$C$66,0),0))</f>
        <v/>
      </c>
      <c r="X45" s="15"/>
    </row>
    <row r="46" spans="1:24" ht="12" customHeight="1" x14ac:dyDescent="0.2">
      <c r="A46" s="195" t="str">
        <f t="shared" si="1"/>
        <v/>
      </c>
      <c r="B46" s="552"/>
      <c r="C46" s="553"/>
      <c r="D46" s="553"/>
      <c r="E46" s="553"/>
      <c r="F46" s="554"/>
      <c r="G46" s="554"/>
      <c r="H46" s="554"/>
      <c r="I46" s="555"/>
      <c r="J46" s="556"/>
      <c r="K46" s="557"/>
      <c r="L46" s="558"/>
      <c r="M46" s="559"/>
      <c r="N46" s="475">
        <f t="shared" si="0"/>
        <v>0</v>
      </c>
      <c r="O46" s="141" t="str">
        <f t="shared" si="2"/>
        <v/>
      </c>
      <c r="W46" s="621" t="str">
        <f>IF(ISBLANK($C46),"",_xlfn.IFNA(MATCH($C46,Deelnemersoverzicht!$C$16:$C$66,0),0))</f>
        <v/>
      </c>
      <c r="X46" s="15"/>
    </row>
    <row r="47" spans="1:24" ht="12" customHeight="1" x14ac:dyDescent="0.2">
      <c r="A47" s="195" t="str">
        <f t="shared" si="1"/>
        <v/>
      </c>
      <c r="B47" s="552"/>
      <c r="C47" s="553"/>
      <c r="D47" s="553"/>
      <c r="E47" s="553"/>
      <c r="F47" s="554"/>
      <c r="G47" s="554"/>
      <c r="H47" s="554"/>
      <c r="I47" s="555"/>
      <c r="J47" s="556"/>
      <c r="K47" s="557"/>
      <c r="L47" s="558"/>
      <c r="M47" s="559"/>
      <c r="N47" s="475">
        <f t="shared" si="0"/>
        <v>0</v>
      </c>
      <c r="O47" s="141" t="str">
        <f t="shared" si="2"/>
        <v/>
      </c>
      <c r="W47" s="621" t="str">
        <f>IF(ISBLANK($C47),"",_xlfn.IFNA(MATCH($C47,Deelnemersoverzicht!$C$16:$C$66,0),0))</f>
        <v/>
      </c>
      <c r="X47" s="15"/>
    </row>
    <row r="48" spans="1:24" ht="12" customHeight="1" x14ac:dyDescent="0.2">
      <c r="A48" s="195" t="str">
        <f t="shared" si="1"/>
        <v/>
      </c>
      <c r="B48" s="552"/>
      <c r="C48" s="553"/>
      <c r="D48" s="553"/>
      <c r="E48" s="553"/>
      <c r="F48" s="554"/>
      <c r="G48" s="554"/>
      <c r="H48" s="554"/>
      <c r="I48" s="555"/>
      <c r="J48" s="556"/>
      <c r="K48" s="557"/>
      <c r="L48" s="558"/>
      <c r="M48" s="559"/>
      <c r="N48" s="475">
        <f t="shared" si="0"/>
        <v>0</v>
      </c>
      <c r="O48" s="141" t="str">
        <f t="shared" si="2"/>
        <v/>
      </c>
      <c r="W48" s="621" t="str">
        <f>IF(ISBLANK($C48),"",_xlfn.IFNA(MATCH($C48,Deelnemersoverzicht!$C$16:$C$66,0),0))</f>
        <v/>
      </c>
      <c r="X48" s="15"/>
    </row>
    <row r="49" spans="1:24" ht="12" customHeight="1" x14ac:dyDescent="0.2">
      <c r="A49" s="195" t="str">
        <f t="shared" si="1"/>
        <v/>
      </c>
      <c r="B49" s="552"/>
      <c r="C49" s="553"/>
      <c r="D49" s="553"/>
      <c r="E49" s="553"/>
      <c r="F49" s="554"/>
      <c r="G49" s="554"/>
      <c r="H49" s="554"/>
      <c r="I49" s="555"/>
      <c r="J49" s="556"/>
      <c r="K49" s="557"/>
      <c r="L49" s="558"/>
      <c r="M49" s="559"/>
      <c r="N49" s="475">
        <f t="shared" si="0"/>
        <v>0</v>
      </c>
      <c r="O49" s="141" t="str">
        <f t="shared" si="2"/>
        <v/>
      </c>
      <c r="W49" s="621" t="str">
        <f>IF(ISBLANK($C49),"",_xlfn.IFNA(MATCH($C49,Deelnemersoverzicht!$C$16:$C$66,0),0))</f>
        <v/>
      </c>
      <c r="X49" s="15"/>
    </row>
    <row r="50" spans="1:24" ht="12" customHeight="1" x14ac:dyDescent="0.2">
      <c r="A50" s="195" t="str">
        <f t="shared" si="1"/>
        <v/>
      </c>
      <c r="B50" s="552"/>
      <c r="C50" s="553"/>
      <c r="D50" s="553"/>
      <c r="E50" s="553"/>
      <c r="F50" s="554"/>
      <c r="G50" s="554"/>
      <c r="H50" s="554"/>
      <c r="I50" s="555"/>
      <c r="J50" s="556"/>
      <c r="K50" s="557"/>
      <c r="L50" s="558"/>
      <c r="M50" s="559"/>
      <c r="N50" s="475">
        <f t="shared" si="0"/>
        <v>0</v>
      </c>
      <c r="O50" s="141" t="str">
        <f t="shared" si="2"/>
        <v/>
      </c>
      <c r="W50" s="621" t="str">
        <f>IF(ISBLANK($C50),"",_xlfn.IFNA(MATCH($C50,Deelnemersoverzicht!$C$16:$C$66,0),0))</f>
        <v/>
      </c>
      <c r="X50" s="15"/>
    </row>
    <row r="51" spans="1:24" ht="12" customHeight="1" x14ac:dyDescent="0.2">
      <c r="A51" s="195" t="str">
        <f t="shared" si="1"/>
        <v/>
      </c>
      <c r="B51" s="552"/>
      <c r="C51" s="553"/>
      <c r="D51" s="553"/>
      <c r="E51" s="553"/>
      <c r="F51" s="554"/>
      <c r="G51" s="554"/>
      <c r="H51" s="554"/>
      <c r="I51" s="555"/>
      <c r="J51" s="556"/>
      <c r="K51" s="557"/>
      <c r="L51" s="558"/>
      <c r="M51" s="559"/>
      <c r="N51" s="475">
        <f t="shared" si="0"/>
        <v>0</v>
      </c>
      <c r="O51" s="141" t="str">
        <f t="shared" si="2"/>
        <v/>
      </c>
      <c r="W51" s="621" t="str">
        <f>IF(ISBLANK($C51),"",_xlfn.IFNA(MATCH($C51,Deelnemersoverzicht!$C$16:$C$66,0),0))</f>
        <v/>
      </c>
      <c r="X51" s="15"/>
    </row>
    <row r="52" spans="1:24" ht="12" customHeight="1" x14ac:dyDescent="0.2">
      <c r="A52" s="195" t="str">
        <f t="shared" si="1"/>
        <v/>
      </c>
      <c r="B52" s="552"/>
      <c r="C52" s="553"/>
      <c r="D52" s="553"/>
      <c r="E52" s="553"/>
      <c r="F52" s="554"/>
      <c r="G52" s="554"/>
      <c r="H52" s="554"/>
      <c r="I52" s="555"/>
      <c r="J52" s="556"/>
      <c r="K52" s="557"/>
      <c r="L52" s="558"/>
      <c r="M52" s="559"/>
      <c r="N52" s="475">
        <f t="shared" si="0"/>
        <v>0</v>
      </c>
      <c r="O52" s="141" t="str">
        <f t="shared" si="2"/>
        <v/>
      </c>
      <c r="W52" s="621" t="str">
        <f>IF(ISBLANK($C52),"",_xlfn.IFNA(MATCH($C52,Deelnemersoverzicht!$C$16:$C$66,0),0))</f>
        <v/>
      </c>
      <c r="X52" s="15"/>
    </row>
    <row r="53" spans="1:24" ht="12" customHeight="1" x14ac:dyDescent="0.2">
      <c r="A53" s="195" t="str">
        <f t="shared" si="1"/>
        <v/>
      </c>
      <c r="B53" s="552"/>
      <c r="C53" s="553"/>
      <c r="D53" s="553"/>
      <c r="E53" s="553"/>
      <c r="F53" s="554"/>
      <c r="G53" s="554"/>
      <c r="H53" s="554"/>
      <c r="I53" s="555"/>
      <c r="J53" s="556"/>
      <c r="K53" s="557"/>
      <c r="L53" s="558"/>
      <c r="M53" s="559"/>
      <c r="N53" s="475">
        <f t="shared" si="0"/>
        <v>0</v>
      </c>
      <c r="O53" s="141" t="str">
        <f t="shared" si="2"/>
        <v/>
      </c>
      <c r="W53" s="621" t="str">
        <f>IF(ISBLANK($C53),"",_xlfn.IFNA(MATCH($C53,Deelnemersoverzicht!$C$16:$C$66,0),0))</f>
        <v/>
      </c>
      <c r="X53" s="15"/>
    </row>
    <row r="54" spans="1:24" ht="12" customHeight="1" x14ac:dyDescent="0.2">
      <c r="A54" s="195" t="str">
        <f t="shared" si="1"/>
        <v/>
      </c>
      <c r="B54" s="552"/>
      <c r="C54" s="553"/>
      <c r="D54" s="553"/>
      <c r="E54" s="553"/>
      <c r="F54" s="554"/>
      <c r="G54" s="554"/>
      <c r="H54" s="554"/>
      <c r="I54" s="555"/>
      <c r="J54" s="556"/>
      <c r="K54" s="557"/>
      <c r="L54" s="558"/>
      <c r="M54" s="559"/>
      <c r="N54" s="475">
        <f t="shared" si="0"/>
        <v>0</v>
      </c>
      <c r="O54" s="141" t="str">
        <f t="shared" si="2"/>
        <v/>
      </c>
      <c r="W54" s="621" t="str">
        <f>IF(ISBLANK($C54),"",_xlfn.IFNA(MATCH($C54,Deelnemersoverzicht!$C$16:$C$66,0),0))</f>
        <v/>
      </c>
      <c r="X54" s="15"/>
    </row>
    <row r="55" spans="1:24" ht="12" customHeight="1" x14ac:dyDescent="0.2">
      <c r="A55" s="195" t="str">
        <f t="shared" si="1"/>
        <v/>
      </c>
      <c r="B55" s="552"/>
      <c r="C55" s="553"/>
      <c r="D55" s="553"/>
      <c r="E55" s="553"/>
      <c r="F55" s="554"/>
      <c r="G55" s="554"/>
      <c r="H55" s="554"/>
      <c r="I55" s="555"/>
      <c r="J55" s="556"/>
      <c r="K55" s="557"/>
      <c r="L55" s="558"/>
      <c r="M55" s="559"/>
      <c r="N55" s="475">
        <f t="shared" si="0"/>
        <v>0</v>
      </c>
      <c r="O55" s="141" t="str">
        <f t="shared" si="2"/>
        <v/>
      </c>
      <c r="W55" s="621" t="str">
        <f>IF(ISBLANK($C55),"",_xlfn.IFNA(MATCH($C55,Deelnemersoverzicht!$C$16:$C$66,0),0))</f>
        <v/>
      </c>
      <c r="X55" s="15"/>
    </row>
    <row r="56" spans="1:24" ht="12" customHeight="1" x14ac:dyDescent="0.2">
      <c r="A56" s="195" t="str">
        <f t="shared" si="1"/>
        <v/>
      </c>
      <c r="B56" s="552"/>
      <c r="C56" s="553"/>
      <c r="D56" s="553"/>
      <c r="E56" s="553"/>
      <c r="F56" s="554"/>
      <c r="G56" s="554"/>
      <c r="H56" s="554"/>
      <c r="I56" s="555"/>
      <c r="J56" s="556"/>
      <c r="K56" s="557"/>
      <c r="L56" s="558"/>
      <c r="M56" s="559"/>
      <c r="N56" s="475">
        <f t="shared" si="0"/>
        <v>0</v>
      </c>
      <c r="O56" s="141" t="str">
        <f t="shared" si="2"/>
        <v/>
      </c>
      <c r="W56" s="621" t="str">
        <f>IF(ISBLANK($C56),"",_xlfn.IFNA(MATCH($C56,Deelnemersoverzicht!$C$16:$C$66,0),0))</f>
        <v/>
      </c>
      <c r="X56" s="15"/>
    </row>
    <row r="57" spans="1:24" ht="12" customHeight="1" x14ac:dyDescent="0.2">
      <c r="A57" s="195" t="str">
        <f t="shared" si="1"/>
        <v/>
      </c>
      <c r="B57" s="552"/>
      <c r="C57" s="553"/>
      <c r="D57" s="553"/>
      <c r="E57" s="553"/>
      <c r="F57" s="554"/>
      <c r="G57" s="554"/>
      <c r="H57" s="554"/>
      <c r="I57" s="555"/>
      <c r="J57" s="556"/>
      <c r="K57" s="557"/>
      <c r="L57" s="558"/>
      <c r="M57" s="559"/>
      <c r="N57" s="475">
        <f t="shared" si="0"/>
        <v>0</v>
      </c>
      <c r="O57" s="141" t="str">
        <f t="shared" si="2"/>
        <v/>
      </c>
      <c r="W57" s="621" t="str">
        <f>IF(ISBLANK($C57),"",_xlfn.IFNA(MATCH($C57,Deelnemersoverzicht!$C$16:$C$66,0),0))</f>
        <v/>
      </c>
      <c r="X57" s="15"/>
    </row>
    <row r="58" spans="1:24" ht="12" customHeight="1" x14ac:dyDescent="0.2">
      <c r="A58" s="195" t="str">
        <f t="shared" si="1"/>
        <v/>
      </c>
      <c r="B58" s="552"/>
      <c r="C58" s="553"/>
      <c r="D58" s="553"/>
      <c r="E58" s="553"/>
      <c r="F58" s="554"/>
      <c r="G58" s="554"/>
      <c r="H58" s="554"/>
      <c r="I58" s="555"/>
      <c r="J58" s="556"/>
      <c r="K58" s="557"/>
      <c r="L58" s="558"/>
      <c r="M58" s="559"/>
      <c r="N58" s="475">
        <f t="shared" si="0"/>
        <v>0</v>
      </c>
      <c r="O58" s="141" t="str">
        <f t="shared" si="2"/>
        <v/>
      </c>
      <c r="W58" s="621" t="str">
        <f>IF(ISBLANK($C58),"",_xlfn.IFNA(MATCH($C58,Deelnemersoverzicht!$C$16:$C$66,0),0))</f>
        <v/>
      </c>
      <c r="X58" s="15"/>
    </row>
    <row r="59" spans="1:24" ht="12" customHeight="1" x14ac:dyDescent="0.2">
      <c r="A59" s="195" t="str">
        <f t="shared" si="1"/>
        <v/>
      </c>
      <c r="B59" s="552"/>
      <c r="C59" s="553"/>
      <c r="D59" s="553"/>
      <c r="E59" s="553"/>
      <c r="F59" s="554"/>
      <c r="G59" s="554"/>
      <c r="H59" s="554"/>
      <c r="I59" s="555"/>
      <c r="J59" s="556"/>
      <c r="K59" s="557"/>
      <c r="L59" s="558"/>
      <c r="M59" s="559"/>
      <c r="N59" s="475">
        <f t="shared" si="0"/>
        <v>0</v>
      </c>
      <c r="O59" s="141" t="str">
        <f t="shared" si="2"/>
        <v/>
      </c>
      <c r="W59" s="621" t="str">
        <f>IF(ISBLANK($C59),"",_xlfn.IFNA(MATCH($C59,Deelnemersoverzicht!$C$16:$C$66,0),0))</f>
        <v/>
      </c>
      <c r="X59" s="15"/>
    </row>
    <row r="60" spans="1:24" ht="12" customHeight="1" x14ac:dyDescent="0.2">
      <c r="A60" s="195" t="str">
        <f t="shared" si="1"/>
        <v/>
      </c>
      <c r="B60" s="552"/>
      <c r="C60" s="553"/>
      <c r="D60" s="553"/>
      <c r="E60" s="553"/>
      <c r="F60" s="554"/>
      <c r="G60" s="554"/>
      <c r="H60" s="554"/>
      <c r="I60" s="555"/>
      <c r="J60" s="556"/>
      <c r="K60" s="557"/>
      <c r="L60" s="558"/>
      <c r="M60" s="559"/>
      <c r="N60" s="475">
        <f t="shared" si="0"/>
        <v>0</v>
      </c>
      <c r="O60" s="141" t="str">
        <f t="shared" si="2"/>
        <v/>
      </c>
      <c r="W60" s="621" t="str">
        <f>IF(ISBLANK($C60),"",_xlfn.IFNA(MATCH($C60,Deelnemersoverzicht!$C$16:$C$66,0),0))</f>
        <v/>
      </c>
      <c r="X60" s="15"/>
    </row>
    <row r="61" spans="1:24" ht="12" customHeight="1" x14ac:dyDescent="0.2">
      <c r="A61" s="195" t="str">
        <f t="shared" si="1"/>
        <v/>
      </c>
      <c r="B61" s="552"/>
      <c r="C61" s="553"/>
      <c r="D61" s="553"/>
      <c r="E61" s="553"/>
      <c r="F61" s="554"/>
      <c r="G61" s="554"/>
      <c r="H61" s="554"/>
      <c r="I61" s="555"/>
      <c r="J61" s="556"/>
      <c r="K61" s="557"/>
      <c r="L61" s="558"/>
      <c r="M61" s="559"/>
      <c r="N61" s="475">
        <f t="shared" si="0"/>
        <v>0</v>
      </c>
      <c r="O61" s="141" t="str">
        <f t="shared" si="2"/>
        <v/>
      </c>
      <c r="W61" s="621" t="str">
        <f>IF(ISBLANK($C61),"",_xlfn.IFNA(MATCH($C61,Deelnemersoverzicht!$C$16:$C$66,0),0))</f>
        <v/>
      </c>
      <c r="X61" s="15"/>
    </row>
    <row r="62" spans="1:24" ht="12" customHeight="1" x14ac:dyDescent="0.2">
      <c r="A62" s="195" t="str">
        <f t="shared" si="1"/>
        <v/>
      </c>
      <c r="B62" s="552"/>
      <c r="C62" s="553"/>
      <c r="D62" s="553"/>
      <c r="E62" s="553"/>
      <c r="F62" s="554"/>
      <c r="G62" s="554"/>
      <c r="H62" s="554"/>
      <c r="I62" s="555"/>
      <c r="J62" s="556"/>
      <c r="K62" s="557"/>
      <c r="L62" s="558"/>
      <c r="M62" s="559"/>
      <c r="N62" s="475">
        <f t="shared" si="0"/>
        <v>0</v>
      </c>
      <c r="O62" s="141" t="str">
        <f t="shared" si="2"/>
        <v/>
      </c>
      <c r="W62" s="621" t="str">
        <f>IF(ISBLANK($C62),"",_xlfn.IFNA(MATCH($C62,Deelnemersoverzicht!$C$16:$C$66,0),0))</f>
        <v/>
      </c>
      <c r="X62" s="15"/>
    </row>
    <row r="63" spans="1:24" ht="12" customHeight="1" x14ac:dyDescent="0.2">
      <c r="A63" s="195" t="str">
        <f t="shared" si="1"/>
        <v/>
      </c>
      <c r="B63" s="552"/>
      <c r="C63" s="553"/>
      <c r="D63" s="553"/>
      <c r="E63" s="553"/>
      <c r="F63" s="554"/>
      <c r="G63" s="554"/>
      <c r="H63" s="554"/>
      <c r="I63" s="555"/>
      <c r="J63" s="556"/>
      <c r="K63" s="557"/>
      <c r="L63" s="558"/>
      <c r="M63" s="559"/>
      <c r="N63" s="475">
        <f t="shared" si="0"/>
        <v>0</v>
      </c>
      <c r="O63" s="141" t="str">
        <f t="shared" si="2"/>
        <v/>
      </c>
      <c r="W63" s="621" t="str">
        <f>IF(ISBLANK($C63),"",_xlfn.IFNA(MATCH($C63,Deelnemersoverzicht!$C$16:$C$66,0),0))</f>
        <v/>
      </c>
      <c r="X63" s="15"/>
    </row>
    <row r="64" spans="1:24" ht="12" customHeight="1" x14ac:dyDescent="0.2">
      <c r="A64" s="195" t="str">
        <f t="shared" si="1"/>
        <v/>
      </c>
      <c r="B64" s="552"/>
      <c r="C64" s="553"/>
      <c r="D64" s="553"/>
      <c r="E64" s="553"/>
      <c r="F64" s="554"/>
      <c r="G64" s="554"/>
      <c r="H64" s="554"/>
      <c r="I64" s="555"/>
      <c r="J64" s="556"/>
      <c r="K64" s="557"/>
      <c r="L64" s="558"/>
      <c r="M64" s="559"/>
      <c r="N64" s="475">
        <f t="shared" si="0"/>
        <v>0</v>
      </c>
      <c r="O64" s="141" t="str">
        <f t="shared" si="2"/>
        <v/>
      </c>
      <c r="W64" s="621" t="str">
        <f>IF(ISBLANK($C64),"",_xlfn.IFNA(MATCH($C64,Deelnemersoverzicht!$C$16:$C$66,0),0))</f>
        <v/>
      </c>
      <c r="X64" s="15"/>
    </row>
    <row r="65" spans="1:24" ht="12" customHeight="1" x14ac:dyDescent="0.2">
      <c r="A65" s="195" t="str">
        <f t="shared" si="1"/>
        <v/>
      </c>
      <c r="B65" s="552"/>
      <c r="C65" s="553"/>
      <c r="D65" s="553"/>
      <c r="E65" s="553"/>
      <c r="F65" s="554"/>
      <c r="G65" s="554"/>
      <c r="H65" s="554"/>
      <c r="I65" s="555"/>
      <c r="J65" s="556"/>
      <c r="K65" s="557"/>
      <c r="L65" s="558"/>
      <c r="M65" s="559"/>
      <c r="N65" s="475">
        <f t="shared" si="0"/>
        <v>0</v>
      </c>
      <c r="O65" s="141" t="str">
        <f t="shared" si="2"/>
        <v/>
      </c>
      <c r="W65" s="621" t="str">
        <f>IF(ISBLANK($C65),"",_xlfn.IFNA(MATCH($C65,Deelnemersoverzicht!$C$16:$C$66,0),0))</f>
        <v/>
      </c>
      <c r="X65" s="15"/>
    </row>
    <row r="66" spans="1:24" ht="12" customHeight="1" x14ac:dyDescent="0.2">
      <c r="A66" s="195" t="str">
        <f t="shared" si="1"/>
        <v/>
      </c>
      <c r="B66" s="552"/>
      <c r="C66" s="553"/>
      <c r="D66" s="553"/>
      <c r="E66" s="553"/>
      <c r="F66" s="554"/>
      <c r="G66" s="554"/>
      <c r="H66" s="554"/>
      <c r="I66" s="555"/>
      <c r="J66" s="556"/>
      <c r="K66" s="557"/>
      <c r="L66" s="558"/>
      <c r="M66" s="559"/>
      <c r="N66" s="475">
        <f t="shared" si="0"/>
        <v>0</v>
      </c>
      <c r="O66" s="141" t="str">
        <f t="shared" si="2"/>
        <v/>
      </c>
      <c r="W66" s="621" t="str">
        <f>IF(ISBLANK($C66),"",_xlfn.IFNA(MATCH($C66,Deelnemersoverzicht!$C$16:$C$66,0),0))</f>
        <v/>
      </c>
      <c r="X66" s="15"/>
    </row>
    <row r="67" spans="1:24" ht="12" customHeight="1" x14ac:dyDescent="0.2">
      <c r="A67" s="195" t="str">
        <f t="shared" si="1"/>
        <v/>
      </c>
      <c r="B67" s="552"/>
      <c r="C67" s="553"/>
      <c r="D67" s="553"/>
      <c r="E67" s="553"/>
      <c r="F67" s="554"/>
      <c r="G67" s="554"/>
      <c r="H67" s="554"/>
      <c r="I67" s="555"/>
      <c r="J67" s="556"/>
      <c r="K67" s="557"/>
      <c r="L67" s="558"/>
      <c r="M67" s="559"/>
      <c r="N67" s="475">
        <f t="shared" si="0"/>
        <v>0</v>
      </c>
      <c r="O67" s="141" t="str">
        <f t="shared" si="2"/>
        <v/>
      </c>
      <c r="W67" s="621" t="str">
        <f>IF(ISBLANK($C67),"",_xlfn.IFNA(MATCH($C67,Deelnemersoverzicht!$C$16:$C$66,0),0))</f>
        <v/>
      </c>
      <c r="X67" s="15"/>
    </row>
    <row r="68" spans="1:24" ht="12" customHeight="1" x14ac:dyDescent="0.2">
      <c r="A68" s="195" t="str">
        <f t="shared" si="1"/>
        <v/>
      </c>
      <c r="B68" s="552"/>
      <c r="C68" s="553"/>
      <c r="D68" s="553"/>
      <c r="E68" s="553"/>
      <c r="F68" s="554"/>
      <c r="G68" s="554"/>
      <c r="H68" s="554"/>
      <c r="I68" s="555"/>
      <c r="J68" s="556"/>
      <c r="K68" s="557"/>
      <c r="L68" s="558"/>
      <c r="M68" s="559"/>
      <c r="N68" s="475">
        <f t="shared" si="0"/>
        <v>0</v>
      </c>
      <c r="O68" s="141" t="str">
        <f t="shared" si="2"/>
        <v/>
      </c>
      <c r="W68" s="621" t="str">
        <f>IF(ISBLANK($C68),"",_xlfn.IFNA(MATCH($C68,Deelnemersoverzicht!$C$16:$C$66,0),0))</f>
        <v/>
      </c>
      <c r="X68" s="15"/>
    </row>
    <row r="69" spans="1:24" ht="12" customHeight="1" x14ac:dyDescent="0.2">
      <c r="A69" s="195" t="str">
        <f t="shared" si="1"/>
        <v/>
      </c>
      <c r="B69" s="552"/>
      <c r="C69" s="553"/>
      <c r="D69" s="553"/>
      <c r="E69" s="553"/>
      <c r="F69" s="554"/>
      <c r="G69" s="554"/>
      <c r="H69" s="554"/>
      <c r="I69" s="555"/>
      <c r="J69" s="556"/>
      <c r="K69" s="557"/>
      <c r="L69" s="558"/>
      <c r="M69" s="559"/>
      <c r="N69" s="475">
        <f t="shared" si="0"/>
        <v>0</v>
      </c>
      <c r="O69" s="141" t="str">
        <f t="shared" si="2"/>
        <v/>
      </c>
      <c r="W69" s="621" t="str">
        <f>IF(ISBLANK($C69),"",_xlfn.IFNA(MATCH($C69,Deelnemersoverzicht!$C$16:$C$66,0),0))</f>
        <v/>
      </c>
      <c r="X69" s="15"/>
    </row>
    <row r="70" spans="1:24" ht="12" customHeight="1" x14ac:dyDescent="0.2">
      <c r="A70" s="195" t="str">
        <f t="shared" si="1"/>
        <v/>
      </c>
      <c r="B70" s="552"/>
      <c r="C70" s="553"/>
      <c r="D70" s="553"/>
      <c r="E70" s="553"/>
      <c r="F70" s="554"/>
      <c r="G70" s="554"/>
      <c r="H70" s="554"/>
      <c r="I70" s="555"/>
      <c r="J70" s="556"/>
      <c r="K70" s="557"/>
      <c r="L70" s="558"/>
      <c r="M70" s="559"/>
      <c r="N70" s="475">
        <f t="shared" si="0"/>
        <v>0</v>
      </c>
      <c r="O70" s="141" t="str">
        <f t="shared" si="2"/>
        <v/>
      </c>
      <c r="W70" s="621" t="str">
        <f>IF(ISBLANK($C70),"",_xlfn.IFNA(MATCH($C70,Deelnemersoverzicht!$C$16:$C$66,0),0))</f>
        <v/>
      </c>
      <c r="X70" s="15"/>
    </row>
    <row r="71" spans="1:24" ht="12" customHeight="1" x14ac:dyDescent="0.2">
      <c r="A71" s="195" t="str">
        <f t="shared" si="1"/>
        <v/>
      </c>
      <c r="B71" s="552"/>
      <c r="C71" s="553"/>
      <c r="D71" s="553"/>
      <c r="E71" s="553"/>
      <c r="F71" s="554"/>
      <c r="G71" s="554"/>
      <c r="H71" s="554"/>
      <c r="I71" s="555"/>
      <c r="J71" s="556"/>
      <c r="K71" s="557"/>
      <c r="L71" s="558"/>
      <c r="M71" s="559"/>
      <c r="N71" s="475">
        <f t="shared" si="0"/>
        <v>0</v>
      </c>
      <c r="O71" s="141" t="str">
        <f t="shared" si="2"/>
        <v/>
      </c>
      <c r="W71" s="621" t="str">
        <f>IF(ISBLANK($C71),"",_xlfn.IFNA(MATCH($C71,Deelnemersoverzicht!$C$16:$C$66,0),0))</f>
        <v/>
      </c>
      <c r="X71" s="15"/>
    </row>
    <row r="72" spans="1:24" ht="12" customHeight="1" x14ac:dyDescent="0.2">
      <c r="A72" s="195" t="str">
        <f t="shared" si="1"/>
        <v/>
      </c>
      <c r="B72" s="552"/>
      <c r="C72" s="553"/>
      <c r="D72" s="553"/>
      <c r="E72" s="553"/>
      <c r="F72" s="554"/>
      <c r="G72" s="554"/>
      <c r="H72" s="554"/>
      <c r="I72" s="555"/>
      <c r="J72" s="556"/>
      <c r="K72" s="557"/>
      <c r="L72" s="558"/>
      <c r="M72" s="559"/>
      <c r="N72" s="475">
        <f t="shared" si="0"/>
        <v>0</v>
      </c>
      <c r="O72" s="141" t="str">
        <f t="shared" si="2"/>
        <v/>
      </c>
      <c r="P72" s="15"/>
      <c r="Q72" s="15"/>
      <c r="R72" s="15"/>
      <c r="S72" s="15"/>
      <c r="T72" s="15"/>
      <c r="U72" s="15"/>
      <c r="V72" s="15"/>
      <c r="W72" s="621" t="str">
        <f>IF(ISBLANK($C72),"",_xlfn.IFNA(MATCH($C72,Deelnemersoverzicht!$C$16:$C$66,0),0))</f>
        <v/>
      </c>
      <c r="X72" s="15"/>
    </row>
    <row r="73" spans="1:24" ht="12" customHeight="1" x14ac:dyDescent="0.2">
      <c r="A73" s="195" t="str">
        <f t="shared" si="1"/>
        <v/>
      </c>
      <c r="B73" s="552"/>
      <c r="C73" s="553"/>
      <c r="D73" s="553"/>
      <c r="E73" s="553"/>
      <c r="F73" s="554"/>
      <c r="G73" s="554"/>
      <c r="H73" s="554"/>
      <c r="I73" s="555"/>
      <c r="J73" s="556"/>
      <c r="K73" s="557"/>
      <c r="L73" s="558"/>
      <c r="M73" s="559"/>
      <c r="N73" s="475">
        <f t="shared" si="0"/>
        <v>0</v>
      </c>
      <c r="O73" s="141" t="str">
        <f t="shared" si="2"/>
        <v/>
      </c>
      <c r="P73" s="15"/>
      <c r="Q73" s="15"/>
      <c r="R73" s="15"/>
      <c r="S73" s="15"/>
      <c r="T73" s="15"/>
      <c r="U73" s="15"/>
      <c r="V73" s="15"/>
      <c r="W73" s="621" t="str">
        <f>IF(ISBLANK($C73),"",_xlfn.IFNA(MATCH($C73,Deelnemersoverzicht!$C$16:$C$66,0),0))</f>
        <v/>
      </c>
      <c r="X73" s="15"/>
    </row>
    <row r="74" spans="1:24" ht="12" customHeight="1" x14ac:dyDescent="0.2">
      <c r="A74" s="195" t="str">
        <f t="shared" si="1"/>
        <v/>
      </c>
      <c r="B74" s="552"/>
      <c r="C74" s="553"/>
      <c r="D74" s="553"/>
      <c r="E74" s="553"/>
      <c r="F74" s="554"/>
      <c r="G74" s="554"/>
      <c r="H74" s="554"/>
      <c r="I74" s="555"/>
      <c r="J74" s="556"/>
      <c r="K74" s="557"/>
      <c r="L74" s="558"/>
      <c r="M74" s="559"/>
      <c r="N74" s="475">
        <f t="shared" si="0"/>
        <v>0</v>
      </c>
      <c r="O74" s="141" t="str">
        <f t="shared" si="2"/>
        <v/>
      </c>
      <c r="P74" s="15"/>
      <c r="Q74" s="15"/>
      <c r="R74" s="15"/>
      <c r="S74" s="15"/>
      <c r="T74" s="15"/>
      <c r="U74" s="15"/>
      <c r="V74" s="15"/>
      <c r="W74" s="621" t="str">
        <f>IF(ISBLANK($C74),"",_xlfn.IFNA(MATCH($C74,Deelnemersoverzicht!$C$16:$C$66,0),0))</f>
        <v/>
      </c>
      <c r="X74" s="15"/>
    </row>
    <row r="75" spans="1:24" ht="12" customHeight="1" x14ac:dyDescent="0.2">
      <c r="A75" s="195" t="str">
        <f t="shared" si="1"/>
        <v/>
      </c>
      <c r="B75" s="552"/>
      <c r="C75" s="553"/>
      <c r="D75" s="553"/>
      <c r="E75" s="553"/>
      <c r="F75" s="554"/>
      <c r="G75" s="554"/>
      <c r="H75" s="554"/>
      <c r="I75" s="555"/>
      <c r="J75" s="556"/>
      <c r="K75" s="557"/>
      <c r="L75" s="558"/>
      <c r="M75" s="559"/>
      <c r="N75" s="475">
        <f t="shared" si="0"/>
        <v>0</v>
      </c>
      <c r="O75" s="141" t="str">
        <f t="shared" si="2"/>
        <v/>
      </c>
      <c r="P75" s="15"/>
      <c r="Q75" s="15"/>
      <c r="R75" s="15"/>
      <c r="S75" s="15"/>
      <c r="T75" s="15"/>
      <c r="U75" s="15"/>
      <c r="V75" s="15"/>
      <c r="W75" s="621" t="str">
        <f>IF(ISBLANK($C75),"",_xlfn.IFNA(MATCH($C75,Deelnemersoverzicht!$C$16:$C$66,0),0))</f>
        <v/>
      </c>
      <c r="X75" s="15"/>
    </row>
    <row r="76" spans="1:24" ht="12" customHeight="1" x14ac:dyDescent="0.2">
      <c r="A76" s="195" t="str">
        <f t="shared" si="1"/>
        <v/>
      </c>
      <c r="B76" s="552"/>
      <c r="C76" s="553"/>
      <c r="D76" s="553"/>
      <c r="E76" s="553"/>
      <c r="F76" s="554"/>
      <c r="G76" s="554"/>
      <c r="H76" s="554"/>
      <c r="I76" s="555"/>
      <c r="J76" s="556"/>
      <c r="K76" s="557"/>
      <c r="L76" s="558"/>
      <c r="M76" s="559"/>
      <c r="N76" s="475">
        <f t="shared" si="0"/>
        <v>0</v>
      </c>
      <c r="O76" s="141" t="str">
        <f t="shared" si="2"/>
        <v/>
      </c>
      <c r="P76" s="15"/>
      <c r="Q76" s="15"/>
      <c r="R76" s="15"/>
      <c r="S76" s="15"/>
      <c r="T76" s="15"/>
      <c r="U76" s="15"/>
      <c r="V76" s="15"/>
      <c r="W76" s="621" t="str">
        <f>IF(ISBLANK($C76),"",_xlfn.IFNA(MATCH($C76,Deelnemersoverzicht!$C$16:$C$66,0),0))</f>
        <v/>
      </c>
      <c r="X76" s="15"/>
    </row>
    <row r="77" spans="1:24" ht="12" customHeight="1" x14ac:dyDescent="0.2">
      <c r="A77" s="195" t="str">
        <f t="shared" si="1"/>
        <v/>
      </c>
      <c r="B77" s="552"/>
      <c r="C77" s="553"/>
      <c r="D77" s="553"/>
      <c r="E77" s="553"/>
      <c r="F77" s="554"/>
      <c r="G77" s="554"/>
      <c r="H77" s="554"/>
      <c r="I77" s="555"/>
      <c r="J77" s="556"/>
      <c r="K77" s="557"/>
      <c r="L77" s="558"/>
      <c r="M77" s="559"/>
      <c r="N77" s="475">
        <f t="shared" si="0"/>
        <v>0</v>
      </c>
      <c r="O77" s="141" t="str">
        <f t="shared" si="2"/>
        <v/>
      </c>
      <c r="P77" s="15"/>
      <c r="Q77" s="15"/>
      <c r="R77" s="15"/>
      <c r="S77" s="15"/>
      <c r="T77" s="15"/>
      <c r="U77" s="15"/>
      <c r="V77" s="15"/>
      <c r="W77" s="621" t="str">
        <f>IF(ISBLANK($C77),"",_xlfn.IFNA(MATCH($C77,Deelnemersoverzicht!$C$16:$C$66,0),0))</f>
        <v/>
      </c>
      <c r="X77" s="15"/>
    </row>
    <row r="78" spans="1:24" ht="12" customHeight="1" x14ac:dyDescent="0.2">
      <c r="A78" s="195" t="str">
        <f t="shared" si="1"/>
        <v/>
      </c>
      <c r="B78" s="552"/>
      <c r="C78" s="553"/>
      <c r="D78" s="553"/>
      <c r="E78" s="553"/>
      <c r="F78" s="554"/>
      <c r="G78" s="554"/>
      <c r="H78" s="554"/>
      <c r="I78" s="555"/>
      <c r="J78" s="556"/>
      <c r="K78" s="557"/>
      <c r="L78" s="558"/>
      <c r="M78" s="559"/>
      <c r="N78" s="475">
        <f t="shared" si="0"/>
        <v>0</v>
      </c>
      <c r="O78" s="141" t="str">
        <f t="shared" si="2"/>
        <v/>
      </c>
      <c r="P78" s="15"/>
      <c r="Q78" s="15"/>
      <c r="R78" s="15"/>
      <c r="S78" s="15"/>
      <c r="T78" s="15"/>
      <c r="U78" s="15"/>
      <c r="V78" s="15"/>
      <c r="W78" s="621" t="str">
        <f>IF(ISBLANK($C78),"",_xlfn.IFNA(MATCH($C78,Deelnemersoverzicht!$C$16:$C$66,0),0))</f>
        <v/>
      </c>
      <c r="X78" s="15"/>
    </row>
    <row r="79" spans="1:24" ht="12" customHeight="1" x14ac:dyDescent="0.2">
      <c r="A79" s="195" t="str">
        <f t="shared" si="1"/>
        <v/>
      </c>
      <c r="B79" s="552"/>
      <c r="C79" s="553"/>
      <c r="D79" s="553"/>
      <c r="E79" s="553"/>
      <c r="F79" s="554"/>
      <c r="G79" s="554"/>
      <c r="H79" s="554"/>
      <c r="I79" s="555"/>
      <c r="J79" s="556"/>
      <c r="K79" s="557"/>
      <c r="L79" s="558"/>
      <c r="M79" s="559"/>
      <c r="N79" s="475">
        <f t="shared" ref="N79:N89" si="3">K79*J79</f>
        <v>0</v>
      </c>
      <c r="O79" s="141" t="str">
        <f t="shared" si="2"/>
        <v/>
      </c>
      <c r="P79" s="15"/>
      <c r="Q79" s="15"/>
      <c r="R79" s="15"/>
      <c r="S79" s="15"/>
      <c r="T79" s="15"/>
      <c r="U79" s="15"/>
      <c r="V79" s="15"/>
      <c r="W79" s="621" t="str">
        <f>IF(ISBLANK($C79),"",_xlfn.IFNA(MATCH($C79,Deelnemersoverzicht!$C$16:$C$66,0),0))</f>
        <v/>
      </c>
      <c r="X79" s="15"/>
    </row>
    <row r="80" spans="1:24" ht="12" customHeight="1" x14ac:dyDescent="0.2">
      <c r="A80" s="195" t="str">
        <f t="shared" ref="A80:A89" si="4">B80&amp;M80</f>
        <v/>
      </c>
      <c r="B80" s="552"/>
      <c r="C80" s="553"/>
      <c r="D80" s="553"/>
      <c r="E80" s="553"/>
      <c r="F80" s="554"/>
      <c r="G80" s="554"/>
      <c r="H80" s="554"/>
      <c r="I80" s="555"/>
      <c r="J80" s="556"/>
      <c r="K80" s="557"/>
      <c r="L80" s="558"/>
      <c r="M80" s="559"/>
      <c r="N80" s="475">
        <f t="shared" si="3"/>
        <v>0</v>
      </c>
      <c r="O80" s="141" t="str">
        <f t="shared" ref="O80:O89" si="5">IF(AND(COUNTA(B80:K80)&gt;0,ISBLANK(M80)),"Activiteittype ontbreekt!",IF(B80="","",IF(COUNTIF($B$15:$B$314,B80)=1,"",IF(COUNTIF($A$15:$A$314,B80&amp;M80)&gt;1,"","Let op dat elk activiteitnummer hetzelfde activiteittype moet krijgen!"))))</f>
        <v/>
      </c>
      <c r="P80" s="15"/>
      <c r="Q80" s="15"/>
      <c r="R80" s="15"/>
      <c r="S80" s="15"/>
      <c r="T80" s="15"/>
      <c r="U80" s="15"/>
      <c r="V80" s="15"/>
      <c r="W80" s="621" t="str">
        <f>IF(ISBLANK($C80),"",_xlfn.IFNA(MATCH($C80,Deelnemersoverzicht!$C$16:$C$66,0),0))</f>
        <v/>
      </c>
      <c r="X80" s="15"/>
    </row>
    <row r="81" spans="1:24" ht="12" customHeight="1" x14ac:dyDescent="0.2">
      <c r="A81" s="195" t="str">
        <f t="shared" si="4"/>
        <v/>
      </c>
      <c r="B81" s="552"/>
      <c r="C81" s="553"/>
      <c r="D81" s="553"/>
      <c r="E81" s="553"/>
      <c r="F81" s="554"/>
      <c r="G81" s="554"/>
      <c r="H81" s="554"/>
      <c r="I81" s="555"/>
      <c r="J81" s="556"/>
      <c r="K81" s="557"/>
      <c r="L81" s="558"/>
      <c r="M81" s="559"/>
      <c r="N81" s="475">
        <f t="shared" si="3"/>
        <v>0</v>
      </c>
      <c r="O81" s="141" t="str">
        <f t="shared" si="5"/>
        <v/>
      </c>
      <c r="P81" s="15"/>
      <c r="Q81" s="15"/>
      <c r="R81" s="15"/>
      <c r="S81" s="15"/>
      <c r="T81" s="15"/>
      <c r="U81" s="15"/>
      <c r="V81" s="15"/>
      <c r="W81" s="621" t="str">
        <f>IF(ISBLANK($C81),"",_xlfn.IFNA(MATCH($C81,Deelnemersoverzicht!$C$16:$C$66,0),0))</f>
        <v/>
      </c>
      <c r="X81" s="15"/>
    </row>
    <row r="82" spans="1:24" ht="12" customHeight="1" x14ac:dyDescent="0.2">
      <c r="A82" s="195" t="str">
        <f t="shared" si="4"/>
        <v/>
      </c>
      <c r="B82" s="552"/>
      <c r="C82" s="553"/>
      <c r="D82" s="553"/>
      <c r="E82" s="553"/>
      <c r="F82" s="554"/>
      <c r="G82" s="554"/>
      <c r="H82" s="554"/>
      <c r="I82" s="555"/>
      <c r="J82" s="556"/>
      <c r="K82" s="557"/>
      <c r="L82" s="558"/>
      <c r="M82" s="559"/>
      <c r="N82" s="475">
        <f t="shared" si="3"/>
        <v>0</v>
      </c>
      <c r="O82" s="141" t="str">
        <f t="shared" si="5"/>
        <v/>
      </c>
      <c r="P82" s="15"/>
      <c r="Q82" s="15"/>
      <c r="R82" s="15"/>
      <c r="S82" s="15"/>
      <c r="T82" s="15"/>
      <c r="U82" s="15"/>
      <c r="V82" s="15"/>
      <c r="W82" s="621" t="str">
        <f>IF(ISBLANK($C82),"",_xlfn.IFNA(MATCH($C82,Deelnemersoverzicht!$C$16:$C$66,0),0))</f>
        <v/>
      </c>
      <c r="X82" s="15"/>
    </row>
    <row r="83" spans="1:24" ht="12" customHeight="1" x14ac:dyDescent="0.2">
      <c r="A83" s="195" t="str">
        <f t="shared" si="4"/>
        <v/>
      </c>
      <c r="B83" s="552"/>
      <c r="C83" s="553"/>
      <c r="D83" s="553"/>
      <c r="E83" s="553"/>
      <c r="F83" s="554"/>
      <c r="G83" s="554"/>
      <c r="H83" s="554"/>
      <c r="I83" s="555"/>
      <c r="J83" s="556"/>
      <c r="K83" s="557"/>
      <c r="L83" s="558"/>
      <c r="M83" s="559"/>
      <c r="N83" s="475">
        <f t="shared" si="3"/>
        <v>0</v>
      </c>
      <c r="O83" s="141" t="str">
        <f t="shared" si="5"/>
        <v/>
      </c>
      <c r="P83" s="15"/>
      <c r="Q83" s="15"/>
      <c r="R83" s="15"/>
      <c r="S83" s="15"/>
      <c r="T83" s="15"/>
      <c r="U83" s="15"/>
      <c r="V83" s="15"/>
      <c r="W83" s="621" t="str">
        <f>IF(ISBLANK($C83),"",_xlfn.IFNA(MATCH($C83,Deelnemersoverzicht!$C$16:$C$66,0),0))</f>
        <v/>
      </c>
      <c r="X83" s="15"/>
    </row>
    <row r="84" spans="1:24" ht="12" customHeight="1" x14ac:dyDescent="0.2">
      <c r="A84" s="195" t="str">
        <f t="shared" si="4"/>
        <v/>
      </c>
      <c r="B84" s="552"/>
      <c r="C84" s="553"/>
      <c r="D84" s="553"/>
      <c r="E84" s="553"/>
      <c r="F84" s="554"/>
      <c r="G84" s="554"/>
      <c r="H84" s="554"/>
      <c r="I84" s="555"/>
      <c r="J84" s="556"/>
      <c r="K84" s="557"/>
      <c r="L84" s="558"/>
      <c r="M84" s="559"/>
      <c r="N84" s="475">
        <f t="shared" si="3"/>
        <v>0</v>
      </c>
      <c r="O84" s="141" t="str">
        <f t="shared" si="5"/>
        <v/>
      </c>
      <c r="P84" s="15"/>
      <c r="Q84" s="15"/>
      <c r="R84" s="15"/>
      <c r="S84" s="15"/>
      <c r="T84" s="15"/>
      <c r="U84" s="15"/>
      <c r="V84" s="15"/>
      <c r="W84" s="621" t="str">
        <f>IF(ISBLANK($C84),"",_xlfn.IFNA(MATCH($C84,Deelnemersoverzicht!$C$16:$C$66,0),0))</f>
        <v/>
      </c>
      <c r="X84" s="15"/>
    </row>
    <row r="85" spans="1:24" ht="12" customHeight="1" x14ac:dyDescent="0.2">
      <c r="A85" s="195" t="str">
        <f t="shared" si="4"/>
        <v/>
      </c>
      <c r="B85" s="552"/>
      <c r="C85" s="553"/>
      <c r="D85" s="553"/>
      <c r="E85" s="553"/>
      <c r="F85" s="554"/>
      <c r="G85" s="554"/>
      <c r="H85" s="554"/>
      <c r="I85" s="555"/>
      <c r="J85" s="556"/>
      <c r="K85" s="557"/>
      <c r="L85" s="558"/>
      <c r="M85" s="559"/>
      <c r="N85" s="475">
        <f t="shared" si="3"/>
        <v>0</v>
      </c>
      <c r="O85" s="141" t="str">
        <f t="shared" si="5"/>
        <v/>
      </c>
      <c r="P85" s="15"/>
      <c r="Q85" s="15"/>
      <c r="R85" s="15"/>
      <c r="S85" s="15"/>
      <c r="T85" s="15"/>
      <c r="U85" s="15"/>
      <c r="V85" s="15"/>
      <c r="W85" s="621" t="str">
        <f>IF(ISBLANK($C85),"",_xlfn.IFNA(MATCH($C85,Deelnemersoverzicht!$C$16:$C$66,0),0))</f>
        <v/>
      </c>
      <c r="X85" s="15"/>
    </row>
    <row r="86" spans="1:24" ht="12" customHeight="1" x14ac:dyDescent="0.2">
      <c r="A86" s="195" t="str">
        <f t="shared" si="4"/>
        <v/>
      </c>
      <c r="B86" s="552"/>
      <c r="C86" s="553"/>
      <c r="D86" s="553"/>
      <c r="E86" s="553"/>
      <c r="F86" s="554"/>
      <c r="G86" s="554"/>
      <c r="H86" s="554"/>
      <c r="I86" s="555"/>
      <c r="J86" s="556"/>
      <c r="K86" s="557"/>
      <c r="L86" s="558"/>
      <c r="M86" s="559"/>
      <c r="N86" s="475">
        <f t="shared" si="3"/>
        <v>0</v>
      </c>
      <c r="O86" s="141" t="str">
        <f t="shared" si="5"/>
        <v/>
      </c>
      <c r="P86" s="15"/>
      <c r="Q86" s="15"/>
      <c r="R86" s="15"/>
      <c r="S86" s="15"/>
      <c r="T86" s="15"/>
      <c r="U86" s="15"/>
      <c r="V86" s="15"/>
      <c r="W86" s="621" t="str">
        <f>IF(ISBLANK($C86),"",_xlfn.IFNA(MATCH($C86,Deelnemersoverzicht!$C$16:$C$66,0),0))</f>
        <v/>
      </c>
      <c r="X86" s="15"/>
    </row>
    <row r="87" spans="1:24" ht="12" customHeight="1" x14ac:dyDescent="0.2">
      <c r="A87" s="195" t="str">
        <f t="shared" si="4"/>
        <v/>
      </c>
      <c r="B87" s="552"/>
      <c r="C87" s="553"/>
      <c r="D87" s="553"/>
      <c r="E87" s="553"/>
      <c r="F87" s="554"/>
      <c r="G87" s="554"/>
      <c r="H87" s="554"/>
      <c r="I87" s="555"/>
      <c r="J87" s="556"/>
      <c r="K87" s="557"/>
      <c r="L87" s="558"/>
      <c r="M87" s="559"/>
      <c r="N87" s="475">
        <f t="shared" si="3"/>
        <v>0</v>
      </c>
      <c r="O87" s="141" t="str">
        <f t="shared" si="5"/>
        <v/>
      </c>
      <c r="P87" s="15"/>
      <c r="Q87" s="15"/>
      <c r="R87" s="15"/>
      <c r="S87" s="15"/>
      <c r="T87" s="15"/>
      <c r="U87" s="15"/>
      <c r="V87" s="15"/>
      <c r="W87" s="621" t="str">
        <f>IF(ISBLANK($C87),"",_xlfn.IFNA(MATCH($C87,Deelnemersoverzicht!$C$16:$C$66,0),0))</f>
        <v/>
      </c>
      <c r="X87" s="15"/>
    </row>
    <row r="88" spans="1:24" ht="12" customHeight="1" x14ac:dyDescent="0.2">
      <c r="A88" s="195" t="str">
        <f t="shared" si="4"/>
        <v/>
      </c>
      <c r="B88" s="552"/>
      <c r="C88" s="553"/>
      <c r="D88" s="553"/>
      <c r="E88" s="553"/>
      <c r="F88" s="554"/>
      <c r="G88" s="554"/>
      <c r="H88" s="554"/>
      <c r="I88" s="555"/>
      <c r="J88" s="556"/>
      <c r="K88" s="557"/>
      <c r="L88" s="558"/>
      <c r="M88" s="559"/>
      <c r="N88" s="475">
        <f t="shared" si="3"/>
        <v>0</v>
      </c>
      <c r="O88" s="141" t="str">
        <f t="shared" si="5"/>
        <v/>
      </c>
      <c r="P88" s="15"/>
      <c r="Q88" s="15"/>
      <c r="R88" s="15"/>
      <c r="S88" s="15"/>
      <c r="T88" s="15"/>
      <c r="U88" s="15"/>
      <c r="V88" s="15"/>
      <c r="W88" s="621" t="str">
        <f>IF(ISBLANK($C88),"",_xlfn.IFNA(MATCH($C88,Deelnemersoverzicht!$C$16:$C$66,0),0))</f>
        <v/>
      </c>
      <c r="X88" s="15"/>
    </row>
    <row r="89" spans="1:24" ht="12" customHeight="1" x14ac:dyDescent="0.2">
      <c r="A89" s="195" t="str">
        <f t="shared" si="4"/>
        <v/>
      </c>
      <c r="B89" s="552"/>
      <c r="C89" s="553"/>
      <c r="D89" s="553"/>
      <c r="E89" s="553"/>
      <c r="F89" s="554"/>
      <c r="G89" s="554"/>
      <c r="H89" s="554"/>
      <c r="I89" s="555"/>
      <c r="J89" s="556"/>
      <c r="K89" s="557"/>
      <c r="L89" s="558"/>
      <c r="M89" s="559"/>
      <c r="N89" s="475">
        <f t="shared" si="3"/>
        <v>0</v>
      </c>
      <c r="O89" s="141" t="str">
        <f t="shared" si="5"/>
        <v/>
      </c>
      <c r="P89" s="15"/>
      <c r="Q89" s="15"/>
      <c r="R89" s="15"/>
      <c r="S89" s="15"/>
      <c r="T89" s="15"/>
      <c r="U89" s="15"/>
      <c r="V89" s="15"/>
      <c r="W89" s="621" t="str">
        <f>IF(ISBLANK($C89),"",_xlfn.IFNA(MATCH($C89,Deelnemersoverzicht!$C$16:$C$66,0),0))</f>
        <v/>
      </c>
      <c r="X89" s="15"/>
    </row>
    <row r="90" spans="1:24" ht="12" customHeight="1" x14ac:dyDescent="0.2">
      <c r="A90" s="195"/>
      <c r="B90" s="136"/>
      <c r="C90" s="15"/>
      <c r="D90" s="137"/>
      <c r="E90" s="137"/>
      <c r="F90" s="137"/>
      <c r="G90" s="137"/>
      <c r="H90" s="137"/>
      <c r="I90" s="137"/>
      <c r="J90" s="137"/>
      <c r="K90" s="136"/>
      <c r="L90" s="136"/>
      <c r="M90" s="470" t="s">
        <v>503</v>
      </c>
      <c r="N90" s="471">
        <f>SUM(N15:N89)</f>
        <v>0</v>
      </c>
      <c r="O90" s="141"/>
      <c r="P90" s="15"/>
      <c r="Q90" s="15"/>
      <c r="R90" s="15"/>
      <c r="S90" s="15"/>
      <c r="T90" s="15"/>
      <c r="U90" s="15"/>
      <c r="V90" s="15"/>
      <c r="W90" s="621"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P91" s="15"/>
      <c r="Q91" s="15"/>
      <c r="R91" s="15"/>
      <c r="S91" s="15"/>
      <c r="T91" s="15"/>
      <c r="U91" s="15"/>
      <c r="V91" s="15"/>
      <c r="W91" s="621"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P92" s="15"/>
      <c r="Q92" s="15"/>
      <c r="R92" s="15"/>
      <c r="S92" s="15"/>
      <c r="T92" s="15"/>
      <c r="U92" s="15"/>
      <c r="V92" s="15"/>
      <c r="W92" s="621"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P93" s="15"/>
      <c r="Q93" s="15"/>
      <c r="R93" s="15"/>
      <c r="S93" s="15"/>
      <c r="T93" s="15"/>
      <c r="U93" s="15"/>
      <c r="V93" s="15"/>
      <c r="W93" s="440"/>
      <c r="X93" s="607" t="s">
        <v>382</v>
      </c>
    </row>
    <row r="94" spans="1:24" ht="12" customHeight="1" x14ac:dyDescent="0.2">
      <c r="A94" s="195"/>
      <c r="B94" s="137"/>
      <c r="C94" s="137"/>
      <c r="D94" s="137"/>
      <c r="E94" s="137"/>
      <c r="F94" s="136"/>
      <c r="G94" s="136"/>
      <c r="H94" s="136"/>
      <c r="I94" s="136"/>
      <c r="J94" s="136"/>
      <c r="K94" s="136"/>
      <c r="L94" s="136"/>
      <c r="M94" s="136"/>
      <c r="N94" s="136"/>
      <c r="O94" s="141"/>
      <c r="P94" s="15"/>
      <c r="Q94" s="15"/>
      <c r="R94" s="15"/>
      <c r="S94" s="15"/>
      <c r="T94" s="15"/>
      <c r="U94" s="15"/>
      <c r="V94" s="15"/>
      <c r="W94" s="440"/>
      <c r="X94" s="606"/>
    </row>
    <row r="95" spans="1:24" ht="51" customHeight="1" x14ac:dyDescent="0.2">
      <c r="A95" s="196"/>
      <c r="B95" s="464" t="s">
        <v>263</v>
      </c>
      <c r="C95" s="670" t="s">
        <v>99</v>
      </c>
      <c r="D95" s="714" t="s">
        <v>73</v>
      </c>
      <c r="E95" s="714"/>
      <c r="F95" s="465" t="s">
        <v>207</v>
      </c>
      <c r="G95" s="465" t="s">
        <v>384</v>
      </c>
      <c r="H95" s="465" t="s">
        <v>379</v>
      </c>
      <c r="I95" s="465" t="s">
        <v>380</v>
      </c>
      <c r="J95" s="465" t="s">
        <v>116</v>
      </c>
      <c r="K95" s="464" t="s">
        <v>37</v>
      </c>
      <c r="L95" s="465" t="s">
        <v>198</v>
      </c>
      <c r="M95" s="466" t="s">
        <v>65</v>
      </c>
      <c r="N95" s="464" t="s">
        <v>71</v>
      </c>
      <c r="O95" s="141"/>
      <c r="P95" s="15"/>
      <c r="Q95" s="15"/>
      <c r="R95" s="15"/>
      <c r="S95" s="15"/>
      <c r="T95" s="15"/>
      <c r="U95" s="15"/>
      <c r="V95" s="15"/>
      <c r="W95" s="440"/>
      <c r="X95" s="486" t="s">
        <v>383</v>
      </c>
    </row>
    <row r="96" spans="1:24" ht="12" customHeight="1" x14ac:dyDescent="0.2">
      <c r="A96" s="195" t="str">
        <f t="shared" ref="A96:A150" si="6">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P96" s="15"/>
      <c r="Q96" s="15"/>
      <c r="R96" s="15"/>
      <c r="S96" s="15"/>
      <c r="T96" s="15"/>
      <c r="U96" s="15"/>
      <c r="V96" s="15"/>
      <c r="W96" s="621" t="str">
        <f>IF(ISBLANK($C96),"",_xlfn.IFNA(MATCH($C96,Deelnemersoverzicht!$C$16:$C$66,0),0))</f>
        <v/>
      </c>
      <c r="X96" s="487"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6"/>
        <v/>
      </c>
      <c r="B97" s="552"/>
      <c r="C97" s="553"/>
      <c r="D97" s="710"/>
      <c r="E97" s="711"/>
      <c r="F97" s="561"/>
      <c r="G97" s="669"/>
      <c r="H97" s="563"/>
      <c r="I97" s="472">
        <f t="shared" ref="I97:I150" si="8">IFERROR(G97/H97,0)</f>
        <v>0</v>
      </c>
      <c r="J97" s="564"/>
      <c r="K97" s="668">
        <f t="shared" ref="K97:K150" si="9">IFERROR(I97/J97,0)</f>
        <v>0</v>
      </c>
      <c r="L97" s="565"/>
      <c r="M97" s="558"/>
      <c r="N97" s="474">
        <f t="shared" ref="N97:N150" si="10">K97*L97</f>
        <v>0</v>
      </c>
      <c r="O97" s="141" t="str">
        <f>IF(AND(COUNTA(B97:H97)&gt;0,ISBLANK(M97)),"Activiteittype ontbreekt!",IF(B97="","",IF(COUNTIF($B$15:$B$314,B97)=1,"",IF(COUNTIF($A$15:$A$314,B97&amp;M97)&gt;1,"","Let op dat elk activiteitnummer hetzelfde activiteittype moet krijgen!"))))</f>
        <v/>
      </c>
      <c r="P97" s="15"/>
      <c r="Q97" s="15"/>
      <c r="R97" s="15"/>
      <c r="S97" s="15"/>
      <c r="T97" s="15"/>
      <c r="U97" s="15"/>
      <c r="V97" s="15"/>
      <c r="W97" s="621" t="str">
        <f>IF(ISBLANK($C97),"",_xlfn.IFNA(MATCH($C97,Deelnemersoverzicht!$C$16:$C$66,0),0))</f>
        <v/>
      </c>
      <c r="X97" s="487" t="str">
        <f t="shared" si="7"/>
        <v>Na startdatum aangekocht</v>
      </c>
    </row>
    <row r="98" spans="1:24" ht="12" customHeight="1" x14ac:dyDescent="0.2">
      <c r="A98" s="195" t="str">
        <f t="shared" si="6"/>
        <v/>
      </c>
      <c r="B98" s="552"/>
      <c r="C98" s="553"/>
      <c r="D98" s="710"/>
      <c r="E98" s="711"/>
      <c r="F98" s="566"/>
      <c r="G98" s="669"/>
      <c r="H98" s="563"/>
      <c r="I98" s="472">
        <f t="shared" si="8"/>
        <v>0</v>
      </c>
      <c r="J98" s="564"/>
      <c r="K98" s="668">
        <f t="shared" si="9"/>
        <v>0</v>
      </c>
      <c r="L98" s="565"/>
      <c r="M98" s="558"/>
      <c r="N98" s="474">
        <f t="shared" si="10"/>
        <v>0</v>
      </c>
      <c r="O98" s="141" t="str">
        <f>IF(AND(COUNTA(B98:H98)&gt;0,ISBLANK(M98)),"Activiteittype ontbreekt!",IF(B98="","",IF(COUNTIF($B$15:$B$314,B98)=1,"",IF(COUNTIF($A$15:$A$314,B98&amp;M98)&gt;1,"","Let op dat elk activiteitnummer hetzelfde activiteittype moet krijgen!"))))</f>
        <v/>
      </c>
      <c r="P98" s="15"/>
      <c r="Q98" s="15"/>
      <c r="R98" s="15"/>
      <c r="S98" s="15"/>
      <c r="T98" s="15"/>
      <c r="U98" s="15"/>
      <c r="V98" s="15"/>
      <c r="W98" s="621" t="str">
        <f>IF(ISBLANK($C98),"",_xlfn.IFNA(MATCH($C98,Deelnemersoverzicht!$C$16:$C$66,0),0))</f>
        <v/>
      </c>
      <c r="X98" s="487" t="str">
        <f t="shared" si="7"/>
        <v>Na startdatum aangekocht</v>
      </c>
    </row>
    <row r="99" spans="1:24" ht="12" customHeight="1" x14ac:dyDescent="0.2">
      <c r="A99" s="195" t="str">
        <f t="shared" si="6"/>
        <v/>
      </c>
      <c r="B99" s="552"/>
      <c r="C99" s="553"/>
      <c r="D99" s="710"/>
      <c r="E99" s="711"/>
      <c r="F99" s="566"/>
      <c r="G99" s="669"/>
      <c r="H99" s="563"/>
      <c r="I99" s="472">
        <f t="shared" si="8"/>
        <v>0</v>
      </c>
      <c r="J99" s="564"/>
      <c r="K99" s="668">
        <f t="shared" si="9"/>
        <v>0</v>
      </c>
      <c r="L99" s="565"/>
      <c r="M99" s="558"/>
      <c r="N99" s="474">
        <f t="shared" si="10"/>
        <v>0</v>
      </c>
      <c r="O99" s="141" t="str">
        <f t="shared" ref="O99:O150" si="11">IF(AND(COUNTA(B99:H99)&gt;0,ISBLANK(M99)),"Activiteittype ontbreekt!",IF(B99="","",IF(COUNTIF($B$15:$B$314,B99)=1,"",IF(COUNTIF($A$15:$A$314,B99&amp;M99)&gt;1,"","Let op dat elk activiteitnummer hetzelfde activiteittype moet krijgen!"))))</f>
        <v/>
      </c>
      <c r="P99" s="15"/>
      <c r="Q99" s="15"/>
      <c r="R99" s="15"/>
      <c r="S99" s="15"/>
      <c r="T99" s="15"/>
      <c r="U99" s="15"/>
      <c r="V99" s="15"/>
      <c r="W99" s="621" t="str">
        <f>IF(ISBLANK($C99),"",_xlfn.IFNA(MATCH($C99,Deelnemersoverzicht!$C$16:$C$66,0),0))</f>
        <v/>
      </c>
      <c r="X99" s="487" t="str">
        <f t="shared" si="7"/>
        <v>Na startdatum aangekocht</v>
      </c>
    </row>
    <row r="100" spans="1:24" ht="12" customHeight="1" x14ac:dyDescent="0.2">
      <c r="A100" s="195" t="str">
        <f t="shared" si="6"/>
        <v/>
      </c>
      <c r="B100" s="552"/>
      <c r="C100" s="553"/>
      <c r="D100" s="710"/>
      <c r="E100" s="711"/>
      <c r="F100" s="566"/>
      <c r="G100" s="669"/>
      <c r="H100" s="563"/>
      <c r="I100" s="472">
        <f t="shared" si="8"/>
        <v>0</v>
      </c>
      <c r="J100" s="564"/>
      <c r="K100" s="668">
        <f t="shared" si="9"/>
        <v>0</v>
      </c>
      <c r="L100" s="565"/>
      <c r="M100" s="558"/>
      <c r="N100" s="474">
        <f t="shared" si="10"/>
        <v>0</v>
      </c>
      <c r="O100" s="141" t="str">
        <f t="shared" si="11"/>
        <v/>
      </c>
      <c r="P100" s="15"/>
      <c r="Q100" s="15"/>
      <c r="R100" s="15"/>
      <c r="S100" s="15"/>
      <c r="T100" s="15"/>
      <c r="U100" s="15"/>
      <c r="V100" s="15"/>
      <c r="W100" s="621" t="str">
        <f>IF(ISBLANK($C100),"",_xlfn.IFNA(MATCH($C100,Deelnemersoverzicht!$C$16:$C$66,0),0))</f>
        <v/>
      </c>
      <c r="X100" s="487" t="str">
        <f t="shared" si="7"/>
        <v>Na startdatum aangekocht</v>
      </c>
    </row>
    <row r="101" spans="1:24" ht="12" customHeight="1" x14ac:dyDescent="0.2">
      <c r="A101" s="195" t="str">
        <f t="shared" si="6"/>
        <v/>
      </c>
      <c r="B101" s="552"/>
      <c r="C101" s="553"/>
      <c r="D101" s="710"/>
      <c r="E101" s="711"/>
      <c r="F101" s="566"/>
      <c r="G101" s="669"/>
      <c r="H101" s="563"/>
      <c r="I101" s="472">
        <f t="shared" si="8"/>
        <v>0</v>
      </c>
      <c r="J101" s="564"/>
      <c r="K101" s="668">
        <f t="shared" si="9"/>
        <v>0</v>
      </c>
      <c r="L101" s="565"/>
      <c r="M101" s="558"/>
      <c r="N101" s="474">
        <f t="shared" si="10"/>
        <v>0</v>
      </c>
      <c r="O101" s="141" t="str">
        <f t="shared" si="11"/>
        <v/>
      </c>
      <c r="P101" s="15"/>
      <c r="Q101" s="15"/>
      <c r="R101" s="15"/>
      <c r="S101" s="15"/>
      <c r="T101" s="15"/>
      <c r="U101" s="15"/>
      <c r="V101" s="15"/>
      <c r="W101" s="621" t="str">
        <f>IF(ISBLANK($C101),"",_xlfn.IFNA(MATCH($C101,Deelnemersoverzicht!$C$16:$C$66,0),0))</f>
        <v/>
      </c>
      <c r="X101" s="487" t="str">
        <f t="shared" si="7"/>
        <v>Na startdatum aangekocht</v>
      </c>
    </row>
    <row r="102" spans="1:24" ht="12" customHeight="1" x14ac:dyDescent="0.2">
      <c r="A102" s="195" t="str">
        <f t="shared" si="6"/>
        <v/>
      </c>
      <c r="B102" s="552"/>
      <c r="C102" s="553"/>
      <c r="D102" s="710"/>
      <c r="E102" s="711"/>
      <c r="F102" s="566"/>
      <c r="G102" s="669"/>
      <c r="H102" s="563"/>
      <c r="I102" s="472">
        <f t="shared" si="8"/>
        <v>0</v>
      </c>
      <c r="J102" s="564"/>
      <c r="K102" s="668">
        <f t="shared" si="9"/>
        <v>0</v>
      </c>
      <c r="L102" s="565"/>
      <c r="M102" s="558"/>
      <c r="N102" s="474">
        <f t="shared" si="10"/>
        <v>0</v>
      </c>
      <c r="O102" s="141" t="str">
        <f t="shared" si="11"/>
        <v/>
      </c>
      <c r="P102" s="15"/>
      <c r="Q102" s="15"/>
      <c r="R102" s="15"/>
      <c r="S102" s="15"/>
      <c r="T102" s="15"/>
      <c r="U102" s="15"/>
      <c r="V102" s="15"/>
      <c r="W102" s="621" t="str">
        <f>IF(ISBLANK($C102),"",_xlfn.IFNA(MATCH($C102,Deelnemersoverzicht!$C$16:$C$66,0),0))</f>
        <v/>
      </c>
      <c r="X102" s="487" t="str">
        <f t="shared" si="7"/>
        <v>Na startdatum aangekocht</v>
      </c>
    </row>
    <row r="103" spans="1:24" ht="12" customHeight="1" x14ac:dyDescent="0.2">
      <c r="A103" s="195" t="str">
        <f t="shared" si="6"/>
        <v/>
      </c>
      <c r="B103" s="552"/>
      <c r="C103" s="553"/>
      <c r="D103" s="710"/>
      <c r="E103" s="711"/>
      <c r="F103" s="566"/>
      <c r="G103" s="669"/>
      <c r="H103" s="563"/>
      <c r="I103" s="472">
        <f t="shared" si="8"/>
        <v>0</v>
      </c>
      <c r="J103" s="564"/>
      <c r="K103" s="668">
        <f t="shared" si="9"/>
        <v>0</v>
      </c>
      <c r="L103" s="565"/>
      <c r="M103" s="558"/>
      <c r="N103" s="474">
        <f t="shared" si="10"/>
        <v>0</v>
      </c>
      <c r="O103" s="141" t="str">
        <f t="shared" si="11"/>
        <v/>
      </c>
      <c r="P103" s="15"/>
      <c r="Q103" s="15"/>
      <c r="R103" s="15"/>
      <c r="S103" s="15"/>
      <c r="T103" s="15"/>
      <c r="U103" s="15"/>
      <c r="V103" s="15"/>
      <c r="W103" s="621" t="str">
        <f>IF(ISBLANK($C103),"",_xlfn.IFNA(MATCH($C103,Deelnemersoverzicht!$C$16:$C$66,0),0))</f>
        <v/>
      </c>
      <c r="X103" s="487" t="str">
        <f t="shared" si="7"/>
        <v>Na startdatum aangekocht</v>
      </c>
    </row>
    <row r="104" spans="1:24" ht="12" customHeight="1" x14ac:dyDescent="0.2">
      <c r="A104" s="195" t="str">
        <f t="shared" si="6"/>
        <v/>
      </c>
      <c r="B104" s="552"/>
      <c r="C104" s="553"/>
      <c r="D104" s="710"/>
      <c r="E104" s="711"/>
      <c r="F104" s="566"/>
      <c r="G104" s="669"/>
      <c r="H104" s="563"/>
      <c r="I104" s="472">
        <f t="shared" si="8"/>
        <v>0</v>
      </c>
      <c r="J104" s="564"/>
      <c r="K104" s="668">
        <f t="shared" si="9"/>
        <v>0</v>
      </c>
      <c r="L104" s="565"/>
      <c r="M104" s="558"/>
      <c r="N104" s="474">
        <f t="shared" si="10"/>
        <v>0</v>
      </c>
      <c r="O104" s="141" t="str">
        <f t="shared" si="11"/>
        <v/>
      </c>
      <c r="P104" s="15"/>
      <c r="Q104" s="15"/>
      <c r="R104" s="15"/>
      <c r="S104" s="15"/>
      <c r="T104" s="15"/>
      <c r="U104" s="15"/>
      <c r="V104" s="15"/>
      <c r="W104" s="621" t="str">
        <f>IF(ISBLANK($C104),"",_xlfn.IFNA(MATCH($C104,Deelnemersoverzicht!$C$16:$C$66,0),0))</f>
        <v/>
      </c>
      <c r="X104" s="487" t="str">
        <f t="shared" si="7"/>
        <v>Na startdatum aangekocht</v>
      </c>
    </row>
    <row r="105" spans="1:24" ht="12" customHeight="1" x14ac:dyDescent="0.2">
      <c r="A105" s="195" t="str">
        <f t="shared" si="6"/>
        <v/>
      </c>
      <c r="B105" s="552"/>
      <c r="C105" s="553"/>
      <c r="D105" s="710"/>
      <c r="E105" s="711"/>
      <c r="F105" s="566"/>
      <c r="G105" s="669"/>
      <c r="H105" s="563"/>
      <c r="I105" s="472">
        <f t="shared" si="8"/>
        <v>0</v>
      </c>
      <c r="J105" s="564"/>
      <c r="K105" s="668">
        <f t="shared" si="9"/>
        <v>0</v>
      </c>
      <c r="L105" s="565"/>
      <c r="M105" s="558"/>
      <c r="N105" s="474">
        <f t="shared" si="10"/>
        <v>0</v>
      </c>
      <c r="O105" s="141" t="str">
        <f t="shared" si="11"/>
        <v/>
      </c>
      <c r="P105" s="15"/>
      <c r="Q105" s="15"/>
      <c r="R105" s="15"/>
      <c r="S105" s="15"/>
      <c r="T105" s="15"/>
      <c r="U105" s="15"/>
      <c r="V105" s="15"/>
      <c r="W105" s="621" t="str">
        <f>IF(ISBLANK($C105),"",_xlfn.IFNA(MATCH($C105,Deelnemersoverzicht!$C$16:$C$66,0),0))</f>
        <v/>
      </c>
      <c r="X105" s="487" t="str">
        <f t="shared" si="7"/>
        <v>Na startdatum aangekocht</v>
      </c>
    </row>
    <row r="106" spans="1:24" ht="12" customHeight="1" x14ac:dyDescent="0.2">
      <c r="A106" s="195" t="str">
        <f t="shared" si="6"/>
        <v/>
      </c>
      <c r="B106" s="552"/>
      <c r="C106" s="553"/>
      <c r="D106" s="710"/>
      <c r="E106" s="711"/>
      <c r="F106" s="566"/>
      <c r="G106" s="669"/>
      <c r="H106" s="563"/>
      <c r="I106" s="472">
        <f t="shared" si="8"/>
        <v>0</v>
      </c>
      <c r="J106" s="564"/>
      <c r="K106" s="668">
        <f t="shared" si="9"/>
        <v>0</v>
      </c>
      <c r="L106" s="565"/>
      <c r="M106" s="558"/>
      <c r="N106" s="474">
        <f t="shared" si="10"/>
        <v>0</v>
      </c>
      <c r="O106" s="141" t="str">
        <f t="shared" si="11"/>
        <v/>
      </c>
      <c r="P106" s="15"/>
      <c r="Q106" s="15"/>
      <c r="R106" s="15"/>
      <c r="S106" s="15"/>
      <c r="T106" s="15"/>
      <c r="U106" s="15"/>
      <c r="V106" s="15"/>
      <c r="W106" s="621" t="str">
        <f>IF(ISBLANK($C106),"",_xlfn.IFNA(MATCH($C106,Deelnemersoverzicht!$C$16:$C$66,0),0))</f>
        <v/>
      </c>
      <c r="X106" s="487" t="str">
        <f t="shared" si="7"/>
        <v>Na startdatum aangekocht</v>
      </c>
    </row>
    <row r="107" spans="1:24" ht="12" customHeight="1" x14ac:dyDescent="0.2">
      <c r="A107" s="195" t="str">
        <f t="shared" si="6"/>
        <v/>
      </c>
      <c r="B107" s="552"/>
      <c r="C107" s="553"/>
      <c r="D107" s="710"/>
      <c r="E107" s="711"/>
      <c r="F107" s="566"/>
      <c r="G107" s="669"/>
      <c r="H107" s="563"/>
      <c r="I107" s="472">
        <f t="shared" si="8"/>
        <v>0</v>
      </c>
      <c r="J107" s="564"/>
      <c r="K107" s="668">
        <f t="shared" si="9"/>
        <v>0</v>
      </c>
      <c r="L107" s="565"/>
      <c r="M107" s="558"/>
      <c r="N107" s="474">
        <f t="shared" si="10"/>
        <v>0</v>
      </c>
      <c r="O107" s="141" t="str">
        <f t="shared" si="11"/>
        <v/>
      </c>
      <c r="P107" s="15"/>
      <c r="Q107" s="15"/>
      <c r="R107" s="15"/>
      <c r="S107" s="15"/>
      <c r="T107" s="15"/>
      <c r="U107" s="15"/>
      <c r="V107" s="15"/>
      <c r="W107" s="621" t="str">
        <f>IF(ISBLANK($C107),"",_xlfn.IFNA(MATCH($C107,Deelnemersoverzicht!$C$16:$C$66,0),0))</f>
        <v/>
      </c>
      <c r="X107" s="487" t="str">
        <f t="shared" si="7"/>
        <v>Na startdatum aangekocht</v>
      </c>
    </row>
    <row r="108" spans="1:24" ht="12" customHeight="1" x14ac:dyDescent="0.2">
      <c r="A108" s="195" t="str">
        <f t="shared" si="6"/>
        <v/>
      </c>
      <c r="B108" s="552"/>
      <c r="C108" s="553"/>
      <c r="D108" s="710"/>
      <c r="E108" s="711"/>
      <c r="F108" s="566"/>
      <c r="G108" s="669"/>
      <c r="H108" s="563"/>
      <c r="I108" s="472">
        <f t="shared" si="8"/>
        <v>0</v>
      </c>
      <c r="J108" s="564"/>
      <c r="K108" s="668">
        <f t="shared" si="9"/>
        <v>0</v>
      </c>
      <c r="L108" s="565"/>
      <c r="M108" s="558"/>
      <c r="N108" s="474">
        <f t="shared" si="10"/>
        <v>0</v>
      </c>
      <c r="O108" s="141" t="str">
        <f t="shared" si="11"/>
        <v/>
      </c>
      <c r="P108" s="15"/>
      <c r="Q108" s="15"/>
      <c r="R108" s="15"/>
      <c r="S108" s="15"/>
      <c r="T108" s="15"/>
      <c r="U108" s="15"/>
      <c r="V108" s="15"/>
      <c r="W108" s="621" t="str">
        <f>IF(ISBLANK($C108),"",_xlfn.IFNA(MATCH($C108,Deelnemersoverzicht!$C$16:$C$66,0),0))</f>
        <v/>
      </c>
      <c r="X108" s="487" t="str">
        <f t="shared" si="7"/>
        <v>Na startdatum aangekocht</v>
      </c>
    </row>
    <row r="109" spans="1:24" ht="12" customHeight="1" x14ac:dyDescent="0.2">
      <c r="A109" s="195" t="str">
        <f t="shared" si="6"/>
        <v/>
      </c>
      <c r="B109" s="552"/>
      <c r="C109" s="553"/>
      <c r="D109" s="710"/>
      <c r="E109" s="711"/>
      <c r="F109" s="566"/>
      <c r="G109" s="669"/>
      <c r="H109" s="563"/>
      <c r="I109" s="472">
        <f t="shared" si="8"/>
        <v>0</v>
      </c>
      <c r="J109" s="564"/>
      <c r="K109" s="668">
        <f t="shared" si="9"/>
        <v>0</v>
      </c>
      <c r="L109" s="565"/>
      <c r="M109" s="558"/>
      <c r="N109" s="474">
        <f t="shared" si="10"/>
        <v>0</v>
      </c>
      <c r="O109" s="141" t="str">
        <f t="shared" si="11"/>
        <v/>
      </c>
      <c r="P109" s="15"/>
      <c r="Q109" s="15"/>
      <c r="R109" s="15"/>
      <c r="S109" s="15"/>
      <c r="T109" s="15"/>
      <c r="U109" s="15"/>
      <c r="V109" s="15"/>
      <c r="W109" s="621" t="str">
        <f>IF(ISBLANK($C109),"",_xlfn.IFNA(MATCH($C109,Deelnemersoverzicht!$C$16:$C$66,0),0))</f>
        <v/>
      </c>
      <c r="X109" s="487" t="str">
        <f t="shared" si="7"/>
        <v>Na startdatum aangekocht</v>
      </c>
    </row>
    <row r="110" spans="1:24" ht="12" customHeight="1" x14ac:dyDescent="0.2">
      <c r="A110" s="195" t="str">
        <f t="shared" si="6"/>
        <v/>
      </c>
      <c r="B110" s="552"/>
      <c r="C110" s="553"/>
      <c r="D110" s="710"/>
      <c r="E110" s="711"/>
      <c r="F110" s="566"/>
      <c r="G110" s="669"/>
      <c r="H110" s="563"/>
      <c r="I110" s="472">
        <f t="shared" si="8"/>
        <v>0</v>
      </c>
      <c r="J110" s="564"/>
      <c r="K110" s="668">
        <f t="shared" si="9"/>
        <v>0</v>
      </c>
      <c r="L110" s="565"/>
      <c r="M110" s="558"/>
      <c r="N110" s="474">
        <f t="shared" si="10"/>
        <v>0</v>
      </c>
      <c r="O110" s="141" t="str">
        <f t="shared" si="11"/>
        <v/>
      </c>
      <c r="P110" s="15"/>
      <c r="Q110" s="15"/>
      <c r="R110" s="15"/>
      <c r="S110" s="15"/>
      <c r="T110" s="15"/>
      <c r="U110" s="15"/>
      <c r="V110" s="15"/>
      <c r="W110" s="621" t="str">
        <f>IF(ISBLANK($C110),"",_xlfn.IFNA(MATCH($C110,Deelnemersoverzicht!$C$16:$C$66,0),0))</f>
        <v/>
      </c>
      <c r="X110" s="487" t="str">
        <f t="shared" si="7"/>
        <v>Na startdatum aangekocht</v>
      </c>
    </row>
    <row r="111" spans="1:24" ht="12" customHeight="1" x14ac:dyDescent="0.2">
      <c r="A111" s="195" t="str">
        <f t="shared" si="6"/>
        <v/>
      </c>
      <c r="B111" s="552"/>
      <c r="C111" s="553"/>
      <c r="D111" s="710"/>
      <c r="E111" s="711"/>
      <c r="F111" s="566"/>
      <c r="G111" s="669"/>
      <c r="H111" s="563"/>
      <c r="I111" s="472">
        <f t="shared" si="8"/>
        <v>0</v>
      </c>
      <c r="J111" s="564"/>
      <c r="K111" s="668">
        <f t="shared" si="9"/>
        <v>0</v>
      </c>
      <c r="L111" s="565"/>
      <c r="M111" s="558"/>
      <c r="N111" s="474">
        <f t="shared" si="10"/>
        <v>0</v>
      </c>
      <c r="O111" s="141" t="str">
        <f t="shared" si="11"/>
        <v/>
      </c>
      <c r="P111" s="15"/>
      <c r="Q111" s="15"/>
      <c r="R111" s="15"/>
      <c r="S111" s="15"/>
      <c r="T111" s="15"/>
      <c r="U111" s="15"/>
      <c r="V111" s="15"/>
      <c r="W111" s="621" t="str">
        <f>IF(ISBLANK($C111),"",_xlfn.IFNA(MATCH($C111,Deelnemersoverzicht!$C$16:$C$66,0),0))</f>
        <v/>
      </c>
      <c r="X111" s="487" t="str">
        <f t="shared" si="7"/>
        <v>Na startdatum aangekocht</v>
      </c>
    </row>
    <row r="112" spans="1:24" ht="12" customHeight="1" x14ac:dyDescent="0.2">
      <c r="A112" s="195" t="str">
        <f t="shared" si="6"/>
        <v/>
      </c>
      <c r="B112" s="552"/>
      <c r="C112" s="553"/>
      <c r="D112" s="710"/>
      <c r="E112" s="711"/>
      <c r="F112" s="566"/>
      <c r="G112" s="669"/>
      <c r="H112" s="563"/>
      <c r="I112" s="472">
        <f t="shared" si="8"/>
        <v>0</v>
      </c>
      <c r="J112" s="564"/>
      <c r="K112" s="668">
        <f t="shared" si="9"/>
        <v>0</v>
      </c>
      <c r="L112" s="565"/>
      <c r="M112" s="558"/>
      <c r="N112" s="474">
        <f t="shared" si="10"/>
        <v>0</v>
      </c>
      <c r="O112" s="141" t="str">
        <f t="shared" si="11"/>
        <v/>
      </c>
      <c r="P112" s="15"/>
      <c r="Q112" s="15"/>
      <c r="R112" s="15"/>
      <c r="S112" s="15"/>
      <c r="T112" s="15"/>
      <c r="U112" s="15"/>
      <c r="V112" s="15"/>
      <c r="W112" s="621" t="str">
        <f>IF(ISBLANK($C112),"",_xlfn.IFNA(MATCH($C112,Deelnemersoverzicht!$C$16:$C$66,0),0))</f>
        <v/>
      </c>
      <c r="X112" s="487" t="str">
        <f t="shared" si="7"/>
        <v>Na startdatum aangekocht</v>
      </c>
    </row>
    <row r="113" spans="1:24" ht="12" customHeight="1" x14ac:dyDescent="0.2">
      <c r="A113" s="195" t="str">
        <f t="shared" si="6"/>
        <v/>
      </c>
      <c r="B113" s="552"/>
      <c r="C113" s="553"/>
      <c r="D113" s="710"/>
      <c r="E113" s="711"/>
      <c r="F113" s="566"/>
      <c r="G113" s="669"/>
      <c r="H113" s="563"/>
      <c r="I113" s="472">
        <f t="shared" si="8"/>
        <v>0</v>
      </c>
      <c r="J113" s="564"/>
      <c r="K113" s="668">
        <f t="shared" si="9"/>
        <v>0</v>
      </c>
      <c r="L113" s="565"/>
      <c r="M113" s="558"/>
      <c r="N113" s="474">
        <f t="shared" si="10"/>
        <v>0</v>
      </c>
      <c r="O113" s="141" t="str">
        <f t="shared" si="11"/>
        <v/>
      </c>
      <c r="P113" s="15"/>
      <c r="Q113" s="15"/>
      <c r="R113" s="15"/>
      <c r="S113" s="15"/>
      <c r="T113" s="15"/>
      <c r="U113" s="15"/>
      <c r="V113" s="15"/>
      <c r="W113" s="621" t="str">
        <f>IF(ISBLANK($C113),"",_xlfn.IFNA(MATCH($C113,Deelnemersoverzicht!$C$16:$C$66,0),0))</f>
        <v/>
      </c>
      <c r="X113" s="487" t="str">
        <f t="shared" si="7"/>
        <v>Na startdatum aangekocht</v>
      </c>
    </row>
    <row r="114" spans="1:24" ht="12" customHeight="1" x14ac:dyDescent="0.2">
      <c r="A114" s="195" t="str">
        <f t="shared" si="6"/>
        <v/>
      </c>
      <c r="B114" s="552"/>
      <c r="C114" s="553"/>
      <c r="D114" s="710"/>
      <c r="E114" s="711"/>
      <c r="F114" s="566"/>
      <c r="G114" s="669"/>
      <c r="H114" s="563"/>
      <c r="I114" s="472">
        <f t="shared" si="8"/>
        <v>0</v>
      </c>
      <c r="J114" s="564"/>
      <c r="K114" s="668">
        <f t="shared" si="9"/>
        <v>0</v>
      </c>
      <c r="L114" s="565"/>
      <c r="M114" s="558"/>
      <c r="N114" s="474">
        <f t="shared" si="10"/>
        <v>0</v>
      </c>
      <c r="O114" s="141" t="str">
        <f t="shared" si="11"/>
        <v/>
      </c>
      <c r="P114" s="15"/>
      <c r="Q114" s="15"/>
      <c r="R114" s="15"/>
      <c r="S114" s="15"/>
      <c r="T114" s="15"/>
      <c r="U114" s="15"/>
      <c r="V114" s="15"/>
      <c r="W114" s="621" t="str">
        <f>IF(ISBLANK($C114),"",_xlfn.IFNA(MATCH($C114,Deelnemersoverzicht!$C$16:$C$66,0),0))</f>
        <v/>
      </c>
      <c r="X114" s="487" t="str">
        <f t="shared" si="7"/>
        <v>Na startdatum aangekocht</v>
      </c>
    </row>
    <row r="115" spans="1:24" ht="12" customHeight="1" x14ac:dyDescent="0.2">
      <c r="A115" s="195" t="str">
        <f t="shared" si="6"/>
        <v/>
      </c>
      <c r="B115" s="552"/>
      <c r="C115" s="553"/>
      <c r="D115" s="710"/>
      <c r="E115" s="711"/>
      <c r="F115" s="566"/>
      <c r="G115" s="669"/>
      <c r="H115" s="563"/>
      <c r="I115" s="472">
        <f t="shared" si="8"/>
        <v>0</v>
      </c>
      <c r="J115" s="564"/>
      <c r="K115" s="668">
        <f t="shared" si="9"/>
        <v>0</v>
      </c>
      <c r="L115" s="565"/>
      <c r="M115" s="558"/>
      <c r="N115" s="474">
        <f t="shared" si="10"/>
        <v>0</v>
      </c>
      <c r="O115" s="141" t="str">
        <f t="shared" si="11"/>
        <v/>
      </c>
      <c r="P115" s="15"/>
      <c r="Q115" s="15"/>
      <c r="R115" s="15"/>
      <c r="S115" s="15"/>
      <c r="T115" s="15"/>
      <c r="U115" s="15"/>
      <c r="V115" s="15"/>
      <c r="W115" s="621" t="str">
        <f>IF(ISBLANK($C115),"",_xlfn.IFNA(MATCH($C115,Deelnemersoverzicht!$C$16:$C$66,0),0))</f>
        <v/>
      </c>
      <c r="X115" s="487" t="str">
        <f t="shared" si="7"/>
        <v>Na startdatum aangekocht</v>
      </c>
    </row>
    <row r="116" spans="1:24" ht="12" customHeight="1" x14ac:dyDescent="0.2">
      <c r="A116" s="195" t="str">
        <f t="shared" si="6"/>
        <v/>
      </c>
      <c r="B116" s="552"/>
      <c r="C116" s="553"/>
      <c r="D116" s="710"/>
      <c r="E116" s="711"/>
      <c r="F116" s="566"/>
      <c r="G116" s="669"/>
      <c r="H116" s="563"/>
      <c r="I116" s="472">
        <f t="shared" si="8"/>
        <v>0</v>
      </c>
      <c r="J116" s="564"/>
      <c r="K116" s="668">
        <f t="shared" si="9"/>
        <v>0</v>
      </c>
      <c r="L116" s="565"/>
      <c r="M116" s="558"/>
      <c r="N116" s="474">
        <f t="shared" si="10"/>
        <v>0</v>
      </c>
      <c r="O116" s="141" t="str">
        <f t="shared" si="11"/>
        <v/>
      </c>
      <c r="P116" s="15"/>
      <c r="Q116" s="15"/>
      <c r="R116" s="15"/>
      <c r="S116" s="15"/>
      <c r="T116" s="15"/>
      <c r="U116" s="15"/>
      <c r="V116" s="15"/>
      <c r="W116" s="621" t="str">
        <f>IF(ISBLANK($C116),"",_xlfn.IFNA(MATCH($C116,Deelnemersoverzicht!$C$16:$C$66,0),0))</f>
        <v/>
      </c>
      <c r="X116" s="487" t="str">
        <f t="shared" si="7"/>
        <v>Na startdatum aangekocht</v>
      </c>
    </row>
    <row r="117" spans="1:24" ht="12" customHeight="1" x14ac:dyDescent="0.2">
      <c r="A117" s="195" t="str">
        <f t="shared" si="6"/>
        <v/>
      </c>
      <c r="B117" s="552"/>
      <c r="C117" s="553"/>
      <c r="D117" s="710"/>
      <c r="E117" s="711"/>
      <c r="F117" s="566"/>
      <c r="G117" s="669"/>
      <c r="H117" s="563"/>
      <c r="I117" s="472">
        <f t="shared" si="8"/>
        <v>0</v>
      </c>
      <c r="J117" s="564"/>
      <c r="K117" s="668">
        <f t="shared" si="9"/>
        <v>0</v>
      </c>
      <c r="L117" s="565"/>
      <c r="M117" s="558"/>
      <c r="N117" s="474">
        <f t="shared" si="10"/>
        <v>0</v>
      </c>
      <c r="O117" s="141" t="str">
        <f t="shared" si="11"/>
        <v/>
      </c>
      <c r="P117" s="15"/>
      <c r="Q117" s="15"/>
      <c r="R117" s="15"/>
      <c r="S117" s="15"/>
      <c r="T117" s="15"/>
      <c r="U117" s="15"/>
      <c r="V117" s="15"/>
      <c r="W117" s="621" t="str">
        <f>IF(ISBLANK($C117),"",_xlfn.IFNA(MATCH($C117,Deelnemersoverzicht!$C$16:$C$66,0),0))</f>
        <v/>
      </c>
      <c r="X117" s="487" t="str">
        <f t="shared" si="7"/>
        <v>Na startdatum aangekocht</v>
      </c>
    </row>
    <row r="118" spans="1:24" ht="12" customHeight="1" x14ac:dyDescent="0.2">
      <c r="A118" s="195" t="str">
        <f t="shared" si="6"/>
        <v/>
      </c>
      <c r="B118" s="552"/>
      <c r="C118" s="553"/>
      <c r="D118" s="710"/>
      <c r="E118" s="711"/>
      <c r="F118" s="566"/>
      <c r="G118" s="669"/>
      <c r="H118" s="563"/>
      <c r="I118" s="472">
        <f t="shared" si="8"/>
        <v>0</v>
      </c>
      <c r="J118" s="564"/>
      <c r="K118" s="668">
        <f t="shared" si="9"/>
        <v>0</v>
      </c>
      <c r="L118" s="565"/>
      <c r="M118" s="558"/>
      <c r="N118" s="474">
        <f t="shared" si="10"/>
        <v>0</v>
      </c>
      <c r="O118" s="141" t="str">
        <f t="shared" si="11"/>
        <v/>
      </c>
      <c r="P118" s="15"/>
      <c r="Q118" s="15"/>
      <c r="R118" s="15"/>
      <c r="S118" s="15"/>
      <c r="T118" s="15"/>
      <c r="U118" s="15"/>
      <c r="V118" s="15"/>
      <c r="W118" s="621" t="str">
        <f>IF(ISBLANK($C118),"",_xlfn.IFNA(MATCH($C118,Deelnemersoverzicht!$C$16:$C$66,0),0))</f>
        <v/>
      </c>
      <c r="X118" s="487" t="str">
        <f t="shared" si="7"/>
        <v>Na startdatum aangekocht</v>
      </c>
    </row>
    <row r="119" spans="1:24" ht="12" customHeight="1" x14ac:dyDescent="0.2">
      <c r="A119" s="195" t="str">
        <f t="shared" si="6"/>
        <v/>
      </c>
      <c r="B119" s="552"/>
      <c r="C119" s="553"/>
      <c r="D119" s="710"/>
      <c r="E119" s="711"/>
      <c r="F119" s="566"/>
      <c r="G119" s="669"/>
      <c r="H119" s="563"/>
      <c r="I119" s="472">
        <f t="shared" si="8"/>
        <v>0</v>
      </c>
      <c r="J119" s="564"/>
      <c r="K119" s="668">
        <f t="shared" si="9"/>
        <v>0</v>
      </c>
      <c r="L119" s="565"/>
      <c r="M119" s="558"/>
      <c r="N119" s="474">
        <f t="shared" si="10"/>
        <v>0</v>
      </c>
      <c r="O119" s="141" t="str">
        <f t="shared" si="11"/>
        <v/>
      </c>
      <c r="P119" s="15"/>
      <c r="Q119" s="15"/>
      <c r="R119" s="15"/>
      <c r="S119" s="15"/>
      <c r="T119" s="15"/>
      <c r="U119" s="15"/>
      <c r="V119" s="15"/>
      <c r="W119" s="621" t="str">
        <f>IF(ISBLANK($C119),"",_xlfn.IFNA(MATCH($C119,Deelnemersoverzicht!$C$16:$C$66,0),0))</f>
        <v/>
      </c>
      <c r="X119" s="487" t="str">
        <f t="shared" si="7"/>
        <v>Na startdatum aangekocht</v>
      </c>
    </row>
    <row r="120" spans="1:24" ht="12" customHeight="1" x14ac:dyDescent="0.2">
      <c r="A120" s="195" t="str">
        <f t="shared" si="6"/>
        <v/>
      </c>
      <c r="B120" s="552"/>
      <c r="C120" s="553"/>
      <c r="D120" s="710"/>
      <c r="E120" s="711"/>
      <c r="F120" s="566"/>
      <c r="G120" s="669"/>
      <c r="H120" s="563"/>
      <c r="I120" s="472">
        <f t="shared" si="8"/>
        <v>0</v>
      </c>
      <c r="J120" s="564"/>
      <c r="K120" s="668">
        <f t="shared" si="9"/>
        <v>0</v>
      </c>
      <c r="L120" s="565"/>
      <c r="M120" s="558"/>
      <c r="N120" s="474">
        <f t="shared" si="10"/>
        <v>0</v>
      </c>
      <c r="O120" s="141" t="str">
        <f t="shared" si="11"/>
        <v/>
      </c>
      <c r="P120" s="15"/>
      <c r="Q120" s="15"/>
      <c r="R120" s="15"/>
      <c r="S120" s="15"/>
      <c r="T120" s="15"/>
      <c r="U120" s="15"/>
      <c r="V120" s="15"/>
      <c r="W120" s="621" t="str">
        <f>IF(ISBLANK($C120),"",_xlfn.IFNA(MATCH($C120,Deelnemersoverzicht!$C$16:$C$66,0),0))</f>
        <v/>
      </c>
      <c r="X120" s="487" t="str">
        <f t="shared" si="7"/>
        <v>Na startdatum aangekocht</v>
      </c>
    </row>
    <row r="121" spans="1:24" ht="12" customHeight="1" x14ac:dyDescent="0.2">
      <c r="A121" s="195" t="str">
        <f t="shared" si="6"/>
        <v/>
      </c>
      <c r="B121" s="552"/>
      <c r="C121" s="553"/>
      <c r="D121" s="710"/>
      <c r="E121" s="711"/>
      <c r="F121" s="566"/>
      <c r="G121" s="669"/>
      <c r="H121" s="563"/>
      <c r="I121" s="472">
        <f t="shared" si="8"/>
        <v>0</v>
      </c>
      <c r="J121" s="564"/>
      <c r="K121" s="668">
        <f t="shared" si="9"/>
        <v>0</v>
      </c>
      <c r="L121" s="565"/>
      <c r="M121" s="558"/>
      <c r="N121" s="474">
        <f t="shared" si="10"/>
        <v>0</v>
      </c>
      <c r="O121" s="141" t="str">
        <f t="shared" si="11"/>
        <v/>
      </c>
      <c r="P121" s="15"/>
      <c r="Q121" s="15"/>
      <c r="R121" s="15"/>
      <c r="S121" s="15"/>
      <c r="T121" s="15"/>
      <c r="U121" s="15"/>
      <c r="V121" s="15"/>
      <c r="W121" s="621" t="str">
        <f>IF(ISBLANK($C121),"",_xlfn.IFNA(MATCH($C121,Deelnemersoverzicht!$C$16:$C$66,0),0))</f>
        <v/>
      </c>
      <c r="X121" s="487" t="str">
        <f t="shared" si="7"/>
        <v>Na startdatum aangekocht</v>
      </c>
    </row>
    <row r="122" spans="1:24" ht="12" customHeight="1" x14ac:dyDescent="0.2">
      <c r="A122" s="195" t="str">
        <f t="shared" si="6"/>
        <v/>
      </c>
      <c r="B122" s="552"/>
      <c r="C122" s="553"/>
      <c r="D122" s="710"/>
      <c r="E122" s="711"/>
      <c r="F122" s="566"/>
      <c r="G122" s="669"/>
      <c r="H122" s="563"/>
      <c r="I122" s="472">
        <f t="shared" si="8"/>
        <v>0</v>
      </c>
      <c r="J122" s="564"/>
      <c r="K122" s="668">
        <f t="shared" si="9"/>
        <v>0</v>
      </c>
      <c r="L122" s="565"/>
      <c r="M122" s="558"/>
      <c r="N122" s="474">
        <f t="shared" si="10"/>
        <v>0</v>
      </c>
      <c r="O122" s="141" t="str">
        <f t="shared" si="11"/>
        <v/>
      </c>
      <c r="P122" s="15"/>
      <c r="Q122" s="15"/>
      <c r="R122" s="15"/>
      <c r="S122" s="15"/>
      <c r="T122" s="15"/>
      <c r="U122" s="15"/>
      <c r="V122" s="15"/>
      <c r="W122" s="621" t="str">
        <f>IF(ISBLANK($C122),"",_xlfn.IFNA(MATCH($C122,Deelnemersoverzicht!$C$16:$C$66,0),0))</f>
        <v/>
      </c>
      <c r="X122" s="487" t="str">
        <f t="shared" si="7"/>
        <v>Na startdatum aangekocht</v>
      </c>
    </row>
    <row r="123" spans="1:24" ht="12" customHeight="1" x14ac:dyDescent="0.2">
      <c r="A123" s="195" t="str">
        <f t="shared" si="6"/>
        <v/>
      </c>
      <c r="B123" s="552"/>
      <c r="C123" s="553"/>
      <c r="D123" s="710"/>
      <c r="E123" s="711"/>
      <c r="F123" s="566"/>
      <c r="G123" s="669"/>
      <c r="H123" s="563"/>
      <c r="I123" s="472">
        <f t="shared" si="8"/>
        <v>0</v>
      </c>
      <c r="J123" s="564"/>
      <c r="K123" s="668">
        <f t="shared" si="9"/>
        <v>0</v>
      </c>
      <c r="L123" s="565"/>
      <c r="M123" s="558"/>
      <c r="N123" s="474">
        <f t="shared" si="10"/>
        <v>0</v>
      </c>
      <c r="O123" s="141" t="str">
        <f t="shared" si="11"/>
        <v/>
      </c>
      <c r="P123" s="15"/>
      <c r="Q123" s="15"/>
      <c r="R123" s="15"/>
      <c r="S123" s="15"/>
      <c r="T123" s="15"/>
      <c r="U123" s="15"/>
      <c r="V123" s="15"/>
      <c r="W123" s="621" t="str">
        <f>IF(ISBLANK($C123),"",_xlfn.IFNA(MATCH($C123,Deelnemersoverzicht!$C$16:$C$66,0),0))</f>
        <v/>
      </c>
      <c r="X123" s="487" t="str">
        <f t="shared" si="7"/>
        <v>Na startdatum aangekocht</v>
      </c>
    </row>
    <row r="124" spans="1:24" ht="12" customHeight="1" x14ac:dyDescent="0.2">
      <c r="A124" s="195" t="str">
        <f t="shared" si="6"/>
        <v/>
      </c>
      <c r="B124" s="552"/>
      <c r="C124" s="553"/>
      <c r="D124" s="710"/>
      <c r="E124" s="711"/>
      <c r="F124" s="566"/>
      <c r="G124" s="669"/>
      <c r="H124" s="563"/>
      <c r="I124" s="472">
        <f t="shared" si="8"/>
        <v>0</v>
      </c>
      <c r="J124" s="564"/>
      <c r="K124" s="668">
        <f t="shared" si="9"/>
        <v>0</v>
      </c>
      <c r="L124" s="565"/>
      <c r="M124" s="558"/>
      <c r="N124" s="474">
        <f t="shared" si="10"/>
        <v>0</v>
      </c>
      <c r="O124" s="141" t="str">
        <f t="shared" si="11"/>
        <v/>
      </c>
      <c r="P124" s="15"/>
      <c r="Q124" s="15"/>
      <c r="R124" s="15"/>
      <c r="S124" s="15"/>
      <c r="T124" s="15"/>
      <c r="U124" s="15"/>
      <c r="V124" s="15"/>
      <c r="W124" s="621" t="str">
        <f>IF(ISBLANK($C124),"",_xlfn.IFNA(MATCH($C124,Deelnemersoverzicht!$C$16:$C$66,0),0))</f>
        <v/>
      </c>
      <c r="X124" s="487" t="str">
        <f t="shared" si="7"/>
        <v>Na startdatum aangekocht</v>
      </c>
    </row>
    <row r="125" spans="1:24" ht="12" customHeight="1" x14ac:dyDescent="0.2">
      <c r="A125" s="195" t="str">
        <f t="shared" si="6"/>
        <v/>
      </c>
      <c r="B125" s="552"/>
      <c r="C125" s="553"/>
      <c r="D125" s="710"/>
      <c r="E125" s="711"/>
      <c r="F125" s="566"/>
      <c r="G125" s="669"/>
      <c r="H125" s="563"/>
      <c r="I125" s="472">
        <f t="shared" si="8"/>
        <v>0</v>
      </c>
      <c r="J125" s="564"/>
      <c r="K125" s="668">
        <f t="shared" si="9"/>
        <v>0</v>
      </c>
      <c r="L125" s="565"/>
      <c r="M125" s="558"/>
      <c r="N125" s="474">
        <f t="shared" si="10"/>
        <v>0</v>
      </c>
      <c r="O125" s="141" t="str">
        <f t="shared" si="11"/>
        <v/>
      </c>
      <c r="P125" s="15"/>
      <c r="Q125" s="15"/>
      <c r="R125" s="15"/>
      <c r="S125" s="15"/>
      <c r="T125" s="15"/>
      <c r="U125" s="15"/>
      <c r="V125" s="15"/>
      <c r="W125" s="621" t="str">
        <f>IF(ISBLANK($C125),"",_xlfn.IFNA(MATCH($C125,Deelnemersoverzicht!$C$16:$C$66,0),0))</f>
        <v/>
      </c>
      <c r="X125" s="487" t="str">
        <f t="shared" si="7"/>
        <v>Na startdatum aangekocht</v>
      </c>
    </row>
    <row r="126" spans="1:24" ht="12" customHeight="1" x14ac:dyDescent="0.2">
      <c r="A126" s="195" t="str">
        <f t="shared" si="6"/>
        <v/>
      </c>
      <c r="B126" s="552"/>
      <c r="C126" s="553"/>
      <c r="D126" s="710"/>
      <c r="E126" s="711"/>
      <c r="F126" s="566"/>
      <c r="G126" s="669"/>
      <c r="H126" s="563"/>
      <c r="I126" s="472">
        <f t="shared" si="8"/>
        <v>0</v>
      </c>
      <c r="J126" s="564"/>
      <c r="K126" s="668">
        <f t="shared" si="9"/>
        <v>0</v>
      </c>
      <c r="L126" s="565"/>
      <c r="M126" s="558"/>
      <c r="N126" s="474">
        <f t="shared" si="10"/>
        <v>0</v>
      </c>
      <c r="O126" s="141" t="str">
        <f t="shared" si="11"/>
        <v/>
      </c>
      <c r="P126" s="15"/>
      <c r="Q126" s="15"/>
      <c r="R126" s="15"/>
      <c r="S126" s="15"/>
      <c r="T126" s="15"/>
      <c r="U126" s="15"/>
      <c r="V126" s="15"/>
      <c r="W126" s="621" t="str">
        <f>IF(ISBLANK($C126),"",_xlfn.IFNA(MATCH($C126,Deelnemersoverzicht!$C$16:$C$66,0),0))</f>
        <v/>
      </c>
      <c r="X126" s="487" t="str">
        <f t="shared" si="7"/>
        <v>Na startdatum aangekocht</v>
      </c>
    </row>
    <row r="127" spans="1:24" ht="12" customHeight="1" x14ac:dyDescent="0.2">
      <c r="A127" s="195" t="str">
        <f t="shared" si="6"/>
        <v/>
      </c>
      <c r="B127" s="552"/>
      <c r="C127" s="553"/>
      <c r="D127" s="710"/>
      <c r="E127" s="711"/>
      <c r="F127" s="566"/>
      <c r="G127" s="669"/>
      <c r="H127" s="563"/>
      <c r="I127" s="472">
        <f t="shared" si="8"/>
        <v>0</v>
      </c>
      <c r="J127" s="564"/>
      <c r="K127" s="668">
        <f t="shared" si="9"/>
        <v>0</v>
      </c>
      <c r="L127" s="565"/>
      <c r="M127" s="558"/>
      <c r="N127" s="474">
        <f t="shared" si="10"/>
        <v>0</v>
      </c>
      <c r="O127" s="141" t="str">
        <f t="shared" si="11"/>
        <v/>
      </c>
      <c r="P127" s="15"/>
      <c r="Q127" s="15"/>
      <c r="R127" s="15"/>
      <c r="S127" s="15"/>
      <c r="T127" s="15"/>
      <c r="U127" s="15"/>
      <c r="V127" s="15"/>
      <c r="W127" s="621" t="str">
        <f>IF(ISBLANK($C127),"",_xlfn.IFNA(MATCH($C127,Deelnemersoverzicht!$C$16:$C$66,0),0))</f>
        <v/>
      </c>
      <c r="X127" s="487" t="str">
        <f t="shared" si="7"/>
        <v>Na startdatum aangekocht</v>
      </c>
    </row>
    <row r="128" spans="1:24" ht="12" customHeight="1" x14ac:dyDescent="0.2">
      <c r="A128" s="195" t="str">
        <f t="shared" si="6"/>
        <v/>
      </c>
      <c r="B128" s="552"/>
      <c r="C128" s="553"/>
      <c r="D128" s="710"/>
      <c r="E128" s="711"/>
      <c r="F128" s="566"/>
      <c r="G128" s="669"/>
      <c r="H128" s="563"/>
      <c r="I128" s="472">
        <f t="shared" si="8"/>
        <v>0</v>
      </c>
      <c r="J128" s="564"/>
      <c r="K128" s="668">
        <f t="shared" si="9"/>
        <v>0</v>
      </c>
      <c r="L128" s="565"/>
      <c r="M128" s="558"/>
      <c r="N128" s="474">
        <f t="shared" si="10"/>
        <v>0</v>
      </c>
      <c r="O128" s="141" t="str">
        <f t="shared" si="11"/>
        <v/>
      </c>
      <c r="P128" s="15"/>
      <c r="Q128" s="15"/>
      <c r="R128" s="15"/>
      <c r="S128" s="15"/>
      <c r="T128" s="15"/>
      <c r="U128" s="15"/>
      <c r="V128" s="15"/>
      <c r="W128" s="621" t="str">
        <f>IF(ISBLANK($C128),"",_xlfn.IFNA(MATCH($C128,Deelnemersoverzicht!$C$16:$C$66,0),0))</f>
        <v/>
      </c>
      <c r="X128" s="487"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6"/>
        <v/>
      </c>
      <c r="B129" s="552"/>
      <c r="C129" s="553"/>
      <c r="D129" s="710"/>
      <c r="E129" s="711"/>
      <c r="F129" s="566"/>
      <c r="G129" s="669"/>
      <c r="H129" s="563"/>
      <c r="I129" s="472">
        <f t="shared" si="8"/>
        <v>0</v>
      </c>
      <c r="J129" s="564"/>
      <c r="K129" s="668">
        <f t="shared" si="9"/>
        <v>0</v>
      </c>
      <c r="L129" s="565"/>
      <c r="M129" s="558"/>
      <c r="N129" s="474">
        <f t="shared" si="10"/>
        <v>0</v>
      </c>
      <c r="O129" s="141" t="str">
        <f t="shared" si="11"/>
        <v/>
      </c>
      <c r="P129" s="15"/>
      <c r="Q129" s="15"/>
      <c r="R129" s="15"/>
      <c r="S129" s="15"/>
      <c r="T129" s="15"/>
      <c r="U129" s="15"/>
      <c r="V129" s="15"/>
      <c r="W129" s="621" t="str">
        <f>IF(ISBLANK($C129),"",_xlfn.IFNA(MATCH($C129,Deelnemersoverzicht!$C$16:$C$66,0),0))</f>
        <v/>
      </c>
      <c r="X129" s="487" t="str">
        <f t="shared" si="12"/>
        <v>Na startdatum aangekocht</v>
      </c>
    </row>
    <row r="130" spans="1:24" ht="12" customHeight="1" x14ac:dyDescent="0.2">
      <c r="A130" s="195" t="str">
        <f t="shared" si="6"/>
        <v/>
      </c>
      <c r="B130" s="552"/>
      <c r="C130" s="553"/>
      <c r="D130" s="710"/>
      <c r="E130" s="711"/>
      <c r="F130" s="566"/>
      <c r="G130" s="669"/>
      <c r="H130" s="563"/>
      <c r="I130" s="472">
        <f t="shared" si="8"/>
        <v>0</v>
      </c>
      <c r="J130" s="564"/>
      <c r="K130" s="668">
        <f t="shared" si="9"/>
        <v>0</v>
      </c>
      <c r="L130" s="565"/>
      <c r="M130" s="558"/>
      <c r="N130" s="474">
        <f t="shared" si="10"/>
        <v>0</v>
      </c>
      <c r="O130" s="141" t="str">
        <f t="shared" si="11"/>
        <v/>
      </c>
      <c r="P130" s="15"/>
      <c r="Q130" s="15"/>
      <c r="R130" s="15"/>
      <c r="S130" s="15"/>
      <c r="T130" s="15"/>
      <c r="U130" s="15"/>
      <c r="V130" s="15"/>
      <c r="W130" s="621" t="str">
        <f>IF(ISBLANK($C130),"",_xlfn.IFNA(MATCH($C130,Deelnemersoverzicht!$C$16:$C$66,0),0))</f>
        <v/>
      </c>
      <c r="X130" s="487" t="str">
        <f t="shared" si="12"/>
        <v>Na startdatum aangekocht</v>
      </c>
    </row>
    <row r="131" spans="1:24" ht="12" customHeight="1" x14ac:dyDescent="0.2">
      <c r="A131" s="195" t="str">
        <f t="shared" si="6"/>
        <v/>
      </c>
      <c r="B131" s="552"/>
      <c r="C131" s="553"/>
      <c r="D131" s="710"/>
      <c r="E131" s="711"/>
      <c r="F131" s="566"/>
      <c r="G131" s="669"/>
      <c r="H131" s="563"/>
      <c r="I131" s="472">
        <f t="shared" si="8"/>
        <v>0</v>
      </c>
      <c r="J131" s="564"/>
      <c r="K131" s="668">
        <f t="shared" si="9"/>
        <v>0</v>
      </c>
      <c r="L131" s="565"/>
      <c r="M131" s="558"/>
      <c r="N131" s="474">
        <f t="shared" si="10"/>
        <v>0</v>
      </c>
      <c r="O131" s="141" t="str">
        <f t="shared" si="11"/>
        <v/>
      </c>
      <c r="P131" s="15"/>
      <c r="Q131" s="15"/>
      <c r="R131" s="15"/>
      <c r="S131" s="15"/>
      <c r="T131" s="15"/>
      <c r="U131" s="15"/>
      <c r="V131" s="15"/>
      <c r="W131" s="621" t="str">
        <f>IF(ISBLANK($C131),"",_xlfn.IFNA(MATCH($C131,Deelnemersoverzicht!$C$16:$C$66,0),0))</f>
        <v/>
      </c>
      <c r="X131" s="487" t="str">
        <f t="shared" si="12"/>
        <v>Na startdatum aangekocht</v>
      </c>
    </row>
    <row r="132" spans="1:24" ht="12" customHeight="1" x14ac:dyDescent="0.2">
      <c r="A132" s="195" t="str">
        <f t="shared" si="6"/>
        <v/>
      </c>
      <c r="B132" s="552"/>
      <c r="C132" s="553"/>
      <c r="D132" s="710"/>
      <c r="E132" s="711"/>
      <c r="F132" s="566"/>
      <c r="G132" s="669"/>
      <c r="H132" s="563"/>
      <c r="I132" s="472">
        <f t="shared" si="8"/>
        <v>0</v>
      </c>
      <c r="J132" s="564"/>
      <c r="K132" s="668">
        <f t="shared" si="9"/>
        <v>0</v>
      </c>
      <c r="L132" s="565"/>
      <c r="M132" s="558"/>
      <c r="N132" s="474">
        <f t="shared" si="10"/>
        <v>0</v>
      </c>
      <c r="O132" s="141" t="str">
        <f t="shared" si="11"/>
        <v/>
      </c>
      <c r="P132" s="15"/>
      <c r="Q132" s="15"/>
      <c r="R132" s="15"/>
      <c r="S132" s="15"/>
      <c r="T132" s="15"/>
      <c r="U132" s="15"/>
      <c r="V132" s="15"/>
      <c r="W132" s="621" t="str">
        <f>IF(ISBLANK($C132),"",_xlfn.IFNA(MATCH($C132,Deelnemersoverzicht!$C$16:$C$66,0),0))</f>
        <v/>
      </c>
      <c r="X132" s="487" t="str">
        <f t="shared" si="12"/>
        <v>Na startdatum aangekocht</v>
      </c>
    </row>
    <row r="133" spans="1:24" ht="12" customHeight="1" x14ac:dyDescent="0.2">
      <c r="A133" s="195" t="str">
        <f t="shared" si="6"/>
        <v/>
      </c>
      <c r="B133" s="552"/>
      <c r="C133" s="553"/>
      <c r="D133" s="710"/>
      <c r="E133" s="711"/>
      <c r="F133" s="566"/>
      <c r="G133" s="669"/>
      <c r="H133" s="563"/>
      <c r="I133" s="472">
        <f t="shared" si="8"/>
        <v>0</v>
      </c>
      <c r="J133" s="564"/>
      <c r="K133" s="668">
        <f t="shared" si="9"/>
        <v>0</v>
      </c>
      <c r="L133" s="565"/>
      <c r="M133" s="558"/>
      <c r="N133" s="474">
        <f t="shared" si="10"/>
        <v>0</v>
      </c>
      <c r="O133" s="141" t="str">
        <f t="shared" si="11"/>
        <v/>
      </c>
      <c r="P133" s="15"/>
      <c r="Q133" s="15"/>
      <c r="R133" s="15"/>
      <c r="S133" s="15"/>
      <c r="T133" s="15"/>
      <c r="U133" s="15"/>
      <c r="V133" s="15"/>
      <c r="W133" s="621" t="str">
        <f>IF(ISBLANK($C133),"",_xlfn.IFNA(MATCH($C133,Deelnemersoverzicht!$C$16:$C$66,0),0))</f>
        <v/>
      </c>
      <c r="X133" s="487" t="str">
        <f t="shared" si="12"/>
        <v>Na startdatum aangekocht</v>
      </c>
    </row>
    <row r="134" spans="1:24" ht="12" customHeight="1" x14ac:dyDescent="0.2">
      <c r="A134" s="195" t="str">
        <f t="shared" si="6"/>
        <v/>
      </c>
      <c r="B134" s="552"/>
      <c r="C134" s="553"/>
      <c r="D134" s="710"/>
      <c r="E134" s="711"/>
      <c r="F134" s="566"/>
      <c r="G134" s="669"/>
      <c r="H134" s="563"/>
      <c r="I134" s="472">
        <f t="shared" si="8"/>
        <v>0</v>
      </c>
      <c r="J134" s="564"/>
      <c r="K134" s="668">
        <f t="shared" si="9"/>
        <v>0</v>
      </c>
      <c r="L134" s="565"/>
      <c r="M134" s="558"/>
      <c r="N134" s="474">
        <f t="shared" si="10"/>
        <v>0</v>
      </c>
      <c r="O134" s="141" t="str">
        <f t="shared" si="11"/>
        <v/>
      </c>
      <c r="P134" s="15"/>
      <c r="Q134" s="15"/>
      <c r="R134" s="15"/>
      <c r="S134" s="15"/>
      <c r="T134" s="15"/>
      <c r="U134" s="15"/>
      <c r="V134" s="15"/>
      <c r="W134" s="621" t="str">
        <f>IF(ISBLANK($C134),"",_xlfn.IFNA(MATCH($C134,Deelnemersoverzicht!$C$16:$C$66,0),0))</f>
        <v/>
      </c>
      <c r="X134" s="487" t="str">
        <f t="shared" si="12"/>
        <v>Na startdatum aangekocht</v>
      </c>
    </row>
    <row r="135" spans="1:24" ht="12" customHeight="1" x14ac:dyDescent="0.2">
      <c r="A135" s="195" t="str">
        <f t="shared" si="6"/>
        <v/>
      </c>
      <c r="B135" s="552"/>
      <c r="C135" s="553"/>
      <c r="D135" s="710"/>
      <c r="E135" s="711"/>
      <c r="F135" s="566"/>
      <c r="G135" s="669"/>
      <c r="H135" s="563"/>
      <c r="I135" s="472">
        <f t="shared" si="8"/>
        <v>0</v>
      </c>
      <c r="J135" s="564"/>
      <c r="K135" s="668">
        <f t="shared" si="9"/>
        <v>0</v>
      </c>
      <c r="L135" s="565"/>
      <c r="M135" s="558"/>
      <c r="N135" s="474">
        <f t="shared" si="10"/>
        <v>0</v>
      </c>
      <c r="O135" s="141" t="str">
        <f t="shared" si="11"/>
        <v/>
      </c>
      <c r="P135" s="15"/>
      <c r="Q135" s="15"/>
      <c r="R135" s="15"/>
      <c r="S135" s="15"/>
      <c r="T135" s="15"/>
      <c r="U135" s="15"/>
      <c r="V135" s="15"/>
      <c r="W135" s="621" t="str">
        <f>IF(ISBLANK($C135),"",_xlfn.IFNA(MATCH($C135,Deelnemersoverzicht!$C$16:$C$66,0),0))</f>
        <v/>
      </c>
      <c r="X135" s="487" t="str">
        <f t="shared" si="12"/>
        <v>Na startdatum aangekocht</v>
      </c>
    </row>
    <row r="136" spans="1:24" ht="12" customHeight="1" x14ac:dyDescent="0.2">
      <c r="A136" s="195" t="str">
        <f t="shared" si="6"/>
        <v/>
      </c>
      <c r="B136" s="552"/>
      <c r="C136" s="553"/>
      <c r="D136" s="710"/>
      <c r="E136" s="711"/>
      <c r="F136" s="566"/>
      <c r="G136" s="669"/>
      <c r="H136" s="563"/>
      <c r="I136" s="472">
        <f t="shared" si="8"/>
        <v>0</v>
      </c>
      <c r="J136" s="564"/>
      <c r="K136" s="668">
        <f t="shared" si="9"/>
        <v>0</v>
      </c>
      <c r="L136" s="565"/>
      <c r="M136" s="558"/>
      <c r="N136" s="474">
        <f t="shared" si="10"/>
        <v>0</v>
      </c>
      <c r="O136" s="141" t="str">
        <f t="shared" si="11"/>
        <v/>
      </c>
      <c r="P136" s="15"/>
      <c r="Q136" s="15"/>
      <c r="R136" s="15"/>
      <c r="S136" s="15"/>
      <c r="T136" s="15"/>
      <c r="U136" s="15"/>
      <c r="V136" s="15"/>
      <c r="W136" s="621" t="str">
        <f>IF(ISBLANK($C136),"",_xlfn.IFNA(MATCH($C136,Deelnemersoverzicht!$C$16:$C$66,0),0))</f>
        <v/>
      </c>
      <c r="X136" s="487" t="str">
        <f t="shared" si="12"/>
        <v>Na startdatum aangekocht</v>
      </c>
    </row>
    <row r="137" spans="1:24" ht="12" customHeight="1" x14ac:dyDescent="0.2">
      <c r="A137" s="195" t="str">
        <f t="shared" si="6"/>
        <v/>
      </c>
      <c r="B137" s="552"/>
      <c r="C137" s="553"/>
      <c r="D137" s="710"/>
      <c r="E137" s="711"/>
      <c r="F137" s="566"/>
      <c r="G137" s="669"/>
      <c r="H137" s="563"/>
      <c r="I137" s="472">
        <f t="shared" si="8"/>
        <v>0</v>
      </c>
      <c r="J137" s="564"/>
      <c r="K137" s="668">
        <f t="shared" si="9"/>
        <v>0</v>
      </c>
      <c r="L137" s="565"/>
      <c r="M137" s="558"/>
      <c r="N137" s="474">
        <f t="shared" si="10"/>
        <v>0</v>
      </c>
      <c r="O137" s="141" t="str">
        <f t="shared" si="11"/>
        <v/>
      </c>
      <c r="P137" s="15"/>
      <c r="Q137" s="15"/>
      <c r="R137" s="15"/>
      <c r="S137" s="15"/>
      <c r="T137" s="15"/>
      <c r="U137" s="15"/>
      <c r="V137" s="15"/>
      <c r="W137" s="621" t="str">
        <f>IF(ISBLANK($C137),"",_xlfn.IFNA(MATCH($C137,Deelnemersoverzicht!$C$16:$C$66,0),0))</f>
        <v/>
      </c>
      <c r="X137" s="487" t="str">
        <f t="shared" si="12"/>
        <v>Na startdatum aangekocht</v>
      </c>
    </row>
    <row r="138" spans="1:24" ht="12" customHeight="1" x14ac:dyDescent="0.2">
      <c r="A138" s="195" t="str">
        <f t="shared" si="6"/>
        <v/>
      </c>
      <c r="B138" s="552"/>
      <c r="C138" s="553"/>
      <c r="D138" s="710"/>
      <c r="E138" s="711"/>
      <c r="F138" s="566"/>
      <c r="G138" s="669"/>
      <c r="H138" s="563"/>
      <c r="I138" s="472">
        <f t="shared" si="8"/>
        <v>0</v>
      </c>
      <c r="J138" s="564"/>
      <c r="K138" s="668">
        <f t="shared" si="9"/>
        <v>0</v>
      </c>
      <c r="L138" s="565"/>
      <c r="M138" s="558"/>
      <c r="N138" s="474">
        <f t="shared" si="10"/>
        <v>0</v>
      </c>
      <c r="O138" s="141" t="str">
        <f t="shared" si="11"/>
        <v/>
      </c>
      <c r="P138" s="15"/>
      <c r="Q138" s="15"/>
      <c r="R138" s="15"/>
      <c r="S138" s="15"/>
      <c r="T138" s="15"/>
      <c r="U138" s="15"/>
      <c r="V138" s="15"/>
      <c r="W138" s="621" t="str">
        <f>IF(ISBLANK($C138),"",_xlfn.IFNA(MATCH($C138,Deelnemersoverzicht!$C$16:$C$66,0),0))</f>
        <v/>
      </c>
      <c r="X138" s="487" t="str">
        <f t="shared" si="12"/>
        <v>Na startdatum aangekocht</v>
      </c>
    </row>
    <row r="139" spans="1:24" ht="12" customHeight="1" x14ac:dyDescent="0.2">
      <c r="A139" s="195" t="str">
        <f t="shared" si="6"/>
        <v/>
      </c>
      <c r="B139" s="552"/>
      <c r="C139" s="553"/>
      <c r="D139" s="710"/>
      <c r="E139" s="711"/>
      <c r="F139" s="566"/>
      <c r="G139" s="669"/>
      <c r="H139" s="563"/>
      <c r="I139" s="472">
        <f t="shared" si="8"/>
        <v>0</v>
      </c>
      <c r="J139" s="564"/>
      <c r="K139" s="668">
        <f t="shared" si="9"/>
        <v>0</v>
      </c>
      <c r="L139" s="565"/>
      <c r="M139" s="558"/>
      <c r="N139" s="474">
        <f t="shared" si="10"/>
        <v>0</v>
      </c>
      <c r="O139" s="141" t="str">
        <f t="shared" si="11"/>
        <v/>
      </c>
      <c r="P139" s="15"/>
      <c r="Q139" s="15"/>
      <c r="R139" s="15"/>
      <c r="S139" s="15"/>
      <c r="T139" s="15"/>
      <c r="U139" s="15"/>
      <c r="V139" s="15"/>
      <c r="W139" s="621" t="str">
        <f>IF(ISBLANK($C139),"",_xlfn.IFNA(MATCH($C139,Deelnemersoverzicht!$C$16:$C$66,0),0))</f>
        <v/>
      </c>
      <c r="X139" s="487" t="str">
        <f t="shared" si="12"/>
        <v>Na startdatum aangekocht</v>
      </c>
    </row>
    <row r="140" spans="1:24" ht="12" customHeight="1" x14ac:dyDescent="0.2">
      <c r="A140" s="195" t="str">
        <f t="shared" si="6"/>
        <v/>
      </c>
      <c r="B140" s="552"/>
      <c r="C140" s="553"/>
      <c r="D140" s="710"/>
      <c r="E140" s="711"/>
      <c r="F140" s="566"/>
      <c r="G140" s="669"/>
      <c r="H140" s="563"/>
      <c r="I140" s="472">
        <f t="shared" si="8"/>
        <v>0</v>
      </c>
      <c r="J140" s="564"/>
      <c r="K140" s="668">
        <f t="shared" si="9"/>
        <v>0</v>
      </c>
      <c r="L140" s="565"/>
      <c r="M140" s="558"/>
      <c r="N140" s="474">
        <f t="shared" si="10"/>
        <v>0</v>
      </c>
      <c r="O140" s="141" t="str">
        <f t="shared" si="11"/>
        <v/>
      </c>
      <c r="P140" s="15"/>
      <c r="Q140" s="15"/>
      <c r="R140" s="15"/>
      <c r="S140" s="15"/>
      <c r="T140" s="15"/>
      <c r="U140" s="15"/>
      <c r="V140" s="15"/>
      <c r="W140" s="621" t="str">
        <f>IF(ISBLANK($C140),"",_xlfn.IFNA(MATCH($C140,Deelnemersoverzicht!$C$16:$C$66,0),0))</f>
        <v/>
      </c>
      <c r="X140" s="487" t="str">
        <f t="shared" si="12"/>
        <v>Na startdatum aangekocht</v>
      </c>
    </row>
    <row r="141" spans="1:24" ht="12" customHeight="1" x14ac:dyDescent="0.2">
      <c r="A141" s="195" t="str">
        <f t="shared" si="6"/>
        <v/>
      </c>
      <c r="B141" s="552"/>
      <c r="C141" s="553"/>
      <c r="D141" s="710"/>
      <c r="E141" s="711"/>
      <c r="F141" s="566"/>
      <c r="G141" s="669"/>
      <c r="H141" s="563"/>
      <c r="I141" s="472">
        <f t="shared" si="8"/>
        <v>0</v>
      </c>
      <c r="J141" s="564"/>
      <c r="K141" s="668">
        <f t="shared" si="9"/>
        <v>0</v>
      </c>
      <c r="L141" s="565"/>
      <c r="M141" s="558"/>
      <c r="N141" s="474">
        <f t="shared" si="10"/>
        <v>0</v>
      </c>
      <c r="O141" s="141" t="str">
        <f t="shared" si="11"/>
        <v/>
      </c>
      <c r="P141" s="15"/>
      <c r="Q141" s="15"/>
      <c r="R141" s="15"/>
      <c r="S141" s="15"/>
      <c r="T141" s="15"/>
      <c r="U141" s="15"/>
      <c r="V141" s="15"/>
      <c r="W141" s="621" t="str">
        <f>IF(ISBLANK($C141),"",_xlfn.IFNA(MATCH($C141,Deelnemersoverzicht!$C$16:$C$66,0),0))</f>
        <v/>
      </c>
      <c r="X141" s="487" t="str">
        <f t="shared" si="12"/>
        <v>Na startdatum aangekocht</v>
      </c>
    </row>
    <row r="142" spans="1:24" ht="12" customHeight="1" x14ac:dyDescent="0.2">
      <c r="A142" s="195" t="str">
        <f t="shared" si="6"/>
        <v/>
      </c>
      <c r="B142" s="552"/>
      <c r="C142" s="553"/>
      <c r="D142" s="710"/>
      <c r="E142" s="711"/>
      <c r="F142" s="566"/>
      <c r="G142" s="669"/>
      <c r="H142" s="563"/>
      <c r="I142" s="472">
        <f t="shared" si="8"/>
        <v>0</v>
      </c>
      <c r="J142" s="564"/>
      <c r="K142" s="668">
        <f t="shared" si="9"/>
        <v>0</v>
      </c>
      <c r="L142" s="565"/>
      <c r="M142" s="558"/>
      <c r="N142" s="474">
        <f t="shared" si="10"/>
        <v>0</v>
      </c>
      <c r="O142" s="141" t="str">
        <f t="shared" si="11"/>
        <v/>
      </c>
      <c r="P142" s="15"/>
      <c r="Q142" s="15"/>
      <c r="R142" s="15"/>
      <c r="S142" s="15"/>
      <c r="T142" s="15"/>
      <c r="U142" s="15"/>
      <c r="V142" s="15"/>
      <c r="W142" s="621" t="str">
        <f>IF(ISBLANK($C142),"",_xlfn.IFNA(MATCH($C142,Deelnemersoverzicht!$C$16:$C$66,0),0))</f>
        <v/>
      </c>
      <c r="X142" s="487" t="str">
        <f t="shared" si="12"/>
        <v>Na startdatum aangekocht</v>
      </c>
    </row>
    <row r="143" spans="1:24" ht="12" customHeight="1" x14ac:dyDescent="0.2">
      <c r="A143" s="195" t="str">
        <f t="shared" si="6"/>
        <v/>
      </c>
      <c r="B143" s="552"/>
      <c r="C143" s="553"/>
      <c r="D143" s="710"/>
      <c r="E143" s="711"/>
      <c r="F143" s="566"/>
      <c r="G143" s="669"/>
      <c r="H143" s="563"/>
      <c r="I143" s="472">
        <f t="shared" si="8"/>
        <v>0</v>
      </c>
      <c r="J143" s="564"/>
      <c r="K143" s="668">
        <f t="shared" si="9"/>
        <v>0</v>
      </c>
      <c r="L143" s="565"/>
      <c r="M143" s="558"/>
      <c r="N143" s="474">
        <f t="shared" si="10"/>
        <v>0</v>
      </c>
      <c r="O143" s="141" t="str">
        <f t="shared" si="11"/>
        <v/>
      </c>
      <c r="P143" s="15"/>
      <c r="Q143" s="15"/>
      <c r="R143" s="15"/>
      <c r="S143" s="15"/>
      <c r="T143" s="15"/>
      <c r="U143" s="15"/>
      <c r="V143" s="15"/>
      <c r="W143" s="621" t="str">
        <f>IF(ISBLANK($C143),"",_xlfn.IFNA(MATCH($C143,Deelnemersoverzicht!$C$16:$C$66,0),0))</f>
        <v/>
      </c>
      <c r="X143" s="487" t="str">
        <f t="shared" si="12"/>
        <v>Na startdatum aangekocht</v>
      </c>
    </row>
    <row r="144" spans="1:24" ht="12" customHeight="1" x14ac:dyDescent="0.2">
      <c r="A144" s="195" t="str">
        <f t="shared" si="6"/>
        <v/>
      </c>
      <c r="B144" s="552"/>
      <c r="C144" s="553"/>
      <c r="D144" s="710"/>
      <c r="E144" s="711"/>
      <c r="F144" s="566"/>
      <c r="G144" s="669"/>
      <c r="H144" s="563"/>
      <c r="I144" s="472">
        <f t="shared" si="8"/>
        <v>0</v>
      </c>
      <c r="J144" s="564"/>
      <c r="K144" s="668">
        <f t="shared" si="9"/>
        <v>0</v>
      </c>
      <c r="L144" s="565"/>
      <c r="M144" s="558"/>
      <c r="N144" s="474">
        <f t="shared" si="10"/>
        <v>0</v>
      </c>
      <c r="O144" s="141" t="str">
        <f t="shared" si="11"/>
        <v/>
      </c>
      <c r="P144" s="15"/>
      <c r="Q144" s="15"/>
      <c r="R144" s="15"/>
      <c r="S144" s="15"/>
      <c r="T144" s="15"/>
      <c r="U144" s="15"/>
      <c r="V144" s="15"/>
      <c r="W144" s="621" t="str">
        <f>IF(ISBLANK($C144),"",_xlfn.IFNA(MATCH($C144,Deelnemersoverzicht!$C$16:$C$66,0),0))</f>
        <v/>
      </c>
      <c r="X144" s="487" t="str">
        <f t="shared" si="12"/>
        <v>Na startdatum aangekocht</v>
      </c>
    </row>
    <row r="145" spans="1:24" ht="12" customHeight="1" x14ac:dyDescent="0.2">
      <c r="A145" s="195" t="str">
        <f t="shared" si="6"/>
        <v/>
      </c>
      <c r="B145" s="552"/>
      <c r="C145" s="553"/>
      <c r="D145" s="710"/>
      <c r="E145" s="711"/>
      <c r="F145" s="566"/>
      <c r="G145" s="669"/>
      <c r="H145" s="563"/>
      <c r="I145" s="472">
        <f t="shared" si="8"/>
        <v>0</v>
      </c>
      <c r="J145" s="564"/>
      <c r="K145" s="668">
        <f t="shared" si="9"/>
        <v>0</v>
      </c>
      <c r="L145" s="565"/>
      <c r="M145" s="558"/>
      <c r="N145" s="474">
        <f t="shared" si="10"/>
        <v>0</v>
      </c>
      <c r="O145" s="141" t="str">
        <f t="shared" si="11"/>
        <v/>
      </c>
      <c r="P145" s="15"/>
      <c r="Q145" s="15"/>
      <c r="R145" s="15"/>
      <c r="S145" s="15"/>
      <c r="T145" s="15"/>
      <c r="U145" s="15"/>
      <c r="V145" s="15"/>
      <c r="W145" s="621" t="str">
        <f>IF(ISBLANK($C145),"",_xlfn.IFNA(MATCH($C145,Deelnemersoverzicht!$C$16:$C$66,0),0))</f>
        <v/>
      </c>
      <c r="X145" s="487" t="str">
        <f t="shared" si="12"/>
        <v>Na startdatum aangekocht</v>
      </c>
    </row>
    <row r="146" spans="1:24" ht="12" customHeight="1" x14ac:dyDescent="0.2">
      <c r="A146" s="195" t="str">
        <f t="shared" si="6"/>
        <v/>
      </c>
      <c r="B146" s="552"/>
      <c r="C146" s="553"/>
      <c r="D146" s="710"/>
      <c r="E146" s="711"/>
      <c r="F146" s="566"/>
      <c r="G146" s="669"/>
      <c r="H146" s="563"/>
      <c r="I146" s="472">
        <f t="shared" si="8"/>
        <v>0</v>
      </c>
      <c r="J146" s="564"/>
      <c r="K146" s="668">
        <f t="shared" si="9"/>
        <v>0</v>
      </c>
      <c r="L146" s="565"/>
      <c r="M146" s="558"/>
      <c r="N146" s="474">
        <f t="shared" si="10"/>
        <v>0</v>
      </c>
      <c r="O146" s="141" t="str">
        <f t="shared" si="11"/>
        <v/>
      </c>
      <c r="P146" s="15"/>
      <c r="Q146" s="15"/>
      <c r="R146" s="15"/>
      <c r="S146" s="15"/>
      <c r="T146" s="15"/>
      <c r="U146" s="15"/>
      <c r="V146" s="15"/>
      <c r="W146" s="621" t="str">
        <f>IF(ISBLANK($C146),"",_xlfn.IFNA(MATCH($C146,Deelnemersoverzicht!$C$16:$C$66,0),0))</f>
        <v/>
      </c>
      <c r="X146" s="487" t="str">
        <f t="shared" si="12"/>
        <v>Na startdatum aangekocht</v>
      </c>
    </row>
    <row r="147" spans="1:24" ht="12" customHeight="1" x14ac:dyDescent="0.2">
      <c r="A147" s="195" t="str">
        <f t="shared" si="6"/>
        <v/>
      </c>
      <c r="B147" s="552"/>
      <c r="C147" s="553"/>
      <c r="D147" s="710"/>
      <c r="E147" s="711"/>
      <c r="F147" s="566"/>
      <c r="G147" s="669"/>
      <c r="H147" s="563"/>
      <c r="I147" s="472">
        <f t="shared" si="8"/>
        <v>0</v>
      </c>
      <c r="J147" s="564"/>
      <c r="K147" s="668">
        <f t="shared" si="9"/>
        <v>0</v>
      </c>
      <c r="L147" s="565"/>
      <c r="M147" s="558"/>
      <c r="N147" s="474">
        <f t="shared" si="10"/>
        <v>0</v>
      </c>
      <c r="O147" s="141" t="str">
        <f t="shared" si="11"/>
        <v/>
      </c>
      <c r="P147" s="15"/>
      <c r="Q147" s="15"/>
      <c r="R147" s="15"/>
      <c r="S147" s="15"/>
      <c r="T147" s="15"/>
      <c r="U147" s="15"/>
      <c r="V147" s="15"/>
      <c r="W147" s="621" t="str">
        <f>IF(ISBLANK($C147),"",_xlfn.IFNA(MATCH($C147,Deelnemersoverzicht!$C$16:$C$66,0),0))</f>
        <v/>
      </c>
      <c r="X147" s="487" t="str">
        <f t="shared" si="12"/>
        <v>Na startdatum aangekocht</v>
      </c>
    </row>
    <row r="148" spans="1:24" ht="12" customHeight="1" x14ac:dyDescent="0.2">
      <c r="A148" s="195" t="str">
        <f t="shared" si="6"/>
        <v/>
      </c>
      <c r="B148" s="552"/>
      <c r="C148" s="553"/>
      <c r="D148" s="710"/>
      <c r="E148" s="711"/>
      <c r="F148" s="566"/>
      <c r="G148" s="669"/>
      <c r="H148" s="563"/>
      <c r="I148" s="472">
        <f t="shared" si="8"/>
        <v>0</v>
      </c>
      <c r="J148" s="564"/>
      <c r="K148" s="668">
        <f t="shared" si="9"/>
        <v>0</v>
      </c>
      <c r="L148" s="565"/>
      <c r="M148" s="558"/>
      <c r="N148" s="474">
        <f t="shared" si="10"/>
        <v>0</v>
      </c>
      <c r="O148" s="141" t="str">
        <f t="shared" si="11"/>
        <v/>
      </c>
      <c r="P148" s="15"/>
      <c r="Q148" s="15"/>
      <c r="R148" s="15"/>
      <c r="S148" s="15"/>
      <c r="T148" s="15"/>
      <c r="U148" s="15"/>
      <c r="V148" s="15"/>
      <c r="W148" s="621" t="str">
        <f>IF(ISBLANK($C148),"",_xlfn.IFNA(MATCH($C148,Deelnemersoverzicht!$C$16:$C$66,0),0))</f>
        <v/>
      </c>
      <c r="X148" s="487" t="str">
        <f t="shared" si="12"/>
        <v>Na startdatum aangekocht</v>
      </c>
    </row>
    <row r="149" spans="1:24" ht="12" customHeight="1" x14ac:dyDescent="0.2">
      <c r="A149" s="195" t="str">
        <f t="shared" si="6"/>
        <v/>
      </c>
      <c r="B149" s="552"/>
      <c r="C149" s="553"/>
      <c r="D149" s="710"/>
      <c r="E149" s="711"/>
      <c r="F149" s="566"/>
      <c r="G149" s="669"/>
      <c r="H149" s="563"/>
      <c r="I149" s="472">
        <f t="shared" si="8"/>
        <v>0</v>
      </c>
      <c r="J149" s="564"/>
      <c r="K149" s="668">
        <f t="shared" si="9"/>
        <v>0</v>
      </c>
      <c r="L149" s="565"/>
      <c r="M149" s="558"/>
      <c r="N149" s="474">
        <f t="shared" si="10"/>
        <v>0</v>
      </c>
      <c r="O149" s="141" t="str">
        <f t="shared" si="11"/>
        <v/>
      </c>
      <c r="P149" s="15"/>
      <c r="Q149" s="15"/>
      <c r="R149" s="15"/>
      <c r="S149" s="15"/>
      <c r="T149" s="15"/>
      <c r="U149" s="15"/>
      <c r="V149" s="15"/>
      <c r="W149" s="621" t="str">
        <f>IF(ISBLANK($C149),"",_xlfn.IFNA(MATCH($C149,Deelnemersoverzicht!$C$16:$C$66,0),0))</f>
        <v/>
      </c>
      <c r="X149" s="487" t="str">
        <f t="shared" si="12"/>
        <v>Na startdatum aangekocht</v>
      </c>
    </row>
    <row r="150" spans="1:24" ht="12" customHeight="1" x14ac:dyDescent="0.2">
      <c r="A150" s="195" t="str">
        <f t="shared" si="6"/>
        <v/>
      </c>
      <c r="B150" s="552"/>
      <c r="C150" s="553"/>
      <c r="D150" s="710"/>
      <c r="E150" s="711"/>
      <c r="F150" s="566"/>
      <c r="G150" s="669"/>
      <c r="H150" s="563"/>
      <c r="I150" s="472">
        <f t="shared" si="8"/>
        <v>0</v>
      </c>
      <c r="J150" s="564"/>
      <c r="K150" s="668">
        <f t="shared" si="9"/>
        <v>0</v>
      </c>
      <c r="L150" s="565"/>
      <c r="M150" s="558"/>
      <c r="N150" s="474">
        <f t="shared" si="10"/>
        <v>0</v>
      </c>
      <c r="O150" s="141" t="str">
        <f t="shared" si="11"/>
        <v/>
      </c>
      <c r="P150" s="15"/>
      <c r="Q150" s="15"/>
      <c r="R150" s="15"/>
      <c r="S150" s="15"/>
      <c r="T150" s="15"/>
      <c r="U150" s="15"/>
      <c r="V150" s="15"/>
      <c r="W150" s="621" t="str">
        <f>IF(ISBLANK($C150),"",_xlfn.IFNA(MATCH($C150,Deelnemersoverzicht!$C$16:$C$66,0),0))</f>
        <v/>
      </c>
      <c r="X150" s="487" t="str">
        <f t="shared" si="12"/>
        <v>Na startdatum aangekocht</v>
      </c>
    </row>
    <row r="151" spans="1:24" ht="12" customHeight="1" x14ac:dyDescent="0.2">
      <c r="A151" s="195"/>
      <c r="B151" s="136"/>
      <c r="C151" s="15"/>
      <c r="D151" s="136"/>
      <c r="E151" s="136"/>
      <c r="F151" s="136"/>
      <c r="G151" s="136"/>
      <c r="H151" s="136"/>
      <c r="I151" s="136"/>
      <c r="J151" s="136"/>
      <c r="K151" s="136"/>
      <c r="L151" s="136"/>
      <c r="M151" s="470" t="s">
        <v>74</v>
      </c>
      <c r="N151" s="471">
        <f>SUM(N96:N150)</f>
        <v>0</v>
      </c>
      <c r="O151" s="141"/>
      <c r="P151" s="15"/>
      <c r="Q151" s="15"/>
      <c r="R151" s="15"/>
      <c r="S151" s="15"/>
      <c r="T151" s="15"/>
      <c r="U151" s="15"/>
      <c r="V151" s="15"/>
      <c r="W151" s="440"/>
      <c r="X151" s="487" t="str">
        <f t="shared" si="12"/>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P152" s="15"/>
      <c r="Q152" s="15"/>
      <c r="R152" s="15"/>
      <c r="S152" s="15"/>
      <c r="T152" s="15"/>
      <c r="U152" s="15"/>
      <c r="V152" s="15"/>
      <c r="W152" s="440"/>
      <c r="X152" s="487" t="str">
        <f t="shared" si="12"/>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P153" s="15"/>
      <c r="Q153" s="15"/>
      <c r="R153" s="15"/>
      <c r="S153" s="15"/>
      <c r="T153" s="15"/>
      <c r="U153" s="15"/>
      <c r="V153" s="15"/>
      <c r="W153" s="440"/>
      <c r="X153" s="15"/>
    </row>
    <row r="154" spans="1:24" ht="12" customHeight="1" x14ac:dyDescent="0.2">
      <c r="A154" s="195"/>
      <c r="B154" s="137"/>
      <c r="C154" s="137"/>
      <c r="D154" s="136"/>
      <c r="E154" s="136"/>
      <c r="F154" s="136"/>
      <c r="G154" s="136"/>
      <c r="H154" s="136"/>
      <c r="I154" s="136"/>
      <c r="J154" s="136"/>
      <c r="K154" s="136"/>
      <c r="L154" s="136"/>
      <c r="M154" s="136"/>
      <c r="N154" s="136"/>
      <c r="O154" s="141"/>
      <c r="P154" s="15"/>
      <c r="Q154" s="15"/>
      <c r="R154" s="15"/>
      <c r="S154" s="15"/>
      <c r="T154" s="15"/>
      <c r="U154" s="15"/>
      <c r="V154" s="15"/>
      <c r="W154" s="440"/>
      <c r="X154" s="15"/>
    </row>
    <row r="155" spans="1:24" ht="12" customHeight="1" x14ac:dyDescent="0.2">
      <c r="A155" s="195"/>
      <c r="B155" s="137" t="s">
        <v>122</v>
      </c>
      <c r="C155" s="136"/>
      <c r="D155" s="136"/>
      <c r="E155" s="136"/>
      <c r="F155" s="136"/>
      <c r="G155" s="136"/>
      <c r="H155" s="136"/>
      <c r="I155" s="136"/>
      <c r="J155" s="136"/>
      <c r="K155" s="136"/>
      <c r="L155" s="136"/>
      <c r="M155" s="136"/>
      <c r="N155" s="136"/>
      <c r="O155" s="141"/>
      <c r="P155" s="15"/>
      <c r="Q155" s="15"/>
      <c r="R155" s="15"/>
      <c r="S155" s="15"/>
      <c r="T155" s="15"/>
      <c r="U155" s="15"/>
      <c r="V155" s="15"/>
      <c r="W155" s="440"/>
      <c r="X155" s="15"/>
    </row>
    <row r="156" spans="1:24" ht="60" x14ac:dyDescent="0.2">
      <c r="A156" s="195"/>
      <c r="B156" s="464" t="s">
        <v>263</v>
      </c>
      <c r="C156" s="670" t="s">
        <v>99</v>
      </c>
      <c r="D156" s="465" t="s">
        <v>73</v>
      </c>
      <c r="E156" s="467"/>
      <c r="F156" s="467"/>
      <c r="G156" s="467"/>
      <c r="H156" s="548" t="s">
        <v>450</v>
      </c>
      <c r="I156" s="465" t="s">
        <v>385</v>
      </c>
      <c r="J156" s="488" t="s">
        <v>379</v>
      </c>
      <c r="K156" s="712" t="s">
        <v>234</v>
      </c>
      <c r="L156" s="713"/>
      <c r="M156" s="466" t="s">
        <v>65</v>
      </c>
      <c r="N156" s="464" t="s">
        <v>386</v>
      </c>
      <c r="O156" s="141"/>
      <c r="P156" s="15"/>
      <c r="Q156" s="15"/>
      <c r="R156" s="15"/>
      <c r="S156" s="15"/>
      <c r="T156" s="15"/>
      <c r="U156" s="15"/>
      <c r="V156" s="15"/>
      <c r="W156" s="440"/>
      <c r="X156" s="486" t="s">
        <v>383</v>
      </c>
    </row>
    <row r="157" spans="1:24" ht="12" customHeight="1" x14ac:dyDescent="0.2">
      <c r="A157" s="195" t="str">
        <f t="shared" ref="A157:A206" si="13">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15"/>
      <c r="Q157" s="15"/>
      <c r="R157" s="15"/>
      <c r="S157" s="15"/>
      <c r="T157" s="15"/>
      <c r="U157" s="15"/>
      <c r="V157" s="15"/>
      <c r="W157" s="621"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3"/>
        <v/>
      </c>
      <c r="B158" s="552"/>
      <c r="C158" s="560"/>
      <c r="D158" s="567"/>
      <c r="E158" s="567"/>
      <c r="F158" s="567"/>
      <c r="G158" s="567"/>
      <c r="H158" s="568"/>
      <c r="I158" s="562"/>
      <c r="J158" s="563"/>
      <c r="K158" s="708">
        <f t="shared" ref="K158:K206" si="14">IFERROR($I158-$N158,0)</f>
        <v>0</v>
      </c>
      <c r="L158" s="709"/>
      <c r="M158" s="559"/>
      <c r="N158" s="474">
        <f>IFERROR(($I158/$J158)*(Deelnemersoverzicht!$C$13-(DATEDIF(Startdatum,$H158,"D")/365)),0)</f>
        <v>0</v>
      </c>
      <c r="O158" s="141" t="str">
        <f t="shared" ref="O158:O206" si="15">IF(AND(COUNTA(B158:J158)&gt;0,ISBLANK(M158)),"Activiteittype ontbreekt!",IF(B158="","",IF(COUNTIF($B$15:$B$314,B158)=1,"",IF(COUNTIF($A$15:$A$314,B158&amp;M158)&gt;1,"","Let op dat elk activiteitnummer hetzelfde activiteittype moet krijgen!"))))</f>
        <v/>
      </c>
      <c r="P158" s="15"/>
      <c r="Q158" s="15"/>
      <c r="R158" s="15"/>
      <c r="S158" s="15"/>
      <c r="T158" s="15"/>
      <c r="U158" s="15"/>
      <c r="V158" s="15"/>
      <c r="W158" s="621" t="str">
        <f>IF(ISBLANK($C158),"",_xlfn.IFNA(MATCH($C158,Deelnemersoverzicht!$C$16:$C$66,0),0))</f>
        <v/>
      </c>
      <c r="X158" s="487"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3"/>
        <v/>
      </c>
      <c r="B159" s="552"/>
      <c r="C159" s="560"/>
      <c r="D159" s="567"/>
      <c r="E159" s="567"/>
      <c r="F159" s="567"/>
      <c r="G159" s="567"/>
      <c r="H159" s="568"/>
      <c r="I159" s="562"/>
      <c r="J159" s="563"/>
      <c r="K159" s="708">
        <f t="shared" si="14"/>
        <v>0</v>
      </c>
      <c r="L159" s="709"/>
      <c r="M159" s="559"/>
      <c r="N159" s="474">
        <f>IFERROR(($I159/$J159)*(Deelnemersoverzicht!$C$13-(DATEDIF(Startdatum,$H159,"D")/365)),0)</f>
        <v>0</v>
      </c>
      <c r="O159" s="141" t="str">
        <f t="shared" si="15"/>
        <v/>
      </c>
      <c r="P159" s="15"/>
      <c r="Q159" s="15"/>
      <c r="R159" s="15"/>
      <c r="S159" s="15"/>
      <c r="T159" s="15"/>
      <c r="U159" s="15"/>
      <c r="V159" s="15"/>
      <c r="W159" s="621" t="str">
        <f>IF(ISBLANK($C159),"",_xlfn.IFNA(MATCH($C159,Deelnemersoverzicht!$C$16:$C$66,0),0))</f>
        <v/>
      </c>
      <c r="X159" s="487" t="str">
        <f t="shared" si="16"/>
        <v>Na startdatum aangekocht</v>
      </c>
    </row>
    <row r="160" spans="1:24" ht="12" customHeight="1" x14ac:dyDescent="0.2">
      <c r="A160" s="195" t="str">
        <f t="shared" si="13"/>
        <v/>
      </c>
      <c r="B160" s="552"/>
      <c r="C160" s="560"/>
      <c r="D160" s="567"/>
      <c r="E160" s="567"/>
      <c r="F160" s="567"/>
      <c r="G160" s="567"/>
      <c r="H160" s="568"/>
      <c r="I160" s="562"/>
      <c r="J160" s="563"/>
      <c r="K160" s="708">
        <f t="shared" si="14"/>
        <v>0</v>
      </c>
      <c r="L160" s="709"/>
      <c r="M160" s="559"/>
      <c r="N160" s="474">
        <f>IFERROR(($I160/$J160)*(Deelnemersoverzicht!$C$13-(DATEDIF(Startdatum,$H160,"D")/365)),0)</f>
        <v>0</v>
      </c>
      <c r="O160" s="141" t="str">
        <f t="shared" si="15"/>
        <v/>
      </c>
      <c r="P160" s="15"/>
      <c r="Q160" s="15"/>
      <c r="R160" s="15"/>
      <c r="S160" s="15"/>
      <c r="T160" s="15"/>
      <c r="U160" s="15"/>
      <c r="V160" s="15"/>
      <c r="W160" s="621" t="str">
        <f>IF(ISBLANK($C160),"",_xlfn.IFNA(MATCH($C160,Deelnemersoverzicht!$C$16:$C$66,0),0))</f>
        <v/>
      </c>
      <c r="X160" s="487" t="str">
        <f t="shared" si="16"/>
        <v>Na startdatum aangekocht</v>
      </c>
    </row>
    <row r="161" spans="1:24" ht="12" customHeight="1" x14ac:dyDescent="0.2">
      <c r="A161" s="195" t="str">
        <f t="shared" si="13"/>
        <v/>
      </c>
      <c r="B161" s="552"/>
      <c r="C161" s="560"/>
      <c r="D161" s="567"/>
      <c r="E161" s="567"/>
      <c r="F161" s="567"/>
      <c r="G161" s="567"/>
      <c r="H161" s="568"/>
      <c r="I161" s="562"/>
      <c r="J161" s="563"/>
      <c r="K161" s="708">
        <f t="shared" si="14"/>
        <v>0</v>
      </c>
      <c r="L161" s="709"/>
      <c r="M161" s="559"/>
      <c r="N161" s="474">
        <f>IFERROR(($I161/$J161)*(Deelnemersoverzicht!$C$13-(DATEDIF(Startdatum,$H161,"D")/365)),0)</f>
        <v>0</v>
      </c>
      <c r="O161" s="141" t="str">
        <f t="shared" si="15"/>
        <v/>
      </c>
      <c r="P161" s="15"/>
      <c r="Q161" s="15"/>
      <c r="R161" s="15"/>
      <c r="S161" s="15"/>
      <c r="T161" s="15"/>
      <c r="U161" s="15"/>
      <c r="V161" s="15"/>
      <c r="W161" s="621" t="str">
        <f>IF(ISBLANK($C161),"",_xlfn.IFNA(MATCH($C161,Deelnemersoverzicht!$C$16:$C$66,0),0))</f>
        <v/>
      </c>
      <c r="X161" s="487" t="str">
        <f t="shared" si="16"/>
        <v>Na startdatum aangekocht</v>
      </c>
    </row>
    <row r="162" spans="1:24" ht="12" customHeight="1" x14ac:dyDescent="0.2">
      <c r="A162" s="195" t="str">
        <f t="shared" si="13"/>
        <v/>
      </c>
      <c r="B162" s="552"/>
      <c r="C162" s="560"/>
      <c r="D162" s="567"/>
      <c r="E162" s="567"/>
      <c r="F162" s="567"/>
      <c r="G162" s="567"/>
      <c r="H162" s="568"/>
      <c r="I162" s="562"/>
      <c r="J162" s="563"/>
      <c r="K162" s="708">
        <f t="shared" si="14"/>
        <v>0</v>
      </c>
      <c r="L162" s="709"/>
      <c r="M162" s="559"/>
      <c r="N162" s="474">
        <f>IFERROR(($I162/$J162)*(Deelnemersoverzicht!$C$13-(DATEDIF(Startdatum,$H162,"D")/365)),0)</f>
        <v>0</v>
      </c>
      <c r="O162" s="141" t="str">
        <f t="shared" si="15"/>
        <v/>
      </c>
      <c r="P162" s="15"/>
      <c r="Q162" s="15"/>
      <c r="R162" s="15"/>
      <c r="S162" s="15"/>
      <c r="T162" s="15"/>
      <c r="U162" s="15"/>
      <c r="V162" s="15"/>
      <c r="W162" s="621" t="str">
        <f>IF(ISBLANK($C162),"",_xlfn.IFNA(MATCH($C162,Deelnemersoverzicht!$C$16:$C$66,0),0))</f>
        <v/>
      </c>
      <c r="X162" s="487" t="str">
        <f t="shared" si="16"/>
        <v>Na startdatum aangekocht</v>
      </c>
    </row>
    <row r="163" spans="1:24" ht="12" customHeight="1" x14ac:dyDescent="0.2">
      <c r="A163" s="195" t="str">
        <f t="shared" si="13"/>
        <v/>
      </c>
      <c r="B163" s="552"/>
      <c r="C163" s="560"/>
      <c r="D163" s="567"/>
      <c r="E163" s="567"/>
      <c r="F163" s="567"/>
      <c r="G163" s="567"/>
      <c r="H163" s="568"/>
      <c r="I163" s="562"/>
      <c r="J163" s="563"/>
      <c r="K163" s="708">
        <f t="shared" si="14"/>
        <v>0</v>
      </c>
      <c r="L163" s="709"/>
      <c r="M163" s="559"/>
      <c r="N163" s="474">
        <f>IFERROR(($I163/$J163)*(Deelnemersoverzicht!$C$13-(DATEDIF(Startdatum,$H163,"D")/365)),0)</f>
        <v>0</v>
      </c>
      <c r="O163" s="141" t="str">
        <f t="shared" si="15"/>
        <v/>
      </c>
      <c r="P163" s="15"/>
      <c r="Q163" s="15"/>
      <c r="R163" s="15"/>
      <c r="S163" s="15"/>
      <c r="T163" s="15"/>
      <c r="U163" s="15"/>
      <c r="V163" s="15"/>
      <c r="W163" s="621" t="str">
        <f>IF(ISBLANK($C163),"",_xlfn.IFNA(MATCH($C163,Deelnemersoverzicht!$C$16:$C$66,0),0))</f>
        <v/>
      </c>
      <c r="X163" s="487" t="str">
        <f t="shared" si="16"/>
        <v>Na startdatum aangekocht</v>
      </c>
    </row>
    <row r="164" spans="1:24" x14ac:dyDescent="0.2">
      <c r="A164" s="195" t="str">
        <f t="shared" si="13"/>
        <v/>
      </c>
      <c r="B164" s="552"/>
      <c r="C164" s="560"/>
      <c r="D164" s="567"/>
      <c r="E164" s="567"/>
      <c r="F164" s="567"/>
      <c r="G164" s="567"/>
      <c r="H164" s="568"/>
      <c r="I164" s="562"/>
      <c r="J164" s="563"/>
      <c r="K164" s="708">
        <f t="shared" si="14"/>
        <v>0</v>
      </c>
      <c r="L164" s="709"/>
      <c r="M164" s="559"/>
      <c r="N164" s="474">
        <f>IFERROR(($I164/$J164)*(Deelnemersoverzicht!$C$13-(DATEDIF(Startdatum,$H164,"D")/365)),0)</f>
        <v>0</v>
      </c>
      <c r="O164" s="141" t="str">
        <f t="shared" si="15"/>
        <v/>
      </c>
      <c r="P164" s="15"/>
      <c r="Q164" s="15"/>
      <c r="R164" s="15"/>
      <c r="S164" s="15"/>
      <c r="T164" s="15"/>
      <c r="U164" s="15"/>
      <c r="V164" s="15"/>
      <c r="W164" s="621" t="str">
        <f>IF(ISBLANK($C164),"",_xlfn.IFNA(MATCH($C164,Deelnemersoverzicht!$C$16:$C$66,0),0))</f>
        <v/>
      </c>
      <c r="X164" s="487" t="str">
        <f t="shared" si="16"/>
        <v>Na startdatum aangekocht</v>
      </c>
    </row>
    <row r="165" spans="1:24" ht="12" customHeight="1" x14ac:dyDescent="0.2">
      <c r="A165" s="195" t="str">
        <f t="shared" si="13"/>
        <v/>
      </c>
      <c r="B165" s="552"/>
      <c r="C165" s="560"/>
      <c r="D165" s="567"/>
      <c r="E165" s="567"/>
      <c r="F165" s="567"/>
      <c r="G165" s="567"/>
      <c r="H165" s="568"/>
      <c r="I165" s="562"/>
      <c r="J165" s="563"/>
      <c r="K165" s="708">
        <f t="shared" si="14"/>
        <v>0</v>
      </c>
      <c r="L165" s="709"/>
      <c r="M165" s="559"/>
      <c r="N165" s="474">
        <f>IFERROR(($I165/$J165)*(Deelnemersoverzicht!$C$13-(DATEDIF(Startdatum,$H165,"D")/365)),0)</f>
        <v>0</v>
      </c>
      <c r="O165" s="141" t="str">
        <f t="shared" si="15"/>
        <v/>
      </c>
      <c r="P165" s="15"/>
      <c r="Q165" s="15"/>
      <c r="R165" s="15"/>
      <c r="S165" s="15"/>
      <c r="T165" s="15"/>
      <c r="U165" s="15"/>
      <c r="V165" s="15"/>
      <c r="W165" s="621" t="str">
        <f>IF(ISBLANK($C165),"",_xlfn.IFNA(MATCH($C165,Deelnemersoverzicht!$C$16:$C$66,0),0))</f>
        <v/>
      </c>
      <c r="X165" s="487" t="str">
        <f t="shared" si="16"/>
        <v>Na startdatum aangekocht</v>
      </c>
    </row>
    <row r="166" spans="1:24" ht="12" customHeight="1" x14ac:dyDescent="0.2">
      <c r="A166" s="195" t="str">
        <f t="shared" si="13"/>
        <v/>
      </c>
      <c r="B166" s="552"/>
      <c r="C166" s="560"/>
      <c r="D166" s="567"/>
      <c r="E166" s="567"/>
      <c r="F166" s="567"/>
      <c r="G166" s="567"/>
      <c r="H166" s="568"/>
      <c r="I166" s="562"/>
      <c r="J166" s="563"/>
      <c r="K166" s="708">
        <f t="shared" si="14"/>
        <v>0</v>
      </c>
      <c r="L166" s="709"/>
      <c r="M166" s="559"/>
      <c r="N166" s="474">
        <f>IFERROR(($I166/$J166)*(Deelnemersoverzicht!$C$13-(DATEDIF(Startdatum,$H166,"D")/365)),0)</f>
        <v>0</v>
      </c>
      <c r="O166" s="141" t="str">
        <f t="shared" si="15"/>
        <v/>
      </c>
      <c r="P166" s="15"/>
      <c r="Q166" s="15"/>
      <c r="R166" s="15"/>
      <c r="S166" s="15"/>
      <c r="T166" s="15"/>
      <c r="U166" s="15"/>
      <c r="V166" s="15"/>
      <c r="W166" s="621" t="str">
        <f>IF(ISBLANK($C166),"",_xlfn.IFNA(MATCH($C166,Deelnemersoverzicht!$C$16:$C$66,0),0))</f>
        <v/>
      </c>
      <c r="X166" s="487" t="str">
        <f t="shared" si="16"/>
        <v>Na startdatum aangekocht</v>
      </c>
    </row>
    <row r="167" spans="1:24" ht="12" customHeight="1" x14ac:dyDescent="0.2">
      <c r="A167" s="195" t="str">
        <f t="shared" si="13"/>
        <v/>
      </c>
      <c r="B167" s="552"/>
      <c r="C167" s="560"/>
      <c r="D167" s="567"/>
      <c r="E167" s="567"/>
      <c r="F167" s="567"/>
      <c r="G167" s="567"/>
      <c r="H167" s="568"/>
      <c r="I167" s="562"/>
      <c r="J167" s="563"/>
      <c r="K167" s="708">
        <f t="shared" si="14"/>
        <v>0</v>
      </c>
      <c r="L167" s="709"/>
      <c r="M167" s="559"/>
      <c r="N167" s="474">
        <f>IFERROR(($I167/$J167)*(Deelnemersoverzicht!$C$13-(DATEDIF(Startdatum,$H167,"D")/365)),0)</f>
        <v>0</v>
      </c>
      <c r="O167" s="141" t="str">
        <f t="shared" si="15"/>
        <v/>
      </c>
      <c r="P167" s="15"/>
      <c r="Q167" s="15"/>
      <c r="R167" s="15"/>
      <c r="S167" s="15"/>
      <c r="T167" s="15"/>
      <c r="U167" s="15"/>
      <c r="V167" s="15"/>
      <c r="W167" s="621" t="str">
        <f>IF(ISBLANK($C167),"",_xlfn.IFNA(MATCH($C167,Deelnemersoverzicht!$C$16:$C$66,0),0))</f>
        <v/>
      </c>
      <c r="X167" s="487" t="str">
        <f t="shared" si="16"/>
        <v>Na startdatum aangekocht</v>
      </c>
    </row>
    <row r="168" spans="1:24" ht="12" customHeight="1" x14ac:dyDescent="0.2">
      <c r="A168" s="195" t="str">
        <f t="shared" si="13"/>
        <v/>
      </c>
      <c r="B168" s="552"/>
      <c r="C168" s="560"/>
      <c r="D168" s="567"/>
      <c r="E168" s="567"/>
      <c r="F168" s="567"/>
      <c r="G168" s="567"/>
      <c r="H168" s="568"/>
      <c r="I168" s="562"/>
      <c r="J168" s="563"/>
      <c r="K168" s="708">
        <f t="shared" si="14"/>
        <v>0</v>
      </c>
      <c r="L168" s="709"/>
      <c r="M168" s="559"/>
      <c r="N168" s="474">
        <f>IFERROR(($I168/$J168)*(Deelnemersoverzicht!$C$13-(DATEDIF(Startdatum,$H168,"D")/365)),0)</f>
        <v>0</v>
      </c>
      <c r="O168" s="141" t="str">
        <f t="shared" si="15"/>
        <v/>
      </c>
      <c r="P168" s="15"/>
      <c r="Q168" s="15"/>
      <c r="R168" s="15"/>
      <c r="S168" s="15"/>
      <c r="T168" s="15"/>
      <c r="U168" s="15"/>
      <c r="V168" s="15"/>
      <c r="W168" s="621" t="str">
        <f>IF(ISBLANK($C168),"",_xlfn.IFNA(MATCH($C168,Deelnemersoverzicht!$C$16:$C$66,0),0))</f>
        <v/>
      </c>
      <c r="X168" s="487" t="str">
        <f t="shared" si="16"/>
        <v>Na startdatum aangekocht</v>
      </c>
    </row>
    <row r="169" spans="1:24" ht="12" customHeight="1" x14ac:dyDescent="0.2">
      <c r="A169" s="195" t="str">
        <f t="shared" si="13"/>
        <v/>
      </c>
      <c r="B169" s="552"/>
      <c r="C169" s="560"/>
      <c r="D169" s="567"/>
      <c r="E169" s="567"/>
      <c r="F169" s="567"/>
      <c r="G169" s="567"/>
      <c r="H169" s="568"/>
      <c r="I169" s="562"/>
      <c r="J169" s="563"/>
      <c r="K169" s="708">
        <f t="shared" si="14"/>
        <v>0</v>
      </c>
      <c r="L169" s="709"/>
      <c r="M169" s="559"/>
      <c r="N169" s="474">
        <f>IFERROR(($I169/$J169)*(Deelnemersoverzicht!$C$13-(DATEDIF(Startdatum,$H169,"D")/365)),0)</f>
        <v>0</v>
      </c>
      <c r="O169" s="141" t="str">
        <f t="shared" si="15"/>
        <v/>
      </c>
      <c r="P169" s="15"/>
      <c r="Q169" s="15"/>
      <c r="R169" s="15"/>
      <c r="S169" s="15"/>
      <c r="T169" s="15"/>
      <c r="U169" s="15"/>
      <c r="V169" s="15"/>
      <c r="W169" s="621" t="str">
        <f>IF(ISBLANK($C169),"",_xlfn.IFNA(MATCH($C169,Deelnemersoverzicht!$C$16:$C$66,0),0))</f>
        <v/>
      </c>
      <c r="X169" s="487" t="str">
        <f t="shared" si="16"/>
        <v>Na startdatum aangekocht</v>
      </c>
    </row>
    <row r="170" spans="1:24" ht="12" customHeight="1" x14ac:dyDescent="0.2">
      <c r="A170" s="195" t="str">
        <f t="shared" si="13"/>
        <v/>
      </c>
      <c r="B170" s="552"/>
      <c r="C170" s="560"/>
      <c r="D170" s="567"/>
      <c r="E170" s="567"/>
      <c r="F170" s="567"/>
      <c r="G170" s="567"/>
      <c r="H170" s="568"/>
      <c r="I170" s="562"/>
      <c r="J170" s="563"/>
      <c r="K170" s="708">
        <f t="shared" si="14"/>
        <v>0</v>
      </c>
      <c r="L170" s="709"/>
      <c r="M170" s="559"/>
      <c r="N170" s="474">
        <f>IFERROR(($I170/$J170)*(Deelnemersoverzicht!$C$13-(DATEDIF(Startdatum,$H170,"D")/365)),0)</f>
        <v>0</v>
      </c>
      <c r="O170" s="141" t="str">
        <f t="shared" si="15"/>
        <v/>
      </c>
      <c r="P170" s="15"/>
      <c r="Q170" s="15"/>
      <c r="R170" s="15"/>
      <c r="S170" s="15"/>
      <c r="T170" s="15"/>
      <c r="U170" s="15"/>
      <c r="V170" s="15"/>
      <c r="W170" s="621" t="str">
        <f>IF(ISBLANK($C170),"",_xlfn.IFNA(MATCH($C170,Deelnemersoverzicht!$C$16:$C$66,0),0))</f>
        <v/>
      </c>
      <c r="X170" s="487" t="str">
        <f t="shared" si="16"/>
        <v>Na startdatum aangekocht</v>
      </c>
    </row>
    <row r="171" spans="1:24" ht="12" customHeight="1" x14ac:dyDescent="0.2">
      <c r="A171" s="195" t="str">
        <f t="shared" si="13"/>
        <v/>
      </c>
      <c r="B171" s="552"/>
      <c r="C171" s="560"/>
      <c r="D171" s="567"/>
      <c r="E171" s="567"/>
      <c r="F171" s="567"/>
      <c r="G171" s="567"/>
      <c r="H171" s="568"/>
      <c r="I171" s="562"/>
      <c r="J171" s="563"/>
      <c r="K171" s="708">
        <f t="shared" si="14"/>
        <v>0</v>
      </c>
      <c r="L171" s="709"/>
      <c r="M171" s="559"/>
      <c r="N171" s="474">
        <f>IFERROR(($I171/$J171)*(Deelnemersoverzicht!$C$13-(DATEDIF(Startdatum,$H171,"D")/365)),0)</f>
        <v>0</v>
      </c>
      <c r="O171" s="141" t="str">
        <f t="shared" si="15"/>
        <v/>
      </c>
      <c r="P171" s="15"/>
      <c r="Q171" s="15"/>
      <c r="R171" s="15"/>
      <c r="S171" s="15"/>
      <c r="T171" s="15"/>
      <c r="U171" s="15"/>
      <c r="V171" s="15"/>
      <c r="W171" s="621" t="str">
        <f>IF(ISBLANK($C171),"",_xlfn.IFNA(MATCH($C171,Deelnemersoverzicht!$C$16:$C$66,0),0))</f>
        <v/>
      </c>
      <c r="X171" s="487" t="str">
        <f t="shared" si="16"/>
        <v>Na startdatum aangekocht</v>
      </c>
    </row>
    <row r="172" spans="1:24" ht="12" customHeight="1" x14ac:dyDescent="0.2">
      <c r="A172" s="195" t="str">
        <f t="shared" si="13"/>
        <v/>
      </c>
      <c r="B172" s="552"/>
      <c r="C172" s="560"/>
      <c r="D172" s="567"/>
      <c r="E172" s="567"/>
      <c r="F172" s="567"/>
      <c r="G172" s="567"/>
      <c r="H172" s="568"/>
      <c r="I172" s="562"/>
      <c r="J172" s="563"/>
      <c r="K172" s="708">
        <f t="shared" si="14"/>
        <v>0</v>
      </c>
      <c r="L172" s="709"/>
      <c r="M172" s="559"/>
      <c r="N172" s="474">
        <f>IFERROR(($I172/$J172)*(Deelnemersoverzicht!$C$13-(DATEDIF(Startdatum,$H172,"D")/365)),0)</f>
        <v>0</v>
      </c>
      <c r="O172" s="141" t="str">
        <f t="shared" si="15"/>
        <v/>
      </c>
      <c r="P172" s="15"/>
      <c r="Q172" s="15"/>
      <c r="R172" s="15"/>
      <c r="S172" s="15"/>
      <c r="T172" s="15"/>
      <c r="U172" s="15"/>
      <c r="V172" s="15"/>
      <c r="W172" s="621" t="str">
        <f>IF(ISBLANK($C172),"",_xlfn.IFNA(MATCH($C172,Deelnemersoverzicht!$C$16:$C$66,0),0))</f>
        <v/>
      </c>
      <c r="X172" s="487" t="str">
        <f t="shared" si="16"/>
        <v>Na startdatum aangekocht</v>
      </c>
    </row>
    <row r="173" spans="1:24" ht="12" customHeight="1" x14ac:dyDescent="0.2">
      <c r="A173" s="195" t="str">
        <f t="shared" si="13"/>
        <v/>
      </c>
      <c r="B173" s="552"/>
      <c r="C173" s="560"/>
      <c r="D173" s="567"/>
      <c r="E173" s="567"/>
      <c r="F173" s="567"/>
      <c r="G173" s="567"/>
      <c r="H173" s="568"/>
      <c r="I173" s="562"/>
      <c r="J173" s="563"/>
      <c r="K173" s="708">
        <f t="shared" si="14"/>
        <v>0</v>
      </c>
      <c r="L173" s="709"/>
      <c r="M173" s="559"/>
      <c r="N173" s="474">
        <f>IFERROR(($I173/$J173)*(Deelnemersoverzicht!$C$13-(DATEDIF(Startdatum,$H173,"D")/365)),0)</f>
        <v>0</v>
      </c>
      <c r="O173" s="141" t="str">
        <f t="shared" si="15"/>
        <v/>
      </c>
      <c r="P173" s="15"/>
      <c r="Q173" s="15"/>
      <c r="R173" s="15"/>
      <c r="S173" s="15"/>
      <c r="T173" s="15"/>
      <c r="U173" s="15"/>
      <c r="V173" s="15"/>
      <c r="W173" s="621" t="str">
        <f>IF(ISBLANK($C173),"",_xlfn.IFNA(MATCH($C173,Deelnemersoverzicht!$C$16:$C$66,0),0))</f>
        <v/>
      </c>
      <c r="X173" s="487" t="str">
        <f t="shared" si="16"/>
        <v>Na startdatum aangekocht</v>
      </c>
    </row>
    <row r="174" spans="1:24" ht="12" customHeight="1" x14ac:dyDescent="0.2">
      <c r="A174" s="195" t="str">
        <f t="shared" si="13"/>
        <v/>
      </c>
      <c r="B174" s="552"/>
      <c r="C174" s="560"/>
      <c r="D174" s="567"/>
      <c r="E174" s="567"/>
      <c r="F174" s="567"/>
      <c r="G174" s="567"/>
      <c r="H174" s="568"/>
      <c r="I174" s="562"/>
      <c r="J174" s="563"/>
      <c r="K174" s="708">
        <f t="shared" si="14"/>
        <v>0</v>
      </c>
      <c r="L174" s="709"/>
      <c r="M174" s="559"/>
      <c r="N174" s="474">
        <f>IFERROR(($I174/$J174)*(Deelnemersoverzicht!$C$13-(DATEDIF(Startdatum,$H174,"D")/365)),0)</f>
        <v>0</v>
      </c>
      <c r="O174" s="141" t="str">
        <f t="shared" si="15"/>
        <v/>
      </c>
      <c r="P174" s="15"/>
      <c r="Q174" s="15"/>
      <c r="R174" s="15"/>
      <c r="S174" s="15"/>
      <c r="T174" s="15"/>
      <c r="U174" s="15"/>
      <c r="V174" s="15"/>
      <c r="W174" s="621" t="str">
        <f>IF(ISBLANK($C174),"",_xlfn.IFNA(MATCH($C174,Deelnemersoverzicht!$C$16:$C$66,0),0))</f>
        <v/>
      </c>
      <c r="X174" s="487" t="str">
        <f t="shared" si="16"/>
        <v>Na startdatum aangekocht</v>
      </c>
    </row>
    <row r="175" spans="1:24" ht="12" customHeight="1" x14ac:dyDescent="0.2">
      <c r="A175" s="195" t="str">
        <f t="shared" si="13"/>
        <v/>
      </c>
      <c r="B175" s="552"/>
      <c r="C175" s="560"/>
      <c r="D175" s="567"/>
      <c r="E175" s="567"/>
      <c r="F175" s="567"/>
      <c r="G175" s="567"/>
      <c r="H175" s="568"/>
      <c r="I175" s="562"/>
      <c r="J175" s="563"/>
      <c r="K175" s="708">
        <f t="shared" si="14"/>
        <v>0</v>
      </c>
      <c r="L175" s="709"/>
      <c r="M175" s="559"/>
      <c r="N175" s="474">
        <f>IFERROR(($I175/$J175)*(Deelnemersoverzicht!$C$13-(DATEDIF(Startdatum,$H175,"D")/365)),0)</f>
        <v>0</v>
      </c>
      <c r="O175" s="141" t="str">
        <f t="shared" si="15"/>
        <v/>
      </c>
      <c r="P175" s="15"/>
      <c r="Q175" s="15"/>
      <c r="R175" s="15"/>
      <c r="S175" s="15"/>
      <c r="T175" s="15"/>
      <c r="U175" s="15"/>
      <c r="V175" s="15"/>
      <c r="W175" s="621" t="str">
        <f>IF(ISBLANK($C175),"",_xlfn.IFNA(MATCH($C175,Deelnemersoverzicht!$C$16:$C$66,0),0))</f>
        <v/>
      </c>
      <c r="X175" s="487" t="str">
        <f t="shared" si="16"/>
        <v>Na startdatum aangekocht</v>
      </c>
    </row>
    <row r="176" spans="1:24" ht="12" customHeight="1" x14ac:dyDescent="0.2">
      <c r="A176" s="195" t="str">
        <f t="shared" si="13"/>
        <v/>
      </c>
      <c r="B176" s="552"/>
      <c r="C176" s="560"/>
      <c r="D176" s="567"/>
      <c r="E176" s="567"/>
      <c r="F176" s="567"/>
      <c r="G176" s="567"/>
      <c r="H176" s="568"/>
      <c r="I176" s="562"/>
      <c r="J176" s="563"/>
      <c r="K176" s="708">
        <f t="shared" si="14"/>
        <v>0</v>
      </c>
      <c r="L176" s="709"/>
      <c r="M176" s="559"/>
      <c r="N176" s="474">
        <f>IFERROR(($I176/$J176)*(Deelnemersoverzicht!$C$13-(DATEDIF(Startdatum,$H176,"D")/365)),0)</f>
        <v>0</v>
      </c>
      <c r="O176" s="141" t="str">
        <f t="shared" si="15"/>
        <v/>
      </c>
      <c r="P176" s="15"/>
      <c r="Q176" s="15"/>
      <c r="R176" s="15"/>
      <c r="S176" s="15"/>
      <c r="T176" s="15"/>
      <c r="U176" s="15"/>
      <c r="V176" s="15"/>
      <c r="W176" s="621" t="str">
        <f>IF(ISBLANK($C176),"",_xlfn.IFNA(MATCH($C176,Deelnemersoverzicht!$C$16:$C$66,0),0))</f>
        <v/>
      </c>
      <c r="X176" s="487" t="str">
        <f t="shared" si="16"/>
        <v>Na startdatum aangekocht</v>
      </c>
    </row>
    <row r="177" spans="1:24" ht="12" customHeight="1" x14ac:dyDescent="0.2">
      <c r="A177" s="195" t="str">
        <f t="shared" si="13"/>
        <v/>
      </c>
      <c r="B177" s="552"/>
      <c r="C177" s="560"/>
      <c r="D177" s="567"/>
      <c r="E177" s="567"/>
      <c r="F177" s="567"/>
      <c r="G177" s="567"/>
      <c r="H177" s="568"/>
      <c r="I177" s="562"/>
      <c r="J177" s="563"/>
      <c r="K177" s="708">
        <f t="shared" si="14"/>
        <v>0</v>
      </c>
      <c r="L177" s="709"/>
      <c r="M177" s="559"/>
      <c r="N177" s="474">
        <f>IFERROR(($I177/$J177)*(Deelnemersoverzicht!$C$13-(DATEDIF(Startdatum,$H177,"D")/365)),0)</f>
        <v>0</v>
      </c>
      <c r="O177" s="141" t="str">
        <f t="shared" si="15"/>
        <v/>
      </c>
      <c r="P177" s="15"/>
      <c r="Q177" s="15"/>
      <c r="R177" s="15"/>
      <c r="S177" s="15"/>
      <c r="T177" s="15"/>
      <c r="U177" s="15"/>
      <c r="V177" s="15"/>
      <c r="W177" s="621" t="str">
        <f>IF(ISBLANK($C177),"",_xlfn.IFNA(MATCH($C177,Deelnemersoverzicht!$C$16:$C$66,0),0))</f>
        <v/>
      </c>
      <c r="X177" s="487" t="str">
        <f t="shared" si="16"/>
        <v>Na startdatum aangekocht</v>
      </c>
    </row>
    <row r="178" spans="1:24" ht="12" customHeight="1" x14ac:dyDescent="0.2">
      <c r="A178" s="195" t="str">
        <f t="shared" si="13"/>
        <v/>
      </c>
      <c r="B178" s="552"/>
      <c r="C178" s="560"/>
      <c r="D178" s="567"/>
      <c r="E178" s="567"/>
      <c r="F178" s="567"/>
      <c r="G178" s="567"/>
      <c r="H178" s="568"/>
      <c r="I178" s="562"/>
      <c r="J178" s="563"/>
      <c r="K178" s="708">
        <f t="shared" si="14"/>
        <v>0</v>
      </c>
      <c r="L178" s="709"/>
      <c r="M178" s="559"/>
      <c r="N178" s="474">
        <f>IFERROR(($I178/$J178)*(Deelnemersoverzicht!$C$13-(DATEDIF(Startdatum,$H178,"D")/365)),0)</f>
        <v>0</v>
      </c>
      <c r="O178" s="141" t="str">
        <f t="shared" si="15"/>
        <v/>
      </c>
      <c r="P178" s="15"/>
      <c r="Q178" s="15"/>
      <c r="R178" s="15"/>
      <c r="S178" s="15"/>
      <c r="T178" s="15"/>
      <c r="U178" s="15"/>
      <c r="V178" s="15"/>
      <c r="W178" s="621" t="str">
        <f>IF(ISBLANK($C178),"",_xlfn.IFNA(MATCH($C178,Deelnemersoverzicht!$C$16:$C$66,0),0))</f>
        <v/>
      </c>
      <c r="X178" s="487" t="str">
        <f t="shared" si="16"/>
        <v>Na startdatum aangekocht</v>
      </c>
    </row>
    <row r="179" spans="1:24" ht="12" customHeight="1" x14ac:dyDescent="0.2">
      <c r="A179" s="195" t="str">
        <f t="shared" si="13"/>
        <v/>
      </c>
      <c r="B179" s="552"/>
      <c r="C179" s="560"/>
      <c r="D179" s="567"/>
      <c r="E179" s="567"/>
      <c r="F179" s="567"/>
      <c r="G179" s="567"/>
      <c r="H179" s="568"/>
      <c r="I179" s="562"/>
      <c r="J179" s="563"/>
      <c r="K179" s="708">
        <f t="shared" si="14"/>
        <v>0</v>
      </c>
      <c r="L179" s="709"/>
      <c r="M179" s="559"/>
      <c r="N179" s="474">
        <f>IFERROR(($I179/$J179)*(Deelnemersoverzicht!$C$13-(DATEDIF(Startdatum,$H179,"D")/365)),0)</f>
        <v>0</v>
      </c>
      <c r="O179" s="141" t="str">
        <f t="shared" si="15"/>
        <v/>
      </c>
      <c r="P179" s="15"/>
      <c r="Q179" s="15"/>
      <c r="R179" s="15"/>
      <c r="S179" s="15"/>
      <c r="T179" s="15"/>
      <c r="U179" s="15"/>
      <c r="V179" s="15"/>
      <c r="W179" s="621" t="str">
        <f>IF(ISBLANK($C179),"",_xlfn.IFNA(MATCH($C179,Deelnemersoverzicht!$C$16:$C$66,0),0))</f>
        <v/>
      </c>
      <c r="X179" s="487" t="str">
        <f t="shared" si="16"/>
        <v>Na startdatum aangekocht</v>
      </c>
    </row>
    <row r="180" spans="1:24" ht="12" customHeight="1" x14ac:dyDescent="0.2">
      <c r="A180" s="195" t="str">
        <f t="shared" si="13"/>
        <v/>
      </c>
      <c r="B180" s="552"/>
      <c r="C180" s="560"/>
      <c r="D180" s="567"/>
      <c r="E180" s="567"/>
      <c r="F180" s="567"/>
      <c r="G180" s="567"/>
      <c r="H180" s="568"/>
      <c r="I180" s="562"/>
      <c r="J180" s="563"/>
      <c r="K180" s="708">
        <f t="shared" si="14"/>
        <v>0</v>
      </c>
      <c r="L180" s="709"/>
      <c r="M180" s="559"/>
      <c r="N180" s="474">
        <f>IFERROR(($I180/$J180)*(Deelnemersoverzicht!$C$13-(DATEDIF(Startdatum,$H180,"D")/365)),0)</f>
        <v>0</v>
      </c>
      <c r="O180" s="141" t="str">
        <f t="shared" si="15"/>
        <v/>
      </c>
      <c r="P180" s="15"/>
      <c r="Q180" s="15"/>
      <c r="R180" s="15"/>
      <c r="S180" s="15"/>
      <c r="T180" s="15"/>
      <c r="U180" s="15"/>
      <c r="V180" s="15"/>
      <c r="W180" s="621" t="str">
        <f>IF(ISBLANK($C180),"",_xlfn.IFNA(MATCH($C180,Deelnemersoverzicht!$C$16:$C$66,0),0))</f>
        <v/>
      </c>
      <c r="X180" s="487" t="str">
        <f t="shared" si="16"/>
        <v>Na startdatum aangekocht</v>
      </c>
    </row>
    <row r="181" spans="1:24" ht="12" customHeight="1" x14ac:dyDescent="0.2">
      <c r="A181" s="195" t="str">
        <f t="shared" si="13"/>
        <v/>
      </c>
      <c r="B181" s="552"/>
      <c r="C181" s="560"/>
      <c r="D181" s="567"/>
      <c r="E181" s="567"/>
      <c r="F181" s="567"/>
      <c r="G181" s="567"/>
      <c r="H181" s="568"/>
      <c r="I181" s="562"/>
      <c r="J181" s="563"/>
      <c r="K181" s="708">
        <f t="shared" si="14"/>
        <v>0</v>
      </c>
      <c r="L181" s="709"/>
      <c r="M181" s="559"/>
      <c r="N181" s="474">
        <f>IFERROR(($I181/$J181)*(Deelnemersoverzicht!$C$13-(DATEDIF(Startdatum,$H181,"D")/365)),0)</f>
        <v>0</v>
      </c>
      <c r="O181" s="141" t="str">
        <f t="shared" si="15"/>
        <v/>
      </c>
      <c r="P181" s="15"/>
      <c r="Q181" s="15"/>
      <c r="R181" s="15"/>
      <c r="S181" s="15"/>
      <c r="T181" s="15"/>
      <c r="U181" s="15"/>
      <c r="V181" s="15"/>
      <c r="W181" s="621" t="str">
        <f>IF(ISBLANK($C181),"",_xlfn.IFNA(MATCH($C181,Deelnemersoverzicht!$C$16:$C$66,0),0))</f>
        <v/>
      </c>
      <c r="X181" s="487" t="str">
        <f t="shared" si="16"/>
        <v>Na startdatum aangekocht</v>
      </c>
    </row>
    <row r="182" spans="1:24" ht="12" customHeight="1" x14ac:dyDescent="0.2">
      <c r="A182" s="195" t="str">
        <f t="shared" si="13"/>
        <v/>
      </c>
      <c r="B182" s="552"/>
      <c r="C182" s="560"/>
      <c r="D182" s="567"/>
      <c r="E182" s="567"/>
      <c r="F182" s="567"/>
      <c r="G182" s="567"/>
      <c r="H182" s="568"/>
      <c r="I182" s="562"/>
      <c r="J182" s="563"/>
      <c r="K182" s="708">
        <f t="shared" si="14"/>
        <v>0</v>
      </c>
      <c r="L182" s="709"/>
      <c r="M182" s="559"/>
      <c r="N182" s="474">
        <f>IFERROR(($I182/$J182)*(Deelnemersoverzicht!$C$13-(DATEDIF(Startdatum,$H182,"D")/365)),0)</f>
        <v>0</v>
      </c>
      <c r="O182" s="141" t="str">
        <f t="shared" si="15"/>
        <v/>
      </c>
      <c r="P182" s="15"/>
      <c r="Q182" s="15"/>
      <c r="R182" s="15"/>
      <c r="S182" s="15"/>
      <c r="T182" s="15"/>
      <c r="U182" s="15"/>
      <c r="V182" s="15"/>
      <c r="W182" s="621" t="str">
        <f>IF(ISBLANK($C182),"",_xlfn.IFNA(MATCH($C182,Deelnemersoverzicht!$C$16:$C$66,0),0))</f>
        <v/>
      </c>
      <c r="X182" s="487" t="str">
        <f t="shared" si="16"/>
        <v>Na startdatum aangekocht</v>
      </c>
    </row>
    <row r="183" spans="1:24" ht="12" customHeight="1" x14ac:dyDescent="0.2">
      <c r="A183" s="195" t="str">
        <f t="shared" si="13"/>
        <v/>
      </c>
      <c r="B183" s="552"/>
      <c r="C183" s="560"/>
      <c r="D183" s="567"/>
      <c r="E183" s="567"/>
      <c r="F183" s="567"/>
      <c r="G183" s="567"/>
      <c r="H183" s="568"/>
      <c r="I183" s="562"/>
      <c r="J183" s="563"/>
      <c r="K183" s="708">
        <f t="shared" si="14"/>
        <v>0</v>
      </c>
      <c r="L183" s="709"/>
      <c r="M183" s="559"/>
      <c r="N183" s="474">
        <f>IFERROR(($I183/$J183)*(Deelnemersoverzicht!$C$13-(DATEDIF(Startdatum,$H183,"D")/365)),0)</f>
        <v>0</v>
      </c>
      <c r="O183" s="141" t="str">
        <f t="shared" si="15"/>
        <v/>
      </c>
      <c r="P183" s="15"/>
      <c r="Q183" s="15"/>
      <c r="R183" s="15"/>
      <c r="S183" s="15"/>
      <c r="T183" s="15"/>
      <c r="U183" s="15"/>
      <c r="V183" s="15"/>
      <c r="W183" s="621" t="str">
        <f>IF(ISBLANK($C183),"",_xlfn.IFNA(MATCH($C183,Deelnemersoverzicht!$C$16:$C$66,0),0))</f>
        <v/>
      </c>
      <c r="X183" s="487" t="str">
        <f t="shared" si="16"/>
        <v>Na startdatum aangekocht</v>
      </c>
    </row>
    <row r="184" spans="1:24" ht="12" customHeight="1" x14ac:dyDescent="0.2">
      <c r="A184" s="195" t="str">
        <f t="shared" si="13"/>
        <v/>
      </c>
      <c r="B184" s="552"/>
      <c r="C184" s="560"/>
      <c r="D184" s="567"/>
      <c r="E184" s="567"/>
      <c r="F184" s="567"/>
      <c r="G184" s="567"/>
      <c r="H184" s="568"/>
      <c r="I184" s="562"/>
      <c r="J184" s="563"/>
      <c r="K184" s="708">
        <f t="shared" si="14"/>
        <v>0</v>
      </c>
      <c r="L184" s="709"/>
      <c r="M184" s="559"/>
      <c r="N184" s="474">
        <f>IFERROR(($I184/$J184)*(Deelnemersoverzicht!$C$13-(DATEDIF(Startdatum,$H184,"D")/365)),0)</f>
        <v>0</v>
      </c>
      <c r="O184" s="141" t="str">
        <f t="shared" si="15"/>
        <v/>
      </c>
      <c r="P184" s="15"/>
      <c r="Q184" s="15"/>
      <c r="R184" s="15"/>
      <c r="S184" s="15"/>
      <c r="T184" s="15"/>
      <c r="U184" s="15"/>
      <c r="V184" s="15"/>
      <c r="W184" s="621" t="str">
        <f>IF(ISBLANK($C184),"",_xlfn.IFNA(MATCH($C184,Deelnemersoverzicht!$C$16:$C$66,0),0))</f>
        <v/>
      </c>
      <c r="X184" s="487" t="str">
        <f t="shared" si="16"/>
        <v>Na startdatum aangekocht</v>
      </c>
    </row>
    <row r="185" spans="1:24" ht="12" customHeight="1" x14ac:dyDescent="0.2">
      <c r="A185" s="195" t="str">
        <f t="shared" si="13"/>
        <v/>
      </c>
      <c r="B185" s="552"/>
      <c r="C185" s="560"/>
      <c r="D185" s="567"/>
      <c r="E185" s="567"/>
      <c r="F185" s="567"/>
      <c r="G185" s="567"/>
      <c r="H185" s="568"/>
      <c r="I185" s="562"/>
      <c r="J185" s="563"/>
      <c r="K185" s="708">
        <f t="shared" si="14"/>
        <v>0</v>
      </c>
      <c r="L185" s="709"/>
      <c r="M185" s="559"/>
      <c r="N185" s="474">
        <f>IFERROR(($I185/$J185)*(Deelnemersoverzicht!$C$13-(DATEDIF(Startdatum,$H185,"D")/365)),0)</f>
        <v>0</v>
      </c>
      <c r="O185" s="141" t="str">
        <f t="shared" si="15"/>
        <v/>
      </c>
      <c r="P185" s="15"/>
      <c r="Q185" s="15"/>
      <c r="R185" s="15"/>
      <c r="S185" s="15"/>
      <c r="T185" s="15"/>
      <c r="U185" s="15"/>
      <c r="V185" s="15"/>
      <c r="W185" s="621" t="str">
        <f>IF(ISBLANK($C185),"",_xlfn.IFNA(MATCH($C185,Deelnemersoverzicht!$C$16:$C$66,0),0))</f>
        <v/>
      </c>
      <c r="X185" s="487" t="str">
        <f t="shared" si="16"/>
        <v>Na startdatum aangekocht</v>
      </c>
    </row>
    <row r="186" spans="1:24" ht="12" customHeight="1" x14ac:dyDescent="0.2">
      <c r="A186" s="195" t="str">
        <f t="shared" si="13"/>
        <v/>
      </c>
      <c r="B186" s="552"/>
      <c r="C186" s="560"/>
      <c r="D186" s="567"/>
      <c r="E186" s="567"/>
      <c r="F186" s="567"/>
      <c r="G186" s="567"/>
      <c r="H186" s="568"/>
      <c r="I186" s="562"/>
      <c r="J186" s="563"/>
      <c r="K186" s="708">
        <f t="shared" si="14"/>
        <v>0</v>
      </c>
      <c r="L186" s="709"/>
      <c r="M186" s="559"/>
      <c r="N186" s="474">
        <f>IFERROR(($I186/$J186)*(Deelnemersoverzicht!$C$13-(DATEDIF(Startdatum,$H186,"D")/365)),0)</f>
        <v>0</v>
      </c>
      <c r="O186" s="141" t="str">
        <f t="shared" si="15"/>
        <v/>
      </c>
      <c r="P186" s="15"/>
      <c r="Q186" s="15"/>
      <c r="R186" s="15"/>
      <c r="S186" s="15"/>
      <c r="T186" s="15"/>
      <c r="U186" s="15"/>
      <c r="V186" s="15"/>
      <c r="W186" s="621" t="str">
        <f>IF(ISBLANK($C186),"",_xlfn.IFNA(MATCH($C186,Deelnemersoverzicht!$C$16:$C$66,0),0))</f>
        <v/>
      </c>
      <c r="X186" s="487" t="str">
        <f t="shared" si="16"/>
        <v>Na startdatum aangekocht</v>
      </c>
    </row>
    <row r="187" spans="1:24" ht="12" customHeight="1" x14ac:dyDescent="0.2">
      <c r="A187" s="195" t="str">
        <f t="shared" si="13"/>
        <v/>
      </c>
      <c r="B187" s="552"/>
      <c r="C187" s="560"/>
      <c r="D187" s="567"/>
      <c r="E187" s="567"/>
      <c r="F187" s="567"/>
      <c r="G187" s="567"/>
      <c r="H187" s="568"/>
      <c r="I187" s="562"/>
      <c r="J187" s="563"/>
      <c r="K187" s="708">
        <f t="shared" si="14"/>
        <v>0</v>
      </c>
      <c r="L187" s="709"/>
      <c r="M187" s="559"/>
      <c r="N187" s="474">
        <f>IFERROR(($I187/$J187)*(Deelnemersoverzicht!$C$13-(DATEDIF(Startdatum,$H187,"D")/365)),0)</f>
        <v>0</v>
      </c>
      <c r="O187" s="141" t="str">
        <f t="shared" si="15"/>
        <v/>
      </c>
      <c r="P187" s="15"/>
      <c r="Q187" s="15"/>
      <c r="R187" s="15"/>
      <c r="S187" s="15"/>
      <c r="T187" s="15"/>
      <c r="U187" s="15"/>
      <c r="V187" s="15"/>
      <c r="W187" s="621" t="str">
        <f>IF(ISBLANK($C187),"",_xlfn.IFNA(MATCH($C187,Deelnemersoverzicht!$C$16:$C$66,0),0))</f>
        <v/>
      </c>
      <c r="X187" s="487" t="str">
        <f t="shared" si="16"/>
        <v>Na startdatum aangekocht</v>
      </c>
    </row>
    <row r="188" spans="1:24" ht="12" customHeight="1" x14ac:dyDescent="0.2">
      <c r="A188" s="195" t="str">
        <f t="shared" si="13"/>
        <v/>
      </c>
      <c r="B188" s="552"/>
      <c r="C188" s="560"/>
      <c r="D188" s="567"/>
      <c r="E188" s="567"/>
      <c r="F188" s="567"/>
      <c r="G188" s="567"/>
      <c r="H188" s="568"/>
      <c r="I188" s="562"/>
      <c r="J188" s="563"/>
      <c r="K188" s="708">
        <f t="shared" si="14"/>
        <v>0</v>
      </c>
      <c r="L188" s="709"/>
      <c r="M188" s="559"/>
      <c r="N188" s="474">
        <f>IFERROR(($I188/$J188)*(Deelnemersoverzicht!$C$13-(DATEDIF(Startdatum,$H188,"D")/365)),0)</f>
        <v>0</v>
      </c>
      <c r="O188" s="141" t="str">
        <f t="shared" si="15"/>
        <v/>
      </c>
      <c r="P188" s="15"/>
      <c r="Q188" s="15"/>
      <c r="R188" s="15"/>
      <c r="S188" s="15"/>
      <c r="T188" s="15"/>
      <c r="U188" s="15"/>
      <c r="V188" s="15"/>
      <c r="W188" s="621" t="str">
        <f>IF(ISBLANK($C188),"",_xlfn.IFNA(MATCH($C188,Deelnemersoverzicht!$C$16:$C$66,0),0))</f>
        <v/>
      </c>
      <c r="X188" s="487" t="str">
        <f t="shared" si="16"/>
        <v>Na startdatum aangekocht</v>
      </c>
    </row>
    <row r="189" spans="1:24" ht="12" customHeight="1" x14ac:dyDescent="0.2">
      <c r="A189" s="195" t="str">
        <f t="shared" si="13"/>
        <v/>
      </c>
      <c r="B189" s="552"/>
      <c r="C189" s="560"/>
      <c r="D189" s="567"/>
      <c r="E189" s="567"/>
      <c r="F189" s="567"/>
      <c r="G189" s="567"/>
      <c r="H189" s="568"/>
      <c r="I189" s="562"/>
      <c r="J189" s="563"/>
      <c r="K189" s="708">
        <f t="shared" si="14"/>
        <v>0</v>
      </c>
      <c r="L189" s="709"/>
      <c r="M189" s="559"/>
      <c r="N189" s="474">
        <f>IFERROR(($I189/$J189)*(Deelnemersoverzicht!$C$13-(DATEDIF(Startdatum,$H189,"D")/365)),0)</f>
        <v>0</v>
      </c>
      <c r="O189" s="141" t="str">
        <f t="shared" si="15"/>
        <v/>
      </c>
      <c r="P189" s="15"/>
      <c r="Q189" s="15"/>
      <c r="R189" s="15"/>
      <c r="S189" s="15"/>
      <c r="T189" s="15"/>
      <c r="U189" s="15"/>
      <c r="V189" s="15"/>
      <c r="W189" s="621" t="str">
        <f>IF(ISBLANK($C189),"",_xlfn.IFNA(MATCH($C189,Deelnemersoverzicht!$C$16:$C$66,0),0))</f>
        <v/>
      </c>
      <c r="X189" s="487" t="str">
        <f t="shared" si="16"/>
        <v>Na startdatum aangekocht</v>
      </c>
    </row>
    <row r="190" spans="1:24" ht="12" customHeight="1" x14ac:dyDescent="0.2">
      <c r="A190" s="195" t="str">
        <f t="shared" si="13"/>
        <v/>
      </c>
      <c r="B190" s="552"/>
      <c r="C190" s="560"/>
      <c r="D190" s="567"/>
      <c r="E190" s="567"/>
      <c r="F190" s="567"/>
      <c r="G190" s="567"/>
      <c r="H190" s="568"/>
      <c r="I190" s="562"/>
      <c r="J190" s="563"/>
      <c r="K190" s="708">
        <f t="shared" si="14"/>
        <v>0</v>
      </c>
      <c r="L190" s="709"/>
      <c r="M190" s="559"/>
      <c r="N190" s="474">
        <f>IFERROR(($I190/$J190)*(Deelnemersoverzicht!$C$13-(DATEDIF(Startdatum,$H190,"D")/365)),0)</f>
        <v>0</v>
      </c>
      <c r="O190" s="141" t="str">
        <f t="shared" si="15"/>
        <v/>
      </c>
      <c r="P190" s="15"/>
      <c r="Q190" s="15"/>
      <c r="R190" s="15"/>
      <c r="S190" s="15"/>
      <c r="T190" s="15"/>
      <c r="U190" s="15"/>
      <c r="V190" s="15"/>
      <c r="W190" s="621" t="str">
        <f>IF(ISBLANK($C190),"",_xlfn.IFNA(MATCH($C190,Deelnemersoverzicht!$C$16:$C$66,0),0))</f>
        <v/>
      </c>
      <c r="X190" s="487"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3"/>
        <v/>
      </c>
      <c r="B191" s="552"/>
      <c r="C191" s="560"/>
      <c r="D191" s="567"/>
      <c r="E191" s="567"/>
      <c r="F191" s="567"/>
      <c r="G191" s="567"/>
      <c r="H191" s="568"/>
      <c r="I191" s="562"/>
      <c r="J191" s="563"/>
      <c r="K191" s="708">
        <f t="shared" si="14"/>
        <v>0</v>
      </c>
      <c r="L191" s="709"/>
      <c r="M191" s="559"/>
      <c r="N191" s="474">
        <f>IFERROR(($I191/$J191)*(Deelnemersoverzicht!$C$13-(DATEDIF(Startdatum,$H191,"D")/365)),0)</f>
        <v>0</v>
      </c>
      <c r="O191" s="141" t="str">
        <f t="shared" si="15"/>
        <v/>
      </c>
      <c r="P191" s="15"/>
      <c r="Q191" s="15"/>
      <c r="R191" s="15"/>
      <c r="S191" s="15"/>
      <c r="T191" s="15"/>
      <c r="U191" s="15"/>
      <c r="V191" s="15"/>
      <c r="W191" s="621" t="str">
        <f>IF(ISBLANK($C191),"",_xlfn.IFNA(MATCH($C191,Deelnemersoverzicht!$C$16:$C$66,0),0))</f>
        <v/>
      </c>
      <c r="X191" s="487" t="str">
        <f t="shared" si="17"/>
        <v>Na startdatum aangekocht</v>
      </c>
    </row>
    <row r="192" spans="1:24" ht="12" customHeight="1" x14ac:dyDescent="0.2">
      <c r="A192" s="195" t="str">
        <f t="shared" si="13"/>
        <v/>
      </c>
      <c r="B192" s="552"/>
      <c r="C192" s="560"/>
      <c r="D192" s="567"/>
      <c r="E192" s="567"/>
      <c r="F192" s="567"/>
      <c r="G192" s="567"/>
      <c r="H192" s="568"/>
      <c r="I192" s="562"/>
      <c r="J192" s="563"/>
      <c r="K192" s="708">
        <f t="shared" si="14"/>
        <v>0</v>
      </c>
      <c r="L192" s="709"/>
      <c r="M192" s="559"/>
      <c r="N192" s="474">
        <f>IFERROR(($I192/$J192)*(Deelnemersoverzicht!$C$13-(DATEDIF(Startdatum,$H192,"D")/365)),0)</f>
        <v>0</v>
      </c>
      <c r="O192" s="141" t="str">
        <f t="shared" si="15"/>
        <v/>
      </c>
      <c r="P192" s="15"/>
      <c r="Q192" s="15"/>
      <c r="R192" s="15"/>
      <c r="S192" s="15"/>
      <c r="T192" s="15"/>
      <c r="U192" s="15"/>
      <c r="V192" s="15"/>
      <c r="W192" s="621" t="str">
        <f>IF(ISBLANK($C192),"",_xlfn.IFNA(MATCH($C192,Deelnemersoverzicht!$C$16:$C$66,0),0))</f>
        <v/>
      </c>
      <c r="X192" s="487" t="str">
        <f t="shared" si="17"/>
        <v>Na startdatum aangekocht</v>
      </c>
    </row>
    <row r="193" spans="1:24" ht="12" customHeight="1" x14ac:dyDescent="0.2">
      <c r="A193" s="195" t="str">
        <f t="shared" si="13"/>
        <v/>
      </c>
      <c r="B193" s="552"/>
      <c r="C193" s="560"/>
      <c r="D193" s="567"/>
      <c r="E193" s="567"/>
      <c r="F193" s="567"/>
      <c r="G193" s="567"/>
      <c r="H193" s="568"/>
      <c r="I193" s="562"/>
      <c r="J193" s="563"/>
      <c r="K193" s="708">
        <f t="shared" si="14"/>
        <v>0</v>
      </c>
      <c r="L193" s="709"/>
      <c r="M193" s="559"/>
      <c r="N193" s="474">
        <f>IFERROR(($I193/$J193)*(Deelnemersoverzicht!$C$13-(DATEDIF(Startdatum,$H193,"D")/365)),0)</f>
        <v>0</v>
      </c>
      <c r="O193" s="141" t="str">
        <f t="shared" si="15"/>
        <v/>
      </c>
      <c r="P193" s="15"/>
      <c r="Q193" s="15"/>
      <c r="R193" s="15"/>
      <c r="S193" s="15"/>
      <c r="T193" s="15"/>
      <c r="U193" s="15"/>
      <c r="V193" s="15"/>
      <c r="W193" s="621" t="str">
        <f>IF(ISBLANK($C193),"",_xlfn.IFNA(MATCH($C193,Deelnemersoverzicht!$C$16:$C$66,0),0))</f>
        <v/>
      </c>
      <c r="X193" s="487" t="str">
        <f t="shared" si="17"/>
        <v>Na startdatum aangekocht</v>
      </c>
    </row>
    <row r="194" spans="1:24" ht="12" customHeight="1" x14ac:dyDescent="0.2">
      <c r="A194" s="195" t="str">
        <f t="shared" si="13"/>
        <v/>
      </c>
      <c r="B194" s="552"/>
      <c r="C194" s="560"/>
      <c r="D194" s="567"/>
      <c r="E194" s="567"/>
      <c r="F194" s="567"/>
      <c r="G194" s="567"/>
      <c r="H194" s="568"/>
      <c r="I194" s="562"/>
      <c r="J194" s="563"/>
      <c r="K194" s="708">
        <f t="shared" si="14"/>
        <v>0</v>
      </c>
      <c r="L194" s="709"/>
      <c r="M194" s="559"/>
      <c r="N194" s="474">
        <f>IFERROR(($I194/$J194)*(Deelnemersoverzicht!$C$13-(DATEDIF(Startdatum,$H194,"D")/365)),0)</f>
        <v>0</v>
      </c>
      <c r="O194" s="141" t="str">
        <f t="shared" si="15"/>
        <v/>
      </c>
      <c r="P194" s="15"/>
      <c r="Q194" s="15"/>
      <c r="R194" s="15"/>
      <c r="S194" s="15"/>
      <c r="T194" s="15"/>
      <c r="U194" s="15"/>
      <c r="V194" s="15"/>
      <c r="W194" s="621" t="str">
        <f>IF(ISBLANK($C194),"",_xlfn.IFNA(MATCH($C194,Deelnemersoverzicht!$C$16:$C$66,0),0))</f>
        <v/>
      </c>
      <c r="X194" s="487" t="str">
        <f t="shared" si="17"/>
        <v>Na startdatum aangekocht</v>
      </c>
    </row>
    <row r="195" spans="1:24" ht="12" customHeight="1" x14ac:dyDescent="0.2">
      <c r="A195" s="195" t="str">
        <f t="shared" si="13"/>
        <v/>
      </c>
      <c r="B195" s="552"/>
      <c r="C195" s="560"/>
      <c r="D195" s="567"/>
      <c r="E195" s="567"/>
      <c r="F195" s="567"/>
      <c r="G195" s="567"/>
      <c r="H195" s="568"/>
      <c r="I195" s="562"/>
      <c r="J195" s="563"/>
      <c r="K195" s="708">
        <f t="shared" si="14"/>
        <v>0</v>
      </c>
      <c r="L195" s="709"/>
      <c r="M195" s="559"/>
      <c r="N195" s="474">
        <f>IFERROR(($I195/$J195)*(Deelnemersoverzicht!$C$13-(DATEDIF(Startdatum,$H195,"D")/365)),0)</f>
        <v>0</v>
      </c>
      <c r="O195" s="141" t="str">
        <f t="shared" si="15"/>
        <v/>
      </c>
      <c r="P195" s="15"/>
      <c r="Q195" s="15"/>
      <c r="R195" s="15"/>
      <c r="S195" s="15"/>
      <c r="T195" s="15"/>
      <c r="U195" s="15"/>
      <c r="V195" s="15"/>
      <c r="W195" s="621" t="str">
        <f>IF(ISBLANK($C195),"",_xlfn.IFNA(MATCH($C195,Deelnemersoverzicht!$C$16:$C$66,0),0))</f>
        <v/>
      </c>
      <c r="X195" s="487" t="str">
        <f t="shared" si="17"/>
        <v>Na startdatum aangekocht</v>
      </c>
    </row>
    <row r="196" spans="1:24" ht="12" customHeight="1" x14ac:dyDescent="0.2">
      <c r="A196" s="195" t="str">
        <f t="shared" si="13"/>
        <v/>
      </c>
      <c r="B196" s="552"/>
      <c r="C196" s="560"/>
      <c r="D196" s="567"/>
      <c r="E196" s="567"/>
      <c r="F196" s="567"/>
      <c r="G196" s="567"/>
      <c r="H196" s="568"/>
      <c r="I196" s="562"/>
      <c r="J196" s="563"/>
      <c r="K196" s="708">
        <f t="shared" si="14"/>
        <v>0</v>
      </c>
      <c r="L196" s="709"/>
      <c r="M196" s="559"/>
      <c r="N196" s="474">
        <f>IFERROR(($I196/$J196)*(Deelnemersoverzicht!$C$13-(DATEDIF(Startdatum,$H196,"D")/365)),0)</f>
        <v>0</v>
      </c>
      <c r="O196" s="141" t="str">
        <f t="shared" si="15"/>
        <v/>
      </c>
      <c r="P196" s="15"/>
      <c r="Q196" s="15"/>
      <c r="R196" s="15"/>
      <c r="S196" s="15"/>
      <c r="T196" s="15"/>
      <c r="U196" s="15"/>
      <c r="V196" s="15"/>
      <c r="W196" s="621" t="str">
        <f>IF(ISBLANK($C196),"",_xlfn.IFNA(MATCH($C196,Deelnemersoverzicht!$C$16:$C$66,0),0))</f>
        <v/>
      </c>
      <c r="X196" s="487" t="str">
        <f t="shared" si="17"/>
        <v>Na startdatum aangekocht</v>
      </c>
    </row>
    <row r="197" spans="1:24" ht="12" customHeight="1" x14ac:dyDescent="0.2">
      <c r="A197" s="195" t="str">
        <f t="shared" si="13"/>
        <v/>
      </c>
      <c r="B197" s="552"/>
      <c r="C197" s="560"/>
      <c r="D197" s="567"/>
      <c r="E197" s="567"/>
      <c r="F197" s="567"/>
      <c r="G197" s="567"/>
      <c r="H197" s="568"/>
      <c r="I197" s="562"/>
      <c r="J197" s="563"/>
      <c r="K197" s="708">
        <f t="shared" si="14"/>
        <v>0</v>
      </c>
      <c r="L197" s="709"/>
      <c r="M197" s="559"/>
      <c r="N197" s="474">
        <f>IFERROR(($I197/$J197)*(Deelnemersoverzicht!$C$13-(DATEDIF(Startdatum,$H197,"D")/365)),0)</f>
        <v>0</v>
      </c>
      <c r="O197" s="141" t="str">
        <f t="shared" si="15"/>
        <v/>
      </c>
      <c r="P197" s="15"/>
      <c r="Q197" s="15"/>
      <c r="R197" s="15"/>
      <c r="S197" s="15"/>
      <c r="T197" s="15"/>
      <c r="U197" s="15"/>
      <c r="V197" s="15"/>
      <c r="W197" s="621" t="str">
        <f>IF(ISBLANK($C197),"",_xlfn.IFNA(MATCH($C197,Deelnemersoverzicht!$C$16:$C$66,0),0))</f>
        <v/>
      </c>
      <c r="X197" s="487" t="str">
        <f t="shared" si="17"/>
        <v>Na startdatum aangekocht</v>
      </c>
    </row>
    <row r="198" spans="1:24" ht="12" customHeight="1" x14ac:dyDescent="0.2">
      <c r="A198" s="195" t="str">
        <f t="shared" si="13"/>
        <v/>
      </c>
      <c r="B198" s="552"/>
      <c r="C198" s="560"/>
      <c r="D198" s="567"/>
      <c r="E198" s="567"/>
      <c r="F198" s="567"/>
      <c r="G198" s="567"/>
      <c r="H198" s="568"/>
      <c r="I198" s="562"/>
      <c r="J198" s="563"/>
      <c r="K198" s="708">
        <f t="shared" si="14"/>
        <v>0</v>
      </c>
      <c r="L198" s="709"/>
      <c r="M198" s="559"/>
      <c r="N198" s="474">
        <f>IFERROR(($I198/$J198)*(Deelnemersoverzicht!$C$13-(DATEDIF(Startdatum,$H198,"D")/365)),0)</f>
        <v>0</v>
      </c>
      <c r="O198" s="141" t="str">
        <f t="shared" si="15"/>
        <v/>
      </c>
      <c r="P198" s="15"/>
      <c r="Q198" s="15"/>
      <c r="R198" s="15"/>
      <c r="S198" s="15"/>
      <c r="T198" s="15"/>
      <c r="U198" s="15"/>
      <c r="V198" s="15"/>
      <c r="W198" s="621" t="str">
        <f>IF(ISBLANK($C198),"",_xlfn.IFNA(MATCH($C198,Deelnemersoverzicht!$C$16:$C$66,0),0))</f>
        <v/>
      </c>
      <c r="X198" s="487" t="str">
        <f t="shared" si="17"/>
        <v>Na startdatum aangekocht</v>
      </c>
    </row>
    <row r="199" spans="1:24" ht="12" customHeight="1" x14ac:dyDescent="0.2">
      <c r="A199" s="195" t="str">
        <f t="shared" si="13"/>
        <v/>
      </c>
      <c r="B199" s="552"/>
      <c r="C199" s="560"/>
      <c r="D199" s="567"/>
      <c r="E199" s="567"/>
      <c r="F199" s="567"/>
      <c r="G199" s="567"/>
      <c r="H199" s="568"/>
      <c r="I199" s="562"/>
      <c r="J199" s="563"/>
      <c r="K199" s="708">
        <f t="shared" si="14"/>
        <v>0</v>
      </c>
      <c r="L199" s="709"/>
      <c r="M199" s="559"/>
      <c r="N199" s="474">
        <f>IFERROR(($I199/$J199)*(Deelnemersoverzicht!$C$13-(DATEDIF(Startdatum,$H199,"D")/365)),0)</f>
        <v>0</v>
      </c>
      <c r="O199" s="141" t="str">
        <f t="shared" si="15"/>
        <v/>
      </c>
      <c r="P199" s="15"/>
      <c r="Q199" s="15"/>
      <c r="R199" s="15"/>
      <c r="S199" s="15"/>
      <c r="T199" s="15"/>
      <c r="U199" s="15"/>
      <c r="V199" s="15"/>
      <c r="W199" s="621" t="str">
        <f>IF(ISBLANK($C199),"",_xlfn.IFNA(MATCH($C199,Deelnemersoverzicht!$C$16:$C$66,0),0))</f>
        <v/>
      </c>
      <c r="X199" s="487" t="str">
        <f t="shared" si="17"/>
        <v>Na startdatum aangekocht</v>
      </c>
    </row>
    <row r="200" spans="1:24" ht="12" customHeight="1" x14ac:dyDescent="0.2">
      <c r="A200" s="195" t="str">
        <f t="shared" si="13"/>
        <v/>
      </c>
      <c r="B200" s="552"/>
      <c r="C200" s="560"/>
      <c r="D200" s="567"/>
      <c r="E200" s="567"/>
      <c r="F200" s="567"/>
      <c r="G200" s="567"/>
      <c r="H200" s="568"/>
      <c r="I200" s="562"/>
      <c r="J200" s="563"/>
      <c r="K200" s="708">
        <f t="shared" si="14"/>
        <v>0</v>
      </c>
      <c r="L200" s="709"/>
      <c r="M200" s="559"/>
      <c r="N200" s="474">
        <f>IFERROR(($I200/$J200)*(Deelnemersoverzicht!$C$13-(DATEDIF(Startdatum,$H200,"D")/365)),0)</f>
        <v>0</v>
      </c>
      <c r="O200" s="141" t="str">
        <f t="shared" si="15"/>
        <v/>
      </c>
      <c r="P200" s="15"/>
      <c r="Q200" s="15"/>
      <c r="R200" s="15"/>
      <c r="S200" s="15"/>
      <c r="T200" s="15"/>
      <c r="U200" s="15"/>
      <c r="V200" s="15"/>
      <c r="W200" s="621" t="str">
        <f>IF(ISBLANK($C200),"",_xlfn.IFNA(MATCH($C200,Deelnemersoverzicht!$C$16:$C$66,0),0))</f>
        <v/>
      </c>
      <c r="X200" s="487" t="str">
        <f t="shared" si="17"/>
        <v>Na startdatum aangekocht</v>
      </c>
    </row>
    <row r="201" spans="1:24" ht="12" customHeight="1" x14ac:dyDescent="0.2">
      <c r="A201" s="195" t="str">
        <f t="shared" si="13"/>
        <v/>
      </c>
      <c r="B201" s="552"/>
      <c r="C201" s="560"/>
      <c r="D201" s="567"/>
      <c r="E201" s="567"/>
      <c r="F201" s="567"/>
      <c r="G201" s="567"/>
      <c r="H201" s="568"/>
      <c r="I201" s="562"/>
      <c r="J201" s="563"/>
      <c r="K201" s="708">
        <f t="shared" si="14"/>
        <v>0</v>
      </c>
      <c r="L201" s="709"/>
      <c r="M201" s="559"/>
      <c r="N201" s="474">
        <f>IFERROR(($I201/$J201)*(Deelnemersoverzicht!$C$13-(DATEDIF(Startdatum,$H201,"D")/365)),0)</f>
        <v>0</v>
      </c>
      <c r="O201" s="141" t="str">
        <f t="shared" si="15"/>
        <v/>
      </c>
      <c r="P201" s="15"/>
      <c r="Q201" s="15"/>
      <c r="R201" s="15"/>
      <c r="S201" s="15"/>
      <c r="T201" s="15"/>
      <c r="U201" s="15"/>
      <c r="V201" s="15"/>
      <c r="W201" s="621" t="str">
        <f>IF(ISBLANK($C201),"",_xlfn.IFNA(MATCH($C201,Deelnemersoverzicht!$C$16:$C$66,0),0))</f>
        <v/>
      </c>
      <c r="X201" s="487" t="str">
        <f t="shared" si="17"/>
        <v>Na startdatum aangekocht</v>
      </c>
    </row>
    <row r="202" spans="1:24" ht="12" customHeight="1" x14ac:dyDescent="0.2">
      <c r="A202" s="195" t="str">
        <f t="shared" si="13"/>
        <v/>
      </c>
      <c r="B202" s="552"/>
      <c r="C202" s="560"/>
      <c r="D202" s="567"/>
      <c r="E202" s="567"/>
      <c r="F202" s="567"/>
      <c r="G202" s="567"/>
      <c r="H202" s="568"/>
      <c r="I202" s="562"/>
      <c r="J202" s="563"/>
      <c r="K202" s="708">
        <f t="shared" si="14"/>
        <v>0</v>
      </c>
      <c r="L202" s="709"/>
      <c r="M202" s="559"/>
      <c r="N202" s="474">
        <f>IFERROR(($I202/$J202)*(Deelnemersoverzicht!$C$13-(DATEDIF(Startdatum,$H202,"D")/365)),0)</f>
        <v>0</v>
      </c>
      <c r="O202" s="141" t="str">
        <f t="shared" si="15"/>
        <v/>
      </c>
      <c r="P202" s="15"/>
      <c r="Q202" s="15"/>
      <c r="R202" s="15"/>
      <c r="S202" s="15"/>
      <c r="T202" s="15"/>
      <c r="U202" s="15"/>
      <c r="V202" s="15"/>
      <c r="W202" s="621" t="str">
        <f>IF(ISBLANK($C202),"",_xlfn.IFNA(MATCH($C202,Deelnemersoverzicht!$C$16:$C$66,0),0))</f>
        <v/>
      </c>
      <c r="X202" s="487" t="str">
        <f t="shared" si="17"/>
        <v>Na startdatum aangekocht</v>
      </c>
    </row>
    <row r="203" spans="1:24" ht="12" customHeight="1" x14ac:dyDescent="0.2">
      <c r="A203" s="195" t="str">
        <f t="shared" si="13"/>
        <v/>
      </c>
      <c r="B203" s="552"/>
      <c r="C203" s="560"/>
      <c r="D203" s="567"/>
      <c r="E203" s="567"/>
      <c r="F203" s="567"/>
      <c r="G203" s="567"/>
      <c r="H203" s="568"/>
      <c r="I203" s="562"/>
      <c r="J203" s="563"/>
      <c r="K203" s="708">
        <f t="shared" si="14"/>
        <v>0</v>
      </c>
      <c r="L203" s="709"/>
      <c r="M203" s="559"/>
      <c r="N203" s="474">
        <f>IFERROR(($I203/$J203)*(Deelnemersoverzicht!$C$13-(DATEDIF(Startdatum,$H203,"D")/365)),0)</f>
        <v>0</v>
      </c>
      <c r="O203" s="141" t="str">
        <f t="shared" si="15"/>
        <v/>
      </c>
      <c r="P203" s="15"/>
      <c r="Q203" s="15"/>
      <c r="R203" s="15"/>
      <c r="S203" s="15"/>
      <c r="T203" s="15"/>
      <c r="U203" s="15"/>
      <c r="V203" s="15"/>
      <c r="W203" s="621" t="str">
        <f>IF(ISBLANK($C203),"",_xlfn.IFNA(MATCH($C203,Deelnemersoverzicht!$C$16:$C$66,0),0))</f>
        <v/>
      </c>
      <c r="X203" s="487" t="str">
        <f t="shared" si="17"/>
        <v>Na startdatum aangekocht</v>
      </c>
    </row>
    <row r="204" spans="1:24" ht="12" customHeight="1" x14ac:dyDescent="0.2">
      <c r="A204" s="195" t="str">
        <f t="shared" si="13"/>
        <v/>
      </c>
      <c r="B204" s="552"/>
      <c r="C204" s="560"/>
      <c r="D204" s="567"/>
      <c r="E204" s="567"/>
      <c r="F204" s="567"/>
      <c r="G204" s="567"/>
      <c r="H204" s="568"/>
      <c r="I204" s="562"/>
      <c r="J204" s="563"/>
      <c r="K204" s="708">
        <f t="shared" si="14"/>
        <v>0</v>
      </c>
      <c r="L204" s="709"/>
      <c r="M204" s="559"/>
      <c r="N204" s="474">
        <f>IFERROR(($I204/$J204)*(Deelnemersoverzicht!$C$13-(DATEDIF(Startdatum,$H204,"D")/365)),0)</f>
        <v>0</v>
      </c>
      <c r="O204" s="141" t="str">
        <f t="shared" si="15"/>
        <v/>
      </c>
      <c r="P204" s="15"/>
      <c r="Q204" s="15"/>
      <c r="R204" s="15"/>
      <c r="S204" s="15"/>
      <c r="T204" s="15"/>
      <c r="U204" s="15"/>
      <c r="V204" s="15"/>
      <c r="W204" s="621" t="str">
        <f>IF(ISBLANK($C204),"",_xlfn.IFNA(MATCH($C204,Deelnemersoverzicht!$C$16:$C$66,0),0))</f>
        <v/>
      </c>
      <c r="X204" s="487" t="str">
        <f t="shared" si="17"/>
        <v>Na startdatum aangekocht</v>
      </c>
    </row>
    <row r="205" spans="1:24" ht="12" customHeight="1" x14ac:dyDescent="0.2">
      <c r="A205" s="195" t="str">
        <f t="shared" si="13"/>
        <v/>
      </c>
      <c r="B205" s="552"/>
      <c r="C205" s="560"/>
      <c r="D205" s="567"/>
      <c r="E205" s="567"/>
      <c r="F205" s="567"/>
      <c r="G205" s="567"/>
      <c r="H205" s="568"/>
      <c r="I205" s="562"/>
      <c r="J205" s="563"/>
      <c r="K205" s="708">
        <f t="shared" si="14"/>
        <v>0</v>
      </c>
      <c r="L205" s="709"/>
      <c r="M205" s="559"/>
      <c r="N205" s="474">
        <f>IFERROR(($I205/$J205)*(Deelnemersoverzicht!$C$13-(DATEDIF(Startdatum,$H205,"D")/365)),0)</f>
        <v>0</v>
      </c>
      <c r="O205" s="141" t="str">
        <f t="shared" si="15"/>
        <v/>
      </c>
      <c r="P205" s="15"/>
      <c r="Q205" s="15"/>
      <c r="R205" s="15"/>
      <c r="S205" s="15"/>
      <c r="T205" s="15"/>
      <c r="U205" s="15"/>
      <c r="V205" s="15"/>
      <c r="W205" s="621" t="str">
        <f>IF(ISBLANK($C205),"",_xlfn.IFNA(MATCH($C205,Deelnemersoverzicht!$C$16:$C$66,0),0))</f>
        <v/>
      </c>
      <c r="X205" s="487" t="str">
        <f t="shared" si="17"/>
        <v>Na startdatum aangekocht</v>
      </c>
    </row>
    <row r="206" spans="1:24" ht="12" customHeight="1" x14ac:dyDescent="0.2">
      <c r="A206" s="195" t="str">
        <f t="shared" si="13"/>
        <v/>
      </c>
      <c r="B206" s="552"/>
      <c r="C206" s="560"/>
      <c r="D206" s="567"/>
      <c r="E206" s="567"/>
      <c r="F206" s="567"/>
      <c r="G206" s="567"/>
      <c r="H206" s="568"/>
      <c r="I206" s="562"/>
      <c r="J206" s="563"/>
      <c r="K206" s="708">
        <f t="shared" si="14"/>
        <v>0</v>
      </c>
      <c r="L206" s="709"/>
      <c r="M206" s="559"/>
      <c r="N206" s="474">
        <f>IFERROR(($I206/$J206)*(Deelnemersoverzicht!$C$13-(DATEDIF(Startdatum,$H206,"D")/365)),0)</f>
        <v>0</v>
      </c>
      <c r="O206" s="141" t="str">
        <f t="shared" si="15"/>
        <v/>
      </c>
      <c r="P206" s="15"/>
      <c r="Q206" s="15"/>
      <c r="R206" s="15"/>
      <c r="S206" s="15"/>
      <c r="T206" s="15"/>
      <c r="U206" s="15"/>
      <c r="V206" s="15"/>
      <c r="W206" s="621" t="str">
        <f>IF(ISBLANK($C206),"",_xlfn.IFNA(MATCH($C206,Deelnemersoverzicht!$C$16:$C$66,0),0))</f>
        <v/>
      </c>
      <c r="X206" s="487" t="str">
        <f t="shared" si="17"/>
        <v>Na startdatum aangekocht</v>
      </c>
    </row>
    <row r="207" spans="1:24" ht="12" customHeight="1" x14ac:dyDescent="0.2">
      <c r="A207" s="195"/>
      <c r="B207" s="137"/>
      <c r="C207" s="136"/>
      <c r="D207" s="136"/>
      <c r="E207" s="15"/>
      <c r="F207" s="15"/>
      <c r="G207" s="15"/>
      <c r="H207" s="136"/>
      <c r="I207" s="136"/>
      <c r="J207" s="136"/>
      <c r="K207" s="136"/>
      <c r="L207" s="136"/>
      <c r="M207" s="470" t="s">
        <v>504</v>
      </c>
      <c r="N207" s="471">
        <f>SUM(N157:N206)</f>
        <v>0</v>
      </c>
      <c r="O207" s="141"/>
      <c r="P207" s="15"/>
      <c r="Q207" s="15"/>
      <c r="R207" s="15"/>
      <c r="S207" s="15"/>
      <c r="T207" s="15"/>
      <c r="U207" s="15"/>
      <c r="V207" s="15"/>
      <c r="W207" s="440"/>
      <c r="X207" s="15"/>
    </row>
    <row r="208" spans="1:24" ht="12" customHeight="1" x14ac:dyDescent="0.2">
      <c r="A208" s="195"/>
      <c r="B208" s="137"/>
      <c r="C208" s="136"/>
      <c r="D208" s="136"/>
      <c r="E208" s="136"/>
      <c r="F208" s="136"/>
      <c r="G208" s="136"/>
      <c r="H208" s="136"/>
      <c r="I208" s="136"/>
      <c r="J208" s="136"/>
      <c r="K208" s="136"/>
      <c r="L208" s="136"/>
      <c r="M208" s="136"/>
      <c r="N208" s="15"/>
      <c r="O208" s="141"/>
      <c r="P208" s="15"/>
      <c r="Q208" s="15"/>
      <c r="R208" s="15"/>
      <c r="S208" s="15"/>
      <c r="T208" s="15"/>
      <c r="U208" s="15"/>
      <c r="V208" s="15"/>
      <c r="W208" s="440"/>
      <c r="X208" s="15"/>
    </row>
    <row r="209" spans="1:24" ht="12" customHeight="1" x14ac:dyDescent="0.2">
      <c r="A209" s="195"/>
      <c r="B209" s="137" t="s">
        <v>117</v>
      </c>
      <c r="C209" s="136"/>
      <c r="D209" s="136"/>
      <c r="E209" s="136"/>
      <c r="F209" s="136"/>
      <c r="G209" s="136"/>
      <c r="H209" s="136"/>
      <c r="I209" s="136"/>
      <c r="J209" s="136"/>
      <c r="K209" s="136"/>
      <c r="L209" s="136"/>
      <c r="M209" s="136"/>
      <c r="N209" s="15"/>
      <c r="O209" s="141"/>
      <c r="P209" s="15"/>
      <c r="Q209" s="15"/>
      <c r="R209" s="15"/>
      <c r="S209" s="15"/>
      <c r="T209" s="15"/>
      <c r="U209" s="15"/>
      <c r="V209" s="15"/>
      <c r="W209" s="440"/>
      <c r="X209" s="15"/>
    </row>
    <row r="210" spans="1:24" ht="51" customHeight="1" x14ac:dyDescent="0.2">
      <c r="A210" s="195"/>
      <c r="B210" s="464" t="s">
        <v>263</v>
      </c>
      <c r="C210" s="670" t="s">
        <v>99</v>
      </c>
      <c r="D210" s="465" t="s">
        <v>73</v>
      </c>
      <c r="E210" s="140"/>
      <c r="F210" s="140"/>
      <c r="G210" s="140"/>
      <c r="H210" s="140"/>
      <c r="I210" s="140"/>
      <c r="J210" s="464" t="s">
        <v>76</v>
      </c>
      <c r="K210" s="464" t="s">
        <v>119</v>
      </c>
      <c r="L210" s="465"/>
      <c r="M210" s="466" t="s">
        <v>65</v>
      </c>
      <c r="N210" s="464" t="s">
        <v>71</v>
      </c>
      <c r="O210" s="141"/>
      <c r="P210" s="15"/>
      <c r="Q210" s="15"/>
      <c r="R210" s="15"/>
      <c r="S210" s="15"/>
      <c r="T210" s="15"/>
      <c r="U210" s="15"/>
      <c r="V210" s="15"/>
      <c r="W210" s="440"/>
      <c r="X210" s="15"/>
    </row>
    <row r="211" spans="1:24" ht="12" customHeight="1" x14ac:dyDescent="0.2">
      <c r="A211" s="195" t="str">
        <f t="shared" ref="A211:A260" si="18">B211&amp;M211</f>
        <v/>
      </c>
      <c r="B211" s="552"/>
      <c r="C211" s="560"/>
      <c r="D211" s="554"/>
      <c r="E211" s="554"/>
      <c r="F211" s="554"/>
      <c r="G211" s="554"/>
      <c r="H211" s="554"/>
      <c r="I211" s="554"/>
      <c r="J211" s="566"/>
      <c r="K211" s="569"/>
      <c r="L211" s="569"/>
      <c r="M211" s="559"/>
      <c r="N211" s="474">
        <f>J211*K211</f>
        <v>0</v>
      </c>
      <c r="O211" s="141" t="str">
        <f t="shared" ref="O211:O260" si="19">IF(AND(COUNTA(B211:K211)&gt;0,ISBLANK(M211)),"Activiteittype ontbreekt!",IF(B211="","",IF(COUNTIF($B$15:$B$314,B211)=1,"",IF(COUNTIF($A$15:$A$314,B211&amp;M211)&gt;1,"","Let op dat elk activiteitnummer hetzelfde activiteittype moet krijgen!"))))</f>
        <v/>
      </c>
      <c r="P211" s="15"/>
      <c r="Q211" s="15"/>
      <c r="R211" s="15"/>
      <c r="S211" s="15"/>
      <c r="T211" s="15"/>
      <c r="U211" s="15"/>
      <c r="V211" s="15"/>
      <c r="W211" s="621" t="str">
        <f>IF(ISBLANK($C211),"",_xlfn.IFNA(MATCH($C211,Deelnemersoverzicht!$C$16:$C$66,0),0))</f>
        <v/>
      </c>
      <c r="X211" s="15"/>
    </row>
    <row r="212" spans="1:24" ht="12" customHeight="1" x14ac:dyDescent="0.2">
      <c r="A212" s="195" t="str">
        <f t="shared" si="18"/>
        <v/>
      </c>
      <c r="B212" s="552"/>
      <c r="C212" s="560"/>
      <c r="D212" s="554"/>
      <c r="E212" s="554"/>
      <c r="F212" s="554"/>
      <c r="G212" s="554"/>
      <c r="H212" s="554"/>
      <c r="I212" s="554"/>
      <c r="J212" s="566"/>
      <c r="K212" s="569"/>
      <c r="L212" s="569"/>
      <c r="M212" s="559"/>
      <c r="N212" s="474">
        <f t="shared" ref="N212:N260" si="20">J212*K212</f>
        <v>0</v>
      </c>
      <c r="O212" s="141" t="str">
        <f t="shared" si="19"/>
        <v/>
      </c>
      <c r="P212" s="15"/>
      <c r="Q212" s="15"/>
      <c r="R212" s="15"/>
      <c r="S212" s="15"/>
      <c r="T212" s="15"/>
      <c r="U212" s="15"/>
      <c r="V212" s="15"/>
      <c r="W212" s="621" t="str">
        <f>IF(ISBLANK($C212),"",_xlfn.IFNA(MATCH($C212,Deelnemersoverzicht!$C$16:$C$66,0),0))</f>
        <v/>
      </c>
      <c r="X212" s="15"/>
    </row>
    <row r="213" spans="1:24" ht="12" customHeight="1" x14ac:dyDescent="0.2">
      <c r="A213" s="195" t="str">
        <f t="shared" si="18"/>
        <v/>
      </c>
      <c r="B213" s="552"/>
      <c r="C213" s="560"/>
      <c r="D213" s="554"/>
      <c r="E213" s="554"/>
      <c r="F213" s="554"/>
      <c r="G213" s="554"/>
      <c r="H213" s="554"/>
      <c r="I213" s="554"/>
      <c r="J213" s="566"/>
      <c r="K213" s="569"/>
      <c r="L213" s="569"/>
      <c r="M213" s="559"/>
      <c r="N213" s="474">
        <f t="shared" si="20"/>
        <v>0</v>
      </c>
      <c r="O213" s="141" t="str">
        <f t="shared" si="19"/>
        <v/>
      </c>
      <c r="P213" s="15"/>
      <c r="Q213" s="15"/>
      <c r="R213" s="15"/>
      <c r="S213" s="15"/>
      <c r="T213" s="15"/>
      <c r="U213" s="15"/>
      <c r="V213" s="15"/>
      <c r="W213" s="621" t="str">
        <f>IF(ISBLANK($C213),"",_xlfn.IFNA(MATCH($C213,Deelnemersoverzicht!$C$16:$C$66,0),0))</f>
        <v/>
      </c>
      <c r="X213" s="15"/>
    </row>
    <row r="214" spans="1:24" ht="12" customHeight="1" x14ac:dyDescent="0.2">
      <c r="A214" s="195" t="str">
        <f t="shared" si="18"/>
        <v/>
      </c>
      <c r="B214" s="552"/>
      <c r="C214" s="560"/>
      <c r="D214" s="554"/>
      <c r="E214" s="554"/>
      <c r="F214" s="554"/>
      <c r="G214" s="554"/>
      <c r="H214" s="554"/>
      <c r="I214" s="554"/>
      <c r="J214" s="566"/>
      <c r="K214" s="569"/>
      <c r="L214" s="569"/>
      <c r="M214" s="559"/>
      <c r="N214" s="474">
        <f t="shared" si="20"/>
        <v>0</v>
      </c>
      <c r="O214" s="141" t="str">
        <f t="shared" si="19"/>
        <v/>
      </c>
      <c r="P214" s="15"/>
      <c r="Q214" s="15"/>
      <c r="R214" s="15"/>
      <c r="S214" s="15"/>
      <c r="T214" s="15"/>
      <c r="U214" s="15"/>
      <c r="V214" s="15"/>
      <c r="W214" s="621" t="str">
        <f>IF(ISBLANK($C214),"",_xlfn.IFNA(MATCH($C214,Deelnemersoverzicht!$C$16:$C$66,0),0))</f>
        <v/>
      </c>
      <c r="X214" s="15"/>
    </row>
    <row r="215" spans="1:24" ht="12" customHeight="1" x14ac:dyDescent="0.2">
      <c r="A215" s="195" t="str">
        <f t="shared" si="18"/>
        <v/>
      </c>
      <c r="B215" s="552"/>
      <c r="C215" s="560"/>
      <c r="D215" s="554"/>
      <c r="E215" s="554"/>
      <c r="F215" s="554"/>
      <c r="G215" s="554"/>
      <c r="H215" s="554"/>
      <c r="I215" s="554"/>
      <c r="J215" s="566"/>
      <c r="K215" s="569"/>
      <c r="L215" s="569"/>
      <c r="M215" s="559"/>
      <c r="N215" s="474">
        <f t="shared" si="20"/>
        <v>0</v>
      </c>
      <c r="O215" s="141" t="str">
        <f t="shared" si="19"/>
        <v/>
      </c>
      <c r="P215" s="15"/>
      <c r="Q215" s="15"/>
      <c r="R215" s="15"/>
      <c r="S215" s="15"/>
      <c r="T215" s="15"/>
      <c r="U215" s="15"/>
      <c r="V215" s="15"/>
      <c r="W215" s="621" t="str">
        <f>IF(ISBLANK($C215),"",_xlfn.IFNA(MATCH($C215,Deelnemersoverzicht!$C$16:$C$66,0),0))</f>
        <v/>
      </c>
      <c r="X215" s="15"/>
    </row>
    <row r="216" spans="1:24" ht="12" customHeight="1" x14ac:dyDescent="0.2">
      <c r="A216" s="195" t="str">
        <f t="shared" si="18"/>
        <v/>
      </c>
      <c r="B216" s="552"/>
      <c r="C216" s="560"/>
      <c r="D216" s="554"/>
      <c r="E216" s="554"/>
      <c r="F216" s="554"/>
      <c r="G216" s="554"/>
      <c r="H216" s="554"/>
      <c r="I216" s="554"/>
      <c r="J216" s="566"/>
      <c r="K216" s="569"/>
      <c r="L216" s="569"/>
      <c r="M216" s="559"/>
      <c r="N216" s="474">
        <f t="shared" si="20"/>
        <v>0</v>
      </c>
      <c r="O216" s="141" t="str">
        <f t="shared" si="19"/>
        <v/>
      </c>
      <c r="P216" s="15"/>
      <c r="Q216" s="15"/>
      <c r="R216" s="15"/>
      <c r="S216" s="15"/>
      <c r="T216" s="15"/>
      <c r="U216" s="15"/>
      <c r="V216" s="15"/>
      <c r="W216" s="621" t="str">
        <f>IF(ISBLANK($C216),"",_xlfn.IFNA(MATCH($C216,Deelnemersoverzicht!$C$16:$C$66,0),0))</f>
        <v/>
      </c>
      <c r="X216" s="15"/>
    </row>
    <row r="217" spans="1:24" ht="12" customHeight="1" x14ac:dyDescent="0.2">
      <c r="A217" s="195" t="str">
        <f t="shared" si="18"/>
        <v/>
      </c>
      <c r="B217" s="552"/>
      <c r="C217" s="560"/>
      <c r="D217" s="554"/>
      <c r="E217" s="554"/>
      <c r="F217" s="554"/>
      <c r="G217" s="554"/>
      <c r="H217" s="554"/>
      <c r="I217" s="554"/>
      <c r="J217" s="566"/>
      <c r="K217" s="569"/>
      <c r="L217" s="569"/>
      <c r="M217" s="559"/>
      <c r="N217" s="474">
        <f t="shared" si="20"/>
        <v>0</v>
      </c>
      <c r="O217" s="141" t="str">
        <f t="shared" si="19"/>
        <v/>
      </c>
      <c r="P217" s="15"/>
      <c r="Q217" s="15"/>
      <c r="R217" s="15"/>
      <c r="S217" s="15"/>
      <c r="T217" s="15"/>
      <c r="U217" s="15"/>
      <c r="V217" s="15"/>
      <c r="W217" s="621" t="str">
        <f>IF(ISBLANK($C217),"",_xlfn.IFNA(MATCH($C217,Deelnemersoverzicht!$C$16:$C$66,0),0))</f>
        <v/>
      </c>
      <c r="X217" s="15"/>
    </row>
    <row r="218" spans="1:24" ht="12" customHeight="1" x14ac:dyDescent="0.2">
      <c r="A218" s="195" t="str">
        <f t="shared" si="18"/>
        <v/>
      </c>
      <c r="B218" s="552"/>
      <c r="C218" s="560"/>
      <c r="D218" s="554"/>
      <c r="E218" s="554"/>
      <c r="F218" s="554"/>
      <c r="G218" s="554"/>
      <c r="H218" s="554"/>
      <c r="I218" s="554"/>
      <c r="J218" s="566"/>
      <c r="K218" s="569"/>
      <c r="L218" s="569"/>
      <c r="M218" s="559"/>
      <c r="N218" s="474">
        <f t="shared" si="20"/>
        <v>0</v>
      </c>
      <c r="O218" s="141" t="str">
        <f t="shared" si="19"/>
        <v/>
      </c>
      <c r="P218" s="15"/>
      <c r="Q218" s="15"/>
      <c r="R218" s="15"/>
      <c r="S218" s="15"/>
      <c r="T218" s="15"/>
      <c r="U218" s="15"/>
      <c r="V218" s="15"/>
      <c r="W218" s="621" t="str">
        <f>IF(ISBLANK($C218),"",_xlfn.IFNA(MATCH($C218,Deelnemersoverzicht!$C$16:$C$66,0),0))</f>
        <v/>
      </c>
      <c r="X218" s="15"/>
    </row>
    <row r="219" spans="1:24" ht="12" customHeight="1" x14ac:dyDescent="0.2">
      <c r="A219" s="195" t="str">
        <f t="shared" si="18"/>
        <v/>
      </c>
      <c r="B219" s="552"/>
      <c r="C219" s="560"/>
      <c r="D219" s="554"/>
      <c r="E219" s="554"/>
      <c r="F219" s="554"/>
      <c r="G219" s="554"/>
      <c r="H219" s="554"/>
      <c r="I219" s="554"/>
      <c r="J219" s="566"/>
      <c r="K219" s="569"/>
      <c r="L219" s="569"/>
      <c r="M219" s="559"/>
      <c r="N219" s="474">
        <f t="shared" si="20"/>
        <v>0</v>
      </c>
      <c r="O219" s="141" t="str">
        <f t="shared" si="19"/>
        <v/>
      </c>
      <c r="P219" s="15"/>
      <c r="Q219" s="15"/>
      <c r="R219" s="15"/>
      <c r="S219" s="15"/>
      <c r="T219" s="15"/>
      <c r="U219" s="15"/>
      <c r="V219" s="15"/>
      <c r="W219" s="621" t="str">
        <f>IF(ISBLANK($C219),"",_xlfn.IFNA(MATCH($C219,Deelnemersoverzicht!$C$16:$C$66,0),0))</f>
        <v/>
      </c>
      <c r="X219" s="15"/>
    </row>
    <row r="220" spans="1:24" ht="12" customHeight="1" x14ac:dyDescent="0.2">
      <c r="A220" s="195" t="str">
        <f t="shared" si="18"/>
        <v/>
      </c>
      <c r="B220" s="552"/>
      <c r="C220" s="560"/>
      <c r="D220" s="554"/>
      <c r="E220" s="554"/>
      <c r="F220" s="554"/>
      <c r="G220" s="554"/>
      <c r="H220" s="554"/>
      <c r="I220" s="554"/>
      <c r="J220" s="566"/>
      <c r="K220" s="569"/>
      <c r="L220" s="569"/>
      <c r="M220" s="559"/>
      <c r="N220" s="474">
        <f t="shared" si="20"/>
        <v>0</v>
      </c>
      <c r="O220" s="141" t="str">
        <f t="shared" si="19"/>
        <v/>
      </c>
      <c r="P220" s="15"/>
      <c r="Q220" s="15"/>
      <c r="R220" s="15"/>
      <c r="S220" s="15"/>
      <c r="T220" s="15"/>
      <c r="U220" s="15"/>
      <c r="V220" s="15"/>
      <c r="W220" s="621" t="str">
        <f>IF(ISBLANK($C220),"",_xlfn.IFNA(MATCH($C220,Deelnemersoverzicht!$C$16:$C$66,0),0))</f>
        <v/>
      </c>
      <c r="X220" s="15"/>
    </row>
    <row r="221" spans="1:24" ht="12" customHeight="1" x14ac:dyDescent="0.2">
      <c r="A221" s="195" t="str">
        <f t="shared" si="18"/>
        <v/>
      </c>
      <c r="B221" s="552"/>
      <c r="C221" s="560"/>
      <c r="D221" s="554"/>
      <c r="E221" s="554"/>
      <c r="F221" s="554"/>
      <c r="G221" s="554"/>
      <c r="H221" s="554"/>
      <c r="I221" s="554"/>
      <c r="J221" s="566"/>
      <c r="K221" s="569"/>
      <c r="L221" s="569"/>
      <c r="M221" s="559"/>
      <c r="N221" s="474">
        <f t="shared" si="20"/>
        <v>0</v>
      </c>
      <c r="O221" s="141" t="str">
        <f t="shared" si="19"/>
        <v/>
      </c>
      <c r="P221" s="15"/>
      <c r="Q221" s="15"/>
      <c r="R221" s="15"/>
      <c r="S221" s="15"/>
      <c r="T221" s="15"/>
      <c r="U221" s="15"/>
      <c r="V221" s="15"/>
      <c r="W221" s="621" t="str">
        <f>IF(ISBLANK($C221),"",_xlfn.IFNA(MATCH($C221,Deelnemersoverzicht!$C$16:$C$66,0),0))</f>
        <v/>
      </c>
      <c r="X221" s="15"/>
    </row>
    <row r="222" spans="1:24" ht="12" customHeight="1" x14ac:dyDescent="0.2">
      <c r="A222" s="195" t="str">
        <f t="shared" si="18"/>
        <v/>
      </c>
      <c r="B222" s="552"/>
      <c r="C222" s="560"/>
      <c r="D222" s="554"/>
      <c r="E222" s="554"/>
      <c r="F222" s="554"/>
      <c r="G222" s="554"/>
      <c r="H222" s="554"/>
      <c r="I222" s="554"/>
      <c r="J222" s="566"/>
      <c r="K222" s="569"/>
      <c r="L222" s="569"/>
      <c r="M222" s="559"/>
      <c r="N222" s="474">
        <f t="shared" si="20"/>
        <v>0</v>
      </c>
      <c r="O222" s="141" t="str">
        <f t="shared" si="19"/>
        <v/>
      </c>
      <c r="P222" s="15"/>
      <c r="Q222" s="15"/>
      <c r="R222" s="15"/>
      <c r="S222" s="15"/>
      <c r="T222" s="15"/>
      <c r="U222" s="15"/>
      <c r="V222" s="15"/>
      <c r="W222" s="621" t="str">
        <f>IF(ISBLANK($C222),"",_xlfn.IFNA(MATCH($C222,Deelnemersoverzicht!$C$16:$C$66,0),0))</f>
        <v/>
      </c>
      <c r="X222" s="15"/>
    </row>
    <row r="223" spans="1:24" ht="12" customHeight="1" x14ac:dyDescent="0.2">
      <c r="A223" s="195" t="str">
        <f t="shared" si="18"/>
        <v/>
      </c>
      <c r="B223" s="552"/>
      <c r="C223" s="560"/>
      <c r="D223" s="554"/>
      <c r="E223" s="554"/>
      <c r="F223" s="554"/>
      <c r="G223" s="554"/>
      <c r="H223" s="554"/>
      <c r="I223" s="554"/>
      <c r="J223" s="566"/>
      <c r="K223" s="569"/>
      <c r="L223" s="569"/>
      <c r="M223" s="559"/>
      <c r="N223" s="474">
        <f t="shared" si="20"/>
        <v>0</v>
      </c>
      <c r="O223" s="141" t="str">
        <f t="shared" si="19"/>
        <v/>
      </c>
      <c r="P223" s="15"/>
      <c r="Q223" s="15"/>
      <c r="R223" s="15"/>
      <c r="S223" s="15"/>
      <c r="T223" s="15"/>
      <c r="U223" s="15"/>
      <c r="V223" s="15"/>
      <c r="W223" s="621" t="str">
        <f>IF(ISBLANK($C223),"",_xlfn.IFNA(MATCH($C223,Deelnemersoverzicht!$C$16:$C$66,0),0))</f>
        <v/>
      </c>
      <c r="X223" s="15"/>
    </row>
    <row r="224" spans="1:24" ht="12" customHeight="1" x14ac:dyDescent="0.2">
      <c r="A224" s="195" t="str">
        <f t="shared" si="18"/>
        <v/>
      </c>
      <c r="B224" s="552"/>
      <c r="C224" s="560"/>
      <c r="D224" s="554"/>
      <c r="E224" s="554"/>
      <c r="F224" s="554"/>
      <c r="G224" s="554"/>
      <c r="H224" s="554"/>
      <c r="I224" s="554"/>
      <c r="J224" s="566"/>
      <c r="K224" s="569"/>
      <c r="L224" s="569"/>
      <c r="M224" s="559"/>
      <c r="N224" s="474">
        <f t="shared" si="20"/>
        <v>0</v>
      </c>
      <c r="O224" s="141" t="str">
        <f t="shared" si="19"/>
        <v/>
      </c>
      <c r="P224" s="15"/>
      <c r="Q224" s="15"/>
      <c r="R224" s="15"/>
      <c r="S224" s="15"/>
      <c r="T224" s="15"/>
      <c r="U224" s="15"/>
      <c r="V224" s="15"/>
      <c r="W224" s="621" t="str">
        <f>IF(ISBLANK($C224),"",_xlfn.IFNA(MATCH($C224,Deelnemersoverzicht!$C$16:$C$66,0),0))</f>
        <v/>
      </c>
      <c r="X224" s="15"/>
    </row>
    <row r="225" spans="1:24" ht="12" customHeight="1" x14ac:dyDescent="0.2">
      <c r="A225" s="195" t="str">
        <f t="shared" si="18"/>
        <v/>
      </c>
      <c r="B225" s="552"/>
      <c r="C225" s="560"/>
      <c r="D225" s="554"/>
      <c r="E225" s="554"/>
      <c r="F225" s="554"/>
      <c r="G225" s="554"/>
      <c r="H225" s="554"/>
      <c r="I225" s="554"/>
      <c r="J225" s="566"/>
      <c r="K225" s="569"/>
      <c r="L225" s="569"/>
      <c r="M225" s="559"/>
      <c r="N225" s="474">
        <f t="shared" si="20"/>
        <v>0</v>
      </c>
      <c r="O225" s="141" t="str">
        <f t="shared" si="19"/>
        <v/>
      </c>
      <c r="P225" s="15"/>
      <c r="Q225" s="15"/>
      <c r="R225" s="15"/>
      <c r="S225" s="15"/>
      <c r="T225" s="15"/>
      <c r="U225" s="15"/>
      <c r="V225" s="15"/>
      <c r="W225" s="621" t="str">
        <f>IF(ISBLANK($C225),"",_xlfn.IFNA(MATCH($C225,Deelnemersoverzicht!$C$16:$C$66,0),0))</f>
        <v/>
      </c>
      <c r="X225" s="15"/>
    </row>
    <row r="226" spans="1:24" ht="12" customHeight="1" x14ac:dyDescent="0.2">
      <c r="A226" s="195" t="str">
        <f t="shared" si="18"/>
        <v/>
      </c>
      <c r="B226" s="552"/>
      <c r="C226" s="560"/>
      <c r="D226" s="554"/>
      <c r="E226" s="554"/>
      <c r="F226" s="554"/>
      <c r="G226" s="554"/>
      <c r="H226" s="554"/>
      <c r="I226" s="554"/>
      <c r="J226" s="566"/>
      <c r="K226" s="569"/>
      <c r="L226" s="569"/>
      <c r="M226" s="559"/>
      <c r="N226" s="474">
        <f t="shared" si="20"/>
        <v>0</v>
      </c>
      <c r="O226" s="141" t="str">
        <f t="shared" si="19"/>
        <v/>
      </c>
      <c r="P226" s="15"/>
      <c r="Q226" s="15"/>
      <c r="R226" s="15"/>
      <c r="S226" s="15"/>
      <c r="T226" s="15"/>
      <c r="U226" s="15"/>
      <c r="V226" s="15"/>
      <c r="W226" s="621" t="str">
        <f>IF(ISBLANK($C226),"",_xlfn.IFNA(MATCH($C226,Deelnemersoverzicht!$C$16:$C$66,0),0))</f>
        <v/>
      </c>
      <c r="X226" s="15"/>
    </row>
    <row r="227" spans="1:24" ht="12" customHeight="1" x14ac:dyDescent="0.2">
      <c r="A227" s="195" t="str">
        <f t="shared" si="18"/>
        <v/>
      </c>
      <c r="B227" s="552"/>
      <c r="C227" s="560"/>
      <c r="D227" s="554"/>
      <c r="E227" s="554"/>
      <c r="F227" s="554"/>
      <c r="G227" s="554"/>
      <c r="H227" s="554"/>
      <c r="I227" s="554"/>
      <c r="J227" s="566"/>
      <c r="K227" s="569"/>
      <c r="L227" s="569"/>
      <c r="M227" s="559"/>
      <c r="N227" s="474">
        <f t="shared" si="20"/>
        <v>0</v>
      </c>
      <c r="O227" s="141" t="str">
        <f t="shared" si="19"/>
        <v/>
      </c>
      <c r="P227" s="15"/>
      <c r="Q227" s="15"/>
      <c r="R227" s="15"/>
      <c r="S227" s="15"/>
      <c r="T227" s="15"/>
      <c r="U227" s="15"/>
      <c r="V227" s="15"/>
      <c r="W227" s="621" t="str">
        <f>IF(ISBLANK($C227),"",_xlfn.IFNA(MATCH($C227,Deelnemersoverzicht!$C$16:$C$66,0),0))</f>
        <v/>
      </c>
      <c r="X227" s="15"/>
    </row>
    <row r="228" spans="1:24" ht="12" customHeight="1" x14ac:dyDescent="0.2">
      <c r="A228" s="195" t="str">
        <f t="shared" si="18"/>
        <v/>
      </c>
      <c r="B228" s="552"/>
      <c r="C228" s="560"/>
      <c r="D228" s="554"/>
      <c r="E228" s="554"/>
      <c r="F228" s="554"/>
      <c r="G228" s="554"/>
      <c r="H228" s="554"/>
      <c r="I228" s="554"/>
      <c r="J228" s="566"/>
      <c r="K228" s="569"/>
      <c r="L228" s="569"/>
      <c r="M228" s="559"/>
      <c r="N228" s="474">
        <f t="shared" si="20"/>
        <v>0</v>
      </c>
      <c r="O228" s="141" t="str">
        <f t="shared" si="19"/>
        <v/>
      </c>
      <c r="P228" s="15"/>
      <c r="Q228" s="15"/>
      <c r="R228" s="15"/>
      <c r="S228" s="15"/>
      <c r="T228" s="15"/>
      <c r="U228" s="15"/>
      <c r="V228" s="15"/>
      <c r="W228" s="621" t="str">
        <f>IF(ISBLANK($C228),"",_xlfn.IFNA(MATCH($C228,Deelnemersoverzicht!$C$16:$C$66,0),0))</f>
        <v/>
      </c>
      <c r="X228" s="15"/>
    </row>
    <row r="229" spans="1:24" ht="12" customHeight="1" x14ac:dyDescent="0.2">
      <c r="A229" s="195" t="str">
        <f t="shared" si="18"/>
        <v/>
      </c>
      <c r="B229" s="552"/>
      <c r="C229" s="560"/>
      <c r="D229" s="554"/>
      <c r="E229" s="554"/>
      <c r="F229" s="554"/>
      <c r="G229" s="554"/>
      <c r="H229" s="554"/>
      <c r="I229" s="554"/>
      <c r="J229" s="566"/>
      <c r="K229" s="569"/>
      <c r="L229" s="569"/>
      <c r="M229" s="559"/>
      <c r="N229" s="474">
        <f t="shared" si="20"/>
        <v>0</v>
      </c>
      <c r="O229" s="141" t="str">
        <f t="shared" si="19"/>
        <v/>
      </c>
      <c r="P229" s="15"/>
      <c r="Q229" s="15"/>
      <c r="R229" s="15"/>
      <c r="S229" s="15"/>
      <c r="T229" s="15"/>
      <c r="U229" s="15"/>
      <c r="V229" s="15"/>
      <c r="W229" s="621" t="str">
        <f>IF(ISBLANK($C229),"",_xlfn.IFNA(MATCH($C229,Deelnemersoverzicht!$C$16:$C$66,0),0))</f>
        <v/>
      </c>
      <c r="X229" s="15"/>
    </row>
    <row r="230" spans="1:24" ht="12" customHeight="1" x14ac:dyDescent="0.2">
      <c r="A230" s="195" t="str">
        <f t="shared" si="18"/>
        <v/>
      </c>
      <c r="B230" s="552"/>
      <c r="C230" s="560"/>
      <c r="D230" s="554"/>
      <c r="E230" s="554"/>
      <c r="F230" s="554"/>
      <c r="G230" s="554"/>
      <c r="H230" s="554"/>
      <c r="I230" s="554"/>
      <c r="J230" s="566"/>
      <c r="K230" s="569"/>
      <c r="L230" s="569"/>
      <c r="M230" s="559"/>
      <c r="N230" s="474">
        <f t="shared" si="20"/>
        <v>0</v>
      </c>
      <c r="O230" s="141" t="str">
        <f t="shared" si="19"/>
        <v/>
      </c>
      <c r="P230" s="15"/>
      <c r="Q230" s="15"/>
      <c r="R230" s="15"/>
      <c r="S230" s="15"/>
      <c r="T230" s="15"/>
      <c r="U230" s="15"/>
      <c r="V230" s="15"/>
      <c r="W230" s="621" t="str">
        <f>IF(ISBLANK($C230),"",_xlfn.IFNA(MATCH($C230,Deelnemersoverzicht!$C$16:$C$66,0),0))</f>
        <v/>
      </c>
      <c r="X230" s="15"/>
    </row>
    <row r="231" spans="1:24" ht="12" customHeight="1" x14ac:dyDescent="0.2">
      <c r="A231" s="195" t="str">
        <f t="shared" si="18"/>
        <v/>
      </c>
      <c r="B231" s="552"/>
      <c r="C231" s="560"/>
      <c r="D231" s="554"/>
      <c r="E231" s="554"/>
      <c r="F231" s="554"/>
      <c r="G231" s="554"/>
      <c r="H231" s="554"/>
      <c r="I231" s="554"/>
      <c r="J231" s="566"/>
      <c r="K231" s="569"/>
      <c r="L231" s="569"/>
      <c r="M231" s="559"/>
      <c r="N231" s="474">
        <f t="shared" si="20"/>
        <v>0</v>
      </c>
      <c r="O231" s="141" t="str">
        <f t="shared" si="19"/>
        <v/>
      </c>
      <c r="P231" s="15"/>
      <c r="Q231" s="15"/>
      <c r="R231" s="15"/>
      <c r="S231" s="15"/>
      <c r="T231" s="15"/>
      <c r="U231" s="15"/>
      <c r="V231" s="15"/>
      <c r="W231" s="621" t="str">
        <f>IF(ISBLANK($C231),"",_xlfn.IFNA(MATCH($C231,Deelnemersoverzicht!$C$16:$C$66,0),0))</f>
        <v/>
      </c>
      <c r="X231" s="15"/>
    </row>
    <row r="232" spans="1:24" ht="12" customHeight="1" x14ac:dyDescent="0.2">
      <c r="A232" s="195" t="str">
        <f t="shared" si="18"/>
        <v/>
      </c>
      <c r="B232" s="552"/>
      <c r="C232" s="560"/>
      <c r="D232" s="554"/>
      <c r="E232" s="554"/>
      <c r="F232" s="554"/>
      <c r="G232" s="554"/>
      <c r="H232" s="554"/>
      <c r="I232" s="554"/>
      <c r="J232" s="566"/>
      <c r="K232" s="569"/>
      <c r="L232" s="569"/>
      <c r="M232" s="559"/>
      <c r="N232" s="474">
        <f t="shared" si="20"/>
        <v>0</v>
      </c>
      <c r="O232" s="141" t="str">
        <f t="shared" si="19"/>
        <v/>
      </c>
      <c r="P232" s="15"/>
      <c r="Q232" s="15"/>
      <c r="R232" s="15"/>
      <c r="S232" s="15"/>
      <c r="T232" s="15"/>
      <c r="U232" s="15"/>
      <c r="V232" s="15"/>
      <c r="W232" s="621" t="str">
        <f>IF(ISBLANK($C232),"",_xlfn.IFNA(MATCH($C232,Deelnemersoverzicht!$C$16:$C$66,0),0))</f>
        <v/>
      </c>
      <c r="X232" s="15"/>
    </row>
    <row r="233" spans="1:24" ht="12" customHeight="1" x14ac:dyDescent="0.2">
      <c r="A233" s="195" t="str">
        <f t="shared" si="18"/>
        <v/>
      </c>
      <c r="B233" s="552"/>
      <c r="C233" s="560"/>
      <c r="D233" s="554"/>
      <c r="E233" s="554"/>
      <c r="F233" s="554"/>
      <c r="G233" s="554"/>
      <c r="H233" s="554"/>
      <c r="I233" s="554"/>
      <c r="J233" s="566"/>
      <c r="K233" s="569"/>
      <c r="L233" s="569"/>
      <c r="M233" s="559"/>
      <c r="N233" s="474">
        <f t="shared" si="20"/>
        <v>0</v>
      </c>
      <c r="O233" s="141" t="str">
        <f t="shared" si="19"/>
        <v/>
      </c>
      <c r="P233" s="15"/>
      <c r="Q233" s="15"/>
      <c r="R233" s="15"/>
      <c r="S233" s="15"/>
      <c r="T233" s="15"/>
      <c r="U233" s="15"/>
      <c r="V233" s="15"/>
      <c r="W233" s="621" t="str">
        <f>IF(ISBLANK($C233),"",_xlfn.IFNA(MATCH($C233,Deelnemersoverzicht!$C$16:$C$66,0),0))</f>
        <v/>
      </c>
      <c r="X233" s="15"/>
    </row>
    <row r="234" spans="1:24" ht="12" customHeight="1" x14ac:dyDescent="0.2">
      <c r="A234" s="195" t="str">
        <f t="shared" si="18"/>
        <v/>
      </c>
      <c r="B234" s="552"/>
      <c r="C234" s="560"/>
      <c r="D234" s="554"/>
      <c r="E234" s="554"/>
      <c r="F234" s="554"/>
      <c r="G234" s="554"/>
      <c r="H234" s="554"/>
      <c r="I234" s="554"/>
      <c r="J234" s="566"/>
      <c r="K234" s="569"/>
      <c r="L234" s="569"/>
      <c r="M234" s="559"/>
      <c r="N234" s="474">
        <f t="shared" si="20"/>
        <v>0</v>
      </c>
      <c r="O234" s="141" t="str">
        <f t="shared" si="19"/>
        <v/>
      </c>
      <c r="P234" s="15"/>
      <c r="Q234" s="15"/>
      <c r="R234" s="15"/>
      <c r="S234" s="15"/>
      <c r="T234" s="15"/>
      <c r="U234" s="15"/>
      <c r="V234" s="15"/>
      <c r="W234" s="621" t="str">
        <f>IF(ISBLANK($C234),"",_xlfn.IFNA(MATCH($C234,Deelnemersoverzicht!$C$16:$C$66,0),0))</f>
        <v/>
      </c>
      <c r="X234" s="15"/>
    </row>
    <row r="235" spans="1:24" ht="12" customHeight="1" x14ac:dyDescent="0.2">
      <c r="A235" s="195" t="str">
        <f t="shared" si="18"/>
        <v/>
      </c>
      <c r="B235" s="552"/>
      <c r="C235" s="560"/>
      <c r="D235" s="554"/>
      <c r="E235" s="554"/>
      <c r="F235" s="554"/>
      <c r="G235" s="554"/>
      <c r="H235" s="554"/>
      <c r="I235" s="554"/>
      <c r="J235" s="566"/>
      <c r="K235" s="569"/>
      <c r="L235" s="569"/>
      <c r="M235" s="559"/>
      <c r="N235" s="474">
        <f t="shared" si="20"/>
        <v>0</v>
      </c>
      <c r="O235" s="141" t="str">
        <f t="shared" si="19"/>
        <v/>
      </c>
      <c r="P235" s="15"/>
      <c r="Q235" s="15"/>
      <c r="R235" s="15"/>
      <c r="S235" s="15"/>
      <c r="T235" s="15"/>
      <c r="U235" s="15"/>
      <c r="V235" s="15"/>
      <c r="W235" s="621" t="str">
        <f>IF(ISBLANK($C235),"",_xlfn.IFNA(MATCH($C235,Deelnemersoverzicht!$C$16:$C$66,0),0))</f>
        <v/>
      </c>
      <c r="X235" s="15"/>
    </row>
    <row r="236" spans="1:24" ht="12" customHeight="1" x14ac:dyDescent="0.2">
      <c r="A236" s="195" t="str">
        <f t="shared" si="18"/>
        <v/>
      </c>
      <c r="B236" s="552"/>
      <c r="C236" s="560"/>
      <c r="D236" s="554"/>
      <c r="E236" s="554"/>
      <c r="F236" s="554"/>
      <c r="G236" s="554"/>
      <c r="H236" s="554"/>
      <c r="I236" s="554"/>
      <c r="J236" s="566"/>
      <c r="K236" s="569"/>
      <c r="L236" s="569"/>
      <c r="M236" s="559"/>
      <c r="N236" s="474">
        <f t="shared" si="20"/>
        <v>0</v>
      </c>
      <c r="O236" s="141" t="str">
        <f t="shared" si="19"/>
        <v/>
      </c>
      <c r="P236" s="15"/>
      <c r="Q236" s="15"/>
      <c r="R236" s="15"/>
      <c r="S236" s="15"/>
      <c r="T236" s="15"/>
      <c r="U236" s="15"/>
      <c r="V236" s="15"/>
      <c r="W236" s="621" t="str">
        <f>IF(ISBLANK($C236),"",_xlfn.IFNA(MATCH($C236,Deelnemersoverzicht!$C$16:$C$66,0),0))</f>
        <v/>
      </c>
      <c r="X236" s="15"/>
    </row>
    <row r="237" spans="1:24" ht="12" customHeight="1" x14ac:dyDescent="0.2">
      <c r="A237" s="195" t="str">
        <f t="shared" si="18"/>
        <v/>
      </c>
      <c r="B237" s="552"/>
      <c r="C237" s="560"/>
      <c r="D237" s="554"/>
      <c r="E237" s="554"/>
      <c r="F237" s="554"/>
      <c r="G237" s="554"/>
      <c r="H237" s="554"/>
      <c r="I237" s="554"/>
      <c r="J237" s="566"/>
      <c r="K237" s="569"/>
      <c r="L237" s="569"/>
      <c r="M237" s="559"/>
      <c r="N237" s="474">
        <f t="shared" si="20"/>
        <v>0</v>
      </c>
      <c r="O237" s="141" t="str">
        <f t="shared" si="19"/>
        <v/>
      </c>
      <c r="P237" s="15"/>
      <c r="Q237" s="15"/>
      <c r="R237" s="15"/>
      <c r="S237" s="15"/>
      <c r="T237" s="15"/>
      <c r="U237" s="15"/>
      <c r="V237" s="15"/>
      <c r="W237" s="621" t="str">
        <f>IF(ISBLANK($C237),"",_xlfn.IFNA(MATCH($C237,Deelnemersoverzicht!$C$16:$C$66,0),0))</f>
        <v/>
      </c>
      <c r="X237" s="15"/>
    </row>
    <row r="238" spans="1:24" ht="12" customHeight="1" x14ac:dyDescent="0.2">
      <c r="A238" s="195" t="str">
        <f t="shared" si="18"/>
        <v/>
      </c>
      <c r="B238" s="552"/>
      <c r="C238" s="560"/>
      <c r="D238" s="554"/>
      <c r="E238" s="554"/>
      <c r="F238" s="554"/>
      <c r="G238" s="554"/>
      <c r="H238" s="554"/>
      <c r="I238" s="554"/>
      <c r="J238" s="566"/>
      <c r="K238" s="569"/>
      <c r="L238" s="569"/>
      <c r="M238" s="559"/>
      <c r="N238" s="474">
        <f t="shared" si="20"/>
        <v>0</v>
      </c>
      <c r="O238" s="141" t="str">
        <f t="shared" si="19"/>
        <v/>
      </c>
      <c r="P238" s="15"/>
      <c r="Q238" s="15"/>
      <c r="R238" s="15"/>
      <c r="S238" s="15"/>
      <c r="T238" s="15"/>
      <c r="U238" s="15"/>
      <c r="V238" s="15"/>
      <c r="W238" s="621" t="str">
        <f>IF(ISBLANK($C238),"",_xlfn.IFNA(MATCH($C238,Deelnemersoverzicht!$C$16:$C$66,0),0))</f>
        <v/>
      </c>
      <c r="X238" s="15"/>
    </row>
    <row r="239" spans="1:24" ht="12" customHeight="1" x14ac:dyDescent="0.2">
      <c r="A239" s="195" t="str">
        <f t="shared" si="18"/>
        <v/>
      </c>
      <c r="B239" s="552"/>
      <c r="C239" s="560"/>
      <c r="D239" s="554"/>
      <c r="E239" s="554"/>
      <c r="F239" s="554"/>
      <c r="G239" s="554"/>
      <c r="H239" s="554"/>
      <c r="I239" s="554"/>
      <c r="J239" s="566"/>
      <c r="K239" s="569"/>
      <c r="L239" s="569"/>
      <c r="M239" s="559"/>
      <c r="N239" s="474">
        <f t="shared" si="20"/>
        <v>0</v>
      </c>
      <c r="O239" s="141" t="str">
        <f t="shared" si="19"/>
        <v/>
      </c>
      <c r="P239" s="15"/>
      <c r="Q239" s="15"/>
      <c r="R239" s="15"/>
      <c r="S239" s="15"/>
      <c r="T239" s="15"/>
      <c r="U239" s="15"/>
      <c r="V239" s="15"/>
      <c r="W239" s="621" t="str">
        <f>IF(ISBLANK($C239),"",_xlfn.IFNA(MATCH($C239,Deelnemersoverzicht!$C$16:$C$66,0),0))</f>
        <v/>
      </c>
      <c r="X239" s="15"/>
    </row>
    <row r="240" spans="1:24" ht="12" customHeight="1" x14ac:dyDescent="0.2">
      <c r="A240" s="195" t="str">
        <f t="shared" si="18"/>
        <v/>
      </c>
      <c r="B240" s="552"/>
      <c r="C240" s="560"/>
      <c r="D240" s="554"/>
      <c r="E240" s="554"/>
      <c r="F240" s="554"/>
      <c r="G240" s="554"/>
      <c r="H240" s="554"/>
      <c r="I240" s="554"/>
      <c r="J240" s="566"/>
      <c r="K240" s="569"/>
      <c r="L240" s="569"/>
      <c r="M240" s="559"/>
      <c r="N240" s="474">
        <f t="shared" si="20"/>
        <v>0</v>
      </c>
      <c r="O240" s="141" t="str">
        <f t="shared" si="19"/>
        <v/>
      </c>
      <c r="P240" s="15"/>
      <c r="Q240" s="15"/>
      <c r="R240" s="15"/>
      <c r="S240" s="15"/>
      <c r="T240" s="15"/>
      <c r="U240" s="15"/>
      <c r="V240" s="15"/>
      <c r="W240" s="621" t="str">
        <f>IF(ISBLANK($C240),"",_xlfn.IFNA(MATCH($C240,Deelnemersoverzicht!$C$16:$C$66,0),0))</f>
        <v/>
      </c>
      <c r="X240" s="15"/>
    </row>
    <row r="241" spans="1:24" ht="12" customHeight="1" x14ac:dyDescent="0.2">
      <c r="A241" s="195" t="str">
        <f t="shared" si="18"/>
        <v/>
      </c>
      <c r="B241" s="552"/>
      <c r="C241" s="560"/>
      <c r="D241" s="554"/>
      <c r="E241" s="554"/>
      <c r="F241" s="554"/>
      <c r="G241" s="554"/>
      <c r="H241" s="554"/>
      <c r="I241" s="554"/>
      <c r="J241" s="566"/>
      <c r="K241" s="569"/>
      <c r="L241" s="569"/>
      <c r="M241" s="559"/>
      <c r="N241" s="474">
        <f t="shared" si="20"/>
        <v>0</v>
      </c>
      <c r="O241" s="141" t="str">
        <f t="shared" si="19"/>
        <v/>
      </c>
      <c r="P241" s="15"/>
      <c r="Q241" s="15"/>
      <c r="R241" s="15"/>
      <c r="S241" s="15"/>
      <c r="T241" s="15"/>
      <c r="U241" s="15"/>
      <c r="V241" s="15"/>
      <c r="W241" s="621" t="str">
        <f>IF(ISBLANK($C241),"",_xlfn.IFNA(MATCH($C241,Deelnemersoverzicht!$C$16:$C$66,0),0))</f>
        <v/>
      </c>
      <c r="X241" s="15"/>
    </row>
    <row r="242" spans="1:24" ht="12" customHeight="1" x14ac:dyDescent="0.2">
      <c r="A242" s="195" t="str">
        <f t="shared" si="18"/>
        <v/>
      </c>
      <c r="B242" s="552"/>
      <c r="C242" s="560"/>
      <c r="D242" s="554"/>
      <c r="E242" s="554"/>
      <c r="F242" s="554"/>
      <c r="G242" s="554"/>
      <c r="H242" s="554"/>
      <c r="I242" s="554"/>
      <c r="J242" s="566"/>
      <c r="K242" s="569"/>
      <c r="L242" s="569"/>
      <c r="M242" s="559"/>
      <c r="N242" s="474">
        <f t="shared" si="20"/>
        <v>0</v>
      </c>
      <c r="O242" s="141" t="str">
        <f t="shared" si="19"/>
        <v/>
      </c>
      <c r="P242" s="15"/>
      <c r="Q242" s="15"/>
      <c r="R242" s="15"/>
      <c r="S242" s="15"/>
      <c r="T242" s="15"/>
      <c r="U242" s="15"/>
      <c r="V242" s="15"/>
      <c r="W242" s="621" t="str">
        <f>IF(ISBLANK($C242),"",_xlfn.IFNA(MATCH($C242,Deelnemersoverzicht!$C$16:$C$66,0),0))</f>
        <v/>
      </c>
      <c r="X242" s="15"/>
    </row>
    <row r="243" spans="1:24" ht="12" customHeight="1" x14ac:dyDescent="0.2">
      <c r="A243" s="195" t="str">
        <f t="shared" si="18"/>
        <v/>
      </c>
      <c r="B243" s="552"/>
      <c r="C243" s="560"/>
      <c r="D243" s="554"/>
      <c r="E243" s="554"/>
      <c r="F243" s="554"/>
      <c r="G243" s="554"/>
      <c r="H243" s="554"/>
      <c r="I243" s="554"/>
      <c r="J243" s="566"/>
      <c r="K243" s="569"/>
      <c r="L243" s="569"/>
      <c r="M243" s="559"/>
      <c r="N243" s="474">
        <f t="shared" si="20"/>
        <v>0</v>
      </c>
      <c r="O243" s="141" t="str">
        <f t="shared" si="19"/>
        <v/>
      </c>
      <c r="P243" s="15"/>
      <c r="Q243" s="15"/>
      <c r="R243" s="15"/>
      <c r="S243" s="15"/>
      <c r="T243" s="15"/>
      <c r="U243" s="15"/>
      <c r="V243" s="15"/>
      <c r="W243" s="621" t="str">
        <f>IF(ISBLANK($C243),"",_xlfn.IFNA(MATCH($C243,Deelnemersoverzicht!$C$16:$C$66,0),0))</f>
        <v/>
      </c>
      <c r="X243" s="15"/>
    </row>
    <row r="244" spans="1:24" ht="12" customHeight="1" x14ac:dyDescent="0.2">
      <c r="A244" s="195" t="str">
        <f t="shared" si="18"/>
        <v/>
      </c>
      <c r="B244" s="552"/>
      <c r="C244" s="560"/>
      <c r="D244" s="554"/>
      <c r="E244" s="554"/>
      <c r="F244" s="554"/>
      <c r="G244" s="554"/>
      <c r="H244" s="554"/>
      <c r="I244" s="554"/>
      <c r="J244" s="566"/>
      <c r="K244" s="569"/>
      <c r="L244" s="569"/>
      <c r="M244" s="559"/>
      <c r="N244" s="474">
        <f t="shared" si="20"/>
        <v>0</v>
      </c>
      <c r="O244" s="141" t="str">
        <f t="shared" si="19"/>
        <v/>
      </c>
      <c r="P244" s="15"/>
      <c r="Q244" s="15"/>
      <c r="R244" s="15"/>
      <c r="S244" s="15"/>
      <c r="T244" s="15"/>
      <c r="U244" s="15"/>
      <c r="V244" s="15"/>
      <c r="W244" s="621" t="str">
        <f>IF(ISBLANK($C244),"",_xlfn.IFNA(MATCH($C244,Deelnemersoverzicht!$C$16:$C$66,0),0))</f>
        <v/>
      </c>
      <c r="X244" s="15"/>
    </row>
    <row r="245" spans="1:24" ht="12" customHeight="1" x14ac:dyDescent="0.2">
      <c r="A245" s="195" t="str">
        <f t="shared" si="18"/>
        <v/>
      </c>
      <c r="B245" s="552"/>
      <c r="C245" s="560"/>
      <c r="D245" s="554"/>
      <c r="E245" s="554"/>
      <c r="F245" s="554"/>
      <c r="G245" s="554"/>
      <c r="H245" s="554"/>
      <c r="I245" s="554"/>
      <c r="J245" s="566"/>
      <c r="K245" s="569"/>
      <c r="L245" s="569"/>
      <c r="M245" s="559"/>
      <c r="N245" s="474">
        <f t="shared" si="20"/>
        <v>0</v>
      </c>
      <c r="O245" s="141" t="str">
        <f t="shared" si="19"/>
        <v/>
      </c>
      <c r="P245" s="15"/>
      <c r="Q245" s="15"/>
      <c r="R245" s="15"/>
      <c r="S245" s="15"/>
      <c r="T245" s="15"/>
      <c r="U245" s="15"/>
      <c r="V245" s="15"/>
      <c r="W245" s="621" t="str">
        <f>IF(ISBLANK($C245),"",_xlfn.IFNA(MATCH($C245,Deelnemersoverzicht!$C$16:$C$66,0),0))</f>
        <v/>
      </c>
      <c r="X245" s="15"/>
    </row>
    <row r="246" spans="1:24" ht="12" customHeight="1" x14ac:dyDescent="0.2">
      <c r="A246" s="195" t="str">
        <f t="shared" si="18"/>
        <v/>
      </c>
      <c r="B246" s="552"/>
      <c r="C246" s="560"/>
      <c r="D246" s="554"/>
      <c r="E246" s="554"/>
      <c r="F246" s="554"/>
      <c r="G246" s="554"/>
      <c r="H246" s="554"/>
      <c r="I246" s="554"/>
      <c r="J246" s="566"/>
      <c r="K246" s="569"/>
      <c r="L246" s="569"/>
      <c r="M246" s="559"/>
      <c r="N246" s="474">
        <f t="shared" si="20"/>
        <v>0</v>
      </c>
      <c r="O246" s="141" t="str">
        <f t="shared" si="19"/>
        <v/>
      </c>
      <c r="P246" s="15"/>
      <c r="Q246" s="15"/>
      <c r="R246" s="15"/>
      <c r="S246" s="15"/>
      <c r="T246" s="15"/>
      <c r="U246" s="15"/>
      <c r="V246" s="15"/>
      <c r="W246" s="621" t="str">
        <f>IF(ISBLANK($C246),"",_xlfn.IFNA(MATCH($C246,Deelnemersoverzicht!$C$16:$C$66,0),0))</f>
        <v/>
      </c>
      <c r="X246" s="15"/>
    </row>
    <row r="247" spans="1:24" ht="12" customHeight="1" x14ac:dyDescent="0.2">
      <c r="A247" s="195" t="str">
        <f t="shared" si="18"/>
        <v/>
      </c>
      <c r="B247" s="552"/>
      <c r="C247" s="560"/>
      <c r="D247" s="554"/>
      <c r="E247" s="554"/>
      <c r="F247" s="554"/>
      <c r="G247" s="554"/>
      <c r="H247" s="554"/>
      <c r="I247" s="554"/>
      <c r="J247" s="566"/>
      <c r="K247" s="569"/>
      <c r="L247" s="569"/>
      <c r="M247" s="559"/>
      <c r="N247" s="474">
        <f t="shared" si="20"/>
        <v>0</v>
      </c>
      <c r="O247" s="141" t="str">
        <f t="shared" si="19"/>
        <v/>
      </c>
      <c r="P247" s="15"/>
      <c r="Q247" s="15"/>
      <c r="R247" s="15"/>
      <c r="S247" s="15"/>
      <c r="T247" s="15"/>
      <c r="U247" s="15"/>
      <c r="V247" s="15"/>
      <c r="W247" s="621" t="str">
        <f>IF(ISBLANK($C247),"",_xlfn.IFNA(MATCH($C247,Deelnemersoverzicht!$C$16:$C$66,0),0))</f>
        <v/>
      </c>
      <c r="X247" s="15"/>
    </row>
    <row r="248" spans="1:24" ht="12" customHeight="1" x14ac:dyDescent="0.2">
      <c r="A248" s="195" t="str">
        <f t="shared" si="18"/>
        <v/>
      </c>
      <c r="B248" s="552"/>
      <c r="C248" s="560"/>
      <c r="D248" s="554"/>
      <c r="E248" s="554"/>
      <c r="F248" s="554"/>
      <c r="G248" s="554"/>
      <c r="H248" s="554"/>
      <c r="I248" s="554"/>
      <c r="J248" s="566"/>
      <c r="K248" s="569"/>
      <c r="L248" s="569"/>
      <c r="M248" s="559"/>
      <c r="N248" s="474">
        <f t="shared" si="20"/>
        <v>0</v>
      </c>
      <c r="O248" s="141" t="str">
        <f t="shared" si="19"/>
        <v/>
      </c>
      <c r="P248" s="15"/>
      <c r="Q248" s="15"/>
      <c r="R248" s="15"/>
      <c r="S248" s="15"/>
      <c r="T248" s="15"/>
      <c r="U248" s="15"/>
      <c r="V248" s="15"/>
      <c r="W248" s="621" t="str">
        <f>IF(ISBLANK($C248),"",_xlfn.IFNA(MATCH($C248,Deelnemersoverzicht!$C$16:$C$66,0),0))</f>
        <v/>
      </c>
      <c r="X248" s="15"/>
    </row>
    <row r="249" spans="1:24" ht="12" customHeight="1" x14ac:dyDescent="0.2">
      <c r="A249" s="195" t="str">
        <f t="shared" si="18"/>
        <v/>
      </c>
      <c r="B249" s="552"/>
      <c r="C249" s="560"/>
      <c r="D249" s="554"/>
      <c r="E249" s="554"/>
      <c r="F249" s="554"/>
      <c r="G249" s="554"/>
      <c r="H249" s="554"/>
      <c r="I249" s="554"/>
      <c r="J249" s="566"/>
      <c r="K249" s="569"/>
      <c r="L249" s="569"/>
      <c r="M249" s="559"/>
      <c r="N249" s="474">
        <f t="shared" si="20"/>
        <v>0</v>
      </c>
      <c r="O249" s="141" t="str">
        <f t="shared" si="19"/>
        <v/>
      </c>
      <c r="P249" s="15"/>
      <c r="Q249" s="15"/>
      <c r="R249" s="15"/>
      <c r="S249" s="15"/>
      <c r="T249" s="15"/>
      <c r="U249" s="15"/>
      <c r="V249" s="15"/>
      <c r="W249" s="621" t="str">
        <f>IF(ISBLANK($C249),"",_xlfn.IFNA(MATCH($C249,Deelnemersoverzicht!$C$16:$C$66,0),0))</f>
        <v/>
      </c>
      <c r="X249" s="15"/>
    </row>
    <row r="250" spans="1:24" ht="12" customHeight="1" x14ac:dyDescent="0.2">
      <c r="A250" s="195" t="str">
        <f t="shared" si="18"/>
        <v/>
      </c>
      <c r="B250" s="552"/>
      <c r="C250" s="560"/>
      <c r="D250" s="554"/>
      <c r="E250" s="554"/>
      <c r="F250" s="554"/>
      <c r="G250" s="554"/>
      <c r="H250" s="554"/>
      <c r="I250" s="554"/>
      <c r="J250" s="566"/>
      <c r="K250" s="569"/>
      <c r="L250" s="569"/>
      <c r="M250" s="559"/>
      <c r="N250" s="474">
        <f t="shared" si="20"/>
        <v>0</v>
      </c>
      <c r="O250" s="141" t="str">
        <f t="shared" si="19"/>
        <v/>
      </c>
      <c r="P250" s="15"/>
      <c r="Q250" s="15"/>
      <c r="R250" s="15"/>
      <c r="S250" s="15"/>
      <c r="T250" s="15"/>
      <c r="U250" s="15"/>
      <c r="V250" s="15"/>
      <c r="W250" s="621" t="str">
        <f>IF(ISBLANK($C250),"",_xlfn.IFNA(MATCH($C250,Deelnemersoverzicht!$C$16:$C$66,0),0))</f>
        <v/>
      </c>
      <c r="X250" s="15"/>
    </row>
    <row r="251" spans="1:24" ht="12" customHeight="1" x14ac:dyDescent="0.2">
      <c r="A251" s="195" t="str">
        <f t="shared" si="18"/>
        <v/>
      </c>
      <c r="B251" s="552"/>
      <c r="C251" s="560"/>
      <c r="D251" s="554"/>
      <c r="E251" s="554"/>
      <c r="F251" s="554"/>
      <c r="G251" s="554"/>
      <c r="H251" s="554"/>
      <c r="I251" s="554"/>
      <c r="J251" s="566"/>
      <c r="K251" s="569"/>
      <c r="L251" s="569"/>
      <c r="M251" s="559"/>
      <c r="N251" s="474">
        <f t="shared" si="20"/>
        <v>0</v>
      </c>
      <c r="O251" s="141" t="str">
        <f t="shared" si="19"/>
        <v/>
      </c>
      <c r="P251" s="15"/>
      <c r="Q251" s="15"/>
      <c r="R251" s="15"/>
      <c r="S251" s="15"/>
      <c r="T251" s="15"/>
      <c r="U251" s="15"/>
      <c r="V251" s="15"/>
      <c r="W251" s="621" t="str">
        <f>IF(ISBLANK($C251),"",_xlfn.IFNA(MATCH($C251,Deelnemersoverzicht!$C$16:$C$66,0),0))</f>
        <v/>
      </c>
      <c r="X251" s="15"/>
    </row>
    <row r="252" spans="1:24" ht="12" customHeight="1" x14ac:dyDescent="0.2">
      <c r="A252" s="195" t="str">
        <f t="shared" si="18"/>
        <v/>
      </c>
      <c r="B252" s="552"/>
      <c r="C252" s="560"/>
      <c r="D252" s="554"/>
      <c r="E252" s="554"/>
      <c r="F252" s="554"/>
      <c r="G252" s="554"/>
      <c r="H252" s="554"/>
      <c r="I252" s="554"/>
      <c r="J252" s="566"/>
      <c r="K252" s="569"/>
      <c r="L252" s="569"/>
      <c r="M252" s="559"/>
      <c r="N252" s="474">
        <f t="shared" si="20"/>
        <v>0</v>
      </c>
      <c r="O252" s="141" t="str">
        <f t="shared" si="19"/>
        <v/>
      </c>
      <c r="P252" s="15"/>
      <c r="Q252" s="15"/>
      <c r="R252" s="15"/>
      <c r="S252" s="15"/>
      <c r="T252" s="15"/>
      <c r="U252" s="15"/>
      <c r="V252" s="15"/>
      <c r="W252" s="621" t="str">
        <f>IF(ISBLANK($C252),"",_xlfn.IFNA(MATCH($C252,Deelnemersoverzicht!$C$16:$C$66,0),0))</f>
        <v/>
      </c>
      <c r="X252" s="15"/>
    </row>
    <row r="253" spans="1:24" ht="12" customHeight="1" x14ac:dyDescent="0.2">
      <c r="A253" s="195" t="str">
        <f t="shared" si="18"/>
        <v/>
      </c>
      <c r="B253" s="552"/>
      <c r="C253" s="560"/>
      <c r="D253" s="554"/>
      <c r="E253" s="554"/>
      <c r="F253" s="554"/>
      <c r="G253" s="554"/>
      <c r="H253" s="554"/>
      <c r="I253" s="554"/>
      <c r="J253" s="566"/>
      <c r="K253" s="569"/>
      <c r="L253" s="569"/>
      <c r="M253" s="559"/>
      <c r="N253" s="474">
        <f t="shared" si="20"/>
        <v>0</v>
      </c>
      <c r="O253" s="141" t="str">
        <f t="shared" si="19"/>
        <v/>
      </c>
      <c r="P253" s="15"/>
      <c r="Q253" s="15"/>
      <c r="R253" s="15"/>
      <c r="S253" s="15"/>
      <c r="T253" s="15"/>
      <c r="U253" s="15"/>
      <c r="V253" s="15"/>
      <c r="W253" s="621" t="str">
        <f>IF(ISBLANK($C253),"",_xlfn.IFNA(MATCH($C253,Deelnemersoverzicht!$C$16:$C$66,0),0))</f>
        <v/>
      </c>
      <c r="X253" s="15"/>
    </row>
    <row r="254" spans="1:24" ht="12" customHeight="1" x14ac:dyDescent="0.2">
      <c r="A254" s="195" t="str">
        <f t="shared" si="18"/>
        <v/>
      </c>
      <c r="B254" s="552"/>
      <c r="C254" s="560"/>
      <c r="D254" s="554"/>
      <c r="E254" s="554"/>
      <c r="F254" s="554"/>
      <c r="G254" s="554"/>
      <c r="H254" s="554"/>
      <c r="I254" s="554"/>
      <c r="J254" s="566"/>
      <c r="K254" s="569"/>
      <c r="L254" s="569"/>
      <c r="M254" s="559"/>
      <c r="N254" s="474">
        <f t="shared" si="20"/>
        <v>0</v>
      </c>
      <c r="O254" s="141" t="str">
        <f t="shared" si="19"/>
        <v/>
      </c>
      <c r="P254" s="15"/>
      <c r="Q254" s="15"/>
      <c r="R254" s="15"/>
      <c r="S254" s="15"/>
      <c r="T254" s="15"/>
      <c r="U254" s="15"/>
      <c r="V254" s="15"/>
      <c r="W254" s="621" t="str">
        <f>IF(ISBLANK($C254),"",_xlfn.IFNA(MATCH($C254,Deelnemersoverzicht!$C$16:$C$66,0),0))</f>
        <v/>
      </c>
      <c r="X254" s="15"/>
    </row>
    <row r="255" spans="1:24" ht="12" customHeight="1" x14ac:dyDescent="0.2">
      <c r="A255" s="195" t="str">
        <f t="shared" si="18"/>
        <v/>
      </c>
      <c r="B255" s="552"/>
      <c r="C255" s="560"/>
      <c r="D255" s="554"/>
      <c r="E255" s="554"/>
      <c r="F255" s="554"/>
      <c r="G255" s="554"/>
      <c r="H255" s="554"/>
      <c r="I255" s="554"/>
      <c r="J255" s="566"/>
      <c r="K255" s="569"/>
      <c r="L255" s="569"/>
      <c r="M255" s="559"/>
      <c r="N255" s="474">
        <f t="shared" si="20"/>
        <v>0</v>
      </c>
      <c r="O255" s="141" t="str">
        <f t="shared" si="19"/>
        <v/>
      </c>
      <c r="P255" s="15"/>
      <c r="Q255" s="15"/>
      <c r="R255" s="15"/>
      <c r="S255" s="15"/>
      <c r="T255" s="15"/>
      <c r="U255" s="15"/>
      <c r="V255" s="15"/>
      <c r="W255" s="621" t="str">
        <f>IF(ISBLANK($C255),"",_xlfn.IFNA(MATCH($C255,Deelnemersoverzicht!$C$16:$C$66,0),0))</f>
        <v/>
      </c>
      <c r="X255" s="15"/>
    </row>
    <row r="256" spans="1:24" ht="12" customHeight="1" x14ac:dyDescent="0.2">
      <c r="A256" s="195" t="str">
        <f t="shared" si="18"/>
        <v/>
      </c>
      <c r="B256" s="552"/>
      <c r="C256" s="560"/>
      <c r="D256" s="554"/>
      <c r="E256" s="554"/>
      <c r="F256" s="554"/>
      <c r="G256" s="554"/>
      <c r="H256" s="554"/>
      <c r="I256" s="554"/>
      <c r="J256" s="566"/>
      <c r="K256" s="569"/>
      <c r="L256" s="569"/>
      <c r="M256" s="559"/>
      <c r="N256" s="474">
        <f t="shared" si="20"/>
        <v>0</v>
      </c>
      <c r="O256" s="141" t="str">
        <f t="shared" si="19"/>
        <v/>
      </c>
      <c r="P256" s="15"/>
      <c r="Q256" s="15"/>
      <c r="R256" s="15"/>
      <c r="S256" s="15"/>
      <c r="T256" s="15"/>
      <c r="U256" s="15"/>
      <c r="V256" s="15"/>
      <c r="W256" s="621" t="str">
        <f>IF(ISBLANK($C256),"",_xlfn.IFNA(MATCH($C256,Deelnemersoverzicht!$C$16:$C$66,0),0))</f>
        <v/>
      </c>
      <c r="X256" s="15"/>
    </row>
    <row r="257" spans="1:24" ht="12" customHeight="1" x14ac:dyDescent="0.2">
      <c r="A257" s="195" t="str">
        <f t="shared" si="18"/>
        <v/>
      </c>
      <c r="B257" s="552"/>
      <c r="C257" s="560"/>
      <c r="D257" s="554"/>
      <c r="E257" s="554"/>
      <c r="F257" s="554"/>
      <c r="G257" s="554"/>
      <c r="H257" s="554"/>
      <c r="I257" s="554"/>
      <c r="J257" s="566"/>
      <c r="K257" s="569"/>
      <c r="L257" s="569"/>
      <c r="M257" s="559"/>
      <c r="N257" s="474">
        <f t="shared" si="20"/>
        <v>0</v>
      </c>
      <c r="O257" s="141" t="str">
        <f t="shared" si="19"/>
        <v/>
      </c>
      <c r="P257" s="15"/>
      <c r="Q257" s="15"/>
      <c r="R257" s="15"/>
      <c r="S257" s="15"/>
      <c r="T257" s="15"/>
      <c r="U257" s="15"/>
      <c r="V257" s="15"/>
      <c r="W257" s="621" t="str">
        <f>IF(ISBLANK($C257),"",_xlfn.IFNA(MATCH($C257,Deelnemersoverzicht!$C$16:$C$66,0),0))</f>
        <v/>
      </c>
      <c r="X257" s="15"/>
    </row>
    <row r="258" spans="1:24" ht="12" customHeight="1" x14ac:dyDescent="0.2">
      <c r="A258" s="195" t="str">
        <f t="shared" si="18"/>
        <v/>
      </c>
      <c r="B258" s="552"/>
      <c r="C258" s="560"/>
      <c r="D258" s="554"/>
      <c r="E258" s="554"/>
      <c r="F258" s="554"/>
      <c r="G258" s="554"/>
      <c r="H258" s="554"/>
      <c r="I258" s="554"/>
      <c r="J258" s="566"/>
      <c r="K258" s="569"/>
      <c r="L258" s="569"/>
      <c r="M258" s="559"/>
      <c r="N258" s="474">
        <f t="shared" si="20"/>
        <v>0</v>
      </c>
      <c r="O258" s="141" t="str">
        <f t="shared" si="19"/>
        <v/>
      </c>
      <c r="P258" s="15"/>
      <c r="Q258" s="15"/>
      <c r="R258" s="15"/>
      <c r="S258" s="15"/>
      <c r="T258" s="15"/>
      <c r="U258" s="15"/>
      <c r="V258" s="15"/>
      <c r="W258" s="621" t="str">
        <f>IF(ISBLANK($C258),"",_xlfn.IFNA(MATCH($C258,Deelnemersoverzicht!$C$16:$C$66,0),0))</f>
        <v/>
      </c>
      <c r="X258" s="15"/>
    </row>
    <row r="259" spans="1:24" ht="12" customHeight="1" x14ac:dyDescent="0.2">
      <c r="A259" s="195" t="str">
        <f t="shared" si="18"/>
        <v/>
      </c>
      <c r="B259" s="552"/>
      <c r="C259" s="560"/>
      <c r="D259" s="554"/>
      <c r="E259" s="554"/>
      <c r="F259" s="554"/>
      <c r="G259" s="554"/>
      <c r="H259" s="554"/>
      <c r="I259" s="554"/>
      <c r="J259" s="566"/>
      <c r="K259" s="569"/>
      <c r="L259" s="569"/>
      <c r="M259" s="559"/>
      <c r="N259" s="474">
        <f t="shared" si="20"/>
        <v>0</v>
      </c>
      <c r="O259" s="141" t="str">
        <f t="shared" si="19"/>
        <v/>
      </c>
      <c r="P259" s="15"/>
      <c r="Q259" s="15"/>
      <c r="R259" s="15"/>
      <c r="S259" s="15"/>
      <c r="T259" s="15"/>
      <c r="U259" s="15"/>
      <c r="V259" s="15"/>
      <c r="W259" s="621" t="str">
        <f>IF(ISBLANK($C259),"",_xlfn.IFNA(MATCH($C259,Deelnemersoverzicht!$C$16:$C$66,0),0))</f>
        <v/>
      </c>
      <c r="X259" s="15"/>
    </row>
    <row r="260" spans="1:24" ht="12" customHeight="1" x14ac:dyDescent="0.2">
      <c r="A260" s="195" t="str">
        <f t="shared" si="18"/>
        <v/>
      </c>
      <c r="B260" s="552"/>
      <c r="C260" s="560"/>
      <c r="D260" s="554"/>
      <c r="E260" s="554"/>
      <c r="F260" s="554"/>
      <c r="G260" s="554"/>
      <c r="H260" s="554"/>
      <c r="I260" s="554"/>
      <c r="J260" s="566"/>
      <c r="K260" s="569"/>
      <c r="L260" s="569"/>
      <c r="M260" s="559"/>
      <c r="N260" s="474">
        <f t="shared" si="20"/>
        <v>0</v>
      </c>
      <c r="O260" s="141" t="str">
        <f t="shared" si="19"/>
        <v/>
      </c>
      <c r="P260" s="15"/>
      <c r="Q260" s="15"/>
      <c r="R260" s="15"/>
      <c r="S260" s="15"/>
      <c r="T260" s="15"/>
      <c r="U260" s="15"/>
      <c r="V260" s="15"/>
      <c r="W260" s="621" t="str">
        <f>IF(ISBLANK($C260),"",_xlfn.IFNA(MATCH($C260,Deelnemersoverzicht!$C$16:$C$66,0),0))</f>
        <v/>
      </c>
      <c r="X260" s="15"/>
    </row>
    <row r="261" spans="1:24" ht="12" customHeight="1" x14ac:dyDescent="0.2">
      <c r="A261" s="197"/>
      <c r="B261" s="137"/>
      <c r="C261" s="15"/>
      <c r="D261" s="137"/>
      <c r="E261" s="137"/>
      <c r="F261" s="15"/>
      <c r="G261" s="15"/>
      <c r="H261" s="15"/>
      <c r="I261" s="15"/>
      <c r="J261" s="137"/>
      <c r="K261" s="137"/>
      <c r="L261" s="137"/>
      <c r="M261" s="470" t="s">
        <v>505</v>
      </c>
      <c r="N261" s="471">
        <f>SUM(N211:N260)</f>
        <v>0</v>
      </c>
      <c r="O261" s="141"/>
      <c r="P261" s="15"/>
      <c r="Q261" s="15"/>
      <c r="R261" s="15"/>
      <c r="S261" s="15"/>
      <c r="T261" s="15"/>
      <c r="U261" s="15"/>
      <c r="V261" s="15"/>
      <c r="W261" s="440"/>
      <c r="X261" s="15"/>
    </row>
    <row r="262" spans="1:24" ht="12" customHeight="1" x14ac:dyDescent="0.2">
      <c r="A262" s="197"/>
      <c r="B262" s="137"/>
      <c r="C262" s="136"/>
      <c r="D262" s="136"/>
      <c r="E262" s="136"/>
      <c r="F262" s="136"/>
      <c r="G262" s="136"/>
      <c r="H262" s="136"/>
      <c r="I262" s="136"/>
      <c r="J262" s="136"/>
      <c r="K262" s="136"/>
      <c r="L262" s="136"/>
      <c r="M262" s="136"/>
      <c r="N262" s="15"/>
      <c r="O262" s="141"/>
      <c r="P262" s="15"/>
      <c r="Q262" s="15"/>
      <c r="R262" s="15"/>
      <c r="S262" s="15"/>
      <c r="T262" s="15"/>
      <c r="U262" s="15"/>
      <c r="V262" s="15"/>
      <c r="W262" s="440"/>
      <c r="X262" s="15"/>
    </row>
    <row r="263" spans="1:24" ht="12" customHeight="1" x14ac:dyDescent="0.2">
      <c r="A263" s="197"/>
      <c r="B263" s="137" t="s">
        <v>118</v>
      </c>
      <c r="C263" s="136"/>
      <c r="D263" s="136"/>
      <c r="E263" s="136"/>
      <c r="F263" s="136"/>
      <c r="G263" s="136"/>
      <c r="H263" s="136"/>
      <c r="I263" s="136"/>
      <c r="J263" s="136"/>
      <c r="K263" s="136"/>
      <c r="L263" s="136"/>
      <c r="M263" s="136"/>
      <c r="N263" s="15"/>
      <c r="O263" s="141"/>
      <c r="P263" s="15"/>
      <c r="Q263" s="15"/>
      <c r="R263" s="15"/>
      <c r="S263" s="15"/>
      <c r="T263" s="15"/>
      <c r="U263" s="15"/>
      <c r="V263" s="15"/>
      <c r="W263" s="440"/>
      <c r="X263" s="15"/>
    </row>
    <row r="264" spans="1:24" ht="51" customHeight="1" x14ac:dyDescent="0.2">
      <c r="A264" s="197"/>
      <c r="B264" s="464" t="s">
        <v>263</v>
      </c>
      <c r="C264" s="670" t="s">
        <v>99</v>
      </c>
      <c r="D264" s="465" t="s">
        <v>120</v>
      </c>
      <c r="E264" s="466" t="s">
        <v>73</v>
      </c>
      <c r="F264" s="140"/>
      <c r="G264" s="140"/>
      <c r="H264" s="140"/>
      <c r="I264" s="140"/>
      <c r="J264" s="140"/>
      <c r="K264" s="140"/>
      <c r="L264" s="140"/>
      <c r="M264" s="466" t="s">
        <v>65</v>
      </c>
      <c r="N264" s="464" t="s">
        <v>71</v>
      </c>
      <c r="O264" s="141"/>
      <c r="P264" s="15"/>
      <c r="Q264" s="15"/>
      <c r="R264" s="15"/>
      <c r="S264" s="15"/>
      <c r="T264" s="15"/>
      <c r="U264" s="15"/>
      <c r="V264" s="15"/>
      <c r="W264" s="440"/>
      <c r="X264" s="15"/>
    </row>
    <row r="265" spans="1:24" ht="12" customHeight="1" x14ac:dyDescent="0.2">
      <c r="A265" s="195" t="str">
        <f t="shared" ref="A265:A314" si="21">B265&amp;M265</f>
        <v/>
      </c>
      <c r="B265" s="552"/>
      <c r="C265" s="560"/>
      <c r="D265" s="570"/>
      <c r="E265" s="553"/>
      <c r="F265" s="567"/>
      <c r="G265" s="567"/>
      <c r="H265" s="567"/>
      <c r="I265" s="567"/>
      <c r="J265" s="567"/>
      <c r="K265" s="567"/>
      <c r="L265" s="567"/>
      <c r="M265" s="559"/>
      <c r="N265" s="571"/>
      <c r="O265" s="141" t="str">
        <f t="shared" ref="O265:O314" si="22">IF(AND(COUNTA(B265:K265)&gt;0,ISBLANK(M265)),"Activiteittype ontbreekt!",IF(B265="","",IF(COUNTIF($B$15:$B$314,B265)=1,"",IF(COUNTIF($A$15:$A$314,B265&amp;M265)&gt;1,"","Let op dat elk activiteitnummer hetzelfde activiteittype moet krijgen!"))))</f>
        <v/>
      </c>
      <c r="P265" s="15"/>
      <c r="Q265" s="15"/>
      <c r="R265" s="15"/>
      <c r="S265" s="15"/>
      <c r="T265" s="15"/>
      <c r="U265" s="15"/>
      <c r="V265" s="15"/>
      <c r="W265" s="621" t="str">
        <f>IF(ISBLANK($C265),"",_xlfn.IFNA(MATCH($C265,Deelnemersoverzicht!$C$16:$C$66,0),0))</f>
        <v/>
      </c>
      <c r="X265" s="15"/>
    </row>
    <row r="266" spans="1:24" ht="12" customHeight="1" x14ac:dyDescent="0.2">
      <c r="A266" s="195" t="str">
        <f t="shared" si="21"/>
        <v/>
      </c>
      <c r="B266" s="552"/>
      <c r="C266" s="560"/>
      <c r="D266" s="570"/>
      <c r="E266" s="553"/>
      <c r="F266" s="567"/>
      <c r="G266" s="567"/>
      <c r="H266" s="567"/>
      <c r="I266" s="567"/>
      <c r="J266" s="567"/>
      <c r="K266" s="567"/>
      <c r="L266" s="567"/>
      <c r="M266" s="559"/>
      <c r="N266" s="571"/>
      <c r="O266" s="141" t="str">
        <f t="shared" si="22"/>
        <v/>
      </c>
      <c r="P266" s="15"/>
      <c r="Q266" s="15"/>
      <c r="R266" s="15"/>
      <c r="S266" s="15"/>
      <c r="T266" s="15"/>
      <c r="U266" s="15"/>
      <c r="V266" s="15"/>
      <c r="W266" s="621" t="str">
        <f>IF(ISBLANK($C266),"",_xlfn.IFNA(MATCH($C266,Deelnemersoverzicht!$C$16:$C$66,0),0))</f>
        <v/>
      </c>
      <c r="X266" s="15"/>
    </row>
    <row r="267" spans="1:24" ht="12" customHeight="1" x14ac:dyDescent="0.2">
      <c r="A267" s="195" t="str">
        <f t="shared" si="21"/>
        <v/>
      </c>
      <c r="B267" s="552"/>
      <c r="C267" s="560"/>
      <c r="D267" s="570"/>
      <c r="E267" s="553"/>
      <c r="F267" s="567"/>
      <c r="G267" s="567"/>
      <c r="H267" s="567"/>
      <c r="I267" s="567"/>
      <c r="J267" s="567"/>
      <c r="K267" s="567"/>
      <c r="L267" s="567"/>
      <c r="M267" s="559"/>
      <c r="N267" s="571"/>
      <c r="O267" s="141" t="str">
        <f t="shared" si="22"/>
        <v/>
      </c>
      <c r="P267" s="15"/>
      <c r="Q267" s="15"/>
      <c r="R267" s="15"/>
      <c r="S267" s="15"/>
      <c r="T267" s="15"/>
      <c r="U267" s="15"/>
      <c r="V267" s="15"/>
      <c r="W267" s="621" t="str">
        <f>IF(ISBLANK($C267),"",_xlfn.IFNA(MATCH($C267,Deelnemersoverzicht!$C$16:$C$66,0),0))</f>
        <v/>
      </c>
      <c r="X267" s="15"/>
    </row>
    <row r="268" spans="1:24" ht="12" customHeight="1" x14ac:dyDescent="0.2">
      <c r="A268" s="195" t="str">
        <f t="shared" si="21"/>
        <v/>
      </c>
      <c r="B268" s="552"/>
      <c r="C268" s="560"/>
      <c r="D268" s="570"/>
      <c r="E268" s="553"/>
      <c r="F268" s="567"/>
      <c r="G268" s="567"/>
      <c r="H268" s="567"/>
      <c r="I268" s="567"/>
      <c r="J268" s="567"/>
      <c r="K268" s="567"/>
      <c r="L268" s="567"/>
      <c r="M268" s="559"/>
      <c r="N268" s="571"/>
      <c r="O268" s="141" t="str">
        <f t="shared" si="22"/>
        <v/>
      </c>
      <c r="P268" s="15"/>
      <c r="Q268" s="15"/>
      <c r="R268" s="15"/>
      <c r="S268" s="15"/>
      <c r="T268" s="15"/>
      <c r="U268" s="15"/>
      <c r="V268" s="15"/>
      <c r="W268" s="621" t="str">
        <f>IF(ISBLANK($C268),"",_xlfn.IFNA(MATCH($C268,Deelnemersoverzicht!$C$16:$C$66,0),0))</f>
        <v/>
      </c>
      <c r="X268" s="15"/>
    </row>
    <row r="269" spans="1:24" ht="12" customHeight="1" x14ac:dyDescent="0.2">
      <c r="A269" s="195" t="str">
        <f t="shared" si="21"/>
        <v/>
      </c>
      <c r="B269" s="552"/>
      <c r="C269" s="560"/>
      <c r="D269" s="570"/>
      <c r="E269" s="553"/>
      <c r="F269" s="567"/>
      <c r="G269" s="567"/>
      <c r="H269" s="567"/>
      <c r="I269" s="567"/>
      <c r="J269" s="567"/>
      <c r="K269" s="567"/>
      <c r="L269" s="567"/>
      <c r="M269" s="559"/>
      <c r="N269" s="571"/>
      <c r="O269" s="141" t="str">
        <f t="shared" si="22"/>
        <v/>
      </c>
      <c r="P269" s="15"/>
      <c r="Q269" s="15"/>
      <c r="R269" s="15"/>
      <c r="S269" s="15"/>
      <c r="T269" s="15"/>
      <c r="U269" s="15"/>
      <c r="V269" s="15"/>
      <c r="W269" s="621" t="str">
        <f>IF(ISBLANK($C269),"",_xlfn.IFNA(MATCH($C269,Deelnemersoverzicht!$C$16:$C$66,0),0))</f>
        <v/>
      </c>
      <c r="X269" s="15"/>
    </row>
    <row r="270" spans="1:24" ht="12" customHeight="1" x14ac:dyDescent="0.2">
      <c r="A270" s="195" t="str">
        <f t="shared" si="21"/>
        <v/>
      </c>
      <c r="B270" s="552"/>
      <c r="C270" s="560"/>
      <c r="D270" s="570"/>
      <c r="E270" s="553"/>
      <c r="F270" s="567"/>
      <c r="G270" s="567"/>
      <c r="H270" s="567"/>
      <c r="I270" s="567"/>
      <c r="J270" s="567"/>
      <c r="K270" s="567"/>
      <c r="L270" s="567"/>
      <c r="M270" s="559"/>
      <c r="N270" s="571"/>
      <c r="O270" s="141" t="str">
        <f t="shared" si="22"/>
        <v/>
      </c>
      <c r="P270" s="15"/>
      <c r="Q270" s="15"/>
      <c r="R270" s="15"/>
      <c r="S270" s="15"/>
      <c r="T270" s="15"/>
      <c r="U270" s="15"/>
      <c r="V270" s="15"/>
      <c r="W270" s="621" t="str">
        <f>IF(ISBLANK($C270),"",_xlfn.IFNA(MATCH($C270,Deelnemersoverzicht!$C$16:$C$66,0),0))</f>
        <v/>
      </c>
      <c r="X270" s="15"/>
    </row>
    <row r="271" spans="1:24" ht="12" customHeight="1" x14ac:dyDescent="0.2">
      <c r="A271" s="195" t="str">
        <f t="shared" si="21"/>
        <v/>
      </c>
      <c r="B271" s="552"/>
      <c r="C271" s="560"/>
      <c r="D271" s="570"/>
      <c r="E271" s="553"/>
      <c r="F271" s="567"/>
      <c r="G271" s="567"/>
      <c r="H271" s="567"/>
      <c r="I271" s="567"/>
      <c r="J271" s="567"/>
      <c r="K271" s="567"/>
      <c r="L271" s="567"/>
      <c r="M271" s="559"/>
      <c r="N271" s="571"/>
      <c r="O271" s="141" t="str">
        <f t="shared" si="22"/>
        <v/>
      </c>
      <c r="P271" s="15"/>
      <c r="Q271" s="15"/>
      <c r="R271" s="15"/>
      <c r="S271" s="15"/>
      <c r="T271" s="15"/>
      <c r="U271" s="15"/>
      <c r="V271" s="15"/>
      <c r="W271" s="621" t="str">
        <f>IF(ISBLANK($C271),"",_xlfn.IFNA(MATCH($C271,Deelnemersoverzicht!$C$16:$C$66,0),0))</f>
        <v/>
      </c>
      <c r="X271" s="15"/>
    </row>
    <row r="272" spans="1:24" ht="12" customHeight="1" x14ac:dyDescent="0.2">
      <c r="A272" s="195" t="str">
        <f t="shared" si="21"/>
        <v/>
      </c>
      <c r="B272" s="552"/>
      <c r="C272" s="560"/>
      <c r="D272" s="570"/>
      <c r="E272" s="553"/>
      <c r="F272" s="567"/>
      <c r="G272" s="567"/>
      <c r="H272" s="567"/>
      <c r="I272" s="567"/>
      <c r="J272" s="567"/>
      <c r="K272" s="567"/>
      <c r="L272" s="567"/>
      <c r="M272" s="559"/>
      <c r="N272" s="571"/>
      <c r="O272" s="141" t="str">
        <f t="shared" si="22"/>
        <v/>
      </c>
      <c r="P272" s="15"/>
      <c r="Q272" s="15"/>
      <c r="R272" s="15"/>
      <c r="S272" s="15"/>
      <c r="T272" s="15"/>
      <c r="U272" s="15"/>
      <c r="V272" s="15"/>
      <c r="W272" s="621" t="str">
        <f>IF(ISBLANK($C272),"",_xlfn.IFNA(MATCH($C272,Deelnemersoverzicht!$C$16:$C$66,0),0))</f>
        <v/>
      </c>
      <c r="X272" s="15"/>
    </row>
    <row r="273" spans="1:24" ht="12" customHeight="1" x14ac:dyDescent="0.2">
      <c r="A273" s="195" t="str">
        <f t="shared" si="21"/>
        <v/>
      </c>
      <c r="B273" s="552"/>
      <c r="C273" s="560"/>
      <c r="D273" s="570"/>
      <c r="E273" s="553"/>
      <c r="F273" s="567"/>
      <c r="G273" s="567"/>
      <c r="H273" s="567"/>
      <c r="I273" s="567"/>
      <c r="J273" s="567"/>
      <c r="K273" s="567"/>
      <c r="L273" s="567"/>
      <c r="M273" s="559"/>
      <c r="N273" s="571"/>
      <c r="O273" s="141" t="str">
        <f t="shared" si="22"/>
        <v/>
      </c>
      <c r="P273" s="15"/>
      <c r="Q273" s="15"/>
      <c r="R273" s="15"/>
      <c r="S273" s="15"/>
      <c r="T273" s="15"/>
      <c r="U273" s="15"/>
      <c r="V273" s="15"/>
      <c r="W273" s="621" t="str">
        <f>IF(ISBLANK($C273),"",_xlfn.IFNA(MATCH($C273,Deelnemersoverzicht!$C$16:$C$66,0),0))</f>
        <v/>
      </c>
      <c r="X273" s="15"/>
    </row>
    <row r="274" spans="1:24" ht="12" customHeight="1" x14ac:dyDescent="0.2">
      <c r="A274" s="195" t="str">
        <f t="shared" si="21"/>
        <v/>
      </c>
      <c r="B274" s="552"/>
      <c r="C274" s="560"/>
      <c r="D274" s="570"/>
      <c r="E274" s="553"/>
      <c r="F274" s="567"/>
      <c r="G274" s="567"/>
      <c r="H274" s="567"/>
      <c r="I274" s="567"/>
      <c r="J274" s="567"/>
      <c r="K274" s="567"/>
      <c r="L274" s="567"/>
      <c r="M274" s="559"/>
      <c r="N274" s="571"/>
      <c r="O274" s="141" t="str">
        <f t="shared" si="22"/>
        <v/>
      </c>
      <c r="P274" s="15"/>
      <c r="Q274" s="15"/>
      <c r="R274" s="15"/>
      <c r="S274" s="15"/>
      <c r="T274" s="15"/>
      <c r="U274" s="15"/>
      <c r="V274" s="15"/>
      <c r="W274" s="621" t="str">
        <f>IF(ISBLANK($C274),"",_xlfn.IFNA(MATCH($C274,Deelnemersoverzicht!$C$16:$C$66,0),0))</f>
        <v/>
      </c>
      <c r="X274" s="15"/>
    </row>
    <row r="275" spans="1:24" ht="12" customHeight="1" x14ac:dyDescent="0.2">
      <c r="A275" s="195" t="str">
        <f t="shared" si="21"/>
        <v/>
      </c>
      <c r="B275" s="552"/>
      <c r="C275" s="560"/>
      <c r="D275" s="570"/>
      <c r="E275" s="553"/>
      <c r="F275" s="567"/>
      <c r="G275" s="567"/>
      <c r="H275" s="567"/>
      <c r="I275" s="567"/>
      <c r="J275" s="567"/>
      <c r="K275" s="567"/>
      <c r="L275" s="567"/>
      <c r="M275" s="559"/>
      <c r="N275" s="571"/>
      <c r="O275" s="141" t="str">
        <f t="shared" si="22"/>
        <v/>
      </c>
      <c r="P275" s="15"/>
      <c r="Q275" s="15"/>
      <c r="R275" s="15"/>
      <c r="S275" s="15"/>
      <c r="T275" s="15"/>
      <c r="U275" s="15"/>
      <c r="V275" s="15"/>
      <c r="W275" s="621" t="str">
        <f>IF(ISBLANK($C275),"",_xlfn.IFNA(MATCH($C275,Deelnemersoverzicht!$C$16:$C$66,0),0))</f>
        <v/>
      </c>
      <c r="X275" s="15"/>
    </row>
    <row r="276" spans="1:24" ht="12" customHeight="1" x14ac:dyDescent="0.2">
      <c r="A276" s="195" t="str">
        <f t="shared" si="21"/>
        <v/>
      </c>
      <c r="B276" s="552"/>
      <c r="C276" s="560"/>
      <c r="D276" s="570"/>
      <c r="E276" s="553"/>
      <c r="F276" s="567"/>
      <c r="G276" s="567"/>
      <c r="H276" s="567"/>
      <c r="I276" s="567"/>
      <c r="J276" s="567"/>
      <c r="K276" s="567"/>
      <c r="L276" s="567"/>
      <c r="M276" s="559"/>
      <c r="N276" s="571"/>
      <c r="O276" s="141" t="str">
        <f t="shared" si="22"/>
        <v/>
      </c>
      <c r="P276" s="15"/>
      <c r="Q276" s="15"/>
      <c r="R276" s="15"/>
      <c r="S276" s="15"/>
      <c r="T276" s="15"/>
      <c r="U276" s="15"/>
      <c r="V276" s="15"/>
      <c r="W276" s="621" t="str">
        <f>IF(ISBLANK($C276),"",_xlfn.IFNA(MATCH($C276,Deelnemersoverzicht!$C$16:$C$66,0),0))</f>
        <v/>
      </c>
      <c r="X276" s="15"/>
    </row>
    <row r="277" spans="1:24" ht="12" customHeight="1" x14ac:dyDescent="0.2">
      <c r="A277" s="195" t="str">
        <f t="shared" si="21"/>
        <v/>
      </c>
      <c r="B277" s="552"/>
      <c r="C277" s="560"/>
      <c r="D277" s="570"/>
      <c r="E277" s="553"/>
      <c r="F277" s="567"/>
      <c r="G277" s="567"/>
      <c r="H277" s="567"/>
      <c r="I277" s="567"/>
      <c r="J277" s="567"/>
      <c r="K277" s="567"/>
      <c r="L277" s="567"/>
      <c r="M277" s="559"/>
      <c r="N277" s="571"/>
      <c r="O277" s="141" t="str">
        <f t="shared" si="22"/>
        <v/>
      </c>
      <c r="P277" s="15"/>
      <c r="Q277" s="15"/>
      <c r="R277" s="15"/>
      <c r="S277" s="15"/>
      <c r="T277" s="15"/>
      <c r="U277" s="15"/>
      <c r="V277" s="15"/>
      <c r="W277" s="621" t="str">
        <f>IF(ISBLANK($C277),"",_xlfn.IFNA(MATCH($C277,Deelnemersoverzicht!$C$16:$C$66,0),0))</f>
        <v/>
      </c>
      <c r="X277" s="15"/>
    </row>
    <row r="278" spans="1:24" ht="12" customHeight="1" x14ac:dyDescent="0.2">
      <c r="A278" s="195" t="str">
        <f t="shared" si="21"/>
        <v/>
      </c>
      <c r="B278" s="552"/>
      <c r="C278" s="560"/>
      <c r="D278" s="570"/>
      <c r="E278" s="553"/>
      <c r="F278" s="567"/>
      <c r="G278" s="567"/>
      <c r="H278" s="567"/>
      <c r="I278" s="567"/>
      <c r="J278" s="567"/>
      <c r="K278" s="567"/>
      <c r="L278" s="567"/>
      <c r="M278" s="559"/>
      <c r="N278" s="571"/>
      <c r="O278" s="141" t="str">
        <f t="shared" si="22"/>
        <v/>
      </c>
      <c r="P278" s="15"/>
      <c r="Q278" s="15"/>
      <c r="R278" s="15"/>
      <c r="S278" s="15"/>
      <c r="T278" s="15"/>
      <c r="U278" s="15"/>
      <c r="V278" s="15"/>
      <c r="W278" s="621" t="str">
        <f>IF(ISBLANK($C278),"",_xlfn.IFNA(MATCH($C278,Deelnemersoverzicht!$C$16:$C$66,0),0))</f>
        <v/>
      </c>
      <c r="X278" s="15"/>
    </row>
    <row r="279" spans="1:24" ht="12" customHeight="1" x14ac:dyDescent="0.2">
      <c r="A279" s="195" t="str">
        <f t="shared" si="21"/>
        <v/>
      </c>
      <c r="B279" s="552"/>
      <c r="C279" s="560"/>
      <c r="D279" s="570"/>
      <c r="E279" s="553"/>
      <c r="F279" s="567"/>
      <c r="G279" s="567"/>
      <c r="H279" s="567"/>
      <c r="I279" s="567"/>
      <c r="J279" s="567"/>
      <c r="K279" s="567"/>
      <c r="L279" s="567"/>
      <c r="M279" s="559"/>
      <c r="N279" s="571"/>
      <c r="O279" s="141" t="str">
        <f t="shared" si="22"/>
        <v/>
      </c>
      <c r="P279" s="15"/>
      <c r="Q279" s="15"/>
      <c r="R279" s="15"/>
      <c r="S279" s="15"/>
      <c r="T279" s="15"/>
      <c r="U279" s="15"/>
      <c r="V279" s="15"/>
      <c r="W279" s="621" t="str">
        <f>IF(ISBLANK($C279),"",_xlfn.IFNA(MATCH($C279,Deelnemersoverzicht!$C$16:$C$66,0),0))</f>
        <v/>
      </c>
      <c r="X279" s="15"/>
    </row>
    <row r="280" spans="1:24" ht="12" customHeight="1" x14ac:dyDescent="0.2">
      <c r="A280" s="195" t="str">
        <f t="shared" si="21"/>
        <v/>
      </c>
      <c r="B280" s="552"/>
      <c r="C280" s="560"/>
      <c r="D280" s="570"/>
      <c r="E280" s="553"/>
      <c r="F280" s="567"/>
      <c r="G280" s="567"/>
      <c r="H280" s="567"/>
      <c r="I280" s="567"/>
      <c r="J280" s="567"/>
      <c r="K280" s="567"/>
      <c r="L280" s="567"/>
      <c r="M280" s="559"/>
      <c r="N280" s="571"/>
      <c r="O280" s="141" t="str">
        <f t="shared" si="22"/>
        <v/>
      </c>
      <c r="P280" s="15"/>
      <c r="Q280" s="15"/>
      <c r="R280" s="15"/>
      <c r="S280" s="15"/>
      <c r="T280" s="15"/>
      <c r="U280" s="15"/>
      <c r="V280" s="15"/>
      <c r="W280" s="621" t="str">
        <f>IF(ISBLANK($C280),"",_xlfn.IFNA(MATCH($C280,Deelnemersoverzicht!$C$16:$C$66,0),0))</f>
        <v/>
      </c>
      <c r="X280" s="15"/>
    </row>
    <row r="281" spans="1:24" ht="12" customHeight="1" x14ac:dyDescent="0.2">
      <c r="A281" s="195" t="str">
        <f t="shared" si="21"/>
        <v/>
      </c>
      <c r="B281" s="552"/>
      <c r="C281" s="560"/>
      <c r="D281" s="570"/>
      <c r="E281" s="553"/>
      <c r="F281" s="567"/>
      <c r="G281" s="567"/>
      <c r="H281" s="567"/>
      <c r="I281" s="567"/>
      <c r="J281" s="567"/>
      <c r="K281" s="567"/>
      <c r="L281" s="567"/>
      <c r="M281" s="559"/>
      <c r="N281" s="571"/>
      <c r="O281" s="141" t="str">
        <f t="shared" si="22"/>
        <v/>
      </c>
      <c r="P281" s="15"/>
      <c r="Q281" s="15"/>
      <c r="R281" s="15"/>
      <c r="S281" s="15"/>
      <c r="T281" s="15"/>
      <c r="U281" s="15"/>
      <c r="V281" s="15"/>
      <c r="W281" s="621" t="str">
        <f>IF(ISBLANK($C281),"",_xlfn.IFNA(MATCH($C281,Deelnemersoverzicht!$C$16:$C$66,0),0))</f>
        <v/>
      </c>
      <c r="X281" s="15"/>
    </row>
    <row r="282" spans="1:24" ht="12" customHeight="1" x14ac:dyDescent="0.2">
      <c r="A282" s="195" t="str">
        <f t="shared" si="21"/>
        <v/>
      </c>
      <c r="B282" s="552"/>
      <c r="C282" s="560"/>
      <c r="D282" s="570"/>
      <c r="E282" s="553"/>
      <c r="F282" s="567"/>
      <c r="G282" s="567"/>
      <c r="H282" s="567"/>
      <c r="I282" s="567"/>
      <c r="J282" s="567"/>
      <c r="K282" s="567"/>
      <c r="L282" s="567"/>
      <c r="M282" s="559"/>
      <c r="N282" s="571"/>
      <c r="O282" s="141" t="str">
        <f t="shared" si="22"/>
        <v/>
      </c>
      <c r="P282" s="15"/>
      <c r="Q282" s="15"/>
      <c r="R282" s="15"/>
      <c r="S282" s="15"/>
      <c r="T282" s="15"/>
      <c r="U282" s="15"/>
      <c r="V282" s="15"/>
      <c r="W282" s="621" t="str">
        <f>IF(ISBLANK($C282),"",_xlfn.IFNA(MATCH($C282,Deelnemersoverzicht!$C$16:$C$66,0),0))</f>
        <v/>
      </c>
      <c r="X282" s="15"/>
    </row>
    <row r="283" spans="1:24" ht="12" customHeight="1" x14ac:dyDescent="0.2">
      <c r="A283" s="195" t="str">
        <f t="shared" si="21"/>
        <v/>
      </c>
      <c r="B283" s="552"/>
      <c r="C283" s="560"/>
      <c r="D283" s="570"/>
      <c r="E283" s="553"/>
      <c r="F283" s="567"/>
      <c r="G283" s="567"/>
      <c r="H283" s="567"/>
      <c r="I283" s="567"/>
      <c r="J283" s="567"/>
      <c r="K283" s="567"/>
      <c r="L283" s="567"/>
      <c r="M283" s="559"/>
      <c r="N283" s="571"/>
      <c r="O283" s="141" t="str">
        <f t="shared" si="22"/>
        <v/>
      </c>
      <c r="P283" s="15"/>
      <c r="Q283" s="15"/>
      <c r="R283" s="15"/>
      <c r="S283" s="15"/>
      <c r="T283" s="15"/>
      <c r="U283" s="15"/>
      <c r="V283" s="15"/>
      <c r="W283" s="621" t="str">
        <f>IF(ISBLANK($C283),"",_xlfn.IFNA(MATCH($C283,Deelnemersoverzicht!$C$16:$C$66,0),0))</f>
        <v/>
      </c>
      <c r="X283" s="15"/>
    </row>
    <row r="284" spans="1:24" ht="12" customHeight="1" x14ac:dyDescent="0.2">
      <c r="A284" s="195" t="str">
        <f t="shared" si="21"/>
        <v/>
      </c>
      <c r="B284" s="552"/>
      <c r="C284" s="560"/>
      <c r="D284" s="570"/>
      <c r="E284" s="553"/>
      <c r="F284" s="567"/>
      <c r="G284" s="567"/>
      <c r="H284" s="567"/>
      <c r="I284" s="567"/>
      <c r="J284" s="567"/>
      <c r="K284" s="567"/>
      <c r="L284" s="567"/>
      <c r="M284" s="559"/>
      <c r="N284" s="571"/>
      <c r="O284" s="141" t="str">
        <f t="shared" si="22"/>
        <v/>
      </c>
      <c r="P284" s="15"/>
      <c r="Q284" s="15"/>
      <c r="R284" s="15"/>
      <c r="S284" s="15"/>
      <c r="T284" s="15"/>
      <c r="U284" s="15"/>
      <c r="V284" s="15"/>
      <c r="W284" s="621" t="str">
        <f>IF(ISBLANK($C284),"",_xlfn.IFNA(MATCH($C284,Deelnemersoverzicht!$C$16:$C$66,0),0))</f>
        <v/>
      </c>
      <c r="X284" s="15"/>
    </row>
    <row r="285" spans="1:24" ht="12" customHeight="1" x14ac:dyDescent="0.2">
      <c r="A285" s="195" t="str">
        <f t="shared" si="21"/>
        <v/>
      </c>
      <c r="B285" s="552"/>
      <c r="C285" s="560"/>
      <c r="D285" s="570"/>
      <c r="E285" s="553"/>
      <c r="F285" s="567"/>
      <c r="G285" s="567"/>
      <c r="H285" s="567"/>
      <c r="I285" s="567"/>
      <c r="J285" s="567"/>
      <c r="K285" s="567"/>
      <c r="L285" s="567"/>
      <c r="M285" s="559"/>
      <c r="N285" s="571"/>
      <c r="O285" s="141" t="str">
        <f t="shared" si="22"/>
        <v/>
      </c>
      <c r="P285" s="15"/>
      <c r="Q285" s="15"/>
      <c r="R285" s="15"/>
      <c r="S285" s="15"/>
      <c r="T285" s="15"/>
      <c r="U285" s="15"/>
      <c r="V285" s="15"/>
      <c r="W285" s="621" t="str">
        <f>IF(ISBLANK($C285),"",_xlfn.IFNA(MATCH($C285,Deelnemersoverzicht!$C$16:$C$66,0),0))</f>
        <v/>
      </c>
      <c r="X285" s="15"/>
    </row>
    <row r="286" spans="1:24" ht="12" customHeight="1" x14ac:dyDescent="0.2">
      <c r="A286" s="195" t="str">
        <f t="shared" si="21"/>
        <v/>
      </c>
      <c r="B286" s="552"/>
      <c r="C286" s="560"/>
      <c r="D286" s="570"/>
      <c r="E286" s="553"/>
      <c r="F286" s="567"/>
      <c r="G286" s="567"/>
      <c r="H286" s="567"/>
      <c r="I286" s="567"/>
      <c r="J286" s="567"/>
      <c r="K286" s="567"/>
      <c r="L286" s="567"/>
      <c r="M286" s="559"/>
      <c r="N286" s="571"/>
      <c r="O286" s="141" t="str">
        <f t="shared" si="22"/>
        <v/>
      </c>
      <c r="P286" s="15"/>
      <c r="Q286" s="15"/>
      <c r="R286" s="15"/>
      <c r="S286" s="15"/>
      <c r="T286" s="15"/>
      <c r="U286" s="15"/>
      <c r="V286" s="15"/>
      <c r="W286" s="621" t="str">
        <f>IF(ISBLANK($C286),"",_xlfn.IFNA(MATCH($C286,Deelnemersoverzicht!$C$16:$C$66,0),0))</f>
        <v/>
      </c>
      <c r="X286" s="15"/>
    </row>
    <row r="287" spans="1:24" ht="12" customHeight="1" x14ac:dyDescent="0.2">
      <c r="A287" s="195" t="str">
        <f t="shared" si="21"/>
        <v/>
      </c>
      <c r="B287" s="552"/>
      <c r="C287" s="560"/>
      <c r="D287" s="570"/>
      <c r="E287" s="553"/>
      <c r="F287" s="567"/>
      <c r="G287" s="567"/>
      <c r="H287" s="567"/>
      <c r="I287" s="567"/>
      <c r="J287" s="567"/>
      <c r="K287" s="567"/>
      <c r="L287" s="567"/>
      <c r="M287" s="559"/>
      <c r="N287" s="571"/>
      <c r="O287" s="141" t="str">
        <f t="shared" si="22"/>
        <v/>
      </c>
      <c r="P287" s="15"/>
      <c r="Q287" s="15"/>
      <c r="R287" s="15"/>
      <c r="S287" s="15"/>
      <c r="T287" s="15"/>
      <c r="U287" s="15"/>
      <c r="V287" s="15"/>
      <c r="W287" s="621" t="str">
        <f>IF(ISBLANK($C287),"",_xlfn.IFNA(MATCH($C287,Deelnemersoverzicht!$C$16:$C$66,0),0))</f>
        <v/>
      </c>
      <c r="X287" s="15"/>
    </row>
    <row r="288" spans="1:24" ht="12" customHeight="1" x14ac:dyDescent="0.2">
      <c r="A288" s="195" t="str">
        <f t="shared" si="21"/>
        <v/>
      </c>
      <c r="B288" s="552"/>
      <c r="C288" s="560"/>
      <c r="D288" s="570"/>
      <c r="E288" s="553"/>
      <c r="F288" s="567"/>
      <c r="G288" s="567"/>
      <c r="H288" s="567"/>
      <c r="I288" s="567"/>
      <c r="J288" s="567"/>
      <c r="K288" s="567"/>
      <c r="L288" s="567"/>
      <c r="M288" s="559"/>
      <c r="N288" s="571"/>
      <c r="O288" s="141" t="str">
        <f t="shared" si="22"/>
        <v/>
      </c>
      <c r="P288" s="15"/>
      <c r="Q288" s="15"/>
      <c r="R288" s="15"/>
      <c r="S288" s="15"/>
      <c r="T288" s="15"/>
      <c r="U288" s="15"/>
      <c r="V288" s="15"/>
      <c r="W288" s="621" t="str">
        <f>IF(ISBLANK($C288),"",_xlfn.IFNA(MATCH($C288,Deelnemersoverzicht!$C$16:$C$66,0),0))</f>
        <v/>
      </c>
      <c r="X288" s="15"/>
    </row>
    <row r="289" spans="1:24" ht="12" customHeight="1" x14ac:dyDescent="0.2">
      <c r="A289" s="195" t="str">
        <f t="shared" si="21"/>
        <v/>
      </c>
      <c r="B289" s="552"/>
      <c r="C289" s="560"/>
      <c r="D289" s="570"/>
      <c r="E289" s="553"/>
      <c r="F289" s="567"/>
      <c r="G289" s="567"/>
      <c r="H289" s="567"/>
      <c r="I289" s="567"/>
      <c r="J289" s="567"/>
      <c r="K289" s="567"/>
      <c r="L289" s="567"/>
      <c r="M289" s="559"/>
      <c r="N289" s="571"/>
      <c r="O289" s="141" t="str">
        <f t="shared" si="22"/>
        <v/>
      </c>
      <c r="P289" s="15"/>
      <c r="Q289" s="15"/>
      <c r="R289" s="15"/>
      <c r="S289" s="15"/>
      <c r="T289" s="15"/>
      <c r="U289" s="15"/>
      <c r="V289" s="15"/>
      <c r="W289" s="621" t="str">
        <f>IF(ISBLANK($C289),"",_xlfn.IFNA(MATCH($C289,Deelnemersoverzicht!$C$16:$C$66,0),0))</f>
        <v/>
      </c>
      <c r="X289" s="15"/>
    </row>
    <row r="290" spans="1:24" ht="12" customHeight="1" x14ac:dyDescent="0.2">
      <c r="A290" s="195" t="str">
        <f t="shared" si="21"/>
        <v/>
      </c>
      <c r="B290" s="552"/>
      <c r="C290" s="560"/>
      <c r="D290" s="570"/>
      <c r="E290" s="553"/>
      <c r="F290" s="567"/>
      <c r="G290" s="567"/>
      <c r="H290" s="567"/>
      <c r="I290" s="567"/>
      <c r="J290" s="567"/>
      <c r="K290" s="567"/>
      <c r="L290" s="567"/>
      <c r="M290" s="559"/>
      <c r="N290" s="571"/>
      <c r="O290" s="141" t="str">
        <f t="shared" si="22"/>
        <v/>
      </c>
      <c r="P290" s="15"/>
      <c r="Q290" s="15"/>
      <c r="R290" s="15"/>
      <c r="S290" s="15"/>
      <c r="T290" s="15"/>
      <c r="U290" s="15"/>
      <c r="V290" s="15"/>
      <c r="W290" s="621" t="str">
        <f>IF(ISBLANK($C290),"",_xlfn.IFNA(MATCH($C290,Deelnemersoverzicht!$C$16:$C$66,0),0))</f>
        <v/>
      </c>
      <c r="X290" s="15"/>
    </row>
    <row r="291" spans="1:24" ht="12" customHeight="1" x14ac:dyDescent="0.2">
      <c r="A291" s="195" t="str">
        <f t="shared" si="21"/>
        <v/>
      </c>
      <c r="B291" s="552"/>
      <c r="C291" s="560"/>
      <c r="D291" s="570"/>
      <c r="E291" s="553"/>
      <c r="F291" s="567"/>
      <c r="G291" s="567"/>
      <c r="H291" s="567"/>
      <c r="I291" s="567"/>
      <c r="J291" s="567"/>
      <c r="K291" s="567"/>
      <c r="L291" s="567"/>
      <c r="M291" s="559"/>
      <c r="N291" s="571"/>
      <c r="O291" s="141" t="str">
        <f t="shared" si="22"/>
        <v/>
      </c>
      <c r="P291" s="15"/>
      <c r="Q291" s="15"/>
      <c r="R291" s="15"/>
      <c r="S291" s="15"/>
      <c r="T291" s="15"/>
      <c r="U291" s="15"/>
      <c r="V291" s="15"/>
      <c r="W291" s="621" t="str">
        <f>IF(ISBLANK($C291),"",_xlfn.IFNA(MATCH($C291,Deelnemersoverzicht!$C$16:$C$66,0),0))</f>
        <v/>
      </c>
      <c r="X291" s="15"/>
    </row>
    <row r="292" spans="1:24" ht="12" customHeight="1" x14ac:dyDescent="0.2">
      <c r="A292" s="195" t="str">
        <f t="shared" si="21"/>
        <v/>
      </c>
      <c r="B292" s="552"/>
      <c r="C292" s="560"/>
      <c r="D292" s="570"/>
      <c r="E292" s="553"/>
      <c r="F292" s="567"/>
      <c r="G292" s="567"/>
      <c r="H292" s="567"/>
      <c r="I292" s="567"/>
      <c r="J292" s="567"/>
      <c r="K292" s="567"/>
      <c r="L292" s="567"/>
      <c r="M292" s="559"/>
      <c r="N292" s="571"/>
      <c r="O292" s="141" t="str">
        <f t="shared" si="22"/>
        <v/>
      </c>
      <c r="P292" s="15"/>
      <c r="Q292" s="15"/>
      <c r="R292" s="15"/>
      <c r="S292" s="15"/>
      <c r="T292" s="15"/>
      <c r="U292" s="15"/>
      <c r="V292" s="15"/>
      <c r="W292" s="621" t="str">
        <f>IF(ISBLANK($C292),"",_xlfn.IFNA(MATCH($C292,Deelnemersoverzicht!$C$16:$C$66,0),0))</f>
        <v/>
      </c>
      <c r="X292" s="15"/>
    </row>
    <row r="293" spans="1:24" ht="12" customHeight="1" x14ac:dyDescent="0.2">
      <c r="A293" s="195" t="str">
        <f t="shared" si="21"/>
        <v/>
      </c>
      <c r="B293" s="552"/>
      <c r="C293" s="560"/>
      <c r="D293" s="570"/>
      <c r="E293" s="553"/>
      <c r="F293" s="567"/>
      <c r="G293" s="567"/>
      <c r="H293" s="567"/>
      <c r="I293" s="567"/>
      <c r="J293" s="567"/>
      <c r="K293" s="567"/>
      <c r="L293" s="567"/>
      <c r="M293" s="559"/>
      <c r="N293" s="571"/>
      <c r="O293" s="141" t="str">
        <f t="shared" si="22"/>
        <v/>
      </c>
      <c r="P293" s="15"/>
      <c r="Q293" s="15"/>
      <c r="R293" s="15"/>
      <c r="S293" s="15"/>
      <c r="T293" s="15"/>
      <c r="U293" s="15"/>
      <c r="V293" s="15"/>
      <c r="W293" s="621" t="str">
        <f>IF(ISBLANK($C293),"",_xlfn.IFNA(MATCH($C293,Deelnemersoverzicht!$C$16:$C$66,0),0))</f>
        <v/>
      </c>
      <c r="X293" s="15"/>
    </row>
    <row r="294" spans="1:24" ht="12" customHeight="1" x14ac:dyDescent="0.2">
      <c r="A294" s="195" t="str">
        <f t="shared" si="21"/>
        <v/>
      </c>
      <c r="B294" s="552"/>
      <c r="C294" s="560"/>
      <c r="D294" s="570"/>
      <c r="E294" s="553"/>
      <c r="F294" s="567"/>
      <c r="G294" s="567"/>
      <c r="H294" s="567"/>
      <c r="I294" s="567"/>
      <c r="J294" s="567"/>
      <c r="K294" s="567"/>
      <c r="L294" s="567"/>
      <c r="M294" s="559"/>
      <c r="N294" s="571"/>
      <c r="O294" s="141" t="str">
        <f t="shared" si="22"/>
        <v/>
      </c>
      <c r="P294" s="15"/>
      <c r="Q294" s="15"/>
      <c r="R294" s="15"/>
      <c r="S294" s="15"/>
      <c r="T294" s="15"/>
      <c r="U294" s="15"/>
      <c r="V294" s="15"/>
      <c r="W294" s="621" t="str">
        <f>IF(ISBLANK($C294),"",_xlfn.IFNA(MATCH($C294,Deelnemersoverzicht!$C$16:$C$66,0),0))</f>
        <v/>
      </c>
      <c r="X294" s="15"/>
    </row>
    <row r="295" spans="1:24" ht="12" customHeight="1" x14ac:dyDescent="0.2">
      <c r="A295" s="195" t="str">
        <f t="shared" si="21"/>
        <v/>
      </c>
      <c r="B295" s="552"/>
      <c r="C295" s="560"/>
      <c r="D295" s="570"/>
      <c r="E295" s="553"/>
      <c r="F295" s="567"/>
      <c r="G295" s="567"/>
      <c r="H295" s="567"/>
      <c r="I295" s="567"/>
      <c r="J295" s="567"/>
      <c r="K295" s="567"/>
      <c r="L295" s="567"/>
      <c r="M295" s="559"/>
      <c r="N295" s="571"/>
      <c r="O295" s="141" t="str">
        <f t="shared" si="22"/>
        <v/>
      </c>
      <c r="P295" s="15"/>
      <c r="Q295" s="15"/>
      <c r="R295" s="15"/>
      <c r="S295" s="15"/>
      <c r="T295" s="15"/>
      <c r="U295" s="15"/>
      <c r="V295" s="15"/>
      <c r="W295" s="621" t="str">
        <f>IF(ISBLANK($C295),"",_xlfn.IFNA(MATCH($C295,Deelnemersoverzicht!$C$16:$C$66,0),0))</f>
        <v/>
      </c>
      <c r="X295" s="15"/>
    </row>
    <row r="296" spans="1:24" ht="12" customHeight="1" x14ac:dyDescent="0.2">
      <c r="A296" s="195" t="str">
        <f t="shared" si="21"/>
        <v/>
      </c>
      <c r="B296" s="552"/>
      <c r="C296" s="560"/>
      <c r="D296" s="570"/>
      <c r="E296" s="553"/>
      <c r="F296" s="567"/>
      <c r="G296" s="567"/>
      <c r="H296" s="567"/>
      <c r="I296" s="567"/>
      <c r="J296" s="567"/>
      <c r="K296" s="567"/>
      <c r="L296" s="567"/>
      <c r="M296" s="559"/>
      <c r="N296" s="571"/>
      <c r="O296" s="141" t="str">
        <f t="shared" si="22"/>
        <v/>
      </c>
      <c r="P296" s="15"/>
      <c r="Q296" s="15"/>
      <c r="R296" s="15"/>
      <c r="S296" s="15"/>
      <c r="T296" s="15"/>
      <c r="U296" s="15"/>
      <c r="V296" s="15"/>
      <c r="W296" s="621" t="str">
        <f>IF(ISBLANK($C296),"",_xlfn.IFNA(MATCH($C296,Deelnemersoverzicht!$C$16:$C$66,0),0))</f>
        <v/>
      </c>
      <c r="X296" s="15"/>
    </row>
    <row r="297" spans="1:24" ht="12" customHeight="1" x14ac:dyDescent="0.2">
      <c r="A297" s="195" t="str">
        <f t="shared" si="21"/>
        <v/>
      </c>
      <c r="B297" s="552"/>
      <c r="C297" s="560"/>
      <c r="D297" s="570"/>
      <c r="E297" s="553"/>
      <c r="F297" s="567"/>
      <c r="G297" s="567"/>
      <c r="H297" s="567"/>
      <c r="I297" s="567"/>
      <c r="J297" s="567"/>
      <c r="K297" s="567"/>
      <c r="L297" s="567"/>
      <c r="M297" s="559"/>
      <c r="N297" s="572"/>
      <c r="O297" s="141" t="str">
        <f t="shared" si="22"/>
        <v/>
      </c>
      <c r="P297" s="15"/>
      <c r="Q297" s="15"/>
      <c r="R297" s="15"/>
      <c r="S297" s="15"/>
      <c r="T297" s="15"/>
      <c r="U297" s="15"/>
      <c r="V297" s="15"/>
      <c r="W297" s="621" t="str">
        <f>IF(ISBLANK($C297),"",_xlfn.IFNA(MATCH($C297,Deelnemersoverzicht!$C$16:$C$66,0),0))</f>
        <v/>
      </c>
      <c r="X297" s="15"/>
    </row>
    <row r="298" spans="1:24" ht="12" customHeight="1" x14ac:dyDescent="0.2">
      <c r="A298" s="195" t="str">
        <f t="shared" si="21"/>
        <v/>
      </c>
      <c r="B298" s="552"/>
      <c r="C298" s="560"/>
      <c r="D298" s="570"/>
      <c r="E298" s="553"/>
      <c r="F298" s="567"/>
      <c r="G298" s="567"/>
      <c r="H298" s="567"/>
      <c r="I298" s="567"/>
      <c r="J298" s="567"/>
      <c r="K298" s="567"/>
      <c r="L298" s="567"/>
      <c r="M298" s="559"/>
      <c r="N298" s="572"/>
      <c r="O298" s="141" t="str">
        <f t="shared" si="22"/>
        <v/>
      </c>
      <c r="P298" s="15"/>
      <c r="Q298" s="15"/>
      <c r="R298" s="15"/>
      <c r="S298" s="15"/>
      <c r="T298" s="15"/>
      <c r="U298" s="15"/>
      <c r="V298" s="15"/>
      <c r="W298" s="621" t="str">
        <f>IF(ISBLANK($C298),"",_xlfn.IFNA(MATCH($C298,Deelnemersoverzicht!$C$16:$C$66,0),0))</f>
        <v/>
      </c>
      <c r="X298" s="15"/>
    </row>
    <row r="299" spans="1:24" ht="12" customHeight="1" x14ac:dyDescent="0.2">
      <c r="A299" s="195" t="str">
        <f t="shared" si="21"/>
        <v/>
      </c>
      <c r="B299" s="552"/>
      <c r="C299" s="560"/>
      <c r="D299" s="570"/>
      <c r="E299" s="553"/>
      <c r="F299" s="567"/>
      <c r="G299" s="567"/>
      <c r="H299" s="567"/>
      <c r="I299" s="567"/>
      <c r="J299" s="567"/>
      <c r="K299" s="567"/>
      <c r="L299" s="567"/>
      <c r="M299" s="559"/>
      <c r="N299" s="572"/>
      <c r="O299" s="141" t="str">
        <f t="shared" si="22"/>
        <v/>
      </c>
      <c r="P299" s="15"/>
      <c r="Q299" s="15"/>
      <c r="R299" s="15"/>
      <c r="S299" s="15"/>
      <c r="T299" s="15"/>
      <c r="U299" s="15"/>
      <c r="V299" s="15"/>
      <c r="W299" s="621" t="str">
        <f>IF(ISBLANK($C299),"",_xlfn.IFNA(MATCH($C299,Deelnemersoverzicht!$C$16:$C$66,0),0))</f>
        <v/>
      </c>
      <c r="X299" s="15"/>
    </row>
    <row r="300" spans="1:24" ht="12" customHeight="1" x14ac:dyDescent="0.2">
      <c r="A300" s="195" t="str">
        <f t="shared" si="21"/>
        <v/>
      </c>
      <c r="B300" s="552"/>
      <c r="C300" s="560"/>
      <c r="D300" s="570"/>
      <c r="E300" s="553"/>
      <c r="F300" s="567"/>
      <c r="G300" s="567"/>
      <c r="H300" s="567"/>
      <c r="I300" s="567"/>
      <c r="J300" s="567"/>
      <c r="K300" s="567"/>
      <c r="L300" s="567"/>
      <c r="M300" s="559"/>
      <c r="N300" s="572"/>
      <c r="O300" s="141" t="str">
        <f t="shared" si="22"/>
        <v/>
      </c>
      <c r="P300" s="15"/>
      <c r="Q300" s="15"/>
      <c r="R300" s="15"/>
      <c r="S300" s="15"/>
      <c r="T300" s="15"/>
      <c r="U300" s="15"/>
      <c r="V300" s="15"/>
      <c r="W300" s="621" t="str">
        <f>IF(ISBLANK($C300),"",_xlfn.IFNA(MATCH($C300,Deelnemersoverzicht!$C$16:$C$66,0),0))</f>
        <v/>
      </c>
      <c r="X300" s="15"/>
    </row>
    <row r="301" spans="1:24" ht="12" customHeight="1" x14ac:dyDescent="0.2">
      <c r="A301" s="195" t="str">
        <f t="shared" si="21"/>
        <v/>
      </c>
      <c r="B301" s="552"/>
      <c r="C301" s="560"/>
      <c r="D301" s="570"/>
      <c r="E301" s="553"/>
      <c r="F301" s="567"/>
      <c r="G301" s="567"/>
      <c r="H301" s="567"/>
      <c r="I301" s="567"/>
      <c r="J301" s="567"/>
      <c r="K301" s="567"/>
      <c r="L301" s="567"/>
      <c r="M301" s="559"/>
      <c r="N301" s="572"/>
      <c r="O301" s="141" t="str">
        <f t="shared" si="22"/>
        <v/>
      </c>
      <c r="P301" s="15"/>
      <c r="Q301" s="15"/>
      <c r="R301" s="15"/>
      <c r="S301" s="15"/>
      <c r="T301" s="15"/>
      <c r="U301" s="15"/>
      <c r="V301" s="15"/>
      <c r="W301" s="621" t="str">
        <f>IF(ISBLANK($C301),"",_xlfn.IFNA(MATCH($C301,Deelnemersoverzicht!$C$16:$C$66,0),0))</f>
        <v/>
      </c>
      <c r="X301" s="15"/>
    </row>
    <row r="302" spans="1:24" ht="12" customHeight="1" x14ac:dyDescent="0.2">
      <c r="A302" s="195" t="str">
        <f t="shared" si="21"/>
        <v/>
      </c>
      <c r="B302" s="552"/>
      <c r="C302" s="560"/>
      <c r="D302" s="570"/>
      <c r="E302" s="553"/>
      <c r="F302" s="567"/>
      <c r="G302" s="567"/>
      <c r="H302" s="567"/>
      <c r="I302" s="567"/>
      <c r="J302" s="567"/>
      <c r="K302" s="567"/>
      <c r="L302" s="567"/>
      <c r="M302" s="559"/>
      <c r="N302" s="572"/>
      <c r="O302" s="141" t="str">
        <f t="shared" si="22"/>
        <v/>
      </c>
      <c r="P302" s="15"/>
      <c r="Q302" s="15"/>
      <c r="R302" s="15"/>
      <c r="S302" s="15"/>
      <c r="T302" s="15"/>
      <c r="U302" s="15"/>
      <c r="V302" s="15"/>
      <c r="W302" s="621" t="str">
        <f>IF(ISBLANK($C302),"",_xlfn.IFNA(MATCH($C302,Deelnemersoverzicht!$C$16:$C$66,0),0))</f>
        <v/>
      </c>
      <c r="X302" s="15"/>
    </row>
    <row r="303" spans="1:24" ht="12" customHeight="1" x14ac:dyDescent="0.2">
      <c r="A303" s="195" t="str">
        <f t="shared" si="21"/>
        <v/>
      </c>
      <c r="B303" s="552"/>
      <c r="C303" s="560"/>
      <c r="D303" s="570"/>
      <c r="E303" s="553"/>
      <c r="F303" s="567"/>
      <c r="G303" s="567"/>
      <c r="H303" s="567"/>
      <c r="I303" s="567"/>
      <c r="J303" s="567"/>
      <c r="K303" s="567"/>
      <c r="L303" s="567"/>
      <c r="M303" s="559"/>
      <c r="N303" s="572"/>
      <c r="O303" s="141" t="str">
        <f t="shared" si="22"/>
        <v/>
      </c>
      <c r="P303" s="15"/>
      <c r="Q303" s="15"/>
      <c r="R303" s="15"/>
      <c r="S303" s="15"/>
      <c r="T303" s="15"/>
      <c r="U303" s="15"/>
      <c r="V303" s="15"/>
      <c r="W303" s="621" t="str">
        <f>IF(ISBLANK($C303),"",_xlfn.IFNA(MATCH($C303,Deelnemersoverzicht!$C$16:$C$66,0),0))</f>
        <v/>
      </c>
      <c r="X303" s="15"/>
    </row>
    <row r="304" spans="1:24" ht="12" customHeight="1" x14ac:dyDescent="0.2">
      <c r="A304" s="195" t="str">
        <f t="shared" si="21"/>
        <v/>
      </c>
      <c r="B304" s="552"/>
      <c r="C304" s="560"/>
      <c r="D304" s="570"/>
      <c r="E304" s="553"/>
      <c r="F304" s="567"/>
      <c r="G304" s="567"/>
      <c r="H304" s="567"/>
      <c r="I304" s="567"/>
      <c r="J304" s="567"/>
      <c r="K304" s="567"/>
      <c r="L304" s="567"/>
      <c r="M304" s="559"/>
      <c r="N304" s="572"/>
      <c r="O304" s="141" t="str">
        <f t="shared" si="22"/>
        <v/>
      </c>
      <c r="P304" s="15"/>
      <c r="Q304" s="15"/>
      <c r="R304" s="15"/>
      <c r="S304" s="15"/>
      <c r="T304" s="15"/>
      <c r="U304" s="15"/>
      <c r="V304" s="15"/>
      <c r="W304" s="621" t="str">
        <f>IF(ISBLANK($C304),"",_xlfn.IFNA(MATCH($C304,Deelnemersoverzicht!$C$16:$C$66,0),0))</f>
        <v/>
      </c>
      <c r="X304" s="15"/>
    </row>
    <row r="305" spans="1:24" ht="12" customHeight="1" x14ac:dyDescent="0.2">
      <c r="A305" s="195" t="str">
        <f t="shared" si="21"/>
        <v/>
      </c>
      <c r="B305" s="552"/>
      <c r="C305" s="560"/>
      <c r="D305" s="570"/>
      <c r="E305" s="553"/>
      <c r="F305" s="567"/>
      <c r="G305" s="567"/>
      <c r="H305" s="567"/>
      <c r="I305" s="567"/>
      <c r="J305" s="567"/>
      <c r="K305" s="567"/>
      <c r="L305" s="567"/>
      <c r="M305" s="559"/>
      <c r="N305" s="572"/>
      <c r="O305" s="141" t="str">
        <f t="shared" si="22"/>
        <v/>
      </c>
      <c r="P305" s="15"/>
      <c r="Q305" s="15"/>
      <c r="R305" s="15"/>
      <c r="S305" s="15"/>
      <c r="T305" s="15"/>
      <c r="U305" s="15"/>
      <c r="V305" s="15"/>
      <c r="W305" s="621" t="str">
        <f>IF(ISBLANK($C305),"",_xlfn.IFNA(MATCH($C305,Deelnemersoverzicht!$C$16:$C$66,0),0))</f>
        <v/>
      </c>
      <c r="X305" s="15"/>
    </row>
    <row r="306" spans="1:24" ht="12" customHeight="1" x14ac:dyDescent="0.2">
      <c r="A306" s="195" t="str">
        <f t="shared" si="21"/>
        <v/>
      </c>
      <c r="B306" s="552"/>
      <c r="C306" s="560"/>
      <c r="D306" s="570"/>
      <c r="E306" s="553"/>
      <c r="F306" s="567"/>
      <c r="G306" s="567"/>
      <c r="H306" s="567"/>
      <c r="I306" s="567"/>
      <c r="J306" s="567"/>
      <c r="K306" s="567"/>
      <c r="L306" s="567"/>
      <c r="M306" s="559"/>
      <c r="N306" s="572"/>
      <c r="O306" s="141" t="str">
        <f t="shared" si="22"/>
        <v/>
      </c>
      <c r="P306" s="15"/>
      <c r="Q306" s="15"/>
      <c r="R306" s="15"/>
      <c r="S306" s="15"/>
      <c r="T306" s="15"/>
      <c r="U306" s="15"/>
      <c r="V306" s="15"/>
      <c r="W306" s="621" t="str">
        <f>IF(ISBLANK($C306),"",_xlfn.IFNA(MATCH($C306,Deelnemersoverzicht!$C$16:$C$66,0),0))</f>
        <v/>
      </c>
      <c r="X306" s="15"/>
    </row>
    <row r="307" spans="1:24" ht="12" customHeight="1" x14ac:dyDescent="0.2">
      <c r="A307" s="195" t="str">
        <f t="shared" si="21"/>
        <v/>
      </c>
      <c r="B307" s="552"/>
      <c r="C307" s="560"/>
      <c r="D307" s="570"/>
      <c r="E307" s="553"/>
      <c r="F307" s="567"/>
      <c r="G307" s="567"/>
      <c r="H307" s="567"/>
      <c r="I307" s="567"/>
      <c r="J307" s="567"/>
      <c r="K307" s="567"/>
      <c r="L307" s="567"/>
      <c r="M307" s="559"/>
      <c r="N307" s="572"/>
      <c r="O307" s="141" t="str">
        <f t="shared" si="22"/>
        <v/>
      </c>
      <c r="P307" s="15"/>
      <c r="Q307" s="15"/>
      <c r="R307" s="15"/>
      <c r="S307" s="15"/>
      <c r="T307" s="15"/>
      <c r="U307" s="15"/>
      <c r="V307" s="15"/>
      <c r="W307" s="621" t="str">
        <f>IF(ISBLANK($C307),"",_xlfn.IFNA(MATCH($C307,Deelnemersoverzicht!$C$16:$C$66,0),0))</f>
        <v/>
      </c>
      <c r="X307" s="15"/>
    </row>
    <row r="308" spans="1:24" ht="12" customHeight="1" x14ac:dyDescent="0.2">
      <c r="A308" s="195" t="str">
        <f t="shared" si="21"/>
        <v/>
      </c>
      <c r="B308" s="552"/>
      <c r="C308" s="560"/>
      <c r="D308" s="570"/>
      <c r="E308" s="553"/>
      <c r="F308" s="567"/>
      <c r="G308" s="567"/>
      <c r="H308" s="567"/>
      <c r="I308" s="567"/>
      <c r="J308" s="567"/>
      <c r="K308" s="567"/>
      <c r="L308" s="567"/>
      <c r="M308" s="559"/>
      <c r="N308" s="572"/>
      <c r="O308" s="141" t="str">
        <f t="shared" si="22"/>
        <v/>
      </c>
      <c r="P308" s="15"/>
      <c r="Q308" s="15"/>
      <c r="R308" s="15"/>
      <c r="S308" s="15"/>
      <c r="T308" s="15"/>
      <c r="U308" s="15"/>
      <c r="V308" s="15"/>
      <c r="W308" s="621" t="str">
        <f>IF(ISBLANK($C308),"",_xlfn.IFNA(MATCH($C308,Deelnemersoverzicht!$C$16:$C$66,0),0))</f>
        <v/>
      </c>
      <c r="X308" s="15"/>
    </row>
    <row r="309" spans="1:24" ht="12" customHeight="1" x14ac:dyDescent="0.2">
      <c r="A309" s="195" t="str">
        <f t="shared" si="21"/>
        <v/>
      </c>
      <c r="B309" s="552"/>
      <c r="C309" s="560"/>
      <c r="D309" s="570"/>
      <c r="E309" s="553"/>
      <c r="F309" s="567"/>
      <c r="G309" s="567"/>
      <c r="H309" s="567"/>
      <c r="I309" s="567"/>
      <c r="J309" s="567"/>
      <c r="K309" s="567"/>
      <c r="L309" s="567"/>
      <c r="M309" s="559"/>
      <c r="N309" s="572"/>
      <c r="O309" s="141" t="str">
        <f t="shared" si="22"/>
        <v/>
      </c>
      <c r="P309" s="15"/>
      <c r="Q309" s="15"/>
      <c r="R309" s="15"/>
      <c r="S309" s="15"/>
      <c r="T309" s="15"/>
      <c r="U309" s="15"/>
      <c r="V309" s="15"/>
      <c r="W309" s="621" t="str">
        <f>IF(ISBLANK($C309),"",_xlfn.IFNA(MATCH($C309,Deelnemersoverzicht!$C$16:$C$66,0),0))</f>
        <v/>
      </c>
      <c r="X309" s="15"/>
    </row>
    <row r="310" spans="1:24" ht="12" customHeight="1" x14ac:dyDescent="0.2">
      <c r="A310" s="195" t="str">
        <f t="shared" si="21"/>
        <v/>
      </c>
      <c r="B310" s="552"/>
      <c r="C310" s="560"/>
      <c r="D310" s="570"/>
      <c r="E310" s="553"/>
      <c r="F310" s="567"/>
      <c r="G310" s="567"/>
      <c r="H310" s="567"/>
      <c r="I310" s="567"/>
      <c r="J310" s="567"/>
      <c r="K310" s="567"/>
      <c r="L310" s="567"/>
      <c r="M310" s="559"/>
      <c r="N310" s="572"/>
      <c r="O310" s="141" t="str">
        <f t="shared" si="22"/>
        <v/>
      </c>
      <c r="P310" s="15"/>
      <c r="Q310" s="15"/>
      <c r="R310" s="15"/>
      <c r="S310" s="15"/>
      <c r="T310" s="15"/>
      <c r="U310" s="15"/>
      <c r="V310" s="15"/>
      <c r="W310" s="621" t="str">
        <f>IF(ISBLANK($C310),"",_xlfn.IFNA(MATCH($C310,Deelnemersoverzicht!$C$16:$C$66,0),0))</f>
        <v/>
      </c>
      <c r="X310" s="15"/>
    </row>
    <row r="311" spans="1:24" ht="12" customHeight="1" x14ac:dyDescent="0.2">
      <c r="A311" s="195" t="str">
        <f t="shared" si="21"/>
        <v/>
      </c>
      <c r="B311" s="552"/>
      <c r="C311" s="560"/>
      <c r="D311" s="570"/>
      <c r="E311" s="553"/>
      <c r="F311" s="567"/>
      <c r="G311" s="567"/>
      <c r="H311" s="567"/>
      <c r="I311" s="567"/>
      <c r="J311" s="567"/>
      <c r="K311" s="567"/>
      <c r="L311" s="567"/>
      <c r="M311" s="559"/>
      <c r="N311" s="572"/>
      <c r="O311" s="141" t="str">
        <f t="shared" si="22"/>
        <v/>
      </c>
      <c r="P311" s="15"/>
      <c r="Q311" s="15"/>
      <c r="R311" s="15"/>
      <c r="S311" s="15"/>
      <c r="T311" s="15"/>
      <c r="U311" s="15"/>
      <c r="V311" s="15"/>
      <c r="W311" s="621" t="str">
        <f>IF(ISBLANK($C311),"",_xlfn.IFNA(MATCH($C311,Deelnemersoverzicht!$C$16:$C$66,0),0))</f>
        <v/>
      </c>
      <c r="X311" s="15"/>
    </row>
    <row r="312" spans="1:24" ht="12" customHeight="1" x14ac:dyDescent="0.2">
      <c r="A312" s="195" t="str">
        <f t="shared" si="21"/>
        <v/>
      </c>
      <c r="B312" s="552"/>
      <c r="C312" s="560"/>
      <c r="D312" s="570"/>
      <c r="E312" s="553"/>
      <c r="F312" s="567"/>
      <c r="G312" s="567"/>
      <c r="H312" s="567"/>
      <c r="I312" s="567"/>
      <c r="J312" s="567"/>
      <c r="K312" s="567"/>
      <c r="L312" s="567"/>
      <c r="M312" s="559"/>
      <c r="N312" s="572"/>
      <c r="O312" s="141" t="str">
        <f t="shared" si="22"/>
        <v/>
      </c>
      <c r="P312" s="15"/>
      <c r="Q312" s="15"/>
      <c r="R312" s="15"/>
      <c r="S312" s="15"/>
      <c r="T312" s="15"/>
      <c r="U312" s="15"/>
      <c r="V312" s="15"/>
      <c r="W312" s="621" t="str">
        <f>IF(ISBLANK($C312),"",_xlfn.IFNA(MATCH($C312,Deelnemersoverzicht!$C$16:$C$66,0),0))</f>
        <v/>
      </c>
      <c r="X312" s="15"/>
    </row>
    <row r="313" spans="1:24" ht="12" customHeight="1" x14ac:dyDescent="0.2">
      <c r="A313" s="195" t="str">
        <f t="shared" si="21"/>
        <v/>
      </c>
      <c r="B313" s="552"/>
      <c r="C313" s="560"/>
      <c r="D313" s="570"/>
      <c r="E313" s="553"/>
      <c r="F313" s="567"/>
      <c r="G313" s="567"/>
      <c r="H313" s="567"/>
      <c r="I313" s="567"/>
      <c r="J313" s="567"/>
      <c r="K313" s="567"/>
      <c r="L313" s="567"/>
      <c r="M313" s="559"/>
      <c r="N313" s="572"/>
      <c r="O313" s="141" t="str">
        <f t="shared" si="22"/>
        <v/>
      </c>
      <c r="P313" s="15"/>
      <c r="Q313" s="15"/>
      <c r="R313" s="15"/>
      <c r="S313" s="15"/>
      <c r="T313" s="15"/>
      <c r="U313" s="15"/>
      <c r="V313" s="15"/>
      <c r="W313" s="621" t="str">
        <f>IF(ISBLANK($C313),"",_xlfn.IFNA(MATCH($C313,Deelnemersoverzicht!$C$16:$C$66,0),0))</f>
        <v/>
      </c>
      <c r="X313" s="15"/>
    </row>
    <row r="314" spans="1:24" ht="12" customHeight="1" x14ac:dyDescent="0.2">
      <c r="A314" s="195" t="str">
        <f t="shared" si="21"/>
        <v/>
      </c>
      <c r="B314" s="552"/>
      <c r="C314" s="560"/>
      <c r="D314" s="570"/>
      <c r="E314" s="553"/>
      <c r="F314" s="567"/>
      <c r="G314" s="567"/>
      <c r="H314" s="567"/>
      <c r="I314" s="567"/>
      <c r="J314" s="567"/>
      <c r="K314" s="567"/>
      <c r="L314" s="567"/>
      <c r="M314" s="559"/>
      <c r="N314" s="572"/>
      <c r="O314" s="141" t="str">
        <f t="shared" si="22"/>
        <v/>
      </c>
      <c r="P314" s="15"/>
      <c r="Q314" s="15"/>
      <c r="R314" s="15"/>
      <c r="S314" s="15"/>
      <c r="T314" s="15"/>
      <c r="U314" s="15"/>
      <c r="V314" s="15"/>
      <c r="W314" s="621" t="str">
        <f>IF(ISBLANK($C314),"",_xlfn.IFNA(MATCH($C314,Deelnemersoverzicht!$C$16:$C$66,0),0))</f>
        <v/>
      </c>
      <c r="X314" s="15"/>
    </row>
    <row r="315" spans="1:24" ht="12" customHeight="1" x14ac:dyDescent="0.2">
      <c r="A315" s="118"/>
      <c r="B315" s="137"/>
      <c r="C315" s="15"/>
      <c r="D315" s="137"/>
      <c r="E315" s="137"/>
      <c r="F315" s="137"/>
      <c r="G315" s="137"/>
      <c r="H315" s="137"/>
      <c r="I315" s="137"/>
      <c r="J315" s="137"/>
      <c r="K315" s="15"/>
      <c r="L315" s="15"/>
      <c r="M315" s="470" t="s">
        <v>506</v>
      </c>
      <c r="N315" s="471">
        <f>SUM(N265:N314)</f>
        <v>0</v>
      </c>
      <c r="O315" s="15"/>
      <c r="P315" s="136"/>
      <c r="Q315" s="118"/>
      <c r="R315" s="15"/>
      <c r="S315" s="15"/>
      <c r="T315" s="15"/>
      <c r="U315" s="15"/>
      <c r="V315" s="15"/>
      <c r="X315" s="15"/>
    </row>
    <row r="316" spans="1:24" ht="12" customHeight="1" x14ac:dyDescent="0.2">
      <c r="A316" s="118"/>
      <c r="B316" s="137"/>
      <c r="C316" s="137"/>
      <c r="D316" s="137"/>
      <c r="E316" s="137"/>
      <c r="F316" s="137"/>
      <c r="G316" s="137"/>
      <c r="H316" s="137"/>
      <c r="I316" s="137"/>
      <c r="J316" s="137"/>
      <c r="K316" s="15"/>
      <c r="L316" s="15"/>
      <c r="M316" s="136"/>
      <c r="N316" s="137"/>
      <c r="O316" s="15"/>
      <c r="P316" s="136"/>
      <c r="Q316" s="118"/>
      <c r="R316" s="15"/>
      <c r="S316" s="15"/>
      <c r="T316" s="15"/>
      <c r="U316" s="15"/>
      <c r="V316" s="15"/>
      <c r="X316" s="15"/>
    </row>
    <row r="317" spans="1:24" ht="12" customHeight="1" x14ac:dyDescent="0.2">
      <c r="A317" s="118"/>
      <c r="B317" s="137"/>
      <c r="C317" s="15"/>
      <c r="D317" s="137"/>
      <c r="E317" s="137"/>
      <c r="F317" s="137"/>
      <c r="G317" s="137"/>
      <c r="H317" s="137"/>
      <c r="I317" s="137"/>
      <c r="J317" s="137"/>
      <c r="K317" s="15"/>
      <c r="L317" s="15"/>
      <c r="M317" s="470" t="s">
        <v>507</v>
      </c>
      <c r="N317" s="471">
        <f>N207+N261+N315</f>
        <v>0</v>
      </c>
      <c r="O317" s="15"/>
      <c r="P317" s="136"/>
      <c r="Q317" s="118"/>
      <c r="R317" s="15"/>
      <c r="S317" s="15"/>
      <c r="T317" s="15"/>
      <c r="U317" s="15"/>
      <c r="V317" s="15"/>
      <c r="X317" s="15"/>
    </row>
    <row r="318" spans="1:24" ht="12" customHeight="1" thickBot="1" x14ac:dyDescent="0.25">
      <c r="A318" s="118"/>
      <c r="B318" s="136"/>
      <c r="C318" s="136"/>
      <c r="D318" s="136"/>
      <c r="E318" s="136"/>
      <c r="F318" s="136"/>
      <c r="G318" s="136"/>
      <c r="H318" s="136"/>
      <c r="I318" s="136"/>
      <c r="J318" s="136"/>
      <c r="K318" s="136"/>
      <c r="L318" s="136"/>
      <c r="M318" s="136"/>
      <c r="N318" s="136"/>
      <c r="O318" s="15"/>
      <c r="P318" s="136"/>
      <c r="Q318" s="118"/>
      <c r="R318" s="15"/>
      <c r="S318" s="15"/>
      <c r="T318" s="15"/>
      <c r="U318" s="15"/>
      <c r="V318" s="15"/>
      <c r="X318" s="15"/>
    </row>
    <row r="319" spans="1:24"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H319" s="15"/>
      <c r="I319" s="15"/>
      <c r="J319" s="118"/>
      <c r="K319" s="15"/>
      <c r="L319" s="15"/>
      <c r="M319" s="142" t="str">
        <f>"Totaal"&amp;" "&amp;B2&amp;": "</f>
        <v xml:space="preserve">Totaal Resultaat 9: </v>
      </c>
      <c r="N319" s="476">
        <f>N317+N151+N90</f>
        <v>0</v>
      </c>
      <c r="O319" s="15"/>
      <c r="P319" s="118"/>
      <c r="Q319" s="118"/>
      <c r="R319" s="15"/>
      <c r="S319" s="15"/>
      <c r="T319" s="15"/>
      <c r="U319" s="15"/>
      <c r="V319" s="15"/>
      <c r="X319" s="15"/>
    </row>
    <row r="320" spans="1:24" ht="12" customHeight="1" x14ac:dyDescent="0.2">
      <c r="A320" s="118"/>
      <c r="B320" s="15"/>
      <c r="D320" s="136"/>
      <c r="E320" s="136"/>
      <c r="F320" s="136"/>
      <c r="G320" s="136"/>
      <c r="H320" s="136"/>
      <c r="I320" s="136"/>
      <c r="J320" s="136"/>
      <c r="K320" s="136"/>
      <c r="L320" s="136"/>
      <c r="M320" s="136"/>
      <c r="N320" s="136"/>
      <c r="O320" s="136"/>
      <c r="P320" s="136"/>
      <c r="Q320" s="118"/>
      <c r="R320" s="15"/>
      <c r="S320" s="15"/>
      <c r="T320" s="15"/>
      <c r="U320" s="15"/>
      <c r="V320" s="15"/>
      <c r="X320" s="15"/>
    </row>
    <row r="321" spans="1:24" ht="12" customHeight="1" x14ac:dyDescent="0.2">
      <c r="A321" s="118"/>
      <c r="B321" s="592" t="s">
        <v>325</v>
      </c>
      <c r="C321" s="593"/>
      <c r="D321" s="593"/>
      <c r="E321" s="593"/>
      <c r="F321" s="593"/>
      <c r="G321" s="593"/>
      <c r="H321" s="593"/>
      <c r="I321" s="593"/>
      <c r="J321" s="593"/>
      <c r="K321" s="593"/>
      <c r="L321" s="593"/>
      <c r="M321" s="593"/>
      <c r="N321" s="594"/>
      <c r="O321" s="136"/>
      <c r="P321" s="136"/>
      <c r="Q321" s="118"/>
      <c r="R321" s="15"/>
      <c r="S321" s="15"/>
      <c r="T321" s="15"/>
      <c r="U321" s="15"/>
      <c r="V321" s="15"/>
      <c r="X321" s="15"/>
    </row>
    <row r="322" spans="1:24" ht="12" customHeight="1" x14ac:dyDescent="0.2">
      <c r="A322" s="118"/>
      <c r="B322" s="649"/>
      <c r="C322" s="650"/>
      <c r="D322" s="651"/>
      <c r="E322" s="651"/>
      <c r="F322" s="651"/>
      <c r="G322" s="651"/>
      <c r="H322" s="651"/>
      <c r="I322" s="651"/>
      <c r="J322" s="651"/>
      <c r="K322" s="651"/>
      <c r="L322" s="651"/>
      <c r="M322" s="651"/>
      <c r="N322" s="652"/>
      <c r="O322" s="136"/>
      <c r="P322" s="136"/>
      <c r="Q322" s="118"/>
      <c r="R322" s="15"/>
      <c r="S322" s="15"/>
      <c r="T322" s="15"/>
      <c r="U322" s="15"/>
      <c r="V322" s="15"/>
      <c r="X322" s="15"/>
    </row>
    <row r="323" spans="1:24" ht="12" customHeight="1" x14ac:dyDescent="0.2">
      <c r="A323" s="118"/>
      <c r="B323" s="649"/>
      <c r="C323" s="650"/>
      <c r="D323" s="651"/>
      <c r="E323" s="651"/>
      <c r="F323" s="651"/>
      <c r="G323" s="651"/>
      <c r="H323" s="651"/>
      <c r="I323" s="651"/>
      <c r="J323" s="651"/>
      <c r="K323" s="651"/>
      <c r="L323" s="651"/>
      <c r="M323" s="651"/>
      <c r="N323" s="652"/>
      <c r="O323" s="136"/>
      <c r="P323" s="136"/>
      <c r="Q323" s="118"/>
      <c r="R323" s="15"/>
      <c r="S323" s="15"/>
      <c r="T323" s="15"/>
      <c r="U323" s="15"/>
      <c r="V323" s="15"/>
      <c r="X323" s="15"/>
    </row>
    <row r="324" spans="1:24" ht="12" customHeight="1" x14ac:dyDescent="0.2">
      <c r="A324" s="118"/>
      <c r="B324" s="649"/>
      <c r="C324" s="650"/>
      <c r="D324" s="651"/>
      <c r="E324" s="651"/>
      <c r="F324" s="651"/>
      <c r="G324" s="651"/>
      <c r="H324" s="651"/>
      <c r="I324" s="651"/>
      <c r="J324" s="651"/>
      <c r="K324" s="651"/>
      <c r="L324" s="651"/>
      <c r="M324" s="651"/>
      <c r="N324" s="652"/>
      <c r="O324" s="136"/>
      <c r="P324" s="136"/>
      <c r="Q324" s="118"/>
      <c r="R324" s="15"/>
      <c r="S324" s="15"/>
      <c r="T324" s="15"/>
      <c r="U324" s="15"/>
      <c r="V324" s="15"/>
      <c r="X324" s="15"/>
    </row>
    <row r="325" spans="1:24" ht="12" customHeight="1" x14ac:dyDescent="0.2">
      <c r="A325" s="118"/>
      <c r="B325" s="649"/>
      <c r="C325" s="650"/>
      <c r="D325" s="651"/>
      <c r="E325" s="651"/>
      <c r="F325" s="651"/>
      <c r="G325" s="651"/>
      <c r="H325" s="651"/>
      <c r="I325" s="651"/>
      <c r="J325" s="651"/>
      <c r="K325" s="651"/>
      <c r="L325" s="651"/>
      <c r="M325" s="651"/>
      <c r="N325" s="652"/>
      <c r="O325" s="136"/>
      <c r="P325" s="136"/>
      <c r="Q325" s="118"/>
      <c r="R325" s="15"/>
      <c r="S325" s="15"/>
      <c r="T325" s="15"/>
      <c r="U325" s="15"/>
      <c r="V325" s="15"/>
      <c r="X325" s="15"/>
    </row>
    <row r="326" spans="1:24" ht="12" customHeight="1" x14ac:dyDescent="0.2">
      <c r="A326" s="118"/>
      <c r="B326" s="649"/>
      <c r="C326" s="650"/>
      <c r="D326" s="651"/>
      <c r="E326" s="651"/>
      <c r="F326" s="651"/>
      <c r="G326" s="651"/>
      <c r="H326" s="651"/>
      <c r="I326" s="651"/>
      <c r="J326" s="651"/>
      <c r="K326" s="651"/>
      <c r="L326" s="651"/>
      <c r="M326" s="651"/>
      <c r="N326" s="652"/>
      <c r="O326" s="136"/>
      <c r="P326" s="136"/>
      <c r="Q326" s="118"/>
      <c r="R326" s="15"/>
      <c r="S326" s="15"/>
      <c r="T326" s="15"/>
      <c r="U326" s="15"/>
      <c r="V326" s="15"/>
      <c r="X326" s="15"/>
    </row>
    <row r="327" spans="1:24" ht="12" customHeight="1" x14ac:dyDescent="0.2">
      <c r="A327" s="118"/>
      <c r="B327" s="649"/>
      <c r="C327" s="650"/>
      <c r="D327" s="651"/>
      <c r="E327" s="651"/>
      <c r="F327" s="651"/>
      <c r="G327" s="651"/>
      <c r="H327" s="651"/>
      <c r="I327" s="651"/>
      <c r="J327" s="651"/>
      <c r="K327" s="651"/>
      <c r="L327" s="651"/>
      <c r="M327" s="651"/>
      <c r="N327" s="652"/>
      <c r="O327" s="136"/>
      <c r="P327" s="136"/>
      <c r="Q327" s="118"/>
      <c r="R327" s="15"/>
      <c r="S327" s="15"/>
      <c r="T327" s="15"/>
      <c r="U327" s="15"/>
      <c r="V327" s="15"/>
      <c r="X327" s="15"/>
    </row>
    <row r="328" spans="1:24" ht="12" customHeight="1" x14ac:dyDescent="0.2">
      <c r="A328" s="118"/>
      <c r="B328" s="649"/>
      <c r="C328" s="650"/>
      <c r="D328" s="651"/>
      <c r="E328" s="651"/>
      <c r="F328" s="651"/>
      <c r="G328" s="651"/>
      <c r="H328" s="651"/>
      <c r="I328" s="651"/>
      <c r="J328" s="651"/>
      <c r="K328" s="651"/>
      <c r="L328" s="651"/>
      <c r="M328" s="651"/>
      <c r="N328" s="652"/>
      <c r="O328" s="136"/>
      <c r="P328" s="136"/>
      <c r="Q328" s="118"/>
      <c r="R328" s="15"/>
      <c r="S328" s="15"/>
      <c r="T328" s="15"/>
      <c r="U328" s="15"/>
      <c r="V328" s="15"/>
      <c r="X328" s="15"/>
    </row>
    <row r="329" spans="1:24" ht="12" customHeight="1" x14ac:dyDescent="0.2">
      <c r="A329" s="118"/>
      <c r="B329" s="649"/>
      <c r="C329" s="650"/>
      <c r="D329" s="651"/>
      <c r="E329" s="651"/>
      <c r="F329" s="651"/>
      <c r="G329" s="651"/>
      <c r="H329" s="651"/>
      <c r="I329" s="651"/>
      <c r="J329" s="651"/>
      <c r="K329" s="651"/>
      <c r="L329" s="651"/>
      <c r="M329" s="651"/>
      <c r="N329" s="652"/>
      <c r="O329" s="136"/>
      <c r="P329" s="136"/>
      <c r="Q329" s="118"/>
      <c r="R329" s="15"/>
      <c r="S329" s="15"/>
      <c r="T329" s="15"/>
      <c r="U329" s="15"/>
      <c r="V329" s="15"/>
      <c r="X329" s="15"/>
    </row>
    <row r="330" spans="1:24" ht="12" customHeight="1" x14ac:dyDescent="0.2">
      <c r="A330" s="118"/>
      <c r="B330" s="649"/>
      <c r="C330" s="650"/>
      <c r="D330" s="651"/>
      <c r="E330" s="651"/>
      <c r="F330" s="651"/>
      <c r="G330" s="651"/>
      <c r="H330" s="651"/>
      <c r="I330" s="651"/>
      <c r="J330" s="651"/>
      <c r="K330" s="651"/>
      <c r="L330" s="651"/>
      <c r="M330" s="651"/>
      <c r="N330" s="652"/>
      <c r="O330" s="136"/>
      <c r="P330" s="136"/>
      <c r="Q330" s="118"/>
      <c r="R330" s="15"/>
      <c r="S330" s="15"/>
      <c r="T330" s="15"/>
      <c r="U330" s="15"/>
      <c r="V330" s="15"/>
      <c r="X330" s="15"/>
    </row>
    <row r="331" spans="1:24" ht="12" customHeight="1" x14ac:dyDescent="0.2">
      <c r="A331" s="118"/>
      <c r="B331" s="649"/>
      <c r="C331" s="650"/>
      <c r="D331" s="651"/>
      <c r="E331" s="651"/>
      <c r="F331" s="651"/>
      <c r="G331" s="651"/>
      <c r="H331" s="651"/>
      <c r="I331" s="651"/>
      <c r="J331" s="651"/>
      <c r="K331" s="651"/>
      <c r="L331" s="651"/>
      <c r="M331" s="651"/>
      <c r="N331" s="652"/>
      <c r="O331" s="136"/>
      <c r="P331" s="136"/>
      <c r="Q331" s="118"/>
      <c r="R331" s="15"/>
      <c r="S331" s="15"/>
      <c r="T331" s="15"/>
      <c r="U331" s="15"/>
      <c r="V331" s="15"/>
      <c r="X331" s="15"/>
    </row>
    <row r="332" spans="1:24" ht="12" customHeight="1" x14ac:dyDescent="0.2">
      <c r="A332" s="118"/>
      <c r="B332" s="649"/>
      <c r="C332" s="650"/>
      <c r="D332" s="651"/>
      <c r="E332" s="651"/>
      <c r="F332" s="651"/>
      <c r="G332" s="651"/>
      <c r="H332" s="651"/>
      <c r="I332" s="651"/>
      <c r="J332" s="651"/>
      <c r="K332" s="651"/>
      <c r="L332" s="651"/>
      <c r="M332" s="651"/>
      <c r="N332" s="652"/>
      <c r="O332" s="136"/>
      <c r="P332" s="136"/>
      <c r="Q332" s="118"/>
      <c r="R332" s="15"/>
      <c r="S332" s="15"/>
      <c r="T332" s="15"/>
      <c r="U332" s="15"/>
      <c r="V332" s="15"/>
      <c r="X332" s="15"/>
    </row>
    <row r="333" spans="1:24" ht="12" customHeight="1" x14ac:dyDescent="0.2">
      <c r="A333" s="118"/>
      <c r="B333" s="649"/>
      <c r="C333" s="650"/>
      <c r="D333" s="651"/>
      <c r="E333" s="651"/>
      <c r="F333" s="651"/>
      <c r="G333" s="651"/>
      <c r="H333" s="651"/>
      <c r="I333" s="651"/>
      <c r="J333" s="651"/>
      <c r="K333" s="651"/>
      <c r="L333" s="651"/>
      <c r="M333" s="651"/>
      <c r="N333" s="652"/>
      <c r="O333" s="136"/>
      <c r="P333" s="136"/>
      <c r="Q333" s="118"/>
      <c r="R333" s="15"/>
      <c r="S333" s="15"/>
      <c r="T333" s="15"/>
      <c r="U333" s="15"/>
      <c r="V333" s="15"/>
      <c r="X333" s="15"/>
    </row>
    <row r="334" spans="1:24" ht="12" customHeight="1" x14ac:dyDescent="0.2">
      <c r="A334" s="118"/>
      <c r="B334" s="649"/>
      <c r="C334" s="650"/>
      <c r="D334" s="651"/>
      <c r="E334" s="651"/>
      <c r="F334" s="651"/>
      <c r="G334" s="651"/>
      <c r="H334" s="651"/>
      <c r="I334" s="651"/>
      <c r="J334" s="651"/>
      <c r="K334" s="651"/>
      <c r="L334" s="651"/>
      <c r="M334" s="651"/>
      <c r="N334" s="652"/>
      <c r="O334" s="136"/>
      <c r="P334" s="136"/>
      <c r="Q334" s="118"/>
      <c r="R334" s="15"/>
      <c r="S334" s="15"/>
      <c r="T334" s="15"/>
      <c r="U334" s="15"/>
      <c r="V334" s="15"/>
      <c r="X334" s="15"/>
    </row>
    <row r="335" spans="1:24" ht="12" customHeight="1" x14ac:dyDescent="0.2">
      <c r="A335" s="118"/>
      <c r="B335" s="649"/>
      <c r="C335" s="650"/>
      <c r="D335" s="651"/>
      <c r="E335" s="651"/>
      <c r="F335" s="651"/>
      <c r="G335" s="651"/>
      <c r="H335" s="651"/>
      <c r="I335" s="651"/>
      <c r="J335" s="651"/>
      <c r="K335" s="651"/>
      <c r="L335" s="651"/>
      <c r="M335" s="651"/>
      <c r="N335" s="652"/>
      <c r="O335" s="136"/>
      <c r="P335" s="136"/>
      <c r="Q335" s="118"/>
      <c r="R335" s="15"/>
      <c r="S335" s="15"/>
      <c r="T335" s="15"/>
      <c r="U335" s="15"/>
      <c r="V335" s="15"/>
      <c r="X335" s="15"/>
    </row>
    <row r="336" spans="1:24" ht="12" customHeight="1" x14ac:dyDescent="0.2">
      <c r="A336" s="118"/>
      <c r="B336" s="649"/>
      <c r="C336" s="650"/>
      <c r="D336" s="651"/>
      <c r="E336" s="651"/>
      <c r="F336" s="651"/>
      <c r="G336" s="651"/>
      <c r="H336" s="651"/>
      <c r="I336" s="651"/>
      <c r="J336" s="651"/>
      <c r="K336" s="651"/>
      <c r="L336" s="651"/>
      <c r="M336" s="651"/>
      <c r="N336" s="652"/>
      <c r="O336" s="136"/>
      <c r="P336" s="136"/>
      <c r="Q336" s="118"/>
      <c r="R336" s="15"/>
      <c r="S336" s="15"/>
      <c r="T336" s="15"/>
      <c r="U336" s="15"/>
      <c r="V336" s="15"/>
      <c r="X336" s="15"/>
    </row>
    <row r="337" spans="1:24" ht="12" customHeight="1" x14ac:dyDescent="0.2">
      <c r="A337" s="118"/>
      <c r="B337" s="649"/>
      <c r="C337" s="650"/>
      <c r="D337" s="651"/>
      <c r="E337" s="651"/>
      <c r="F337" s="651"/>
      <c r="G337" s="651"/>
      <c r="H337" s="651"/>
      <c r="I337" s="651"/>
      <c r="J337" s="651"/>
      <c r="K337" s="651"/>
      <c r="L337" s="651"/>
      <c r="M337" s="651"/>
      <c r="N337" s="652"/>
      <c r="O337" s="136"/>
      <c r="P337" s="136"/>
      <c r="Q337" s="118"/>
      <c r="R337" s="15"/>
      <c r="S337" s="15"/>
      <c r="T337" s="15"/>
      <c r="U337" s="15"/>
      <c r="V337" s="15"/>
      <c r="X337" s="15"/>
    </row>
    <row r="338" spans="1:24" ht="12" customHeight="1" x14ac:dyDescent="0.2">
      <c r="A338" s="118"/>
      <c r="B338" s="649"/>
      <c r="C338" s="650"/>
      <c r="D338" s="651"/>
      <c r="E338" s="651"/>
      <c r="F338" s="651"/>
      <c r="G338" s="651"/>
      <c r="H338" s="651"/>
      <c r="I338" s="651"/>
      <c r="J338" s="651"/>
      <c r="K338" s="651"/>
      <c r="L338" s="651"/>
      <c r="M338" s="651"/>
      <c r="N338" s="652"/>
      <c r="O338" s="136"/>
      <c r="P338" s="136"/>
      <c r="Q338" s="118"/>
      <c r="R338" s="15"/>
      <c r="S338" s="15"/>
      <c r="T338" s="15"/>
      <c r="U338" s="15"/>
      <c r="V338" s="15"/>
      <c r="X338" s="15"/>
    </row>
    <row r="339" spans="1:24" ht="12" customHeight="1" x14ac:dyDescent="0.2">
      <c r="A339" s="118"/>
      <c r="B339" s="649"/>
      <c r="C339" s="650"/>
      <c r="D339" s="651"/>
      <c r="E339" s="651"/>
      <c r="F339" s="651"/>
      <c r="G339" s="651"/>
      <c r="H339" s="651"/>
      <c r="I339" s="651"/>
      <c r="J339" s="651"/>
      <c r="K339" s="651"/>
      <c r="L339" s="651"/>
      <c r="M339" s="651"/>
      <c r="N339" s="652"/>
      <c r="O339" s="136"/>
      <c r="P339" s="136"/>
      <c r="Q339" s="118"/>
      <c r="R339" s="15"/>
      <c r="S339" s="15"/>
      <c r="T339" s="15"/>
      <c r="U339" s="15"/>
      <c r="V339" s="15"/>
      <c r="X339" s="15"/>
    </row>
    <row r="340" spans="1:24" ht="12" customHeight="1" x14ac:dyDescent="0.2">
      <c r="A340" s="118"/>
      <c r="B340" s="649"/>
      <c r="C340" s="650"/>
      <c r="D340" s="651"/>
      <c r="E340" s="651"/>
      <c r="F340" s="651"/>
      <c r="G340" s="651"/>
      <c r="H340" s="651"/>
      <c r="I340" s="651"/>
      <c r="J340" s="651"/>
      <c r="K340" s="651"/>
      <c r="L340" s="651"/>
      <c r="M340" s="651"/>
      <c r="N340" s="652"/>
      <c r="O340" s="136"/>
      <c r="P340" s="136"/>
      <c r="Q340" s="118"/>
      <c r="R340" s="15"/>
      <c r="S340" s="15"/>
      <c r="T340" s="15"/>
      <c r="U340" s="15"/>
      <c r="V340" s="15"/>
      <c r="X340" s="15"/>
    </row>
    <row r="341" spans="1:24" ht="12" customHeight="1" x14ac:dyDescent="0.2">
      <c r="A341" s="118"/>
      <c r="B341" s="649"/>
      <c r="C341" s="650"/>
      <c r="D341" s="651"/>
      <c r="E341" s="651"/>
      <c r="F341" s="651"/>
      <c r="G341" s="651"/>
      <c r="H341" s="651"/>
      <c r="I341" s="651"/>
      <c r="J341" s="651"/>
      <c r="K341" s="651"/>
      <c r="L341" s="651"/>
      <c r="M341" s="651"/>
      <c r="N341" s="652"/>
      <c r="O341" s="136"/>
      <c r="P341" s="136"/>
      <c r="Q341" s="118"/>
      <c r="R341" s="15"/>
      <c r="S341" s="15"/>
      <c r="T341" s="15"/>
      <c r="U341" s="15"/>
      <c r="V341" s="15"/>
      <c r="X341" s="15"/>
    </row>
    <row r="342" spans="1:24" ht="12" customHeight="1" x14ac:dyDescent="0.2">
      <c r="A342" s="118"/>
      <c r="B342" s="649"/>
      <c r="C342" s="650"/>
      <c r="D342" s="651"/>
      <c r="E342" s="651"/>
      <c r="F342" s="651"/>
      <c r="G342" s="651"/>
      <c r="H342" s="651"/>
      <c r="I342" s="651"/>
      <c r="J342" s="651"/>
      <c r="K342" s="651"/>
      <c r="L342" s="651"/>
      <c r="M342" s="651"/>
      <c r="N342" s="652"/>
      <c r="O342" s="136"/>
      <c r="P342" s="136"/>
      <c r="Q342" s="118"/>
      <c r="R342" s="15"/>
      <c r="S342" s="15"/>
      <c r="T342" s="15"/>
      <c r="U342" s="15"/>
      <c r="V342" s="15"/>
      <c r="X342" s="15"/>
    </row>
    <row r="343" spans="1:24" ht="12" customHeight="1" x14ac:dyDescent="0.2">
      <c r="A343" s="118"/>
      <c r="B343" s="649"/>
      <c r="C343" s="650"/>
      <c r="D343" s="651"/>
      <c r="E343" s="651"/>
      <c r="F343" s="651"/>
      <c r="G343" s="651"/>
      <c r="H343" s="651"/>
      <c r="I343" s="651"/>
      <c r="J343" s="651"/>
      <c r="K343" s="651"/>
      <c r="L343" s="651"/>
      <c r="M343" s="651"/>
      <c r="N343" s="652"/>
      <c r="O343" s="136"/>
      <c r="P343" s="136"/>
      <c r="Q343" s="118"/>
      <c r="R343" s="15"/>
      <c r="S343" s="15"/>
      <c r="T343" s="15"/>
      <c r="U343" s="15"/>
      <c r="V343" s="15"/>
      <c r="X343" s="15"/>
    </row>
    <row r="344" spans="1:24" ht="12" customHeight="1" x14ac:dyDescent="0.2">
      <c r="A344" s="118"/>
      <c r="B344" s="649"/>
      <c r="C344" s="650"/>
      <c r="D344" s="651"/>
      <c r="E344" s="651"/>
      <c r="F344" s="651"/>
      <c r="G344" s="651"/>
      <c r="H344" s="651"/>
      <c r="I344" s="651"/>
      <c r="J344" s="651"/>
      <c r="K344" s="651"/>
      <c r="L344" s="651"/>
      <c r="M344" s="651"/>
      <c r="N344" s="652"/>
      <c r="O344" s="136"/>
      <c r="P344" s="136"/>
      <c r="Q344" s="118"/>
      <c r="R344" s="15"/>
      <c r="S344" s="15"/>
      <c r="T344" s="15"/>
      <c r="U344" s="15"/>
      <c r="V344" s="15"/>
      <c r="X344" s="15"/>
    </row>
    <row r="345" spans="1:24" ht="12" customHeight="1" x14ac:dyDescent="0.2">
      <c r="A345" s="118"/>
      <c r="B345" s="649"/>
      <c r="C345" s="650"/>
      <c r="D345" s="651"/>
      <c r="E345" s="651"/>
      <c r="F345" s="651"/>
      <c r="G345" s="651"/>
      <c r="H345" s="651"/>
      <c r="I345" s="651"/>
      <c r="J345" s="651"/>
      <c r="K345" s="651"/>
      <c r="L345" s="651"/>
      <c r="M345" s="651"/>
      <c r="N345" s="652"/>
      <c r="O345" s="136"/>
      <c r="P345" s="136"/>
      <c r="Q345" s="118"/>
      <c r="R345" s="15"/>
      <c r="S345" s="15"/>
      <c r="T345" s="15"/>
      <c r="U345" s="15"/>
      <c r="V345" s="15"/>
      <c r="X345" s="15"/>
    </row>
    <row r="346" spans="1:24" ht="12" customHeight="1" x14ac:dyDescent="0.2">
      <c r="A346" s="118"/>
      <c r="B346" s="649"/>
      <c r="C346" s="650"/>
      <c r="D346" s="651"/>
      <c r="E346" s="651"/>
      <c r="F346" s="651"/>
      <c r="G346" s="651"/>
      <c r="H346" s="651"/>
      <c r="I346" s="651"/>
      <c r="J346" s="651"/>
      <c r="K346" s="651"/>
      <c r="L346" s="651"/>
      <c r="M346" s="651"/>
      <c r="N346" s="652"/>
      <c r="O346" s="136"/>
      <c r="P346" s="136"/>
      <c r="Q346" s="118"/>
      <c r="R346" s="15"/>
      <c r="S346" s="15"/>
      <c r="T346" s="15"/>
      <c r="U346" s="15"/>
      <c r="V346" s="15"/>
      <c r="X346" s="15"/>
    </row>
    <row r="347" spans="1:24" ht="12" customHeight="1" x14ac:dyDescent="0.2">
      <c r="A347" s="118"/>
      <c r="B347" s="653"/>
      <c r="C347" s="654"/>
      <c r="D347" s="655"/>
      <c r="E347" s="655"/>
      <c r="F347" s="655"/>
      <c r="G347" s="655"/>
      <c r="H347" s="655"/>
      <c r="I347" s="655"/>
      <c r="J347" s="655"/>
      <c r="K347" s="655"/>
      <c r="L347" s="655"/>
      <c r="M347" s="655"/>
      <c r="N347" s="656"/>
      <c r="O347" s="136"/>
      <c r="P347" s="136"/>
      <c r="Q347" s="118"/>
      <c r="R347" s="15"/>
      <c r="S347" s="15"/>
      <c r="T347" s="15"/>
      <c r="U347" s="15"/>
      <c r="V347" s="15"/>
      <c r="X347" s="15"/>
    </row>
    <row r="348" spans="1:24" ht="12" customHeight="1" x14ac:dyDescent="0.2">
      <c r="A348" s="118"/>
      <c r="B348" s="15"/>
      <c r="C348" s="441"/>
      <c r="D348" s="136"/>
      <c r="E348" s="136"/>
      <c r="F348" s="136"/>
      <c r="G348" s="136"/>
      <c r="H348" s="136"/>
      <c r="I348" s="136"/>
      <c r="J348" s="136"/>
      <c r="K348" s="136"/>
      <c r="L348" s="136"/>
      <c r="M348" s="136"/>
      <c r="N348" s="136"/>
      <c r="O348" s="136"/>
      <c r="P348" s="136"/>
      <c r="Q348" s="118"/>
      <c r="R348" s="15"/>
      <c r="S348" s="15"/>
      <c r="T348" s="15"/>
      <c r="U348" s="15"/>
      <c r="V348" s="15"/>
      <c r="X348" s="15"/>
    </row>
    <row r="349" spans="1:24"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c r="R349" s="15"/>
      <c r="S349" s="15"/>
      <c r="T349" s="15"/>
      <c r="U349" s="15"/>
      <c r="V349" s="15"/>
      <c r="X349" s="15"/>
    </row>
    <row r="350" spans="1:24"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Q350" s="15"/>
      <c r="R350" s="15"/>
      <c r="S350" s="15"/>
      <c r="T350" s="15"/>
      <c r="V350" s="15"/>
      <c r="W350" s="541"/>
    </row>
    <row r="351" spans="1:24"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Q351" s="15"/>
      <c r="R351" s="15"/>
      <c r="S351" s="15"/>
      <c r="T351" s="15"/>
      <c r="V351" s="15"/>
      <c r="W351" s="541"/>
    </row>
    <row r="352" spans="1:24" ht="12" customHeight="1" x14ac:dyDescent="0.2">
      <c r="A352" s="118"/>
      <c r="B352" s="496" t="s">
        <v>18</v>
      </c>
      <c r="C352" s="497">
        <f>_xlfn.XLOOKUP(B352,Deelnemersoverzicht!A16:A83,Deelnemersoverzicht!C16:C83)</f>
        <v>0</v>
      </c>
      <c r="D352" s="498">
        <f t="shared" ref="D352:D383" si="23">SUMIFS($N$15:$N$315,$C$15:$C$315,C352,$M$15:$M$315,$D$350)</f>
        <v>0</v>
      </c>
      <c r="E352" s="499">
        <f>IFERROR(IF(D352&gt;0,(_xlfn.XLOOKUP(B352,Financiering!$A$7:$A$32,Financiering!$H$7:$H$32))*'Resultaat 9'!D352,0),)</f>
        <v>0</v>
      </c>
      <c r="F352" s="500">
        <f t="shared" ref="F352:F383" si="24">SUMIFS($N$15:$N$315,$C$15:$C$315,C352,$M$15:$M$315,$F$350)</f>
        <v>0</v>
      </c>
      <c r="G352" s="499">
        <f>IFERROR(IF(F352&gt;0,(_xlfn.XLOOKUP(B352,Financiering!$A$7:$A$32,Financiering!$N$7:$N$32))*'Resultaat 9'!F352,0),)</f>
        <v>0</v>
      </c>
      <c r="H352" s="499">
        <f t="shared" ref="H352:H383" si="25">SUMIFS($N$15:$N$315,$C$15:$C$315,C352,$M$15:$M$315,$H$350)</f>
        <v>0</v>
      </c>
      <c r="I352" s="499">
        <f>IFERROR(IF(H352&gt;0,(_xlfn.XLOOKUP(B352,Financiering!$A$7:$A$32,Financiering!$T$7:$T$32))*'Resultaat 9'!H352,0),"")</f>
        <v>0</v>
      </c>
      <c r="J352" s="499">
        <f t="shared" ref="J352:J383" si="26">SUMIFS($N$15:$N$315,$C$15:$C$315,C352,$M$15:$M$315,$J$350)</f>
        <v>0</v>
      </c>
      <c r="K352" s="499">
        <f>IFERROR(IF(J352&gt;0,_xlfn.XLOOKUP(B352,Financiering!$A$7:$A$32,Financiering!$Z$7:$Z$32)*'Resultaat 9'!J352,0),)</f>
        <v>0</v>
      </c>
      <c r="L352" s="499">
        <f t="shared" ref="L352:L383" si="27">D352+F352+H352+J352</f>
        <v>0</v>
      </c>
      <c r="M352" s="499">
        <f t="shared" ref="M352:M383" si="28">E352+G352+I352+K352</f>
        <v>0</v>
      </c>
      <c r="N352" s="501" t="str">
        <f>IFERROR(M352/L352,"")</f>
        <v/>
      </c>
      <c r="O352" s="502">
        <f>L352-M352</f>
        <v>0</v>
      </c>
      <c r="P352" s="503" t="str">
        <f>IFERROR(O352/L352,"")</f>
        <v/>
      </c>
      <c r="Q352" s="15"/>
      <c r="R352" s="15"/>
      <c r="S352" s="15"/>
      <c r="T352" s="15"/>
      <c r="V352" s="15"/>
      <c r="W352" s="541"/>
    </row>
    <row r="353" spans="1:23" ht="12" customHeight="1" x14ac:dyDescent="0.2">
      <c r="A353" s="118"/>
      <c r="B353" s="504" t="s">
        <v>19</v>
      </c>
      <c r="C353" s="497">
        <f>_xlfn.XLOOKUP(B353,Deelnemersoverzicht!A17:A84,Deelnemersoverzicht!C17:C84)</f>
        <v>0</v>
      </c>
      <c r="D353" s="505">
        <f t="shared" si="23"/>
        <v>0</v>
      </c>
      <c r="E353" s="502">
        <f>IFERROR(IF(D353&gt;0,(_xlfn.XLOOKUP(B353,Financiering!$A$7:$A$32,Financiering!$H$7:$H$32))*'Resultaat 9'!D353,0),)</f>
        <v>0</v>
      </c>
      <c r="F353" s="506">
        <f t="shared" si="24"/>
        <v>0</v>
      </c>
      <c r="G353" s="502">
        <f>IFERROR(IF(F353&gt;0,(_xlfn.XLOOKUP(B353,Financiering!$A$7:$A$32,Financiering!$N$7:$N$32))*'Resultaat 9'!F353,0),)</f>
        <v>0</v>
      </c>
      <c r="H353" s="502">
        <f t="shared" si="25"/>
        <v>0</v>
      </c>
      <c r="I353" s="502">
        <f>IFERROR(IF(H353&gt;0,(_xlfn.XLOOKUP(B353,Financiering!$A$7:$A$32,Financiering!$T$7:$T$32))*'Resultaat 9'!H353,0),"")</f>
        <v>0</v>
      </c>
      <c r="J353" s="502">
        <f t="shared" si="26"/>
        <v>0</v>
      </c>
      <c r="K353" s="502">
        <f>IFERROR(IF(J353&gt;0,_xlfn.XLOOKUP(B353,Financiering!$A$7:$A$32,Financiering!$Z$7:$Z$32)*'Resultaat 9'!J353,0),)</f>
        <v>0</v>
      </c>
      <c r="L353" s="502">
        <f t="shared" si="27"/>
        <v>0</v>
      </c>
      <c r="M353" s="502">
        <f t="shared" si="28"/>
        <v>0</v>
      </c>
      <c r="N353" s="501" t="str">
        <f t="shared" ref="N353:N403" si="29">IFERROR(M353/L353,"")</f>
        <v/>
      </c>
      <c r="O353" s="502">
        <f t="shared" ref="O353:O402" si="30">L353-M353</f>
        <v>0</v>
      </c>
      <c r="P353" s="507" t="str">
        <f t="shared" ref="P353:P402" si="31">IFERROR(O353/L353,"")</f>
        <v/>
      </c>
      <c r="Q353" s="15"/>
      <c r="R353" s="15"/>
      <c r="S353" s="15"/>
      <c r="T353" s="15"/>
      <c r="V353" s="15"/>
      <c r="W353" s="541"/>
    </row>
    <row r="354" spans="1:23" ht="12" customHeight="1" x14ac:dyDescent="0.2">
      <c r="A354" s="118"/>
      <c r="B354" s="504" t="s">
        <v>20</v>
      </c>
      <c r="C354" s="497">
        <f>_xlfn.XLOOKUP(B354,Deelnemersoverzicht!A18:A85,Deelnemersoverzicht!C18:C85)</f>
        <v>0</v>
      </c>
      <c r="D354" s="505">
        <f t="shared" si="23"/>
        <v>0</v>
      </c>
      <c r="E354" s="502">
        <f>IFERROR(IF(D354&gt;0,(_xlfn.XLOOKUP(B354,Financiering!$A$7:$A$32,Financiering!$H$7:$H$32))*'Resultaat 9'!D354,0),)</f>
        <v>0</v>
      </c>
      <c r="F354" s="506">
        <f t="shared" si="24"/>
        <v>0</v>
      </c>
      <c r="G354" s="505">
        <f>IFERROR(IF(F354&gt;0,(_xlfn.XLOOKUP(B354,Financiering!$A$7:$A$32,Financiering!$N$7:$N$32))*'Resultaat 9'!F354,0),)</f>
        <v>0</v>
      </c>
      <c r="H354" s="505">
        <f t="shared" si="25"/>
        <v>0</v>
      </c>
      <c r="I354" s="505">
        <f>IFERROR(IF(H354&gt;0,(_xlfn.XLOOKUP(B354,Financiering!$A$7:$A$32,Financiering!$T$7:$T$32))*'Resultaat 9'!H354,0),"")</f>
        <v>0</v>
      </c>
      <c r="J354" s="505">
        <f t="shared" si="26"/>
        <v>0</v>
      </c>
      <c r="K354" s="505">
        <f>IFERROR(IF(J354&gt;0,_xlfn.XLOOKUP(B354,Financiering!$A$7:$A$32,Financiering!$Z$7:$Z$32)*'Resultaat 9'!J354,0),)</f>
        <v>0</v>
      </c>
      <c r="L354" s="505">
        <f t="shared" si="27"/>
        <v>0</v>
      </c>
      <c r="M354" s="505">
        <f t="shared" si="28"/>
        <v>0</v>
      </c>
      <c r="N354" s="501" t="str">
        <f t="shared" si="29"/>
        <v/>
      </c>
      <c r="O354" s="502">
        <f t="shared" si="30"/>
        <v>0</v>
      </c>
      <c r="P354" s="507" t="str">
        <f t="shared" si="31"/>
        <v/>
      </c>
      <c r="Q354" s="15"/>
      <c r="R354" s="15"/>
      <c r="S354" s="15"/>
      <c r="T354" s="15"/>
      <c r="V354" s="15"/>
      <c r="W354" s="541"/>
    </row>
    <row r="355" spans="1:23" ht="12" customHeight="1" x14ac:dyDescent="0.2">
      <c r="A355" s="118"/>
      <c r="B355" s="504" t="s">
        <v>21</v>
      </c>
      <c r="C355" s="497">
        <f>_xlfn.XLOOKUP(B355,Deelnemersoverzicht!A19:A86,Deelnemersoverzicht!C19:C86)</f>
        <v>0</v>
      </c>
      <c r="D355" s="505">
        <f t="shared" si="23"/>
        <v>0</v>
      </c>
      <c r="E355" s="502">
        <f>IFERROR(IF(D355&gt;0,(_xlfn.XLOOKUP(B355,Financiering!$A$7:$A$32,Financiering!$H$7:$H$32))*'Resultaat 9'!D355,0),)</f>
        <v>0</v>
      </c>
      <c r="F355" s="506">
        <f t="shared" si="24"/>
        <v>0</v>
      </c>
      <c r="G355" s="505">
        <f>IFERROR(IF(F355&gt;0,(_xlfn.XLOOKUP(B355,Financiering!$A$7:$A$32,Financiering!$N$7:$N$32))*'Resultaat 9'!F355,0),)</f>
        <v>0</v>
      </c>
      <c r="H355" s="505">
        <f t="shared" si="25"/>
        <v>0</v>
      </c>
      <c r="I355" s="505">
        <f>IFERROR(IF(H355&gt;0,(_xlfn.XLOOKUP(B355,Financiering!$A$7:$A$32,Financiering!$T$7:$T$32))*'Resultaat 9'!H355,0),"")</f>
        <v>0</v>
      </c>
      <c r="J355" s="505">
        <f t="shared" si="26"/>
        <v>0</v>
      </c>
      <c r="K355" s="505">
        <f>IFERROR(IF(J355&gt;0,_xlfn.XLOOKUP(B355,Financiering!$A$7:$A$32,Financiering!$Z$7:$Z$32)*'Resultaat 9'!J355,0),)</f>
        <v>0</v>
      </c>
      <c r="L355" s="505">
        <f t="shared" si="27"/>
        <v>0</v>
      </c>
      <c r="M355" s="505">
        <f t="shared" si="28"/>
        <v>0</v>
      </c>
      <c r="N355" s="501" t="str">
        <f t="shared" si="29"/>
        <v/>
      </c>
      <c r="O355" s="502">
        <f t="shared" si="30"/>
        <v>0</v>
      </c>
      <c r="P355" s="507" t="str">
        <f t="shared" si="31"/>
        <v/>
      </c>
      <c r="Q355" s="15"/>
      <c r="R355" s="15"/>
      <c r="S355" s="15"/>
      <c r="T355" s="15"/>
      <c r="V355" s="15"/>
      <c r="W355" s="541"/>
    </row>
    <row r="356" spans="1:23" ht="12" customHeight="1" x14ac:dyDescent="0.2">
      <c r="A356" s="118"/>
      <c r="B356" s="504" t="s">
        <v>22</v>
      </c>
      <c r="C356" s="497">
        <f>_xlfn.XLOOKUP(B356,Deelnemersoverzicht!A20:A87,Deelnemersoverzicht!C20:C87)</f>
        <v>0</v>
      </c>
      <c r="D356" s="505">
        <f t="shared" si="23"/>
        <v>0</v>
      </c>
      <c r="E356" s="502">
        <f>IFERROR(IF(D356&gt;0,(_xlfn.XLOOKUP(B356,Financiering!$A$7:$A$32,Financiering!$H$7:$H$32))*'Resultaat 9'!D356,0),)</f>
        <v>0</v>
      </c>
      <c r="F356" s="506">
        <f t="shared" si="24"/>
        <v>0</v>
      </c>
      <c r="G356" s="505">
        <f>IFERROR(IF(F356&gt;0,(_xlfn.XLOOKUP(B356,Financiering!$A$7:$A$32,Financiering!$N$7:$N$32))*'Resultaat 9'!F356,0),)</f>
        <v>0</v>
      </c>
      <c r="H356" s="505">
        <f t="shared" si="25"/>
        <v>0</v>
      </c>
      <c r="I356" s="505">
        <f>IFERROR(IF(H356&gt;0,(_xlfn.XLOOKUP(B356,Financiering!$A$7:$A$32,Financiering!$T$7:$T$32))*'Resultaat 9'!H356,0),"")</f>
        <v>0</v>
      </c>
      <c r="J356" s="505">
        <f t="shared" si="26"/>
        <v>0</v>
      </c>
      <c r="K356" s="505">
        <f>IFERROR(IF(J356&gt;0,_xlfn.XLOOKUP(B356,Financiering!$A$7:$A$32,Financiering!$Z$7:$Z$32)*'Resultaat 9'!J356,0),)</f>
        <v>0</v>
      </c>
      <c r="L356" s="505">
        <f t="shared" si="27"/>
        <v>0</v>
      </c>
      <c r="M356" s="505">
        <f t="shared" si="28"/>
        <v>0</v>
      </c>
      <c r="N356" s="501" t="str">
        <f t="shared" si="29"/>
        <v/>
      </c>
      <c r="O356" s="502">
        <f t="shared" si="30"/>
        <v>0</v>
      </c>
      <c r="P356" s="507" t="str">
        <f t="shared" si="31"/>
        <v/>
      </c>
      <c r="Q356" s="15"/>
      <c r="R356" s="15"/>
      <c r="S356" s="15"/>
      <c r="T356" s="15"/>
      <c r="V356" s="15"/>
      <c r="W356" s="541"/>
    </row>
    <row r="357" spans="1:23" ht="12" customHeight="1" x14ac:dyDescent="0.2">
      <c r="A357" s="118"/>
      <c r="B357" s="504" t="s">
        <v>23</v>
      </c>
      <c r="C357" s="497">
        <f>_xlfn.XLOOKUP(B357,Deelnemersoverzicht!A21:A88,Deelnemersoverzicht!C21:C88)</f>
        <v>0</v>
      </c>
      <c r="D357" s="505">
        <f t="shared" si="23"/>
        <v>0</v>
      </c>
      <c r="E357" s="502">
        <f>IFERROR(IF(D357&gt;0,(_xlfn.XLOOKUP(B357,Financiering!$A$7:$A$32,Financiering!$H$7:$H$32))*'Resultaat 9'!D357,0),)</f>
        <v>0</v>
      </c>
      <c r="F357" s="506">
        <f t="shared" si="24"/>
        <v>0</v>
      </c>
      <c r="G357" s="505">
        <f>IFERROR(IF(F357&gt;0,(_xlfn.XLOOKUP(B357,Financiering!$A$7:$A$32,Financiering!$N$7:$N$32))*'Resultaat 9'!F357,0),)</f>
        <v>0</v>
      </c>
      <c r="H357" s="505">
        <f t="shared" si="25"/>
        <v>0</v>
      </c>
      <c r="I357" s="505">
        <f>IFERROR(IF(H357&gt;0,(_xlfn.XLOOKUP(B357,Financiering!$A$7:$A$32,Financiering!$T$7:$T$32))*'Resultaat 9'!H357,0),"")</f>
        <v>0</v>
      </c>
      <c r="J357" s="505">
        <f t="shared" si="26"/>
        <v>0</v>
      </c>
      <c r="K357" s="505">
        <f>IFERROR(IF(J357&gt;0,_xlfn.XLOOKUP(B357,Financiering!$A$7:$A$32,Financiering!$Z$7:$Z$32)*'Resultaat 9'!J357,0),)</f>
        <v>0</v>
      </c>
      <c r="L357" s="505">
        <f t="shared" si="27"/>
        <v>0</v>
      </c>
      <c r="M357" s="505">
        <f t="shared" si="28"/>
        <v>0</v>
      </c>
      <c r="N357" s="501" t="str">
        <f t="shared" si="29"/>
        <v/>
      </c>
      <c r="O357" s="502">
        <f t="shared" si="30"/>
        <v>0</v>
      </c>
      <c r="P357" s="507" t="str">
        <f t="shared" si="31"/>
        <v/>
      </c>
      <c r="Q357" s="15"/>
      <c r="R357" s="15"/>
      <c r="S357" s="15"/>
      <c r="T357" s="15"/>
      <c r="V357" s="15"/>
      <c r="W357" s="541"/>
    </row>
    <row r="358" spans="1:23" ht="12" customHeight="1" x14ac:dyDescent="0.2">
      <c r="A358" s="118"/>
      <c r="B358" s="504" t="s">
        <v>24</v>
      </c>
      <c r="C358" s="497">
        <f>_xlfn.XLOOKUP(B358,Deelnemersoverzicht!A22:A89,Deelnemersoverzicht!C22:C89)</f>
        <v>0</v>
      </c>
      <c r="D358" s="505">
        <f t="shared" si="23"/>
        <v>0</v>
      </c>
      <c r="E358" s="502">
        <f>IFERROR(IF(D358&gt;0,(_xlfn.XLOOKUP(B358,Financiering!$A$7:$A$32,Financiering!$H$7:$H$32))*'Resultaat 9'!D358,0),)</f>
        <v>0</v>
      </c>
      <c r="F358" s="506">
        <f t="shared" si="24"/>
        <v>0</v>
      </c>
      <c r="G358" s="505">
        <f>IFERROR(IF(F358&gt;0,(_xlfn.XLOOKUP(B358,Financiering!$A$7:$A$32,Financiering!$N$7:$N$32))*'Resultaat 9'!F358,0),)</f>
        <v>0</v>
      </c>
      <c r="H358" s="505">
        <f t="shared" si="25"/>
        <v>0</v>
      </c>
      <c r="I358" s="505">
        <f>IFERROR(IF(H358&gt;0,(_xlfn.XLOOKUP(B358,Financiering!$A$7:$A$32,Financiering!$T$7:$T$32))*'Resultaat 9'!H358,0),"")</f>
        <v>0</v>
      </c>
      <c r="J358" s="505">
        <f t="shared" si="26"/>
        <v>0</v>
      </c>
      <c r="K358" s="505">
        <f>IFERROR(IF(J358&gt;0,_xlfn.XLOOKUP(B358,Financiering!$A$7:$A$32,Financiering!$Z$7:$Z$32)*'Resultaat 9'!J358,0),)</f>
        <v>0</v>
      </c>
      <c r="L358" s="505">
        <f t="shared" si="27"/>
        <v>0</v>
      </c>
      <c r="M358" s="505">
        <f t="shared" si="28"/>
        <v>0</v>
      </c>
      <c r="N358" s="501" t="str">
        <f t="shared" si="29"/>
        <v/>
      </c>
      <c r="O358" s="502">
        <f t="shared" si="30"/>
        <v>0</v>
      </c>
      <c r="P358" s="507" t="str">
        <f t="shared" si="31"/>
        <v/>
      </c>
      <c r="Q358" s="15"/>
      <c r="R358" s="15"/>
      <c r="S358" s="15"/>
      <c r="T358" s="15"/>
      <c r="V358" s="15"/>
      <c r="W358" s="541"/>
    </row>
    <row r="359" spans="1:23" ht="12" customHeight="1" x14ac:dyDescent="0.2">
      <c r="A359" s="118"/>
      <c r="B359" s="504" t="s">
        <v>25</v>
      </c>
      <c r="C359" s="497">
        <f>_xlfn.XLOOKUP(B359,Deelnemersoverzicht!A23:A90,Deelnemersoverzicht!C23:C90)</f>
        <v>0</v>
      </c>
      <c r="D359" s="505">
        <f t="shared" si="23"/>
        <v>0</v>
      </c>
      <c r="E359" s="502">
        <f>IFERROR(IF(D359&gt;0,(_xlfn.XLOOKUP(B359,Financiering!$A$7:$A$32,Financiering!$H$7:$H$32))*'Resultaat 9'!D359,0),)</f>
        <v>0</v>
      </c>
      <c r="F359" s="506">
        <f t="shared" si="24"/>
        <v>0</v>
      </c>
      <c r="G359" s="505">
        <f>IFERROR(IF(F359&gt;0,(_xlfn.XLOOKUP(B359,Financiering!$A$7:$A$32,Financiering!$N$7:$N$32))*'Resultaat 9'!F359,0),)</f>
        <v>0</v>
      </c>
      <c r="H359" s="505">
        <f t="shared" si="25"/>
        <v>0</v>
      </c>
      <c r="I359" s="505">
        <f>IFERROR(IF(H359&gt;0,(_xlfn.XLOOKUP(B359,Financiering!$A$7:$A$32,Financiering!$T$7:$T$32))*'Resultaat 9'!H359,0),"")</f>
        <v>0</v>
      </c>
      <c r="J359" s="505">
        <f t="shared" si="26"/>
        <v>0</v>
      </c>
      <c r="K359" s="505">
        <f>IFERROR(IF(J359&gt;0,_xlfn.XLOOKUP(B359,Financiering!$A$7:$A$32,Financiering!$Z$7:$Z$32)*'Resultaat 9'!J359,0),)</f>
        <v>0</v>
      </c>
      <c r="L359" s="505">
        <f t="shared" si="27"/>
        <v>0</v>
      </c>
      <c r="M359" s="505">
        <f t="shared" si="28"/>
        <v>0</v>
      </c>
      <c r="N359" s="501" t="str">
        <f t="shared" si="29"/>
        <v/>
      </c>
      <c r="O359" s="502">
        <f t="shared" si="30"/>
        <v>0</v>
      </c>
      <c r="P359" s="507" t="str">
        <f t="shared" si="31"/>
        <v/>
      </c>
      <c r="Q359" s="15"/>
      <c r="R359" s="15"/>
      <c r="S359" s="15"/>
      <c r="T359" s="15"/>
      <c r="V359" s="15"/>
      <c r="W359" s="541"/>
    </row>
    <row r="360" spans="1:23" ht="12" customHeight="1" x14ac:dyDescent="0.2">
      <c r="A360" s="118"/>
      <c r="B360" s="504" t="s">
        <v>26</v>
      </c>
      <c r="C360" s="497">
        <f>_xlfn.XLOOKUP(B360,Deelnemersoverzicht!A24:A91,Deelnemersoverzicht!C24:C91)</f>
        <v>0</v>
      </c>
      <c r="D360" s="505">
        <f t="shared" si="23"/>
        <v>0</v>
      </c>
      <c r="E360" s="502">
        <f>IFERROR(IF(D360&gt;0,(_xlfn.XLOOKUP(B360,Financiering!$A$7:$A$32,Financiering!$H$7:$H$32))*'Resultaat 9'!D360,0),)</f>
        <v>0</v>
      </c>
      <c r="F360" s="506">
        <f t="shared" si="24"/>
        <v>0</v>
      </c>
      <c r="G360" s="505">
        <f>IFERROR(IF(F360&gt;0,(_xlfn.XLOOKUP(B360,Financiering!$A$7:$A$32,Financiering!$N$7:$N$32))*'Resultaat 9'!F360,0),)</f>
        <v>0</v>
      </c>
      <c r="H360" s="505">
        <f t="shared" si="25"/>
        <v>0</v>
      </c>
      <c r="I360" s="505">
        <f>IFERROR(IF(H360&gt;0,(_xlfn.XLOOKUP(B360,Financiering!$A$7:$A$32,Financiering!$T$7:$T$32))*'Resultaat 9'!H360,0),"")</f>
        <v>0</v>
      </c>
      <c r="J360" s="505">
        <f t="shared" si="26"/>
        <v>0</v>
      </c>
      <c r="K360" s="505">
        <f>IFERROR(IF(J360&gt;0,_xlfn.XLOOKUP(B360,Financiering!$A$7:$A$32,Financiering!$Z$7:$Z$32)*'Resultaat 9'!J360,0),)</f>
        <v>0</v>
      </c>
      <c r="L360" s="505">
        <f t="shared" si="27"/>
        <v>0</v>
      </c>
      <c r="M360" s="505">
        <f t="shared" si="28"/>
        <v>0</v>
      </c>
      <c r="N360" s="501" t="str">
        <f t="shared" si="29"/>
        <v/>
      </c>
      <c r="O360" s="502">
        <f t="shared" si="30"/>
        <v>0</v>
      </c>
      <c r="P360" s="507" t="str">
        <f t="shared" si="31"/>
        <v/>
      </c>
      <c r="Q360" s="15"/>
      <c r="R360" s="15"/>
      <c r="S360" s="15"/>
      <c r="T360" s="15"/>
      <c r="V360" s="15"/>
      <c r="W360" s="541"/>
    </row>
    <row r="361" spans="1:23" ht="12" customHeight="1" x14ac:dyDescent="0.2">
      <c r="A361" s="118"/>
      <c r="B361" s="504" t="s">
        <v>27</v>
      </c>
      <c r="C361" s="497">
        <f>_xlfn.XLOOKUP(B361,Deelnemersoverzicht!A25:A92,Deelnemersoverzicht!C25:C92)</f>
        <v>0</v>
      </c>
      <c r="D361" s="505">
        <f t="shared" si="23"/>
        <v>0</v>
      </c>
      <c r="E361" s="502">
        <f>IFERROR(IF(D361&gt;0,(_xlfn.XLOOKUP(B361,Financiering!$A$7:$A$32,Financiering!$H$7:$H$32))*'Resultaat 9'!D361,0),)</f>
        <v>0</v>
      </c>
      <c r="F361" s="506">
        <f t="shared" si="24"/>
        <v>0</v>
      </c>
      <c r="G361" s="505">
        <f>IFERROR(IF(F361&gt;0,(_xlfn.XLOOKUP(B361,Financiering!$A$7:$A$32,Financiering!$N$7:$N$32))*'Resultaat 9'!F361,0),)</f>
        <v>0</v>
      </c>
      <c r="H361" s="505">
        <f t="shared" si="25"/>
        <v>0</v>
      </c>
      <c r="I361" s="505">
        <f>IFERROR(IF(H361&gt;0,(_xlfn.XLOOKUP(B361,Financiering!$A$7:$A$32,Financiering!$T$7:$T$32))*'Resultaat 9'!H361,0),"")</f>
        <v>0</v>
      </c>
      <c r="J361" s="505">
        <f t="shared" si="26"/>
        <v>0</v>
      </c>
      <c r="K361" s="505">
        <f>IFERROR(IF(J361&gt;0,_xlfn.XLOOKUP(B361,Financiering!$A$7:$A$32,Financiering!$Z$7:$Z$32)*'Resultaat 9'!J361,0),)</f>
        <v>0</v>
      </c>
      <c r="L361" s="505">
        <f t="shared" si="27"/>
        <v>0</v>
      </c>
      <c r="M361" s="505">
        <f t="shared" si="28"/>
        <v>0</v>
      </c>
      <c r="N361" s="501" t="str">
        <f t="shared" si="29"/>
        <v/>
      </c>
      <c r="O361" s="502">
        <f t="shared" si="30"/>
        <v>0</v>
      </c>
      <c r="P361" s="507" t="str">
        <f t="shared" si="31"/>
        <v/>
      </c>
      <c r="Q361" s="15"/>
      <c r="R361" s="15"/>
      <c r="S361" s="15"/>
      <c r="T361" s="15"/>
      <c r="V361" s="15"/>
      <c r="W361" s="541"/>
    </row>
    <row r="362" spans="1:23" ht="12" customHeight="1" x14ac:dyDescent="0.2">
      <c r="A362" s="118"/>
      <c r="B362" s="504" t="s">
        <v>28</v>
      </c>
      <c r="C362" s="497">
        <f>_xlfn.XLOOKUP(B362,Deelnemersoverzicht!A26:A93,Deelnemersoverzicht!C26:C93)</f>
        <v>0</v>
      </c>
      <c r="D362" s="505">
        <f t="shared" si="23"/>
        <v>0</v>
      </c>
      <c r="E362" s="502">
        <f>IFERROR(IF(D362&gt;0,(_xlfn.XLOOKUP(B362,Financiering!$A$7:$A$32,Financiering!$H$7:$H$32))*'Resultaat 9'!D362,0),)</f>
        <v>0</v>
      </c>
      <c r="F362" s="506">
        <f t="shared" si="24"/>
        <v>0</v>
      </c>
      <c r="G362" s="505">
        <f>IFERROR(IF(F362&gt;0,(_xlfn.XLOOKUP(B362,Financiering!$A$7:$A$32,Financiering!$N$7:$N$32))*'Resultaat 9'!F362,0),)</f>
        <v>0</v>
      </c>
      <c r="H362" s="505">
        <f t="shared" si="25"/>
        <v>0</v>
      </c>
      <c r="I362" s="505">
        <f>IFERROR(IF(H362&gt;0,(_xlfn.XLOOKUP(B362,Financiering!$A$7:$A$32,Financiering!$T$7:$T$32))*'Resultaat 9'!H362,0),"")</f>
        <v>0</v>
      </c>
      <c r="J362" s="505">
        <f t="shared" si="26"/>
        <v>0</v>
      </c>
      <c r="K362" s="505">
        <f>IFERROR(IF(J362&gt;0,_xlfn.XLOOKUP(B362,Financiering!$A$7:$A$32,Financiering!$Z$7:$Z$32)*'Resultaat 9'!J362,0),)</f>
        <v>0</v>
      </c>
      <c r="L362" s="505">
        <f t="shared" si="27"/>
        <v>0</v>
      </c>
      <c r="M362" s="505">
        <f t="shared" si="28"/>
        <v>0</v>
      </c>
      <c r="N362" s="501" t="str">
        <f t="shared" si="29"/>
        <v/>
      </c>
      <c r="O362" s="502">
        <f t="shared" si="30"/>
        <v>0</v>
      </c>
      <c r="P362" s="507" t="str">
        <f t="shared" si="31"/>
        <v/>
      </c>
      <c r="Q362" s="15"/>
      <c r="R362" s="15"/>
      <c r="S362" s="15"/>
      <c r="T362" s="15"/>
      <c r="V362" s="15"/>
      <c r="W362" s="541"/>
    </row>
    <row r="363" spans="1:23" ht="12" customHeight="1" x14ac:dyDescent="0.2">
      <c r="A363" s="118"/>
      <c r="B363" s="504" t="s">
        <v>29</v>
      </c>
      <c r="C363" s="497">
        <f>_xlfn.XLOOKUP(B363,Deelnemersoverzicht!A27:A94,Deelnemersoverzicht!C27:C94)</f>
        <v>0</v>
      </c>
      <c r="D363" s="505">
        <f t="shared" si="23"/>
        <v>0</v>
      </c>
      <c r="E363" s="502">
        <f>IFERROR(IF(D363&gt;0,(_xlfn.XLOOKUP(B363,Financiering!$A$7:$A$32,Financiering!$H$7:$H$32))*'Resultaat 9'!D363,0),)</f>
        <v>0</v>
      </c>
      <c r="F363" s="508">
        <f t="shared" si="24"/>
        <v>0</v>
      </c>
      <c r="G363" s="502">
        <f>IFERROR(IF(F363&gt;0,(_xlfn.XLOOKUP(B363,Financiering!$A$7:$A$32,Financiering!$N$7:$N$32))*'Resultaat 9'!F363,0),)</f>
        <v>0</v>
      </c>
      <c r="H363" s="505">
        <f t="shared" si="25"/>
        <v>0</v>
      </c>
      <c r="I363" s="502">
        <f>IFERROR(IF(H363&gt;0,(_xlfn.XLOOKUP(B363,Financiering!$A$7:$A$32,Financiering!$T$7:$T$32))*'Resultaat 9'!H363,0),"")</f>
        <v>0</v>
      </c>
      <c r="J363" s="502">
        <f t="shared" si="26"/>
        <v>0</v>
      </c>
      <c r="K363" s="502">
        <f>IFERROR(IF(J363&gt;0,_xlfn.XLOOKUP(B363,Financiering!$A$7:$A$32,Financiering!$Z$7:$Z$32)*'Resultaat 9'!J363,0),)</f>
        <v>0</v>
      </c>
      <c r="L363" s="502">
        <f t="shared" si="27"/>
        <v>0</v>
      </c>
      <c r="M363" s="502">
        <f t="shared" si="28"/>
        <v>0</v>
      </c>
      <c r="N363" s="501" t="str">
        <f t="shared" si="29"/>
        <v/>
      </c>
      <c r="O363" s="502">
        <f t="shared" si="30"/>
        <v>0</v>
      </c>
      <c r="P363" s="507" t="str">
        <f t="shared" si="31"/>
        <v/>
      </c>
      <c r="Q363" s="15"/>
      <c r="R363" s="15"/>
      <c r="S363" s="15"/>
      <c r="T363" s="15"/>
      <c r="V363" s="15"/>
      <c r="W363" s="541"/>
    </row>
    <row r="364" spans="1:23" ht="12" customHeight="1" x14ac:dyDescent="0.2">
      <c r="A364" s="118"/>
      <c r="B364" s="504" t="s">
        <v>30</v>
      </c>
      <c r="C364" s="497">
        <f>_xlfn.XLOOKUP(B364,Deelnemersoverzicht!A28:A95,Deelnemersoverzicht!C28:C95)</f>
        <v>0</v>
      </c>
      <c r="D364" s="505">
        <f t="shared" si="23"/>
        <v>0</v>
      </c>
      <c r="E364" s="502">
        <f>IFERROR(IF(D364&gt;0,(_xlfn.XLOOKUP(B364,Financiering!$A$7:$A$32,Financiering!$H$7:$H$32))*'Resultaat 9'!D364,0),)</f>
        <v>0</v>
      </c>
      <c r="F364" s="506">
        <f t="shared" si="24"/>
        <v>0</v>
      </c>
      <c r="G364" s="505">
        <f>IFERROR(IF(F364&gt;0,(_xlfn.XLOOKUP(B364,Financiering!$A$7:$A$32,Financiering!$N$7:$N$32))*'Resultaat 9'!F364,0),)</f>
        <v>0</v>
      </c>
      <c r="H364" s="505">
        <f t="shared" si="25"/>
        <v>0</v>
      </c>
      <c r="I364" s="505">
        <f>IFERROR(IF(H364&gt;0,(_xlfn.XLOOKUP(B364,Financiering!$A$7:$A$32,Financiering!$T$7:$T$32))*'Resultaat 9'!H364,0),"")</f>
        <v>0</v>
      </c>
      <c r="J364" s="505">
        <f t="shared" si="26"/>
        <v>0</v>
      </c>
      <c r="K364" s="505">
        <f>IFERROR(IF(J364&gt;0,_xlfn.XLOOKUP(B364,Financiering!$A$7:$A$32,Financiering!$Z$7:$Z$32)*'Resultaat 9'!J364,0),)</f>
        <v>0</v>
      </c>
      <c r="L364" s="505">
        <f t="shared" si="27"/>
        <v>0</v>
      </c>
      <c r="M364" s="505">
        <f t="shared" si="28"/>
        <v>0</v>
      </c>
      <c r="N364" s="501" t="str">
        <f t="shared" si="29"/>
        <v/>
      </c>
      <c r="O364" s="502">
        <f t="shared" si="30"/>
        <v>0</v>
      </c>
      <c r="P364" s="507" t="str">
        <f t="shared" si="31"/>
        <v/>
      </c>
      <c r="Q364" s="15"/>
      <c r="R364" s="15"/>
      <c r="S364" s="15"/>
      <c r="T364" s="15"/>
      <c r="V364" s="15"/>
      <c r="W364" s="541"/>
    </row>
    <row r="365" spans="1:23" ht="12" customHeight="1" x14ac:dyDescent="0.2">
      <c r="A365" s="118"/>
      <c r="B365" s="504" t="s">
        <v>31</v>
      </c>
      <c r="C365" s="497">
        <f>_xlfn.XLOOKUP(B365,Deelnemersoverzicht!A29:A96,Deelnemersoverzicht!C29:C96)</f>
        <v>0</v>
      </c>
      <c r="D365" s="505">
        <f t="shared" si="23"/>
        <v>0</v>
      </c>
      <c r="E365" s="502">
        <f>IFERROR(IF(D365&gt;0,(_xlfn.XLOOKUP(B365,Financiering!$A$7:$A$32,Financiering!$H$7:$H$32))*'Resultaat 9'!D365,0),)</f>
        <v>0</v>
      </c>
      <c r="F365" s="506">
        <f t="shared" si="24"/>
        <v>0</v>
      </c>
      <c r="G365" s="505">
        <f>IFERROR(IF(F365&gt;0,(_xlfn.XLOOKUP(B365,Financiering!$A$7:$A$32,Financiering!$N$7:$N$32))*'Resultaat 9'!F365,0),)</f>
        <v>0</v>
      </c>
      <c r="H365" s="505">
        <f t="shared" si="25"/>
        <v>0</v>
      </c>
      <c r="I365" s="505">
        <f>IFERROR(IF(H365&gt;0,(_xlfn.XLOOKUP(B365,Financiering!$A$7:$A$32,Financiering!$T$7:$T$32))*'Resultaat 9'!H365,0),"")</f>
        <v>0</v>
      </c>
      <c r="J365" s="505">
        <f t="shared" si="26"/>
        <v>0</v>
      </c>
      <c r="K365" s="505">
        <f>IFERROR(IF(J365&gt;0,_xlfn.XLOOKUP(B365,Financiering!$A$7:$A$32,Financiering!$Z$7:$Z$32)*'Resultaat 9'!J365,0),)</f>
        <v>0</v>
      </c>
      <c r="L365" s="505">
        <f t="shared" si="27"/>
        <v>0</v>
      </c>
      <c r="M365" s="505">
        <f t="shared" si="28"/>
        <v>0</v>
      </c>
      <c r="N365" s="501" t="str">
        <f t="shared" si="29"/>
        <v/>
      </c>
      <c r="O365" s="502">
        <f t="shared" si="30"/>
        <v>0</v>
      </c>
      <c r="P365" s="507" t="str">
        <f t="shared" si="31"/>
        <v/>
      </c>
      <c r="Q365" s="15"/>
      <c r="R365" s="15"/>
      <c r="S365" s="15"/>
      <c r="T365" s="15"/>
      <c r="V365" s="15"/>
      <c r="W365" s="541"/>
    </row>
    <row r="366" spans="1:23" ht="12" customHeight="1" x14ac:dyDescent="0.2">
      <c r="A366" s="118"/>
      <c r="B366" s="504" t="s">
        <v>32</v>
      </c>
      <c r="C366" s="497">
        <f>_xlfn.XLOOKUP(B366,Deelnemersoverzicht!A30:A97,Deelnemersoverzicht!C30:C97)</f>
        <v>0</v>
      </c>
      <c r="D366" s="505">
        <f t="shared" si="23"/>
        <v>0</v>
      </c>
      <c r="E366" s="502">
        <f>IFERROR(IF(D366&gt;0,(_xlfn.XLOOKUP(B366,Financiering!$A$7:$A$32,Financiering!$H$7:$H$32))*'Resultaat 9'!D366,0),)</f>
        <v>0</v>
      </c>
      <c r="F366" s="506">
        <f t="shared" si="24"/>
        <v>0</v>
      </c>
      <c r="G366" s="505">
        <f>IFERROR(IF(F366&gt;0,(_xlfn.XLOOKUP(B366,Financiering!$A$7:$A$32,Financiering!$N$7:$N$32))*'Resultaat 9'!F366,0),)</f>
        <v>0</v>
      </c>
      <c r="H366" s="505">
        <f t="shared" si="25"/>
        <v>0</v>
      </c>
      <c r="I366" s="505">
        <f>IFERROR(IF(H366&gt;0,(_xlfn.XLOOKUP(B366,Financiering!$A$7:$A$32,Financiering!$T$7:$T$32))*'Resultaat 9'!H366,0),"")</f>
        <v>0</v>
      </c>
      <c r="J366" s="505">
        <f t="shared" si="26"/>
        <v>0</v>
      </c>
      <c r="K366" s="505">
        <f>IFERROR(IF(J366&gt;0,_xlfn.XLOOKUP(B366,Financiering!$A$7:$A$32,Financiering!$Z$7:$Z$32)*'Resultaat 9'!J366,0),)</f>
        <v>0</v>
      </c>
      <c r="L366" s="505">
        <f t="shared" si="27"/>
        <v>0</v>
      </c>
      <c r="M366" s="505">
        <f t="shared" si="28"/>
        <v>0</v>
      </c>
      <c r="N366" s="501" t="str">
        <f t="shared" si="29"/>
        <v/>
      </c>
      <c r="O366" s="502">
        <f t="shared" si="30"/>
        <v>0</v>
      </c>
      <c r="P366" s="507" t="str">
        <f t="shared" si="31"/>
        <v/>
      </c>
      <c r="Q366" s="15"/>
      <c r="R366" s="15"/>
      <c r="S366" s="15"/>
      <c r="T366" s="15"/>
      <c r="V366" s="15"/>
      <c r="W366" s="541"/>
    </row>
    <row r="367" spans="1:23" ht="12" customHeight="1" x14ac:dyDescent="0.2">
      <c r="A367" s="118"/>
      <c r="B367" s="504" t="s">
        <v>33</v>
      </c>
      <c r="C367" s="497">
        <f>_xlfn.XLOOKUP(B367,Deelnemersoverzicht!A31:A98,Deelnemersoverzicht!C31:C98)</f>
        <v>0</v>
      </c>
      <c r="D367" s="505">
        <f t="shared" si="23"/>
        <v>0</v>
      </c>
      <c r="E367" s="502">
        <f>IFERROR(IF(D367&gt;0,(_xlfn.XLOOKUP(B367,Financiering!$A$7:$A$32,Financiering!$H$7:$H$32))*'Resultaat 9'!D367,0),)</f>
        <v>0</v>
      </c>
      <c r="F367" s="506">
        <f t="shared" si="24"/>
        <v>0</v>
      </c>
      <c r="G367" s="505">
        <f>IFERROR(IF(F367&gt;0,(_xlfn.XLOOKUP(B367,Financiering!$A$7:$A$32,Financiering!$N$7:$N$32))*'Resultaat 9'!F367,0),)</f>
        <v>0</v>
      </c>
      <c r="H367" s="505">
        <f t="shared" si="25"/>
        <v>0</v>
      </c>
      <c r="I367" s="505">
        <f>IFERROR(IF(H367&gt;0,(_xlfn.XLOOKUP(B367,Financiering!$A$7:$A$32,Financiering!$T$7:$T$32))*'Resultaat 9'!H367,0),"")</f>
        <v>0</v>
      </c>
      <c r="J367" s="505">
        <f t="shared" si="26"/>
        <v>0</v>
      </c>
      <c r="K367" s="505">
        <f>IFERROR(IF(J367&gt;0,_xlfn.XLOOKUP(B367,Financiering!$A$7:$A$32,Financiering!$Z$7:$Z$32)*'Resultaat 9'!J367,0),)</f>
        <v>0</v>
      </c>
      <c r="L367" s="505">
        <f t="shared" si="27"/>
        <v>0</v>
      </c>
      <c r="M367" s="505">
        <f t="shared" si="28"/>
        <v>0</v>
      </c>
      <c r="N367" s="501" t="str">
        <f t="shared" si="29"/>
        <v/>
      </c>
      <c r="O367" s="502">
        <f t="shared" si="30"/>
        <v>0</v>
      </c>
      <c r="P367" s="507" t="str">
        <f t="shared" si="31"/>
        <v/>
      </c>
      <c r="Q367" s="15"/>
      <c r="R367" s="15"/>
      <c r="S367" s="15"/>
      <c r="T367" s="15"/>
      <c r="V367" s="15"/>
      <c r="W367" s="541"/>
    </row>
    <row r="368" spans="1:23" ht="12" customHeight="1" x14ac:dyDescent="0.2">
      <c r="A368" s="118"/>
      <c r="B368" s="504" t="s">
        <v>34</v>
      </c>
      <c r="C368" s="497">
        <f>_xlfn.XLOOKUP(B368,Deelnemersoverzicht!A32:A99,Deelnemersoverzicht!C32:C99)</f>
        <v>0</v>
      </c>
      <c r="D368" s="505">
        <f t="shared" si="23"/>
        <v>0</v>
      </c>
      <c r="E368" s="502">
        <f>IFERROR(IF(D368&gt;0,(_xlfn.XLOOKUP(B368,Financiering!$A$7:$A$32,Financiering!$H$7:$H$32))*'Resultaat 9'!D368,0),)</f>
        <v>0</v>
      </c>
      <c r="F368" s="506">
        <f t="shared" si="24"/>
        <v>0</v>
      </c>
      <c r="G368" s="505">
        <f>IFERROR(IF(F368&gt;0,(_xlfn.XLOOKUP(B368,Financiering!$A$7:$A$32,Financiering!$N$7:$N$32))*'Resultaat 9'!F368,0),)</f>
        <v>0</v>
      </c>
      <c r="H368" s="505">
        <f t="shared" si="25"/>
        <v>0</v>
      </c>
      <c r="I368" s="505">
        <f>IFERROR(IF(H368&gt;0,(_xlfn.XLOOKUP(B368,Financiering!$A$7:$A$32,Financiering!$T$7:$T$32))*'Resultaat 9'!H368,0),"")</f>
        <v>0</v>
      </c>
      <c r="J368" s="505">
        <f t="shared" si="26"/>
        <v>0</v>
      </c>
      <c r="K368" s="505">
        <f>IFERROR(IF(J368&gt;0,_xlfn.XLOOKUP(B368,Financiering!$A$7:$A$32,Financiering!$Z$7:$Z$32)*'Resultaat 9'!J368,0),)</f>
        <v>0</v>
      </c>
      <c r="L368" s="505">
        <f t="shared" si="27"/>
        <v>0</v>
      </c>
      <c r="M368" s="505">
        <f t="shared" si="28"/>
        <v>0</v>
      </c>
      <c r="N368" s="501" t="str">
        <f t="shared" si="29"/>
        <v/>
      </c>
      <c r="O368" s="502">
        <f t="shared" si="30"/>
        <v>0</v>
      </c>
      <c r="P368" s="507" t="str">
        <f t="shared" si="31"/>
        <v/>
      </c>
      <c r="Q368" s="15"/>
      <c r="R368" s="15"/>
      <c r="S368" s="15"/>
      <c r="T368" s="15"/>
      <c r="V368" s="15"/>
      <c r="W368" s="541"/>
    </row>
    <row r="369" spans="1:23" ht="12" customHeight="1" x14ac:dyDescent="0.2">
      <c r="A369" s="118"/>
      <c r="B369" s="504" t="s">
        <v>35</v>
      </c>
      <c r="C369" s="497">
        <f>_xlfn.XLOOKUP(B369,Deelnemersoverzicht!A33:A100,Deelnemersoverzicht!C33:C100)</f>
        <v>0</v>
      </c>
      <c r="D369" s="505">
        <f t="shared" si="23"/>
        <v>0</v>
      </c>
      <c r="E369" s="502">
        <f>IFERROR(IF(D369&gt;0,(_xlfn.XLOOKUP(B369,Financiering!$A$7:$A$32,Financiering!$H$7:$H$32))*'Resultaat 9'!D369,0),)</f>
        <v>0</v>
      </c>
      <c r="F369" s="506">
        <f t="shared" si="24"/>
        <v>0</v>
      </c>
      <c r="G369" s="505">
        <f>IFERROR(IF(F369&gt;0,(_xlfn.XLOOKUP(B369,Financiering!$A$7:$A$32,Financiering!$N$7:$N$32))*'Resultaat 9'!F369,0),)</f>
        <v>0</v>
      </c>
      <c r="H369" s="505">
        <f t="shared" si="25"/>
        <v>0</v>
      </c>
      <c r="I369" s="505">
        <f>IFERROR(IF(H369&gt;0,(_xlfn.XLOOKUP(B369,Financiering!$A$7:$A$32,Financiering!$T$7:$T$32))*'Resultaat 9'!H369,0),"")</f>
        <v>0</v>
      </c>
      <c r="J369" s="505">
        <f t="shared" si="26"/>
        <v>0</v>
      </c>
      <c r="K369" s="505">
        <f>IFERROR(IF(J369&gt;0,_xlfn.XLOOKUP(B369,Financiering!$A$7:$A$32,Financiering!$Z$7:$Z$32)*'Resultaat 9'!J369,0),)</f>
        <v>0</v>
      </c>
      <c r="L369" s="505">
        <f t="shared" si="27"/>
        <v>0</v>
      </c>
      <c r="M369" s="505">
        <f t="shared" si="28"/>
        <v>0</v>
      </c>
      <c r="N369" s="501" t="str">
        <f t="shared" si="29"/>
        <v/>
      </c>
      <c r="O369" s="502">
        <f t="shared" si="30"/>
        <v>0</v>
      </c>
      <c r="P369" s="507" t="str">
        <f t="shared" si="31"/>
        <v/>
      </c>
      <c r="Q369" s="15"/>
      <c r="R369" s="15"/>
      <c r="S369" s="15"/>
      <c r="T369" s="15"/>
      <c r="V369" s="15"/>
      <c r="W369" s="541"/>
    </row>
    <row r="370" spans="1:23" ht="12" customHeight="1" x14ac:dyDescent="0.2">
      <c r="A370" s="118"/>
      <c r="B370" s="504" t="s">
        <v>36</v>
      </c>
      <c r="C370" s="497">
        <f>_xlfn.XLOOKUP(B370,Deelnemersoverzicht!A34:A101,Deelnemersoverzicht!C34:C101)</f>
        <v>0</v>
      </c>
      <c r="D370" s="505">
        <f t="shared" si="23"/>
        <v>0</v>
      </c>
      <c r="E370" s="502">
        <f>IFERROR(IF(D370&gt;0,(_xlfn.XLOOKUP(B370,Financiering!$A$7:$A$32,Financiering!$H$7:$H$32))*'Resultaat 9'!D370,0),)</f>
        <v>0</v>
      </c>
      <c r="F370" s="506">
        <f t="shared" si="24"/>
        <v>0</v>
      </c>
      <c r="G370" s="505">
        <f>IFERROR(IF(F370&gt;0,(_xlfn.XLOOKUP(B370,Financiering!$A$7:$A$32,Financiering!$N$7:$N$32))*'Resultaat 9'!F370,0),)</f>
        <v>0</v>
      </c>
      <c r="H370" s="505">
        <f t="shared" si="25"/>
        <v>0</v>
      </c>
      <c r="I370" s="505">
        <f>IFERROR(IF(H370&gt;0,(_xlfn.XLOOKUP(B370,Financiering!$A$7:$A$32,Financiering!$T$7:$T$32))*'Resultaat 9'!H370,0),"")</f>
        <v>0</v>
      </c>
      <c r="J370" s="505">
        <f t="shared" si="26"/>
        <v>0</v>
      </c>
      <c r="K370" s="505">
        <f>IFERROR(IF(J370&gt;0,_xlfn.XLOOKUP(B370,Financiering!$A$7:$A$32,Financiering!$Z$7:$Z$32)*'Resultaat 9'!J370,0),)</f>
        <v>0</v>
      </c>
      <c r="L370" s="505">
        <f t="shared" si="27"/>
        <v>0</v>
      </c>
      <c r="M370" s="505">
        <f t="shared" si="28"/>
        <v>0</v>
      </c>
      <c r="N370" s="501" t="str">
        <f t="shared" si="29"/>
        <v/>
      </c>
      <c r="O370" s="502">
        <f t="shared" si="30"/>
        <v>0</v>
      </c>
      <c r="P370" s="507" t="str">
        <f t="shared" si="31"/>
        <v/>
      </c>
      <c r="Q370" s="15"/>
      <c r="R370" s="15"/>
      <c r="S370" s="15"/>
      <c r="T370" s="15"/>
      <c r="V370" s="15"/>
      <c r="W370" s="541"/>
    </row>
    <row r="371" spans="1:23" ht="12" customHeight="1" x14ac:dyDescent="0.2">
      <c r="A371" s="118"/>
      <c r="B371" s="504" t="s">
        <v>104</v>
      </c>
      <c r="C371" s="497">
        <f>_xlfn.XLOOKUP(B371,Deelnemersoverzicht!A35:A102,Deelnemersoverzicht!C35:C102)</f>
        <v>0</v>
      </c>
      <c r="D371" s="505">
        <f t="shared" si="23"/>
        <v>0</v>
      </c>
      <c r="E371" s="502">
        <f>IFERROR(IF(D371&gt;0,(_xlfn.XLOOKUP(B371,Financiering!$A$7:$A$32,Financiering!$H$7:$H$32))*'Resultaat 9'!D371,0),)</f>
        <v>0</v>
      </c>
      <c r="F371" s="506">
        <f t="shared" si="24"/>
        <v>0</v>
      </c>
      <c r="G371" s="505">
        <f>IFERROR(IF(F371&gt;0,(_xlfn.XLOOKUP(B371,Financiering!$A$7:$A$32,Financiering!$N$7:$N$32))*'Resultaat 9'!F371,0),)</f>
        <v>0</v>
      </c>
      <c r="H371" s="505">
        <f t="shared" si="25"/>
        <v>0</v>
      </c>
      <c r="I371" s="505">
        <f>IFERROR(IF(H371&gt;0,(_xlfn.XLOOKUP(B371,Financiering!$A$7:$A$32,Financiering!$T$7:$T$32))*'Resultaat 9'!H371,0),"")</f>
        <v>0</v>
      </c>
      <c r="J371" s="505">
        <f t="shared" si="26"/>
        <v>0</v>
      </c>
      <c r="K371" s="505">
        <f>IFERROR(IF(J371&gt;0,_xlfn.XLOOKUP(B371,Financiering!$A$7:$A$32,Financiering!$Z$7:$Z$32)*'Resultaat 9'!J371,0),)</f>
        <v>0</v>
      </c>
      <c r="L371" s="505">
        <f t="shared" si="27"/>
        <v>0</v>
      </c>
      <c r="M371" s="505">
        <f t="shared" si="28"/>
        <v>0</v>
      </c>
      <c r="N371" s="501" t="str">
        <f t="shared" si="29"/>
        <v/>
      </c>
      <c r="O371" s="502">
        <f t="shared" si="30"/>
        <v>0</v>
      </c>
      <c r="P371" s="507" t="str">
        <f t="shared" si="31"/>
        <v/>
      </c>
      <c r="Q371" s="15"/>
      <c r="R371" s="15"/>
      <c r="S371" s="15"/>
      <c r="T371" s="15"/>
      <c r="V371" s="15"/>
      <c r="W371" s="541"/>
    </row>
    <row r="372" spans="1:23" ht="12" customHeight="1" x14ac:dyDescent="0.2">
      <c r="A372" s="118"/>
      <c r="B372" s="504" t="s">
        <v>105</v>
      </c>
      <c r="C372" s="497">
        <f>_xlfn.XLOOKUP(B372,Deelnemersoverzicht!A36:A103,Deelnemersoverzicht!C36:C103)</f>
        <v>0</v>
      </c>
      <c r="D372" s="505">
        <f t="shared" si="23"/>
        <v>0</v>
      </c>
      <c r="E372" s="502">
        <f>IFERROR(IF(D372&gt;0,(_xlfn.XLOOKUP(B372,Financiering!$A$7:$A$32,Financiering!$H$7:$H$32))*'Resultaat 9'!D372,0),)</f>
        <v>0</v>
      </c>
      <c r="F372" s="506">
        <f t="shared" si="24"/>
        <v>0</v>
      </c>
      <c r="G372" s="505">
        <f>IFERROR(IF(F372&gt;0,(_xlfn.XLOOKUP(B372,Financiering!$A$7:$A$32,Financiering!$N$7:$N$32))*'Resultaat 9'!F372,0),)</f>
        <v>0</v>
      </c>
      <c r="H372" s="505">
        <f t="shared" si="25"/>
        <v>0</v>
      </c>
      <c r="I372" s="505">
        <f>IFERROR(IF(H372&gt;0,(_xlfn.XLOOKUP(B372,Financiering!$A$7:$A$32,Financiering!$T$7:$T$32))*'Resultaat 9'!H372,0),"")</f>
        <v>0</v>
      </c>
      <c r="J372" s="505">
        <f t="shared" si="26"/>
        <v>0</v>
      </c>
      <c r="K372" s="505">
        <f>IFERROR(IF(J372&gt;0,_xlfn.XLOOKUP(B372,Financiering!$A$7:$A$32,Financiering!$Z$7:$Z$32)*'Resultaat 9'!J372,0),)</f>
        <v>0</v>
      </c>
      <c r="L372" s="505">
        <f t="shared" si="27"/>
        <v>0</v>
      </c>
      <c r="M372" s="505">
        <f t="shared" si="28"/>
        <v>0</v>
      </c>
      <c r="N372" s="501" t="str">
        <f t="shared" si="29"/>
        <v/>
      </c>
      <c r="O372" s="502">
        <f t="shared" si="30"/>
        <v>0</v>
      </c>
      <c r="P372" s="507" t="str">
        <f t="shared" si="31"/>
        <v/>
      </c>
      <c r="Q372" s="15"/>
      <c r="R372" s="15"/>
      <c r="S372" s="15"/>
      <c r="T372" s="15"/>
      <c r="V372" s="15"/>
      <c r="W372" s="541"/>
    </row>
    <row r="373" spans="1:23" ht="12" customHeight="1" x14ac:dyDescent="0.2">
      <c r="A373" s="118"/>
      <c r="B373" s="504" t="s">
        <v>130</v>
      </c>
      <c r="C373" s="497">
        <f>_xlfn.XLOOKUP(B373,Deelnemersoverzicht!A37:A104,Deelnemersoverzicht!C37:C104)</f>
        <v>0</v>
      </c>
      <c r="D373" s="505">
        <f t="shared" si="23"/>
        <v>0</v>
      </c>
      <c r="E373" s="502">
        <f>IFERROR(IF(D373&gt;0,(_xlfn.XLOOKUP(B373,Financiering!$A$7:$A$32,Financiering!$H$7:$H$32))*'Resultaat 9'!D373,0),)</f>
        <v>0</v>
      </c>
      <c r="F373" s="506">
        <f t="shared" si="24"/>
        <v>0</v>
      </c>
      <c r="G373" s="505">
        <f>IFERROR(IF(F373&gt;0,(_xlfn.XLOOKUP(B373,Financiering!$A$7:$A$32,Financiering!$N$7:$N$32))*'Resultaat 9'!F373,0),)</f>
        <v>0</v>
      </c>
      <c r="H373" s="505">
        <f t="shared" si="25"/>
        <v>0</v>
      </c>
      <c r="I373" s="505">
        <f>IFERROR(IF(H373&gt;0,(_xlfn.XLOOKUP(B373,Financiering!$A$7:$A$32,Financiering!$T$7:$T$32))*'Resultaat 9'!H373,0),"")</f>
        <v>0</v>
      </c>
      <c r="J373" s="505">
        <f t="shared" si="26"/>
        <v>0</v>
      </c>
      <c r="K373" s="505">
        <f>IFERROR(IF(J373&gt;0,_xlfn.XLOOKUP(B373,Financiering!$A$7:$A$32,Financiering!$Z$7:$Z$32)*'Resultaat 9'!J373,0),)</f>
        <v>0</v>
      </c>
      <c r="L373" s="505">
        <f t="shared" si="27"/>
        <v>0</v>
      </c>
      <c r="M373" s="505">
        <f t="shared" si="28"/>
        <v>0</v>
      </c>
      <c r="N373" s="501" t="str">
        <f t="shared" si="29"/>
        <v/>
      </c>
      <c r="O373" s="502">
        <f t="shared" si="30"/>
        <v>0</v>
      </c>
      <c r="P373" s="507" t="str">
        <f t="shared" si="31"/>
        <v/>
      </c>
      <c r="Q373" s="15"/>
      <c r="R373" s="15"/>
      <c r="S373" s="15"/>
      <c r="T373" s="15"/>
      <c r="V373" s="15"/>
      <c r="W373" s="541"/>
    </row>
    <row r="374" spans="1:23" ht="12" customHeight="1" x14ac:dyDescent="0.2">
      <c r="A374" s="118"/>
      <c r="B374" s="504" t="s">
        <v>131</v>
      </c>
      <c r="C374" s="497">
        <f>_xlfn.XLOOKUP(B374,Deelnemersoverzicht!A38:A105,Deelnemersoverzicht!C38:C105)</f>
        <v>0</v>
      </c>
      <c r="D374" s="505">
        <f t="shared" si="23"/>
        <v>0</v>
      </c>
      <c r="E374" s="502">
        <f>IFERROR(IF(D374&gt;0,(_xlfn.XLOOKUP(B374,Financiering!$A$7:$A$32,Financiering!$H$7:$H$32))*'Resultaat 9'!D374,0),)</f>
        <v>0</v>
      </c>
      <c r="F374" s="506">
        <f t="shared" si="24"/>
        <v>0</v>
      </c>
      <c r="G374" s="505">
        <f>IFERROR(IF(F374&gt;0,(_xlfn.XLOOKUP(B374,Financiering!$A$7:$A$32,Financiering!$N$7:$N$32))*'Resultaat 9'!F374,0),)</f>
        <v>0</v>
      </c>
      <c r="H374" s="505">
        <f t="shared" si="25"/>
        <v>0</v>
      </c>
      <c r="I374" s="505">
        <f>IFERROR(IF(H374&gt;0,(_xlfn.XLOOKUP(B374,Financiering!$A$7:$A$32,Financiering!$T$7:$T$32))*'Resultaat 9'!H374,0),"")</f>
        <v>0</v>
      </c>
      <c r="J374" s="505">
        <f t="shared" si="26"/>
        <v>0</v>
      </c>
      <c r="K374" s="505">
        <f>IFERROR(IF(J374&gt;0,_xlfn.XLOOKUP(B374,Financiering!$A$7:$A$32,Financiering!$Z$7:$Z$32)*'Resultaat 9'!J374,0),)</f>
        <v>0</v>
      </c>
      <c r="L374" s="505">
        <f t="shared" si="27"/>
        <v>0</v>
      </c>
      <c r="M374" s="505">
        <f t="shared" si="28"/>
        <v>0</v>
      </c>
      <c r="N374" s="501" t="str">
        <f t="shared" si="29"/>
        <v/>
      </c>
      <c r="O374" s="502">
        <f t="shared" si="30"/>
        <v>0</v>
      </c>
      <c r="P374" s="507" t="str">
        <f t="shared" si="31"/>
        <v/>
      </c>
      <c r="Q374" s="15"/>
      <c r="R374" s="15"/>
      <c r="S374" s="15"/>
      <c r="T374" s="15"/>
      <c r="V374" s="15"/>
      <c r="W374" s="541"/>
    </row>
    <row r="375" spans="1:23" ht="12" customHeight="1" x14ac:dyDescent="0.2">
      <c r="A375" s="118"/>
      <c r="B375" s="504" t="s">
        <v>132</v>
      </c>
      <c r="C375" s="497">
        <f>_xlfn.XLOOKUP(B375,Deelnemersoverzicht!A39:A106,Deelnemersoverzicht!C39:C106)</f>
        <v>0</v>
      </c>
      <c r="D375" s="505">
        <f t="shared" si="23"/>
        <v>0</v>
      </c>
      <c r="E375" s="502">
        <f>IFERROR(IF(D375&gt;0,(_xlfn.XLOOKUP(B375,Financiering!$A$7:$A$32,Financiering!$H$7:$H$32))*'Resultaat 9'!D375,0),)</f>
        <v>0</v>
      </c>
      <c r="F375" s="506">
        <f t="shared" si="24"/>
        <v>0</v>
      </c>
      <c r="G375" s="505">
        <f>IFERROR(IF(F375&gt;0,(_xlfn.XLOOKUP(B375,Financiering!$A$7:$A$32,Financiering!$N$7:$N$32))*'Resultaat 9'!F375,0),)</f>
        <v>0</v>
      </c>
      <c r="H375" s="505">
        <f t="shared" si="25"/>
        <v>0</v>
      </c>
      <c r="I375" s="505">
        <f>IFERROR(IF(H375&gt;0,(_xlfn.XLOOKUP(B375,Financiering!$A$7:$A$32,Financiering!$T$7:$T$32))*'Resultaat 9'!H375,0),"")</f>
        <v>0</v>
      </c>
      <c r="J375" s="505">
        <f t="shared" si="26"/>
        <v>0</v>
      </c>
      <c r="K375" s="505">
        <f>IFERROR(IF(J375&gt;0,_xlfn.XLOOKUP(B375,Financiering!$A$7:$A$32,Financiering!$Z$7:$Z$32)*'Resultaat 9'!J375,0),)</f>
        <v>0</v>
      </c>
      <c r="L375" s="505">
        <f t="shared" si="27"/>
        <v>0</v>
      </c>
      <c r="M375" s="505">
        <f t="shared" si="28"/>
        <v>0</v>
      </c>
      <c r="N375" s="501" t="str">
        <f t="shared" si="29"/>
        <v/>
      </c>
      <c r="O375" s="502">
        <f t="shared" si="30"/>
        <v>0</v>
      </c>
      <c r="P375" s="507" t="str">
        <f t="shared" si="31"/>
        <v/>
      </c>
      <c r="Q375" s="15"/>
      <c r="R375" s="15"/>
      <c r="S375" s="15"/>
      <c r="T375" s="15"/>
      <c r="V375" s="15"/>
      <c r="W375" s="541"/>
    </row>
    <row r="376" spans="1:23" ht="12" customHeight="1" x14ac:dyDescent="0.2">
      <c r="A376" s="118"/>
      <c r="B376" s="504" t="s">
        <v>133</v>
      </c>
      <c r="C376" s="497">
        <f>_xlfn.XLOOKUP(B376,Deelnemersoverzicht!A40:A107,Deelnemersoverzicht!C40:C107)</f>
        <v>0</v>
      </c>
      <c r="D376" s="505">
        <f t="shared" si="23"/>
        <v>0</v>
      </c>
      <c r="E376" s="502">
        <f>IFERROR(IF(D376&gt;0,(_xlfn.XLOOKUP(B376,Financiering!$A$7:$A$32,Financiering!$H$7:$H$32))*'Resultaat 9'!D376,0),)</f>
        <v>0</v>
      </c>
      <c r="F376" s="506">
        <f t="shared" si="24"/>
        <v>0</v>
      </c>
      <c r="G376" s="505">
        <f>IFERROR(IF(F376&gt;0,(_xlfn.XLOOKUP(B376,Financiering!$A$7:$A$32,Financiering!$N$7:$N$32))*'Resultaat 9'!F376,0),)</f>
        <v>0</v>
      </c>
      <c r="H376" s="505">
        <f t="shared" si="25"/>
        <v>0</v>
      </c>
      <c r="I376" s="505">
        <f>IFERROR(IF(H376&gt;0,(_xlfn.XLOOKUP(B376,Financiering!$A$7:$A$32,Financiering!$T$7:$T$32))*'Resultaat 9'!H376,0),"")</f>
        <v>0</v>
      </c>
      <c r="J376" s="505">
        <f t="shared" si="26"/>
        <v>0</v>
      </c>
      <c r="K376" s="505">
        <f>IFERROR(IF(J376&gt;0,_xlfn.XLOOKUP(B376,Financiering!$A$7:$A$32,Financiering!$Z$7:$Z$32)*'Resultaat 9'!J376,0),)</f>
        <v>0</v>
      </c>
      <c r="L376" s="505">
        <f t="shared" si="27"/>
        <v>0</v>
      </c>
      <c r="M376" s="505">
        <f t="shared" si="28"/>
        <v>0</v>
      </c>
      <c r="N376" s="501" t="str">
        <f t="shared" si="29"/>
        <v/>
      </c>
      <c r="O376" s="502">
        <f t="shared" si="30"/>
        <v>0</v>
      </c>
      <c r="P376" s="507" t="str">
        <f t="shared" si="31"/>
        <v/>
      </c>
      <c r="Q376" s="15"/>
      <c r="R376" s="15"/>
      <c r="S376" s="15"/>
      <c r="T376" s="15"/>
      <c r="V376" s="15"/>
      <c r="W376" s="541"/>
    </row>
    <row r="377" spans="1:23" ht="12" customHeight="1" thickBot="1" x14ac:dyDescent="0.25">
      <c r="A377" s="118"/>
      <c r="B377" s="504" t="s">
        <v>134</v>
      </c>
      <c r="C377" s="497">
        <f>_xlfn.XLOOKUP(B377,Deelnemersoverzicht!A41:A108,Deelnemersoverzicht!C41:C108)</f>
        <v>0</v>
      </c>
      <c r="D377" s="505">
        <f t="shared" si="23"/>
        <v>0</v>
      </c>
      <c r="E377" s="502">
        <f>IFERROR(IF(D377&gt;0,(_xlfn.XLOOKUP(B377,Financiering!$A$7:$A$32,Financiering!$H$7:$H$32))*'Resultaat 9'!D377,0),)</f>
        <v>0</v>
      </c>
      <c r="F377" s="506">
        <f t="shared" si="24"/>
        <v>0</v>
      </c>
      <c r="G377" s="505">
        <f>IFERROR(IF(F377&gt;0,(_xlfn.XLOOKUP(B377,Financiering!$A$7:$A$32,Financiering!$N$7:$N$32))*'Resultaat 9'!F377,0),)</f>
        <v>0</v>
      </c>
      <c r="H377" s="505">
        <f t="shared" si="25"/>
        <v>0</v>
      </c>
      <c r="I377" s="505">
        <f>IFERROR(IF(H377&gt;0,(_xlfn.XLOOKUP(B377,Financiering!$A$7:$A$32,Financiering!$T$7:$T$32))*'Resultaat 9'!H377,0),"")</f>
        <v>0</v>
      </c>
      <c r="J377" s="505">
        <f t="shared" si="26"/>
        <v>0</v>
      </c>
      <c r="K377" s="505">
        <f>IFERROR(IF(J377&gt;0,_xlfn.XLOOKUP(B377,Financiering!$A$7:$A$32,Financiering!$Z$7:$Z$32)*'Resultaat 9'!J377,0),)</f>
        <v>0</v>
      </c>
      <c r="L377" s="505">
        <f t="shared" si="27"/>
        <v>0</v>
      </c>
      <c r="M377" s="505">
        <f t="shared" si="28"/>
        <v>0</v>
      </c>
      <c r="N377" s="501" t="str">
        <f t="shared" si="29"/>
        <v/>
      </c>
      <c r="O377" s="502">
        <f t="shared" si="30"/>
        <v>0</v>
      </c>
      <c r="P377" s="507" t="str">
        <f t="shared" si="31"/>
        <v/>
      </c>
      <c r="Q377" s="15"/>
      <c r="R377" s="15"/>
      <c r="S377" s="15"/>
      <c r="T377" s="15"/>
      <c r="V377" s="15"/>
      <c r="W377" s="541"/>
    </row>
    <row r="378" spans="1:23" ht="12" hidden="1" customHeight="1" x14ac:dyDescent="0.2">
      <c r="A378" s="118"/>
      <c r="B378" s="504" t="s">
        <v>169</v>
      </c>
      <c r="C378" s="497">
        <f>_xlfn.XLOOKUP(B378,Deelnemersoverzicht!A42:A109,Deelnemersoverzicht!C42:C109)</f>
        <v>0</v>
      </c>
      <c r="D378" s="505">
        <f t="shared" si="23"/>
        <v>0</v>
      </c>
      <c r="E378" s="502">
        <f>IFERROR(IF(D378&gt;0,(_xlfn.XLOOKUP(B378,Financiering!A33:A58,Financiering!H33:H58))*'Resultaat 1'!D378,0),)</f>
        <v>0</v>
      </c>
      <c r="F378" s="506">
        <f t="shared" si="24"/>
        <v>0</v>
      </c>
      <c r="G378" s="505">
        <f>IFERROR(IF(F378&gt;0,Financiering!N33*'Resultaat 1'!F378,0),)</f>
        <v>0</v>
      </c>
      <c r="H378" s="505">
        <f t="shared" si="25"/>
        <v>0</v>
      </c>
      <c r="I378" s="505">
        <f>IFERROR(IF(H378&gt;0,Financiering!T33*'Resultaat 1'!H378,0),0)</f>
        <v>0</v>
      </c>
      <c r="J378" s="505">
        <f t="shared" si="26"/>
        <v>0</v>
      </c>
      <c r="K378" s="505">
        <f>IFERROR(IF(J378&gt;0,Financiering!Z33*'Resultaat 1'!J378,0),)</f>
        <v>0</v>
      </c>
      <c r="L378" s="505">
        <f t="shared" si="27"/>
        <v>0</v>
      </c>
      <c r="M378" s="505">
        <f t="shared" si="28"/>
        <v>0</v>
      </c>
      <c r="N378" s="501" t="str">
        <f t="shared" si="29"/>
        <v/>
      </c>
      <c r="O378" s="502">
        <f t="shared" si="30"/>
        <v>0</v>
      </c>
      <c r="P378" s="507" t="str">
        <f t="shared" si="31"/>
        <v/>
      </c>
      <c r="Q378" s="15"/>
      <c r="R378" s="15"/>
      <c r="S378" s="15"/>
      <c r="T378" s="15"/>
      <c r="V378" s="15"/>
      <c r="W378" s="541"/>
    </row>
    <row r="379" spans="1:23" ht="12" hidden="1" customHeight="1" x14ac:dyDescent="0.2">
      <c r="A379" s="118"/>
      <c r="B379" s="504" t="s">
        <v>170</v>
      </c>
      <c r="C379" s="497">
        <f>_xlfn.XLOOKUP(B379,Deelnemersoverzicht!A43:A110,Deelnemersoverzicht!C43:C110)</f>
        <v>0</v>
      </c>
      <c r="D379" s="505">
        <f t="shared" si="23"/>
        <v>0</v>
      </c>
      <c r="E379" s="502">
        <f>IFERROR(IF(D379&gt;0,(_xlfn.XLOOKUP(B379,Financiering!A34:A59,Financiering!H34:H59))*'Resultaat 1'!D379,0),)</f>
        <v>0</v>
      </c>
      <c r="F379" s="506">
        <f t="shared" si="24"/>
        <v>0</v>
      </c>
      <c r="G379" s="505">
        <f>IFERROR(IF(F379&gt;0,Financiering!N34*'Resultaat 1'!F379,0),)</f>
        <v>0</v>
      </c>
      <c r="H379" s="505">
        <f t="shared" si="25"/>
        <v>0</v>
      </c>
      <c r="I379" s="505">
        <f>IFERROR(IF(H379&gt;0,Financiering!T34*'Resultaat 1'!H379,0),0)</f>
        <v>0</v>
      </c>
      <c r="J379" s="505">
        <f t="shared" si="26"/>
        <v>0</v>
      </c>
      <c r="K379" s="505">
        <f>IFERROR(IF(J379&gt;0,Financiering!Z34*'Resultaat 1'!J379,0),)</f>
        <v>0</v>
      </c>
      <c r="L379" s="505">
        <f t="shared" si="27"/>
        <v>0</v>
      </c>
      <c r="M379" s="505">
        <f t="shared" si="28"/>
        <v>0</v>
      </c>
      <c r="N379" s="501" t="str">
        <f t="shared" si="29"/>
        <v/>
      </c>
      <c r="O379" s="502">
        <f t="shared" si="30"/>
        <v>0</v>
      </c>
      <c r="P379" s="507" t="str">
        <f t="shared" si="31"/>
        <v/>
      </c>
      <c r="Q379" s="15"/>
      <c r="R379" s="15"/>
      <c r="S379" s="15"/>
      <c r="T379" s="15"/>
      <c r="V379" s="15"/>
      <c r="W379" s="541"/>
    </row>
    <row r="380" spans="1:23" ht="12" hidden="1" customHeight="1" x14ac:dyDescent="0.2">
      <c r="A380" s="118"/>
      <c r="B380" s="504" t="s">
        <v>171</v>
      </c>
      <c r="C380" s="497">
        <f>_xlfn.XLOOKUP(B380,Deelnemersoverzicht!A44:A111,Deelnemersoverzicht!C44:C111)</f>
        <v>0</v>
      </c>
      <c r="D380" s="505">
        <f t="shared" si="23"/>
        <v>0</v>
      </c>
      <c r="E380" s="502">
        <f>IFERROR(IF(D380&gt;0,(_xlfn.XLOOKUP(B380,Financiering!A35:A60,Financiering!H35:H60))*'Resultaat 1'!D380,0),)</f>
        <v>0</v>
      </c>
      <c r="F380" s="506">
        <f t="shared" si="24"/>
        <v>0</v>
      </c>
      <c r="G380" s="505">
        <f>IFERROR(IF(F380&gt;0,Financiering!N35*'Resultaat 1'!F380,0),)</f>
        <v>0</v>
      </c>
      <c r="H380" s="505">
        <f t="shared" si="25"/>
        <v>0</v>
      </c>
      <c r="I380" s="505">
        <f>IFERROR(IF(H380&gt;0,Financiering!T35*'Resultaat 1'!H380,0),0)</f>
        <v>0</v>
      </c>
      <c r="J380" s="505">
        <f t="shared" si="26"/>
        <v>0</v>
      </c>
      <c r="K380" s="505">
        <f>IFERROR(IF(J380&gt;0,Financiering!Z35*'Resultaat 1'!J380,0),)</f>
        <v>0</v>
      </c>
      <c r="L380" s="505">
        <f t="shared" si="27"/>
        <v>0</v>
      </c>
      <c r="M380" s="505">
        <f t="shared" si="28"/>
        <v>0</v>
      </c>
      <c r="N380" s="501" t="str">
        <f t="shared" si="29"/>
        <v/>
      </c>
      <c r="O380" s="502">
        <f t="shared" si="30"/>
        <v>0</v>
      </c>
      <c r="P380" s="507" t="str">
        <f t="shared" si="31"/>
        <v/>
      </c>
      <c r="Q380" s="15"/>
      <c r="R380" s="15"/>
      <c r="S380" s="15"/>
      <c r="T380" s="15"/>
      <c r="V380" s="15"/>
      <c r="W380" s="541"/>
    </row>
    <row r="381" spans="1:23" ht="12" hidden="1" customHeight="1" x14ac:dyDescent="0.2">
      <c r="A381" s="118"/>
      <c r="B381" s="504" t="s">
        <v>172</v>
      </c>
      <c r="C381" s="497">
        <f>_xlfn.XLOOKUP(B381,Deelnemersoverzicht!A45:A112,Deelnemersoverzicht!C45:C112)</f>
        <v>0</v>
      </c>
      <c r="D381" s="505">
        <f t="shared" si="23"/>
        <v>0</v>
      </c>
      <c r="E381" s="502">
        <f>IFERROR(IF(D381&gt;0,(_xlfn.XLOOKUP(B381,Financiering!A36:A61,Financiering!H36:H61))*'Resultaat 1'!D381,0),)</f>
        <v>0</v>
      </c>
      <c r="F381" s="506">
        <f t="shared" si="24"/>
        <v>0</v>
      </c>
      <c r="G381" s="505">
        <f>IFERROR(IF(F381&gt;0,Financiering!N36*'Resultaat 1'!F381,0),)</f>
        <v>0</v>
      </c>
      <c r="H381" s="505">
        <f t="shared" si="25"/>
        <v>0</v>
      </c>
      <c r="I381" s="505">
        <f>IFERROR(IF(H381&gt;0,Financiering!T36*'Resultaat 1'!H381,0),0)</f>
        <v>0</v>
      </c>
      <c r="J381" s="505">
        <f t="shared" si="26"/>
        <v>0</v>
      </c>
      <c r="K381" s="505">
        <f>IFERROR(IF(J381&gt;0,Financiering!Z36*'Resultaat 1'!J381,0),)</f>
        <v>0</v>
      </c>
      <c r="L381" s="505">
        <f t="shared" si="27"/>
        <v>0</v>
      </c>
      <c r="M381" s="505">
        <f t="shared" si="28"/>
        <v>0</v>
      </c>
      <c r="N381" s="501" t="str">
        <f t="shared" si="29"/>
        <v/>
      </c>
      <c r="O381" s="502">
        <f t="shared" si="30"/>
        <v>0</v>
      </c>
      <c r="P381" s="507" t="str">
        <f t="shared" si="31"/>
        <v/>
      </c>
      <c r="Q381" s="15"/>
      <c r="R381" s="15"/>
      <c r="S381" s="15"/>
      <c r="T381" s="15"/>
      <c r="V381" s="15"/>
      <c r="W381" s="541"/>
    </row>
    <row r="382" spans="1:23" ht="12" hidden="1" customHeight="1" x14ac:dyDescent="0.2">
      <c r="A382" s="118"/>
      <c r="B382" s="504" t="s">
        <v>173</v>
      </c>
      <c r="C382" s="497">
        <f>_xlfn.XLOOKUP(B382,Deelnemersoverzicht!A46:A113,Deelnemersoverzicht!C46:C113)</f>
        <v>0</v>
      </c>
      <c r="D382" s="505">
        <f t="shared" si="23"/>
        <v>0</v>
      </c>
      <c r="E382" s="502">
        <f>IFERROR(IF(D382&gt;0,(_xlfn.XLOOKUP(B382,Financiering!A37:A62,Financiering!H37:H62))*'Resultaat 1'!D382,0),)</f>
        <v>0</v>
      </c>
      <c r="F382" s="506">
        <f t="shared" si="24"/>
        <v>0</v>
      </c>
      <c r="G382" s="505">
        <f>IFERROR(IF(F382&gt;0,Financiering!N37*'Resultaat 1'!F382,0),)</f>
        <v>0</v>
      </c>
      <c r="H382" s="505">
        <f t="shared" si="25"/>
        <v>0</v>
      </c>
      <c r="I382" s="505">
        <f>IFERROR(IF(H382&gt;0,Financiering!T37*'Resultaat 1'!H382,0),0)</f>
        <v>0</v>
      </c>
      <c r="J382" s="505">
        <f t="shared" si="26"/>
        <v>0</v>
      </c>
      <c r="K382" s="505">
        <f>IFERROR(IF(J382&gt;0,Financiering!Z37*'Resultaat 1'!J382,0),)</f>
        <v>0</v>
      </c>
      <c r="L382" s="505">
        <f t="shared" si="27"/>
        <v>0</v>
      </c>
      <c r="M382" s="505">
        <f t="shared" si="28"/>
        <v>0</v>
      </c>
      <c r="N382" s="501" t="str">
        <f t="shared" si="29"/>
        <v/>
      </c>
      <c r="O382" s="502">
        <f t="shared" si="30"/>
        <v>0</v>
      </c>
      <c r="P382" s="507" t="str">
        <f t="shared" si="31"/>
        <v/>
      </c>
      <c r="Q382" s="15"/>
      <c r="R382" s="15"/>
      <c r="S382" s="15"/>
      <c r="T382" s="15"/>
      <c r="V382" s="15"/>
      <c r="W382" s="541"/>
    </row>
    <row r="383" spans="1:23" ht="12" hidden="1" customHeight="1" x14ac:dyDescent="0.2">
      <c r="A383" s="118"/>
      <c r="B383" s="504" t="s">
        <v>174</v>
      </c>
      <c r="C383" s="497">
        <f>_xlfn.XLOOKUP(B383,Deelnemersoverzicht!A47:A114,Deelnemersoverzicht!C47:C114)</f>
        <v>0</v>
      </c>
      <c r="D383" s="505">
        <f t="shared" si="23"/>
        <v>0</v>
      </c>
      <c r="E383" s="502">
        <f>IFERROR(IF(D383&gt;0,(_xlfn.XLOOKUP(B383,Financiering!A38:A63,Financiering!H38:H63))*'Resultaat 1'!D383,0),)</f>
        <v>0</v>
      </c>
      <c r="F383" s="506">
        <f t="shared" si="24"/>
        <v>0</v>
      </c>
      <c r="G383" s="505">
        <f>IFERROR(IF(F383&gt;0,Financiering!N38*'Resultaat 1'!F383,0),)</f>
        <v>0</v>
      </c>
      <c r="H383" s="505">
        <f t="shared" si="25"/>
        <v>0</v>
      </c>
      <c r="I383" s="505">
        <f>IFERROR(IF(H383&gt;0,Financiering!T38*'Resultaat 1'!H383,0),0)</f>
        <v>0</v>
      </c>
      <c r="J383" s="505">
        <f t="shared" si="26"/>
        <v>0</v>
      </c>
      <c r="K383" s="505">
        <f>IFERROR(IF(J383&gt;0,Financiering!Z38*'Resultaat 1'!J383,0),)</f>
        <v>0</v>
      </c>
      <c r="L383" s="505">
        <f t="shared" si="27"/>
        <v>0</v>
      </c>
      <c r="M383" s="505">
        <f t="shared" si="28"/>
        <v>0</v>
      </c>
      <c r="N383" s="501" t="str">
        <f t="shared" si="29"/>
        <v/>
      </c>
      <c r="O383" s="502">
        <f t="shared" si="30"/>
        <v>0</v>
      </c>
      <c r="P383" s="507" t="str">
        <f t="shared" si="31"/>
        <v/>
      </c>
      <c r="Q383" s="15"/>
      <c r="R383" s="15"/>
      <c r="S383" s="15"/>
      <c r="T383" s="15"/>
      <c r="V383" s="15"/>
      <c r="W383" s="541"/>
    </row>
    <row r="384" spans="1:23" ht="12" hidden="1" customHeight="1" x14ac:dyDescent="0.2">
      <c r="A384" s="118"/>
      <c r="B384" s="504" t="s">
        <v>175</v>
      </c>
      <c r="C384" s="497">
        <f>_xlfn.XLOOKUP(B384,Deelnemersoverzicht!A48:A115,Deelnemersoverzicht!C48:C115)</f>
        <v>0</v>
      </c>
      <c r="D384" s="505">
        <f t="shared" ref="D384:D402" si="32">SUMIFS($N$15:$N$315,$C$15:$C$315,C384,$M$15:$M$315,$D$350)</f>
        <v>0</v>
      </c>
      <c r="E384" s="502">
        <f>IFERROR(IF(D384&gt;0,(_xlfn.XLOOKUP(B384,Financiering!A39:A64,Financiering!H39:H64))*'Resultaat 1'!D384,0),)</f>
        <v>0</v>
      </c>
      <c r="F384" s="506">
        <f t="shared" ref="F384:F402" si="33">SUMIFS($N$15:$N$315,$C$15:$C$315,C384,$M$15:$M$315,$F$350)</f>
        <v>0</v>
      </c>
      <c r="G384" s="505">
        <f>IFERROR(IF(F384&gt;0,Financiering!N39*'Resultaat 1'!F384,0),)</f>
        <v>0</v>
      </c>
      <c r="H384" s="505">
        <f t="shared" ref="H384:H402" si="34">SUMIFS($N$15:$N$315,$C$15:$C$315,C384,$M$15:$M$315,$H$350)</f>
        <v>0</v>
      </c>
      <c r="I384" s="505">
        <f>IFERROR(IF(H384&gt;0,Financiering!T39*'Resultaat 1'!H384,0),0)</f>
        <v>0</v>
      </c>
      <c r="J384" s="505">
        <f t="shared" ref="J384:J402" si="35">SUMIFS($N$15:$N$315,$C$15:$C$315,C384,$M$15:$M$315,$J$350)</f>
        <v>0</v>
      </c>
      <c r="K384" s="505">
        <f>IFERROR(IF(J384&gt;0,Financiering!Z39*'Resultaat 1'!J384,0),)</f>
        <v>0</v>
      </c>
      <c r="L384" s="505">
        <f t="shared" ref="L384:L402" si="36">D384+F384+H384+J384</f>
        <v>0</v>
      </c>
      <c r="M384" s="505">
        <f t="shared" ref="M384:M402" si="37">E384+G384+I384+K384</f>
        <v>0</v>
      </c>
      <c r="N384" s="501" t="str">
        <f t="shared" si="29"/>
        <v/>
      </c>
      <c r="O384" s="502">
        <f t="shared" si="30"/>
        <v>0</v>
      </c>
      <c r="P384" s="507" t="str">
        <f t="shared" si="31"/>
        <v/>
      </c>
      <c r="Q384" s="15"/>
      <c r="R384" s="15"/>
      <c r="S384" s="15"/>
      <c r="T384" s="15"/>
      <c r="V384" s="15"/>
      <c r="W384" s="541"/>
    </row>
    <row r="385" spans="1:23" ht="12" hidden="1" customHeight="1" x14ac:dyDescent="0.2">
      <c r="A385" s="118"/>
      <c r="B385" s="504" t="s">
        <v>176</v>
      </c>
      <c r="C385" s="497">
        <f>_xlfn.XLOOKUP(B385,Deelnemersoverzicht!A49:A116,Deelnemersoverzicht!C49:C116)</f>
        <v>0</v>
      </c>
      <c r="D385" s="505">
        <f t="shared" si="32"/>
        <v>0</v>
      </c>
      <c r="E385" s="502">
        <f>IFERROR(IF(D385&gt;0,(_xlfn.XLOOKUP(B385,Financiering!A40:A65,Financiering!H40:H65))*'Resultaat 1'!D385,0),)</f>
        <v>0</v>
      </c>
      <c r="F385" s="506">
        <f t="shared" si="33"/>
        <v>0</v>
      </c>
      <c r="G385" s="505">
        <f>IFERROR(IF(F385&gt;0,Financiering!N40*'Resultaat 1'!F385,0),)</f>
        <v>0</v>
      </c>
      <c r="H385" s="505">
        <f t="shared" si="34"/>
        <v>0</v>
      </c>
      <c r="I385" s="505">
        <f>IFERROR(IF(H385&gt;0,Financiering!T40*'Resultaat 1'!H385,0),0)</f>
        <v>0</v>
      </c>
      <c r="J385" s="505">
        <f t="shared" si="35"/>
        <v>0</v>
      </c>
      <c r="K385" s="505">
        <f>IFERROR(IF(J385&gt;0,Financiering!Z40*'Resultaat 1'!J385,0),)</f>
        <v>0</v>
      </c>
      <c r="L385" s="505">
        <f t="shared" si="36"/>
        <v>0</v>
      </c>
      <c r="M385" s="505">
        <f t="shared" si="37"/>
        <v>0</v>
      </c>
      <c r="N385" s="501" t="str">
        <f t="shared" si="29"/>
        <v/>
      </c>
      <c r="O385" s="502">
        <f t="shared" si="30"/>
        <v>0</v>
      </c>
      <c r="P385" s="507" t="str">
        <f t="shared" si="31"/>
        <v/>
      </c>
      <c r="Q385" s="15"/>
      <c r="R385" s="15"/>
      <c r="S385" s="15"/>
      <c r="T385" s="15"/>
      <c r="V385" s="15"/>
      <c r="W385" s="541"/>
    </row>
    <row r="386" spans="1:23" ht="12" hidden="1" customHeight="1" x14ac:dyDescent="0.2">
      <c r="A386" s="118"/>
      <c r="B386" s="504" t="s">
        <v>177</v>
      </c>
      <c r="C386" s="497">
        <f>_xlfn.XLOOKUP(B386,Deelnemersoverzicht!A50:A117,Deelnemersoverzicht!C50:C117)</f>
        <v>0</v>
      </c>
      <c r="D386" s="505">
        <f t="shared" si="32"/>
        <v>0</v>
      </c>
      <c r="E386" s="502">
        <f>IFERROR(IF(D386&gt;0,(_xlfn.XLOOKUP(B386,Financiering!A41:A66,Financiering!H41:H66))*'Resultaat 1'!D386,0),)</f>
        <v>0</v>
      </c>
      <c r="F386" s="506">
        <f t="shared" si="33"/>
        <v>0</v>
      </c>
      <c r="G386" s="505">
        <f>IFERROR(IF(F386&gt;0,Financiering!N41*'Resultaat 1'!F386,0),)</f>
        <v>0</v>
      </c>
      <c r="H386" s="505">
        <f t="shared" si="34"/>
        <v>0</v>
      </c>
      <c r="I386" s="505">
        <f>IFERROR(IF(H386&gt;0,Financiering!T41*'Resultaat 1'!H386,0),0)</f>
        <v>0</v>
      </c>
      <c r="J386" s="505">
        <f t="shared" si="35"/>
        <v>0</v>
      </c>
      <c r="K386" s="505">
        <f>IFERROR(IF(J386&gt;0,Financiering!Z41*'Resultaat 1'!J386,0),)</f>
        <v>0</v>
      </c>
      <c r="L386" s="505">
        <f t="shared" si="36"/>
        <v>0</v>
      </c>
      <c r="M386" s="505">
        <f t="shared" si="37"/>
        <v>0</v>
      </c>
      <c r="N386" s="501" t="str">
        <f t="shared" si="29"/>
        <v/>
      </c>
      <c r="O386" s="502">
        <f t="shared" si="30"/>
        <v>0</v>
      </c>
      <c r="P386" s="507" t="str">
        <f t="shared" si="31"/>
        <v/>
      </c>
      <c r="Q386" s="15"/>
      <c r="R386" s="15"/>
      <c r="S386" s="15"/>
      <c r="T386" s="15"/>
      <c r="V386" s="15"/>
      <c r="W386" s="541"/>
    </row>
    <row r="387" spans="1:23" ht="12" hidden="1" customHeight="1" x14ac:dyDescent="0.2">
      <c r="A387" s="118"/>
      <c r="B387" s="504" t="s">
        <v>178</v>
      </c>
      <c r="C387" s="497">
        <f>_xlfn.XLOOKUP(B387,Deelnemersoverzicht!A51:A118,Deelnemersoverzicht!C51:C118)</f>
        <v>0</v>
      </c>
      <c r="D387" s="505">
        <f t="shared" si="32"/>
        <v>0</v>
      </c>
      <c r="E387" s="502">
        <f>IFERROR(IF(D387&gt;0,(_xlfn.XLOOKUP(B387,Financiering!A42:A67,Financiering!H42:H67))*'Resultaat 1'!D387,0),)</f>
        <v>0</v>
      </c>
      <c r="F387" s="506">
        <f t="shared" si="33"/>
        <v>0</v>
      </c>
      <c r="G387" s="505">
        <f>IFERROR(IF(F387&gt;0,Financiering!N42*'Resultaat 1'!F387,0),)</f>
        <v>0</v>
      </c>
      <c r="H387" s="505">
        <f t="shared" si="34"/>
        <v>0</v>
      </c>
      <c r="I387" s="505">
        <f>IFERROR(IF(H387&gt;0,Financiering!T42*'Resultaat 1'!H387,0),0)</f>
        <v>0</v>
      </c>
      <c r="J387" s="505">
        <f t="shared" si="35"/>
        <v>0</v>
      </c>
      <c r="K387" s="505">
        <f>IFERROR(IF(J387&gt;0,Financiering!Z42*'Resultaat 1'!J387,0),)</f>
        <v>0</v>
      </c>
      <c r="L387" s="505">
        <f t="shared" si="36"/>
        <v>0</v>
      </c>
      <c r="M387" s="505">
        <f t="shared" si="37"/>
        <v>0</v>
      </c>
      <c r="N387" s="501" t="str">
        <f t="shared" si="29"/>
        <v/>
      </c>
      <c r="O387" s="502">
        <f t="shared" si="30"/>
        <v>0</v>
      </c>
      <c r="P387" s="507" t="str">
        <f t="shared" si="31"/>
        <v/>
      </c>
      <c r="Q387" s="15"/>
      <c r="R387" s="15"/>
      <c r="S387" s="15"/>
      <c r="T387" s="15"/>
      <c r="V387" s="15"/>
      <c r="W387" s="541"/>
    </row>
    <row r="388" spans="1:23" ht="12" hidden="1" customHeight="1" x14ac:dyDescent="0.2">
      <c r="A388" s="118"/>
      <c r="B388" s="504" t="s">
        <v>179</v>
      </c>
      <c r="C388" s="497">
        <f>_xlfn.XLOOKUP(B388,Deelnemersoverzicht!A52:A119,Deelnemersoverzicht!C52:C119)</f>
        <v>0</v>
      </c>
      <c r="D388" s="505">
        <f t="shared" si="32"/>
        <v>0</v>
      </c>
      <c r="E388" s="502">
        <f>IFERROR(IF(D388&gt;0,(_xlfn.XLOOKUP(B388,Financiering!A43:A68,Financiering!H43:H68))*'Resultaat 1'!D388,0),)</f>
        <v>0</v>
      </c>
      <c r="F388" s="506">
        <f t="shared" si="33"/>
        <v>0</v>
      </c>
      <c r="G388" s="505">
        <f>IFERROR(IF(F388&gt;0,Financiering!N43*'Resultaat 1'!F388,0),)</f>
        <v>0</v>
      </c>
      <c r="H388" s="505">
        <f t="shared" si="34"/>
        <v>0</v>
      </c>
      <c r="I388" s="505">
        <f>IFERROR(IF(H388&gt;0,Financiering!T43*'Resultaat 1'!H388,0),0)</f>
        <v>0</v>
      </c>
      <c r="J388" s="505">
        <f t="shared" si="35"/>
        <v>0</v>
      </c>
      <c r="K388" s="505">
        <f>IFERROR(IF(J388&gt;0,Financiering!Z43*'Resultaat 1'!J388,0),)</f>
        <v>0</v>
      </c>
      <c r="L388" s="505">
        <f t="shared" si="36"/>
        <v>0</v>
      </c>
      <c r="M388" s="505">
        <f t="shared" si="37"/>
        <v>0</v>
      </c>
      <c r="N388" s="501" t="str">
        <f t="shared" si="29"/>
        <v/>
      </c>
      <c r="O388" s="502">
        <f t="shared" si="30"/>
        <v>0</v>
      </c>
      <c r="P388" s="507" t="str">
        <f t="shared" si="31"/>
        <v/>
      </c>
      <c r="Q388" s="15"/>
      <c r="R388" s="15"/>
      <c r="S388" s="15"/>
      <c r="T388" s="15"/>
      <c r="V388" s="15"/>
      <c r="W388" s="541"/>
    </row>
    <row r="389" spans="1:23" ht="12" hidden="1" customHeight="1" x14ac:dyDescent="0.2">
      <c r="A389" s="118"/>
      <c r="B389" s="504" t="s">
        <v>180</v>
      </c>
      <c r="C389" s="497">
        <f>_xlfn.XLOOKUP(B389,Deelnemersoverzicht!A53:A120,Deelnemersoverzicht!C53:C120)</f>
        <v>0</v>
      </c>
      <c r="D389" s="505">
        <f t="shared" si="32"/>
        <v>0</v>
      </c>
      <c r="E389" s="502">
        <f>IFERROR(IF(D389&gt;0,(_xlfn.XLOOKUP(B389,Financiering!A44:A69,Financiering!H44:H69))*'Resultaat 1'!D389,0),)</f>
        <v>0</v>
      </c>
      <c r="F389" s="506">
        <f t="shared" si="33"/>
        <v>0</v>
      </c>
      <c r="G389" s="505">
        <f>IFERROR(IF(F389&gt;0,Financiering!N44*'Resultaat 1'!F389,0),)</f>
        <v>0</v>
      </c>
      <c r="H389" s="505">
        <f t="shared" si="34"/>
        <v>0</v>
      </c>
      <c r="I389" s="505">
        <f>IFERROR(IF(H389&gt;0,Financiering!T44*'Resultaat 1'!H389,0),0)</f>
        <v>0</v>
      </c>
      <c r="J389" s="505">
        <f t="shared" si="35"/>
        <v>0</v>
      </c>
      <c r="K389" s="505">
        <f>IFERROR(IF(J389&gt;0,Financiering!Z44*'Resultaat 1'!J389,0),)</f>
        <v>0</v>
      </c>
      <c r="L389" s="505">
        <f t="shared" si="36"/>
        <v>0</v>
      </c>
      <c r="M389" s="505">
        <f t="shared" si="37"/>
        <v>0</v>
      </c>
      <c r="N389" s="501" t="str">
        <f t="shared" si="29"/>
        <v/>
      </c>
      <c r="O389" s="502">
        <f t="shared" si="30"/>
        <v>0</v>
      </c>
      <c r="P389" s="507" t="str">
        <f t="shared" si="31"/>
        <v/>
      </c>
      <c r="Q389" s="15"/>
      <c r="R389" s="15"/>
      <c r="S389" s="15"/>
      <c r="T389" s="15"/>
      <c r="V389" s="15"/>
      <c r="W389" s="541"/>
    </row>
    <row r="390" spans="1:23" ht="12" hidden="1" customHeight="1" x14ac:dyDescent="0.2">
      <c r="A390" s="118"/>
      <c r="B390" s="504" t="s">
        <v>181</v>
      </c>
      <c r="C390" s="497">
        <f>_xlfn.XLOOKUP(B390,Deelnemersoverzicht!A54:A121,Deelnemersoverzicht!C54:C121)</f>
        <v>0</v>
      </c>
      <c r="D390" s="505">
        <f t="shared" si="32"/>
        <v>0</v>
      </c>
      <c r="E390" s="502">
        <f>IFERROR(IF(D390&gt;0,(_xlfn.XLOOKUP(B390,Financiering!A45:A70,Financiering!H45:H70))*'Resultaat 1'!D390,0),)</f>
        <v>0</v>
      </c>
      <c r="F390" s="506">
        <f t="shared" si="33"/>
        <v>0</v>
      </c>
      <c r="G390" s="505">
        <f>IFERROR(IF(F390&gt;0,Financiering!N45*'Resultaat 1'!F390,0),)</f>
        <v>0</v>
      </c>
      <c r="H390" s="505">
        <f t="shared" si="34"/>
        <v>0</v>
      </c>
      <c r="I390" s="505">
        <f>IFERROR(IF(H390&gt;0,Financiering!T45*'Resultaat 1'!H390,0),0)</f>
        <v>0</v>
      </c>
      <c r="J390" s="505">
        <f t="shared" si="35"/>
        <v>0</v>
      </c>
      <c r="K390" s="505">
        <f>IFERROR(IF(J390&gt;0,Financiering!Z45*'Resultaat 1'!J390,0),)</f>
        <v>0</v>
      </c>
      <c r="L390" s="505">
        <f t="shared" si="36"/>
        <v>0</v>
      </c>
      <c r="M390" s="505">
        <f t="shared" si="37"/>
        <v>0</v>
      </c>
      <c r="N390" s="501" t="str">
        <f t="shared" si="29"/>
        <v/>
      </c>
      <c r="O390" s="502">
        <f t="shared" si="30"/>
        <v>0</v>
      </c>
      <c r="P390" s="507" t="str">
        <f t="shared" si="31"/>
        <v/>
      </c>
      <c r="Q390" s="15"/>
      <c r="R390" s="15"/>
      <c r="S390" s="15"/>
      <c r="T390" s="15"/>
      <c r="V390" s="15"/>
      <c r="W390" s="541"/>
    </row>
    <row r="391" spans="1:23" ht="12" hidden="1" customHeight="1" x14ac:dyDescent="0.2">
      <c r="A391" s="118"/>
      <c r="B391" s="504" t="s">
        <v>182</v>
      </c>
      <c r="C391" s="497">
        <f>_xlfn.XLOOKUP(B391,Deelnemersoverzicht!A55:A122,Deelnemersoverzicht!C55:C122)</f>
        <v>0</v>
      </c>
      <c r="D391" s="505">
        <f t="shared" si="32"/>
        <v>0</v>
      </c>
      <c r="E391" s="502">
        <f>IFERROR(IF(D391&gt;0,(_xlfn.XLOOKUP(B391,Financiering!A46:A71,Financiering!H46:H71))*'Resultaat 1'!D391,0),)</f>
        <v>0</v>
      </c>
      <c r="F391" s="506">
        <f t="shared" si="33"/>
        <v>0</v>
      </c>
      <c r="G391" s="505">
        <f>IFERROR(IF(F391&gt;0,Financiering!N46*'Resultaat 1'!F391,0),)</f>
        <v>0</v>
      </c>
      <c r="H391" s="505">
        <f t="shared" si="34"/>
        <v>0</v>
      </c>
      <c r="I391" s="505">
        <f>IFERROR(IF(H391&gt;0,Financiering!T46*'Resultaat 1'!H391,0),0)</f>
        <v>0</v>
      </c>
      <c r="J391" s="505">
        <f t="shared" si="35"/>
        <v>0</v>
      </c>
      <c r="K391" s="505">
        <f>IFERROR(IF(J391&gt;0,Financiering!Z46*'Resultaat 1'!J391,0),)</f>
        <v>0</v>
      </c>
      <c r="L391" s="505">
        <f t="shared" si="36"/>
        <v>0</v>
      </c>
      <c r="M391" s="505">
        <f t="shared" si="37"/>
        <v>0</v>
      </c>
      <c r="N391" s="501" t="str">
        <f t="shared" si="29"/>
        <v/>
      </c>
      <c r="O391" s="502">
        <f t="shared" si="30"/>
        <v>0</v>
      </c>
      <c r="P391" s="507" t="str">
        <f t="shared" si="31"/>
        <v/>
      </c>
      <c r="Q391" s="15"/>
      <c r="R391" s="15"/>
      <c r="S391" s="15"/>
      <c r="T391" s="15"/>
      <c r="V391" s="15"/>
      <c r="W391" s="541"/>
    </row>
    <row r="392" spans="1:23" ht="12" hidden="1" customHeight="1" x14ac:dyDescent="0.2">
      <c r="A392" s="118"/>
      <c r="B392" s="504" t="s">
        <v>183</v>
      </c>
      <c r="C392" s="497">
        <f>_xlfn.XLOOKUP(B392,Deelnemersoverzicht!A56:A123,Deelnemersoverzicht!C56:C123)</f>
        <v>0</v>
      </c>
      <c r="D392" s="505">
        <f t="shared" si="32"/>
        <v>0</v>
      </c>
      <c r="E392" s="502">
        <f>IFERROR(IF(D392&gt;0,(_xlfn.XLOOKUP(B392,Financiering!A47:A72,Financiering!H47:H72))*'Resultaat 1'!D392,0),)</f>
        <v>0</v>
      </c>
      <c r="F392" s="506">
        <f t="shared" si="33"/>
        <v>0</v>
      </c>
      <c r="G392" s="505">
        <f>IFERROR(IF(F392&gt;0,Financiering!N47*'Resultaat 1'!F392,0),)</f>
        <v>0</v>
      </c>
      <c r="H392" s="505">
        <f t="shared" si="34"/>
        <v>0</v>
      </c>
      <c r="I392" s="505">
        <f>IFERROR(IF(H392&gt;0,Financiering!T47*'Resultaat 1'!H392,0),0)</f>
        <v>0</v>
      </c>
      <c r="J392" s="505">
        <f t="shared" si="35"/>
        <v>0</v>
      </c>
      <c r="K392" s="505">
        <f>IFERROR(IF(J392&gt;0,Financiering!Z47*'Resultaat 1'!J392,0),)</f>
        <v>0</v>
      </c>
      <c r="L392" s="505">
        <f t="shared" si="36"/>
        <v>0</v>
      </c>
      <c r="M392" s="505">
        <f t="shared" si="37"/>
        <v>0</v>
      </c>
      <c r="N392" s="501" t="str">
        <f t="shared" si="29"/>
        <v/>
      </c>
      <c r="O392" s="502">
        <f t="shared" si="30"/>
        <v>0</v>
      </c>
      <c r="P392" s="507" t="str">
        <f t="shared" si="31"/>
        <v/>
      </c>
      <c r="Q392" s="15"/>
      <c r="R392" s="15"/>
      <c r="S392" s="15"/>
      <c r="T392" s="15"/>
      <c r="V392" s="15"/>
      <c r="W392" s="541"/>
    </row>
    <row r="393" spans="1:23" ht="12" hidden="1" customHeight="1" x14ac:dyDescent="0.2">
      <c r="A393" s="118"/>
      <c r="B393" s="504" t="s">
        <v>184</v>
      </c>
      <c r="C393" s="497">
        <f>_xlfn.XLOOKUP(B393,Deelnemersoverzicht!A57:A124,Deelnemersoverzicht!C57:C124)</f>
        <v>0</v>
      </c>
      <c r="D393" s="505">
        <f t="shared" si="32"/>
        <v>0</v>
      </c>
      <c r="E393" s="502">
        <f>IFERROR(IF(D393&gt;0,(_xlfn.XLOOKUP(B393,Financiering!A48:A73,Financiering!H48:H73))*'Resultaat 1'!D393,0),)</f>
        <v>0</v>
      </c>
      <c r="F393" s="506">
        <f t="shared" si="33"/>
        <v>0</v>
      </c>
      <c r="G393" s="505">
        <f>IFERROR(IF(F393&gt;0,Financiering!N48*'Resultaat 1'!F393,0),)</f>
        <v>0</v>
      </c>
      <c r="H393" s="505">
        <f t="shared" si="34"/>
        <v>0</v>
      </c>
      <c r="I393" s="505">
        <f>IFERROR(IF(H393&gt;0,Financiering!T48*'Resultaat 1'!H393,0),0)</f>
        <v>0</v>
      </c>
      <c r="J393" s="505">
        <f t="shared" si="35"/>
        <v>0</v>
      </c>
      <c r="K393" s="505">
        <f>IFERROR(IF(J393&gt;0,Financiering!Z48*'Resultaat 1'!J393,0),)</f>
        <v>0</v>
      </c>
      <c r="L393" s="505">
        <f t="shared" si="36"/>
        <v>0</v>
      </c>
      <c r="M393" s="505">
        <f t="shared" si="37"/>
        <v>0</v>
      </c>
      <c r="N393" s="501" t="str">
        <f t="shared" si="29"/>
        <v/>
      </c>
      <c r="O393" s="502">
        <f t="shared" si="30"/>
        <v>0</v>
      </c>
      <c r="P393" s="507" t="str">
        <f t="shared" si="31"/>
        <v/>
      </c>
      <c r="Q393" s="15"/>
      <c r="R393" s="15"/>
      <c r="S393" s="15"/>
      <c r="T393" s="15"/>
      <c r="V393" s="15"/>
      <c r="W393" s="541"/>
    </row>
    <row r="394" spans="1:23" ht="12" hidden="1" customHeight="1" x14ac:dyDescent="0.2">
      <c r="A394" s="118"/>
      <c r="B394" s="504" t="s">
        <v>185</v>
      </c>
      <c r="C394" s="497">
        <f>_xlfn.XLOOKUP(B394,Deelnemersoverzicht!A58:A125,Deelnemersoverzicht!C58:C125)</f>
        <v>0</v>
      </c>
      <c r="D394" s="505">
        <f t="shared" si="32"/>
        <v>0</v>
      </c>
      <c r="E394" s="502">
        <f>IFERROR(IF(D394&gt;0,(_xlfn.XLOOKUP(B394,Financiering!A49:A74,Financiering!H49:H74))*'Resultaat 1'!D394,0),)</f>
        <v>0</v>
      </c>
      <c r="F394" s="506">
        <f t="shared" si="33"/>
        <v>0</v>
      </c>
      <c r="G394" s="505">
        <f>IFERROR(IF(F394&gt;0,Financiering!N49*'Resultaat 1'!F394,0),)</f>
        <v>0</v>
      </c>
      <c r="H394" s="505">
        <f t="shared" si="34"/>
        <v>0</v>
      </c>
      <c r="I394" s="505">
        <f>IFERROR(IF(H394&gt;0,Financiering!T49*'Resultaat 1'!H394,0),0)</f>
        <v>0</v>
      </c>
      <c r="J394" s="505">
        <f t="shared" si="35"/>
        <v>0</v>
      </c>
      <c r="K394" s="505">
        <f>IFERROR(IF(J394&gt;0,Financiering!Z49*'Resultaat 1'!J394,0),)</f>
        <v>0</v>
      </c>
      <c r="L394" s="505">
        <f t="shared" si="36"/>
        <v>0</v>
      </c>
      <c r="M394" s="505">
        <f t="shared" si="37"/>
        <v>0</v>
      </c>
      <c r="N394" s="501" t="str">
        <f t="shared" si="29"/>
        <v/>
      </c>
      <c r="O394" s="502">
        <f t="shared" si="30"/>
        <v>0</v>
      </c>
      <c r="P394" s="507" t="str">
        <f t="shared" si="31"/>
        <v/>
      </c>
      <c r="Q394" s="15"/>
      <c r="R394" s="15"/>
      <c r="S394" s="15"/>
      <c r="T394" s="15"/>
      <c r="V394" s="15"/>
      <c r="W394" s="541"/>
    </row>
    <row r="395" spans="1:23" ht="12" hidden="1" customHeight="1" x14ac:dyDescent="0.2">
      <c r="A395" s="118"/>
      <c r="B395" s="504" t="s">
        <v>186</v>
      </c>
      <c r="C395" s="497">
        <f>_xlfn.XLOOKUP(B395,Deelnemersoverzicht!A59:A126,Deelnemersoverzicht!C59:C126)</f>
        <v>0</v>
      </c>
      <c r="D395" s="505">
        <f t="shared" si="32"/>
        <v>0</v>
      </c>
      <c r="E395" s="502">
        <f>IFERROR(IF(D395&gt;0,(_xlfn.XLOOKUP(B395,Financiering!A50:A75,Financiering!H50:H75))*'Resultaat 1'!D395,0),)</f>
        <v>0</v>
      </c>
      <c r="F395" s="506">
        <f t="shared" si="33"/>
        <v>0</v>
      </c>
      <c r="G395" s="505">
        <f>IFERROR(IF(F395&gt;0,Financiering!N50*'Resultaat 1'!F395,0),)</f>
        <v>0</v>
      </c>
      <c r="H395" s="505">
        <f t="shared" si="34"/>
        <v>0</v>
      </c>
      <c r="I395" s="505">
        <f>IFERROR(IF(H395&gt;0,Financiering!T50*'Resultaat 1'!H395,0),0)</f>
        <v>0</v>
      </c>
      <c r="J395" s="505">
        <f t="shared" si="35"/>
        <v>0</v>
      </c>
      <c r="K395" s="505">
        <f>IFERROR(IF(J395&gt;0,Financiering!Z50*'Resultaat 1'!J395,0),)</f>
        <v>0</v>
      </c>
      <c r="L395" s="505">
        <f t="shared" si="36"/>
        <v>0</v>
      </c>
      <c r="M395" s="505">
        <f t="shared" si="37"/>
        <v>0</v>
      </c>
      <c r="N395" s="501" t="str">
        <f t="shared" si="29"/>
        <v/>
      </c>
      <c r="O395" s="502">
        <f t="shared" si="30"/>
        <v>0</v>
      </c>
      <c r="P395" s="507" t="str">
        <f t="shared" si="31"/>
        <v/>
      </c>
      <c r="Q395" s="15"/>
      <c r="R395" s="15"/>
      <c r="S395" s="15"/>
      <c r="T395" s="15"/>
      <c r="V395" s="15"/>
      <c r="W395" s="541"/>
    </row>
    <row r="396" spans="1:23" ht="12" hidden="1" customHeight="1" x14ac:dyDescent="0.2">
      <c r="A396" s="118"/>
      <c r="B396" s="504" t="s">
        <v>187</v>
      </c>
      <c r="C396" s="497">
        <f>_xlfn.XLOOKUP(B396,Deelnemersoverzicht!A60:A127,Deelnemersoverzicht!C60:C127)</f>
        <v>0</v>
      </c>
      <c r="D396" s="505">
        <f t="shared" si="32"/>
        <v>0</v>
      </c>
      <c r="E396" s="502">
        <f>IFERROR(IF(D396&gt;0,(_xlfn.XLOOKUP(B396,Financiering!A51:A76,Financiering!H51:H76))*'Resultaat 1'!D396,0),)</f>
        <v>0</v>
      </c>
      <c r="F396" s="506">
        <f t="shared" si="33"/>
        <v>0</v>
      </c>
      <c r="G396" s="505">
        <f>IFERROR(IF(F396&gt;0,Financiering!N51*'Resultaat 1'!F396,0),)</f>
        <v>0</v>
      </c>
      <c r="H396" s="505">
        <f t="shared" si="34"/>
        <v>0</v>
      </c>
      <c r="I396" s="505">
        <f>IFERROR(IF(H396&gt;0,Financiering!T51*'Resultaat 1'!H396,0),0)</f>
        <v>0</v>
      </c>
      <c r="J396" s="505">
        <f t="shared" si="35"/>
        <v>0</v>
      </c>
      <c r="K396" s="505">
        <f>IFERROR(IF(J396&gt;0,Financiering!Z51*'Resultaat 1'!J396,0),)</f>
        <v>0</v>
      </c>
      <c r="L396" s="505">
        <f t="shared" si="36"/>
        <v>0</v>
      </c>
      <c r="M396" s="505">
        <f t="shared" si="37"/>
        <v>0</v>
      </c>
      <c r="N396" s="501" t="str">
        <f t="shared" si="29"/>
        <v/>
      </c>
      <c r="O396" s="502">
        <f t="shared" si="30"/>
        <v>0</v>
      </c>
      <c r="P396" s="507" t="str">
        <f t="shared" si="31"/>
        <v/>
      </c>
      <c r="Q396" s="15"/>
      <c r="R396" s="15"/>
      <c r="S396" s="15"/>
      <c r="T396" s="15"/>
      <c r="V396" s="15"/>
      <c r="W396" s="541"/>
    </row>
    <row r="397" spans="1:23" ht="12" hidden="1" customHeight="1" x14ac:dyDescent="0.2">
      <c r="A397" s="118"/>
      <c r="B397" s="504" t="s">
        <v>188</v>
      </c>
      <c r="C397" s="497">
        <f>_xlfn.XLOOKUP(B397,Deelnemersoverzicht!A61:A128,Deelnemersoverzicht!C61:C128)</f>
        <v>0</v>
      </c>
      <c r="D397" s="505">
        <f t="shared" si="32"/>
        <v>0</v>
      </c>
      <c r="E397" s="502">
        <f>IFERROR(IF(D397&gt;0,(_xlfn.XLOOKUP(B397,Financiering!A52:A77,Financiering!H52:H77))*'Resultaat 1'!D397,0),)</f>
        <v>0</v>
      </c>
      <c r="F397" s="506">
        <f t="shared" si="33"/>
        <v>0</v>
      </c>
      <c r="G397" s="505">
        <f>IFERROR(IF(F397&gt;0,Financiering!N52*'Resultaat 1'!F397,0),)</f>
        <v>0</v>
      </c>
      <c r="H397" s="505">
        <f t="shared" si="34"/>
        <v>0</v>
      </c>
      <c r="I397" s="505">
        <f>IFERROR(IF(H397&gt;0,Financiering!T52*'Resultaat 1'!H397,0),0)</f>
        <v>0</v>
      </c>
      <c r="J397" s="505">
        <f t="shared" si="35"/>
        <v>0</v>
      </c>
      <c r="K397" s="505">
        <f>IFERROR(IF(J397&gt;0,Financiering!Z52*'Resultaat 1'!J397,0),)</f>
        <v>0</v>
      </c>
      <c r="L397" s="505">
        <f t="shared" si="36"/>
        <v>0</v>
      </c>
      <c r="M397" s="505">
        <f t="shared" si="37"/>
        <v>0</v>
      </c>
      <c r="N397" s="501" t="str">
        <f t="shared" si="29"/>
        <v/>
      </c>
      <c r="O397" s="502">
        <f t="shared" si="30"/>
        <v>0</v>
      </c>
      <c r="P397" s="507" t="str">
        <f t="shared" si="31"/>
        <v/>
      </c>
      <c r="Q397" s="15"/>
      <c r="R397" s="15"/>
      <c r="S397" s="15"/>
      <c r="T397" s="15"/>
      <c r="V397" s="15"/>
      <c r="W397" s="541"/>
    </row>
    <row r="398" spans="1:23" ht="12" hidden="1" customHeight="1" x14ac:dyDescent="0.2">
      <c r="A398" s="118"/>
      <c r="B398" s="504" t="s">
        <v>189</v>
      </c>
      <c r="C398" s="497">
        <f>_xlfn.XLOOKUP(B398,Deelnemersoverzicht!A62:A129,Deelnemersoverzicht!C62:C129)</f>
        <v>0</v>
      </c>
      <c r="D398" s="505">
        <f t="shared" si="32"/>
        <v>0</v>
      </c>
      <c r="E398" s="502">
        <f>IFERROR(IF(D398&gt;0,(_xlfn.XLOOKUP(B398,Financiering!A53:A78,Financiering!H53:H78))*'Resultaat 1'!D398,0),)</f>
        <v>0</v>
      </c>
      <c r="F398" s="506">
        <f t="shared" si="33"/>
        <v>0</v>
      </c>
      <c r="G398" s="505">
        <f>IFERROR(IF(F398&gt;0,Financiering!N53*'Resultaat 1'!F398,0),)</f>
        <v>0</v>
      </c>
      <c r="H398" s="505">
        <f t="shared" si="34"/>
        <v>0</v>
      </c>
      <c r="I398" s="505">
        <f>IFERROR(IF(H398&gt;0,Financiering!T53*'Resultaat 1'!H398,0),0)</f>
        <v>0</v>
      </c>
      <c r="J398" s="505">
        <f t="shared" si="35"/>
        <v>0</v>
      </c>
      <c r="K398" s="505">
        <f>IFERROR(IF(J398&gt;0,Financiering!Z53*'Resultaat 1'!J398,0),)</f>
        <v>0</v>
      </c>
      <c r="L398" s="505">
        <f t="shared" si="36"/>
        <v>0</v>
      </c>
      <c r="M398" s="505">
        <f t="shared" si="37"/>
        <v>0</v>
      </c>
      <c r="N398" s="501" t="str">
        <f t="shared" si="29"/>
        <v/>
      </c>
      <c r="O398" s="502">
        <f t="shared" si="30"/>
        <v>0</v>
      </c>
      <c r="P398" s="507" t="str">
        <f t="shared" si="31"/>
        <v/>
      </c>
      <c r="Q398" s="15"/>
      <c r="R398" s="15"/>
      <c r="S398" s="15"/>
      <c r="T398" s="15"/>
      <c r="V398" s="15"/>
      <c r="W398" s="541"/>
    </row>
    <row r="399" spans="1:23" ht="12" hidden="1" customHeight="1" x14ac:dyDescent="0.2">
      <c r="A399" s="118"/>
      <c r="B399" s="504" t="s">
        <v>190</v>
      </c>
      <c r="C399" s="497">
        <f>_xlfn.XLOOKUP(B399,Deelnemersoverzicht!A63:A130,Deelnemersoverzicht!C63:C130)</f>
        <v>0</v>
      </c>
      <c r="D399" s="505">
        <f t="shared" si="32"/>
        <v>0</v>
      </c>
      <c r="E399" s="502">
        <f>IFERROR(IF(D399&gt;0,(_xlfn.XLOOKUP(B399,Financiering!A54:A79,Financiering!H54:H79))*'Resultaat 1'!D399,0),)</f>
        <v>0</v>
      </c>
      <c r="F399" s="506">
        <f t="shared" si="33"/>
        <v>0</v>
      </c>
      <c r="G399" s="505">
        <f>IFERROR(IF(F399&gt;0,Financiering!N54*'Resultaat 1'!F399,0),)</f>
        <v>0</v>
      </c>
      <c r="H399" s="505">
        <f t="shared" si="34"/>
        <v>0</v>
      </c>
      <c r="I399" s="505">
        <f>IFERROR(IF(H399&gt;0,Financiering!T54*'Resultaat 1'!H399,0),0)</f>
        <v>0</v>
      </c>
      <c r="J399" s="505">
        <f t="shared" si="35"/>
        <v>0</v>
      </c>
      <c r="K399" s="505">
        <f>IFERROR(IF(J399&gt;0,Financiering!Z54*'Resultaat 1'!J399,0),)</f>
        <v>0</v>
      </c>
      <c r="L399" s="505">
        <f t="shared" si="36"/>
        <v>0</v>
      </c>
      <c r="M399" s="505">
        <f t="shared" si="37"/>
        <v>0</v>
      </c>
      <c r="N399" s="501" t="str">
        <f t="shared" si="29"/>
        <v/>
      </c>
      <c r="O399" s="502">
        <f t="shared" si="30"/>
        <v>0</v>
      </c>
      <c r="P399" s="507" t="str">
        <f t="shared" si="31"/>
        <v/>
      </c>
      <c r="Q399" s="15"/>
      <c r="R399" s="15"/>
      <c r="S399" s="15"/>
      <c r="T399" s="15"/>
      <c r="V399" s="15"/>
      <c r="W399" s="541"/>
    </row>
    <row r="400" spans="1:23" ht="12" hidden="1" customHeight="1" x14ac:dyDescent="0.2">
      <c r="A400" s="118"/>
      <c r="B400" s="504" t="s">
        <v>191</v>
      </c>
      <c r="C400" s="497">
        <f>_xlfn.XLOOKUP(B400,Deelnemersoverzicht!A64:A131,Deelnemersoverzicht!C64:C131)</f>
        <v>0</v>
      </c>
      <c r="D400" s="505">
        <f t="shared" si="32"/>
        <v>0</v>
      </c>
      <c r="E400" s="502">
        <f>IFERROR(IF(D400&gt;0,(_xlfn.XLOOKUP(B400,Financiering!A55:A80,Financiering!H55:H80))*'Resultaat 1'!D400,0),)</f>
        <v>0</v>
      </c>
      <c r="F400" s="506">
        <f t="shared" si="33"/>
        <v>0</v>
      </c>
      <c r="G400" s="505">
        <f>IFERROR(IF(F400&gt;0,Financiering!N55*'Resultaat 1'!F400,0),)</f>
        <v>0</v>
      </c>
      <c r="H400" s="505">
        <f t="shared" si="34"/>
        <v>0</v>
      </c>
      <c r="I400" s="505">
        <f>IFERROR(IF(H400&gt;0,Financiering!T55*'Resultaat 1'!H400,0),0)</f>
        <v>0</v>
      </c>
      <c r="J400" s="505">
        <f t="shared" si="35"/>
        <v>0</v>
      </c>
      <c r="K400" s="505">
        <f>IFERROR(IF(J400&gt;0,Financiering!Z55*'Resultaat 1'!J400,0),)</f>
        <v>0</v>
      </c>
      <c r="L400" s="505">
        <f t="shared" si="36"/>
        <v>0</v>
      </c>
      <c r="M400" s="505">
        <f t="shared" si="37"/>
        <v>0</v>
      </c>
      <c r="N400" s="501" t="str">
        <f t="shared" si="29"/>
        <v/>
      </c>
      <c r="O400" s="502">
        <f t="shared" si="30"/>
        <v>0</v>
      </c>
      <c r="P400" s="507" t="str">
        <f t="shared" si="31"/>
        <v/>
      </c>
      <c r="Q400" s="15"/>
      <c r="R400" s="15"/>
      <c r="S400" s="15"/>
      <c r="T400" s="15"/>
      <c r="V400" s="15"/>
      <c r="W400" s="541"/>
    </row>
    <row r="401" spans="1:24" ht="12" hidden="1" customHeight="1" x14ac:dyDescent="0.2">
      <c r="A401" s="118"/>
      <c r="B401" s="504" t="s">
        <v>192</v>
      </c>
      <c r="C401" s="497">
        <f>_xlfn.XLOOKUP(B401,Deelnemersoverzicht!A65:A132,Deelnemersoverzicht!C65:C132)</f>
        <v>0</v>
      </c>
      <c r="D401" s="505">
        <f t="shared" si="32"/>
        <v>0</v>
      </c>
      <c r="E401" s="502">
        <f>IFERROR(IF(D401&gt;0,(_xlfn.XLOOKUP(B401,Financiering!A56:A81,Financiering!H56:H81))*'Resultaat 1'!D401,0),)</f>
        <v>0</v>
      </c>
      <c r="F401" s="506">
        <f t="shared" si="33"/>
        <v>0</v>
      </c>
      <c r="G401" s="505">
        <f>IFERROR(IF(F401&gt;0,Financiering!N56*'Resultaat 1'!F401,0),)</f>
        <v>0</v>
      </c>
      <c r="H401" s="505">
        <f t="shared" si="34"/>
        <v>0</v>
      </c>
      <c r="I401" s="505">
        <f>IFERROR(IF(H401&gt;0,Financiering!T56*'Resultaat 1'!H401,0),0)</f>
        <v>0</v>
      </c>
      <c r="J401" s="505">
        <f t="shared" si="35"/>
        <v>0</v>
      </c>
      <c r="K401" s="505">
        <f>IFERROR(IF(J401&gt;0,Financiering!Z56*'Resultaat 1'!J401,0),)</f>
        <v>0</v>
      </c>
      <c r="L401" s="505">
        <f t="shared" si="36"/>
        <v>0</v>
      </c>
      <c r="M401" s="505">
        <f t="shared" si="37"/>
        <v>0</v>
      </c>
      <c r="N401" s="501" t="str">
        <f t="shared" si="29"/>
        <v/>
      </c>
      <c r="O401" s="502">
        <f t="shared" si="30"/>
        <v>0</v>
      </c>
      <c r="P401" s="507" t="str">
        <f t="shared" si="31"/>
        <v/>
      </c>
      <c r="Q401" s="15"/>
      <c r="R401" s="15"/>
      <c r="S401" s="15"/>
      <c r="T401" s="15"/>
      <c r="V401" s="15"/>
      <c r="W401" s="541"/>
    </row>
    <row r="402" spans="1:24" ht="12" hidden="1" customHeight="1" thickBot="1" x14ac:dyDescent="0.25">
      <c r="A402" s="118"/>
      <c r="B402" s="504" t="s">
        <v>193</v>
      </c>
      <c r="C402" s="497">
        <f>_xlfn.XLOOKUP(B402,Deelnemersoverzicht!A66:A133,Deelnemersoverzicht!C66:C133)</f>
        <v>0</v>
      </c>
      <c r="D402" s="505">
        <f t="shared" si="32"/>
        <v>0</v>
      </c>
      <c r="E402" s="509">
        <f>IFERROR(IF(D402&gt;0,(_xlfn.XLOOKUP(B402,Financiering!A57:A82,Financiering!H57:H82))*'Resultaat 1'!D402,0),)</f>
        <v>0</v>
      </c>
      <c r="F402" s="506">
        <f t="shared" si="33"/>
        <v>0</v>
      </c>
      <c r="G402" s="505">
        <f>IFERROR(IF(F402&gt;0,Financiering!N57*'Resultaat 1'!F402,0),)</f>
        <v>0</v>
      </c>
      <c r="H402" s="505">
        <f t="shared" si="34"/>
        <v>0</v>
      </c>
      <c r="I402" s="505">
        <f>IFERROR(IF(H402&gt;0,Financiering!T57*'Resultaat 1'!H402,0),0)</f>
        <v>0</v>
      </c>
      <c r="J402" s="505">
        <f t="shared" si="35"/>
        <v>0</v>
      </c>
      <c r="K402" s="505">
        <f>IFERROR(IF(J402&gt;0,Financiering!Z57*'Resultaat 1'!J402,0),)</f>
        <v>0</v>
      </c>
      <c r="L402" s="505">
        <f t="shared" si="36"/>
        <v>0</v>
      </c>
      <c r="M402" s="505">
        <f t="shared" si="37"/>
        <v>0</v>
      </c>
      <c r="N402" s="501" t="str">
        <f t="shared" si="29"/>
        <v/>
      </c>
      <c r="O402" s="502">
        <f t="shared" si="30"/>
        <v>0</v>
      </c>
      <c r="P402" s="510" t="str">
        <f t="shared" si="31"/>
        <v/>
      </c>
      <c r="Q402" s="15"/>
      <c r="R402" s="15"/>
      <c r="S402" s="15"/>
      <c r="T402" s="15"/>
      <c r="V402" s="15"/>
      <c r="W402" s="541"/>
    </row>
    <row r="403" spans="1:24" ht="12" customHeight="1" thickBot="1" x14ac:dyDescent="0.25">
      <c r="A403" s="118"/>
      <c r="B403" s="511"/>
      <c r="C403" s="512" t="s">
        <v>17</v>
      </c>
      <c r="D403" s="513">
        <f t="shared" ref="D403:M403" si="38">SUM(D352:D402)</f>
        <v>0</v>
      </c>
      <c r="E403" s="513">
        <f t="shared" si="38"/>
        <v>0</v>
      </c>
      <c r="F403" s="513">
        <f t="shared" si="38"/>
        <v>0</v>
      </c>
      <c r="G403" s="513">
        <f t="shared" si="38"/>
        <v>0</v>
      </c>
      <c r="H403" s="513">
        <f t="shared" si="38"/>
        <v>0</v>
      </c>
      <c r="I403" s="513">
        <f t="shared" si="38"/>
        <v>0</v>
      </c>
      <c r="J403" s="513">
        <f t="shared" si="38"/>
        <v>0</v>
      </c>
      <c r="K403" s="513">
        <f t="shared" si="38"/>
        <v>0</v>
      </c>
      <c r="L403" s="513">
        <f t="shared" si="38"/>
        <v>0</v>
      </c>
      <c r="M403" s="513">
        <f t="shared" si="38"/>
        <v>0</v>
      </c>
      <c r="N403" s="514" t="str">
        <f t="shared" si="29"/>
        <v/>
      </c>
      <c r="O403" s="513">
        <f>SUM(O352:O402)</f>
        <v>0</v>
      </c>
      <c r="P403" s="514" t="str">
        <f>IFERROR(O403/L403,"")</f>
        <v/>
      </c>
      <c r="Q403" s="15"/>
      <c r="R403" s="15"/>
      <c r="S403" s="15"/>
      <c r="T403" s="15"/>
      <c r="V403" s="15"/>
      <c r="W403" s="541"/>
    </row>
    <row r="404" spans="1:24"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X404" s="15"/>
    </row>
  </sheetData>
  <sheetProtection algorithmName="SHA-512" hashValue="ZimvT10aNeZB0rlgJF881hjWYtFwDHdUWG2PytykwbTEM/X+InCt/0iNMPRO3sCGmbshTe6o+HVV2h/17ch1iQ==" saltValue="wyKufx6QEDJUyjjgdM6qbQ==" spinCount="100000" sheet="1" objects="1" scenarios="1"/>
  <mergeCells count="113">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72:L172"/>
    <mergeCell ref="K173:L173"/>
    <mergeCell ref="K174:L174"/>
    <mergeCell ref="K175:L175"/>
    <mergeCell ref="K176:L176"/>
    <mergeCell ref="K177:L177"/>
    <mergeCell ref="K178:L178"/>
    <mergeCell ref="K179:L179"/>
    <mergeCell ref="K180:L180"/>
    <mergeCell ref="K181:L181"/>
    <mergeCell ref="K182:L182"/>
    <mergeCell ref="K183:L183"/>
    <mergeCell ref="K184:L184"/>
    <mergeCell ref="K185:L185"/>
    <mergeCell ref="K186:L186"/>
    <mergeCell ref="K187:L187"/>
    <mergeCell ref="K188:L188"/>
    <mergeCell ref="K189:L189"/>
    <mergeCell ref="K190:L190"/>
    <mergeCell ref="K191:L191"/>
    <mergeCell ref="K192:L192"/>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s>
  <phoneticPr fontId="86" type="noConversion"/>
  <conditionalFormatting sqref="H157:H206">
    <cfRule type="expression" dxfId="27" priority="3">
      <formula>AND($C157&lt;&gt;"",OR($H157&lt;Startdatum,$H157&gt;Einddatum))</formula>
    </cfRule>
  </conditionalFormatting>
  <conditionalFormatting sqref="F96:F150">
    <cfRule type="expression" dxfId="26" priority="2">
      <formula>AND($F96&lt;&gt;"",DATE(YEAR($F96)+$H96,MONTH($F96),DAY($F96))&lt;Startdatum)</formula>
    </cfRule>
  </conditionalFormatting>
  <conditionalFormatting sqref="C15:C89 C96:C150 C157:C206 C211:C260 C265:C314">
    <cfRule type="expression" dxfId="25" priority="1">
      <formula>AND($C15="",$N15&gt;0)</formula>
    </cfRule>
  </conditionalFormatting>
  <dataValidations count="6">
    <dataValidation type="list" allowBlank="1" showInputMessage="1" showErrorMessage="1" sqref="M96:M150 M15:M89 M157:M206 M211:M260 M265:M314" xr:uid="{00000000-0002-0000-0E00-000000000000}">
      <formula1>Activiteittype</formula1>
    </dataValidation>
    <dataValidation type="date" allowBlank="1" showInputMessage="1" showErrorMessage="1" error="De aanschafdatum moet tussen de start- en einddatum van het project vallen!" sqref="H157:H206" xr:uid="{7B4CC63E-65E6-419B-928B-1225D22784C4}">
      <formula1>Startdatum</formula1>
      <formula2>Einddatum</formula2>
    </dataValidation>
    <dataValidation type="decimal" operator="greaterThanOrEqual" allowBlank="1" showInputMessage="1" showErrorMessage="1" error="De afschrijving in jaren dient minimaal 5 jaar te bedragen." sqref="J157:J206" xr:uid="{00000000-0002-0000-0E00-000003000000}">
      <formula1>5</formula1>
    </dataValidation>
    <dataValidation type="decimal" operator="greaterThanOrEqual" allowBlank="1" showInputMessage="1" showErrorMessage="1" error="De afschrijving in jaren dient minimaal 5 jaar te bedragen_x000a_" sqref="H96:H150" xr:uid="{00000000-0002-0000-0E00-000004000000}">
      <formula1>5</formula1>
    </dataValidation>
    <dataValidation type="custom" errorStyle="warning" allowBlank="1" showInputMessage="1" showErrorMessage="1" error="Machine of apparaat lijkt al afgeschreven te zijn." sqref="F96:F150" xr:uid="{F00BD3C3-B68E-458D-A54A-12A34D24225E}">
      <formula1>DATE(YEAR(F96)+H96,MONTH(F96),DAY(F96))&gt;Startdatum</formula1>
    </dataValidation>
    <dataValidation type="list" showInputMessage="1" showErrorMessage="1" sqref="C15:C89 C96:C150 C157:C206 C211:C260 C265:C314" xr:uid="{0DBBEBE6-0843-4580-A64C-1CA86E19CCB5}">
      <formula1>deelnemers</formula1>
    </dataValidation>
  </dataValidations>
  <pageMargins left="0.25" right="0.25" top="0.75" bottom="0.75" header="0.3" footer="0.3"/>
  <pageSetup paperSize="8" scale="54" fitToHeight="0" orientation="portrait" r:id="rId1"/>
  <headerFooter>
    <oddFooter>&amp;L_x000D_&amp;1#&amp;"Calibri"&amp;10&amp;K000000 Intern gebruik</oddFooter>
  </headerFooter>
  <rowBreaks count="2" manualBreakCount="2">
    <brk id="152" max="21" man="1"/>
    <brk id="262" max="21" man="1"/>
  </rowBreaks>
  <colBreaks count="1" manualBreakCount="1">
    <brk id="1" max="37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tabColor rgb="FFFFFF00"/>
    <pageSetUpPr fitToPage="1"/>
  </sheetPr>
  <dimension ref="A1:X404"/>
  <sheetViews>
    <sheetView showGridLines="0" workbookViewId="0"/>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0.85546875" customWidth="1"/>
    <col min="13" max="13" width="16.7109375" customWidth="1"/>
    <col min="14" max="14" width="12" customWidth="1"/>
    <col min="15" max="15" width="11.7109375" customWidth="1"/>
    <col min="16" max="16" width="7.7109375" customWidth="1"/>
    <col min="21" max="22" width="9.140625" customWidth="1"/>
    <col min="23" max="23" width="9.140625" style="540" hidden="1" customWidth="1"/>
    <col min="24" max="24" width="9.140625" hidden="1" customWidth="1"/>
  </cols>
  <sheetData>
    <row r="1" spans="1:24" ht="14.25" customHeight="1" x14ac:dyDescent="0.25">
      <c r="A1" s="118" t="s">
        <v>387</v>
      </c>
      <c r="B1" s="6" t="s">
        <v>244</v>
      </c>
      <c r="C1" s="117"/>
      <c r="D1" s="15"/>
      <c r="E1" s="118"/>
      <c r="F1" s="118"/>
      <c r="G1" s="118"/>
      <c r="H1" s="118"/>
      <c r="I1" s="118"/>
      <c r="J1" s="141"/>
      <c r="K1" s="15"/>
      <c r="L1" s="15"/>
      <c r="M1" s="6" t="str">
        <f>IF(Deelnemersoverzicht!C6="[wordt door RVO ingevuld]","",Deelnemersoverzicht!C6)</f>
        <v/>
      </c>
      <c r="N1" s="118"/>
      <c r="O1" s="118"/>
      <c r="P1" s="118"/>
      <c r="Q1" s="118"/>
      <c r="R1" s="15"/>
      <c r="S1" s="15"/>
      <c r="T1" s="15"/>
      <c r="U1" s="15"/>
      <c r="V1" s="15"/>
      <c r="W1" s="718" t="s">
        <v>381</v>
      </c>
      <c r="X1" s="718"/>
    </row>
    <row r="2" spans="1:24" ht="17.25" customHeight="1" x14ac:dyDescent="0.25">
      <c r="A2" s="118"/>
      <c r="B2" s="90" t="s">
        <v>226</v>
      </c>
      <c r="C2" s="117"/>
      <c r="D2" s="119"/>
      <c r="E2" s="118"/>
      <c r="F2" s="118"/>
      <c r="G2" s="118"/>
      <c r="H2" s="118"/>
      <c r="I2" s="118"/>
      <c r="J2" s="118"/>
      <c r="K2" s="117"/>
      <c r="L2" s="117"/>
      <c r="M2" s="117"/>
      <c r="N2" s="117"/>
      <c r="O2" s="117"/>
      <c r="P2" s="118"/>
      <c r="Q2" s="118"/>
      <c r="R2" s="15"/>
      <c r="S2" s="15"/>
      <c r="T2" s="15"/>
      <c r="U2" s="15"/>
      <c r="V2" s="15"/>
      <c r="X2" s="15"/>
    </row>
    <row r="3" spans="1:24" ht="12.75" customHeight="1" x14ac:dyDescent="0.2">
      <c r="A3" s="5"/>
      <c r="B3" s="89"/>
      <c r="C3" s="89"/>
      <c r="D3" s="5"/>
      <c r="E3" s="5"/>
      <c r="F3" s="5"/>
      <c r="G3" s="5"/>
      <c r="H3" s="5"/>
      <c r="I3" s="5"/>
      <c r="J3" s="5"/>
      <c r="K3" s="5"/>
      <c r="L3" s="5"/>
      <c r="M3" s="5"/>
      <c r="N3" s="5"/>
      <c r="O3" s="5"/>
      <c r="P3" s="5"/>
      <c r="Q3" s="118"/>
      <c r="R3" s="15"/>
      <c r="S3" s="15"/>
      <c r="T3" s="15"/>
      <c r="U3" s="15"/>
      <c r="V3" s="15"/>
      <c r="X3" s="15"/>
    </row>
    <row r="4" spans="1:24" ht="12.75" customHeight="1" x14ac:dyDescent="0.2">
      <c r="A4" s="5"/>
      <c r="B4" s="120"/>
      <c r="C4" s="120" t="s">
        <v>194</v>
      </c>
      <c r="D4" s="120"/>
      <c r="E4" s="120"/>
      <c r="F4" s="120"/>
      <c r="G4" s="120"/>
      <c r="H4" s="120"/>
      <c r="I4" s="120"/>
      <c r="J4" s="120"/>
      <c r="K4" s="120"/>
      <c r="L4" s="120"/>
      <c r="M4" s="120"/>
      <c r="N4" s="120"/>
      <c r="O4" s="485"/>
      <c r="P4" s="120"/>
      <c r="Q4" s="121"/>
      <c r="R4" s="121"/>
      <c r="S4" s="121"/>
      <c r="T4" s="121"/>
      <c r="U4" s="121"/>
      <c r="V4" s="121"/>
      <c r="X4" s="118"/>
    </row>
    <row r="5" spans="1:24" ht="12.75" customHeight="1" x14ac:dyDescent="0.2">
      <c r="A5" s="5"/>
      <c r="B5" s="89"/>
      <c r="C5" s="89"/>
      <c r="D5" s="89"/>
      <c r="E5" s="122"/>
      <c r="F5" s="122"/>
      <c r="G5" s="5"/>
      <c r="H5" s="5"/>
      <c r="I5" s="5"/>
      <c r="J5" s="5"/>
      <c r="K5" s="5"/>
      <c r="L5" s="5"/>
      <c r="M5" s="5"/>
      <c r="N5" s="5"/>
      <c r="O5" s="5"/>
      <c r="P5" s="5"/>
      <c r="Q5" s="5"/>
      <c r="R5" s="118"/>
      <c r="S5" s="15"/>
      <c r="T5" s="15"/>
      <c r="U5" s="15"/>
      <c r="V5" s="15"/>
      <c r="X5" s="15"/>
    </row>
    <row r="6" spans="1:24" ht="12.75" customHeight="1" x14ac:dyDescent="0.2">
      <c r="A6" s="5"/>
      <c r="B6" s="89"/>
      <c r="C6" s="143" t="s">
        <v>38</v>
      </c>
      <c r="D6" s="136"/>
      <c r="E6" s="549">
        <f>Deelnemersoverzicht!C9</f>
        <v>0</v>
      </c>
      <c r="F6" s="550"/>
      <c r="G6" s="550"/>
      <c r="H6" s="550"/>
      <c r="I6" s="550"/>
      <c r="J6" s="550"/>
      <c r="K6" s="550"/>
      <c r="L6" s="550"/>
      <c r="M6" s="550"/>
      <c r="N6" s="551"/>
      <c r="O6" s="473"/>
      <c r="P6" s="118"/>
      <c r="Q6" s="118"/>
      <c r="R6" s="15"/>
      <c r="S6" s="15"/>
      <c r="T6" s="15"/>
      <c r="U6" s="15"/>
      <c r="V6" s="15"/>
      <c r="X6" s="15"/>
    </row>
    <row r="7" spans="1:24" ht="12.75" customHeight="1" x14ac:dyDescent="0.2">
      <c r="A7" s="5"/>
      <c r="B7" s="89"/>
      <c r="C7" s="143" t="s">
        <v>195</v>
      </c>
      <c r="D7" s="136"/>
      <c r="E7" s="584"/>
      <c r="F7" s="585"/>
      <c r="G7" s="585"/>
      <c r="H7" s="585"/>
      <c r="I7" s="585"/>
      <c r="J7" s="585"/>
      <c r="K7" s="585"/>
      <c r="L7" s="585"/>
      <c r="M7" s="585"/>
      <c r="N7" s="586"/>
      <c r="O7" s="473"/>
      <c r="P7" s="118"/>
      <c r="Q7" s="118"/>
      <c r="R7" s="15"/>
      <c r="S7" s="15"/>
      <c r="T7" s="15"/>
      <c r="U7" s="15"/>
      <c r="V7" s="15"/>
      <c r="X7" s="15"/>
    </row>
    <row r="8" spans="1:24"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c r="R8" s="15"/>
      <c r="S8" s="15"/>
      <c r="T8" s="15"/>
      <c r="U8" s="15"/>
      <c r="V8" s="15"/>
      <c r="X8" s="15"/>
    </row>
    <row r="9" spans="1:24"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c r="R9" s="15"/>
      <c r="S9" s="15"/>
      <c r="T9" s="15"/>
      <c r="U9" s="15"/>
      <c r="V9" s="15"/>
      <c r="X9" s="15"/>
    </row>
    <row r="10" spans="1:24" ht="12.75" customHeight="1" x14ac:dyDescent="0.2">
      <c r="A10" s="5"/>
      <c r="B10" s="89"/>
      <c r="C10" s="89"/>
      <c r="D10" s="5"/>
      <c r="E10" s="5"/>
      <c r="F10" s="5"/>
      <c r="G10" s="5"/>
      <c r="H10" s="5"/>
      <c r="I10" s="5"/>
      <c r="J10" s="5"/>
      <c r="K10" s="5"/>
      <c r="L10" s="5"/>
      <c r="M10" s="5"/>
      <c r="N10" s="5"/>
      <c r="O10" s="5"/>
      <c r="P10" s="5"/>
      <c r="Q10" s="118"/>
      <c r="R10" s="15"/>
      <c r="S10" s="15"/>
      <c r="T10" s="15"/>
      <c r="U10" s="15"/>
      <c r="V10" s="15"/>
      <c r="X10" s="15"/>
    </row>
    <row r="11" spans="1:24" ht="14.25" customHeight="1" x14ac:dyDescent="0.2">
      <c r="A11" s="5"/>
      <c r="B11" s="120" t="s">
        <v>69</v>
      </c>
      <c r="C11" s="120"/>
      <c r="D11" s="123"/>
      <c r="E11" s="124"/>
      <c r="F11" s="125"/>
      <c r="G11" s="123"/>
      <c r="H11" s="123"/>
      <c r="I11" s="123"/>
      <c r="J11" s="123"/>
      <c r="K11" s="123"/>
      <c r="L11" s="123"/>
      <c r="M11" s="123"/>
      <c r="N11" s="123"/>
      <c r="O11" s="5"/>
      <c r="P11" s="15"/>
      <c r="Q11" s="15"/>
      <c r="R11" s="15"/>
      <c r="S11" s="15"/>
      <c r="T11" s="15"/>
      <c r="U11" s="15"/>
      <c r="V11" s="15"/>
      <c r="X11" s="15"/>
    </row>
    <row r="12" spans="1:24" ht="12.75" customHeight="1" x14ac:dyDescent="0.2">
      <c r="A12" s="5"/>
      <c r="B12" s="120" t="s">
        <v>196</v>
      </c>
      <c r="C12" s="120"/>
      <c r="D12" s="123"/>
      <c r="E12" s="124"/>
      <c r="F12" s="125"/>
      <c r="G12" s="123"/>
      <c r="H12" s="123"/>
      <c r="I12" s="123"/>
      <c r="J12" s="123"/>
      <c r="K12" s="123"/>
      <c r="L12" s="123"/>
      <c r="M12" s="123"/>
      <c r="N12" s="123"/>
      <c r="O12" s="5"/>
      <c r="P12" s="15"/>
      <c r="Q12" s="15"/>
      <c r="R12" s="15"/>
      <c r="S12" s="15"/>
      <c r="T12" s="15"/>
      <c r="U12" s="15"/>
      <c r="V12" s="15"/>
      <c r="X12" s="15"/>
    </row>
    <row r="13" spans="1:24" ht="12" customHeight="1" x14ac:dyDescent="0.2">
      <c r="A13" s="5"/>
      <c r="B13" s="137"/>
      <c r="C13" s="137"/>
      <c r="D13" s="136"/>
      <c r="E13" s="136"/>
      <c r="F13" s="136"/>
      <c r="G13" s="136"/>
      <c r="H13" s="136"/>
      <c r="I13" s="136"/>
      <c r="J13" s="136"/>
      <c r="K13" s="136"/>
      <c r="L13" s="136"/>
      <c r="M13" s="136"/>
      <c r="N13" s="136"/>
      <c r="O13" s="136"/>
      <c r="P13" s="15"/>
      <c r="Q13" s="15"/>
      <c r="R13" s="15"/>
      <c r="S13" s="15"/>
      <c r="T13" s="15"/>
      <c r="U13" s="15"/>
      <c r="V13" s="15"/>
      <c r="X13" s="15"/>
    </row>
    <row r="14" spans="1:24"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X14" s="15"/>
    </row>
    <row r="15" spans="1:24" ht="12" customHeight="1" x14ac:dyDescent="0.2">
      <c r="A15" s="195" t="str">
        <f>B15&amp;M15</f>
        <v/>
      </c>
      <c r="B15" s="552"/>
      <c r="C15" s="553"/>
      <c r="D15" s="553"/>
      <c r="E15" s="553"/>
      <c r="F15" s="554"/>
      <c r="G15" s="554"/>
      <c r="H15" s="554"/>
      <c r="I15" s="555"/>
      <c r="J15" s="556"/>
      <c r="K15" s="557"/>
      <c r="L15" s="558"/>
      <c r="M15" s="559"/>
      <c r="N15" s="475">
        <f t="shared" ref="N15:N78" si="0">K15*J15</f>
        <v>0</v>
      </c>
      <c r="O15" s="141" t="str">
        <f>IF(AND(COUNTA(B15:K15)&gt;0,ISBLANK(M15)),"Activiteittype ontbreekt!",IF(B15="","",IF(COUNTIF($B$15:$B$314,B15)=1,"",IF(COUNTIF($A$15:$A$314,B15&amp;M15)&gt;1,"","Let op dat elk activiteitnummer hetzelfde activiteittype moet krijgen!"))))</f>
        <v/>
      </c>
      <c r="W15" s="621" t="str">
        <f>IF(ISBLANK($C15),"",_xlfn.IFNA(MATCH($C15,Deelnemersoverzicht!$C$16:$C$66,0),0))</f>
        <v/>
      </c>
      <c r="X15" s="15"/>
    </row>
    <row r="16" spans="1:24" ht="12" customHeight="1" x14ac:dyDescent="0.2">
      <c r="A16" s="195" t="str">
        <f t="shared" ref="A16:A79"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W16" s="621" t="str">
        <f>IF(ISBLANK($C16),"",_xlfn.IFNA(MATCH($C16,Deelnemersoverzicht!$C$16:$C$66,0),0))</f>
        <v/>
      </c>
      <c r="X16" s="15"/>
    </row>
    <row r="17" spans="1:24"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W17" s="621" t="str">
        <f>IF(ISBLANK($C17),"",_xlfn.IFNA(MATCH($C17,Deelnemersoverzicht!$C$16:$C$66,0),0))</f>
        <v/>
      </c>
      <c r="X17" s="15"/>
    </row>
    <row r="18" spans="1:24"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W18" s="621" t="str">
        <f>IF(ISBLANK($C18),"",_xlfn.IFNA(MATCH($C18,Deelnemersoverzicht!$C$16:$C$66,0),0))</f>
        <v/>
      </c>
      <c r="X18" s="15"/>
    </row>
    <row r="19" spans="1:24"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W19" s="621" t="str">
        <f>IF(ISBLANK($C19),"",_xlfn.IFNA(MATCH($C19,Deelnemersoverzicht!$C$16:$C$66,0),0))</f>
        <v/>
      </c>
      <c r="X19" s="15"/>
    </row>
    <row r="20" spans="1:24"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W20" s="621" t="str">
        <f>IF(ISBLANK($C20),"",_xlfn.IFNA(MATCH($C20,Deelnemersoverzicht!$C$16:$C$66,0),0))</f>
        <v/>
      </c>
      <c r="X20" s="15"/>
    </row>
    <row r="21" spans="1:24"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W21" s="621" t="str">
        <f>IF(ISBLANK($C21),"",_xlfn.IFNA(MATCH($C21,Deelnemersoverzicht!$C$16:$C$66,0),0))</f>
        <v/>
      </c>
      <c r="X21" s="15"/>
    </row>
    <row r="22" spans="1:24"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W22" s="621" t="str">
        <f>IF(ISBLANK($C22),"",_xlfn.IFNA(MATCH($C22,Deelnemersoverzicht!$C$16:$C$66,0),0))</f>
        <v/>
      </c>
      <c r="X22" s="15"/>
    </row>
    <row r="23" spans="1:24" ht="12" customHeight="1" x14ac:dyDescent="0.2">
      <c r="A23" s="195" t="str">
        <f t="shared" si="1"/>
        <v/>
      </c>
      <c r="B23" s="552"/>
      <c r="C23" s="553"/>
      <c r="D23" s="553"/>
      <c r="E23" s="553"/>
      <c r="F23" s="554"/>
      <c r="G23" s="554"/>
      <c r="H23" s="554"/>
      <c r="I23" s="555"/>
      <c r="J23" s="556"/>
      <c r="K23" s="557"/>
      <c r="L23" s="558"/>
      <c r="M23" s="559"/>
      <c r="N23" s="475">
        <f t="shared" si="0"/>
        <v>0</v>
      </c>
      <c r="O23" s="141" t="str">
        <f t="shared" si="2"/>
        <v/>
      </c>
      <c r="W23" s="621" t="str">
        <f>IF(ISBLANK($C23),"",_xlfn.IFNA(MATCH($C23,Deelnemersoverzicht!$C$16:$C$66,0),0))</f>
        <v/>
      </c>
      <c r="X23" s="15"/>
    </row>
    <row r="24" spans="1:24" ht="12" customHeight="1" x14ac:dyDescent="0.2">
      <c r="A24" s="195" t="str">
        <f t="shared" si="1"/>
        <v/>
      </c>
      <c r="B24" s="552"/>
      <c r="C24" s="553"/>
      <c r="D24" s="553"/>
      <c r="E24" s="553"/>
      <c r="F24" s="554"/>
      <c r="G24" s="554"/>
      <c r="H24" s="554"/>
      <c r="I24" s="555"/>
      <c r="J24" s="556"/>
      <c r="K24" s="557"/>
      <c r="L24" s="558"/>
      <c r="M24" s="559"/>
      <c r="N24" s="475">
        <f t="shared" si="0"/>
        <v>0</v>
      </c>
      <c r="O24" s="141" t="str">
        <f t="shared" si="2"/>
        <v/>
      </c>
      <c r="W24" s="621" t="str">
        <f>IF(ISBLANK($C24),"",_xlfn.IFNA(MATCH($C24,Deelnemersoverzicht!$C$16:$C$66,0),0))</f>
        <v/>
      </c>
      <c r="X24" s="15"/>
    </row>
    <row r="25" spans="1:24" ht="12" customHeight="1" x14ac:dyDescent="0.2">
      <c r="A25" s="195" t="str">
        <f t="shared" si="1"/>
        <v/>
      </c>
      <c r="B25" s="552"/>
      <c r="C25" s="553"/>
      <c r="D25" s="553"/>
      <c r="E25" s="553"/>
      <c r="F25" s="554"/>
      <c r="G25" s="554"/>
      <c r="H25" s="554"/>
      <c r="I25" s="555"/>
      <c r="J25" s="556"/>
      <c r="K25" s="557"/>
      <c r="L25" s="558"/>
      <c r="M25" s="559"/>
      <c r="N25" s="475">
        <f t="shared" si="0"/>
        <v>0</v>
      </c>
      <c r="O25" s="141" t="str">
        <f t="shared" si="2"/>
        <v/>
      </c>
      <c r="W25" s="621" t="str">
        <f>IF(ISBLANK($C25),"",_xlfn.IFNA(MATCH($C25,Deelnemersoverzicht!$C$16:$C$66,0),0))</f>
        <v/>
      </c>
      <c r="X25" s="15"/>
    </row>
    <row r="26" spans="1:24" ht="12" customHeight="1" x14ac:dyDescent="0.2">
      <c r="A26" s="195" t="str">
        <f t="shared" si="1"/>
        <v/>
      </c>
      <c r="B26" s="552"/>
      <c r="C26" s="553"/>
      <c r="D26" s="553"/>
      <c r="E26" s="553"/>
      <c r="F26" s="554"/>
      <c r="G26" s="554"/>
      <c r="H26" s="554"/>
      <c r="I26" s="555"/>
      <c r="J26" s="556"/>
      <c r="K26" s="557"/>
      <c r="L26" s="558"/>
      <c r="M26" s="559"/>
      <c r="N26" s="475">
        <f t="shared" si="0"/>
        <v>0</v>
      </c>
      <c r="O26" s="141" t="str">
        <f t="shared" si="2"/>
        <v/>
      </c>
      <c r="W26" s="621" t="str">
        <f>IF(ISBLANK($C26),"",_xlfn.IFNA(MATCH($C26,Deelnemersoverzicht!$C$16:$C$66,0),0))</f>
        <v/>
      </c>
      <c r="X26" s="15"/>
    </row>
    <row r="27" spans="1:24" ht="12" customHeight="1" x14ac:dyDescent="0.2">
      <c r="A27" s="195" t="str">
        <f t="shared" si="1"/>
        <v/>
      </c>
      <c r="B27" s="552"/>
      <c r="C27" s="553"/>
      <c r="D27" s="553"/>
      <c r="E27" s="553"/>
      <c r="F27" s="554"/>
      <c r="G27" s="554"/>
      <c r="H27" s="554"/>
      <c r="I27" s="555"/>
      <c r="J27" s="556"/>
      <c r="K27" s="557"/>
      <c r="L27" s="558"/>
      <c r="M27" s="559"/>
      <c r="N27" s="475">
        <f t="shared" si="0"/>
        <v>0</v>
      </c>
      <c r="O27" s="141" t="str">
        <f t="shared" si="2"/>
        <v/>
      </c>
      <c r="W27" s="621" t="str">
        <f>IF(ISBLANK($C27),"",_xlfn.IFNA(MATCH($C27,Deelnemersoverzicht!$C$16:$C$66,0),0))</f>
        <v/>
      </c>
      <c r="X27" s="15"/>
    </row>
    <row r="28" spans="1:24" ht="12" customHeight="1" x14ac:dyDescent="0.2">
      <c r="A28" s="195" t="str">
        <f t="shared" si="1"/>
        <v/>
      </c>
      <c r="B28" s="552"/>
      <c r="C28" s="553"/>
      <c r="D28" s="553"/>
      <c r="E28" s="553"/>
      <c r="F28" s="554"/>
      <c r="G28" s="554"/>
      <c r="H28" s="554"/>
      <c r="I28" s="555"/>
      <c r="J28" s="556"/>
      <c r="K28" s="557"/>
      <c r="L28" s="558"/>
      <c r="M28" s="559"/>
      <c r="N28" s="475">
        <f t="shared" si="0"/>
        <v>0</v>
      </c>
      <c r="O28" s="141" t="str">
        <f t="shared" si="2"/>
        <v/>
      </c>
      <c r="W28" s="621" t="str">
        <f>IF(ISBLANK($C28),"",_xlfn.IFNA(MATCH($C28,Deelnemersoverzicht!$C$16:$C$66,0),0))</f>
        <v/>
      </c>
      <c r="X28" s="15"/>
    </row>
    <row r="29" spans="1:24" ht="12" customHeight="1" x14ac:dyDescent="0.2">
      <c r="A29" s="195" t="str">
        <f t="shared" si="1"/>
        <v/>
      </c>
      <c r="B29" s="552"/>
      <c r="C29" s="553"/>
      <c r="D29" s="553"/>
      <c r="E29" s="553"/>
      <c r="F29" s="554"/>
      <c r="G29" s="554"/>
      <c r="H29" s="554"/>
      <c r="I29" s="555"/>
      <c r="J29" s="556"/>
      <c r="K29" s="557"/>
      <c r="L29" s="558"/>
      <c r="M29" s="559"/>
      <c r="N29" s="475">
        <f t="shared" si="0"/>
        <v>0</v>
      </c>
      <c r="O29" s="141" t="str">
        <f t="shared" si="2"/>
        <v/>
      </c>
      <c r="W29" s="621" t="str">
        <f>IF(ISBLANK($C29),"",_xlfn.IFNA(MATCH($C29,Deelnemersoverzicht!$C$16:$C$66,0),0))</f>
        <v/>
      </c>
      <c r="X29" s="15"/>
    </row>
    <row r="30" spans="1:24" ht="12" customHeight="1" x14ac:dyDescent="0.2">
      <c r="A30" s="195" t="str">
        <f t="shared" si="1"/>
        <v/>
      </c>
      <c r="B30" s="552"/>
      <c r="C30" s="553"/>
      <c r="D30" s="553"/>
      <c r="E30" s="553"/>
      <c r="F30" s="554"/>
      <c r="G30" s="554"/>
      <c r="H30" s="554"/>
      <c r="I30" s="555"/>
      <c r="J30" s="556"/>
      <c r="K30" s="557"/>
      <c r="L30" s="558"/>
      <c r="M30" s="559"/>
      <c r="N30" s="475">
        <f t="shared" si="0"/>
        <v>0</v>
      </c>
      <c r="O30" s="141" t="str">
        <f t="shared" si="2"/>
        <v/>
      </c>
      <c r="W30" s="621" t="str">
        <f>IF(ISBLANK($C30),"",_xlfn.IFNA(MATCH($C30,Deelnemersoverzicht!$C$16:$C$66,0),0))</f>
        <v/>
      </c>
      <c r="X30" s="15"/>
    </row>
    <row r="31" spans="1:24" ht="12" customHeight="1" x14ac:dyDescent="0.2">
      <c r="A31" s="195" t="str">
        <f t="shared" si="1"/>
        <v/>
      </c>
      <c r="B31" s="552"/>
      <c r="C31" s="553"/>
      <c r="D31" s="553"/>
      <c r="E31" s="553"/>
      <c r="F31" s="554"/>
      <c r="G31" s="554"/>
      <c r="H31" s="554"/>
      <c r="I31" s="555"/>
      <c r="J31" s="556"/>
      <c r="K31" s="557"/>
      <c r="L31" s="558"/>
      <c r="M31" s="559"/>
      <c r="N31" s="475">
        <f t="shared" si="0"/>
        <v>0</v>
      </c>
      <c r="O31" s="141" t="str">
        <f t="shared" si="2"/>
        <v/>
      </c>
      <c r="W31" s="621" t="str">
        <f>IF(ISBLANK($C31),"",_xlfn.IFNA(MATCH($C31,Deelnemersoverzicht!$C$16:$C$66,0),0))</f>
        <v/>
      </c>
      <c r="X31" s="15"/>
    </row>
    <row r="32" spans="1:24" ht="12" customHeight="1" x14ac:dyDescent="0.2">
      <c r="A32" s="195" t="str">
        <f t="shared" si="1"/>
        <v/>
      </c>
      <c r="B32" s="552"/>
      <c r="C32" s="553"/>
      <c r="D32" s="553"/>
      <c r="E32" s="553"/>
      <c r="F32" s="554"/>
      <c r="G32" s="554"/>
      <c r="H32" s="554"/>
      <c r="I32" s="555"/>
      <c r="J32" s="556"/>
      <c r="K32" s="557"/>
      <c r="L32" s="558"/>
      <c r="M32" s="559"/>
      <c r="N32" s="475">
        <f t="shared" si="0"/>
        <v>0</v>
      </c>
      <c r="O32" s="141" t="str">
        <f t="shared" si="2"/>
        <v/>
      </c>
      <c r="W32" s="621" t="str">
        <f>IF(ISBLANK($C32),"",_xlfn.IFNA(MATCH($C32,Deelnemersoverzicht!$C$16:$C$66,0),0))</f>
        <v/>
      </c>
      <c r="X32" s="15"/>
    </row>
    <row r="33" spans="1:24" ht="12" customHeight="1" x14ac:dyDescent="0.2">
      <c r="A33" s="195" t="str">
        <f t="shared" si="1"/>
        <v/>
      </c>
      <c r="B33" s="552"/>
      <c r="C33" s="553"/>
      <c r="D33" s="553"/>
      <c r="E33" s="553"/>
      <c r="F33" s="554"/>
      <c r="G33" s="554"/>
      <c r="H33" s="554"/>
      <c r="I33" s="555"/>
      <c r="J33" s="556"/>
      <c r="K33" s="557"/>
      <c r="L33" s="558"/>
      <c r="M33" s="559"/>
      <c r="N33" s="475">
        <f t="shared" si="0"/>
        <v>0</v>
      </c>
      <c r="O33" s="141" t="str">
        <f t="shared" si="2"/>
        <v/>
      </c>
      <c r="W33" s="621" t="str">
        <f>IF(ISBLANK($C33),"",_xlfn.IFNA(MATCH($C33,Deelnemersoverzicht!$C$16:$C$66,0),0))</f>
        <v/>
      </c>
      <c r="X33" s="15"/>
    </row>
    <row r="34" spans="1:24" ht="12" customHeight="1" x14ac:dyDescent="0.2">
      <c r="A34" s="195" t="str">
        <f t="shared" si="1"/>
        <v/>
      </c>
      <c r="B34" s="552"/>
      <c r="C34" s="553"/>
      <c r="D34" s="553"/>
      <c r="E34" s="553"/>
      <c r="F34" s="554"/>
      <c r="G34" s="554"/>
      <c r="H34" s="554"/>
      <c r="I34" s="555"/>
      <c r="J34" s="556"/>
      <c r="K34" s="557"/>
      <c r="L34" s="558"/>
      <c r="M34" s="559"/>
      <c r="N34" s="475">
        <f t="shared" si="0"/>
        <v>0</v>
      </c>
      <c r="O34" s="141" t="str">
        <f t="shared" si="2"/>
        <v/>
      </c>
      <c r="W34" s="621" t="str">
        <f>IF(ISBLANK($C34),"",_xlfn.IFNA(MATCH($C34,Deelnemersoverzicht!$C$16:$C$66,0),0))</f>
        <v/>
      </c>
      <c r="X34" s="15"/>
    </row>
    <row r="35" spans="1:24" ht="12" customHeight="1" x14ac:dyDescent="0.2">
      <c r="A35" s="195" t="str">
        <f t="shared" si="1"/>
        <v/>
      </c>
      <c r="B35" s="552"/>
      <c r="C35" s="553"/>
      <c r="D35" s="553"/>
      <c r="E35" s="553"/>
      <c r="F35" s="554"/>
      <c r="G35" s="554"/>
      <c r="H35" s="554"/>
      <c r="I35" s="555"/>
      <c r="J35" s="556"/>
      <c r="K35" s="557"/>
      <c r="L35" s="558"/>
      <c r="M35" s="559"/>
      <c r="N35" s="475">
        <f t="shared" si="0"/>
        <v>0</v>
      </c>
      <c r="O35" s="141" t="str">
        <f t="shared" si="2"/>
        <v/>
      </c>
      <c r="W35" s="621" t="str">
        <f>IF(ISBLANK($C35),"",_xlfn.IFNA(MATCH($C35,Deelnemersoverzicht!$C$16:$C$66,0),0))</f>
        <v/>
      </c>
      <c r="X35" s="15"/>
    </row>
    <row r="36" spans="1:24" ht="12" customHeight="1" x14ac:dyDescent="0.2">
      <c r="A36" s="195" t="str">
        <f t="shared" si="1"/>
        <v/>
      </c>
      <c r="B36" s="552"/>
      <c r="C36" s="553"/>
      <c r="D36" s="553"/>
      <c r="E36" s="553"/>
      <c r="F36" s="554"/>
      <c r="G36" s="554"/>
      <c r="H36" s="554"/>
      <c r="I36" s="555"/>
      <c r="J36" s="556"/>
      <c r="K36" s="557"/>
      <c r="L36" s="558"/>
      <c r="M36" s="559"/>
      <c r="N36" s="475">
        <f t="shared" si="0"/>
        <v>0</v>
      </c>
      <c r="O36" s="141" t="str">
        <f t="shared" si="2"/>
        <v/>
      </c>
      <c r="W36" s="621" t="str">
        <f>IF(ISBLANK($C36),"",_xlfn.IFNA(MATCH($C36,Deelnemersoverzicht!$C$16:$C$66,0),0))</f>
        <v/>
      </c>
      <c r="X36" s="15"/>
    </row>
    <row r="37" spans="1:24" ht="12" customHeight="1" x14ac:dyDescent="0.2">
      <c r="A37" s="195" t="str">
        <f t="shared" si="1"/>
        <v/>
      </c>
      <c r="B37" s="552"/>
      <c r="C37" s="553"/>
      <c r="D37" s="553"/>
      <c r="E37" s="553"/>
      <c r="F37" s="554"/>
      <c r="G37" s="554"/>
      <c r="H37" s="554"/>
      <c r="I37" s="555"/>
      <c r="J37" s="556"/>
      <c r="K37" s="557"/>
      <c r="L37" s="558"/>
      <c r="M37" s="559"/>
      <c r="N37" s="475">
        <f t="shared" si="0"/>
        <v>0</v>
      </c>
      <c r="O37" s="141" t="str">
        <f t="shared" si="2"/>
        <v/>
      </c>
      <c r="W37" s="621" t="str">
        <f>IF(ISBLANK($C37),"",_xlfn.IFNA(MATCH($C37,Deelnemersoverzicht!$C$16:$C$66,0),0))</f>
        <v/>
      </c>
      <c r="X37" s="15"/>
    </row>
    <row r="38" spans="1:24" ht="12" customHeight="1" x14ac:dyDescent="0.2">
      <c r="A38" s="195" t="str">
        <f t="shared" si="1"/>
        <v/>
      </c>
      <c r="B38" s="552"/>
      <c r="C38" s="553"/>
      <c r="D38" s="553"/>
      <c r="E38" s="553"/>
      <c r="F38" s="554"/>
      <c r="G38" s="554"/>
      <c r="H38" s="554"/>
      <c r="I38" s="555"/>
      <c r="J38" s="556"/>
      <c r="K38" s="557"/>
      <c r="L38" s="558"/>
      <c r="M38" s="559"/>
      <c r="N38" s="475">
        <f t="shared" si="0"/>
        <v>0</v>
      </c>
      <c r="O38" s="141" t="str">
        <f t="shared" si="2"/>
        <v/>
      </c>
      <c r="W38" s="621" t="str">
        <f>IF(ISBLANK($C38),"",_xlfn.IFNA(MATCH($C38,Deelnemersoverzicht!$C$16:$C$66,0),0))</f>
        <v/>
      </c>
      <c r="X38" s="15"/>
    </row>
    <row r="39" spans="1:24" ht="12" customHeight="1" x14ac:dyDescent="0.2">
      <c r="A39" s="195" t="str">
        <f t="shared" si="1"/>
        <v/>
      </c>
      <c r="B39" s="552"/>
      <c r="C39" s="553"/>
      <c r="D39" s="553"/>
      <c r="E39" s="553"/>
      <c r="F39" s="554"/>
      <c r="G39" s="554"/>
      <c r="H39" s="554"/>
      <c r="I39" s="555"/>
      <c r="J39" s="556"/>
      <c r="K39" s="557"/>
      <c r="L39" s="558"/>
      <c r="M39" s="559"/>
      <c r="N39" s="475">
        <f t="shared" si="0"/>
        <v>0</v>
      </c>
      <c r="O39" s="141" t="str">
        <f t="shared" si="2"/>
        <v/>
      </c>
      <c r="W39" s="621" t="str">
        <f>IF(ISBLANK($C39),"",_xlfn.IFNA(MATCH($C39,Deelnemersoverzicht!$C$16:$C$66,0),0))</f>
        <v/>
      </c>
      <c r="X39" s="15"/>
    </row>
    <row r="40" spans="1:24" ht="12" customHeight="1" x14ac:dyDescent="0.2">
      <c r="A40" s="195" t="str">
        <f t="shared" si="1"/>
        <v/>
      </c>
      <c r="B40" s="552"/>
      <c r="C40" s="553"/>
      <c r="D40" s="553"/>
      <c r="E40" s="553"/>
      <c r="F40" s="554"/>
      <c r="G40" s="554"/>
      <c r="H40" s="554"/>
      <c r="I40" s="555"/>
      <c r="J40" s="556"/>
      <c r="K40" s="557"/>
      <c r="L40" s="558"/>
      <c r="M40" s="559"/>
      <c r="N40" s="475">
        <f t="shared" si="0"/>
        <v>0</v>
      </c>
      <c r="O40" s="141" t="str">
        <f t="shared" si="2"/>
        <v/>
      </c>
      <c r="W40" s="621" t="str">
        <f>IF(ISBLANK($C40),"",_xlfn.IFNA(MATCH($C40,Deelnemersoverzicht!$C$16:$C$66,0),0))</f>
        <v/>
      </c>
      <c r="X40" s="15"/>
    </row>
    <row r="41" spans="1:24" ht="12" customHeight="1" x14ac:dyDescent="0.2">
      <c r="A41" s="195" t="str">
        <f t="shared" si="1"/>
        <v/>
      </c>
      <c r="B41" s="552"/>
      <c r="C41" s="553"/>
      <c r="D41" s="553"/>
      <c r="E41" s="553"/>
      <c r="F41" s="554"/>
      <c r="G41" s="554"/>
      <c r="H41" s="554"/>
      <c r="I41" s="555"/>
      <c r="J41" s="556"/>
      <c r="K41" s="557"/>
      <c r="L41" s="558"/>
      <c r="M41" s="559"/>
      <c r="N41" s="475">
        <f t="shared" si="0"/>
        <v>0</v>
      </c>
      <c r="O41" s="141" t="str">
        <f t="shared" si="2"/>
        <v/>
      </c>
      <c r="W41" s="621" t="str">
        <f>IF(ISBLANK($C41),"",_xlfn.IFNA(MATCH($C41,Deelnemersoverzicht!$C$16:$C$66,0),0))</f>
        <v/>
      </c>
      <c r="X41" s="15"/>
    </row>
    <row r="42" spans="1:24" ht="12" customHeight="1" x14ac:dyDescent="0.2">
      <c r="A42" s="195" t="str">
        <f t="shared" si="1"/>
        <v/>
      </c>
      <c r="B42" s="552"/>
      <c r="C42" s="553"/>
      <c r="D42" s="553"/>
      <c r="E42" s="553"/>
      <c r="F42" s="554"/>
      <c r="G42" s="554"/>
      <c r="H42" s="554"/>
      <c r="I42" s="555"/>
      <c r="J42" s="556"/>
      <c r="K42" s="557"/>
      <c r="L42" s="558"/>
      <c r="M42" s="559"/>
      <c r="N42" s="475">
        <f t="shared" si="0"/>
        <v>0</v>
      </c>
      <c r="O42" s="141" t="str">
        <f t="shared" si="2"/>
        <v/>
      </c>
      <c r="W42" s="621" t="str">
        <f>IF(ISBLANK($C42),"",_xlfn.IFNA(MATCH($C42,Deelnemersoverzicht!$C$16:$C$66,0),0))</f>
        <v/>
      </c>
      <c r="X42" s="15"/>
    </row>
    <row r="43" spans="1:24" ht="12" customHeight="1" x14ac:dyDescent="0.2">
      <c r="A43" s="195" t="str">
        <f t="shared" si="1"/>
        <v/>
      </c>
      <c r="B43" s="552"/>
      <c r="C43" s="553"/>
      <c r="D43" s="553"/>
      <c r="E43" s="553"/>
      <c r="F43" s="554"/>
      <c r="G43" s="554"/>
      <c r="H43" s="554"/>
      <c r="I43" s="555"/>
      <c r="J43" s="556"/>
      <c r="K43" s="557"/>
      <c r="L43" s="558"/>
      <c r="M43" s="559"/>
      <c r="N43" s="475">
        <f t="shared" si="0"/>
        <v>0</v>
      </c>
      <c r="O43" s="141" t="str">
        <f t="shared" si="2"/>
        <v/>
      </c>
      <c r="W43" s="621" t="str">
        <f>IF(ISBLANK($C43),"",_xlfn.IFNA(MATCH($C43,Deelnemersoverzicht!$C$16:$C$66,0),0))</f>
        <v/>
      </c>
      <c r="X43" s="15"/>
    </row>
    <row r="44" spans="1:24" ht="12" customHeight="1" x14ac:dyDescent="0.2">
      <c r="A44" s="195" t="str">
        <f t="shared" si="1"/>
        <v/>
      </c>
      <c r="B44" s="552"/>
      <c r="C44" s="553"/>
      <c r="D44" s="553"/>
      <c r="E44" s="553"/>
      <c r="F44" s="554"/>
      <c r="G44" s="554"/>
      <c r="H44" s="554"/>
      <c r="I44" s="555"/>
      <c r="J44" s="556"/>
      <c r="K44" s="557"/>
      <c r="L44" s="558"/>
      <c r="M44" s="559"/>
      <c r="N44" s="475">
        <f t="shared" si="0"/>
        <v>0</v>
      </c>
      <c r="O44" s="141" t="str">
        <f t="shared" si="2"/>
        <v/>
      </c>
      <c r="W44" s="621" t="str">
        <f>IF(ISBLANK($C44),"",_xlfn.IFNA(MATCH($C44,Deelnemersoverzicht!$C$16:$C$66,0),0))</f>
        <v/>
      </c>
      <c r="X44" s="15"/>
    </row>
    <row r="45" spans="1:24" ht="12" customHeight="1" x14ac:dyDescent="0.2">
      <c r="A45" s="195" t="str">
        <f t="shared" si="1"/>
        <v/>
      </c>
      <c r="B45" s="552"/>
      <c r="C45" s="553"/>
      <c r="D45" s="553"/>
      <c r="E45" s="553"/>
      <c r="F45" s="554"/>
      <c r="G45" s="554"/>
      <c r="H45" s="554"/>
      <c r="I45" s="555"/>
      <c r="J45" s="556"/>
      <c r="K45" s="557"/>
      <c r="L45" s="558"/>
      <c r="M45" s="559"/>
      <c r="N45" s="475">
        <f t="shared" si="0"/>
        <v>0</v>
      </c>
      <c r="O45" s="141" t="str">
        <f t="shared" si="2"/>
        <v/>
      </c>
      <c r="W45" s="621" t="str">
        <f>IF(ISBLANK($C45),"",_xlfn.IFNA(MATCH($C45,Deelnemersoverzicht!$C$16:$C$66,0),0))</f>
        <v/>
      </c>
      <c r="X45" s="15"/>
    </row>
    <row r="46" spans="1:24" ht="12" customHeight="1" x14ac:dyDescent="0.2">
      <c r="A46" s="195" t="str">
        <f t="shared" si="1"/>
        <v/>
      </c>
      <c r="B46" s="552"/>
      <c r="C46" s="553"/>
      <c r="D46" s="553"/>
      <c r="E46" s="553"/>
      <c r="F46" s="554"/>
      <c r="G46" s="554"/>
      <c r="H46" s="554"/>
      <c r="I46" s="555"/>
      <c r="J46" s="556"/>
      <c r="K46" s="557"/>
      <c r="L46" s="558"/>
      <c r="M46" s="559"/>
      <c r="N46" s="475">
        <f t="shared" si="0"/>
        <v>0</v>
      </c>
      <c r="O46" s="141" t="str">
        <f t="shared" si="2"/>
        <v/>
      </c>
      <c r="W46" s="621" t="str">
        <f>IF(ISBLANK($C46),"",_xlfn.IFNA(MATCH($C46,Deelnemersoverzicht!$C$16:$C$66,0),0))</f>
        <v/>
      </c>
      <c r="X46" s="15"/>
    </row>
    <row r="47" spans="1:24" ht="12" customHeight="1" x14ac:dyDescent="0.2">
      <c r="A47" s="195" t="str">
        <f t="shared" si="1"/>
        <v/>
      </c>
      <c r="B47" s="552"/>
      <c r="C47" s="553"/>
      <c r="D47" s="553"/>
      <c r="E47" s="553"/>
      <c r="F47" s="554"/>
      <c r="G47" s="554"/>
      <c r="H47" s="554"/>
      <c r="I47" s="555"/>
      <c r="J47" s="556"/>
      <c r="K47" s="557"/>
      <c r="L47" s="558"/>
      <c r="M47" s="559"/>
      <c r="N47" s="475">
        <f t="shared" si="0"/>
        <v>0</v>
      </c>
      <c r="O47" s="141" t="str">
        <f t="shared" si="2"/>
        <v/>
      </c>
      <c r="W47" s="621" t="str">
        <f>IF(ISBLANK($C47),"",_xlfn.IFNA(MATCH($C47,Deelnemersoverzicht!$C$16:$C$66,0),0))</f>
        <v/>
      </c>
      <c r="X47" s="15"/>
    </row>
    <row r="48" spans="1:24" ht="12" customHeight="1" x14ac:dyDescent="0.2">
      <c r="A48" s="195" t="str">
        <f t="shared" si="1"/>
        <v/>
      </c>
      <c r="B48" s="552"/>
      <c r="C48" s="553"/>
      <c r="D48" s="553"/>
      <c r="E48" s="553"/>
      <c r="F48" s="554"/>
      <c r="G48" s="554"/>
      <c r="H48" s="554"/>
      <c r="I48" s="555"/>
      <c r="J48" s="556"/>
      <c r="K48" s="557"/>
      <c r="L48" s="558"/>
      <c r="M48" s="559"/>
      <c r="N48" s="475">
        <f t="shared" si="0"/>
        <v>0</v>
      </c>
      <c r="O48" s="141" t="str">
        <f t="shared" si="2"/>
        <v/>
      </c>
      <c r="W48" s="621" t="str">
        <f>IF(ISBLANK($C48),"",_xlfn.IFNA(MATCH($C48,Deelnemersoverzicht!$C$16:$C$66,0),0))</f>
        <v/>
      </c>
      <c r="X48" s="15"/>
    </row>
    <row r="49" spans="1:24" ht="12" customHeight="1" x14ac:dyDescent="0.2">
      <c r="A49" s="195" t="str">
        <f t="shared" si="1"/>
        <v/>
      </c>
      <c r="B49" s="552"/>
      <c r="C49" s="553"/>
      <c r="D49" s="553"/>
      <c r="E49" s="553"/>
      <c r="F49" s="554"/>
      <c r="G49" s="554"/>
      <c r="H49" s="554"/>
      <c r="I49" s="555"/>
      <c r="J49" s="556"/>
      <c r="K49" s="557"/>
      <c r="L49" s="558"/>
      <c r="M49" s="559"/>
      <c r="N49" s="475">
        <f t="shared" si="0"/>
        <v>0</v>
      </c>
      <c r="O49" s="141" t="str">
        <f t="shared" si="2"/>
        <v/>
      </c>
      <c r="W49" s="621" t="str">
        <f>IF(ISBLANK($C49),"",_xlfn.IFNA(MATCH($C49,Deelnemersoverzicht!$C$16:$C$66,0),0))</f>
        <v/>
      </c>
      <c r="X49" s="15"/>
    </row>
    <row r="50" spans="1:24" ht="12" customHeight="1" x14ac:dyDescent="0.2">
      <c r="A50" s="195" t="str">
        <f t="shared" si="1"/>
        <v/>
      </c>
      <c r="B50" s="552"/>
      <c r="C50" s="553"/>
      <c r="D50" s="553"/>
      <c r="E50" s="553"/>
      <c r="F50" s="554"/>
      <c r="G50" s="554"/>
      <c r="H50" s="554"/>
      <c r="I50" s="555"/>
      <c r="J50" s="556"/>
      <c r="K50" s="557"/>
      <c r="L50" s="558"/>
      <c r="M50" s="559"/>
      <c r="N50" s="475">
        <f t="shared" si="0"/>
        <v>0</v>
      </c>
      <c r="O50" s="141" t="str">
        <f t="shared" si="2"/>
        <v/>
      </c>
      <c r="W50" s="621" t="str">
        <f>IF(ISBLANK($C50),"",_xlfn.IFNA(MATCH($C50,Deelnemersoverzicht!$C$16:$C$66,0),0))</f>
        <v/>
      </c>
      <c r="X50" s="15"/>
    </row>
    <row r="51" spans="1:24" ht="12" customHeight="1" x14ac:dyDescent="0.2">
      <c r="A51" s="195" t="str">
        <f t="shared" si="1"/>
        <v/>
      </c>
      <c r="B51" s="552"/>
      <c r="C51" s="553"/>
      <c r="D51" s="553"/>
      <c r="E51" s="553"/>
      <c r="F51" s="554"/>
      <c r="G51" s="554"/>
      <c r="H51" s="554"/>
      <c r="I51" s="555"/>
      <c r="J51" s="556"/>
      <c r="K51" s="557"/>
      <c r="L51" s="558"/>
      <c r="M51" s="559"/>
      <c r="N51" s="475">
        <f t="shared" si="0"/>
        <v>0</v>
      </c>
      <c r="O51" s="141" t="str">
        <f t="shared" si="2"/>
        <v/>
      </c>
      <c r="W51" s="621" t="str">
        <f>IF(ISBLANK($C51),"",_xlfn.IFNA(MATCH($C51,Deelnemersoverzicht!$C$16:$C$66,0),0))</f>
        <v/>
      </c>
      <c r="X51" s="15"/>
    </row>
    <row r="52" spans="1:24" ht="12" customHeight="1" x14ac:dyDescent="0.2">
      <c r="A52" s="195" t="str">
        <f t="shared" si="1"/>
        <v/>
      </c>
      <c r="B52" s="552"/>
      <c r="C52" s="553"/>
      <c r="D52" s="553"/>
      <c r="E52" s="553"/>
      <c r="F52" s="554"/>
      <c r="G52" s="554"/>
      <c r="H52" s="554"/>
      <c r="I52" s="555"/>
      <c r="J52" s="556"/>
      <c r="K52" s="557"/>
      <c r="L52" s="558"/>
      <c r="M52" s="559"/>
      <c r="N52" s="475">
        <f t="shared" si="0"/>
        <v>0</v>
      </c>
      <c r="O52" s="141" t="str">
        <f t="shared" si="2"/>
        <v/>
      </c>
      <c r="W52" s="621" t="str">
        <f>IF(ISBLANK($C52),"",_xlfn.IFNA(MATCH($C52,Deelnemersoverzicht!$C$16:$C$66,0),0))</f>
        <v/>
      </c>
      <c r="X52" s="15"/>
    </row>
    <row r="53" spans="1:24" ht="12" customHeight="1" x14ac:dyDescent="0.2">
      <c r="A53" s="195" t="str">
        <f t="shared" si="1"/>
        <v/>
      </c>
      <c r="B53" s="552"/>
      <c r="C53" s="553"/>
      <c r="D53" s="553"/>
      <c r="E53" s="553"/>
      <c r="F53" s="554"/>
      <c r="G53" s="554"/>
      <c r="H53" s="554"/>
      <c r="I53" s="555"/>
      <c r="J53" s="556"/>
      <c r="K53" s="557"/>
      <c r="L53" s="558"/>
      <c r="M53" s="559"/>
      <c r="N53" s="475">
        <f t="shared" si="0"/>
        <v>0</v>
      </c>
      <c r="O53" s="141" t="str">
        <f t="shared" si="2"/>
        <v/>
      </c>
      <c r="W53" s="621" t="str">
        <f>IF(ISBLANK($C53),"",_xlfn.IFNA(MATCH($C53,Deelnemersoverzicht!$C$16:$C$66,0),0))</f>
        <v/>
      </c>
      <c r="X53" s="15"/>
    </row>
    <row r="54" spans="1:24" ht="12" customHeight="1" x14ac:dyDescent="0.2">
      <c r="A54" s="195" t="str">
        <f t="shared" si="1"/>
        <v/>
      </c>
      <c r="B54" s="552"/>
      <c r="C54" s="553"/>
      <c r="D54" s="553"/>
      <c r="E54" s="553"/>
      <c r="F54" s="554"/>
      <c r="G54" s="554"/>
      <c r="H54" s="554"/>
      <c r="I54" s="555"/>
      <c r="J54" s="556"/>
      <c r="K54" s="557"/>
      <c r="L54" s="558"/>
      <c r="M54" s="559"/>
      <c r="N54" s="475">
        <f t="shared" si="0"/>
        <v>0</v>
      </c>
      <c r="O54" s="141" t="str">
        <f t="shared" si="2"/>
        <v/>
      </c>
      <c r="W54" s="621" t="str">
        <f>IF(ISBLANK($C54),"",_xlfn.IFNA(MATCH($C54,Deelnemersoverzicht!$C$16:$C$66,0),0))</f>
        <v/>
      </c>
      <c r="X54" s="15"/>
    </row>
    <row r="55" spans="1:24" ht="12" customHeight="1" x14ac:dyDescent="0.2">
      <c r="A55" s="195" t="str">
        <f t="shared" si="1"/>
        <v/>
      </c>
      <c r="B55" s="552"/>
      <c r="C55" s="553"/>
      <c r="D55" s="553"/>
      <c r="E55" s="553"/>
      <c r="F55" s="554"/>
      <c r="G55" s="554"/>
      <c r="H55" s="554"/>
      <c r="I55" s="555"/>
      <c r="J55" s="556"/>
      <c r="K55" s="557"/>
      <c r="L55" s="558"/>
      <c r="M55" s="559"/>
      <c r="N55" s="475">
        <f t="shared" si="0"/>
        <v>0</v>
      </c>
      <c r="O55" s="141" t="str">
        <f t="shared" si="2"/>
        <v/>
      </c>
      <c r="W55" s="621" t="str">
        <f>IF(ISBLANK($C55),"",_xlfn.IFNA(MATCH($C55,Deelnemersoverzicht!$C$16:$C$66,0),0))</f>
        <v/>
      </c>
      <c r="X55" s="15"/>
    </row>
    <row r="56" spans="1:24" ht="12" customHeight="1" x14ac:dyDescent="0.2">
      <c r="A56" s="195" t="str">
        <f t="shared" si="1"/>
        <v/>
      </c>
      <c r="B56" s="552"/>
      <c r="C56" s="553"/>
      <c r="D56" s="553"/>
      <c r="E56" s="553"/>
      <c r="F56" s="554"/>
      <c r="G56" s="554"/>
      <c r="H56" s="554"/>
      <c r="I56" s="555"/>
      <c r="J56" s="556"/>
      <c r="K56" s="557"/>
      <c r="L56" s="558"/>
      <c r="M56" s="559"/>
      <c r="N56" s="475">
        <f t="shared" si="0"/>
        <v>0</v>
      </c>
      <c r="O56" s="141" t="str">
        <f t="shared" si="2"/>
        <v/>
      </c>
      <c r="W56" s="621" t="str">
        <f>IF(ISBLANK($C56),"",_xlfn.IFNA(MATCH($C56,Deelnemersoverzicht!$C$16:$C$66,0),0))</f>
        <v/>
      </c>
      <c r="X56" s="15"/>
    </row>
    <row r="57" spans="1:24" ht="12" customHeight="1" x14ac:dyDescent="0.2">
      <c r="A57" s="195" t="str">
        <f t="shared" si="1"/>
        <v/>
      </c>
      <c r="B57" s="552"/>
      <c r="C57" s="553"/>
      <c r="D57" s="553"/>
      <c r="E57" s="553"/>
      <c r="F57" s="554"/>
      <c r="G57" s="554"/>
      <c r="H57" s="554"/>
      <c r="I57" s="555"/>
      <c r="J57" s="556"/>
      <c r="K57" s="557"/>
      <c r="L57" s="558"/>
      <c r="M57" s="559"/>
      <c r="N57" s="475">
        <f t="shared" si="0"/>
        <v>0</v>
      </c>
      <c r="O57" s="141" t="str">
        <f t="shared" si="2"/>
        <v/>
      </c>
      <c r="W57" s="621" t="str">
        <f>IF(ISBLANK($C57),"",_xlfn.IFNA(MATCH($C57,Deelnemersoverzicht!$C$16:$C$66,0),0))</f>
        <v/>
      </c>
      <c r="X57" s="15"/>
    </row>
    <row r="58" spans="1:24" ht="12" customHeight="1" x14ac:dyDescent="0.2">
      <c r="A58" s="195" t="str">
        <f t="shared" si="1"/>
        <v/>
      </c>
      <c r="B58" s="552"/>
      <c r="C58" s="553"/>
      <c r="D58" s="553"/>
      <c r="E58" s="553"/>
      <c r="F58" s="554"/>
      <c r="G58" s="554"/>
      <c r="H58" s="554"/>
      <c r="I58" s="555"/>
      <c r="J58" s="556"/>
      <c r="K58" s="557"/>
      <c r="L58" s="558"/>
      <c r="M58" s="559"/>
      <c r="N58" s="475">
        <f t="shared" si="0"/>
        <v>0</v>
      </c>
      <c r="O58" s="141" t="str">
        <f t="shared" si="2"/>
        <v/>
      </c>
      <c r="W58" s="621" t="str">
        <f>IF(ISBLANK($C58),"",_xlfn.IFNA(MATCH($C58,Deelnemersoverzicht!$C$16:$C$66,0),0))</f>
        <v/>
      </c>
      <c r="X58" s="15"/>
    </row>
    <row r="59" spans="1:24" ht="12" customHeight="1" x14ac:dyDescent="0.2">
      <c r="A59" s="195" t="str">
        <f t="shared" si="1"/>
        <v/>
      </c>
      <c r="B59" s="552"/>
      <c r="C59" s="553"/>
      <c r="D59" s="553"/>
      <c r="E59" s="553"/>
      <c r="F59" s="554"/>
      <c r="G59" s="554"/>
      <c r="H59" s="554"/>
      <c r="I59" s="555"/>
      <c r="J59" s="556"/>
      <c r="K59" s="557"/>
      <c r="L59" s="558"/>
      <c r="M59" s="559"/>
      <c r="N59" s="475">
        <f t="shared" si="0"/>
        <v>0</v>
      </c>
      <c r="O59" s="141" t="str">
        <f t="shared" si="2"/>
        <v/>
      </c>
      <c r="W59" s="621" t="str">
        <f>IF(ISBLANK($C59),"",_xlfn.IFNA(MATCH($C59,Deelnemersoverzicht!$C$16:$C$66,0),0))</f>
        <v/>
      </c>
      <c r="X59" s="15"/>
    </row>
    <row r="60" spans="1:24" ht="12" customHeight="1" x14ac:dyDescent="0.2">
      <c r="A60" s="195" t="str">
        <f t="shared" si="1"/>
        <v/>
      </c>
      <c r="B60" s="552"/>
      <c r="C60" s="553"/>
      <c r="D60" s="553"/>
      <c r="E60" s="553"/>
      <c r="F60" s="554"/>
      <c r="G60" s="554"/>
      <c r="H60" s="554"/>
      <c r="I60" s="555"/>
      <c r="J60" s="556"/>
      <c r="K60" s="557"/>
      <c r="L60" s="558"/>
      <c r="M60" s="559"/>
      <c r="N60" s="475">
        <f t="shared" si="0"/>
        <v>0</v>
      </c>
      <c r="O60" s="141" t="str">
        <f t="shared" si="2"/>
        <v/>
      </c>
      <c r="W60" s="621" t="str">
        <f>IF(ISBLANK($C60),"",_xlfn.IFNA(MATCH($C60,Deelnemersoverzicht!$C$16:$C$66,0),0))</f>
        <v/>
      </c>
      <c r="X60" s="15"/>
    </row>
    <row r="61" spans="1:24" ht="12" customHeight="1" x14ac:dyDescent="0.2">
      <c r="A61" s="195" t="str">
        <f t="shared" si="1"/>
        <v/>
      </c>
      <c r="B61" s="552"/>
      <c r="C61" s="553"/>
      <c r="D61" s="553"/>
      <c r="E61" s="553"/>
      <c r="F61" s="554"/>
      <c r="G61" s="554"/>
      <c r="H61" s="554"/>
      <c r="I61" s="555"/>
      <c r="J61" s="556"/>
      <c r="K61" s="557"/>
      <c r="L61" s="558"/>
      <c r="M61" s="559"/>
      <c r="N61" s="475">
        <f t="shared" si="0"/>
        <v>0</v>
      </c>
      <c r="O61" s="141" t="str">
        <f t="shared" si="2"/>
        <v/>
      </c>
      <c r="W61" s="621" t="str">
        <f>IF(ISBLANK($C61),"",_xlfn.IFNA(MATCH($C61,Deelnemersoverzicht!$C$16:$C$66,0),0))</f>
        <v/>
      </c>
      <c r="X61" s="15"/>
    </row>
    <row r="62" spans="1:24" ht="12" customHeight="1" x14ac:dyDescent="0.2">
      <c r="A62" s="195" t="str">
        <f t="shared" si="1"/>
        <v/>
      </c>
      <c r="B62" s="552"/>
      <c r="C62" s="553"/>
      <c r="D62" s="553"/>
      <c r="E62" s="553"/>
      <c r="F62" s="554"/>
      <c r="G62" s="554"/>
      <c r="H62" s="554"/>
      <c r="I62" s="555"/>
      <c r="J62" s="556"/>
      <c r="K62" s="557"/>
      <c r="L62" s="558"/>
      <c r="M62" s="559"/>
      <c r="N62" s="475">
        <f t="shared" si="0"/>
        <v>0</v>
      </c>
      <c r="O62" s="141" t="str">
        <f t="shared" si="2"/>
        <v/>
      </c>
      <c r="W62" s="621" t="str">
        <f>IF(ISBLANK($C62),"",_xlfn.IFNA(MATCH($C62,Deelnemersoverzicht!$C$16:$C$66,0),0))</f>
        <v/>
      </c>
      <c r="X62" s="15"/>
    </row>
    <row r="63" spans="1:24" ht="12" customHeight="1" x14ac:dyDescent="0.2">
      <c r="A63" s="195" t="str">
        <f t="shared" si="1"/>
        <v/>
      </c>
      <c r="B63" s="552"/>
      <c r="C63" s="553"/>
      <c r="D63" s="553"/>
      <c r="E63" s="553"/>
      <c r="F63" s="554"/>
      <c r="G63" s="554"/>
      <c r="H63" s="554"/>
      <c r="I63" s="555"/>
      <c r="J63" s="556"/>
      <c r="K63" s="557"/>
      <c r="L63" s="558"/>
      <c r="M63" s="559"/>
      <c r="N63" s="475">
        <f t="shared" si="0"/>
        <v>0</v>
      </c>
      <c r="O63" s="141" t="str">
        <f t="shared" si="2"/>
        <v/>
      </c>
      <c r="W63" s="621" t="str">
        <f>IF(ISBLANK($C63),"",_xlfn.IFNA(MATCH($C63,Deelnemersoverzicht!$C$16:$C$66,0),0))</f>
        <v/>
      </c>
      <c r="X63" s="15"/>
    </row>
    <row r="64" spans="1:24" ht="12" customHeight="1" x14ac:dyDescent="0.2">
      <c r="A64" s="195" t="str">
        <f t="shared" si="1"/>
        <v/>
      </c>
      <c r="B64" s="552"/>
      <c r="C64" s="553"/>
      <c r="D64" s="553"/>
      <c r="E64" s="553"/>
      <c r="F64" s="554"/>
      <c r="G64" s="554"/>
      <c r="H64" s="554"/>
      <c r="I64" s="555"/>
      <c r="J64" s="556"/>
      <c r="K64" s="557"/>
      <c r="L64" s="558"/>
      <c r="M64" s="559"/>
      <c r="N64" s="475">
        <f t="shared" si="0"/>
        <v>0</v>
      </c>
      <c r="O64" s="141" t="str">
        <f t="shared" si="2"/>
        <v/>
      </c>
      <c r="W64" s="621" t="str">
        <f>IF(ISBLANK($C64),"",_xlfn.IFNA(MATCH($C64,Deelnemersoverzicht!$C$16:$C$66,0),0))</f>
        <v/>
      </c>
      <c r="X64" s="15"/>
    </row>
    <row r="65" spans="1:24" ht="12" customHeight="1" x14ac:dyDescent="0.2">
      <c r="A65" s="195" t="str">
        <f t="shared" si="1"/>
        <v/>
      </c>
      <c r="B65" s="552"/>
      <c r="C65" s="553"/>
      <c r="D65" s="553"/>
      <c r="E65" s="553"/>
      <c r="F65" s="554"/>
      <c r="G65" s="554"/>
      <c r="H65" s="554"/>
      <c r="I65" s="555"/>
      <c r="J65" s="556"/>
      <c r="K65" s="557"/>
      <c r="L65" s="558"/>
      <c r="M65" s="559"/>
      <c r="N65" s="475">
        <f t="shared" si="0"/>
        <v>0</v>
      </c>
      <c r="O65" s="141" t="str">
        <f t="shared" si="2"/>
        <v/>
      </c>
      <c r="W65" s="621" t="str">
        <f>IF(ISBLANK($C65),"",_xlfn.IFNA(MATCH($C65,Deelnemersoverzicht!$C$16:$C$66,0),0))</f>
        <v/>
      </c>
      <c r="X65" s="15"/>
    </row>
    <row r="66" spans="1:24" ht="12" customHeight="1" x14ac:dyDescent="0.2">
      <c r="A66" s="195" t="str">
        <f t="shared" si="1"/>
        <v/>
      </c>
      <c r="B66" s="552"/>
      <c r="C66" s="553"/>
      <c r="D66" s="553"/>
      <c r="E66" s="553"/>
      <c r="F66" s="554"/>
      <c r="G66" s="554"/>
      <c r="H66" s="554"/>
      <c r="I66" s="555"/>
      <c r="J66" s="556"/>
      <c r="K66" s="557"/>
      <c r="L66" s="558"/>
      <c r="M66" s="559"/>
      <c r="N66" s="475">
        <f t="shared" si="0"/>
        <v>0</v>
      </c>
      <c r="O66" s="141" t="str">
        <f t="shared" si="2"/>
        <v/>
      </c>
      <c r="W66" s="621" t="str">
        <f>IF(ISBLANK($C66),"",_xlfn.IFNA(MATCH($C66,Deelnemersoverzicht!$C$16:$C$66,0),0))</f>
        <v/>
      </c>
      <c r="X66" s="15"/>
    </row>
    <row r="67" spans="1:24" ht="12" customHeight="1" x14ac:dyDescent="0.2">
      <c r="A67" s="195" t="str">
        <f t="shared" si="1"/>
        <v/>
      </c>
      <c r="B67" s="552"/>
      <c r="C67" s="553"/>
      <c r="D67" s="553"/>
      <c r="E67" s="553"/>
      <c r="F67" s="554"/>
      <c r="G67" s="554"/>
      <c r="H67" s="554"/>
      <c r="I67" s="555"/>
      <c r="J67" s="556"/>
      <c r="K67" s="557"/>
      <c r="L67" s="558"/>
      <c r="M67" s="559"/>
      <c r="N67" s="475">
        <f t="shared" si="0"/>
        <v>0</v>
      </c>
      <c r="O67" s="141" t="str">
        <f t="shared" si="2"/>
        <v/>
      </c>
      <c r="W67" s="621" t="str">
        <f>IF(ISBLANK($C67),"",_xlfn.IFNA(MATCH($C67,Deelnemersoverzicht!$C$16:$C$66,0),0))</f>
        <v/>
      </c>
      <c r="X67" s="15"/>
    </row>
    <row r="68" spans="1:24" ht="12" customHeight="1" x14ac:dyDescent="0.2">
      <c r="A68" s="195" t="str">
        <f t="shared" si="1"/>
        <v/>
      </c>
      <c r="B68" s="552"/>
      <c r="C68" s="553"/>
      <c r="D68" s="553"/>
      <c r="E68" s="553"/>
      <c r="F68" s="554"/>
      <c r="G68" s="554"/>
      <c r="H68" s="554"/>
      <c r="I68" s="555"/>
      <c r="J68" s="556"/>
      <c r="K68" s="557"/>
      <c r="L68" s="558"/>
      <c r="M68" s="559"/>
      <c r="N68" s="475">
        <f t="shared" si="0"/>
        <v>0</v>
      </c>
      <c r="O68" s="141" t="str">
        <f t="shared" si="2"/>
        <v/>
      </c>
      <c r="W68" s="621" t="str">
        <f>IF(ISBLANK($C68),"",_xlfn.IFNA(MATCH($C68,Deelnemersoverzicht!$C$16:$C$66,0),0))</f>
        <v/>
      </c>
      <c r="X68" s="15"/>
    </row>
    <row r="69" spans="1:24" ht="12" customHeight="1" x14ac:dyDescent="0.2">
      <c r="A69" s="195" t="str">
        <f t="shared" si="1"/>
        <v/>
      </c>
      <c r="B69" s="552"/>
      <c r="C69" s="553"/>
      <c r="D69" s="553"/>
      <c r="E69" s="553"/>
      <c r="F69" s="554"/>
      <c r="G69" s="554"/>
      <c r="H69" s="554"/>
      <c r="I69" s="555"/>
      <c r="J69" s="556"/>
      <c r="K69" s="557"/>
      <c r="L69" s="558"/>
      <c r="M69" s="559"/>
      <c r="N69" s="475">
        <f t="shared" si="0"/>
        <v>0</v>
      </c>
      <c r="O69" s="141" t="str">
        <f t="shared" si="2"/>
        <v/>
      </c>
      <c r="W69" s="621" t="str">
        <f>IF(ISBLANK($C69),"",_xlfn.IFNA(MATCH($C69,Deelnemersoverzicht!$C$16:$C$66,0),0))</f>
        <v/>
      </c>
      <c r="X69" s="15"/>
    </row>
    <row r="70" spans="1:24" ht="12" customHeight="1" x14ac:dyDescent="0.2">
      <c r="A70" s="195" t="str">
        <f t="shared" si="1"/>
        <v/>
      </c>
      <c r="B70" s="552"/>
      <c r="C70" s="553"/>
      <c r="D70" s="553"/>
      <c r="E70" s="553"/>
      <c r="F70" s="554"/>
      <c r="G70" s="554"/>
      <c r="H70" s="554"/>
      <c r="I70" s="555"/>
      <c r="J70" s="556"/>
      <c r="K70" s="557"/>
      <c r="L70" s="558"/>
      <c r="M70" s="559"/>
      <c r="N70" s="475">
        <f t="shared" si="0"/>
        <v>0</v>
      </c>
      <c r="O70" s="141" t="str">
        <f t="shared" si="2"/>
        <v/>
      </c>
      <c r="W70" s="621" t="str">
        <f>IF(ISBLANK($C70),"",_xlfn.IFNA(MATCH($C70,Deelnemersoverzicht!$C$16:$C$66,0),0))</f>
        <v/>
      </c>
      <c r="X70" s="15"/>
    </row>
    <row r="71" spans="1:24" ht="12" customHeight="1" x14ac:dyDescent="0.2">
      <c r="A71" s="195" t="str">
        <f t="shared" si="1"/>
        <v/>
      </c>
      <c r="B71" s="552"/>
      <c r="C71" s="553"/>
      <c r="D71" s="553"/>
      <c r="E71" s="553"/>
      <c r="F71" s="554"/>
      <c r="G71" s="554"/>
      <c r="H71" s="554"/>
      <c r="I71" s="555"/>
      <c r="J71" s="556"/>
      <c r="K71" s="557"/>
      <c r="L71" s="558"/>
      <c r="M71" s="559"/>
      <c r="N71" s="475">
        <f t="shared" si="0"/>
        <v>0</v>
      </c>
      <c r="O71" s="141" t="str">
        <f t="shared" si="2"/>
        <v/>
      </c>
      <c r="W71" s="621" t="str">
        <f>IF(ISBLANK($C71),"",_xlfn.IFNA(MATCH($C71,Deelnemersoverzicht!$C$16:$C$66,0),0))</f>
        <v/>
      </c>
      <c r="X71" s="15"/>
    </row>
    <row r="72" spans="1:24" ht="12" customHeight="1" x14ac:dyDescent="0.2">
      <c r="A72" s="195" t="str">
        <f t="shared" si="1"/>
        <v/>
      </c>
      <c r="B72" s="552"/>
      <c r="C72" s="553"/>
      <c r="D72" s="553"/>
      <c r="E72" s="553"/>
      <c r="F72" s="554"/>
      <c r="G72" s="554"/>
      <c r="H72" s="554"/>
      <c r="I72" s="555"/>
      <c r="J72" s="556"/>
      <c r="K72" s="557"/>
      <c r="L72" s="558"/>
      <c r="M72" s="559"/>
      <c r="N72" s="475">
        <f t="shared" si="0"/>
        <v>0</v>
      </c>
      <c r="O72" s="141" t="str">
        <f t="shared" si="2"/>
        <v/>
      </c>
      <c r="P72" s="15"/>
      <c r="Q72" s="15"/>
      <c r="R72" s="15"/>
      <c r="S72" s="15"/>
      <c r="T72" s="15"/>
      <c r="U72" s="15"/>
      <c r="V72" s="15"/>
      <c r="W72" s="621" t="str">
        <f>IF(ISBLANK($C72),"",_xlfn.IFNA(MATCH($C72,Deelnemersoverzicht!$C$16:$C$66,0),0))</f>
        <v/>
      </c>
      <c r="X72" s="15"/>
    </row>
    <row r="73" spans="1:24" ht="12" customHeight="1" x14ac:dyDescent="0.2">
      <c r="A73" s="195" t="str">
        <f t="shared" si="1"/>
        <v/>
      </c>
      <c r="B73" s="552"/>
      <c r="C73" s="553"/>
      <c r="D73" s="553"/>
      <c r="E73" s="553"/>
      <c r="F73" s="554"/>
      <c r="G73" s="554"/>
      <c r="H73" s="554"/>
      <c r="I73" s="555"/>
      <c r="J73" s="556"/>
      <c r="K73" s="557"/>
      <c r="L73" s="558"/>
      <c r="M73" s="559"/>
      <c r="N73" s="475">
        <f t="shared" si="0"/>
        <v>0</v>
      </c>
      <c r="O73" s="141" t="str">
        <f t="shared" si="2"/>
        <v/>
      </c>
      <c r="P73" s="15"/>
      <c r="Q73" s="15"/>
      <c r="R73" s="15"/>
      <c r="S73" s="15"/>
      <c r="T73" s="15"/>
      <c r="U73" s="15"/>
      <c r="V73" s="15"/>
      <c r="W73" s="621" t="str">
        <f>IF(ISBLANK($C73),"",_xlfn.IFNA(MATCH($C73,Deelnemersoverzicht!$C$16:$C$66,0),0))</f>
        <v/>
      </c>
      <c r="X73" s="15"/>
    </row>
    <row r="74" spans="1:24" ht="12" customHeight="1" x14ac:dyDescent="0.2">
      <c r="A74" s="195" t="str">
        <f t="shared" si="1"/>
        <v/>
      </c>
      <c r="B74" s="552"/>
      <c r="C74" s="553"/>
      <c r="D74" s="553"/>
      <c r="E74" s="553"/>
      <c r="F74" s="554"/>
      <c r="G74" s="554"/>
      <c r="H74" s="554"/>
      <c r="I74" s="555"/>
      <c r="J74" s="556"/>
      <c r="K74" s="557"/>
      <c r="L74" s="558"/>
      <c r="M74" s="559"/>
      <c r="N74" s="475">
        <f t="shared" si="0"/>
        <v>0</v>
      </c>
      <c r="O74" s="141" t="str">
        <f t="shared" si="2"/>
        <v/>
      </c>
      <c r="P74" s="15"/>
      <c r="Q74" s="15"/>
      <c r="R74" s="15"/>
      <c r="S74" s="15"/>
      <c r="T74" s="15"/>
      <c r="U74" s="15"/>
      <c r="V74" s="15"/>
      <c r="W74" s="621" t="str">
        <f>IF(ISBLANK($C74),"",_xlfn.IFNA(MATCH($C74,Deelnemersoverzicht!$C$16:$C$66,0),0))</f>
        <v/>
      </c>
      <c r="X74" s="15"/>
    </row>
    <row r="75" spans="1:24" ht="12" customHeight="1" x14ac:dyDescent="0.2">
      <c r="A75" s="195" t="str">
        <f t="shared" si="1"/>
        <v/>
      </c>
      <c r="B75" s="552"/>
      <c r="C75" s="553"/>
      <c r="D75" s="553"/>
      <c r="E75" s="553"/>
      <c r="F75" s="554"/>
      <c r="G75" s="554"/>
      <c r="H75" s="554"/>
      <c r="I75" s="555"/>
      <c r="J75" s="556"/>
      <c r="K75" s="557"/>
      <c r="L75" s="558"/>
      <c r="M75" s="559"/>
      <c r="N75" s="475">
        <f t="shared" si="0"/>
        <v>0</v>
      </c>
      <c r="O75" s="141" t="str">
        <f t="shared" si="2"/>
        <v/>
      </c>
      <c r="P75" s="15"/>
      <c r="Q75" s="15"/>
      <c r="R75" s="15"/>
      <c r="S75" s="15"/>
      <c r="T75" s="15"/>
      <c r="U75" s="15"/>
      <c r="V75" s="15"/>
      <c r="W75" s="621" t="str">
        <f>IF(ISBLANK($C75),"",_xlfn.IFNA(MATCH($C75,Deelnemersoverzicht!$C$16:$C$66,0),0))</f>
        <v/>
      </c>
      <c r="X75" s="15"/>
    </row>
    <row r="76" spans="1:24" ht="12" customHeight="1" x14ac:dyDescent="0.2">
      <c r="A76" s="195" t="str">
        <f t="shared" si="1"/>
        <v/>
      </c>
      <c r="B76" s="552"/>
      <c r="C76" s="553"/>
      <c r="D76" s="553"/>
      <c r="E76" s="553"/>
      <c r="F76" s="554"/>
      <c r="G76" s="554"/>
      <c r="H76" s="554"/>
      <c r="I76" s="555"/>
      <c r="J76" s="556"/>
      <c r="K76" s="557"/>
      <c r="L76" s="558"/>
      <c r="M76" s="559"/>
      <c r="N76" s="475">
        <f t="shared" si="0"/>
        <v>0</v>
      </c>
      <c r="O76" s="141" t="str">
        <f t="shared" si="2"/>
        <v/>
      </c>
      <c r="P76" s="15"/>
      <c r="Q76" s="15"/>
      <c r="R76" s="15"/>
      <c r="S76" s="15"/>
      <c r="T76" s="15"/>
      <c r="U76" s="15"/>
      <c r="V76" s="15"/>
      <c r="W76" s="621" t="str">
        <f>IF(ISBLANK($C76),"",_xlfn.IFNA(MATCH($C76,Deelnemersoverzicht!$C$16:$C$66,0),0))</f>
        <v/>
      </c>
      <c r="X76" s="15"/>
    </row>
    <row r="77" spans="1:24" ht="12" customHeight="1" x14ac:dyDescent="0.2">
      <c r="A77" s="195" t="str">
        <f t="shared" si="1"/>
        <v/>
      </c>
      <c r="B77" s="552"/>
      <c r="C77" s="553"/>
      <c r="D77" s="553"/>
      <c r="E77" s="553"/>
      <c r="F77" s="554"/>
      <c r="G77" s="554"/>
      <c r="H77" s="554"/>
      <c r="I77" s="555"/>
      <c r="J77" s="556"/>
      <c r="K77" s="557"/>
      <c r="L77" s="558"/>
      <c r="M77" s="559"/>
      <c r="N77" s="475">
        <f t="shared" si="0"/>
        <v>0</v>
      </c>
      <c r="O77" s="141" t="str">
        <f t="shared" si="2"/>
        <v/>
      </c>
      <c r="P77" s="15"/>
      <c r="Q77" s="15"/>
      <c r="R77" s="15"/>
      <c r="S77" s="15"/>
      <c r="T77" s="15"/>
      <c r="U77" s="15"/>
      <c r="V77" s="15"/>
      <c r="W77" s="621" t="str">
        <f>IF(ISBLANK($C77),"",_xlfn.IFNA(MATCH($C77,Deelnemersoverzicht!$C$16:$C$66,0),0))</f>
        <v/>
      </c>
      <c r="X77" s="15"/>
    </row>
    <row r="78" spans="1:24" ht="12" customHeight="1" x14ac:dyDescent="0.2">
      <c r="A78" s="195" t="str">
        <f t="shared" si="1"/>
        <v/>
      </c>
      <c r="B78" s="552"/>
      <c r="C78" s="553"/>
      <c r="D78" s="553"/>
      <c r="E78" s="553"/>
      <c r="F78" s="554"/>
      <c r="G78" s="554"/>
      <c r="H78" s="554"/>
      <c r="I78" s="555"/>
      <c r="J78" s="556"/>
      <c r="K78" s="557"/>
      <c r="L78" s="558"/>
      <c r="M78" s="559"/>
      <c r="N78" s="475">
        <f t="shared" si="0"/>
        <v>0</v>
      </c>
      <c r="O78" s="141" t="str">
        <f t="shared" si="2"/>
        <v/>
      </c>
      <c r="P78" s="15"/>
      <c r="Q78" s="15"/>
      <c r="R78" s="15"/>
      <c r="S78" s="15"/>
      <c r="T78" s="15"/>
      <c r="U78" s="15"/>
      <c r="V78" s="15"/>
      <c r="W78" s="621" t="str">
        <f>IF(ISBLANK($C78),"",_xlfn.IFNA(MATCH($C78,Deelnemersoverzicht!$C$16:$C$66,0),0))</f>
        <v/>
      </c>
      <c r="X78" s="15"/>
    </row>
    <row r="79" spans="1:24" ht="12" customHeight="1" x14ac:dyDescent="0.2">
      <c r="A79" s="195" t="str">
        <f t="shared" si="1"/>
        <v/>
      </c>
      <c r="B79" s="552"/>
      <c r="C79" s="553"/>
      <c r="D79" s="553"/>
      <c r="E79" s="553"/>
      <c r="F79" s="554"/>
      <c r="G79" s="554"/>
      <c r="H79" s="554"/>
      <c r="I79" s="555"/>
      <c r="J79" s="556"/>
      <c r="K79" s="557"/>
      <c r="L79" s="558"/>
      <c r="M79" s="559"/>
      <c r="N79" s="475">
        <f t="shared" ref="N79:N89" si="3">K79*J79</f>
        <v>0</v>
      </c>
      <c r="O79" s="141" t="str">
        <f t="shared" si="2"/>
        <v/>
      </c>
      <c r="P79" s="15"/>
      <c r="Q79" s="15"/>
      <c r="R79" s="15"/>
      <c r="S79" s="15"/>
      <c r="T79" s="15"/>
      <c r="U79" s="15"/>
      <c r="V79" s="15"/>
      <c r="W79" s="621" t="str">
        <f>IF(ISBLANK($C79),"",_xlfn.IFNA(MATCH($C79,Deelnemersoverzicht!$C$16:$C$66,0),0))</f>
        <v/>
      </c>
      <c r="X79" s="15"/>
    </row>
    <row r="80" spans="1:24" ht="12" customHeight="1" x14ac:dyDescent="0.2">
      <c r="A80" s="195" t="str">
        <f t="shared" ref="A80:A89" si="4">B80&amp;M80</f>
        <v/>
      </c>
      <c r="B80" s="552"/>
      <c r="C80" s="553"/>
      <c r="D80" s="553"/>
      <c r="E80" s="553"/>
      <c r="F80" s="554"/>
      <c r="G80" s="554"/>
      <c r="H80" s="554"/>
      <c r="I80" s="555"/>
      <c r="J80" s="556"/>
      <c r="K80" s="557"/>
      <c r="L80" s="558"/>
      <c r="M80" s="559"/>
      <c r="N80" s="475">
        <f t="shared" si="3"/>
        <v>0</v>
      </c>
      <c r="O80" s="141" t="str">
        <f t="shared" ref="O80:O89" si="5">IF(AND(COUNTA(B80:K80)&gt;0,ISBLANK(M80)),"Activiteittype ontbreekt!",IF(B80="","",IF(COUNTIF($B$15:$B$314,B80)=1,"",IF(COUNTIF($A$15:$A$314,B80&amp;M80)&gt;1,"","Let op dat elk activiteitnummer hetzelfde activiteittype moet krijgen!"))))</f>
        <v/>
      </c>
      <c r="P80" s="15"/>
      <c r="Q80" s="15"/>
      <c r="R80" s="15"/>
      <c r="S80" s="15"/>
      <c r="T80" s="15"/>
      <c r="U80" s="15"/>
      <c r="V80" s="15"/>
      <c r="W80" s="621" t="str">
        <f>IF(ISBLANK($C80),"",_xlfn.IFNA(MATCH($C80,Deelnemersoverzicht!$C$16:$C$66,0),0))</f>
        <v/>
      </c>
      <c r="X80" s="15"/>
    </row>
    <row r="81" spans="1:24" ht="12" customHeight="1" x14ac:dyDescent="0.2">
      <c r="A81" s="195" t="str">
        <f t="shared" si="4"/>
        <v/>
      </c>
      <c r="B81" s="552"/>
      <c r="C81" s="553"/>
      <c r="D81" s="553"/>
      <c r="E81" s="553"/>
      <c r="F81" s="554"/>
      <c r="G81" s="554"/>
      <c r="H81" s="554"/>
      <c r="I81" s="555"/>
      <c r="J81" s="556"/>
      <c r="K81" s="557"/>
      <c r="L81" s="558"/>
      <c r="M81" s="559"/>
      <c r="N81" s="475">
        <f t="shared" si="3"/>
        <v>0</v>
      </c>
      <c r="O81" s="141" t="str">
        <f t="shared" si="5"/>
        <v/>
      </c>
      <c r="P81" s="15"/>
      <c r="Q81" s="15"/>
      <c r="R81" s="15"/>
      <c r="S81" s="15"/>
      <c r="T81" s="15"/>
      <c r="U81" s="15"/>
      <c r="V81" s="15"/>
      <c r="W81" s="621" t="str">
        <f>IF(ISBLANK($C81),"",_xlfn.IFNA(MATCH($C81,Deelnemersoverzicht!$C$16:$C$66,0),0))</f>
        <v/>
      </c>
      <c r="X81" s="15"/>
    </row>
    <row r="82" spans="1:24" ht="12" customHeight="1" x14ac:dyDescent="0.2">
      <c r="A82" s="195" t="str">
        <f t="shared" si="4"/>
        <v/>
      </c>
      <c r="B82" s="552"/>
      <c r="C82" s="553"/>
      <c r="D82" s="553"/>
      <c r="E82" s="553"/>
      <c r="F82" s="554"/>
      <c r="G82" s="554"/>
      <c r="H82" s="554"/>
      <c r="I82" s="555"/>
      <c r="J82" s="556"/>
      <c r="K82" s="557"/>
      <c r="L82" s="558"/>
      <c r="M82" s="559"/>
      <c r="N82" s="475">
        <f t="shared" si="3"/>
        <v>0</v>
      </c>
      <c r="O82" s="141" t="str">
        <f t="shared" si="5"/>
        <v/>
      </c>
      <c r="P82" s="15"/>
      <c r="Q82" s="15"/>
      <c r="R82" s="15"/>
      <c r="S82" s="15"/>
      <c r="T82" s="15"/>
      <c r="U82" s="15"/>
      <c r="V82" s="15"/>
      <c r="W82" s="621" t="str">
        <f>IF(ISBLANK($C82),"",_xlfn.IFNA(MATCH($C82,Deelnemersoverzicht!$C$16:$C$66,0),0))</f>
        <v/>
      </c>
      <c r="X82" s="15"/>
    </row>
    <row r="83" spans="1:24" ht="12" customHeight="1" x14ac:dyDescent="0.2">
      <c r="A83" s="195" t="str">
        <f t="shared" si="4"/>
        <v/>
      </c>
      <c r="B83" s="552"/>
      <c r="C83" s="553"/>
      <c r="D83" s="553"/>
      <c r="E83" s="553"/>
      <c r="F83" s="554"/>
      <c r="G83" s="554"/>
      <c r="H83" s="554"/>
      <c r="I83" s="555"/>
      <c r="J83" s="556"/>
      <c r="K83" s="557"/>
      <c r="L83" s="558"/>
      <c r="M83" s="559"/>
      <c r="N83" s="475">
        <f t="shared" si="3"/>
        <v>0</v>
      </c>
      <c r="O83" s="141" t="str">
        <f t="shared" si="5"/>
        <v/>
      </c>
      <c r="P83" s="15"/>
      <c r="Q83" s="15"/>
      <c r="R83" s="15"/>
      <c r="S83" s="15"/>
      <c r="T83" s="15"/>
      <c r="U83" s="15"/>
      <c r="V83" s="15"/>
      <c r="W83" s="621" t="str">
        <f>IF(ISBLANK($C83),"",_xlfn.IFNA(MATCH($C83,Deelnemersoverzicht!$C$16:$C$66,0),0))</f>
        <v/>
      </c>
      <c r="X83" s="15"/>
    </row>
    <row r="84" spans="1:24" ht="12" customHeight="1" x14ac:dyDescent="0.2">
      <c r="A84" s="195" t="str">
        <f t="shared" si="4"/>
        <v/>
      </c>
      <c r="B84" s="552"/>
      <c r="C84" s="553"/>
      <c r="D84" s="553"/>
      <c r="E84" s="553"/>
      <c r="F84" s="554"/>
      <c r="G84" s="554"/>
      <c r="H84" s="554"/>
      <c r="I84" s="555"/>
      <c r="J84" s="556"/>
      <c r="K84" s="557"/>
      <c r="L84" s="558"/>
      <c r="M84" s="559"/>
      <c r="N84" s="475">
        <f t="shared" si="3"/>
        <v>0</v>
      </c>
      <c r="O84" s="141" t="str">
        <f t="shared" si="5"/>
        <v/>
      </c>
      <c r="P84" s="15"/>
      <c r="Q84" s="15"/>
      <c r="R84" s="15"/>
      <c r="S84" s="15"/>
      <c r="T84" s="15"/>
      <c r="U84" s="15"/>
      <c r="V84" s="15"/>
      <c r="W84" s="621" t="str">
        <f>IF(ISBLANK($C84),"",_xlfn.IFNA(MATCH($C84,Deelnemersoverzicht!$C$16:$C$66,0),0))</f>
        <v/>
      </c>
      <c r="X84" s="15"/>
    </row>
    <row r="85" spans="1:24" ht="12" customHeight="1" x14ac:dyDescent="0.2">
      <c r="A85" s="195" t="str">
        <f t="shared" si="4"/>
        <v/>
      </c>
      <c r="B85" s="552"/>
      <c r="C85" s="553"/>
      <c r="D85" s="553"/>
      <c r="E85" s="553"/>
      <c r="F85" s="554"/>
      <c r="G85" s="554"/>
      <c r="H85" s="554"/>
      <c r="I85" s="555"/>
      <c r="J85" s="556"/>
      <c r="K85" s="557"/>
      <c r="L85" s="558"/>
      <c r="M85" s="559"/>
      <c r="N85" s="475">
        <f t="shared" si="3"/>
        <v>0</v>
      </c>
      <c r="O85" s="141" t="str">
        <f t="shared" si="5"/>
        <v/>
      </c>
      <c r="P85" s="15"/>
      <c r="Q85" s="15"/>
      <c r="R85" s="15"/>
      <c r="S85" s="15"/>
      <c r="T85" s="15"/>
      <c r="U85" s="15"/>
      <c r="V85" s="15"/>
      <c r="W85" s="621" t="str">
        <f>IF(ISBLANK($C85),"",_xlfn.IFNA(MATCH($C85,Deelnemersoverzicht!$C$16:$C$66,0),0))</f>
        <v/>
      </c>
      <c r="X85" s="15"/>
    </row>
    <row r="86" spans="1:24" ht="12" customHeight="1" x14ac:dyDescent="0.2">
      <c r="A86" s="195" t="str">
        <f t="shared" si="4"/>
        <v/>
      </c>
      <c r="B86" s="552"/>
      <c r="C86" s="553"/>
      <c r="D86" s="553"/>
      <c r="E86" s="553"/>
      <c r="F86" s="554"/>
      <c r="G86" s="554"/>
      <c r="H86" s="554"/>
      <c r="I86" s="555"/>
      <c r="J86" s="556"/>
      <c r="K86" s="557"/>
      <c r="L86" s="558"/>
      <c r="M86" s="559"/>
      <c r="N86" s="475">
        <f t="shared" si="3"/>
        <v>0</v>
      </c>
      <c r="O86" s="141" t="str">
        <f t="shared" si="5"/>
        <v/>
      </c>
      <c r="P86" s="15"/>
      <c r="Q86" s="15"/>
      <c r="R86" s="15"/>
      <c r="S86" s="15"/>
      <c r="T86" s="15"/>
      <c r="U86" s="15"/>
      <c r="V86" s="15"/>
      <c r="W86" s="621" t="str">
        <f>IF(ISBLANK($C86),"",_xlfn.IFNA(MATCH($C86,Deelnemersoverzicht!$C$16:$C$66,0),0))</f>
        <v/>
      </c>
      <c r="X86" s="15"/>
    </row>
    <row r="87" spans="1:24" ht="12" customHeight="1" x14ac:dyDescent="0.2">
      <c r="A87" s="195" t="str">
        <f t="shared" si="4"/>
        <v/>
      </c>
      <c r="B87" s="552"/>
      <c r="C87" s="553"/>
      <c r="D87" s="553"/>
      <c r="E87" s="553"/>
      <c r="F87" s="554"/>
      <c r="G87" s="554"/>
      <c r="H87" s="554"/>
      <c r="I87" s="555"/>
      <c r="J87" s="556"/>
      <c r="K87" s="557"/>
      <c r="L87" s="558"/>
      <c r="M87" s="559"/>
      <c r="N87" s="475">
        <f t="shared" si="3"/>
        <v>0</v>
      </c>
      <c r="O87" s="141" t="str">
        <f t="shared" si="5"/>
        <v/>
      </c>
      <c r="P87" s="15"/>
      <c r="Q87" s="15"/>
      <c r="R87" s="15"/>
      <c r="S87" s="15"/>
      <c r="T87" s="15"/>
      <c r="U87" s="15"/>
      <c r="V87" s="15"/>
      <c r="W87" s="621" t="str">
        <f>IF(ISBLANK($C87),"",_xlfn.IFNA(MATCH($C87,Deelnemersoverzicht!$C$16:$C$66,0),0))</f>
        <v/>
      </c>
      <c r="X87" s="15"/>
    </row>
    <row r="88" spans="1:24" ht="12" customHeight="1" x14ac:dyDescent="0.2">
      <c r="A88" s="195" t="str">
        <f t="shared" si="4"/>
        <v/>
      </c>
      <c r="B88" s="552"/>
      <c r="C88" s="553"/>
      <c r="D88" s="553"/>
      <c r="E88" s="553"/>
      <c r="F88" s="554"/>
      <c r="G88" s="554"/>
      <c r="H88" s="554"/>
      <c r="I88" s="555"/>
      <c r="J88" s="556"/>
      <c r="K88" s="557"/>
      <c r="L88" s="558"/>
      <c r="M88" s="559"/>
      <c r="N88" s="475">
        <f t="shared" si="3"/>
        <v>0</v>
      </c>
      <c r="O88" s="141" t="str">
        <f t="shared" si="5"/>
        <v/>
      </c>
      <c r="P88" s="15"/>
      <c r="Q88" s="15"/>
      <c r="R88" s="15"/>
      <c r="S88" s="15"/>
      <c r="T88" s="15"/>
      <c r="U88" s="15"/>
      <c r="V88" s="15"/>
      <c r="W88" s="621" t="str">
        <f>IF(ISBLANK($C88),"",_xlfn.IFNA(MATCH($C88,Deelnemersoverzicht!$C$16:$C$66,0),0))</f>
        <v/>
      </c>
      <c r="X88" s="15"/>
    </row>
    <row r="89" spans="1:24" ht="12" customHeight="1" x14ac:dyDescent="0.2">
      <c r="A89" s="195" t="str">
        <f t="shared" si="4"/>
        <v/>
      </c>
      <c r="B89" s="552"/>
      <c r="C89" s="553"/>
      <c r="D89" s="553"/>
      <c r="E89" s="553"/>
      <c r="F89" s="554"/>
      <c r="G89" s="554"/>
      <c r="H89" s="554"/>
      <c r="I89" s="555"/>
      <c r="J89" s="556"/>
      <c r="K89" s="557"/>
      <c r="L89" s="558"/>
      <c r="M89" s="559"/>
      <c r="N89" s="475">
        <f t="shared" si="3"/>
        <v>0</v>
      </c>
      <c r="O89" s="141" t="str">
        <f t="shared" si="5"/>
        <v/>
      </c>
      <c r="P89" s="15"/>
      <c r="Q89" s="15"/>
      <c r="R89" s="15"/>
      <c r="S89" s="15"/>
      <c r="T89" s="15"/>
      <c r="U89" s="15"/>
      <c r="V89" s="15"/>
      <c r="W89" s="621" t="str">
        <f>IF(ISBLANK($C89),"",_xlfn.IFNA(MATCH($C89,Deelnemersoverzicht!$C$16:$C$66,0),0))</f>
        <v/>
      </c>
      <c r="X89" s="15"/>
    </row>
    <row r="90" spans="1:24" ht="12" customHeight="1" x14ac:dyDescent="0.2">
      <c r="A90" s="195"/>
      <c r="B90" s="136"/>
      <c r="C90" s="15"/>
      <c r="D90" s="137"/>
      <c r="E90" s="137"/>
      <c r="F90" s="137"/>
      <c r="G90" s="137"/>
      <c r="H90" s="137"/>
      <c r="I90" s="137"/>
      <c r="J90" s="137"/>
      <c r="K90" s="136"/>
      <c r="L90" s="136"/>
      <c r="M90" s="470" t="s">
        <v>503</v>
      </c>
      <c r="N90" s="471">
        <f>SUM(N15:N89)</f>
        <v>0</v>
      </c>
      <c r="O90" s="141"/>
      <c r="P90" s="15"/>
      <c r="Q90" s="15"/>
      <c r="R90" s="15"/>
      <c r="S90" s="15"/>
      <c r="T90" s="15"/>
      <c r="U90" s="15"/>
      <c r="V90" s="15"/>
      <c r="W90" s="621"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P91" s="15"/>
      <c r="Q91" s="15"/>
      <c r="R91" s="15"/>
      <c r="S91" s="15"/>
      <c r="T91" s="15"/>
      <c r="U91" s="15"/>
      <c r="V91" s="15"/>
      <c r="W91" s="621"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P92" s="15"/>
      <c r="Q92" s="15"/>
      <c r="R92" s="15"/>
      <c r="S92" s="15"/>
      <c r="T92" s="15"/>
      <c r="U92" s="15"/>
      <c r="V92" s="15"/>
      <c r="W92" s="621"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P93" s="15"/>
      <c r="Q93" s="15"/>
      <c r="R93" s="15"/>
      <c r="S93" s="15"/>
      <c r="T93" s="15"/>
      <c r="U93" s="15"/>
      <c r="V93" s="15"/>
      <c r="W93" s="440"/>
      <c r="X93" s="607" t="s">
        <v>382</v>
      </c>
    </row>
    <row r="94" spans="1:24" ht="12" customHeight="1" x14ac:dyDescent="0.2">
      <c r="A94" s="195"/>
      <c r="B94" s="137"/>
      <c r="C94" s="137"/>
      <c r="D94" s="137"/>
      <c r="E94" s="137"/>
      <c r="F94" s="136"/>
      <c r="G94" s="136"/>
      <c r="H94" s="136"/>
      <c r="I94" s="136"/>
      <c r="J94" s="136"/>
      <c r="K94" s="136"/>
      <c r="L94" s="136"/>
      <c r="M94" s="136"/>
      <c r="N94" s="136"/>
      <c r="O94" s="141"/>
      <c r="P94" s="15"/>
      <c r="Q94" s="15"/>
      <c r="R94" s="15"/>
      <c r="S94" s="15"/>
      <c r="T94" s="15"/>
      <c r="U94" s="15"/>
      <c r="V94" s="15"/>
      <c r="W94" s="440"/>
      <c r="X94" s="606"/>
    </row>
    <row r="95" spans="1:24" ht="51" customHeight="1" x14ac:dyDescent="0.2">
      <c r="A95" s="196"/>
      <c r="B95" s="464" t="s">
        <v>263</v>
      </c>
      <c r="C95" s="465" t="s">
        <v>99</v>
      </c>
      <c r="D95" s="714" t="s">
        <v>73</v>
      </c>
      <c r="E95" s="714"/>
      <c r="F95" s="465" t="s">
        <v>207</v>
      </c>
      <c r="G95" s="465" t="s">
        <v>384</v>
      </c>
      <c r="H95" s="465" t="s">
        <v>379</v>
      </c>
      <c r="I95" s="465" t="s">
        <v>380</v>
      </c>
      <c r="J95" s="465" t="s">
        <v>116</v>
      </c>
      <c r="K95" s="464" t="s">
        <v>37</v>
      </c>
      <c r="L95" s="465" t="s">
        <v>198</v>
      </c>
      <c r="M95" s="466" t="s">
        <v>65</v>
      </c>
      <c r="N95" s="464" t="s">
        <v>71</v>
      </c>
      <c r="O95" s="141"/>
      <c r="P95" s="15"/>
      <c r="Q95" s="15"/>
      <c r="R95" s="15"/>
      <c r="S95" s="15"/>
      <c r="T95" s="15"/>
      <c r="U95" s="15"/>
      <c r="V95" s="15"/>
      <c r="W95" s="440"/>
      <c r="X95" s="486" t="s">
        <v>383</v>
      </c>
    </row>
    <row r="96" spans="1:24" ht="12" customHeight="1" x14ac:dyDescent="0.2">
      <c r="A96" s="195" t="str">
        <f t="shared" ref="A96:A150" si="6">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P96" s="15"/>
      <c r="Q96" s="15"/>
      <c r="R96" s="15"/>
      <c r="S96" s="15"/>
      <c r="T96" s="15"/>
      <c r="U96" s="15"/>
      <c r="V96" s="15"/>
      <c r="W96" s="621" t="str">
        <f>IF(ISBLANK($C96),"",_xlfn.IFNA(MATCH($C96,Deelnemersoverzicht!$C$16:$C$66,0),0))</f>
        <v/>
      </c>
      <c r="X96" s="487"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6"/>
        <v/>
      </c>
      <c r="B97" s="552"/>
      <c r="C97" s="553"/>
      <c r="D97" s="710"/>
      <c r="E97" s="711"/>
      <c r="F97" s="561"/>
      <c r="G97" s="669"/>
      <c r="H97" s="563"/>
      <c r="I97" s="472">
        <f t="shared" ref="I97:I150" si="8">IFERROR(G97/H97,0)</f>
        <v>0</v>
      </c>
      <c r="J97" s="564"/>
      <c r="K97" s="668">
        <f t="shared" ref="K97:K150" si="9">IFERROR(I97/J97,0)</f>
        <v>0</v>
      </c>
      <c r="L97" s="565"/>
      <c r="M97" s="558"/>
      <c r="N97" s="474">
        <f t="shared" ref="N97:N150" si="10">K97*L97</f>
        <v>0</v>
      </c>
      <c r="O97" s="141" t="str">
        <f>IF(AND(COUNTA(B97:H97)&gt;0,ISBLANK(M97)),"Activiteittype ontbreekt!",IF(B97="","",IF(COUNTIF($B$15:$B$314,B97)=1,"",IF(COUNTIF($A$15:$A$314,B97&amp;M97)&gt;1,"","Let op dat elk activiteitnummer hetzelfde activiteittype moet krijgen!"))))</f>
        <v/>
      </c>
      <c r="P97" s="15"/>
      <c r="Q97" s="15"/>
      <c r="R97" s="15"/>
      <c r="S97" s="15"/>
      <c r="T97" s="15"/>
      <c r="U97" s="15"/>
      <c r="V97" s="15"/>
      <c r="W97" s="621" t="str">
        <f>IF(ISBLANK($C97),"",_xlfn.IFNA(MATCH($C97,Deelnemersoverzicht!$C$16:$C$66,0),0))</f>
        <v/>
      </c>
      <c r="X97" s="487" t="str">
        <f t="shared" si="7"/>
        <v>Na startdatum aangekocht</v>
      </c>
    </row>
    <row r="98" spans="1:24" ht="12" customHeight="1" x14ac:dyDescent="0.2">
      <c r="A98" s="195" t="str">
        <f t="shared" si="6"/>
        <v/>
      </c>
      <c r="B98" s="552"/>
      <c r="C98" s="553"/>
      <c r="D98" s="710"/>
      <c r="E98" s="711"/>
      <c r="F98" s="566"/>
      <c r="G98" s="669"/>
      <c r="H98" s="563"/>
      <c r="I98" s="472">
        <f t="shared" si="8"/>
        <v>0</v>
      </c>
      <c r="J98" s="564"/>
      <c r="K98" s="668">
        <f t="shared" si="9"/>
        <v>0</v>
      </c>
      <c r="L98" s="565"/>
      <c r="M98" s="558"/>
      <c r="N98" s="474">
        <f t="shared" si="10"/>
        <v>0</v>
      </c>
      <c r="O98" s="141" t="str">
        <f>IF(AND(COUNTA(B98:H98)&gt;0,ISBLANK(M98)),"Activiteittype ontbreekt!",IF(B98="","",IF(COUNTIF($B$15:$B$314,B98)=1,"",IF(COUNTIF($A$15:$A$314,B98&amp;M98)&gt;1,"","Let op dat elk activiteitnummer hetzelfde activiteittype moet krijgen!"))))</f>
        <v/>
      </c>
      <c r="P98" s="15"/>
      <c r="Q98" s="15"/>
      <c r="R98" s="15"/>
      <c r="S98" s="15"/>
      <c r="T98" s="15"/>
      <c r="U98" s="15"/>
      <c r="V98" s="15"/>
      <c r="W98" s="621" t="str">
        <f>IF(ISBLANK($C98),"",_xlfn.IFNA(MATCH($C98,Deelnemersoverzicht!$C$16:$C$66,0),0))</f>
        <v/>
      </c>
      <c r="X98" s="487" t="str">
        <f t="shared" si="7"/>
        <v>Na startdatum aangekocht</v>
      </c>
    </row>
    <row r="99" spans="1:24" ht="12" customHeight="1" x14ac:dyDescent="0.2">
      <c r="A99" s="195" t="str">
        <f t="shared" si="6"/>
        <v/>
      </c>
      <c r="B99" s="552"/>
      <c r="C99" s="553"/>
      <c r="D99" s="710"/>
      <c r="E99" s="711"/>
      <c r="F99" s="566"/>
      <c r="G99" s="669"/>
      <c r="H99" s="563"/>
      <c r="I99" s="472">
        <f t="shared" si="8"/>
        <v>0</v>
      </c>
      <c r="J99" s="564"/>
      <c r="K99" s="668">
        <f t="shared" si="9"/>
        <v>0</v>
      </c>
      <c r="L99" s="565"/>
      <c r="M99" s="558"/>
      <c r="N99" s="474">
        <f t="shared" si="10"/>
        <v>0</v>
      </c>
      <c r="O99" s="141" t="str">
        <f t="shared" ref="O99:O150" si="11">IF(AND(COUNTA(B99:H99)&gt;0,ISBLANK(M99)),"Activiteittype ontbreekt!",IF(B99="","",IF(COUNTIF($B$15:$B$314,B99)=1,"",IF(COUNTIF($A$15:$A$314,B99&amp;M99)&gt;1,"","Let op dat elk activiteitnummer hetzelfde activiteittype moet krijgen!"))))</f>
        <v/>
      </c>
      <c r="P99" s="15"/>
      <c r="Q99" s="15"/>
      <c r="R99" s="15"/>
      <c r="S99" s="15"/>
      <c r="T99" s="15"/>
      <c r="U99" s="15"/>
      <c r="V99" s="15"/>
      <c r="W99" s="621" t="str">
        <f>IF(ISBLANK($C99),"",_xlfn.IFNA(MATCH($C99,Deelnemersoverzicht!$C$16:$C$66,0),0))</f>
        <v/>
      </c>
      <c r="X99" s="487" t="str">
        <f t="shared" si="7"/>
        <v>Na startdatum aangekocht</v>
      </c>
    </row>
    <row r="100" spans="1:24" ht="12" customHeight="1" x14ac:dyDescent="0.2">
      <c r="A100" s="195" t="str">
        <f t="shared" si="6"/>
        <v/>
      </c>
      <c r="B100" s="552"/>
      <c r="C100" s="553"/>
      <c r="D100" s="710"/>
      <c r="E100" s="711"/>
      <c r="F100" s="566"/>
      <c r="G100" s="669"/>
      <c r="H100" s="563"/>
      <c r="I100" s="472">
        <f t="shared" si="8"/>
        <v>0</v>
      </c>
      <c r="J100" s="564"/>
      <c r="K100" s="668">
        <f t="shared" si="9"/>
        <v>0</v>
      </c>
      <c r="L100" s="565"/>
      <c r="M100" s="558"/>
      <c r="N100" s="474">
        <f t="shared" si="10"/>
        <v>0</v>
      </c>
      <c r="O100" s="141" t="str">
        <f t="shared" si="11"/>
        <v/>
      </c>
      <c r="P100" s="15"/>
      <c r="Q100" s="15"/>
      <c r="R100" s="15"/>
      <c r="S100" s="15"/>
      <c r="T100" s="15"/>
      <c r="U100" s="15"/>
      <c r="V100" s="15"/>
      <c r="W100" s="621" t="str">
        <f>IF(ISBLANK($C100),"",_xlfn.IFNA(MATCH($C100,Deelnemersoverzicht!$C$16:$C$66,0),0))</f>
        <v/>
      </c>
      <c r="X100" s="487" t="str">
        <f t="shared" si="7"/>
        <v>Na startdatum aangekocht</v>
      </c>
    </row>
    <row r="101" spans="1:24" ht="12" customHeight="1" x14ac:dyDescent="0.2">
      <c r="A101" s="195" t="str">
        <f t="shared" si="6"/>
        <v/>
      </c>
      <c r="B101" s="552"/>
      <c r="C101" s="553"/>
      <c r="D101" s="710"/>
      <c r="E101" s="711"/>
      <c r="F101" s="566"/>
      <c r="G101" s="669"/>
      <c r="H101" s="563"/>
      <c r="I101" s="472">
        <f t="shared" si="8"/>
        <v>0</v>
      </c>
      <c r="J101" s="564"/>
      <c r="K101" s="668">
        <f t="shared" si="9"/>
        <v>0</v>
      </c>
      <c r="L101" s="565"/>
      <c r="M101" s="558"/>
      <c r="N101" s="474">
        <f t="shared" si="10"/>
        <v>0</v>
      </c>
      <c r="O101" s="141" t="str">
        <f t="shared" si="11"/>
        <v/>
      </c>
      <c r="P101" s="15"/>
      <c r="Q101" s="15"/>
      <c r="R101" s="15"/>
      <c r="S101" s="15"/>
      <c r="T101" s="15"/>
      <c r="U101" s="15"/>
      <c r="V101" s="15"/>
      <c r="W101" s="621" t="str">
        <f>IF(ISBLANK($C101),"",_xlfn.IFNA(MATCH($C101,Deelnemersoverzicht!$C$16:$C$66,0),0))</f>
        <v/>
      </c>
      <c r="X101" s="487" t="str">
        <f t="shared" si="7"/>
        <v>Na startdatum aangekocht</v>
      </c>
    </row>
    <row r="102" spans="1:24" ht="12" customHeight="1" x14ac:dyDescent="0.2">
      <c r="A102" s="195" t="str">
        <f t="shared" si="6"/>
        <v/>
      </c>
      <c r="B102" s="552"/>
      <c r="C102" s="553"/>
      <c r="D102" s="710"/>
      <c r="E102" s="711"/>
      <c r="F102" s="566"/>
      <c r="G102" s="669"/>
      <c r="H102" s="563"/>
      <c r="I102" s="472">
        <f t="shared" si="8"/>
        <v>0</v>
      </c>
      <c r="J102" s="564"/>
      <c r="K102" s="668">
        <f t="shared" si="9"/>
        <v>0</v>
      </c>
      <c r="L102" s="565"/>
      <c r="M102" s="558"/>
      <c r="N102" s="474">
        <f t="shared" si="10"/>
        <v>0</v>
      </c>
      <c r="O102" s="141" t="str">
        <f t="shared" si="11"/>
        <v/>
      </c>
      <c r="P102" s="15"/>
      <c r="Q102" s="15"/>
      <c r="R102" s="15"/>
      <c r="S102" s="15"/>
      <c r="T102" s="15"/>
      <c r="U102" s="15"/>
      <c r="V102" s="15"/>
      <c r="W102" s="621" t="str">
        <f>IF(ISBLANK($C102),"",_xlfn.IFNA(MATCH($C102,Deelnemersoverzicht!$C$16:$C$66,0),0))</f>
        <v/>
      </c>
      <c r="X102" s="487" t="str">
        <f t="shared" si="7"/>
        <v>Na startdatum aangekocht</v>
      </c>
    </row>
    <row r="103" spans="1:24" ht="12" customHeight="1" x14ac:dyDescent="0.2">
      <c r="A103" s="195" t="str">
        <f t="shared" si="6"/>
        <v/>
      </c>
      <c r="B103" s="552"/>
      <c r="C103" s="553"/>
      <c r="D103" s="710"/>
      <c r="E103" s="711"/>
      <c r="F103" s="566"/>
      <c r="G103" s="669"/>
      <c r="H103" s="563"/>
      <c r="I103" s="472">
        <f t="shared" si="8"/>
        <v>0</v>
      </c>
      <c r="J103" s="564"/>
      <c r="K103" s="668">
        <f t="shared" si="9"/>
        <v>0</v>
      </c>
      <c r="L103" s="565"/>
      <c r="M103" s="558"/>
      <c r="N103" s="474">
        <f t="shared" si="10"/>
        <v>0</v>
      </c>
      <c r="O103" s="141" t="str">
        <f t="shared" si="11"/>
        <v/>
      </c>
      <c r="P103" s="15"/>
      <c r="Q103" s="15"/>
      <c r="R103" s="15"/>
      <c r="S103" s="15"/>
      <c r="T103" s="15"/>
      <c r="U103" s="15"/>
      <c r="V103" s="15"/>
      <c r="W103" s="621" t="str">
        <f>IF(ISBLANK($C103),"",_xlfn.IFNA(MATCH($C103,Deelnemersoverzicht!$C$16:$C$66,0),0))</f>
        <v/>
      </c>
      <c r="X103" s="487" t="str">
        <f t="shared" si="7"/>
        <v>Na startdatum aangekocht</v>
      </c>
    </row>
    <row r="104" spans="1:24" ht="12" customHeight="1" x14ac:dyDescent="0.2">
      <c r="A104" s="195" t="str">
        <f t="shared" si="6"/>
        <v/>
      </c>
      <c r="B104" s="552"/>
      <c r="C104" s="553"/>
      <c r="D104" s="710"/>
      <c r="E104" s="711"/>
      <c r="F104" s="566"/>
      <c r="G104" s="669"/>
      <c r="H104" s="563"/>
      <c r="I104" s="472">
        <f t="shared" si="8"/>
        <v>0</v>
      </c>
      <c r="J104" s="564"/>
      <c r="K104" s="668">
        <f t="shared" si="9"/>
        <v>0</v>
      </c>
      <c r="L104" s="565"/>
      <c r="M104" s="558"/>
      <c r="N104" s="474">
        <f t="shared" si="10"/>
        <v>0</v>
      </c>
      <c r="O104" s="141" t="str">
        <f t="shared" si="11"/>
        <v/>
      </c>
      <c r="P104" s="15"/>
      <c r="Q104" s="15"/>
      <c r="R104" s="15"/>
      <c r="S104" s="15"/>
      <c r="T104" s="15"/>
      <c r="U104" s="15"/>
      <c r="V104" s="15"/>
      <c r="W104" s="621" t="str">
        <f>IF(ISBLANK($C104),"",_xlfn.IFNA(MATCH($C104,Deelnemersoverzicht!$C$16:$C$66,0),0))</f>
        <v/>
      </c>
      <c r="X104" s="487" t="str">
        <f t="shared" si="7"/>
        <v>Na startdatum aangekocht</v>
      </c>
    </row>
    <row r="105" spans="1:24" ht="12" customHeight="1" x14ac:dyDescent="0.2">
      <c r="A105" s="195" t="str">
        <f t="shared" si="6"/>
        <v/>
      </c>
      <c r="B105" s="552"/>
      <c r="C105" s="553"/>
      <c r="D105" s="710"/>
      <c r="E105" s="711"/>
      <c r="F105" s="566"/>
      <c r="G105" s="669"/>
      <c r="H105" s="563"/>
      <c r="I105" s="472">
        <f t="shared" si="8"/>
        <v>0</v>
      </c>
      <c r="J105" s="564"/>
      <c r="K105" s="668">
        <f t="shared" si="9"/>
        <v>0</v>
      </c>
      <c r="L105" s="565"/>
      <c r="M105" s="558"/>
      <c r="N105" s="474">
        <f t="shared" si="10"/>
        <v>0</v>
      </c>
      <c r="O105" s="141" t="str">
        <f t="shared" si="11"/>
        <v/>
      </c>
      <c r="P105" s="15"/>
      <c r="Q105" s="15"/>
      <c r="R105" s="15"/>
      <c r="S105" s="15"/>
      <c r="T105" s="15"/>
      <c r="U105" s="15"/>
      <c r="V105" s="15"/>
      <c r="W105" s="621" t="str">
        <f>IF(ISBLANK($C105),"",_xlfn.IFNA(MATCH($C105,Deelnemersoverzicht!$C$16:$C$66,0),0))</f>
        <v/>
      </c>
      <c r="X105" s="487" t="str">
        <f t="shared" si="7"/>
        <v>Na startdatum aangekocht</v>
      </c>
    </row>
    <row r="106" spans="1:24" ht="12" customHeight="1" x14ac:dyDescent="0.2">
      <c r="A106" s="195" t="str">
        <f t="shared" si="6"/>
        <v/>
      </c>
      <c r="B106" s="552"/>
      <c r="C106" s="553"/>
      <c r="D106" s="710"/>
      <c r="E106" s="711"/>
      <c r="F106" s="566"/>
      <c r="G106" s="669"/>
      <c r="H106" s="563"/>
      <c r="I106" s="472">
        <f t="shared" si="8"/>
        <v>0</v>
      </c>
      <c r="J106" s="564"/>
      <c r="K106" s="668">
        <f t="shared" si="9"/>
        <v>0</v>
      </c>
      <c r="L106" s="565"/>
      <c r="M106" s="558"/>
      <c r="N106" s="474">
        <f t="shared" si="10"/>
        <v>0</v>
      </c>
      <c r="O106" s="141" t="str">
        <f t="shared" si="11"/>
        <v/>
      </c>
      <c r="P106" s="15"/>
      <c r="Q106" s="15"/>
      <c r="R106" s="15"/>
      <c r="S106" s="15"/>
      <c r="T106" s="15"/>
      <c r="U106" s="15"/>
      <c r="V106" s="15"/>
      <c r="W106" s="621" t="str">
        <f>IF(ISBLANK($C106),"",_xlfn.IFNA(MATCH($C106,Deelnemersoverzicht!$C$16:$C$66,0),0))</f>
        <v/>
      </c>
      <c r="X106" s="487" t="str">
        <f t="shared" si="7"/>
        <v>Na startdatum aangekocht</v>
      </c>
    </row>
    <row r="107" spans="1:24" ht="12" customHeight="1" x14ac:dyDescent="0.2">
      <c r="A107" s="195" t="str">
        <f t="shared" si="6"/>
        <v/>
      </c>
      <c r="B107" s="552"/>
      <c r="C107" s="553"/>
      <c r="D107" s="710"/>
      <c r="E107" s="711"/>
      <c r="F107" s="566"/>
      <c r="G107" s="669"/>
      <c r="H107" s="563"/>
      <c r="I107" s="472">
        <f t="shared" si="8"/>
        <v>0</v>
      </c>
      <c r="J107" s="564"/>
      <c r="K107" s="668">
        <f t="shared" si="9"/>
        <v>0</v>
      </c>
      <c r="L107" s="565"/>
      <c r="M107" s="558"/>
      <c r="N107" s="474">
        <f t="shared" si="10"/>
        <v>0</v>
      </c>
      <c r="O107" s="141" t="str">
        <f t="shared" si="11"/>
        <v/>
      </c>
      <c r="P107" s="15"/>
      <c r="Q107" s="15"/>
      <c r="R107" s="15"/>
      <c r="S107" s="15"/>
      <c r="T107" s="15"/>
      <c r="U107" s="15"/>
      <c r="V107" s="15"/>
      <c r="W107" s="621" t="str">
        <f>IF(ISBLANK($C107),"",_xlfn.IFNA(MATCH($C107,Deelnemersoverzicht!$C$16:$C$66,0),0))</f>
        <v/>
      </c>
      <c r="X107" s="487" t="str">
        <f t="shared" si="7"/>
        <v>Na startdatum aangekocht</v>
      </c>
    </row>
    <row r="108" spans="1:24" ht="12" customHeight="1" x14ac:dyDescent="0.2">
      <c r="A108" s="195" t="str">
        <f t="shared" si="6"/>
        <v/>
      </c>
      <c r="B108" s="552"/>
      <c r="C108" s="553"/>
      <c r="D108" s="710"/>
      <c r="E108" s="711"/>
      <c r="F108" s="566"/>
      <c r="G108" s="669"/>
      <c r="H108" s="563"/>
      <c r="I108" s="472">
        <f t="shared" si="8"/>
        <v>0</v>
      </c>
      <c r="J108" s="564"/>
      <c r="K108" s="668">
        <f t="shared" si="9"/>
        <v>0</v>
      </c>
      <c r="L108" s="565"/>
      <c r="M108" s="558"/>
      <c r="N108" s="474">
        <f t="shared" si="10"/>
        <v>0</v>
      </c>
      <c r="O108" s="141" t="str">
        <f t="shared" si="11"/>
        <v/>
      </c>
      <c r="P108" s="15"/>
      <c r="Q108" s="15"/>
      <c r="R108" s="15"/>
      <c r="S108" s="15"/>
      <c r="T108" s="15"/>
      <c r="U108" s="15"/>
      <c r="V108" s="15"/>
      <c r="W108" s="621" t="str">
        <f>IF(ISBLANK($C108),"",_xlfn.IFNA(MATCH($C108,Deelnemersoverzicht!$C$16:$C$66,0),0))</f>
        <v/>
      </c>
      <c r="X108" s="487" t="str">
        <f t="shared" si="7"/>
        <v>Na startdatum aangekocht</v>
      </c>
    </row>
    <row r="109" spans="1:24" ht="12" customHeight="1" x14ac:dyDescent="0.2">
      <c r="A109" s="195" t="str">
        <f t="shared" si="6"/>
        <v/>
      </c>
      <c r="B109" s="552"/>
      <c r="C109" s="553"/>
      <c r="D109" s="710"/>
      <c r="E109" s="711"/>
      <c r="F109" s="566"/>
      <c r="G109" s="669"/>
      <c r="H109" s="563"/>
      <c r="I109" s="472">
        <f t="shared" si="8"/>
        <v>0</v>
      </c>
      <c r="J109" s="564"/>
      <c r="K109" s="668">
        <f t="shared" si="9"/>
        <v>0</v>
      </c>
      <c r="L109" s="565"/>
      <c r="M109" s="558"/>
      <c r="N109" s="474">
        <f t="shared" si="10"/>
        <v>0</v>
      </c>
      <c r="O109" s="141" t="str">
        <f t="shared" si="11"/>
        <v/>
      </c>
      <c r="P109" s="15"/>
      <c r="Q109" s="15"/>
      <c r="R109" s="15"/>
      <c r="S109" s="15"/>
      <c r="T109" s="15"/>
      <c r="U109" s="15"/>
      <c r="V109" s="15"/>
      <c r="W109" s="621" t="str">
        <f>IF(ISBLANK($C109),"",_xlfn.IFNA(MATCH($C109,Deelnemersoverzicht!$C$16:$C$66,0),0))</f>
        <v/>
      </c>
      <c r="X109" s="487" t="str">
        <f t="shared" si="7"/>
        <v>Na startdatum aangekocht</v>
      </c>
    </row>
    <row r="110" spans="1:24" ht="12" customHeight="1" x14ac:dyDescent="0.2">
      <c r="A110" s="195" t="str">
        <f t="shared" si="6"/>
        <v/>
      </c>
      <c r="B110" s="552"/>
      <c r="C110" s="553"/>
      <c r="D110" s="710"/>
      <c r="E110" s="711"/>
      <c r="F110" s="566"/>
      <c r="G110" s="669"/>
      <c r="H110" s="563"/>
      <c r="I110" s="472">
        <f t="shared" si="8"/>
        <v>0</v>
      </c>
      <c r="J110" s="564"/>
      <c r="K110" s="668">
        <f t="shared" si="9"/>
        <v>0</v>
      </c>
      <c r="L110" s="565"/>
      <c r="M110" s="558"/>
      <c r="N110" s="474">
        <f t="shared" si="10"/>
        <v>0</v>
      </c>
      <c r="O110" s="141" t="str">
        <f t="shared" si="11"/>
        <v/>
      </c>
      <c r="P110" s="15"/>
      <c r="Q110" s="15"/>
      <c r="R110" s="15"/>
      <c r="S110" s="15"/>
      <c r="T110" s="15"/>
      <c r="U110" s="15"/>
      <c r="V110" s="15"/>
      <c r="W110" s="621" t="str">
        <f>IF(ISBLANK($C110),"",_xlfn.IFNA(MATCH($C110,Deelnemersoverzicht!$C$16:$C$66,0),0))</f>
        <v/>
      </c>
      <c r="X110" s="487" t="str">
        <f t="shared" si="7"/>
        <v>Na startdatum aangekocht</v>
      </c>
    </row>
    <row r="111" spans="1:24" ht="12" customHeight="1" x14ac:dyDescent="0.2">
      <c r="A111" s="195" t="str">
        <f t="shared" si="6"/>
        <v/>
      </c>
      <c r="B111" s="552"/>
      <c r="C111" s="553"/>
      <c r="D111" s="710"/>
      <c r="E111" s="711"/>
      <c r="F111" s="566"/>
      <c r="G111" s="669"/>
      <c r="H111" s="563"/>
      <c r="I111" s="472">
        <f t="shared" si="8"/>
        <v>0</v>
      </c>
      <c r="J111" s="564"/>
      <c r="K111" s="668">
        <f t="shared" si="9"/>
        <v>0</v>
      </c>
      <c r="L111" s="565"/>
      <c r="M111" s="558"/>
      <c r="N111" s="474">
        <f t="shared" si="10"/>
        <v>0</v>
      </c>
      <c r="O111" s="141" t="str">
        <f t="shared" si="11"/>
        <v/>
      </c>
      <c r="P111" s="15"/>
      <c r="Q111" s="15"/>
      <c r="R111" s="15"/>
      <c r="S111" s="15"/>
      <c r="T111" s="15"/>
      <c r="U111" s="15"/>
      <c r="V111" s="15"/>
      <c r="W111" s="621" t="str">
        <f>IF(ISBLANK($C111),"",_xlfn.IFNA(MATCH($C111,Deelnemersoverzicht!$C$16:$C$66,0),0))</f>
        <v/>
      </c>
      <c r="X111" s="487" t="str">
        <f t="shared" si="7"/>
        <v>Na startdatum aangekocht</v>
      </c>
    </row>
    <row r="112" spans="1:24" ht="12" customHeight="1" x14ac:dyDescent="0.2">
      <c r="A112" s="195" t="str">
        <f t="shared" si="6"/>
        <v/>
      </c>
      <c r="B112" s="552"/>
      <c r="C112" s="553"/>
      <c r="D112" s="710"/>
      <c r="E112" s="711"/>
      <c r="F112" s="566"/>
      <c r="G112" s="669"/>
      <c r="H112" s="563"/>
      <c r="I112" s="472">
        <f t="shared" si="8"/>
        <v>0</v>
      </c>
      <c r="J112" s="564"/>
      <c r="K112" s="668">
        <f t="shared" si="9"/>
        <v>0</v>
      </c>
      <c r="L112" s="565"/>
      <c r="M112" s="558"/>
      <c r="N112" s="474">
        <f t="shared" si="10"/>
        <v>0</v>
      </c>
      <c r="O112" s="141" t="str">
        <f t="shared" si="11"/>
        <v/>
      </c>
      <c r="P112" s="15"/>
      <c r="Q112" s="15"/>
      <c r="R112" s="15"/>
      <c r="S112" s="15"/>
      <c r="T112" s="15"/>
      <c r="U112" s="15"/>
      <c r="V112" s="15"/>
      <c r="W112" s="621" t="str">
        <f>IF(ISBLANK($C112),"",_xlfn.IFNA(MATCH($C112,Deelnemersoverzicht!$C$16:$C$66,0),0))</f>
        <v/>
      </c>
      <c r="X112" s="487" t="str">
        <f t="shared" si="7"/>
        <v>Na startdatum aangekocht</v>
      </c>
    </row>
    <row r="113" spans="1:24" ht="12" customHeight="1" x14ac:dyDescent="0.2">
      <c r="A113" s="195" t="str">
        <f t="shared" si="6"/>
        <v/>
      </c>
      <c r="B113" s="552"/>
      <c r="C113" s="553"/>
      <c r="D113" s="710"/>
      <c r="E113" s="711"/>
      <c r="F113" s="566"/>
      <c r="G113" s="669"/>
      <c r="H113" s="563"/>
      <c r="I113" s="472">
        <f t="shared" si="8"/>
        <v>0</v>
      </c>
      <c r="J113" s="564"/>
      <c r="K113" s="668">
        <f t="shared" si="9"/>
        <v>0</v>
      </c>
      <c r="L113" s="565"/>
      <c r="M113" s="558"/>
      <c r="N113" s="474">
        <f t="shared" si="10"/>
        <v>0</v>
      </c>
      <c r="O113" s="141" t="str">
        <f t="shared" si="11"/>
        <v/>
      </c>
      <c r="P113" s="15"/>
      <c r="Q113" s="15"/>
      <c r="R113" s="15"/>
      <c r="S113" s="15"/>
      <c r="T113" s="15"/>
      <c r="U113" s="15"/>
      <c r="V113" s="15"/>
      <c r="W113" s="621" t="str">
        <f>IF(ISBLANK($C113),"",_xlfn.IFNA(MATCH($C113,Deelnemersoverzicht!$C$16:$C$66,0),0))</f>
        <v/>
      </c>
      <c r="X113" s="487" t="str">
        <f t="shared" si="7"/>
        <v>Na startdatum aangekocht</v>
      </c>
    </row>
    <row r="114" spans="1:24" ht="12" customHeight="1" x14ac:dyDescent="0.2">
      <c r="A114" s="195" t="str">
        <f t="shared" si="6"/>
        <v/>
      </c>
      <c r="B114" s="552"/>
      <c r="C114" s="553"/>
      <c r="D114" s="710"/>
      <c r="E114" s="711"/>
      <c r="F114" s="566"/>
      <c r="G114" s="669"/>
      <c r="H114" s="563"/>
      <c r="I114" s="472">
        <f t="shared" si="8"/>
        <v>0</v>
      </c>
      <c r="J114" s="564"/>
      <c r="K114" s="668">
        <f t="shared" si="9"/>
        <v>0</v>
      </c>
      <c r="L114" s="565"/>
      <c r="M114" s="558"/>
      <c r="N114" s="474">
        <f t="shared" si="10"/>
        <v>0</v>
      </c>
      <c r="O114" s="141" t="str">
        <f t="shared" si="11"/>
        <v/>
      </c>
      <c r="P114" s="15"/>
      <c r="Q114" s="15"/>
      <c r="R114" s="15"/>
      <c r="S114" s="15"/>
      <c r="T114" s="15"/>
      <c r="U114" s="15"/>
      <c r="V114" s="15"/>
      <c r="W114" s="621" t="str">
        <f>IF(ISBLANK($C114),"",_xlfn.IFNA(MATCH($C114,Deelnemersoverzicht!$C$16:$C$66,0),0))</f>
        <v/>
      </c>
      <c r="X114" s="487" t="str">
        <f t="shared" si="7"/>
        <v>Na startdatum aangekocht</v>
      </c>
    </row>
    <row r="115" spans="1:24" ht="12" customHeight="1" x14ac:dyDescent="0.2">
      <c r="A115" s="195" t="str">
        <f t="shared" si="6"/>
        <v/>
      </c>
      <c r="B115" s="552"/>
      <c r="C115" s="553"/>
      <c r="D115" s="710"/>
      <c r="E115" s="711"/>
      <c r="F115" s="566"/>
      <c r="G115" s="669"/>
      <c r="H115" s="563"/>
      <c r="I115" s="472">
        <f t="shared" si="8"/>
        <v>0</v>
      </c>
      <c r="J115" s="564"/>
      <c r="K115" s="668">
        <f t="shared" si="9"/>
        <v>0</v>
      </c>
      <c r="L115" s="565"/>
      <c r="M115" s="558"/>
      <c r="N115" s="474">
        <f t="shared" si="10"/>
        <v>0</v>
      </c>
      <c r="O115" s="141" t="str">
        <f t="shared" si="11"/>
        <v/>
      </c>
      <c r="P115" s="15"/>
      <c r="Q115" s="15"/>
      <c r="R115" s="15"/>
      <c r="S115" s="15"/>
      <c r="T115" s="15"/>
      <c r="U115" s="15"/>
      <c r="V115" s="15"/>
      <c r="W115" s="621" t="str">
        <f>IF(ISBLANK($C115),"",_xlfn.IFNA(MATCH($C115,Deelnemersoverzicht!$C$16:$C$66,0),0))</f>
        <v/>
      </c>
      <c r="X115" s="487" t="str">
        <f t="shared" si="7"/>
        <v>Na startdatum aangekocht</v>
      </c>
    </row>
    <row r="116" spans="1:24" ht="12" customHeight="1" x14ac:dyDescent="0.2">
      <c r="A116" s="195" t="str">
        <f t="shared" si="6"/>
        <v/>
      </c>
      <c r="B116" s="552"/>
      <c r="C116" s="553"/>
      <c r="D116" s="710"/>
      <c r="E116" s="711"/>
      <c r="F116" s="566"/>
      <c r="G116" s="669"/>
      <c r="H116" s="563"/>
      <c r="I116" s="472">
        <f t="shared" si="8"/>
        <v>0</v>
      </c>
      <c r="J116" s="564"/>
      <c r="K116" s="668">
        <f t="shared" si="9"/>
        <v>0</v>
      </c>
      <c r="L116" s="565"/>
      <c r="M116" s="558"/>
      <c r="N116" s="474">
        <f t="shared" si="10"/>
        <v>0</v>
      </c>
      <c r="O116" s="141" t="str">
        <f t="shared" si="11"/>
        <v/>
      </c>
      <c r="P116" s="15"/>
      <c r="Q116" s="15"/>
      <c r="R116" s="15"/>
      <c r="S116" s="15"/>
      <c r="T116" s="15"/>
      <c r="U116" s="15"/>
      <c r="V116" s="15"/>
      <c r="W116" s="621" t="str">
        <f>IF(ISBLANK($C116),"",_xlfn.IFNA(MATCH($C116,Deelnemersoverzicht!$C$16:$C$66,0),0))</f>
        <v/>
      </c>
      <c r="X116" s="487" t="str">
        <f t="shared" si="7"/>
        <v>Na startdatum aangekocht</v>
      </c>
    </row>
    <row r="117" spans="1:24" ht="12" customHeight="1" x14ac:dyDescent="0.2">
      <c r="A117" s="195" t="str">
        <f t="shared" si="6"/>
        <v/>
      </c>
      <c r="B117" s="552"/>
      <c r="C117" s="553"/>
      <c r="D117" s="710"/>
      <c r="E117" s="711"/>
      <c r="F117" s="566"/>
      <c r="G117" s="669"/>
      <c r="H117" s="563"/>
      <c r="I117" s="472">
        <f t="shared" si="8"/>
        <v>0</v>
      </c>
      <c r="J117" s="564"/>
      <c r="K117" s="668">
        <f t="shared" si="9"/>
        <v>0</v>
      </c>
      <c r="L117" s="565"/>
      <c r="M117" s="558"/>
      <c r="N117" s="474">
        <f t="shared" si="10"/>
        <v>0</v>
      </c>
      <c r="O117" s="141" t="str">
        <f t="shared" si="11"/>
        <v/>
      </c>
      <c r="P117" s="15"/>
      <c r="Q117" s="15"/>
      <c r="R117" s="15"/>
      <c r="S117" s="15"/>
      <c r="T117" s="15"/>
      <c r="U117" s="15"/>
      <c r="V117" s="15"/>
      <c r="W117" s="621" t="str">
        <f>IF(ISBLANK($C117),"",_xlfn.IFNA(MATCH($C117,Deelnemersoverzicht!$C$16:$C$66,0),0))</f>
        <v/>
      </c>
      <c r="X117" s="487" t="str">
        <f t="shared" si="7"/>
        <v>Na startdatum aangekocht</v>
      </c>
    </row>
    <row r="118" spans="1:24" ht="12" customHeight="1" x14ac:dyDescent="0.2">
      <c r="A118" s="195" t="str">
        <f t="shared" si="6"/>
        <v/>
      </c>
      <c r="B118" s="552"/>
      <c r="C118" s="553"/>
      <c r="D118" s="710"/>
      <c r="E118" s="711"/>
      <c r="F118" s="566"/>
      <c r="G118" s="669"/>
      <c r="H118" s="563"/>
      <c r="I118" s="472">
        <f t="shared" si="8"/>
        <v>0</v>
      </c>
      <c r="J118" s="564"/>
      <c r="K118" s="668">
        <f t="shared" si="9"/>
        <v>0</v>
      </c>
      <c r="L118" s="565"/>
      <c r="M118" s="558"/>
      <c r="N118" s="474">
        <f t="shared" si="10"/>
        <v>0</v>
      </c>
      <c r="O118" s="141" t="str">
        <f t="shared" si="11"/>
        <v/>
      </c>
      <c r="P118" s="15"/>
      <c r="Q118" s="15"/>
      <c r="R118" s="15"/>
      <c r="S118" s="15"/>
      <c r="T118" s="15"/>
      <c r="U118" s="15"/>
      <c r="V118" s="15"/>
      <c r="W118" s="621" t="str">
        <f>IF(ISBLANK($C118),"",_xlfn.IFNA(MATCH($C118,Deelnemersoverzicht!$C$16:$C$66,0),0))</f>
        <v/>
      </c>
      <c r="X118" s="487" t="str">
        <f t="shared" si="7"/>
        <v>Na startdatum aangekocht</v>
      </c>
    </row>
    <row r="119" spans="1:24" ht="12" customHeight="1" x14ac:dyDescent="0.2">
      <c r="A119" s="195" t="str">
        <f t="shared" si="6"/>
        <v/>
      </c>
      <c r="B119" s="552"/>
      <c r="C119" s="553"/>
      <c r="D119" s="710"/>
      <c r="E119" s="711"/>
      <c r="F119" s="566"/>
      <c r="G119" s="669"/>
      <c r="H119" s="563"/>
      <c r="I119" s="472">
        <f t="shared" si="8"/>
        <v>0</v>
      </c>
      <c r="J119" s="564"/>
      <c r="K119" s="668">
        <f t="shared" si="9"/>
        <v>0</v>
      </c>
      <c r="L119" s="565"/>
      <c r="M119" s="558"/>
      <c r="N119" s="474">
        <f t="shared" si="10"/>
        <v>0</v>
      </c>
      <c r="O119" s="141" t="str">
        <f t="shared" si="11"/>
        <v/>
      </c>
      <c r="P119" s="15"/>
      <c r="Q119" s="15"/>
      <c r="R119" s="15"/>
      <c r="S119" s="15"/>
      <c r="T119" s="15"/>
      <c r="U119" s="15"/>
      <c r="V119" s="15"/>
      <c r="W119" s="621" t="str">
        <f>IF(ISBLANK($C119),"",_xlfn.IFNA(MATCH($C119,Deelnemersoverzicht!$C$16:$C$66,0),0))</f>
        <v/>
      </c>
      <c r="X119" s="487" t="str">
        <f t="shared" si="7"/>
        <v>Na startdatum aangekocht</v>
      </c>
    </row>
    <row r="120" spans="1:24" ht="12" customHeight="1" x14ac:dyDescent="0.2">
      <c r="A120" s="195" t="str">
        <f t="shared" si="6"/>
        <v/>
      </c>
      <c r="B120" s="552"/>
      <c r="C120" s="553"/>
      <c r="D120" s="710"/>
      <c r="E120" s="711"/>
      <c r="F120" s="566"/>
      <c r="G120" s="669"/>
      <c r="H120" s="563"/>
      <c r="I120" s="472">
        <f t="shared" si="8"/>
        <v>0</v>
      </c>
      <c r="J120" s="564"/>
      <c r="K120" s="668">
        <f t="shared" si="9"/>
        <v>0</v>
      </c>
      <c r="L120" s="565"/>
      <c r="M120" s="558"/>
      <c r="N120" s="474">
        <f t="shared" si="10"/>
        <v>0</v>
      </c>
      <c r="O120" s="141" t="str">
        <f t="shared" si="11"/>
        <v/>
      </c>
      <c r="P120" s="15"/>
      <c r="Q120" s="15"/>
      <c r="R120" s="15"/>
      <c r="S120" s="15"/>
      <c r="T120" s="15"/>
      <c r="U120" s="15"/>
      <c r="V120" s="15"/>
      <c r="W120" s="621" t="str">
        <f>IF(ISBLANK($C120),"",_xlfn.IFNA(MATCH($C120,Deelnemersoverzicht!$C$16:$C$66,0),0))</f>
        <v/>
      </c>
      <c r="X120" s="487" t="str">
        <f t="shared" si="7"/>
        <v>Na startdatum aangekocht</v>
      </c>
    </row>
    <row r="121" spans="1:24" ht="12" customHeight="1" x14ac:dyDescent="0.2">
      <c r="A121" s="195" t="str">
        <f t="shared" si="6"/>
        <v/>
      </c>
      <c r="B121" s="552"/>
      <c r="C121" s="553"/>
      <c r="D121" s="710"/>
      <c r="E121" s="711"/>
      <c r="F121" s="566"/>
      <c r="G121" s="669"/>
      <c r="H121" s="563"/>
      <c r="I121" s="472">
        <f t="shared" si="8"/>
        <v>0</v>
      </c>
      <c r="J121" s="564"/>
      <c r="K121" s="668">
        <f t="shared" si="9"/>
        <v>0</v>
      </c>
      <c r="L121" s="565"/>
      <c r="M121" s="558"/>
      <c r="N121" s="474">
        <f t="shared" si="10"/>
        <v>0</v>
      </c>
      <c r="O121" s="141" t="str">
        <f t="shared" si="11"/>
        <v/>
      </c>
      <c r="P121" s="15"/>
      <c r="Q121" s="15"/>
      <c r="R121" s="15"/>
      <c r="S121" s="15"/>
      <c r="T121" s="15"/>
      <c r="U121" s="15"/>
      <c r="V121" s="15"/>
      <c r="W121" s="621" t="str">
        <f>IF(ISBLANK($C121),"",_xlfn.IFNA(MATCH($C121,Deelnemersoverzicht!$C$16:$C$66,0),0))</f>
        <v/>
      </c>
      <c r="X121" s="487" t="str">
        <f t="shared" si="7"/>
        <v>Na startdatum aangekocht</v>
      </c>
    </row>
    <row r="122" spans="1:24" ht="12" customHeight="1" x14ac:dyDescent="0.2">
      <c r="A122" s="195" t="str">
        <f t="shared" si="6"/>
        <v/>
      </c>
      <c r="B122" s="552"/>
      <c r="C122" s="553"/>
      <c r="D122" s="710"/>
      <c r="E122" s="711"/>
      <c r="F122" s="566"/>
      <c r="G122" s="669"/>
      <c r="H122" s="563"/>
      <c r="I122" s="472">
        <f t="shared" si="8"/>
        <v>0</v>
      </c>
      <c r="J122" s="564"/>
      <c r="K122" s="668">
        <f t="shared" si="9"/>
        <v>0</v>
      </c>
      <c r="L122" s="565"/>
      <c r="M122" s="558"/>
      <c r="N122" s="474">
        <f t="shared" si="10"/>
        <v>0</v>
      </c>
      <c r="O122" s="141" t="str">
        <f t="shared" si="11"/>
        <v/>
      </c>
      <c r="P122" s="15"/>
      <c r="Q122" s="15"/>
      <c r="R122" s="15"/>
      <c r="S122" s="15"/>
      <c r="T122" s="15"/>
      <c r="U122" s="15"/>
      <c r="V122" s="15"/>
      <c r="W122" s="621" t="str">
        <f>IF(ISBLANK($C122),"",_xlfn.IFNA(MATCH($C122,Deelnemersoverzicht!$C$16:$C$66,0),0))</f>
        <v/>
      </c>
      <c r="X122" s="487" t="str">
        <f t="shared" si="7"/>
        <v>Na startdatum aangekocht</v>
      </c>
    </row>
    <row r="123" spans="1:24" ht="12" customHeight="1" x14ac:dyDescent="0.2">
      <c r="A123" s="195" t="str">
        <f t="shared" si="6"/>
        <v/>
      </c>
      <c r="B123" s="552"/>
      <c r="C123" s="553"/>
      <c r="D123" s="710"/>
      <c r="E123" s="711"/>
      <c r="F123" s="566"/>
      <c r="G123" s="669"/>
      <c r="H123" s="563"/>
      <c r="I123" s="472">
        <f t="shared" si="8"/>
        <v>0</v>
      </c>
      <c r="J123" s="564"/>
      <c r="K123" s="668">
        <f t="shared" si="9"/>
        <v>0</v>
      </c>
      <c r="L123" s="565"/>
      <c r="M123" s="558"/>
      <c r="N123" s="474">
        <f t="shared" si="10"/>
        <v>0</v>
      </c>
      <c r="O123" s="141" t="str">
        <f t="shared" si="11"/>
        <v/>
      </c>
      <c r="P123" s="15"/>
      <c r="Q123" s="15"/>
      <c r="R123" s="15"/>
      <c r="S123" s="15"/>
      <c r="T123" s="15"/>
      <c r="U123" s="15"/>
      <c r="V123" s="15"/>
      <c r="W123" s="621" t="str">
        <f>IF(ISBLANK($C123),"",_xlfn.IFNA(MATCH($C123,Deelnemersoverzicht!$C$16:$C$66,0),0))</f>
        <v/>
      </c>
      <c r="X123" s="487" t="str">
        <f t="shared" si="7"/>
        <v>Na startdatum aangekocht</v>
      </c>
    </row>
    <row r="124" spans="1:24" ht="12" customHeight="1" x14ac:dyDescent="0.2">
      <c r="A124" s="195" t="str">
        <f t="shared" si="6"/>
        <v/>
      </c>
      <c r="B124" s="552"/>
      <c r="C124" s="553"/>
      <c r="D124" s="710"/>
      <c r="E124" s="711"/>
      <c r="F124" s="566"/>
      <c r="G124" s="669"/>
      <c r="H124" s="563"/>
      <c r="I124" s="472">
        <f t="shared" si="8"/>
        <v>0</v>
      </c>
      <c r="J124" s="564"/>
      <c r="K124" s="668">
        <f t="shared" si="9"/>
        <v>0</v>
      </c>
      <c r="L124" s="565"/>
      <c r="M124" s="558"/>
      <c r="N124" s="474">
        <f t="shared" si="10"/>
        <v>0</v>
      </c>
      <c r="O124" s="141" t="str">
        <f t="shared" si="11"/>
        <v/>
      </c>
      <c r="P124" s="15"/>
      <c r="Q124" s="15"/>
      <c r="R124" s="15"/>
      <c r="S124" s="15"/>
      <c r="T124" s="15"/>
      <c r="U124" s="15"/>
      <c r="V124" s="15"/>
      <c r="W124" s="621" t="str">
        <f>IF(ISBLANK($C124),"",_xlfn.IFNA(MATCH($C124,Deelnemersoverzicht!$C$16:$C$66,0),0))</f>
        <v/>
      </c>
      <c r="X124" s="487" t="str">
        <f t="shared" si="7"/>
        <v>Na startdatum aangekocht</v>
      </c>
    </row>
    <row r="125" spans="1:24" ht="12" customHeight="1" x14ac:dyDescent="0.2">
      <c r="A125" s="195" t="str">
        <f t="shared" si="6"/>
        <v/>
      </c>
      <c r="B125" s="552"/>
      <c r="C125" s="553"/>
      <c r="D125" s="710"/>
      <c r="E125" s="711"/>
      <c r="F125" s="566"/>
      <c r="G125" s="669"/>
      <c r="H125" s="563"/>
      <c r="I125" s="472">
        <f t="shared" si="8"/>
        <v>0</v>
      </c>
      <c r="J125" s="564"/>
      <c r="K125" s="668">
        <f t="shared" si="9"/>
        <v>0</v>
      </c>
      <c r="L125" s="565"/>
      <c r="M125" s="558"/>
      <c r="N125" s="474">
        <f t="shared" si="10"/>
        <v>0</v>
      </c>
      <c r="O125" s="141" t="str">
        <f t="shared" si="11"/>
        <v/>
      </c>
      <c r="P125" s="15"/>
      <c r="Q125" s="15"/>
      <c r="R125" s="15"/>
      <c r="S125" s="15"/>
      <c r="T125" s="15"/>
      <c r="U125" s="15"/>
      <c r="V125" s="15"/>
      <c r="W125" s="621" t="str">
        <f>IF(ISBLANK($C125),"",_xlfn.IFNA(MATCH($C125,Deelnemersoverzicht!$C$16:$C$66,0),0))</f>
        <v/>
      </c>
      <c r="X125" s="487" t="str">
        <f t="shared" si="7"/>
        <v>Na startdatum aangekocht</v>
      </c>
    </row>
    <row r="126" spans="1:24" ht="12" customHeight="1" x14ac:dyDescent="0.2">
      <c r="A126" s="195" t="str">
        <f t="shared" si="6"/>
        <v/>
      </c>
      <c r="B126" s="552"/>
      <c r="C126" s="553"/>
      <c r="D126" s="710"/>
      <c r="E126" s="711"/>
      <c r="F126" s="566"/>
      <c r="G126" s="669"/>
      <c r="H126" s="563"/>
      <c r="I126" s="472">
        <f t="shared" si="8"/>
        <v>0</v>
      </c>
      <c r="J126" s="564"/>
      <c r="K126" s="668">
        <f t="shared" si="9"/>
        <v>0</v>
      </c>
      <c r="L126" s="565"/>
      <c r="M126" s="558"/>
      <c r="N126" s="474">
        <f t="shared" si="10"/>
        <v>0</v>
      </c>
      <c r="O126" s="141" t="str">
        <f t="shared" si="11"/>
        <v/>
      </c>
      <c r="P126" s="15"/>
      <c r="Q126" s="15"/>
      <c r="R126" s="15"/>
      <c r="S126" s="15"/>
      <c r="T126" s="15"/>
      <c r="U126" s="15"/>
      <c r="V126" s="15"/>
      <c r="W126" s="621" t="str">
        <f>IF(ISBLANK($C126),"",_xlfn.IFNA(MATCH($C126,Deelnemersoverzicht!$C$16:$C$66,0),0))</f>
        <v/>
      </c>
      <c r="X126" s="487" t="str">
        <f t="shared" si="7"/>
        <v>Na startdatum aangekocht</v>
      </c>
    </row>
    <row r="127" spans="1:24" ht="12" customHeight="1" x14ac:dyDescent="0.2">
      <c r="A127" s="195" t="str">
        <f t="shared" si="6"/>
        <v/>
      </c>
      <c r="B127" s="552"/>
      <c r="C127" s="553"/>
      <c r="D127" s="710"/>
      <c r="E127" s="711"/>
      <c r="F127" s="566"/>
      <c r="G127" s="669"/>
      <c r="H127" s="563"/>
      <c r="I127" s="472">
        <f t="shared" si="8"/>
        <v>0</v>
      </c>
      <c r="J127" s="564"/>
      <c r="K127" s="668">
        <f t="shared" si="9"/>
        <v>0</v>
      </c>
      <c r="L127" s="565"/>
      <c r="M127" s="558"/>
      <c r="N127" s="474">
        <f t="shared" si="10"/>
        <v>0</v>
      </c>
      <c r="O127" s="141" t="str">
        <f t="shared" si="11"/>
        <v/>
      </c>
      <c r="P127" s="15"/>
      <c r="Q127" s="15"/>
      <c r="R127" s="15"/>
      <c r="S127" s="15"/>
      <c r="T127" s="15"/>
      <c r="U127" s="15"/>
      <c r="V127" s="15"/>
      <c r="W127" s="621" t="str">
        <f>IF(ISBLANK($C127),"",_xlfn.IFNA(MATCH($C127,Deelnemersoverzicht!$C$16:$C$66,0),0))</f>
        <v/>
      </c>
      <c r="X127" s="487" t="str">
        <f t="shared" si="7"/>
        <v>Na startdatum aangekocht</v>
      </c>
    </row>
    <row r="128" spans="1:24" ht="12" customHeight="1" x14ac:dyDescent="0.2">
      <c r="A128" s="195" t="str">
        <f t="shared" si="6"/>
        <v/>
      </c>
      <c r="B128" s="552"/>
      <c r="C128" s="553"/>
      <c r="D128" s="710"/>
      <c r="E128" s="711"/>
      <c r="F128" s="566"/>
      <c r="G128" s="669"/>
      <c r="H128" s="563"/>
      <c r="I128" s="472">
        <f t="shared" si="8"/>
        <v>0</v>
      </c>
      <c r="J128" s="564"/>
      <c r="K128" s="668">
        <f t="shared" si="9"/>
        <v>0</v>
      </c>
      <c r="L128" s="565"/>
      <c r="M128" s="558"/>
      <c r="N128" s="474">
        <f t="shared" si="10"/>
        <v>0</v>
      </c>
      <c r="O128" s="141" t="str">
        <f t="shared" si="11"/>
        <v/>
      </c>
      <c r="P128" s="15"/>
      <c r="Q128" s="15"/>
      <c r="R128" s="15"/>
      <c r="S128" s="15"/>
      <c r="T128" s="15"/>
      <c r="U128" s="15"/>
      <c r="V128" s="15"/>
      <c r="W128" s="621" t="str">
        <f>IF(ISBLANK($C128),"",_xlfn.IFNA(MATCH($C128,Deelnemersoverzicht!$C$16:$C$66,0),0))</f>
        <v/>
      </c>
      <c r="X128" s="487"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6"/>
        <v/>
      </c>
      <c r="B129" s="552"/>
      <c r="C129" s="553"/>
      <c r="D129" s="710"/>
      <c r="E129" s="711"/>
      <c r="F129" s="566"/>
      <c r="G129" s="669"/>
      <c r="H129" s="563"/>
      <c r="I129" s="472">
        <f t="shared" si="8"/>
        <v>0</v>
      </c>
      <c r="J129" s="564"/>
      <c r="K129" s="668">
        <f t="shared" si="9"/>
        <v>0</v>
      </c>
      <c r="L129" s="565"/>
      <c r="M129" s="558"/>
      <c r="N129" s="474">
        <f t="shared" si="10"/>
        <v>0</v>
      </c>
      <c r="O129" s="141" t="str">
        <f t="shared" si="11"/>
        <v/>
      </c>
      <c r="P129" s="15"/>
      <c r="Q129" s="15"/>
      <c r="R129" s="15"/>
      <c r="S129" s="15"/>
      <c r="T129" s="15"/>
      <c r="U129" s="15"/>
      <c r="V129" s="15"/>
      <c r="W129" s="621" t="str">
        <f>IF(ISBLANK($C129),"",_xlfn.IFNA(MATCH($C129,Deelnemersoverzicht!$C$16:$C$66,0),0))</f>
        <v/>
      </c>
      <c r="X129" s="487" t="str">
        <f t="shared" si="12"/>
        <v>Na startdatum aangekocht</v>
      </c>
    </row>
    <row r="130" spans="1:24" ht="12" customHeight="1" x14ac:dyDescent="0.2">
      <c r="A130" s="195" t="str">
        <f t="shared" si="6"/>
        <v/>
      </c>
      <c r="B130" s="552"/>
      <c r="C130" s="553"/>
      <c r="D130" s="710"/>
      <c r="E130" s="711"/>
      <c r="F130" s="566"/>
      <c r="G130" s="669"/>
      <c r="H130" s="563"/>
      <c r="I130" s="472">
        <f t="shared" si="8"/>
        <v>0</v>
      </c>
      <c r="J130" s="564"/>
      <c r="K130" s="668">
        <f t="shared" si="9"/>
        <v>0</v>
      </c>
      <c r="L130" s="565"/>
      <c r="M130" s="558"/>
      <c r="N130" s="474">
        <f t="shared" si="10"/>
        <v>0</v>
      </c>
      <c r="O130" s="141" t="str">
        <f t="shared" si="11"/>
        <v/>
      </c>
      <c r="P130" s="15"/>
      <c r="Q130" s="15"/>
      <c r="R130" s="15"/>
      <c r="S130" s="15"/>
      <c r="T130" s="15"/>
      <c r="U130" s="15"/>
      <c r="V130" s="15"/>
      <c r="W130" s="621" t="str">
        <f>IF(ISBLANK($C130),"",_xlfn.IFNA(MATCH($C130,Deelnemersoverzicht!$C$16:$C$66,0),0))</f>
        <v/>
      </c>
      <c r="X130" s="487" t="str">
        <f t="shared" si="12"/>
        <v>Na startdatum aangekocht</v>
      </c>
    </row>
    <row r="131" spans="1:24" ht="12" customHeight="1" x14ac:dyDescent="0.2">
      <c r="A131" s="195" t="str">
        <f t="shared" si="6"/>
        <v/>
      </c>
      <c r="B131" s="552"/>
      <c r="C131" s="553"/>
      <c r="D131" s="710"/>
      <c r="E131" s="711"/>
      <c r="F131" s="566"/>
      <c r="G131" s="669"/>
      <c r="H131" s="563"/>
      <c r="I131" s="472">
        <f t="shared" si="8"/>
        <v>0</v>
      </c>
      <c r="J131" s="564"/>
      <c r="K131" s="668">
        <f t="shared" si="9"/>
        <v>0</v>
      </c>
      <c r="L131" s="565"/>
      <c r="M131" s="558"/>
      <c r="N131" s="474">
        <f t="shared" si="10"/>
        <v>0</v>
      </c>
      <c r="O131" s="141" t="str">
        <f t="shared" si="11"/>
        <v/>
      </c>
      <c r="P131" s="15"/>
      <c r="Q131" s="15"/>
      <c r="R131" s="15"/>
      <c r="S131" s="15"/>
      <c r="T131" s="15"/>
      <c r="U131" s="15"/>
      <c r="V131" s="15"/>
      <c r="W131" s="621" t="str">
        <f>IF(ISBLANK($C131),"",_xlfn.IFNA(MATCH($C131,Deelnemersoverzicht!$C$16:$C$66,0),0))</f>
        <v/>
      </c>
      <c r="X131" s="487" t="str">
        <f t="shared" si="12"/>
        <v>Na startdatum aangekocht</v>
      </c>
    </row>
    <row r="132" spans="1:24" ht="12" customHeight="1" x14ac:dyDescent="0.2">
      <c r="A132" s="195" t="str">
        <f t="shared" si="6"/>
        <v/>
      </c>
      <c r="B132" s="552"/>
      <c r="C132" s="553"/>
      <c r="D132" s="710"/>
      <c r="E132" s="711"/>
      <c r="F132" s="566"/>
      <c r="G132" s="669"/>
      <c r="H132" s="563"/>
      <c r="I132" s="472">
        <f t="shared" si="8"/>
        <v>0</v>
      </c>
      <c r="J132" s="564"/>
      <c r="K132" s="668">
        <f t="shared" si="9"/>
        <v>0</v>
      </c>
      <c r="L132" s="565"/>
      <c r="M132" s="558"/>
      <c r="N132" s="474">
        <f t="shared" si="10"/>
        <v>0</v>
      </c>
      <c r="O132" s="141" t="str">
        <f t="shared" si="11"/>
        <v/>
      </c>
      <c r="P132" s="15"/>
      <c r="Q132" s="15"/>
      <c r="R132" s="15"/>
      <c r="S132" s="15"/>
      <c r="T132" s="15"/>
      <c r="U132" s="15"/>
      <c r="V132" s="15"/>
      <c r="W132" s="621" t="str">
        <f>IF(ISBLANK($C132),"",_xlfn.IFNA(MATCH($C132,Deelnemersoverzicht!$C$16:$C$66,0),0))</f>
        <v/>
      </c>
      <c r="X132" s="487" t="str">
        <f t="shared" si="12"/>
        <v>Na startdatum aangekocht</v>
      </c>
    </row>
    <row r="133" spans="1:24" ht="12" customHeight="1" x14ac:dyDescent="0.2">
      <c r="A133" s="195" t="str">
        <f t="shared" si="6"/>
        <v/>
      </c>
      <c r="B133" s="552"/>
      <c r="C133" s="553"/>
      <c r="D133" s="710"/>
      <c r="E133" s="711"/>
      <c r="F133" s="566"/>
      <c r="G133" s="669"/>
      <c r="H133" s="563"/>
      <c r="I133" s="472">
        <f t="shared" si="8"/>
        <v>0</v>
      </c>
      <c r="J133" s="564"/>
      <c r="K133" s="668">
        <f t="shared" si="9"/>
        <v>0</v>
      </c>
      <c r="L133" s="565"/>
      <c r="M133" s="558"/>
      <c r="N133" s="474">
        <f t="shared" si="10"/>
        <v>0</v>
      </c>
      <c r="O133" s="141" t="str">
        <f t="shared" si="11"/>
        <v/>
      </c>
      <c r="P133" s="15"/>
      <c r="Q133" s="15"/>
      <c r="R133" s="15"/>
      <c r="S133" s="15"/>
      <c r="T133" s="15"/>
      <c r="U133" s="15"/>
      <c r="V133" s="15"/>
      <c r="W133" s="621" t="str">
        <f>IF(ISBLANK($C133),"",_xlfn.IFNA(MATCH($C133,Deelnemersoverzicht!$C$16:$C$66,0),0))</f>
        <v/>
      </c>
      <c r="X133" s="487" t="str">
        <f t="shared" si="12"/>
        <v>Na startdatum aangekocht</v>
      </c>
    </row>
    <row r="134" spans="1:24" ht="12" customHeight="1" x14ac:dyDescent="0.2">
      <c r="A134" s="195" t="str">
        <f t="shared" si="6"/>
        <v/>
      </c>
      <c r="B134" s="552"/>
      <c r="C134" s="553"/>
      <c r="D134" s="710"/>
      <c r="E134" s="711"/>
      <c r="F134" s="566"/>
      <c r="G134" s="669"/>
      <c r="H134" s="563"/>
      <c r="I134" s="472">
        <f t="shared" si="8"/>
        <v>0</v>
      </c>
      <c r="J134" s="564"/>
      <c r="K134" s="668">
        <f t="shared" si="9"/>
        <v>0</v>
      </c>
      <c r="L134" s="565"/>
      <c r="M134" s="558"/>
      <c r="N134" s="474">
        <f t="shared" si="10"/>
        <v>0</v>
      </c>
      <c r="O134" s="141" t="str">
        <f t="shared" si="11"/>
        <v/>
      </c>
      <c r="P134" s="15"/>
      <c r="Q134" s="15"/>
      <c r="R134" s="15"/>
      <c r="S134" s="15"/>
      <c r="T134" s="15"/>
      <c r="U134" s="15"/>
      <c r="V134" s="15"/>
      <c r="W134" s="621" t="str">
        <f>IF(ISBLANK($C134),"",_xlfn.IFNA(MATCH($C134,Deelnemersoverzicht!$C$16:$C$66,0),0))</f>
        <v/>
      </c>
      <c r="X134" s="487" t="str">
        <f t="shared" si="12"/>
        <v>Na startdatum aangekocht</v>
      </c>
    </row>
    <row r="135" spans="1:24" ht="12" customHeight="1" x14ac:dyDescent="0.2">
      <c r="A135" s="195" t="str">
        <f t="shared" si="6"/>
        <v/>
      </c>
      <c r="B135" s="552"/>
      <c r="C135" s="553"/>
      <c r="D135" s="710"/>
      <c r="E135" s="711"/>
      <c r="F135" s="566"/>
      <c r="G135" s="669"/>
      <c r="H135" s="563"/>
      <c r="I135" s="472">
        <f t="shared" si="8"/>
        <v>0</v>
      </c>
      <c r="J135" s="564"/>
      <c r="K135" s="668">
        <f t="shared" si="9"/>
        <v>0</v>
      </c>
      <c r="L135" s="565"/>
      <c r="M135" s="558"/>
      <c r="N135" s="474">
        <f t="shared" si="10"/>
        <v>0</v>
      </c>
      <c r="O135" s="141" t="str">
        <f t="shared" si="11"/>
        <v/>
      </c>
      <c r="P135" s="15"/>
      <c r="Q135" s="15"/>
      <c r="R135" s="15"/>
      <c r="S135" s="15"/>
      <c r="T135" s="15"/>
      <c r="U135" s="15"/>
      <c r="V135" s="15"/>
      <c r="W135" s="621" t="str">
        <f>IF(ISBLANK($C135),"",_xlfn.IFNA(MATCH($C135,Deelnemersoverzicht!$C$16:$C$66,0),0))</f>
        <v/>
      </c>
      <c r="X135" s="487" t="str">
        <f t="shared" si="12"/>
        <v>Na startdatum aangekocht</v>
      </c>
    </row>
    <row r="136" spans="1:24" ht="12" customHeight="1" x14ac:dyDescent="0.2">
      <c r="A136" s="195" t="str">
        <f t="shared" si="6"/>
        <v/>
      </c>
      <c r="B136" s="552"/>
      <c r="C136" s="553"/>
      <c r="D136" s="710"/>
      <c r="E136" s="711"/>
      <c r="F136" s="566"/>
      <c r="G136" s="669"/>
      <c r="H136" s="563"/>
      <c r="I136" s="472">
        <f t="shared" si="8"/>
        <v>0</v>
      </c>
      <c r="J136" s="564"/>
      <c r="K136" s="668">
        <f t="shared" si="9"/>
        <v>0</v>
      </c>
      <c r="L136" s="565"/>
      <c r="M136" s="558"/>
      <c r="N136" s="474">
        <f t="shared" si="10"/>
        <v>0</v>
      </c>
      <c r="O136" s="141" t="str">
        <f t="shared" si="11"/>
        <v/>
      </c>
      <c r="P136" s="15"/>
      <c r="Q136" s="15"/>
      <c r="R136" s="15"/>
      <c r="S136" s="15"/>
      <c r="T136" s="15"/>
      <c r="U136" s="15"/>
      <c r="V136" s="15"/>
      <c r="W136" s="621" t="str">
        <f>IF(ISBLANK($C136),"",_xlfn.IFNA(MATCH($C136,Deelnemersoverzicht!$C$16:$C$66,0),0))</f>
        <v/>
      </c>
      <c r="X136" s="487" t="str">
        <f t="shared" si="12"/>
        <v>Na startdatum aangekocht</v>
      </c>
    </row>
    <row r="137" spans="1:24" ht="12" customHeight="1" x14ac:dyDescent="0.2">
      <c r="A137" s="195" t="str">
        <f t="shared" si="6"/>
        <v/>
      </c>
      <c r="B137" s="552"/>
      <c r="C137" s="553"/>
      <c r="D137" s="710"/>
      <c r="E137" s="711"/>
      <c r="F137" s="566"/>
      <c r="G137" s="669"/>
      <c r="H137" s="563"/>
      <c r="I137" s="472">
        <f t="shared" si="8"/>
        <v>0</v>
      </c>
      <c r="J137" s="564"/>
      <c r="K137" s="668">
        <f t="shared" si="9"/>
        <v>0</v>
      </c>
      <c r="L137" s="565"/>
      <c r="M137" s="558"/>
      <c r="N137" s="474">
        <f t="shared" si="10"/>
        <v>0</v>
      </c>
      <c r="O137" s="141" t="str">
        <f t="shared" si="11"/>
        <v/>
      </c>
      <c r="P137" s="15"/>
      <c r="Q137" s="15"/>
      <c r="R137" s="15"/>
      <c r="S137" s="15"/>
      <c r="T137" s="15"/>
      <c r="U137" s="15"/>
      <c r="V137" s="15"/>
      <c r="W137" s="621" t="str">
        <f>IF(ISBLANK($C137),"",_xlfn.IFNA(MATCH($C137,Deelnemersoverzicht!$C$16:$C$66,0),0))</f>
        <v/>
      </c>
      <c r="X137" s="487" t="str">
        <f t="shared" si="12"/>
        <v>Na startdatum aangekocht</v>
      </c>
    </row>
    <row r="138" spans="1:24" ht="12" customHeight="1" x14ac:dyDescent="0.2">
      <c r="A138" s="195" t="str">
        <f t="shared" si="6"/>
        <v/>
      </c>
      <c r="B138" s="552"/>
      <c r="C138" s="553"/>
      <c r="D138" s="710"/>
      <c r="E138" s="711"/>
      <c r="F138" s="566"/>
      <c r="G138" s="669"/>
      <c r="H138" s="563"/>
      <c r="I138" s="472">
        <f t="shared" si="8"/>
        <v>0</v>
      </c>
      <c r="J138" s="564"/>
      <c r="K138" s="668">
        <f t="shared" si="9"/>
        <v>0</v>
      </c>
      <c r="L138" s="565"/>
      <c r="M138" s="558"/>
      <c r="N138" s="474">
        <f t="shared" si="10"/>
        <v>0</v>
      </c>
      <c r="O138" s="141" t="str">
        <f t="shared" si="11"/>
        <v/>
      </c>
      <c r="P138" s="15"/>
      <c r="Q138" s="15"/>
      <c r="R138" s="15"/>
      <c r="S138" s="15"/>
      <c r="T138" s="15"/>
      <c r="U138" s="15"/>
      <c r="V138" s="15"/>
      <c r="W138" s="621" t="str">
        <f>IF(ISBLANK($C138),"",_xlfn.IFNA(MATCH($C138,Deelnemersoverzicht!$C$16:$C$66,0),0))</f>
        <v/>
      </c>
      <c r="X138" s="487" t="str">
        <f t="shared" si="12"/>
        <v>Na startdatum aangekocht</v>
      </c>
    </row>
    <row r="139" spans="1:24" ht="12" customHeight="1" x14ac:dyDescent="0.2">
      <c r="A139" s="195" t="str">
        <f t="shared" si="6"/>
        <v/>
      </c>
      <c r="B139" s="552"/>
      <c r="C139" s="553"/>
      <c r="D139" s="710"/>
      <c r="E139" s="711"/>
      <c r="F139" s="566"/>
      <c r="G139" s="669"/>
      <c r="H139" s="563"/>
      <c r="I139" s="472">
        <f t="shared" si="8"/>
        <v>0</v>
      </c>
      <c r="J139" s="564"/>
      <c r="K139" s="668">
        <f t="shared" si="9"/>
        <v>0</v>
      </c>
      <c r="L139" s="565"/>
      <c r="M139" s="558"/>
      <c r="N139" s="474">
        <f t="shared" si="10"/>
        <v>0</v>
      </c>
      <c r="O139" s="141" t="str">
        <f t="shared" si="11"/>
        <v/>
      </c>
      <c r="P139" s="15"/>
      <c r="Q139" s="15"/>
      <c r="R139" s="15"/>
      <c r="S139" s="15"/>
      <c r="T139" s="15"/>
      <c r="U139" s="15"/>
      <c r="V139" s="15"/>
      <c r="W139" s="621" t="str">
        <f>IF(ISBLANK($C139),"",_xlfn.IFNA(MATCH($C139,Deelnemersoverzicht!$C$16:$C$66,0),0))</f>
        <v/>
      </c>
      <c r="X139" s="487" t="str">
        <f t="shared" si="12"/>
        <v>Na startdatum aangekocht</v>
      </c>
    </row>
    <row r="140" spans="1:24" ht="12" customHeight="1" x14ac:dyDescent="0.2">
      <c r="A140" s="195" t="str">
        <f t="shared" si="6"/>
        <v/>
      </c>
      <c r="B140" s="552"/>
      <c r="C140" s="553"/>
      <c r="D140" s="710"/>
      <c r="E140" s="711"/>
      <c r="F140" s="566"/>
      <c r="G140" s="669"/>
      <c r="H140" s="563"/>
      <c r="I140" s="472">
        <f t="shared" si="8"/>
        <v>0</v>
      </c>
      <c r="J140" s="564"/>
      <c r="K140" s="668">
        <f t="shared" si="9"/>
        <v>0</v>
      </c>
      <c r="L140" s="565"/>
      <c r="M140" s="558"/>
      <c r="N140" s="474">
        <f t="shared" si="10"/>
        <v>0</v>
      </c>
      <c r="O140" s="141" t="str">
        <f t="shared" si="11"/>
        <v/>
      </c>
      <c r="P140" s="15"/>
      <c r="Q140" s="15"/>
      <c r="R140" s="15"/>
      <c r="S140" s="15"/>
      <c r="T140" s="15"/>
      <c r="U140" s="15"/>
      <c r="V140" s="15"/>
      <c r="W140" s="621" t="str">
        <f>IF(ISBLANK($C140),"",_xlfn.IFNA(MATCH($C140,Deelnemersoverzicht!$C$16:$C$66,0),0))</f>
        <v/>
      </c>
      <c r="X140" s="487" t="str">
        <f t="shared" si="12"/>
        <v>Na startdatum aangekocht</v>
      </c>
    </row>
    <row r="141" spans="1:24" ht="12" customHeight="1" x14ac:dyDescent="0.2">
      <c r="A141" s="195" t="str">
        <f t="shared" si="6"/>
        <v/>
      </c>
      <c r="B141" s="552"/>
      <c r="C141" s="553"/>
      <c r="D141" s="710"/>
      <c r="E141" s="711"/>
      <c r="F141" s="566"/>
      <c r="G141" s="669"/>
      <c r="H141" s="563"/>
      <c r="I141" s="472">
        <f t="shared" si="8"/>
        <v>0</v>
      </c>
      <c r="J141" s="564"/>
      <c r="K141" s="668">
        <f t="shared" si="9"/>
        <v>0</v>
      </c>
      <c r="L141" s="565"/>
      <c r="M141" s="558"/>
      <c r="N141" s="474">
        <f t="shared" si="10"/>
        <v>0</v>
      </c>
      <c r="O141" s="141" t="str">
        <f t="shared" si="11"/>
        <v/>
      </c>
      <c r="P141" s="15"/>
      <c r="Q141" s="15"/>
      <c r="R141" s="15"/>
      <c r="S141" s="15"/>
      <c r="T141" s="15"/>
      <c r="U141" s="15"/>
      <c r="V141" s="15"/>
      <c r="W141" s="621" t="str">
        <f>IF(ISBLANK($C141),"",_xlfn.IFNA(MATCH($C141,Deelnemersoverzicht!$C$16:$C$66,0),0))</f>
        <v/>
      </c>
      <c r="X141" s="487" t="str">
        <f t="shared" si="12"/>
        <v>Na startdatum aangekocht</v>
      </c>
    </row>
    <row r="142" spans="1:24" ht="12" customHeight="1" x14ac:dyDescent="0.2">
      <c r="A142" s="195" t="str">
        <f t="shared" si="6"/>
        <v/>
      </c>
      <c r="B142" s="552"/>
      <c r="C142" s="553"/>
      <c r="D142" s="710"/>
      <c r="E142" s="711"/>
      <c r="F142" s="566"/>
      <c r="G142" s="669"/>
      <c r="H142" s="563"/>
      <c r="I142" s="472">
        <f t="shared" si="8"/>
        <v>0</v>
      </c>
      <c r="J142" s="564"/>
      <c r="K142" s="668">
        <f t="shared" si="9"/>
        <v>0</v>
      </c>
      <c r="L142" s="565"/>
      <c r="M142" s="558"/>
      <c r="N142" s="474">
        <f t="shared" si="10"/>
        <v>0</v>
      </c>
      <c r="O142" s="141" t="str">
        <f t="shared" si="11"/>
        <v/>
      </c>
      <c r="P142" s="15"/>
      <c r="Q142" s="15"/>
      <c r="R142" s="15"/>
      <c r="S142" s="15"/>
      <c r="T142" s="15"/>
      <c r="U142" s="15"/>
      <c r="V142" s="15"/>
      <c r="W142" s="621" t="str">
        <f>IF(ISBLANK($C142),"",_xlfn.IFNA(MATCH($C142,Deelnemersoverzicht!$C$16:$C$66,0),0))</f>
        <v/>
      </c>
      <c r="X142" s="487" t="str">
        <f t="shared" si="12"/>
        <v>Na startdatum aangekocht</v>
      </c>
    </row>
    <row r="143" spans="1:24" ht="12" customHeight="1" x14ac:dyDescent="0.2">
      <c r="A143" s="195" t="str">
        <f t="shared" si="6"/>
        <v/>
      </c>
      <c r="B143" s="552"/>
      <c r="C143" s="553"/>
      <c r="D143" s="710"/>
      <c r="E143" s="711"/>
      <c r="F143" s="566"/>
      <c r="G143" s="669"/>
      <c r="H143" s="563"/>
      <c r="I143" s="472">
        <f t="shared" si="8"/>
        <v>0</v>
      </c>
      <c r="J143" s="564"/>
      <c r="K143" s="668">
        <f t="shared" si="9"/>
        <v>0</v>
      </c>
      <c r="L143" s="565"/>
      <c r="M143" s="558"/>
      <c r="N143" s="474">
        <f t="shared" si="10"/>
        <v>0</v>
      </c>
      <c r="O143" s="141" t="str">
        <f t="shared" si="11"/>
        <v/>
      </c>
      <c r="P143" s="15"/>
      <c r="Q143" s="15"/>
      <c r="R143" s="15"/>
      <c r="S143" s="15"/>
      <c r="T143" s="15"/>
      <c r="U143" s="15"/>
      <c r="V143" s="15"/>
      <c r="W143" s="621" t="str">
        <f>IF(ISBLANK($C143),"",_xlfn.IFNA(MATCH($C143,Deelnemersoverzicht!$C$16:$C$66,0),0))</f>
        <v/>
      </c>
      <c r="X143" s="487" t="str">
        <f t="shared" si="12"/>
        <v>Na startdatum aangekocht</v>
      </c>
    </row>
    <row r="144" spans="1:24" ht="12" customHeight="1" x14ac:dyDescent="0.2">
      <c r="A144" s="195" t="str">
        <f t="shared" si="6"/>
        <v/>
      </c>
      <c r="B144" s="552"/>
      <c r="C144" s="553"/>
      <c r="D144" s="710"/>
      <c r="E144" s="711"/>
      <c r="F144" s="566"/>
      <c r="G144" s="669"/>
      <c r="H144" s="563"/>
      <c r="I144" s="472">
        <f t="shared" si="8"/>
        <v>0</v>
      </c>
      <c r="J144" s="564"/>
      <c r="K144" s="668">
        <f t="shared" si="9"/>
        <v>0</v>
      </c>
      <c r="L144" s="565"/>
      <c r="M144" s="558"/>
      <c r="N144" s="474">
        <f t="shared" si="10"/>
        <v>0</v>
      </c>
      <c r="O144" s="141" t="str">
        <f t="shared" si="11"/>
        <v/>
      </c>
      <c r="P144" s="15"/>
      <c r="Q144" s="15"/>
      <c r="R144" s="15"/>
      <c r="S144" s="15"/>
      <c r="T144" s="15"/>
      <c r="U144" s="15"/>
      <c r="V144" s="15"/>
      <c r="W144" s="621" t="str">
        <f>IF(ISBLANK($C144),"",_xlfn.IFNA(MATCH($C144,Deelnemersoverzicht!$C$16:$C$66,0),0))</f>
        <v/>
      </c>
      <c r="X144" s="487" t="str">
        <f t="shared" si="12"/>
        <v>Na startdatum aangekocht</v>
      </c>
    </row>
    <row r="145" spans="1:24" ht="12" customHeight="1" x14ac:dyDescent="0.2">
      <c r="A145" s="195" t="str">
        <f t="shared" si="6"/>
        <v/>
      </c>
      <c r="B145" s="552"/>
      <c r="C145" s="553"/>
      <c r="D145" s="710"/>
      <c r="E145" s="711"/>
      <c r="F145" s="566"/>
      <c r="G145" s="669"/>
      <c r="H145" s="563"/>
      <c r="I145" s="472">
        <f t="shared" si="8"/>
        <v>0</v>
      </c>
      <c r="J145" s="564"/>
      <c r="K145" s="668">
        <f t="shared" si="9"/>
        <v>0</v>
      </c>
      <c r="L145" s="565"/>
      <c r="M145" s="558"/>
      <c r="N145" s="474">
        <f t="shared" si="10"/>
        <v>0</v>
      </c>
      <c r="O145" s="141" t="str">
        <f t="shared" si="11"/>
        <v/>
      </c>
      <c r="P145" s="15"/>
      <c r="Q145" s="15"/>
      <c r="R145" s="15"/>
      <c r="S145" s="15"/>
      <c r="T145" s="15"/>
      <c r="U145" s="15"/>
      <c r="V145" s="15"/>
      <c r="W145" s="621" t="str">
        <f>IF(ISBLANK($C145),"",_xlfn.IFNA(MATCH($C145,Deelnemersoverzicht!$C$16:$C$66,0),0))</f>
        <v/>
      </c>
      <c r="X145" s="487" t="str">
        <f t="shared" si="12"/>
        <v>Na startdatum aangekocht</v>
      </c>
    </row>
    <row r="146" spans="1:24" ht="12" customHeight="1" x14ac:dyDescent="0.2">
      <c r="A146" s="195" t="str">
        <f t="shared" si="6"/>
        <v/>
      </c>
      <c r="B146" s="552"/>
      <c r="C146" s="553"/>
      <c r="D146" s="710"/>
      <c r="E146" s="711"/>
      <c r="F146" s="566"/>
      <c r="G146" s="669"/>
      <c r="H146" s="563"/>
      <c r="I146" s="472">
        <f t="shared" si="8"/>
        <v>0</v>
      </c>
      <c r="J146" s="564"/>
      <c r="K146" s="668">
        <f t="shared" si="9"/>
        <v>0</v>
      </c>
      <c r="L146" s="565"/>
      <c r="M146" s="558"/>
      <c r="N146" s="474">
        <f t="shared" si="10"/>
        <v>0</v>
      </c>
      <c r="O146" s="141" t="str">
        <f t="shared" si="11"/>
        <v/>
      </c>
      <c r="P146" s="15"/>
      <c r="Q146" s="15"/>
      <c r="R146" s="15"/>
      <c r="S146" s="15"/>
      <c r="T146" s="15"/>
      <c r="U146" s="15"/>
      <c r="V146" s="15"/>
      <c r="W146" s="621" t="str">
        <f>IF(ISBLANK($C146),"",_xlfn.IFNA(MATCH($C146,Deelnemersoverzicht!$C$16:$C$66,0),0))</f>
        <v/>
      </c>
      <c r="X146" s="487" t="str">
        <f t="shared" si="12"/>
        <v>Na startdatum aangekocht</v>
      </c>
    </row>
    <row r="147" spans="1:24" ht="12" customHeight="1" x14ac:dyDescent="0.2">
      <c r="A147" s="195" t="str">
        <f t="shared" si="6"/>
        <v/>
      </c>
      <c r="B147" s="552"/>
      <c r="C147" s="553"/>
      <c r="D147" s="710"/>
      <c r="E147" s="711"/>
      <c r="F147" s="566"/>
      <c r="G147" s="669"/>
      <c r="H147" s="563"/>
      <c r="I147" s="472">
        <f t="shared" si="8"/>
        <v>0</v>
      </c>
      <c r="J147" s="564"/>
      <c r="K147" s="668">
        <f t="shared" si="9"/>
        <v>0</v>
      </c>
      <c r="L147" s="565"/>
      <c r="M147" s="558"/>
      <c r="N147" s="474">
        <f t="shared" si="10"/>
        <v>0</v>
      </c>
      <c r="O147" s="141" t="str">
        <f t="shared" si="11"/>
        <v/>
      </c>
      <c r="P147" s="15"/>
      <c r="Q147" s="15"/>
      <c r="R147" s="15"/>
      <c r="S147" s="15"/>
      <c r="T147" s="15"/>
      <c r="U147" s="15"/>
      <c r="V147" s="15"/>
      <c r="W147" s="621" t="str">
        <f>IF(ISBLANK($C147),"",_xlfn.IFNA(MATCH($C147,Deelnemersoverzicht!$C$16:$C$66,0),0))</f>
        <v/>
      </c>
      <c r="X147" s="487" t="str">
        <f t="shared" si="12"/>
        <v>Na startdatum aangekocht</v>
      </c>
    </row>
    <row r="148" spans="1:24" ht="12" customHeight="1" x14ac:dyDescent="0.2">
      <c r="A148" s="195" t="str">
        <f t="shared" si="6"/>
        <v/>
      </c>
      <c r="B148" s="552"/>
      <c r="C148" s="553"/>
      <c r="D148" s="710"/>
      <c r="E148" s="711"/>
      <c r="F148" s="566"/>
      <c r="G148" s="669"/>
      <c r="H148" s="563"/>
      <c r="I148" s="472">
        <f t="shared" si="8"/>
        <v>0</v>
      </c>
      <c r="J148" s="564"/>
      <c r="K148" s="668">
        <f t="shared" si="9"/>
        <v>0</v>
      </c>
      <c r="L148" s="565"/>
      <c r="M148" s="558"/>
      <c r="N148" s="474">
        <f t="shared" si="10"/>
        <v>0</v>
      </c>
      <c r="O148" s="141" t="str">
        <f t="shared" si="11"/>
        <v/>
      </c>
      <c r="P148" s="15"/>
      <c r="Q148" s="15"/>
      <c r="R148" s="15"/>
      <c r="S148" s="15"/>
      <c r="T148" s="15"/>
      <c r="U148" s="15"/>
      <c r="V148" s="15"/>
      <c r="W148" s="621" t="str">
        <f>IF(ISBLANK($C148),"",_xlfn.IFNA(MATCH($C148,Deelnemersoverzicht!$C$16:$C$66,0),0))</f>
        <v/>
      </c>
      <c r="X148" s="487" t="str">
        <f t="shared" si="12"/>
        <v>Na startdatum aangekocht</v>
      </c>
    </row>
    <row r="149" spans="1:24" ht="12" customHeight="1" x14ac:dyDescent="0.2">
      <c r="A149" s="195" t="str">
        <f t="shared" si="6"/>
        <v/>
      </c>
      <c r="B149" s="552"/>
      <c r="C149" s="553"/>
      <c r="D149" s="710"/>
      <c r="E149" s="711"/>
      <c r="F149" s="566"/>
      <c r="G149" s="669"/>
      <c r="H149" s="563"/>
      <c r="I149" s="472">
        <f t="shared" si="8"/>
        <v>0</v>
      </c>
      <c r="J149" s="564"/>
      <c r="K149" s="668">
        <f t="shared" si="9"/>
        <v>0</v>
      </c>
      <c r="L149" s="565"/>
      <c r="M149" s="558"/>
      <c r="N149" s="474">
        <f t="shared" si="10"/>
        <v>0</v>
      </c>
      <c r="O149" s="141" t="str">
        <f t="shared" si="11"/>
        <v/>
      </c>
      <c r="P149" s="15"/>
      <c r="Q149" s="15"/>
      <c r="R149" s="15"/>
      <c r="S149" s="15"/>
      <c r="T149" s="15"/>
      <c r="U149" s="15"/>
      <c r="V149" s="15"/>
      <c r="W149" s="621" t="str">
        <f>IF(ISBLANK($C149),"",_xlfn.IFNA(MATCH($C149,Deelnemersoverzicht!$C$16:$C$66,0),0))</f>
        <v/>
      </c>
      <c r="X149" s="487" t="str">
        <f t="shared" si="12"/>
        <v>Na startdatum aangekocht</v>
      </c>
    </row>
    <row r="150" spans="1:24" ht="12" customHeight="1" x14ac:dyDescent="0.2">
      <c r="A150" s="195" t="str">
        <f t="shared" si="6"/>
        <v/>
      </c>
      <c r="B150" s="552"/>
      <c r="C150" s="553"/>
      <c r="D150" s="710"/>
      <c r="E150" s="711"/>
      <c r="F150" s="566"/>
      <c r="G150" s="669"/>
      <c r="H150" s="563"/>
      <c r="I150" s="472">
        <f t="shared" si="8"/>
        <v>0</v>
      </c>
      <c r="J150" s="564"/>
      <c r="K150" s="668">
        <f t="shared" si="9"/>
        <v>0</v>
      </c>
      <c r="L150" s="565"/>
      <c r="M150" s="558"/>
      <c r="N150" s="474">
        <f t="shared" si="10"/>
        <v>0</v>
      </c>
      <c r="O150" s="141" t="str">
        <f t="shared" si="11"/>
        <v/>
      </c>
      <c r="P150" s="15"/>
      <c r="Q150" s="15"/>
      <c r="R150" s="15"/>
      <c r="S150" s="15"/>
      <c r="T150" s="15"/>
      <c r="U150" s="15"/>
      <c r="V150" s="15"/>
      <c r="W150" s="621" t="str">
        <f>IF(ISBLANK($C150),"",_xlfn.IFNA(MATCH($C150,Deelnemersoverzicht!$C$16:$C$66,0),0))</f>
        <v/>
      </c>
      <c r="X150" s="487" t="str">
        <f t="shared" si="12"/>
        <v>Na startdatum aangekocht</v>
      </c>
    </row>
    <row r="151" spans="1:24" ht="12" customHeight="1" x14ac:dyDescent="0.2">
      <c r="A151" s="195"/>
      <c r="B151" s="136"/>
      <c r="C151" s="15"/>
      <c r="D151" s="136"/>
      <c r="E151" s="136"/>
      <c r="F151" s="136"/>
      <c r="G151" s="136"/>
      <c r="H151" s="136"/>
      <c r="I151" s="136"/>
      <c r="J151" s="136"/>
      <c r="K151" s="136"/>
      <c r="L151" s="136"/>
      <c r="M151" s="470" t="s">
        <v>74</v>
      </c>
      <c r="N151" s="471">
        <f>SUM(N96:N150)</f>
        <v>0</v>
      </c>
      <c r="O151" s="141"/>
      <c r="P151" s="15"/>
      <c r="Q151" s="15"/>
      <c r="R151" s="15"/>
      <c r="S151" s="15"/>
      <c r="T151" s="15"/>
      <c r="U151" s="15"/>
      <c r="V151" s="15"/>
      <c r="W151" s="440"/>
      <c r="X151" s="487" t="str">
        <f t="shared" si="12"/>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P152" s="15"/>
      <c r="Q152" s="15"/>
      <c r="R152" s="15"/>
      <c r="S152" s="15"/>
      <c r="T152" s="15"/>
      <c r="U152" s="15"/>
      <c r="V152" s="15"/>
      <c r="W152" s="440"/>
      <c r="X152" s="487" t="str">
        <f t="shared" si="12"/>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P153" s="15"/>
      <c r="Q153" s="15"/>
      <c r="R153" s="15"/>
      <c r="S153" s="15"/>
      <c r="T153" s="15"/>
      <c r="U153" s="15"/>
      <c r="V153" s="15"/>
      <c r="W153" s="440"/>
      <c r="X153" s="15"/>
    </row>
    <row r="154" spans="1:24" ht="12" customHeight="1" x14ac:dyDescent="0.2">
      <c r="A154" s="195"/>
      <c r="B154" s="137"/>
      <c r="C154" s="137"/>
      <c r="D154" s="136"/>
      <c r="E154" s="136"/>
      <c r="F154" s="136"/>
      <c r="G154" s="136"/>
      <c r="H154" s="136"/>
      <c r="I154" s="136"/>
      <c r="J154" s="136"/>
      <c r="K154" s="136"/>
      <c r="L154" s="136"/>
      <c r="M154" s="136"/>
      <c r="N154" s="136"/>
      <c r="O154" s="141"/>
      <c r="P154" s="15"/>
      <c r="Q154" s="15"/>
      <c r="R154" s="15"/>
      <c r="S154" s="15"/>
      <c r="T154" s="15"/>
      <c r="U154" s="15"/>
      <c r="V154" s="15"/>
      <c r="W154" s="440"/>
      <c r="X154" s="15"/>
    </row>
    <row r="155" spans="1:24" ht="12" customHeight="1" x14ac:dyDescent="0.2">
      <c r="A155" s="195"/>
      <c r="B155" s="137" t="s">
        <v>122</v>
      </c>
      <c r="C155" s="136"/>
      <c r="D155" s="136"/>
      <c r="E155" s="136"/>
      <c r="F155" s="136"/>
      <c r="G155" s="136"/>
      <c r="H155" s="136"/>
      <c r="I155" s="136"/>
      <c r="J155" s="136"/>
      <c r="K155" s="136"/>
      <c r="L155" s="136"/>
      <c r="M155" s="136"/>
      <c r="N155" s="136"/>
      <c r="O155" s="141"/>
      <c r="P155" s="15"/>
      <c r="Q155" s="15"/>
      <c r="R155" s="15"/>
      <c r="S155" s="15"/>
      <c r="T155" s="15"/>
      <c r="U155" s="15"/>
      <c r="V155" s="15"/>
      <c r="W155" s="440"/>
      <c r="X155" s="15"/>
    </row>
    <row r="156" spans="1:24" ht="60" x14ac:dyDescent="0.2">
      <c r="A156" s="195"/>
      <c r="B156" s="464" t="s">
        <v>263</v>
      </c>
      <c r="C156" s="465" t="s">
        <v>99</v>
      </c>
      <c r="D156" s="465" t="s">
        <v>73</v>
      </c>
      <c r="E156" s="467"/>
      <c r="F156" s="467"/>
      <c r="G156" s="467"/>
      <c r="H156" s="548" t="s">
        <v>450</v>
      </c>
      <c r="I156" s="465" t="s">
        <v>385</v>
      </c>
      <c r="J156" s="488" t="s">
        <v>379</v>
      </c>
      <c r="K156" s="712" t="s">
        <v>234</v>
      </c>
      <c r="L156" s="713"/>
      <c r="M156" s="466" t="s">
        <v>65</v>
      </c>
      <c r="N156" s="464" t="s">
        <v>386</v>
      </c>
      <c r="O156" s="141"/>
      <c r="P156" s="15"/>
      <c r="Q156" s="15"/>
      <c r="R156" s="15"/>
      <c r="S156" s="15"/>
      <c r="T156" s="15"/>
      <c r="U156" s="15"/>
      <c r="V156" s="15"/>
      <c r="W156" s="440"/>
      <c r="X156" s="486" t="s">
        <v>383</v>
      </c>
    </row>
    <row r="157" spans="1:24" ht="12" customHeight="1" x14ac:dyDescent="0.2">
      <c r="A157" s="195" t="str">
        <f t="shared" ref="A157:A206" si="13">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15"/>
      <c r="Q157" s="15"/>
      <c r="R157" s="15"/>
      <c r="S157" s="15"/>
      <c r="T157" s="15"/>
      <c r="U157" s="15"/>
      <c r="V157" s="15"/>
      <c r="W157" s="621"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3"/>
        <v/>
      </c>
      <c r="B158" s="552"/>
      <c r="C158" s="560"/>
      <c r="D158" s="567"/>
      <c r="E158" s="567"/>
      <c r="F158" s="567"/>
      <c r="G158" s="567"/>
      <c r="H158" s="568"/>
      <c r="I158" s="562"/>
      <c r="J158" s="563"/>
      <c r="K158" s="708">
        <f t="shared" ref="K158:K206" si="14">IFERROR($I158-$N158,0)</f>
        <v>0</v>
      </c>
      <c r="L158" s="709"/>
      <c r="M158" s="559"/>
      <c r="N158" s="474">
        <f>IFERROR(($I158/$J158)*(Deelnemersoverzicht!$C$13-(DATEDIF(Startdatum,$H158,"D")/365)),0)</f>
        <v>0</v>
      </c>
      <c r="O158" s="141" t="str">
        <f t="shared" ref="O158:O206" si="15">IF(AND(COUNTA(B158:J158)&gt;0,ISBLANK(M158)),"Activiteittype ontbreekt!",IF(B158="","",IF(COUNTIF($B$15:$B$314,B158)=1,"",IF(COUNTIF($A$15:$A$314,B158&amp;M158)&gt;1,"","Let op dat elk activiteitnummer hetzelfde activiteittype moet krijgen!"))))</f>
        <v/>
      </c>
      <c r="P158" s="15"/>
      <c r="Q158" s="15"/>
      <c r="R158" s="15"/>
      <c r="S158" s="15"/>
      <c r="T158" s="15"/>
      <c r="U158" s="15"/>
      <c r="V158" s="15"/>
      <c r="W158" s="621" t="str">
        <f>IF(ISBLANK($C158),"",_xlfn.IFNA(MATCH($C158,Deelnemersoverzicht!$C$16:$C$66,0),0))</f>
        <v/>
      </c>
      <c r="X158" s="487"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3"/>
        <v/>
      </c>
      <c r="B159" s="552"/>
      <c r="C159" s="560"/>
      <c r="D159" s="567"/>
      <c r="E159" s="567"/>
      <c r="F159" s="567"/>
      <c r="G159" s="567"/>
      <c r="H159" s="568"/>
      <c r="I159" s="562"/>
      <c r="J159" s="563"/>
      <c r="K159" s="708">
        <f t="shared" si="14"/>
        <v>0</v>
      </c>
      <c r="L159" s="709"/>
      <c r="M159" s="559"/>
      <c r="N159" s="474">
        <f>IFERROR(($I159/$J159)*(Deelnemersoverzicht!$C$13-(DATEDIF(Startdatum,$H159,"D")/365)),0)</f>
        <v>0</v>
      </c>
      <c r="O159" s="141" t="str">
        <f t="shared" si="15"/>
        <v/>
      </c>
      <c r="P159" s="15"/>
      <c r="Q159" s="15"/>
      <c r="R159" s="15"/>
      <c r="S159" s="15"/>
      <c r="T159" s="15"/>
      <c r="U159" s="15"/>
      <c r="V159" s="15"/>
      <c r="W159" s="621" t="str">
        <f>IF(ISBLANK($C159),"",_xlfn.IFNA(MATCH($C159,Deelnemersoverzicht!$C$16:$C$66,0),0))</f>
        <v/>
      </c>
      <c r="X159" s="487" t="str">
        <f t="shared" si="16"/>
        <v>Na startdatum aangekocht</v>
      </c>
    </row>
    <row r="160" spans="1:24" ht="12" customHeight="1" x14ac:dyDescent="0.2">
      <c r="A160" s="195" t="str">
        <f t="shared" si="13"/>
        <v/>
      </c>
      <c r="B160" s="552"/>
      <c r="C160" s="560"/>
      <c r="D160" s="567"/>
      <c r="E160" s="567"/>
      <c r="F160" s="567"/>
      <c r="G160" s="567"/>
      <c r="H160" s="568"/>
      <c r="I160" s="562"/>
      <c r="J160" s="563"/>
      <c r="K160" s="708">
        <f t="shared" si="14"/>
        <v>0</v>
      </c>
      <c r="L160" s="709"/>
      <c r="M160" s="559"/>
      <c r="N160" s="474">
        <f>IFERROR(($I160/$J160)*(Deelnemersoverzicht!$C$13-(DATEDIF(Startdatum,$H160,"D")/365)),0)</f>
        <v>0</v>
      </c>
      <c r="O160" s="141" t="str">
        <f t="shared" si="15"/>
        <v/>
      </c>
      <c r="P160" s="15"/>
      <c r="Q160" s="15"/>
      <c r="R160" s="15"/>
      <c r="S160" s="15"/>
      <c r="T160" s="15"/>
      <c r="U160" s="15"/>
      <c r="V160" s="15"/>
      <c r="W160" s="621" t="str">
        <f>IF(ISBLANK($C160),"",_xlfn.IFNA(MATCH($C160,Deelnemersoverzicht!$C$16:$C$66,0),0))</f>
        <v/>
      </c>
      <c r="X160" s="487" t="str">
        <f t="shared" si="16"/>
        <v>Na startdatum aangekocht</v>
      </c>
    </row>
    <row r="161" spans="1:24" ht="12" customHeight="1" x14ac:dyDescent="0.2">
      <c r="A161" s="195" t="str">
        <f t="shared" si="13"/>
        <v/>
      </c>
      <c r="B161" s="552"/>
      <c r="C161" s="560"/>
      <c r="D161" s="567"/>
      <c r="E161" s="567"/>
      <c r="F161" s="567"/>
      <c r="G161" s="567"/>
      <c r="H161" s="568"/>
      <c r="I161" s="562"/>
      <c r="J161" s="563"/>
      <c r="K161" s="708">
        <f t="shared" si="14"/>
        <v>0</v>
      </c>
      <c r="L161" s="709"/>
      <c r="M161" s="559"/>
      <c r="N161" s="474">
        <f>IFERROR(($I161/$J161)*(Deelnemersoverzicht!$C$13-(DATEDIF(Startdatum,$H161,"D")/365)),0)</f>
        <v>0</v>
      </c>
      <c r="O161" s="141" t="str">
        <f t="shared" si="15"/>
        <v/>
      </c>
      <c r="P161" s="15"/>
      <c r="Q161" s="15"/>
      <c r="R161" s="15"/>
      <c r="S161" s="15"/>
      <c r="T161" s="15"/>
      <c r="U161" s="15"/>
      <c r="V161" s="15"/>
      <c r="W161" s="621" t="str">
        <f>IF(ISBLANK($C161),"",_xlfn.IFNA(MATCH($C161,Deelnemersoverzicht!$C$16:$C$66,0),0))</f>
        <v/>
      </c>
      <c r="X161" s="487" t="str">
        <f t="shared" si="16"/>
        <v>Na startdatum aangekocht</v>
      </c>
    </row>
    <row r="162" spans="1:24" ht="12" customHeight="1" x14ac:dyDescent="0.2">
      <c r="A162" s="195" t="str">
        <f t="shared" si="13"/>
        <v/>
      </c>
      <c r="B162" s="552"/>
      <c r="C162" s="560"/>
      <c r="D162" s="567"/>
      <c r="E162" s="567"/>
      <c r="F162" s="567"/>
      <c r="G162" s="567"/>
      <c r="H162" s="568"/>
      <c r="I162" s="562"/>
      <c r="J162" s="563"/>
      <c r="K162" s="708">
        <f t="shared" si="14"/>
        <v>0</v>
      </c>
      <c r="L162" s="709"/>
      <c r="M162" s="559"/>
      <c r="N162" s="474">
        <f>IFERROR(($I162/$J162)*(Deelnemersoverzicht!$C$13-(DATEDIF(Startdatum,$H162,"D")/365)),0)</f>
        <v>0</v>
      </c>
      <c r="O162" s="141" t="str">
        <f t="shared" si="15"/>
        <v/>
      </c>
      <c r="P162" s="15"/>
      <c r="Q162" s="15"/>
      <c r="R162" s="15"/>
      <c r="S162" s="15"/>
      <c r="T162" s="15"/>
      <c r="U162" s="15"/>
      <c r="V162" s="15"/>
      <c r="W162" s="621" t="str">
        <f>IF(ISBLANK($C162),"",_xlfn.IFNA(MATCH($C162,Deelnemersoverzicht!$C$16:$C$66,0),0))</f>
        <v/>
      </c>
      <c r="X162" s="487" t="str">
        <f t="shared" si="16"/>
        <v>Na startdatum aangekocht</v>
      </c>
    </row>
    <row r="163" spans="1:24" ht="12" customHeight="1" x14ac:dyDescent="0.2">
      <c r="A163" s="195" t="str">
        <f t="shared" si="13"/>
        <v/>
      </c>
      <c r="B163" s="552"/>
      <c r="C163" s="560"/>
      <c r="D163" s="567"/>
      <c r="E163" s="567"/>
      <c r="F163" s="567"/>
      <c r="G163" s="567"/>
      <c r="H163" s="568"/>
      <c r="I163" s="562"/>
      <c r="J163" s="563"/>
      <c r="K163" s="708">
        <f t="shared" si="14"/>
        <v>0</v>
      </c>
      <c r="L163" s="709"/>
      <c r="M163" s="559"/>
      <c r="N163" s="474">
        <f>IFERROR(($I163/$J163)*(Deelnemersoverzicht!$C$13-(DATEDIF(Startdatum,$H163,"D")/365)),0)</f>
        <v>0</v>
      </c>
      <c r="O163" s="141" t="str">
        <f t="shared" si="15"/>
        <v/>
      </c>
      <c r="P163" s="15"/>
      <c r="Q163" s="15"/>
      <c r="R163" s="15"/>
      <c r="S163" s="15"/>
      <c r="T163" s="15"/>
      <c r="U163" s="15"/>
      <c r="V163" s="15"/>
      <c r="W163" s="621" t="str">
        <f>IF(ISBLANK($C163),"",_xlfn.IFNA(MATCH($C163,Deelnemersoverzicht!$C$16:$C$66,0),0))</f>
        <v/>
      </c>
      <c r="X163" s="487" t="str">
        <f t="shared" si="16"/>
        <v>Na startdatum aangekocht</v>
      </c>
    </row>
    <row r="164" spans="1:24" x14ac:dyDescent="0.2">
      <c r="A164" s="195" t="str">
        <f t="shared" si="13"/>
        <v/>
      </c>
      <c r="B164" s="552"/>
      <c r="C164" s="560"/>
      <c r="D164" s="567"/>
      <c r="E164" s="567"/>
      <c r="F164" s="567"/>
      <c r="G164" s="567"/>
      <c r="H164" s="568"/>
      <c r="I164" s="562"/>
      <c r="J164" s="563"/>
      <c r="K164" s="708">
        <f t="shared" si="14"/>
        <v>0</v>
      </c>
      <c r="L164" s="709"/>
      <c r="M164" s="559"/>
      <c r="N164" s="474">
        <f>IFERROR(($I164/$J164)*(Deelnemersoverzicht!$C$13-(DATEDIF(Startdatum,$H164,"D")/365)),0)</f>
        <v>0</v>
      </c>
      <c r="O164" s="141" t="str">
        <f t="shared" si="15"/>
        <v/>
      </c>
      <c r="P164" s="15"/>
      <c r="Q164" s="15"/>
      <c r="R164" s="15"/>
      <c r="S164" s="15"/>
      <c r="T164" s="15"/>
      <c r="U164" s="15"/>
      <c r="V164" s="15"/>
      <c r="W164" s="621" t="str">
        <f>IF(ISBLANK($C164),"",_xlfn.IFNA(MATCH($C164,Deelnemersoverzicht!$C$16:$C$66,0),0))</f>
        <v/>
      </c>
      <c r="X164" s="487" t="str">
        <f t="shared" si="16"/>
        <v>Na startdatum aangekocht</v>
      </c>
    </row>
    <row r="165" spans="1:24" ht="12" customHeight="1" x14ac:dyDescent="0.2">
      <c r="A165" s="195" t="str">
        <f t="shared" si="13"/>
        <v/>
      </c>
      <c r="B165" s="552"/>
      <c r="C165" s="560"/>
      <c r="D165" s="567"/>
      <c r="E165" s="567"/>
      <c r="F165" s="567"/>
      <c r="G165" s="567"/>
      <c r="H165" s="568"/>
      <c r="I165" s="562"/>
      <c r="J165" s="563"/>
      <c r="K165" s="708">
        <f t="shared" si="14"/>
        <v>0</v>
      </c>
      <c r="L165" s="709"/>
      <c r="M165" s="559"/>
      <c r="N165" s="474">
        <f>IFERROR(($I165/$J165)*(Deelnemersoverzicht!$C$13-(DATEDIF(Startdatum,$H165,"D")/365)),0)</f>
        <v>0</v>
      </c>
      <c r="O165" s="141" t="str">
        <f t="shared" si="15"/>
        <v/>
      </c>
      <c r="P165" s="15"/>
      <c r="Q165" s="15"/>
      <c r="R165" s="15"/>
      <c r="S165" s="15"/>
      <c r="T165" s="15"/>
      <c r="U165" s="15"/>
      <c r="V165" s="15"/>
      <c r="W165" s="621" t="str">
        <f>IF(ISBLANK($C165),"",_xlfn.IFNA(MATCH($C165,Deelnemersoverzicht!$C$16:$C$66,0),0))</f>
        <v/>
      </c>
      <c r="X165" s="487" t="str">
        <f t="shared" si="16"/>
        <v>Na startdatum aangekocht</v>
      </c>
    </row>
    <row r="166" spans="1:24" ht="12" customHeight="1" x14ac:dyDescent="0.2">
      <c r="A166" s="195" t="str">
        <f t="shared" si="13"/>
        <v/>
      </c>
      <c r="B166" s="552"/>
      <c r="C166" s="560"/>
      <c r="D166" s="567"/>
      <c r="E166" s="567"/>
      <c r="F166" s="567"/>
      <c r="G166" s="567"/>
      <c r="H166" s="568"/>
      <c r="I166" s="562"/>
      <c r="J166" s="563"/>
      <c r="K166" s="708">
        <f t="shared" si="14"/>
        <v>0</v>
      </c>
      <c r="L166" s="709"/>
      <c r="M166" s="559"/>
      <c r="N166" s="474">
        <f>IFERROR(($I166/$J166)*(Deelnemersoverzicht!$C$13-(DATEDIF(Startdatum,$H166,"D")/365)),0)</f>
        <v>0</v>
      </c>
      <c r="O166" s="141" t="str">
        <f t="shared" si="15"/>
        <v/>
      </c>
      <c r="P166" s="15"/>
      <c r="Q166" s="15"/>
      <c r="R166" s="15"/>
      <c r="S166" s="15"/>
      <c r="T166" s="15"/>
      <c r="U166" s="15"/>
      <c r="V166" s="15"/>
      <c r="W166" s="621" t="str">
        <f>IF(ISBLANK($C166),"",_xlfn.IFNA(MATCH($C166,Deelnemersoverzicht!$C$16:$C$66,0),0))</f>
        <v/>
      </c>
      <c r="X166" s="487" t="str">
        <f t="shared" si="16"/>
        <v>Na startdatum aangekocht</v>
      </c>
    </row>
    <row r="167" spans="1:24" ht="12" customHeight="1" x14ac:dyDescent="0.2">
      <c r="A167" s="195" t="str">
        <f t="shared" si="13"/>
        <v/>
      </c>
      <c r="B167" s="552"/>
      <c r="C167" s="560"/>
      <c r="D167" s="567"/>
      <c r="E167" s="567"/>
      <c r="F167" s="567"/>
      <c r="G167" s="567"/>
      <c r="H167" s="568"/>
      <c r="I167" s="562"/>
      <c r="J167" s="563"/>
      <c r="K167" s="708">
        <f t="shared" si="14"/>
        <v>0</v>
      </c>
      <c r="L167" s="709"/>
      <c r="M167" s="559"/>
      <c r="N167" s="474">
        <f>IFERROR(($I167/$J167)*(Deelnemersoverzicht!$C$13-(DATEDIF(Startdatum,$H167,"D")/365)),0)</f>
        <v>0</v>
      </c>
      <c r="O167" s="141" t="str">
        <f t="shared" si="15"/>
        <v/>
      </c>
      <c r="P167" s="15"/>
      <c r="Q167" s="15"/>
      <c r="R167" s="15"/>
      <c r="S167" s="15"/>
      <c r="T167" s="15"/>
      <c r="U167" s="15"/>
      <c r="V167" s="15"/>
      <c r="W167" s="621" t="str">
        <f>IF(ISBLANK($C167),"",_xlfn.IFNA(MATCH($C167,Deelnemersoverzicht!$C$16:$C$66,0),0))</f>
        <v/>
      </c>
      <c r="X167" s="487" t="str">
        <f t="shared" si="16"/>
        <v>Na startdatum aangekocht</v>
      </c>
    </row>
    <row r="168" spans="1:24" ht="12" customHeight="1" x14ac:dyDescent="0.2">
      <c r="A168" s="195" t="str">
        <f t="shared" si="13"/>
        <v/>
      </c>
      <c r="B168" s="552"/>
      <c r="C168" s="560"/>
      <c r="D168" s="567"/>
      <c r="E168" s="567"/>
      <c r="F168" s="567"/>
      <c r="G168" s="567"/>
      <c r="H168" s="568"/>
      <c r="I168" s="562"/>
      <c r="J168" s="563"/>
      <c r="K168" s="708">
        <f t="shared" si="14"/>
        <v>0</v>
      </c>
      <c r="L168" s="709"/>
      <c r="M168" s="559"/>
      <c r="N168" s="474">
        <f>IFERROR(($I168/$J168)*(Deelnemersoverzicht!$C$13-(DATEDIF(Startdatum,$H168,"D")/365)),0)</f>
        <v>0</v>
      </c>
      <c r="O168" s="141" t="str">
        <f t="shared" si="15"/>
        <v/>
      </c>
      <c r="P168" s="15"/>
      <c r="Q168" s="15"/>
      <c r="R168" s="15"/>
      <c r="S168" s="15"/>
      <c r="T168" s="15"/>
      <c r="U168" s="15"/>
      <c r="V168" s="15"/>
      <c r="W168" s="621" t="str">
        <f>IF(ISBLANK($C168),"",_xlfn.IFNA(MATCH($C168,Deelnemersoverzicht!$C$16:$C$66,0),0))</f>
        <v/>
      </c>
      <c r="X168" s="487" t="str">
        <f t="shared" si="16"/>
        <v>Na startdatum aangekocht</v>
      </c>
    </row>
    <row r="169" spans="1:24" ht="12" customHeight="1" x14ac:dyDescent="0.2">
      <c r="A169" s="195" t="str">
        <f t="shared" si="13"/>
        <v/>
      </c>
      <c r="B169" s="552"/>
      <c r="C169" s="560"/>
      <c r="D169" s="567"/>
      <c r="E169" s="567"/>
      <c r="F169" s="567"/>
      <c r="G169" s="567"/>
      <c r="H169" s="568"/>
      <c r="I169" s="562"/>
      <c r="J169" s="563"/>
      <c r="K169" s="708">
        <f t="shared" si="14"/>
        <v>0</v>
      </c>
      <c r="L169" s="709"/>
      <c r="M169" s="559"/>
      <c r="N169" s="474">
        <f>IFERROR(($I169/$J169)*(Deelnemersoverzicht!$C$13-(DATEDIF(Startdatum,$H169,"D")/365)),0)</f>
        <v>0</v>
      </c>
      <c r="O169" s="141" t="str">
        <f t="shared" si="15"/>
        <v/>
      </c>
      <c r="P169" s="15"/>
      <c r="Q169" s="15"/>
      <c r="R169" s="15"/>
      <c r="S169" s="15"/>
      <c r="T169" s="15"/>
      <c r="U169" s="15"/>
      <c r="V169" s="15"/>
      <c r="W169" s="621" t="str">
        <f>IF(ISBLANK($C169),"",_xlfn.IFNA(MATCH($C169,Deelnemersoverzicht!$C$16:$C$66,0),0))</f>
        <v/>
      </c>
      <c r="X169" s="487" t="str">
        <f t="shared" si="16"/>
        <v>Na startdatum aangekocht</v>
      </c>
    </row>
    <row r="170" spans="1:24" ht="12" customHeight="1" x14ac:dyDescent="0.2">
      <c r="A170" s="195" t="str">
        <f t="shared" si="13"/>
        <v/>
      </c>
      <c r="B170" s="552"/>
      <c r="C170" s="560"/>
      <c r="D170" s="567"/>
      <c r="E170" s="567"/>
      <c r="F170" s="567"/>
      <c r="G170" s="567"/>
      <c r="H170" s="568"/>
      <c r="I170" s="562"/>
      <c r="J170" s="563"/>
      <c r="K170" s="708">
        <f t="shared" si="14"/>
        <v>0</v>
      </c>
      <c r="L170" s="709"/>
      <c r="M170" s="559"/>
      <c r="N170" s="474">
        <f>IFERROR(($I170/$J170)*(Deelnemersoverzicht!$C$13-(DATEDIF(Startdatum,$H170,"D")/365)),0)</f>
        <v>0</v>
      </c>
      <c r="O170" s="141" t="str">
        <f t="shared" si="15"/>
        <v/>
      </c>
      <c r="P170" s="15"/>
      <c r="Q170" s="15"/>
      <c r="R170" s="15"/>
      <c r="S170" s="15"/>
      <c r="T170" s="15"/>
      <c r="U170" s="15"/>
      <c r="V170" s="15"/>
      <c r="W170" s="621" t="str">
        <f>IF(ISBLANK($C170),"",_xlfn.IFNA(MATCH($C170,Deelnemersoverzicht!$C$16:$C$66,0),0))</f>
        <v/>
      </c>
      <c r="X170" s="487" t="str">
        <f t="shared" si="16"/>
        <v>Na startdatum aangekocht</v>
      </c>
    </row>
    <row r="171" spans="1:24" ht="12" customHeight="1" x14ac:dyDescent="0.2">
      <c r="A171" s="195" t="str">
        <f t="shared" si="13"/>
        <v/>
      </c>
      <c r="B171" s="552"/>
      <c r="C171" s="560"/>
      <c r="D171" s="567"/>
      <c r="E171" s="567"/>
      <c r="F171" s="567"/>
      <c r="G171" s="567"/>
      <c r="H171" s="568"/>
      <c r="I171" s="562"/>
      <c r="J171" s="563"/>
      <c r="K171" s="708">
        <f t="shared" si="14"/>
        <v>0</v>
      </c>
      <c r="L171" s="709"/>
      <c r="M171" s="559"/>
      <c r="N171" s="474">
        <f>IFERROR(($I171/$J171)*(Deelnemersoverzicht!$C$13-(DATEDIF(Startdatum,$H171,"D")/365)),0)</f>
        <v>0</v>
      </c>
      <c r="O171" s="141" t="str">
        <f t="shared" si="15"/>
        <v/>
      </c>
      <c r="P171" s="15"/>
      <c r="Q171" s="15"/>
      <c r="R171" s="15"/>
      <c r="S171" s="15"/>
      <c r="T171" s="15"/>
      <c r="U171" s="15"/>
      <c r="V171" s="15"/>
      <c r="W171" s="621" t="str">
        <f>IF(ISBLANK($C171),"",_xlfn.IFNA(MATCH($C171,Deelnemersoverzicht!$C$16:$C$66,0),0))</f>
        <v/>
      </c>
      <c r="X171" s="487" t="str">
        <f t="shared" si="16"/>
        <v>Na startdatum aangekocht</v>
      </c>
    </row>
    <row r="172" spans="1:24" ht="12" customHeight="1" x14ac:dyDescent="0.2">
      <c r="A172" s="195" t="str">
        <f t="shared" si="13"/>
        <v/>
      </c>
      <c r="B172" s="552"/>
      <c r="C172" s="560"/>
      <c r="D172" s="567"/>
      <c r="E172" s="567"/>
      <c r="F172" s="567"/>
      <c r="G172" s="567"/>
      <c r="H172" s="568"/>
      <c r="I172" s="562"/>
      <c r="J172" s="563"/>
      <c r="K172" s="708">
        <f t="shared" si="14"/>
        <v>0</v>
      </c>
      <c r="L172" s="709"/>
      <c r="M172" s="559"/>
      <c r="N172" s="474">
        <f>IFERROR(($I172/$J172)*(Deelnemersoverzicht!$C$13-(DATEDIF(Startdatum,$H172,"D")/365)),0)</f>
        <v>0</v>
      </c>
      <c r="O172" s="141" t="str">
        <f t="shared" si="15"/>
        <v/>
      </c>
      <c r="P172" s="15"/>
      <c r="Q172" s="15"/>
      <c r="R172" s="15"/>
      <c r="S172" s="15"/>
      <c r="T172" s="15"/>
      <c r="U172" s="15"/>
      <c r="V172" s="15"/>
      <c r="W172" s="621" t="str">
        <f>IF(ISBLANK($C172),"",_xlfn.IFNA(MATCH($C172,Deelnemersoverzicht!$C$16:$C$66,0),0))</f>
        <v/>
      </c>
      <c r="X172" s="487" t="str">
        <f t="shared" si="16"/>
        <v>Na startdatum aangekocht</v>
      </c>
    </row>
    <row r="173" spans="1:24" ht="12" customHeight="1" x14ac:dyDescent="0.2">
      <c r="A173" s="195" t="str">
        <f t="shared" si="13"/>
        <v/>
      </c>
      <c r="B173" s="552"/>
      <c r="C173" s="560"/>
      <c r="D173" s="567"/>
      <c r="E173" s="567"/>
      <c r="F173" s="567"/>
      <c r="G173" s="567"/>
      <c r="H173" s="568"/>
      <c r="I173" s="562"/>
      <c r="J173" s="563"/>
      <c r="K173" s="708">
        <f t="shared" si="14"/>
        <v>0</v>
      </c>
      <c r="L173" s="709"/>
      <c r="M173" s="559"/>
      <c r="N173" s="474">
        <f>IFERROR(($I173/$J173)*(Deelnemersoverzicht!$C$13-(DATEDIF(Startdatum,$H173,"D")/365)),0)</f>
        <v>0</v>
      </c>
      <c r="O173" s="141" t="str">
        <f t="shared" si="15"/>
        <v/>
      </c>
      <c r="P173" s="15"/>
      <c r="Q173" s="15"/>
      <c r="R173" s="15"/>
      <c r="S173" s="15"/>
      <c r="T173" s="15"/>
      <c r="U173" s="15"/>
      <c r="V173" s="15"/>
      <c r="W173" s="621" t="str">
        <f>IF(ISBLANK($C173),"",_xlfn.IFNA(MATCH($C173,Deelnemersoverzicht!$C$16:$C$66,0),0))</f>
        <v/>
      </c>
      <c r="X173" s="487" t="str">
        <f t="shared" si="16"/>
        <v>Na startdatum aangekocht</v>
      </c>
    </row>
    <row r="174" spans="1:24" ht="12" customHeight="1" x14ac:dyDescent="0.2">
      <c r="A174" s="195" t="str">
        <f t="shared" si="13"/>
        <v/>
      </c>
      <c r="B174" s="552"/>
      <c r="C174" s="560"/>
      <c r="D174" s="567"/>
      <c r="E174" s="567"/>
      <c r="F174" s="567"/>
      <c r="G174" s="567"/>
      <c r="H174" s="568"/>
      <c r="I174" s="562"/>
      <c r="J174" s="563"/>
      <c r="K174" s="708">
        <f t="shared" si="14"/>
        <v>0</v>
      </c>
      <c r="L174" s="709"/>
      <c r="M174" s="559"/>
      <c r="N174" s="474">
        <f>IFERROR(($I174/$J174)*(Deelnemersoverzicht!$C$13-(DATEDIF(Startdatum,$H174,"D")/365)),0)</f>
        <v>0</v>
      </c>
      <c r="O174" s="141" t="str">
        <f t="shared" si="15"/>
        <v/>
      </c>
      <c r="P174" s="15"/>
      <c r="Q174" s="15"/>
      <c r="R174" s="15"/>
      <c r="S174" s="15"/>
      <c r="T174" s="15"/>
      <c r="U174" s="15"/>
      <c r="V174" s="15"/>
      <c r="W174" s="621" t="str">
        <f>IF(ISBLANK($C174),"",_xlfn.IFNA(MATCH($C174,Deelnemersoverzicht!$C$16:$C$66,0),0))</f>
        <v/>
      </c>
      <c r="X174" s="487" t="str">
        <f t="shared" si="16"/>
        <v>Na startdatum aangekocht</v>
      </c>
    </row>
    <row r="175" spans="1:24" ht="12" customHeight="1" x14ac:dyDescent="0.2">
      <c r="A175" s="195" t="str">
        <f t="shared" si="13"/>
        <v/>
      </c>
      <c r="B175" s="552"/>
      <c r="C175" s="560"/>
      <c r="D175" s="567"/>
      <c r="E175" s="567"/>
      <c r="F175" s="567"/>
      <c r="G175" s="567"/>
      <c r="H175" s="568"/>
      <c r="I175" s="562"/>
      <c r="J175" s="563"/>
      <c r="K175" s="708">
        <f t="shared" si="14"/>
        <v>0</v>
      </c>
      <c r="L175" s="709"/>
      <c r="M175" s="559"/>
      <c r="N175" s="474">
        <f>IFERROR(($I175/$J175)*(Deelnemersoverzicht!$C$13-(DATEDIF(Startdatum,$H175,"D")/365)),0)</f>
        <v>0</v>
      </c>
      <c r="O175" s="141" t="str">
        <f t="shared" si="15"/>
        <v/>
      </c>
      <c r="P175" s="15"/>
      <c r="Q175" s="15"/>
      <c r="R175" s="15"/>
      <c r="S175" s="15"/>
      <c r="T175" s="15"/>
      <c r="U175" s="15"/>
      <c r="V175" s="15"/>
      <c r="W175" s="621" t="str">
        <f>IF(ISBLANK($C175),"",_xlfn.IFNA(MATCH($C175,Deelnemersoverzicht!$C$16:$C$66,0),0))</f>
        <v/>
      </c>
      <c r="X175" s="487" t="str">
        <f t="shared" si="16"/>
        <v>Na startdatum aangekocht</v>
      </c>
    </row>
    <row r="176" spans="1:24" ht="12" customHeight="1" x14ac:dyDescent="0.2">
      <c r="A176" s="195" t="str">
        <f t="shared" si="13"/>
        <v/>
      </c>
      <c r="B176" s="552"/>
      <c r="C176" s="560"/>
      <c r="D176" s="567"/>
      <c r="E176" s="567"/>
      <c r="F176" s="567"/>
      <c r="G176" s="567"/>
      <c r="H176" s="568"/>
      <c r="I176" s="562"/>
      <c r="J176" s="563"/>
      <c r="K176" s="708">
        <f t="shared" si="14"/>
        <v>0</v>
      </c>
      <c r="L176" s="709"/>
      <c r="M176" s="559"/>
      <c r="N176" s="474">
        <f>IFERROR(($I176/$J176)*(Deelnemersoverzicht!$C$13-(DATEDIF(Startdatum,$H176,"D")/365)),0)</f>
        <v>0</v>
      </c>
      <c r="O176" s="141" t="str">
        <f t="shared" si="15"/>
        <v/>
      </c>
      <c r="P176" s="15"/>
      <c r="Q176" s="15"/>
      <c r="R176" s="15"/>
      <c r="S176" s="15"/>
      <c r="T176" s="15"/>
      <c r="U176" s="15"/>
      <c r="V176" s="15"/>
      <c r="W176" s="621" t="str">
        <f>IF(ISBLANK($C176),"",_xlfn.IFNA(MATCH($C176,Deelnemersoverzicht!$C$16:$C$66,0),0))</f>
        <v/>
      </c>
      <c r="X176" s="487" t="str">
        <f t="shared" si="16"/>
        <v>Na startdatum aangekocht</v>
      </c>
    </row>
    <row r="177" spans="1:24" ht="12" customHeight="1" x14ac:dyDescent="0.2">
      <c r="A177" s="195" t="str">
        <f t="shared" si="13"/>
        <v/>
      </c>
      <c r="B177" s="552"/>
      <c r="C177" s="560"/>
      <c r="D177" s="567"/>
      <c r="E177" s="567"/>
      <c r="F177" s="567"/>
      <c r="G177" s="567"/>
      <c r="H177" s="568"/>
      <c r="I177" s="562"/>
      <c r="J177" s="563"/>
      <c r="K177" s="708">
        <f t="shared" si="14"/>
        <v>0</v>
      </c>
      <c r="L177" s="709"/>
      <c r="M177" s="559"/>
      <c r="N177" s="474">
        <f>IFERROR(($I177/$J177)*(Deelnemersoverzicht!$C$13-(DATEDIF(Startdatum,$H177,"D")/365)),0)</f>
        <v>0</v>
      </c>
      <c r="O177" s="141" t="str">
        <f t="shared" si="15"/>
        <v/>
      </c>
      <c r="P177" s="15"/>
      <c r="Q177" s="15"/>
      <c r="R177" s="15"/>
      <c r="S177" s="15"/>
      <c r="T177" s="15"/>
      <c r="U177" s="15"/>
      <c r="V177" s="15"/>
      <c r="W177" s="621" t="str">
        <f>IF(ISBLANK($C177),"",_xlfn.IFNA(MATCH($C177,Deelnemersoverzicht!$C$16:$C$66,0),0))</f>
        <v/>
      </c>
      <c r="X177" s="487" t="str">
        <f t="shared" si="16"/>
        <v>Na startdatum aangekocht</v>
      </c>
    </row>
    <row r="178" spans="1:24" ht="12" customHeight="1" x14ac:dyDescent="0.2">
      <c r="A178" s="195" t="str">
        <f t="shared" si="13"/>
        <v/>
      </c>
      <c r="B178" s="552"/>
      <c r="C178" s="560"/>
      <c r="D178" s="567"/>
      <c r="E178" s="567"/>
      <c r="F178" s="567"/>
      <c r="G178" s="567"/>
      <c r="H178" s="568"/>
      <c r="I178" s="562"/>
      <c r="J178" s="563"/>
      <c r="K178" s="708">
        <f t="shared" si="14"/>
        <v>0</v>
      </c>
      <c r="L178" s="709"/>
      <c r="M178" s="559"/>
      <c r="N178" s="474">
        <f>IFERROR(($I178/$J178)*(Deelnemersoverzicht!$C$13-(DATEDIF(Startdatum,$H178,"D")/365)),0)</f>
        <v>0</v>
      </c>
      <c r="O178" s="141" t="str">
        <f t="shared" si="15"/>
        <v/>
      </c>
      <c r="P178" s="15"/>
      <c r="Q178" s="15"/>
      <c r="R178" s="15"/>
      <c r="S178" s="15"/>
      <c r="T178" s="15"/>
      <c r="U178" s="15"/>
      <c r="V178" s="15"/>
      <c r="W178" s="621" t="str">
        <f>IF(ISBLANK($C178),"",_xlfn.IFNA(MATCH($C178,Deelnemersoverzicht!$C$16:$C$66,0),0))</f>
        <v/>
      </c>
      <c r="X178" s="487" t="str">
        <f t="shared" si="16"/>
        <v>Na startdatum aangekocht</v>
      </c>
    </row>
    <row r="179" spans="1:24" ht="12" customHeight="1" x14ac:dyDescent="0.2">
      <c r="A179" s="195" t="str">
        <f t="shared" si="13"/>
        <v/>
      </c>
      <c r="B179" s="552"/>
      <c r="C179" s="560"/>
      <c r="D179" s="567"/>
      <c r="E179" s="567"/>
      <c r="F179" s="567"/>
      <c r="G179" s="567"/>
      <c r="H179" s="568"/>
      <c r="I179" s="562"/>
      <c r="J179" s="563"/>
      <c r="K179" s="708">
        <f t="shared" si="14"/>
        <v>0</v>
      </c>
      <c r="L179" s="709"/>
      <c r="M179" s="559"/>
      <c r="N179" s="474">
        <f>IFERROR(($I179/$J179)*(Deelnemersoverzicht!$C$13-(DATEDIF(Startdatum,$H179,"D")/365)),0)</f>
        <v>0</v>
      </c>
      <c r="O179" s="141" t="str">
        <f t="shared" si="15"/>
        <v/>
      </c>
      <c r="P179" s="15"/>
      <c r="Q179" s="15"/>
      <c r="R179" s="15"/>
      <c r="S179" s="15"/>
      <c r="T179" s="15"/>
      <c r="U179" s="15"/>
      <c r="V179" s="15"/>
      <c r="W179" s="621" t="str">
        <f>IF(ISBLANK($C179),"",_xlfn.IFNA(MATCH($C179,Deelnemersoverzicht!$C$16:$C$66,0),0))</f>
        <v/>
      </c>
      <c r="X179" s="487" t="str">
        <f t="shared" si="16"/>
        <v>Na startdatum aangekocht</v>
      </c>
    </row>
    <row r="180" spans="1:24" ht="12" customHeight="1" x14ac:dyDescent="0.2">
      <c r="A180" s="195" t="str">
        <f t="shared" si="13"/>
        <v/>
      </c>
      <c r="B180" s="552"/>
      <c r="C180" s="560"/>
      <c r="D180" s="567"/>
      <c r="E180" s="567"/>
      <c r="F180" s="567"/>
      <c r="G180" s="567"/>
      <c r="H180" s="568"/>
      <c r="I180" s="562"/>
      <c r="J180" s="563"/>
      <c r="K180" s="708">
        <f t="shared" si="14"/>
        <v>0</v>
      </c>
      <c r="L180" s="709"/>
      <c r="M180" s="559"/>
      <c r="N180" s="474">
        <f>IFERROR(($I180/$J180)*(Deelnemersoverzicht!$C$13-(DATEDIF(Startdatum,$H180,"D")/365)),0)</f>
        <v>0</v>
      </c>
      <c r="O180" s="141" t="str">
        <f t="shared" si="15"/>
        <v/>
      </c>
      <c r="P180" s="15"/>
      <c r="Q180" s="15"/>
      <c r="R180" s="15"/>
      <c r="S180" s="15"/>
      <c r="T180" s="15"/>
      <c r="U180" s="15"/>
      <c r="V180" s="15"/>
      <c r="W180" s="621" t="str">
        <f>IF(ISBLANK($C180),"",_xlfn.IFNA(MATCH($C180,Deelnemersoverzicht!$C$16:$C$66,0),0))</f>
        <v/>
      </c>
      <c r="X180" s="487" t="str">
        <f t="shared" si="16"/>
        <v>Na startdatum aangekocht</v>
      </c>
    </row>
    <row r="181" spans="1:24" ht="12" customHeight="1" x14ac:dyDescent="0.2">
      <c r="A181" s="195" t="str">
        <f t="shared" si="13"/>
        <v/>
      </c>
      <c r="B181" s="552"/>
      <c r="C181" s="560"/>
      <c r="D181" s="567"/>
      <c r="E181" s="567"/>
      <c r="F181" s="567"/>
      <c r="G181" s="567"/>
      <c r="H181" s="568"/>
      <c r="I181" s="562"/>
      <c r="J181" s="563"/>
      <c r="K181" s="708">
        <f t="shared" si="14"/>
        <v>0</v>
      </c>
      <c r="L181" s="709"/>
      <c r="M181" s="559"/>
      <c r="N181" s="474">
        <f>IFERROR(($I181/$J181)*(Deelnemersoverzicht!$C$13-(DATEDIF(Startdatum,$H181,"D")/365)),0)</f>
        <v>0</v>
      </c>
      <c r="O181" s="141" t="str">
        <f t="shared" si="15"/>
        <v/>
      </c>
      <c r="P181" s="15"/>
      <c r="Q181" s="15"/>
      <c r="R181" s="15"/>
      <c r="S181" s="15"/>
      <c r="T181" s="15"/>
      <c r="U181" s="15"/>
      <c r="V181" s="15"/>
      <c r="W181" s="621" t="str">
        <f>IF(ISBLANK($C181),"",_xlfn.IFNA(MATCH($C181,Deelnemersoverzicht!$C$16:$C$66,0),0))</f>
        <v/>
      </c>
      <c r="X181" s="487" t="str">
        <f t="shared" si="16"/>
        <v>Na startdatum aangekocht</v>
      </c>
    </row>
    <row r="182" spans="1:24" ht="12" customHeight="1" x14ac:dyDescent="0.2">
      <c r="A182" s="195" t="str">
        <f t="shared" si="13"/>
        <v/>
      </c>
      <c r="B182" s="552"/>
      <c r="C182" s="560"/>
      <c r="D182" s="567"/>
      <c r="E182" s="567"/>
      <c r="F182" s="567"/>
      <c r="G182" s="567"/>
      <c r="H182" s="568"/>
      <c r="I182" s="562"/>
      <c r="J182" s="563"/>
      <c r="K182" s="708">
        <f t="shared" si="14"/>
        <v>0</v>
      </c>
      <c r="L182" s="709"/>
      <c r="M182" s="559"/>
      <c r="N182" s="474">
        <f>IFERROR(($I182/$J182)*(Deelnemersoverzicht!$C$13-(DATEDIF(Startdatum,$H182,"D")/365)),0)</f>
        <v>0</v>
      </c>
      <c r="O182" s="141" t="str">
        <f t="shared" si="15"/>
        <v/>
      </c>
      <c r="P182" s="15"/>
      <c r="Q182" s="15"/>
      <c r="R182" s="15"/>
      <c r="S182" s="15"/>
      <c r="T182" s="15"/>
      <c r="U182" s="15"/>
      <c r="V182" s="15"/>
      <c r="W182" s="621" t="str">
        <f>IF(ISBLANK($C182),"",_xlfn.IFNA(MATCH($C182,Deelnemersoverzicht!$C$16:$C$66,0),0))</f>
        <v/>
      </c>
      <c r="X182" s="487" t="str">
        <f t="shared" si="16"/>
        <v>Na startdatum aangekocht</v>
      </c>
    </row>
    <row r="183" spans="1:24" ht="12" customHeight="1" x14ac:dyDescent="0.2">
      <c r="A183" s="195" t="str">
        <f t="shared" si="13"/>
        <v/>
      </c>
      <c r="B183" s="552"/>
      <c r="C183" s="560"/>
      <c r="D183" s="567"/>
      <c r="E183" s="567"/>
      <c r="F183" s="567"/>
      <c r="G183" s="567"/>
      <c r="H183" s="568"/>
      <c r="I183" s="562"/>
      <c r="J183" s="563"/>
      <c r="K183" s="708">
        <f t="shared" si="14"/>
        <v>0</v>
      </c>
      <c r="L183" s="709"/>
      <c r="M183" s="559"/>
      <c r="N183" s="474">
        <f>IFERROR(($I183/$J183)*(Deelnemersoverzicht!$C$13-(DATEDIF(Startdatum,$H183,"D")/365)),0)</f>
        <v>0</v>
      </c>
      <c r="O183" s="141" t="str">
        <f t="shared" si="15"/>
        <v/>
      </c>
      <c r="P183" s="15"/>
      <c r="Q183" s="15"/>
      <c r="R183" s="15"/>
      <c r="S183" s="15"/>
      <c r="T183" s="15"/>
      <c r="U183" s="15"/>
      <c r="V183" s="15"/>
      <c r="W183" s="621" t="str">
        <f>IF(ISBLANK($C183),"",_xlfn.IFNA(MATCH($C183,Deelnemersoverzicht!$C$16:$C$66,0),0))</f>
        <v/>
      </c>
      <c r="X183" s="487" t="str">
        <f t="shared" si="16"/>
        <v>Na startdatum aangekocht</v>
      </c>
    </row>
    <row r="184" spans="1:24" ht="12" customHeight="1" x14ac:dyDescent="0.2">
      <c r="A184" s="195" t="str">
        <f t="shared" si="13"/>
        <v/>
      </c>
      <c r="B184" s="552"/>
      <c r="C184" s="560"/>
      <c r="D184" s="567"/>
      <c r="E184" s="567"/>
      <c r="F184" s="567"/>
      <c r="G184" s="567"/>
      <c r="H184" s="568"/>
      <c r="I184" s="562"/>
      <c r="J184" s="563"/>
      <c r="K184" s="708">
        <f t="shared" si="14"/>
        <v>0</v>
      </c>
      <c r="L184" s="709"/>
      <c r="M184" s="559"/>
      <c r="N184" s="474">
        <f>IFERROR(($I184/$J184)*(Deelnemersoverzicht!$C$13-(DATEDIF(Startdatum,$H184,"D")/365)),0)</f>
        <v>0</v>
      </c>
      <c r="O184" s="141" t="str">
        <f t="shared" si="15"/>
        <v/>
      </c>
      <c r="P184" s="15"/>
      <c r="Q184" s="15"/>
      <c r="R184" s="15"/>
      <c r="S184" s="15"/>
      <c r="T184" s="15"/>
      <c r="U184" s="15"/>
      <c r="V184" s="15"/>
      <c r="W184" s="621" t="str">
        <f>IF(ISBLANK($C184),"",_xlfn.IFNA(MATCH($C184,Deelnemersoverzicht!$C$16:$C$66,0),0))</f>
        <v/>
      </c>
      <c r="X184" s="487" t="str">
        <f t="shared" si="16"/>
        <v>Na startdatum aangekocht</v>
      </c>
    </row>
    <row r="185" spans="1:24" ht="12" customHeight="1" x14ac:dyDescent="0.2">
      <c r="A185" s="195" t="str">
        <f t="shared" si="13"/>
        <v/>
      </c>
      <c r="B185" s="552"/>
      <c r="C185" s="560"/>
      <c r="D185" s="567"/>
      <c r="E185" s="567"/>
      <c r="F185" s="567"/>
      <c r="G185" s="567"/>
      <c r="H185" s="568"/>
      <c r="I185" s="562"/>
      <c r="J185" s="563"/>
      <c r="K185" s="708">
        <f t="shared" si="14"/>
        <v>0</v>
      </c>
      <c r="L185" s="709"/>
      <c r="M185" s="559"/>
      <c r="N185" s="474">
        <f>IFERROR(($I185/$J185)*(Deelnemersoverzicht!$C$13-(DATEDIF(Startdatum,$H185,"D")/365)),0)</f>
        <v>0</v>
      </c>
      <c r="O185" s="141" t="str">
        <f t="shared" si="15"/>
        <v/>
      </c>
      <c r="P185" s="15"/>
      <c r="Q185" s="15"/>
      <c r="R185" s="15"/>
      <c r="S185" s="15"/>
      <c r="T185" s="15"/>
      <c r="U185" s="15"/>
      <c r="V185" s="15"/>
      <c r="W185" s="621" t="str">
        <f>IF(ISBLANK($C185),"",_xlfn.IFNA(MATCH($C185,Deelnemersoverzicht!$C$16:$C$66,0),0))</f>
        <v/>
      </c>
      <c r="X185" s="487" t="str">
        <f t="shared" si="16"/>
        <v>Na startdatum aangekocht</v>
      </c>
    </row>
    <row r="186" spans="1:24" ht="12" customHeight="1" x14ac:dyDescent="0.2">
      <c r="A186" s="195" t="str">
        <f t="shared" si="13"/>
        <v/>
      </c>
      <c r="B186" s="552"/>
      <c r="C186" s="560"/>
      <c r="D186" s="567"/>
      <c r="E186" s="567"/>
      <c r="F186" s="567"/>
      <c r="G186" s="567"/>
      <c r="H186" s="568"/>
      <c r="I186" s="562"/>
      <c r="J186" s="563"/>
      <c r="K186" s="708">
        <f t="shared" si="14"/>
        <v>0</v>
      </c>
      <c r="L186" s="709"/>
      <c r="M186" s="559"/>
      <c r="N186" s="474">
        <f>IFERROR(($I186/$J186)*(Deelnemersoverzicht!$C$13-(DATEDIF(Startdatum,$H186,"D")/365)),0)</f>
        <v>0</v>
      </c>
      <c r="O186" s="141" t="str">
        <f t="shared" si="15"/>
        <v/>
      </c>
      <c r="P186" s="15"/>
      <c r="Q186" s="15"/>
      <c r="R186" s="15"/>
      <c r="S186" s="15"/>
      <c r="T186" s="15"/>
      <c r="U186" s="15"/>
      <c r="V186" s="15"/>
      <c r="W186" s="621" t="str">
        <f>IF(ISBLANK($C186),"",_xlfn.IFNA(MATCH($C186,Deelnemersoverzicht!$C$16:$C$66,0),0))</f>
        <v/>
      </c>
      <c r="X186" s="487" t="str">
        <f t="shared" si="16"/>
        <v>Na startdatum aangekocht</v>
      </c>
    </row>
    <row r="187" spans="1:24" ht="12" customHeight="1" x14ac:dyDescent="0.2">
      <c r="A187" s="195" t="str">
        <f t="shared" si="13"/>
        <v/>
      </c>
      <c r="B187" s="552"/>
      <c r="C187" s="560"/>
      <c r="D187" s="567"/>
      <c r="E187" s="567"/>
      <c r="F187" s="567"/>
      <c r="G187" s="567"/>
      <c r="H187" s="568"/>
      <c r="I187" s="562"/>
      <c r="J187" s="563"/>
      <c r="K187" s="708">
        <f t="shared" si="14"/>
        <v>0</v>
      </c>
      <c r="L187" s="709"/>
      <c r="M187" s="559"/>
      <c r="N187" s="474">
        <f>IFERROR(($I187/$J187)*(Deelnemersoverzicht!$C$13-(DATEDIF(Startdatum,$H187,"D")/365)),0)</f>
        <v>0</v>
      </c>
      <c r="O187" s="141" t="str">
        <f t="shared" si="15"/>
        <v/>
      </c>
      <c r="P187" s="15"/>
      <c r="Q187" s="15"/>
      <c r="R187" s="15"/>
      <c r="S187" s="15"/>
      <c r="T187" s="15"/>
      <c r="U187" s="15"/>
      <c r="V187" s="15"/>
      <c r="W187" s="621" t="str">
        <f>IF(ISBLANK($C187),"",_xlfn.IFNA(MATCH($C187,Deelnemersoverzicht!$C$16:$C$66,0),0))</f>
        <v/>
      </c>
      <c r="X187" s="487" t="str">
        <f t="shared" si="16"/>
        <v>Na startdatum aangekocht</v>
      </c>
    </row>
    <row r="188" spans="1:24" ht="12" customHeight="1" x14ac:dyDescent="0.2">
      <c r="A188" s="195" t="str">
        <f t="shared" si="13"/>
        <v/>
      </c>
      <c r="B188" s="552"/>
      <c r="C188" s="560"/>
      <c r="D188" s="567"/>
      <c r="E188" s="567"/>
      <c r="F188" s="567"/>
      <c r="G188" s="567"/>
      <c r="H188" s="568"/>
      <c r="I188" s="562"/>
      <c r="J188" s="563"/>
      <c r="K188" s="708">
        <f t="shared" si="14"/>
        <v>0</v>
      </c>
      <c r="L188" s="709"/>
      <c r="M188" s="559"/>
      <c r="N188" s="474">
        <f>IFERROR(($I188/$J188)*(Deelnemersoverzicht!$C$13-(DATEDIF(Startdatum,$H188,"D")/365)),0)</f>
        <v>0</v>
      </c>
      <c r="O188" s="141" t="str">
        <f t="shared" si="15"/>
        <v/>
      </c>
      <c r="P188" s="15"/>
      <c r="Q188" s="15"/>
      <c r="R188" s="15"/>
      <c r="S188" s="15"/>
      <c r="T188" s="15"/>
      <c r="U188" s="15"/>
      <c r="V188" s="15"/>
      <c r="W188" s="621" t="str">
        <f>IF(ISBLANK($C188),"",_xlfn.IFNA(MATCH($C188,Deelnemersoverzicht!$C$16:$C$66,0),0))</f>
        <v/>
      </c>
      <c r="X188" s="487" t="str">
        <f t="shared" si="16"/>
        <v>Na startdatum aangekocht</v>
      </c>
    </row>
    <row r="189" spans="1:24" ht="12" customHeight="1" x14ac:dyDescent="0.2">
      <c r="A189" s="195" t="str">
        <f t="shared" si="13"/>
        <v/>
      </c>
      <c r="B189" s="552"/>
      <c r="C189" s="560"/>
      <c r="D189" s="567"/>
      <c r="E189" s="567"/>
      <c r="F189" s="567"/>
      <c r="G189" s="567"/>
      <c r="H189" s="568"/>
      <c r="I189" s="562"/>
      <c r="J189" s="563"/>
      <c r="K189" s="708">
        <f t="shared" si="14"/>
        <v>0</v>
      </c>
      <c r="L189" s="709"/>
      <c r="M189" s="559"/>
      <c r="N189" s="474">
        <f>IFERROR(($I189/$J189)*(Deelnemersoverzicht!$C$13-(DATEDIF(Startdatum,$H189,"D")/365)),0)</f>
        <v>0</v>
      </c>
      <c r="O189" s="141" t="str">
        <f t="shared" si="15"/>
        <v/>
      </c>
      <c r="P189" s="15"/>
      <c r="Q189" s="15"/>
      <c r="R189" s="15"/>
      <c r="S189" s="15"/>
      <c r="T189" s="15"/>
      <c r="U189" s="15"/>
      <c r="V189" s="15"/>
      <c r="W189" s="621" t="str">
        <f>IF(ISBLANK($C189),"",_xlfn.IFNA(MATCH($C189,Deelnemersoverzicht!$C$16:$C$66,0),0))</f>
        <v/>
      </c>
      <c r="X189" s="487" t="str">
        <f t="shared" si="16"/>
        <v>Na startdatum aangekocht</v>
      </c>
    </row>
    <row r="190" spans="1:24" ht="12" customHeight="1" x14ac:dyDescent="0.2">
      <c r="A190" s="195" t="str">
        <f t="shared" si="13"/>
        <v/>
      </c>
      <c r="B190" s="552"/>
      <c r="C190" s="560"/>
      <c r="D190" s="567"/>
      <c r="E190" s="567"/>
      <c r="F190" s="567"/>
      <c r="G190" s="567"/>
      <c r="H190" s="568"/>
      <c r="I190" s="562"/>
      <c r="J190" s="563"/>
      <c r="K190" s="708">
        <f t="shared" si="14"/>
        <v>0</v>
      </c>
      <c r="L190" s="709"/>
      <c r="M190" s="559"/>
      <c r="N190" s="474">
        <f>IFERROR(($I190/$J190)*(Deelnemersoverzicht!$C$13-(DATEDIF(Startdatum,$H190,"D")/365)),0)</f>
        <v>0</v>
      </c>
      <c r="O190" s="141" t="str">
        <f t="shared" si="15"/>
        <v/>
      </c>
      <c r="P190" s="15"/>
      <c r="Q190" s="15"/>
      <c r="R190" s="15"/>
      <c r="S190" s="15"/>
      <c r="T190" s="15"/>
      <c r="U190" s="15"/>
      <c r="V190" s="15"/>
      <c r="W190" s="621" t="str">
        <f>IF(ISBLANK($C190),"",_xlfn.IFNA(MATCH($C190,Deelnemersoverzicht!$C$16:$C$66,0),0))</f>
        <v/>
      </c>
      <c r="X190" s="487"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3"/>
        <v/>
      </c>
      <c r="B191" s="552"/>
      <c r="C191" s="560"/>
      <c r="D191" s="567"/>
      <c r="E191" s="567"/>
      <c r="F191" s="567"/>
      <c r="G191" s="567"/>
      <c r="H191" s="568"/>
      <c r="I191" s="562"/>
      <c r="J191" s="563"/>
      <c r="K191" s="708">
        <f t="shared" si="14"/>
        <v>0</v>
      </c>
      <c r="L191" s="709"/>
      <c r="M191" s="559"/>
      <c r="N191" s="474">
        <f>IFERROR(($I191/$J191)*(Deelnemersoverzicht!$C$13-(DATEDIF(Startdatum,$H191,"D")/365)),0)</f>
        <v>0</v>
      </c>
      <c r="O191" s="141" t="str">
        <f t="shared" si="15"/>
        <v/>
      </c>
      <c r="P191" s="15"/>
      <c r="Q191" s="15"/>
      <c r="R191" s="15"/>
      <c r="S191" s="15"/>
      <c r="T191" s="15"/>
      <c r="U191" s="15"/>
      <c r="V191" s="15"/>
      <c r="W191" s="621" t="str">
        <f>IF(ISBLANK($C191),"",_xlfn.IFNA(MATCH($C191,Deelnemersoverzicht!$C$16:$C$66,0),0))</f>
        <v/>
      </c>
      <c r="X191" s="487" t="str">
        <f t="shared" si="17"/>
        <v>Na startdatum aangekocht</v>
      </c>
    </row>
    <row r="192" spans="1:24" ht="12" customHeight="1" x14ac:dyDescent="0.2">
      <c r="A192" s="195" t="str">
        <f t="shared" si="13"/>
        <v/>
      </c>
      <c r="B192" s="552"/>
      <c r="C192" s="560"/>
      <c r="D192" s="567"/>
      <c r="E192" s="567"/>
      <c r="F192" s="567"/>
      <c r="G192" s="567"/>
      <c r="H192" s="568"/>
      <c r="I192" s="562"/>
      <c r="J192" s="563"/>
      <c r="K192" s="708">
        <f t="shared" si="14"/>
        <v>0</v>
      </c>
      <c r="L192" s="709"/>
      <c r="M192" s="559"/>
      <c r="N192" s="474">
        <f>IFERROR(($I192/$J192)*(Deelnemersoverzicht!$C$13-(DATEDIF(Startdatum,$H192,"D")/365)),0)</f>
        <v>0</v>
      </c>
      <c r="O192" s="141" t="str">
        <f t="shared" si="15"/>
        <v/>
      </c>
      <c r="P192" s="15"/>
      <c r="Q192" s="15"/>
      <c r="R192" s="15"/>
      <c r="S192" s="15"/>
      <c r="T192" s="15"/>
      <c r="U192" s="15"/>
      <c r="V192" s="15"/>
      <c r="W192" s="621" t="str">
        <f>IF(ISBLANK($C192),"",_xlfn.IFNA(MATCH($C192,Deelnemersoverzicht!$C$16:$C$66,0),0))</f>
        <v/>
      </c>
      <c r="X192" s="487" t="str">
        <f t="shared" si="17"/>
        <v>Na startdatum aangekocht</v>
      </c>
    </row>
    <row r="193" spans="1:24" ht="12" customHeight="1" x14ac:dyDescent="0.2">
      <c r="A193" s="195" t="str">
        <f t="shared" si="13"/>
        <v/>
      </c>
      <c r="B193" s="552"/>
      <c r="C193" s="560"/>
      <c r="D193" s="567"/>
      <c r="E193" s="567"/>
      <c r="F193" s="567"/>
      <c r="G193" s="567"/>
      <c r="H193" s="568"/>
      <c r="I193" s="562"/>
      <c r="J193" s="563"/>
      <c r="K193" s="708">
        <f t="shared" si="14"/>
        <v>0</v>
      </c>
      <c r="L193" s="709"/>
      <c r="M193" s="559"/>
      <c r="N193" s="474">
        <f>IFERROR(($I193/$J193)*(Deelnemersoverzicht!$C$13-(DATEDIF(Startdatum,$H193,"D")/365)),0)</f>
        <v>0</v>
      </c>
      <c r="O193" s="141" t="str">
        <f t="shared" si="15"/>
        <v/>
      </c>
      <c r="P193" s="15"/>
      <c r="Q193" s="15"/>
      <c r="R193" s="15"/>
      <c r="S193" s="15"/>
      <c r="T193" s="15"/>
      <c r="U193" s="15"/>
      <c r="V193" s="15"/>
      <c r="W193" s="621" t="str">
        <f>IF(ISBLANK($C193),"",_xlfn.IFNA(MATCH($C193,Deelnemersoverzicht!$C$16:$C$66,0),0))</f>
        <v/>
      </c>
      <c r="X193" s="487" t="str">
        <f t="shared" si="17"/>
        <v>Na startdatum aangekocht</v>
      </c>
    </row>
    <row r="194" spans="1:24" ht="12" customHeight="1" x14ac:dyDescent="0.2">
      <c r="A194" s="195" t="str">
        <f t="shared" si="13"/>
        <v/>
      </c>
      <c r="B194" s="552"/>
      <c r="C194" s="560"/>
      <c r="D194" s="567"/>
      <c r="E194" s="567"/>
      <c r="F194" s="567"/>
      <c r="G194" s="567"/>
      <c r="H194" s="568"/>
      <c r="I194" s="562"/>
      <c r="J194" s="563"/>
      <c r="K194" s="708">
        <f t="shared" si="14"/>
        <v>0</v>
      </c>
      <c r="L194" s="709"/>
      <c r="M194" s="559"/>
      <c r="N194" s="474">
        <f>IFERROR(($I194/$J194)*(Deelnemersoverzicht!$C$13-(DATEDIF(Startdatum,$H194,"D")/365)),0)</f>
        <v>0</v>
      </c>
      <c r="O194" s="141" t="str">
        <f t="shared" si="15"/>
        <v/>
      </c>
      <c r="P194" s="15"/>
      <c r="Q194" s="15"/>
      <c r="R194" s="15"/>
      <c r="S194" s="15"/>
      <c r="T194" s="15"/>
      <c r="U194" s="15"/>
      <c r="V194" s="15"/>
      <c r="W194" s="621" t="str">
        <f>IF(ISBLANK($C194),"",_xlfn.IFNA(MATCH($C194,Deelnemersoverzicht!$C$16:$C$66,0),0))</f>
        <v/>
      </c>
      <c r="X194" s="487" t="str">
        <f t="shared" si="17"/>
        <v>Na startdatum aangekocht</v>
      </c>
    </row>
    <row r="195" spans="1:24" ht="12" customHeight="1" x14ac:dyDescent="0.2">
      <c r="A195" s="195" t="str">
        <f t="shared" si="13"/>
        <v/>
      </c>
      <c r="B195" s="552"/>
      <c r="C195" s="560"/>
      <c r="D195" s="567"/>
      <c r="E195" s="567"/>
      <c r="F195" s="567"/>
      <c r="G195" s="567"/>
      <c r="H195" s="568"/>
      <c r="I195" s="562"/>
      <c r="J195" s="563"/>
      <c r="K195" s="708">
        <f t="shared" si="14"/>
        <v>0</v>
      </c>
      <c r="L195" s="709"/>
      <c r="M195" s="559"/>
      <c r="N195" s="474">
        <f>IFERROR(($I195/$J195)*(Deelnemersoverzicht!$C$13-(DATEDIF(Startdatum,$H195,"D")/365)),0)</f>
        <v>0</v>
      </c>
      <c r="O195" s="141" t="str">
        <f t="shared" si="15"/>
        <v/>
      </c>
      <c r="P195" s="15"/>
      <c r="Q195" s="15"/>
      <c r="R195" s="15"/>
      <c r="S195" s="15"/>
      <c r="T195" s="15"/>
      <c r="U195" s="15"/>
      <c r="V195" s="15"/>
      <c r="W195" s="621" t="str">
        <f>IF(ISBLANK($C195),"",_xlfn.IFNA(MATCH($C195,Deelnemersoverzicht!$C$16:$C$66,0),0))</f>
        <v/>
      </c>
      <c r="X195" s="487" t="str">
        <f t="shared" si="17"/>
        <v>Na startdatum aangekocht</v>
      </c>
    </row>
    <row r="196" spans="1:24" ht="12" customHeight="1" x14ac:dyDescent="0.2">
      <c r="A196" s="195" t="str">
        <f t="shared" si="13"/>
        <v/>
      </c>
      <c r="B196" s="552"/>
      <c r="C196" s="560"/>
      <c r="D196" s="567"/>
      <c r="E196" s="567"/>
      <c r="F196" s="567"/>
      <c r="G196" s="567"/>
      <c r="H196" s="568"/>
      <c r="I196" s="562"/>
      <c r="J196" s="563"/>
      <c r="K196" s="708">
        <f t="shared" si="14"/>
        <v>0</v>
      </c>
      <c r="L196" s="709"/>
      <c r="M196" s="559"/>
      <c r="N196" s="474">
        <f>IFERROR(($I196/$J196)*(Deelnemersoverzicht!$C$13-(DATEDIF(Startdatum,$H196,"D")/365)),0)</f>
        <v>0</v>
      </c>
      <c r="O196" s="141" t="str">
        <f t="shared" si="15"/>
        <v/>
      </c>
      <c r="P196" s="15"/>
      <c r="Q196" s="15"/>
      <c r="R196" s="15"/>
      <c r="S196" s="15"/>
      <c r="T196" s="15"/>
      <c r="U196" s="15"/>
      <c r="V196" s="15"/>
      <c r="W196" s="621" t="str">
        <f>IF(ISBLANK($C196),"",_xlfn.IFNA(MATCH($C196,Deelnemersoverzicht!$C$16:$C$66,0),0))</f>
        <v/>
      </c>
      <c r="X196" s="487" t="str">
        <f t="shared" si="17"/>
        <v>Na startdatum aangekocht</v>
      </c>
    </row>
    <row r="197" spans="1:24" ht="12" customHeight="1" x14ac:dyDescent="0.2">
      <c r="A197" s="195" t="str">
        <f t="shared" si="13"/>
        <v/>
      </c>
      <c r="B197" s="552"/>
      <c r="C197" s="560"/>
      <c r="D197" s="567"/>
      <c r="E197" s="567"/>
      <c r="F197" s="567"/>
      <c r="G197" s="567"/>
      <c r="H197" s="568"/>
      <c r="I197" s="562"/>
      <c r="J197" s="563"/>
      <c r="K197" s="708">
        <f t="shared" si="14"/>
        <v>0</v>
      </c>
      <c r="L197" s="709"/>
      <c r="M197" s="559"/>
      <c r="N197" s="474">
        <f>IFERROR(($I197/$J197)*(Deelnemersoverzicht!$C$13-(DATEDIF(Startdatum,$H197,"D")/365)),0)</f>
        <v>0</v>
      </c>
      <c r="O197" s="141" t="str">
        <f t="shared" si="15"/>
        <v/>
      </c>
      <c r="P197" s="15"/>
      <c r="Q197" s="15"/>
      <c r="R197" s="15"/>
      <c r="S197" s="15"/>
      <c r="T197" s="15"/>
      <c r="U197" s="15"/>
      <c r="V197" s="15"/>
      <c r="W197" s="621" t="str">
        <f>IF(ISBLANK($C197),"",_xlfn.IFNA(MATCH($C197,Deelnemersoverzicht!$C$16:$C$66,0),0))</f>
        <v/>
      </c>
      <c r="X197" s="487" t="str">
        <f t="shared" si="17"/>
        <v>Na startdatum aangekocht</v>
      </c>
    </row>
    <row r="198" spans="1:24" ht="12" customHeight="1" x14ac:dyDescent="0.2">
      <c r="A198" s="195" t="str">
        <f t="shared" si="13"/>
        <v/>
      </c>
      <c r="B198" s="552"/>
      <c r="C198" s="560"/>
      <c r="D198" s="567"/>
      <c r="E198" s="567"/>
      <c r="F198" s="567"/>
      <c r="G198" s="567"/>
      <c r="H198" s="568"/>
      <c r="I198" s="562"/>
      <c r="J198" s="563"/>
      <c r="K198" s="708">
        <f t="shared" si="14"/>
        <v>0</v>
      </c>
      <c r="L198" s="709"/>
      <c r="M198" s="559"/>
      <c r="N198" s="474">
        <f>IFERROR(($I198/$J198)*(Deelnemersoverzicht!$C$13-(DATEDIF(Startdatum,$H198,"D")/365)),0)</f>
        <v>0</v>
      </c>
      <c r="O198" s="141" t="str">
        <f t="shared" si="15"/>
        <v/>
      </c>
      <c r="P198" s="15"/>
      <c r="Q198" s="15"/>
      <c r="R198" s="15"/>
      <c r="S198" s="15"/>
      <c r="T198" s="15"/>
      <c r="U198" s="15"/>
      <c r="V198" s="15"/>
      <c r="W198" s="621" t="str">
        <f>IF(ISBLANK($C198),"",_xlfn.IFNA(MATCH($C198,Deelnemersoverzicht!$C$16:$C$66,0),0))</f>
        <v/>
      </c>
      <c r="X198" s="487" t="str">
        <f t="shared" si="17"/>
        <v>Na startdatum aangekocht</v>
      </c>
    </row>
    <row r="199" spans="1:24" ht="12" customHeight="1" x14ac:dyDescent="0.2">
      <c r="A199" s="195" t="str">
        <f t="shared" si="13"/>
        <v/>
      </c>
      <c r="B199" s="552"/>
      <c r="C199" s="560"/>
      <c r="D199" s="567"/>
      <c r="E199" s="567"/>
      <c r="F199" s="567"/>
      <c r="G199" s="567"/>
      <c r="H199" s="568"/>
      <c r="I199" s="562"/>
      <c r="J199" s="563"/>
      <c r="K199" s="708">
        <f t="shared" si="14"/>
        <v>0</v>
      </c>
      <c r="L199" s="709"/>
      <c r="M199" s="559"/>
      <c r="N199" s="474">
        <f>IFERROR(($I199/$J199)*(Deelnemersoverzicht!$C$13-(DATEDIF(Startdatum,$H199,"D")/365)),0)</f>
        <v>0</v>
      </c>
      <c r="O199" s="141" t="str">
        <f t="shared" si="15"/>
        <v/>
      </c>
      <c r="P199" s="15"/>
      <c r="Q199" s="15"/>
      <c r="R199" s="15"/>
      <c r="S199" s="15"/>
      <c r="T199" s="15"/>
      <c r="U199" s="15"/>
      <c r="V199" s="15"/>
      <c r="W199" s="621" t="str">
        <f>IF(ISBLANK($C199),"",_xlfn.IFNA(MATCH($C199,Deelnemersoverzicht!$C$16:$C$66,0),0))</f>
        <v/>
      </c>
      <c r="X199" s="487" t="str">
        <f t="shared" si="17"/>
        <v>Na startdatum aangekocht</v>
      </c>
    </row>
    <row r="200" spans="1:24" ht="12" customHeight="1" x14ac:dyDescent="0.2">
      <c r="A200" s="195" t="str">
        <f t="shared" si="13"/>
        <v/>
      </c>
      <c r="B200" s="552"/>
      <c r="C200" s="560"/>
      <c r="D200" s="567"/>
      <c r="E200" s="567"/>
      <c r="F200" s="567"/>
      <c r="G200" s="567"/>
      <c r="H200" s="568"/>
      <c r="I200" s="562"/>
      <c r="J200" s="563"/>
      <c r="K200" s="708">
        <f t="shared" si="14"/>
        <v>0</v>
      </c>
      <c r="L200" s="709"/>
      <c r="M200" s="559"/>
      <c r="N200" s="474">
        <f>IFERROR(($I200/$J200)*(Deelnemersoverzicht!$C$13-(DATEDIF(Startdatum,$H200,"D")/365)),0)</f>
        <v>0</v>
      </c>
      <c r="O200" s="141" t="str">
        <f t="shared" si="15"/>
        <v/>
      </c>
      <c r="P200" s="15"/>
      <c r="Q200" s="15"/>
      <c r="R200" s="15"/>
      <c r="S200" s="15"/>
      <c r="T200" s="15"/>
      <c r="U200" s="15"/>
      <c r="V200" s="15"/>
      <c r="W200" s="621" t="str">
        <f>IF(ISBLANK($C200),"",_xlfn.IFNA(MATCH($C200,Deelnemersoverzicht!$C$16:$C$66,0),0))</f>
        <v/>
      </c>
      <c r="X200" s="487" t="str">
        <f t="shared" si="17"/>
        <v>Na startdatum aangekocht</v>
      </c>
    </row>
    <row r="201" spans="1:24" ht="12" customHeight="1" x14ac:dyDescent="0.2">
      <c r="A201" s="195" t="str">
        <f t="shared" si="13"/>
        <v/>
      </c>
      <c r="B201" s="552"/>
      <c r="C201" s="560"/>
      <c r="D201" s="567"/>
      <c r="E201" s="567"/>
      <c r="F201" s="567"/>
      <c r="G201" s="567"/>
      <c r="H201" s="568"/>
      <c r="I201" s="562"/>
      <c r="J201" s="563"/>
      <c r="K201" s="708">
        <f t="shared" si="14"/>
        <v>0</v>
      </c>
      <c r="L201" s="709"/>
      <c r="M201" s="559"/>
      <c r="N201" s="474">
        <f>IFERROR(($I201/$J201)*(Deelnemersoverzicht!$C$13-(DATEDIF(Startdatum,$H201,"D")/365)),0)</f>
        <v>0</v>
      </c>
      <c r="O201" s="141" t="str">
        <f t="shared" si="15"/>
        <v/>
      </c>
      <c r="P201" s="15"/>
      <c r="Q201" s="15"/>
      <c r="R201" s="15"/>
      <c r="S201" s="15"/>
      <c r="T201" s="15"/>
      <c r="U201" s="15"/>
      <c r="V201" s="15"/>
      <c r="W201" s="621" t="str">
        <f>IF(ISBLANK($C201),"",_xlfn.IFNA(MATCH($C201,Deelnemersoverzicht!$C$16:$C$66,0),0))</f>
        <v/>
      </c>
      <c r="X201" s="487" t="str">
        <f t="shared" si="17"/>
        <v>Na startdatum aangekocht</v>
      </c>
    </row>
    <row r="202" spans="1:24" ht="12" customHeight="1" x14ac:dyDescent="0.2">
      <c r="A202" s="195" t="str">
        <f t="shared" si="13"/>
        <v/>
      </c>
      <c r="B202" s="552"/>
      <c r="C202" s="560"/>
      <c r="D202" s="567"/>
      <c r="E202" s="567"/>
      <c r="F202" s="567"/>
      <c r="G202" s="567"/>
      <c r="H202" s="568"/>
      <c r="I202" s="562"/>
      <c r="J202" s="563"/>
      <c r="K202" s="708">
        <f t="shared" si="14"/>
        <v>0</v>
      </c>
      <c r="L202" s="709"/>
      <c r="M202" s="559"/>
      <c r="N202" s="474">
        <f>IFERROR(($I202/$J202)*(Deelnemersoverzicht!$C$13-(DATEDIF(Startdatum,$H202,"D")/365)),0)</f>
        <v>0</v>
      </c>
      <c r="O202" s="141" t="str">
        <f t="shared" si="15"/>
        <v/>
      </c>
      <c r="P202" s="15"/>
      <c r="Q202" s="15"/>
      <c r="R202" s="15"/>
      <c r="S202" s="15"/>
      <c r="T202" s="15"/>
      <c r="U202" s="15"/>
      <c r="V202" s="15"/>
      <c r="W202" s="621" t="str">
        <f>IF(ISBLANK($C202),"",_xlfn.IFNA(MATCH($C202,Deelnemersoverzicht!$C$16:$C$66,0),0))</f>
        <v/>
      </c>
      <c r="X202" s="487" t="str">
        <f t="shared" si="17"/>
        <v>Na startdatum aangekocht</v>
      </c>
    </row>
    <row r="203" spans="1:24" ht="12" customHeight="1" x14ac:dyDescent="0.2">
      <c r="A203" s="195" t="str">
        <f t="shared" si="13"/>
        <v/>
      </c>
      <c r="B203" s="552"/>
      <c r="C203" s="560"/>
      <c r="D203" s="567"/>
      <c r="E203" s="567"/>
      <c r="F203" s="567"/>
      <c r="G203" s="567"/>
      <c r="H203" s="568"/>
      <c r="I203" s="562"/>
      <c r="J203" s="563"/>
      <c r="K203" s="708">
        <f t="shared" si="14"/>
        <v>0</v>
      </c>
      <c r="L203" s="709"/>
      <c r="M203" s="559"/>
      <c r="N203" s="474">
        <f>IFERROR(($I203/$J203)*(Deelnemersoverzicht!$C$13-(DATEDIF(Startdatum,$H203,"D")/365)),0)</f>
        <v>0</v>
      </c>
      <c r="O203" s="141" t="str">
        <f t="shared" si="15"/>
        <v/>
      </c>
      <c r="P203" s="15"/>
      <c r="Q203" s="15"/>
      <c r="R203" s="15"/>
      <c r="S203" s="15"/>
      <c r="T203" s="15"/>
      <c r="U203" s="15"/>
      <c r="V203" s="15"/>
      <c r="W203" s="621" t="str">
        <f>IF(ISBLANK($C203),"",_xlfn.IFNA(MATCH($C203,Deelnemersoverzicht!$C$16:$C$66,0),0))</f>
        <v/>
      </c>
      <c r="X203" s="487" t="str">
        <f t="shared" si="17"/>
        <v>Na startdatum aangekocht</v>
      </c>
    </row>
    <row r="204" spans="1:24" ht="12" customHeight="1" x14ac:dyDescent="0.2">
      <c r="A204" s="195" t="str">
        <f t="shared" si="13"/>
        <v/>
      </c>
      <c r="B204" s="552"/>
      <c r="C204" s="560"/>
      <c r="D204" s="567"/>
      <c r="E204" s="567"/>
      <c r="F204" s="567"/>
      <c r="G204" s="567"/>
      <c r="H204" s="568"/>
      <c r="I204" s="562"/>
      <c r="J204" s="563"/>
      <c r="K204" s="708">
        <f t="shared" si="14"/>
        <v>0</v>
      </c>
      <c r="L204" s="709"/>
      <c r="M204" s="559"/>
      <c r="N204" s="474">
        <f>IFERROR(($I204/$J204)*(Deelnemersoverzicht!$C$13-(DATEDIF(Startdatum,$H204,"D")/365)),0)</f>
        <v>0</v>
      </c>
      <c r="O204" s="141" t="str">
        <f t="shared" si="15"/>
        <v/>
      </c>
      <c r="P204" s="15"/>
      <c r="Q204" s="15"/>
      <c r="R204" s="15"/>
      <c r="S204" s="15"/>
      <c r="T204" s="15"/>
      <c r="U204" s="15"/>
      <c r="V204" s="15"/>
      <c r="W204" s="621" t="str">
        <f>IF(ISBLANK($C204),"",_xlfn.IFNA(MATCH($C204,Deelnemersoverzicht!$C$16:$C$66,0),0))</f>
        <v/>
      </c>
      <c r="X204" s="487" t="str">
        <f t="shared" si="17"/>
        <v>Na startdatum aangekocht</v>
      </c>
    </row>
    <row r="205" spans="1:24" ht="12" customHeight="1" x14ac:dyDescent="0.2">
      <c r="A205" s="195" t="str">
        <f t="shared" si="13"/>
        <v/>
      </c>
      <c r="B205" s="552"/>
      <c r="C205" s="560"/>
      <c r="D205" s="567"/>
      <c r="E205" s="567"/>
      <c r="F205" s="567"/>
      <c r="G205" s="567"/>
      <c r="H205" s="568"/>
      <c r="I205" s="562"/>
      <c r="J205" s="563"/>
      <c r="K205" s="708">
        <f t="shared" si="14"/>
        <v>0</v>
      </c>
      <c r="L205" s="709"/>
      <c r="M205" s="559"/>
      <c r="N205" s="474">
        <f>IFERROR(($I205/$J205)*(Deelnemersoverzicht!$C$13-(DATEDIF(Startdatum,$H205,"D")/365)),0)</f>
        <v>0</v>
      </c>
      <c r="O205" s="141" t="str">
        <f t="shared" si="15"/>
        <v/>
      </c>
      <c r="P205" s="15"/>
      <c r="Q205" s="15"/>
      <c r="R205" s="15"/>
      <c r="S205" s="15"/>
      <c r="T205" s="15"/>
      <c r="U205" s="15"/>
      <c r="V205" s="15"/>
      <c r="W205" s="621" t="str">
        <f>IF(ISBLANK($C205),"",_xlfn.IFNA(MATCH($C205,Deelnemersoverzicht!$C$16:$C$66,0),0))</f>
        <v/>
      </c>
      <c r="X205" s="487" t="str">
        <f t="shared" si="17"/>
        <v>Na startdatum aangekocht</v>
      </c>
    </row>
    <row r="206" spans="1:24" ht="12" customHeight="1" x14ac:dyDescent="0.2">
      <c r="A206" s="195" t="str">
        <f t="shared" si="13"/>
        <v/>
      </c>
      <c r="B206" s="552"/>
      <c r="C206" s="560"/>
      <c r="D206" s="567"/>
      <c r="E206" s="567"/>
      <c r="F206" s="567"/>
      <c r="G206" s="567"/>
      <c r="H206" s="568"/>
      <c r="I206" s="562"/>
      <c r="J206" s="563"/>
      <c r="K206" s="708">
        <f t="shared" si="14"/>
        <v>0</v>
      </c>
      <c r="L206" s="709"/>
      <c r="M206" s="559"/>
      <c r="N206" s="474">
        <f>IFERROR(($I206/$J206)*(Deelnemersoverzicht!$C$13-(DATEDIF(Startdatum,$H206,"D")/365)),0)</f>
        <v>0</v>
      </c>
      <c r="O206" s="141" t="str">
        <f t="shared" si="15"/>
        <v/>
      </c>
      <c r="P206" s="15"/>
      <c r="Q206" s="15"/>
      <c r="R206" s="15"/>
      <c r="S206" s="15"/>
      <c r="T206" s="15"/>
      <c r="U206" s="15"/>
      <c r="V206" s="15"/>
      <c r="W206" s="621" t="str">
        <f>IF(ISBLANK($C206),"",_xlfn.IFNA(MATCH($C206,Deelnemersoverzicht!$C$16:$C$66,0),0))</f>
        <v/>
      </c>
      <c r="X206" s="487" t="str">
        <f t="shared" si="17"/>
        <v>Na startdatum aangekocht</v>
      </c>
    </row>
    <row r="207" spans="1:24" ht="12" customHeight="1" x14ac:dyDescent="0.2">
      <c r="A207" s="195"/>
      <c r="B207" s="137"/>
      <c r="C207" s="136"/>
      <c r="D207" s="136"/>
      <c r="E207" s="15"/>
      <c r="F207" s="15"/>
      <c r="G207" s="15"/>
      <c r="H207" s="136"/>
      <c r="I207" s="136"/>
      <c r="J207" s="136"/>
      <c r="K207" s="136"/>
      <c r="L207" s="136"/>
      <c r="M207" s="470" t="s">
        <v>504</v>
      </c>
      <c r="N207" s="471">
        <f>SUM(N157:N206)</f>
        <v>0</v>
      </c>
      <c r="O207" s="141"/>
      <c r="P207" s="15"/>
      <c r="Q207" s="15"/>
      <c r="R207" s="15"/>
      <c r="S207" s="15"/>
      <c r="T207" s="15"/>
      <c r="U207" s="15"/>
      <c r="V207" s="15"/>
      <c r="W207" s="440"/>
      <c r="X207" s="15"/>
    </row>
    <row r="208" spans="1:24" ht="12" customHeight="1" x14ac:dyDescent="0.2">
      <c r="A208" s="195"/>
      <c r="B208" s="137"/>
      <c r="C208" s="136"/>
      <c r="D208" s="136"/>
      <c r="E208" s="136"/>
      <c r="F208" s="136"/>
      <c r="G208" s="136"/>
      <c r="H208" s="136"/>
      <c r="I208" s="136"/>
      <c r="J208" s="136"/>
      <c r="K208" s="136"/>
      <c r="L208" s="136"/>
      <c r="M208" s="136"/>
      <c r="N208" s="15"/>
      <c r="O208" s="141"/>
      <c r="P208" s="15"/>
      <c r="Q208" s="15"/>
      <c r="R208" s="15"/>
      <c r="S208" s="15"/>
      <c r="T208" s="15"/>
      <c r="U208" s="15"/>
      <c r="V208" s="15"/>
      <c r="W208" s="440"/>
      <c r="X208" s="15"/>
    </row>
    <row r="209" spans="1:24" ht="12" customHeight="1" x14ac:dyDescent="0.2">
      <c r="A209" s="195"/>
      <c r="B209" s="137" t="s">
        <v>117</v>
      </c>
      <c r="C209" s="136"/>
      <c r="D209" s="136"/>
      <c r="E209" s="136"/>
      <c r="F209" s="136"/>
      <c r="G209" s="136"/>
      <c r="H209" s="136"/>
      <c r="I209" s="136"/>
      <c r="J209" s="136"/>
      <c r="K209" s="136"/>
      <c r="L209" s="136"/>
      <c r="M209" s="136"/>
      <c r="N209" s="15"/>
      <c r="O209" s="141"/>
      <c r="P209" s="15"/>
      <c r="Q209" s="15"/>
      <c r="R209" s="15"/>
      <c r="S209" s="15"/>
      <c r="T209" s="15"/>
      <c r="U209" s="15"/>
      <c r="V209" s="15"/>
      <c r="W209" s="440"/>
      <c r="X209" s="15"/>
    </row>
    <row r="210" spans="1:24" ht="51" customHeight="1" x14ac:dyDescent="0.2">
      <c r="A210" s="195"/>
      <c r="B210" s="464" t="s">
        <v>263</v>
      </c>
      <c r="C210" s="465" t="s">
        <v>99</v>
      </c>
      <c r="D210" s="465" t="s">
        <v>73</v>
      </c>
      <c r="E210" s="140"/>
      <c r="F210" s="140"/>
      <c r="G210" s="140"/>
      <c r="H210" s="140"/>
      <c r="I210" s="140"/>
      <c r="J210" s="464" t="s">
        <v>76</v>
      </c>
      <c r="K210" s="464" t="s">
        <v>119</v>
      </c>
      <c r="L210" s="465"/>
      <c r="M210" s="466" t="s">
        <v>65</v>
      </c>
      <c r="N210" s="464" t="s">
        <v>71</v>
      </c>
      <c r="O210" s="141"/>
      <c r="P210" s="15"/>
      <c r="Q210" s="15"/>
      <c r="R210" s="15"/>
      <c r="S210" s="15"/>
      <c r="T210" s="15"/>
      <c r="U210" s="15"/>
      <c r="V210" s="15"/>
      <c r="W210" s="440"/>
      <c r="X210" s="15"/>
    </row>
    <row r="211" spans="1:24" ht="12" customHeight="1" x14ac:dyDescent="0.2">
      <c r="A211" s="195" t="str">
        <f t="shared" ref="A211:A260" si="18">B211&amp;M211</f>
        <v/>
      </c>
      <c r="B211" s="552"/>
      <c r="C211" s="560"/>
      <c r="D211" s="554"/>
      <c r="E211" s="554"/>
      <c r="F211" s="554"/>
      <c r="G211" s="554"/>
      <c r="H211" s="554"/>
      <c r="I211" s="554"/>
      <c r="J211" s="566"/>
      <c r="K211" s="569"/>
      <c r="L211" s="569"/>
      <c r="M211" s="559"/>
      <c r="N211" s="474">
        <f>J211*K211</f>
        <v>0</v>
      </c>
      <c r="O211" s="141" t="str">
        <f t="shared" ref="O211:O260" si="19">IF(AND(COUNTA(B211:K211)&gt;0,ISBLANK(M211)),"Activiteittype ontbreekt!",IF(B211="","",IF(COUNTIF($B$15:$B$314,B211)=1,"",IF(COUNTIF($A$15:$A$314,B211&amp;M211)&gt;1,"","Let op dat elk activiteitnummer hetzelfde activiteittype moet krijgen!"))))</f>
        <v/>
      </c>
      <c r="P211" s="15"/>
      <c r="Q211" s="15"/>
      <c r="R211" s="15"/>
      <c r="S211" s="15"/>
      <c r="T211" s="15"/>
      <c r="U211" s="15"/>
      <c r="V211" s="15"/>
      <c r="W211" s="621" t="str">
        <f>IF(ISBLANK($C211),"",_xlfn.IFNA(MATCH($C211,Deelnemersoverzicht!$C$16:$C$66,0),0))</f>
        <v/>
      </c>
      <c r="X211" s="15"/>
    </row>
    <row r="212" spans="1:24" ht="12" customHeight="1" x14ac:dyDescent="0.2">
      <c r="A212" s="195" t="str">
        <f t="shared" si="18"/>
        <v/>
      </c>
      <c r="B212" s="552"/>
      <c r="C212" s="560"/>
      <c r="D212" s="554"/>
      <c r="E212" s="554"/>
      <c r="F212" s="554"/>
      <c r="G212" s="554"/>
      <c r="H212" s="554"/>
      <c r="I212" s="554"/>
      <c r="J212" s="566"/>
      <c r="K212" s="569"/>
      <c r="L212" s="569"/>
      <c r="M212" s="559"/>
      <c r="N212" s="474">
        <f t="shared" ref="N212:N260" si="20">J212*K212</f>
        <v>0</v>
      </c>
      <c r="O212" s="141" t="str">
        <f t="shared" si="19"/>
        <v/>
      </c>
      <c r="P212" s="15"/>
      <c r="Q212" s="15"/>
      <c r="R212" s="15"/>
      <c r="S212" s="15"/>
      <c r="T212" s="15"/>
      <c r="U212" s="15"/>
      <c r="V212" s="15"/>
      <c r="W212" s="621" t="str">
        <f>IF(ISBLANK($C212),"",_xlfn.IFNA(MATCH($C212,Deelnemersoverzicht!$C$16:$C$66,0),0))</f>
        <v/>
      </c>
      <c r="X212" s="15"/>
    </row>
    <row r="213" spans="1:24" ht="12" customHeight="1" x14ac:dyDescent="0.2">
      <c r="A213" s="195" t="str">
        <f t="shared" si="18"/>
        <v/>
      </c>
      <c r="B213" s="552"/>
      <c r="C213" s="560"/>
      <c r="D213" s="554"/>
      <c r="E213" s="554"/>
      <c r="F213" s="554"/>
      <c r="G213" s="554"/>
      <c r="H213" s="554"/>
      <c r="I213" s="554"/>
      <c r="J213" s="566"/>
      <c r="K213" s="569"/>
      <c r="L213" s="569"/>
      <c r="M213" s="559"/>
      <c r="N213" s="474">
        <f t="shared" si="20"/>
        <v>0</v>
      </c>
      <c r="O213" s="141" t="str">
        <f t="shared" si="19"/>
        <v/>
      </c>
      <c r="P213" s="15"/>
      <c r="Q213" s="15"/>
      <c r="R213" s="15"/>
      <c r="S213" s="15"/>
      <c r="T213" s="15"/>
      <c r="U213" s="15"/>
      <c r="V213" s="15"/>
      <c r="W213" s="621" t="str">
        <f>IF(ISBLANK($C213),"",_xlfn.IFNA(MATCH($C213,Deelnemersoverzicht!$C$16:$C$66,0),0))</f>
        <v/>
      </c>
      <c r="X213" s="15"/>
    </row>
    <row r="214" spans="1:24" ht="12" customHeight="1" x14ac:dyDescent="0.2">
      <c r="A214" s="195" t="str">
        <f t="shared" si="18"/>
        <v/>
      </c>
      <c r="B214" s="552"/>
      <c r="C214" s="560"/>
      <c r="D214" s="554"/>
      <c r="E214" s="554"/>
      <c r="F214" s="554"/>
      <c r="G214" s="554"/>
      <c r="H214" s="554"/>
      <c r="I214" s="554"/>
      <c r="J214" s="566"/>
      <c r="K214" s="569"/>
      <c r="L214" s="569"/>
      <c r="M214" s="559"/>
      <c r="N214" s="474">
        <f t="shared" si="20"/>
        <v>0</v>
      </c>
      <c r="O214" s="141" t="str">
        <f t="shared" si="19"/>
        <v/>
      </c>
      <c r="P214" s="15"/>
      <c r="Q214" s="15"/>
      <c r="R214" s="15"/>
      <c r="S214" s="15"/>
      <c r="T214" s="15"/>
      <c r="U214" s="15"/>
      <c r="V214" s="15"/>
      <c r="W214" s="621" t="str">
        <f>IF(ISBLANK($C214),"",_xlfn.IFNA(MATCH($C214,Deelnemersoverzicht!$C$16:$C$66,0),0))</f>
        <v/>
      </c>
      <c r="X214" s="15"/>
    </row>
    <row r="215" spans="1:24" ht="12" customHeight="1" x14ac:dyDescent="0.2">
      <c r="A215" s="195" t="str">
        <f t="shared" si="18"/>
        <v/>
      </c>
      <c r="B215" s="552"/>
      <c r="C215" s="560"/>
      <c r="D215" s="554"/>
      <c r="E215" s="554"/>
      <c r="F215" s="554"/>
      <c r="G215" s="554"/>
      <c r="H215" s="554"/>
      <c r="I215" s="554"/>
      <c r="J215" s="566"/>
      <c r="K215" s="569"/>
      <c r="L215" s="569"/>
      <c r="M215" s="559"/>
      <c r="N215" s="474">
        <f t="shared" si="20"/>
        <v>0</v>
      </c>
      <c r="O215" s="141" t="str">
        <f t="shared" si="19"/>
        <v/>
      </c>
      <c r="P215" s="15"/>
      <c r="Q215" s="15"/>
      <c r="R215" s="15"/>
      <c r="S215" s="15"/>
      <c r="T215" s="15"/>
      <c r="U215" s="15"/>
      <c r="V215" s="15"/>
      <c r="W215" s="621" t="str">
        <f>IF(ISBLANK($C215),"",_xlfn.IFNA(MATCH($C215,Deelnemersoverzicht!$C$16:$C$66,0),0))</f>
        <v/>
      </c>
      <c r="X215" s="15"/>
    </row>
    <row r="216" spans="1:24" ht="12" customHeight="1" x14ac:dyDescent="0.2">
      <c r="A216" s="195" t="str">
        <f t="shared" si="18"/>
        <v/>
      </c>
      <c r="B216" s="552"/>
      <c r="C216" s="560"/>
      <c r="D216" s="554"/>
      <c r="E216" s="554"/>
      <c r="F216" s="554"/>
      <c r="G216" s="554"/>
      <c r="H216" s="554"/>
      <c r="I216" s="554"/>
      <c r="J216" s="566"/>
      <c r="K216" s="569"/>
      <c r="L216" s="569"/>
      <c r="M216" s="559"/>
      <c r="N216" s="474">
        <f t="shared" si="20"/>
        <v>0</v>
      </c>
      <c r="O216" s="141" t="str">
        <f t="shared" si="19"/>
        <v/>
      </c>
      <c r="P216" s="15"/>
      <c r="Q216" s="15"/>
      <c r="R216" s="15"/>
      <c r="S216" s="15"/>
      <c r="T216" s="15"/>
      <c r="U216" s="15"/>
      <c r="V216" s="15"/>
      <c r="W216" s="621" t="str">
        <f>IF(ISBLANK($C216),"",_xlfn.IFNA(MATCH($C216,Deelnemersoverzicht!$C$16:$C$66,0),0))</f>
        <v/>
      </c>
      <c r="X216" s="15"/>
    </row>
    <row r="217" spans="1:24" ht="12" customHeight="1" x14ac:dyDescent="0.2">
      <c r="A217" s="195" t="str">
        <f t="shared" si="18"/>
        <v/>
      </c>
      <c r="B217" s="552"/>
      <c r="C217" s="560"/>
      <c r="D217" s="554"/>
      <c r="E217" s="554"/>
      <c r="F217" s="554"/>
      <c r="G217" s="554"/>
      <c r="H217" s="554"/>
      <c r="I217" s="554"/>
      <c r="J217" s="566"/>
      <c r="K217" s="569"/>
      <c r="L217" s="569"/>
      <c r="M217" s="559"/>
      <c r="N217" s="474">
        <f t="shared" si="20"/>
        <v>0</v>
      </c>
      <c r="O217" s="141" t="str">
        <f t="shared" si="19"/>
        <v/>
      </c>
      <c r="P217" s="15"/>
      <c r="Q217" s="15"/>
      <c r="R217" s="15"/>
      <c r="S217" s="15"/>
      <c r="T217" s="15"/>
      <c r="U217" s="15"/>
      <c r="V217" s="15"/>
      <c r="W217" s="621" t="str">
        <f>IF(ISBLANK($C217),"",_xlfn.IFNA(MATCH($C217,Deelnemersoverzicht!$C$16:$C$66,0),0))</f>
        <v/>
      </c>
      <c r="X217" s="15"/>
    </row>
    <row r="218" spans="1:24" ht="12" customHeight="1" x14ac:dyDescent="0.2">
      <c r="A218" s="195" t="str">
        <f t="shared" si="18"/>
        <v/>
      </c>
      <c r="B218" s="552"/>
      <c r="C218" s="560"/>
      <c r="D218" s="554"/>
      <c r="E218" s="554"/>
      <c r="F218" s="554"/>
      <c r="G218" s="554"/>
      <c r="H218" s="554"/>
      <c r="I218" s="554"/>
      <c r="J218" s="566"/>
      <c r="K218" s="569"/>
      <c r="L218" s="569"/>
      <c r="M218" s="559"/>
      <c r="N218" s="474">
        <f t="shared" si="20"/>
        <v>0</v>
      </c>
      <c r="O218" s="141" t="str">
        <f t="shared" si="19"/>
        <v/>
      </c>
      <c r="P218" s="15"/>
      <c r="Q218" s="15"/>
      <c r="R218" s="15"/>
      <c r="S218" s="15"/>
      <c r="T218" s="15"/>
      <c r="U218" s="15"/>
      <c r="V218" s="15"/>
      <c r="W218" s="621" t="str">
        <f>IF(ISBLANK($C218),"",_xlfn.IFNA(MATCH($C218,Deelnemersoverzicht!$C$16:$C$66,0),0))</f>
        <v/>
      </c>
      <c r="X218" s="15"/>
    </row>
    <row r="219" spans="1:24" ht="12" customHeight="1" x14ac:dyDescent="0.2">
      <c r="A219" s="195" t="str">
        <f t="shared" si="18"/>
        <v/>
      </c>
      <c r="B219" s="552"/>
      <c r="C219" s="560"/>
      <c r="D219" s="554"/>
      <c r="E219" s="554"/>
      <c r="F219" s="554"/>
      <c r="G219" s="554"/>
      <c r="H219" s="554"/>
      <c r="I219" s="554"/>
      <c r="J219" s="566"/>
      <c r="K219" s="569"/>
      <c r="L219" s="569"/>
      <c r="M219" s="559"/>
      <c r="N219" s="474">
        <f t="shared" si="20"/>
        <v>0</v>
      </c>
      <c r="O219" s="141" t="str">
        <f t="shared" si="19"/>
        <v/>
      </c>
      <c r="P219" s="15"/>
      <c r="Q219" s="15"/>
      <c r="R219" s="15"/>
      <c r="S219" s="15"/>
      <c r="T219" s="15"/>
      <c r="U219" s="15"/>
      <c r="V219" s="15"/>
      <c r="W219" s="621" t="str">
        <f>IF(ISBLANK($C219),"",_xlfn.IFNA(MATCH($C219,Deelnemersoverzicht!$C$16:$C$66,0),0))</f>
        <v/>
      </c>
      <c r="X219" s="15"/>
    </row>
    <row r="220" spans="1:24" ht="12" customHeight="1" x14ac:dyDescent="0.2">
      <c r="A220" s="195" t="str">
        <f t="shared" si="18"/>
        <v/>
      </c>
      <c r="B220" s="552"/>
      <c r="C220" s="560"/>
      <c r="D220" s="554"/>
      <c r="E220" s="554"/>
      <c r="F220" s="554"/>
      <c r="G220" s="554"/>
      <c r="H220" s="554"/>
      <c r="I220" s="554"/>
      <c r="J220" s="566"/>
      <c r="K220" s="569"/>
      <c r="L220" s="569"/>
      <c r="M220" s="559"/>
      <c r="N220" s="474">
        <f t="shared" si="20"/>
        <v>0</v>
      </c>
      <c r="O220" s="141" t="str">
        <f t="shared" si="19"/>
        <v/>
      </c>
      <c r="P220" s="15"/>
      <c r="Q220" s="15"/>
      <c r="R220" s="15"/>
      <c r="S220" s="15"/>
      <c r="T220" s="15"/>
      <c r="U220" s="15"/>
      <c r="V220" s="15"/>
      <c r="W220" s="621" t="str">
        <f>IF(ISBLANK($C220),"",_xlfn.IFNA(MATCH($C220,Deelnemersoverzicht!$C$16:$C$66,0),0))</f>
        <v/>
      </c>
      <c r="X220" s="15"/>
    </row>
    <row r="221" spans="1:24" ht="12" customHeight="1" x14ac:dyDescent="0.2">
      <c r="A221" s="195" t="str">
        <f t="shared" si="18"/>
        <v/>
      </c>
      <c r="B221" s="552"/>
      <c r="C221" s="560"/>
      <c r="D221" s="554"/>
      <c r="E221" s="554"/>
      <c r="F221" s="554"/>
      <c r="G221" s="554"/>
      <c r="H221" s="554"/>
      <c r="I221" s="554"/>
      <c r="J221" s="566"/>
      <c r="K221" s="569"/>
      <c r="L221" s="569"/>
      <c r="M221" s="559"/>
      <c r="N221" s="474">
        <f t="shared" si="20"/>
        <v>0</v>
      </c>
      <c r="O221" s="141" t="str">
        <f t="shared" si="19"/>
        <v/>
      </c>
      <c r="P221" s="15"/>
      <c r="Q221" s="15"/>
      <c r="R221" s="15"/>
      <c r="S221" s="15"/>
      <c r="T221" s="15"/>
      <c r="U221" s="15"/>
      <c r="V221" s="15"/>
      <c r="W221" s="621" t="str">
        <f>IF(ISBLANK($C221),"",_xlfn.IFNA(MATCH($C221,Deelnemersoverzicht!$C$16:$C$66,0),0))</f>
        <v/>
      </c>
      <c r="X221" s="15"/>
    </row>
    <row r="222" spans="1:24" ht="12" customHeight="1" x14ac:dyDescent="0.2">
      <c r="A222" s="195" t="str">
        <f t="shared" si="18"/>
        <v/>
      </c>
      <c r="B222" s="552"/>
      <c r="C222" s="560"/>
      <c r="D222" s="554"/>
      <c r="E222" s="554"/>
      <c r="F222" s="554"/>
      <c r="G222" s="554"/>
      <c r="H222" s="554"/>
      <c r="I222" s="554"/>
      <c r="J222" s="566"/>
      <c r="K222" s="569"/>
      <c r="L222" s="569"/>
      <c r="M222" s="559"/>
      <c r="N222" s="474">
        <f t="shared" si="20"/>
        <v>0</v>
      </c>
      <c r="O222" s="141" t="str">
        <f t="shared" si="19"/>
        <v/>
      </c>
      <c r="P222" s="15"/>
      <c r="Q222" s="15"/>
      <c r="R222" s="15"/>
      <c r="S222" s="15"/>
      <c r="T222" s="15"/>
      <c r="U222" s="15"/>
      <c r="V222" s="15"/>
      <c r="W222" s="621" t="str">
        <f>IF(ISBLANK($C222),"",_xlfn.IFNA(MATCH($C222,Deelnemersoverzicht!$C$16:$C$66,0),0))</f>
        <v/>
      </c>
      <c r="X222" s="15"/>
    </row>
    <row r="223" spans="1:24" ht="12" customHeight="1" x14ac:dyDescent="0.2">
      <c r="A223" s="195" t="str">
        <f t="shared" si="18"/>
        <v/>
      </c>
      <c r="B223" s="552"/>
      <c r="C223" s="560"/>
      <c r="D223" s="554"/>
      <c r="E223" s="554"/>
      <c r="F223" s="554"/>
      <c r="G223" s="554"/>
      <c r="H223" s="554"/>
      <c r="I223" s="554"/>
      <c r="J223" s="566"/>
      <c r="K223" s="569"/>
      <c r="L223" s="569"/>
      <c r="M223" s="559"/>
      <c r="N223" s="474">
        <f t="shared" si="20"/>
        <v>0</v>
      </c>
      <c r="O223" s="141" t="str">
        <f t="shared" si="19"/>
        <v/>
      </c>
      <c r="P223" s="15"/>
      <c r="Q223" s="15"/>
      <c r="R223" s="15"/>
      <c r="S223" s="15"/>
      <c r="T223" s="15"/>
      <c r="U223" s="15"/>
      <c r="V223" s="15"/>
      <c r="W223" s="621" t="str">
        <f>IF(ISBLANK($C223),"",_xlfn.IFNA(MATCH($C223,Deelnemersoverzicht!$C$16:$C$66,0),0))</f>
        <v/>
      </c>
      <c r="X223" s="15"/>
    </row>
    <row r="224" spans="1:24" ht="12" customHeight="1" x14ac:dyDescent="0.2">
      <c r="A224" s="195" t="str">
        <f t="shared" si="18"/>
        <v/>
      </c>
      <c r="B224" s="552"/>
      <c r="C224" s="560"/>
      <c r="D224" s="554"/>
      <c r="E224" s="554"/>
      <c r="F224" s="554"/>
      <c r="G224" s="554"/>
      <c r="H224" s="554"/>
      <c r="I224" s="554"/>
      <c r="J224" s="566"/>
      <c r="K224" s="569"/>
      <c r="L224" s="569"/>
      <c r="M224" s="559"/>
      <c r="N224" s="474">
        <f t="shared" si="20"/>
        <v>0</v>
      </c>
      <c r="O224" s="141" t="str">
        <f t="shared" si="19"/>
        <v/>
      </c>
      <c r="P224" s="15"/>
      <c r="Q224" s="15"/>
      <c r="R224" s="15"/>
      <c r="S224" s="15"/>
      <c r="T224" s="15"/>
      <c r="U224" s="15"/>
      <c r="V224" s="15"/>
      <c r="W224" s="621" t="str">
        <f>IF(ISBLANK($C224),"",_xlfn.IFNA(MATCH($C224,Deelnemersoverzicht!$C$16:$C$66,0),0))</f>
        <v/>
      </c>
      <c r="X224" s="15"/>
    </row>
    <row r="225" spans="1:24" ht="12" customHeight="1" x14ac:dyDescent="0.2">
      <c r="A225" s="195" t="str">
        <f t="shared" si="18"/>
        <v/>
      </c>
      <c r="B225" s="552"/>
      <c r="C225" s="560"/>
      <c r="D225" s="554"/>
      <c r="E225" s="554"/>
      <c r="F225" s="554"/>
      <c r="G225" s="554"/>
      <c r="H225" s="554"/>
      <c r="I225" s="554"/>
      <c r="J225" s="566"/>
      <c r="K225" s="569"/>
      <c r="L225" s="569"/>
      <c r="M225" s="559"/>
      <c r="N225" s="474">
        <f t="shared" si="20"/>
        <v>0</v>
      </c>
      <c r="O225" s="141" t="str">
        <f t="shared" si="19"/>
        <v/>
      </c>
      <c r="P225" s="15"/>
      <c r="Q225" s="15"/>
      <c r="R225" s="15"/>
      <c r="S225" s="15"/>
      <c r="T225" s="15"/>
      <c r="U225" s="15"/>
      <c r="V225" s="15"/>
      <c r="W225" s="621" t="str">
        <f>IF(ISBLANK($C225),"",_xlfn.IFNA(MATCH($C225,Deelnemersoverzicht!$C$16:$C$66,0),0))</f>
        <v/>
      </c>
      <c r="X225" s="15"/>
    </row>
    <row r="226" spans="1:24" ht="12" customHeight="1" x14ac:dyDescent="0.2">
      <c r="A226" s="195" t="str">
        <f t="shared" si="18"/>
        <v/>
      </c>
      <c r="B226" s="552"/>
      <c r="C226" s="560"/>
      <c r="D226" s="554"/>
      <c r="E226" s="554"/>
      <c r="F226" s="554"/>
      <c r="G226" s="554"/>
      <c r="H226" s="554"/>
      <c r="I226" s="554"/>
      <c r="J226" s="566"/>
      <c r="K226" s="569"/>
      <c r="L226" s="569"/>
      <c r="M226" s="559"/>
      <c r="N226" s="474">
        <f t="shared" si="20"/>
        <v>0</v>
      </c>
      <c r="O226" s="141" t="str">
        <f t="shared" si="19"/>
        <v/>
      </c>
      <c r="P226" s="15"/>
      <c r="Q226" s="15"/>
      <c r="R226" s="15"/>
      <c r="S226" s="15"/>
      <c r="T226" s="15"/>
      <c r="U226" s="15"/>
      <c r="V226" s="15"/>
      <c r="W226" s="621" t="str">
        <f>IF(ISBLANK($C226),"",_xlfn.IFNA(MATCH($C226,Deelnemersoverzicht!$C$16:$C$66,0),0))</f>
        <v/>
      </c>
      <c r="X226" s="15"/>
    </row>
    <row r="227" spans="1:24" ht="12" customHeight="1" x14ac:dyDescent="0.2">
      <c r="A227" s="195" t="str">
        <f t="shared" si="18"/>
        <v/>
      </c>
      <c r="B227" s="552"/>
      <c r="C227" s="560"/>
      <c r="D227" s="554"/>
      <c r="E227" s="554"/>
      <c r="F227" s="554"/>
      <c r="G227" s="554"/>
      <c r="H227" s="554"/>
      <c r="I227" s="554"/>
      <c r="J227" s="566"/>
      <c r="K227" s="569"/>
      <c r="L227" s="569"/>
      <c r="M227" s="559"/>
      <c r="N227" s="474">
        <f t="shared" si="20"/>
        <v>0</v>
      </c>
      <c r="O227" s="141" t="str">
        <f t="shared" si="19"/>
        <v/>
      </c>
      <c r="P227" s="15"/>
      <c r="Q227" s="15"/>
      <c r="R227" s="15"/>
      <c r="S227" s="15"/>
      <c r="T227" s="15"/>
      <c r="U227" s="15"/>
      <c r="V227" s="15"/>
      <c r="W227" s="621" t="str">
        <f>IF(ISBLANK($C227),"",_xlfn.IFNA(MATCH($C227,Deelnemersoverzicht!$C$16:$C$66,0),0))</f>
        <v/>
      </c>
      <c r="X227" s="15"/>
    </row>
    <row r="228" spans="1:24" ht="12" customHeight="1" x14ac:dyDescent="0.2">
      <c r="A228" s="195" t="str">
        <f t="shared" si="18"/>
        <v/>
      </c>
      <c r="B228" s="552"/>
      <c r="C228" s="560"/>
      <c r="D228" s="554"/>
      <c r="E228" s="554"/>
      <c r="F228" s="554"/>
      <c r="G228" s="554"/>
      <c r="H228" s="554"/>
      <c r="I228" s="554"/>
      <c r="J228" s="566"/>
      <c r="K228" s="569"/>
      <c r="L228" s="569"/>
      <c r="M228" s="559"/>
      <c r="N228" s="474">
        <f t="shared" si="20"/>
        <v>0</v>
      </c>
      <c r="O228" s="141" t="str">
        <f t="shared" si="19"/>
        <v/>
      </c>
      <c r="P228" s="15"/>
      <c r="Q228" s="15"/>
      <c r="R228" s="15"/>
      <c r="S228" s="15"/>
      <c r="T228" s="15"/>
      <c r="U228" s="15"/>
      <c r="V228" s="15"/>
      <c r="W228" s="621" t="str">
        <f>IF(ISBLANK($C228),"",_xlfn.IFNA(MATCH($C228,Deelnemersoverzicht!$C$16:$C$66,0),0))</f>
        <v/>
      </c>
      <c r="X228" s="15"/>
    </row>
    <row r="229" spans="1:24" ht="12" customHeight="1" x14ac:dyDescent="0.2">
      <c r="A229" s="195" t="str">
        <f t="shared" si="18"/>
        <v/>
      </c>
      <c r="B229" s="552"/>
      <c r="C229" s="560"/>
      <c r="D229" s="554"/>
      <c r="E229" s="554"/>
      <c r="F229" s="554"/>
      <c r="G229" s="554"/>
      <c r="H229" s="554"/>
      <c r="I229" s="554"/>
      <c r="J229" s="566"/>
      <c r="K229" s="569"/>
      <c r="L229" s="569"/>
      <c r="M229" s="559"/>
      <c r="N229" s="474">
        <f t="shared" si="20"/>
        <v>0</v>
      </c>
      <c r="O229" s="141" t="str">
        <f t="shared" si="19"/>
        <v/>
      </c>
      <c r="P229" s="15"/>
      <c r="Q229" s="15"/>
      <c r="R229" s="15"/>
      <c r="S229" s="15"/>
      <c r="T229" s="15"/>
      <c r="U229" s="15"/>
      <c r="V229" s="15"/>
      <c r="W229" s="621" t="str">
        <f>IF(ISBLANK($C229),"",_xlfn.IFNA(MATCH($C229,Deelnemersoverzicht!$C$16:$C$66,0),0))</f>
        <v/>
      </c>
      <c r="X229" s="15"/>
    </row>
    <row r="230" spans="1:24" ht="12" customHeight="1" x14ac:dyDescent="0.2">
      <c r="A230" s="195" t="str">
        <f t="shared" si="18"/>
        <v/>
      </c>
      <c r="B230" s="552"/>
      <c r="C230" s="560"/>
      <c r="D230" s="554"/>
      <c r="E230" s="554"/>
      <c r="F230" s="554"/>
      <c r="G230" s="554"/>
      <c r="H230" s="554"/>
      <c r="I230" s="554"/>
      <c r="J230" s="566"/>
      <c r="K230" s="569"/>
      <c r="L230" s="569"/>
      <c r="M230" s="559"/>
      <c r="N230" s="474">
        <f t="shared" si="20"/>
        <v>0</v>
      </c>
      <c r="O230" s="141" t="str">
        <f t="shared" si="19"/>
        <v/>
      </c>
      <c r="P230" s="15"/>
      <c r="Q230" s="15"/>
      <c r="R230" s="15"/>
      <c r="S230" s="15"/>
      <c r="T230" s="15"/>
      <c r="U230" s="15"/>
      <c r="V230" s="15"/>
      <c r="W230" s="621" t="str">
        <f>IF(ISBLANK($C230),"",_xlfn.IFNA(MATCH($C230,Deelnemersoverzicht!$C$16:$C$66,0),0))</f>
        <v/>
      </c>
      <c r="X230" s="15"/>
    </row>
    <row r="231" spans="1:24" ht="12" customHeight="1" x14ac:dyDescent="0.2">
      <c r="A231" s="195" t="str">
        <f t="shared" si="18"/>
        <v/>
      </c>
      <c r="B231" s="552"/>
      <c r="C231" s="560"/>
      <c r="D231" s="554"/>
      <c r="E231" s="554"/>
      <c r="F231" s="554"/>
      <c r="G231" s="554"/>
      <c r="H231" s="554"/>
      <c r="I231" s="554"/>
      <c r="J231" s="566"/>
      <c r="K231" s="569"/>
      <c r="L231" s="569"/>
      <c r="M231" s="559"/>
      <c r="N231" s="474">
        <f t="shared" si="20"/>
        <v>0</v>
      </c>
      <c r="O231" s="141" t="str">
        <f t="shared" si="19"/>
        <v/>
      </c>
      <c r="P231" s="15"/>
      <c r="Q231" s="15"/>
      <c r="R231" s="15"/>
      <c r="S231" s="15"/>
      <c r="T231" s="15"/>
      <c r="U231" s="15"/>
      <c r="V231" s="15"/>
      <c r="W231" s="621" t="str">
        <f>IF(ISBLANK($C231),"",_xlfn.IFNA(MATCH($C231,Deelnemersoverzicht!$C$16:$C$66,0),0))</f>
        <v/>
      </c>
      <c r="X231" s="15"/>
    </row>
    <row r="232" spans="1:24" ht="12" customHeight="1" x14ac:dyDescent="0.2">
      <c r="A232" s="195" t="str">
        <f t="shared" si="18"/>
        <v/>
      </c>
      <c r="B232" s="552"/>
      <c r="C232" s="560"/>
      <c r="D232" s="554"/>
      <c r="E232" s="554"/>
      <c r="F232" s="554"/>
      <c r="G232" s="554"/>
      <c r="H232" s="554"/>
      <c r="I232" s="554"/>
      <c r="J232" s="566"/>
      <c r="K232" s="569"/>
      <c r="L232" s="569"/>
      <c r="M232" s="559"/>
      <c r="N232" s="474">
        <f t="shared" si="20"/>
        <v>0</v>
      </c>
      <c r="O232" s="141" t="str">
        <f t="shared" si="19"/>
        <v/>
      </c>
      <c r="P232" s="15"/>
      <c r="Q232" s="15"/>
      <c r="R232" s="15"/>
      <c r="S232" s="15"/>
      <c r="T232" s="15"/>
      <c r="U232" s="15"/>
      <c r="V232" s="15"/>
      <c r="W232" s="621" t="str">
        <f>IF(ISBLANK($C232),"",_xlfn.IFNA(MATCH($C232,Deelnemersoverzicht!$C$16:$C$66,0),0))</f>
        <v/>
      </c>
      <c r="X232" s="15"/>
    </row>
    <row r="233" spans="1:24" ht="12" customHeight="1" x14ac:dyDescent="0.2">
      <c r="A233" s="195" t="str">
        <f t="shared" si="18"/>
        <v/>
      </c>
      <c r="B233" s="552"/>
      <c r="C233" s="560"/>
      <c r="D233" s="554"/>
      <c r="E233" s="554"/>
      <c r="F233" s="554"/>
      <c r="G233" s="554"/>
      <c r="H233" s="554"/>
      <c r="I233" s="554"/>
      <c r="J233" s="566"/>
      <c r="K233" s="569"/>
      <c r="L233" s="569"/>
      <c r="M233" s="559"/>
      <c r="N233" s="474">
        <f t="shared" si="20"/>
        <v>0</v>
      </c>
      <c r="O233" s="141" t="str">
        <f t="shared" si="19"/>
        <v/>
      </c>
      <c r="P233" s="15"/>
      <c r="Q233" s="15"/>
      <c r="R233" s="15"/>
      <c r="S233" s="15"/>
      <c r="T233" s="15"/>
      <c r="U233" s="15"/>
      <c r="V233" s="15"/>
      <c r="W233" s="621" t="str">
        <f>IF(ISBLANK($C233),"",_xlfn.IFNA(MATCH($C233,Deelnemersoverzicht!$C$16:$C$66,0),0))</f>
        <v/>
      </c>
      <c r="X233" s="15"/>
    </row>
    <row r="234" spans="1:24" ht="12" customHeight="1" x14ac:dyDescent="0.2">
      <c r="A234" s="195" t="str">
        <f t="shared" si="18"/>
        <v/>
      </c>
      <c r="B234" s="552"/>
      <c r="C234" s="560"/>
      <c r="D234" s="554"/>
      <c r="E234" s="554"/>
      <c r="F234" s="554"/>
      <c r="G234" s="554"/>
      <c r="H234" s="554"/>
      <c r="I234" s="554"/>
      <c r="J234" s="566"/>
      <c r="K234" s="569"/>
      <c r="L234" s="569"/>
      <c r="M234" s="559"/>
      <c r="N234" s="474">
        <f t="shared" si="20"/>
        <v>0</v>
      </c>
      <c r="O234" s="141" t="str">
        <f t="shared" si="19"/>
        <v/>
      </c>
      <c r="P234" s="15"/>
      <c r="Q234" s="15"/>
      <c r="R234" s="15"/>
      <c r="S234" s="15"/>
      <c r="T234" s="15"/>
      <c r="U234" s="15"/>
      <c r="V234" s="15"/>
      <c r="W234" s="621" t="str">
        <f>IF(ISBLANK($C234),"",_xlfn.IFNA(MATCH($C234,Deelnemersoverzicht!$C$16:$C$66,0),0))</f>
        <v/>
      </c>
      <c r="X234" s="15"/>
    </row>
    <row r="235" spans="1:24" ht="12" customHeight="1" x14ac:dyDescent="0.2">
      <c r="A235" s="195" t="str">
        <f t="shared" si="18"/>
        <v/>
      </c>
      <c r="B235" s="552"/>
      <c r="C235" s="560"/>
      <c r="D235" s="554"/>
      <c r="E235" s="554"/>
      <c r="F235" s="554"/>
      <c r="G235" s="554"/>
      <c r="H235" s="554"/>
      <c r="I235" s="554"/>
      <c r="J235" s="566"/>
      <c r="K235" s="569"/>
      <c r="L235" s="569"/>
      <c r="M235" s="559"/>
      <c r="N235" s="474">
        <f t="shared" si="20"/>
        <v>0</v>
      </c>
      <c r="O235" s="141" t="str">
        <f t="shared" si="19"/>
        <v/>
      </c>
      <c r="P235" s="15"/>
      <c r="Q235" s="15"/>
      <c r="R235" s="15"/>
      <c r="S235" s="15"/>
      <c r="T235" s="15"/>
      <c r="U235" s="15"/>
      <c r="V235" s="15"/>
      <c r="W235" s="621" t="str">
        <f>IF(ISBLANK($C235),"",_xlfn.IFNA(MATCH($C235,Deelnemersoverzicht!$C$16:$C$66,0),0))</f>
        <v/>
      </c>
      <c r="X235" s="15"/>
    </row>
    <row r="236" spans="1:24" ht="12" customHeight="1" x14ac:dyDescent="0.2">
      <c r="A236" s="195" t="str">
        <f t="shared" si="18"/>
        <v/>
      </c>
      <c r="B236" s="552"/>
      <c r="C236" s="560"/>
      <c r="D236" s="554"/>
      <c r="E236" s="554"/>
      <c r="F236" s="554"/>
      <c r="G236" s="554"/>
      <c r="H236" s="554"/>
      <c r="I236" s="554"/>
      <c r="J236" s="566"/>
      <c r="K236" s="569"/>
      <c r="L236" s="569"/>
      <c r="M236" s="559"/>
      <c r="N236" s="474">
        <f t="shared" si="20"/>
        <v>0</v>
      </c>
      <c r="O236" s="141" t="str">
        <f t="shared" si="19"/>
        <v/>
      </c>
      <c r="P236" s="15"/>
      <c r="Q236" s="15"/>
      <c r="R236" s="15"/>
      <c r="S236" s="15"/>
      <c r="T236" s="15"/>
      <c r="U236" s="15"/>
      <c r="V236" s="15"/>
      <c r="W236" s="621" t="str">
        <f>IF(ISBLANK($C236),"",_xlfn.IFNA(MATCH($C236,Deelnemersoverzicht!$C$16:$C$66,0),0))</f>
        <v/>
      </c>
      <c r="X236" s="15"/>
    </row>
    <row r="237" spans="1:24" ht="12" customHeight="1" x14ac:dyDescent="0.2">
      <c r="A237" s="195" t="str">
        <f t="shared" si="18"/>
        <v/>
      </c>
      <c r="B237" s="552"/>
      <c r="C237" s="560"/>
      <c r="D237" s="554"/>
      <c r="E237" s="554"/>
      <c r="F237" s="554"/>
      <c r="G237" s="554"/>
      <c r="H237" s="554"/>
      <c r="I237" s="554"/>
      <c r="J237" s="566"/>
      <c r="K237" s="569"/>
      <c r="L237" s="569"/>
      <c r="M237" s="559"/>
      <c r="N237" s="474">
        <f t="shared" si="20"/>
        <v>0</v>
      </c>
      <c r="O237" s="141" t="str">
        <f t="shared" si="19"/>
        <v/>
      </c>
      <c r="P237" s="15"/>
      <c r="Q237" s="15"/>
      <c r="R237" s="15"/>
      <c r="S237" s="15"/>
      <c r="T237" s="15"/>
      <c r="U237" s="15"/>
      <c r="V237" s="15"/>
      <c r="W237" s="621" t="str">
        <f>IF(ISBLANK($C237),"",_xlfn.IFNA(MATCH($C237,Deelnemersoverzicht!$C$16:$C$66,0),0))</f>
        <v/>
      </c>
      <c r="X237" s="15"/>
    </row>
    <row r="238" spans="1:24" ht="12" customHeight="1" x14ac:dyDescent="0.2">
      <c r="A238" s="195" t="str">
        <f t="shared" si="18"/>
        <v/>
      </c>
      <c r="B238" s="552"/>
      <c r="C238" s="560"/>
      <c r="D238" s="554"/>
      <c r="E238" s="554"/>
      <c r="F238" s="554"/>
      <c r="G238" s="554"/>
      <c r="H238" s="554"/>
      <c r="I238" s="554"/>
      <c r="J238" s="566"/>
      <c r="K238" s="569"/>
      <c r="L238" s="569"/>
      <c r="M238" s="559"/>
      <c r="N238" s="474">
        <f t="shared" si="20"/>
        <v>0</v>
      </c>
      <c r="O238" s="141" t="str">
        <f t="shared" si="19"/>
        <v/>
      </c>
      <c r="P238" s="15"/>
      <c r="Q238" s="15"/>
      <c r="R238" s="15"/>
      <c r="S238" s="15"/>
      <c r="T238" s="15"/>
      <c r="U238" s="15"/>
      <c r="V238" s="15"/>
      <c r="W238" s="621" t="str">
        <f>IF(ISBLANK($C238),"",_xlfn.IFNA(MATCH($C238,Deelnemersoverzicht!$C$16:$C$66,0),0))</f>
        <v/>
      </c>
      <c r="X238" s="15"/>
    </row>
    <row r="239" spans="1:24" ht="12" customHeight="1" x14ac:dyDescent="0.2">
      <c r="A239" s="195" t="str">
        <f t="shared" si="18"/>
        <v/>
      </c>
      <c r="B239" s="552"/>
      <c r="C239" s="560"/>
      <c r="D239" s="554"/>
      <c r="E239" s="554"/>
      <c r="F239" s="554"/>
      <c r="G239" s="554"/>
      <c r="H239" s="554"/>
      <c r="I239" s="554"/>
      <c r="J239" s="566"/>
      <c r="K239" s="569"/>
      <c r="L239" s="569"/>
      <c r="M239" s="559"/>
      <c r="N239" s="474">
        <f t="shared" si="20"/>
        <v>0</v>
      </c>
      <c r="O239" s="141" t="str">
        <f t="shared" si="19"/>
        <v/>
      </c>
      <c r="P239" s="15"/>
      <c r="Q239" s="15"/>
      <c r="R239" s="15"/>
      <c r="S239" s="15"/>
      <c r="T239" s="15"/>
      <c r="U239" s="15"/>
      <c r="V239" s="15"/>
      <c r="W239" s="621" t="str">
        <f>IF(ISBLANK($C239),"",_xlfn.IFNA(MATCH($C239,Deelnemersoverzicht!$C$16:$C$66,0),0))</f>
        <v/>
      </c>
      <c r="X239" s="15"/>
    </row>
    <row r="240" spans="1:24" ht="12" customHeight="1" x14ac:dyDescent="0.2">
      <c r="A240" s="195" t="str">
        <f t="shared" si="18"/>
        <v/>
      </c>
      <c r="B240" s="552"/>
      <c r="C240" s="560"/>
      <c r="D240" s="554"/>
      <c r="E240" s="554"/>
      <c r="F240" s="554"/>
      <c r="G240" s="554"/>
      <c r="H240" s="554"/>
      <c r="I240" s="554"/>
      <c r="J240" s="566"/>
      <c r="K240" s="569"/>
      <c r="L240" s="569"/>
      <c r="M240" s="559"/>
      <c r="N240" s="474">
        <f t="shared" si="20"/>
        <v>0</v>
      </c>
      <c r="O240" s="141" t="str">
        <f t="shared" si="19"/>
        <v/>
      </c>
      <c r="P240" s="15"/>
      <c r="Q240" s="15"/>
      <c r="R240" s="15"/>
      <c r="S240" s="15"/>
      <c r="T240" s="15"/>
      <c r="U240" s="15"/>
      <c r="V240" s="15"/>
      <c r="W240" s="621" t="str">
        <f>IF(ISBLANK($C240),"",_xlfn.IFNA(MATCH($C240,Deelnemersoverzicht!$C$16:$C$66,0),0))</f>
        <v/>
      </c>
      <c r="X240" s="15"/>
    </row>
    <row r="241" spans="1:24" ht="12" customHeight="1" x14ac:dyDescent="0.2">
      <c r="A241" s="195" t="str">
        <f t="shared" si="18"/>
        <v/>
      </c>
      <c r="B241" s="552"/>
      <c r="C241" s="560"/>
      <c r="D241" s="554"/>
      <c r="E241" s="554"/>
      <c r="F241" s="554"/>
      <c r="G241" s="554"/>
      <c r="H241" s="554"/>
      <c r="I241" s="554"/>
      <c r="J241" s="566"/>
      <c r="K241" s="569"/>
      <c r="L241" s="569"/>
      <c r="M241" s="559"/>
      <c r="N241" s="474">
        <f t="shared" si="20"/>
        <v>0</v>
      </c>
      <c r="O241" s="141" t="str">
        <f t="shared" si="19"/>
        <v/>
      </c>
      <c r="P241" s="15"/>
      <c r="Q241" s="15"/>
      <c r="R241" s="15"/>
      <c r="S241" s="15"/>
      <c r="T241" s="15"/>
      <c r="U241" s="15"/>
      <c r="V241" s="15"/>
      <c r="W241" s="621" t="str">
        <f>IF(ISBLANK($C241),"",_xlfn.IFNA(MATCH($C241,Deelnemersoverzicht!$C$16:$C$66,0),0))</f>
        <v/>
      </c>
      <c r="X241" s="15"/>
    </row>
    <row r="242" spans="1:24" ht="12" customHeight="1" x14ac:dyDescent="0.2">
      <c r="A242" s="195" t="str">
        <f t="shared" si="18"/>
        <v/>
      </c>
      <c r="B242" s="552"/>
      <c r="C242" s="560"/>
      <c r="D242" s="554"/>
      <c r="E242" s="554"/>
      <c r="F242" s="554"/>
      <c r="G242" s="554"/>
      <c r="H242" s="554"/>
      <c r="I242" s="554"/>
      <c r="J242" s="566"/>
      <c r="K242" s="569"/>
      <c r="L242" s="569"/>
      <c r="M242" s="559"/>
      <c r="N242" s="474">
        <f t="shared" si="20"/>
        <v>0</v>
      </c>
      <c r="O242" s="141" t="str">
        <f t="shared" si="19"/>
        <v/>
      </c>
      <c r="P242" s="15"/>
      <c r="Q242" s="15"/>
      <c r="R242" s="15"/>
      <c r="S242" s="15"/>
      <c r="T242" s="15"/>
      <c r="U242" s="15"/>
      <c r="V242" s="15"/>
      <c r="W242" s="621" t="str">
        <f>IF(ISBLANK($C242),"",_xlfn.IFNA(MATCH($C242,Deelnemersoverzicht!$C$16:$C$66,0),0))</f>
        <v/>
      </c>
      <c r="X242" s="15"/>
    </row>
    <row r="243" spans="1:24" ht="12" customHeight="1" x14ac:dyDescent="0.2">
      <c r="A243" s="195" t="str">
        <f t="shared" si="18"/>
        <v/>
      </c>
      <c r="B243" s="552"/>
      <c r="C243" s="560"/>
      <c r="D243" s="554"/>
      <c r="E243" s="554"/>
      <c r="F243" s="554"/>
      <c r="G243" s="554"/>
      <c r="H243" s="554"/>
      <c r="I243" s="554"/>
      <c r="J243" s="566"/>
      <c r="K243" s="569"/>
      <c r="L243" s="569"/>
      <c r="M243" s="559"/>
      <c r="N243" s="474">
        <f t="shared" si="20"/>
        <v>0</v>
      </c>
      <c r="O243" s="141" t="str">
        <f t="shared" si="19"/>
        <v/>
      </c>
      <c r="P243" s="15"/>
      <c r="Q243" s="15"/>
      <c r="R243" s="15"/>
      <c r="S243" s="15"/>
      <c r="T243" s="15"/>
      <c r="U243" s="15"/>
      <c r="V243" s="15"/>
      <c r="W243" s="621" t="str">
        <f>IF(ISBLANK($C243),"",_xlfn.IFNA(MATCH($C243,Deelnemersoverzicht!$C$16:$C$66,0),0))</f>
        <v/>
      </c>
      <c r="X243" s="15"/>
    </row>
    <row r="244" spans="1:24" ht="12" customHeight="1" x14ac:dyDescent="0.2">
      <c r="A244" s="195" t="str">
        <f t="shared" si="18"/>
        <v/>
      </c>
      <c r="B244" s="552"/>
      <c r="C244" s="560"/>
      <c r="D244" s="554"/>
      <c r="E244" s="554"/>
      <c r="F244" s="554"/>
      <c r="G244" s="554"/>
      <c r="H244" s="554"/>
      <c r="I244" s="554"/>
      <c r="J244" s="566"/>
      <c r="K244" s="569"/>
      <c r="L244" s="569"/>
      <c r="M244" s="559"/>
      <c r="N244" s="474">
        <f t="shared" si="20"/>
        <v>0</v>
      </c>
      <c r="O244" s="141" t="str">
        <f t="shared" si="19"/>
        <v/>
      </c>
      <c r="P244" s="15"/>
      <c r="Q244" s="15"/>
      <c r="R244" s="15"/>
      <c r="S244" s="15"/>
      <c r="T244" s="15"/>
      <c r="U244" s="15"/>
      <c r="V244" s="15"/>
      <c r="W244" s="621" t="str">
        <f>IF(ISBLANK($C244),"",_xlfn.IFNA(MATCH($C244,Deelnemersoverzicht!$C$16:$C$66,0),0))</f>
        <v/>
      </c>
      <c r="X244" s="15"/>
    </row>
    <row r="245" spans="1:24" ht="12" customHeight="1" x14ac:dyDescent="0.2">
      <c r="A245" s="195" t="str">
        <f t="shared" si="18"/>
        <v/>
      </c>
      <c r="B245" s="552"/>
      <c r="C245" s="560"/>
      <c r="D245" s="554"/>
      <c r="E245" s="554"/>
      <c r="F245" s="554"/>
      <c r="G245" s="554"/>
      <c r="H245" s="554"/>
      <c r="I245" s="554"/>
      <c r="J245" s="566"/>
      <c r="K245" s="569"/>
      <c r="L245" s="569"/>
      <c r="M245" s="559"/>
      <c r="N245" s="474">
        <f t="shared" si="20"/>
        <v>0</v>
      </c>
      <c r="O245" s="141" t="str">
        <f t="shared" si="19"/>
        <v/>
      </c>
      <c r="P245" s="15"/>
      <c r="Q245" s="15"/>
      <c r="R245" s="15"/>
      <c r="S245" s="15"/>
      <c r="T245" s="15"/>
      <c r="U245" s="15"/>
      <c r="V245" s="15"/>
      <c r="W245" s="621" t="str">
        <f>IF(ISBLANK($C245),"",_xlfn.IFNA(MATCH($C245,Deelnemersoverzicht!$C$16:$C$66,0),0))</f>
        <v/>
      </c>
      <c r="X245" s="15"/>
    </row>
    <row r="246" spans="1:24" ht="12" customHeight="1" x14ac:dyDescent="0.2">
      <c r="A246" s="195" t="str">
        <f t="shared" si="18"/>
        <v/>
      </c>
      <c r="B246" s="552"/>
      <c r="C246" s="560"/>
      <c r="D246" s="554"/>
      <c r="E246" s="554"/>
      <c r="F246" s="554"/>
      <c r="G246" s="554"/>
      <c r="H246" s="554"/>
      <c r="I246" s="554"/>
      <c r="J246" s="566"/>
      <c r="K246" s="569"/>
      <c r="L246" s="569"/>
      <c r="M246" s="559"/>
      <c r="N246" s="474">
        <f t="shared" si="20"/>
        <v>0</v>
      </c>
      <c r="O246" s="141" t="str">
        <f t="shared" si="19"/>
        <v/>
      </c>
      <c r="P246" s="15"/>
      <c r="Q246" s="15"/>
      <c r="R246" s="15"/>
      <c r="S246" s="15"/>
      <c r="T246" s="15"/>
      <c r="U246" s="15"/>
      <c r="V246" s="15"/>
      <c r="W246" s="621" t="str">
        <f>IF(ISBLANK($C246),"",_xlfn.IFNA(MATCH($C246,Deelnemersoverzicht!$C$16:$C$66,0),0))</f>
        <v/>
      </c>
      <c r="X246" s="15"/>
    </row>
    <row r="247" spans="1:24" ht="12" customHeight="1" x14ac:dyDescent="0.2">
      <c r="A247" s="195" t="str">
        <f t="shared" si="18"/>
        <v/>
      </c>
      <c r="B247" s="552"/>
      <c r="C247" s="560"/>
      <c r="D247" s="554"/>
      <c r="E247" s="554"/>
      <c r="F247" s="554"/>
      <c r="G247" s="554"/>
      <c r="H247" s="554"/>
      <c r="I247" s="554"/>
      <c r="J247" s="566"/>
      <c r="K247" s="569"/>
      <c r="L247" s="569"/>
      <c r="M247" s="559"/>
      <c r="N247" s="474">
        <f t="shared" si="20"/>
        <v>0</v>
      </c>
      <c r="O247" s="141" t="str">
        <f t="shared" si="19"/>
        <v/>
      </c>
      <c r="P247" s="15"/>
      <c r="Q247" s="15"/>
      <c r="R247" s="15"/>
      <c r="S247" s="15"/>
      <c r="T247" s="15"/>
      <c r="U247" s="15"/>
      <c r="V247" s="15"/>
      <c r="W247" s="621" t="str">
        <f>IF(ISBLANK($C247),"",_xlfn.IFNA(MATCH($C247,Deelnemersoverzicht!$C$16:$C$66,0),0))</f>
        <v/>
      </c>
      <c r="X247" s="15"/>
    </row>
    <row r="248" spans="1:24" ht="12" customHeight="1" x14ac:dyDescent="0.2">
      <c r="A248" s="195" t="str">
        <f t="shared" si="18"/>
        <v/>
      </c>
      <c r="B248" s="552"/>
      <c r="C248" s="560"/>
      <c r="D248" s="554"/>
      <c r="E248" s="554"/>
      <c r="F248" s="554"/>
      <c r="G248" s="554"/>
      <c r="H248" s="554"/>
      <c r="I248" s="554"/>
      <c r="J248" s="566"/>
      <c r="K248" s="569"/>
      <c r="L248" s="569"/>
      <c r="M248" s="559"/>
      <c r="N248" s="474">
        <f t="shared" si="20"/>
        <v>0</v>
      </c>
      <c r="O248" s="141" t="str">
        <f t="shared" si="19"/>
        <v/>
      </c>
      <c r="P248" s="15"/>
      <c r="Q248" s="15"/>
      <c r="R248" s="15"/>
      <c r="S248" s="15"/>
      <c r="T248" s="15"/>
      <c r="U248" s="15"/>
      <c r="V248" s="15"/>
      <c r="W248" s="621" t="str">
        <f>IF(ISBLANK($C248),"",_xlfn.IFNA(MATCH($C248,Deelnemersoverzicht!$C$16:$C$66,0),0))</f>
        <v/>
      </c>
      <c r="X248" s="15"/>
    </row>
    <row r="249" spans="1:24" ht="12" customHeight="1" x14ac:dyDescent="0.2">
      <c r="A249" s="195" t="str">
        <f t="shared" si="18"/>
        <v/>
      </c>
      <c r="B249" s="552"/>
      <c r="C249" s="560"/>
      <c r="D249" s="554"/>
      <c r="E249" s="554"/>
      <c r="F249" s="554"/>
      <c r="G249" s="554"/>
      <c r="H249" s="554"/>
      <c r="I249" s="554"/>
      <c r="J249" s="566"/>
      <c r="K249" s="569"/>
      <c r="L249" s="569"/>
      <c r="M249" s="559"/>
      <c r="N249" s="474">
        <f t="shared" si="20"/>
        <v>0</v>
      </c>
      <c r="O249" s="141" t="str">
        <f t="shared" si="19"/>
        <v/>
      </c>
      <c r="P249" s="15"/>
      <c r="Q249" s="15"/>
      <c r="R249" s="15"/>
      <c r="S249" s="15"/>
      <c r="T249" s="15"/>
      <c r="U249" s="15"/>
      <c r="V249" s="15"/>
      <c r="W249" s="621" t="str">
        <f>IF(ISBLANK($C249),"",_xlfn.IFNA(MATCH($C249,Deelnemersoverzicht!$C$16:$C$66,0),0))</f>
        <v/>
      </c>
      <c r="X249" s="15"/>
    </row>
    <row r="250" spans="1:24" ht="12" customHeight="1" x14ac:dyDescent="0.2">
      <c r="A250" s="195" t="str">
        <f t="shared" si="18"/>
        <v/>
      </c>
      <c r="B250" s="552"/>
      <c r="C250" s="560"/>
      <c r="D250" s="554"/>
      <c r="E250" s="554"/>
      <c r="F250" s="554"/>
      <c r="G250" s="554"/>
      <c r="H250" s="554"/>
      <c r="I250" s="554"/>
      <c r="J250" s="566"/>
      <c r="K250" s="569"/>
      <c r="L250" s="569"/>
      <c r="M250" s="559"/>
      <c r="N250" s="474">
        <f t="shared" si="20"/>
        <v>0</v>
      </c>
      <c r="O250" s="141" t="str">
        <f t="shared" si="19"/>
        <v/>
      </c>
      <c r="P250" s="15"/>
      <c r="Q250" s="15"/>
      <c r="R250" s="15"/>
      <c r="S250" s="15"/>
      <c r="T250" s="15"/>
      <c r="U250" s="15"/>
      <c r="V250" s="15"/>
      <c r="W250" s="621" t="str">
        <f>IF(ISBLANK($C250),"",_xlfn.IFNA(MATCH($C250,Deelnemersoverzicht!$C$16:$C$66,0),0))</f>
        <v/>
      </c>
      <c r="X250" s="15"/>
    </row>
    <row r="251" spans="1:24" ht="12" customHeight="1" x14ac:dyDescent="0.2">
      <c r="A251" s="195" t="str">
        <f t="shared" si="18"/>
        <v/>
      </c>
      <c r="B251" s="552"/>
      <c r="C251" s="560"/>
      <c r="D251" s="554"/>
      <c r="E251" s="554"/>
      <c r="F251" s="554"/>
      <c r="G251" s="554"/>
      <c r="H251" s="554"/>
      <c r="I251" s="554"/>
      <c r="J251" s="566"/>
      <c r="K251" s="569"/>
      <c r="L251" s="569"/>
      <c r="M251" s="559"/>
      <c r="N251" s="474">
        <f t="shared" si="20"/>
        <v>0</v>
      </c>
      <c r="O251" s="141" t="str">
        <f t="shared" si="19"/>
        <v/>
      </c>
      <c r="P251" s="15"/>
      <c r="Q251" s="15"/>
      <c r="R251" s="15"/>
      <c r="S251" s="15"/>
      <c r="T251" s="15"/>
      <c r="U251" s="15"/>
      <c r="V251" s="15"/>
      <c r="W251" s="621" t="str">
        <f>IF(ISBLANK($C251),"",_xlfn.IFNA(MATCH($C251,Deelnemersoverzicht!$C$16:$C$66,0),0))</f>
        <v/>
      </c>
      <c r="X251" s="15"/>
    </row>
    <row r="252" spans="1:24" ht="12" customHeight="1" x14ac:dyDescent="0.2">
      <c r="A252" s="195" t="str">
        <f t="shared" si="18"/>
        <v/>
      </c>
      <c r="B252" s="552"/>
      <c r="C252" s="560"/>
      <c r="D252" s="554"/>
      <c r="E252" s="554"/>
      <c r="F252" s="554"/>
      <c r="G252" s="554"/>
      <c r="H252" s="554"/>
      <c r="I252" s="554"/>
      <c r="J252" s="566"/>
      <c r="K252" s="569"/>
      <c r="L252" s="569"/>
      <c r="M252" s="559"/>
      <c r="N252" s="474">
        <f t="shared" si="20"/>
        <v>0</v>
      </c>
      <c r="O252" s="141" t="str">
        <f t="shared" si="19"/>
        <v/>
      </c>
      <c r="P252" s="15"/>
      <c r="Q252" s="15"/>
      <c r="R252" s="15"/>
      <c r="S252" s="15"/>
      <c r="T252" s="15"/>
      <c r="U252" s="15"/>
      <c r="V252" s="15"/>
      <c r="W252" s="621" t="str">
        <f>IF(ISBLANK($C252),"",_xlfn.IFNA(MATCH($C252,Deelnemersoverzicht!$C$16:$C$66,0),0))</f>
        <v/>
      </c>
      <c r="X252" s="15"/>
    </row>
    <row r="253" spans="1:24" ht="12" customHeight="1" x14ac:dyDescent="0.2">
      <c r="A253" s="195" t="str">
        <f t="shared" si="18"/>
        <v/>
      </c>
      <c r="B253" s="552"/>
      <c r="C253" s="560"/>
      <c r="D253" s="554"/>
      <c r="E253" s="554"/>
      <c r="F253" s="554"/>
      <c r="G253" s="554"/>
      <c r="H253" s="554"/>
      <c r="I253" s="554"/>
      <c r="J253" s="566"/>
      <c r="K253" s="569"/>
      <c r="L253" s="569"/>
      <c r="M253" s="559"/>
      <c r="N253" s="474">
        <f t="shared" si="20"/>
        <v>0</v>
      </c>
      <c r="O253" s="141" t="str">
        <f t="shared" si="19"/>
        <v/>
      </c>
      <c r="P253" s="15"/>
      <c r="Q253" s="15"/>
      <c r="R253" s="15"/>
      <c r="S253" s="15"/>
      <c r="T253" s="15"/>
      <c r="U253" s="15"/>
      <c r="V253" s="15"/>
      <c r="W253" s="621" t="str">
        <f>IF(ISBLANK($C253),"",_xlfn.IFNA(MATCH($C253,Deelnemersoverzicht!$C$16:$C$66,0),0))</f>
        <v/>
      </c>
      <c r="X253" s="15"/>
    </row>
    <row r="254" spans="1:24" ht="12" customHeight="1" x14ac:dyDescent="0.2">
      <c r="A254" s="195" t="str">
        <f t="shared" si="18"/>
        <v/>
      </c>
      <c r="B254" s="552"/>
      <c r="C254" s="560"/>
      <c r="D254" s="554"/>
      <c r="E254" s="554"/>
      <c r="F254" s="554"/>
      <c r="G254" s="554"/>
      <c r="H254" s="554"/>
      <c r="I254" s="554"/>
      <c r="J254" s="566"/>
      <c r="K254" s="569"/>
      <c r="L254" s="569"/>
      <c r="M254" s="559"/>
      <c r="N254" s="474">
        <f t="shared" si="20"/>
        <v>0</v>
      </c>
      <c r="O254" s="141" t="str">
        <f t="shared" si="19"/>
        <v/>
      </c>
      <c r="P254" s="15"/>
      <c r="Q254" s="15"/>
      <c r="R254" s="15"/>
      <c r="S254" s="15"/>
      <c r="T254" s="15"/>
      <c r="U254" s="15"/>
      <c r="V254" s="15"/>
      <c r="W254" s="621" t="str">
        <f>IF(ISBLANK($C254),"",_xlfn.IFNA(MATCH($C254,Deelnemersoverzicht!$C$16:$C$66,0),0))</f>
        <v/>
      </c>
      <c r="X254" s="15"/>
    </row>
    <row r="255" spans="1:24" ht="12" customHeight="1" x14ac:dyDescent="0.2">
      <c r="A255" s="195" t="str">
        <f t="shared" si="18"/>
        <v/>
      </c>
      <c r="B255" s="552"/>
      <c r="C255" s="560"/>
      <c r="D255" s="554"/>
      <c r="E255" s="554"/>
      <c r="F255" s="554"/>
      <c r="G255" s="554"/>
      <c r="H255" s="554"/>
      <c r="I255" s="554"/>
      <c r="J255" s="566"/>
      <c r="K255" s="569"/>
      <c r="L255" s="569"/>
      <c r="M255" s="559"/>
      <c r="N255" s="474">
        <f t="shared" si="20"/>
        <v>0</v>
      </c>
      <c r="O255" s="141" t="str">
        <f t="shared" si="19"/>
        <v/>
      </c>
      <c r="P255" s="15"/>
      <c r="Q255" s="15"/>
      <c r="R255" s="15"/>
      <c r="S255" s="15"/>
      <c r="T255" s="15"/>
      <c r="U255" s="15"/>
      <c r="V255" s="15"/>
      <c r="W255" s="621" t="str">
        <f>IF(ISBLANK($C255),"",_xlfn.IFNA(MATCH($C255,Deelnemersoverzicht!$C$16:$C$66,0),0))</f>
        <v/>
      </c>
      <c r="X255" s="15"/>
    </row>
    <row r="256" spans="1:24" ht="12" customHeight="1" x14ac:dyDescent="0.2">
      <c r="A256" s="195" t="str">
        <f t="shared" si="18"/>
        <v/>
      </c>
      <c r="B256" s="552"/>
      <c r="C256" s="560"/>
      <c r="D256" s="554"/>
      <c r="E256" s="554"/>
      <c r="F256" s="554"/>
      <c r="G256" s="554"/>
      <c r="H256" s="554"/>
      <c r="I256" s="554"/>
      <c r="J256" s="566"/>
      <c r="K256" s="569"/>
      <c r="L256" s="569"/>
      <c r="M256" s="559"/>
      <c r="N256" s="474">
        <f t="shared" si="20"/>
        <v>0</v>
      </c>
      <c r="O256" s="141" t="str">
        <f t="shared" si="19"/>
        <v/>
      </c>
      <c r="P256" s="15"/>
      <c r="Q256" s="15"/>
      <c r="R256" s="15"/>
      <c r="S256" s="15"/>
      <c r="T256" s="15"/>
      <c r="U256" s="15"/>
      <c r="V256" s="15"/>
      <c r="W256" s="621" t="str">
        <f>IF(ISBLANK($C256),"",_xlfn.IFNA(MATCH($C256,Deelnemersoverzicht!$C$16:$C$66,0),0))</f>
        <v/>
      </c>
      <c r="X256" s="15"/>
    </row>
    <row r="257" spans="1:24" ht="12" customHeight="1" x14ac:dyDescent="0.2">
      <c r="A257" s="195" t="str">
        <f t="shared" si="18"/>
        <v/>
      </c>
      <c r="B257" s="552"/>
      <c r="C257" s="560"/>
      <c r="D257" s="554"/>
      <c r="E257" s="554"/>
      <c r="F257" s="554"/>
      <c r="G257" s="554"/>
      <c r="H257" s="554"/>
      <c r="I257" s="554"/>
      <c r="J257" s="566"/>
      <c r="K257" s="569"/>
      <c r="L257" s="569"/>
      <c r="M257" s="559"/>
      <c r="N257" s="474">
        <f t="shared" si="20"/>
        <v>0</v>
      </c>
      <c r="O257" s="141" t="str">
        <f t="shared" si="19"/>
        <v/>
      </c>
      <c r="P257" s="15"/>
      <c r="Q257" s="15"/>
      <c r="R257" s="15"/>
      <c r="S257" s="15"/>
      <c r="T257" s="15"/>
      <c r="U257" s="15"/>
      <c r="V257" s="15"/>
      <c r="W257" s="621" t="str">
        <f>IF(ISBLANK($C257),"",_xlfn.IFNA(MATCH($C257,Deelnemersoverzicht!$C$16:$C$66,0),0))</f>
        <v/>
      </c>
      <c r="X257" s="15"/>
    </row>
    <row r="258" spans="1:24" ht="12" customHeight="1" x14ac:dyDescent="0.2">
      <c r="A258" s="195" t="str">
        <f t="shared" si="18"/>
        <v/>
      </c>
      <c r="B258" s="552"/>
      <c r="C258" s="560"/>
      <c r="D258" s="554"/>
      <c r="E258" s="554"/>
      <c r="F258" s="554"/>
      <c r="G258" s="554"/>
      <c r="H258" s="554"/>
      <c r="I258" s="554"/>
      <c r="J258" s="566"/>
      <c r="K258" s="569"/>
      <c r="L258" s="569"/>
      <c r="M258" s="559"/>
      <c r="N258" s="474">
        <f t="shared" si="20"/>
        <v>0</v>
      </c>
      <c r="O258" s="141" t="str">
        <f t="shared" si="19"/>
        <v/>
      </c>
      <c r="P258" s="15"/>
      <c r="Q258" s="15"/>
      <c r="R258" s="15"/>
      <c r="S258" s="15"/>
      <c r="T258" s="15"/>
      <c r="U258" s="15"/>
      <c r="V258" s="15"/>
      <c r="W258" s="621" t="str">
        <f>IF(ISBLANK($C258),"",_xlfn.IFNA(MATCH($C258,Deelnemersoverzicht!$C$16:$C$66,0),0))</f>
        <v/>
      </c>
      <c r="X258" s="15"/>
    </row>
    <row r="259" spans="1:24" ht="12" customHeight="1" x14ac:dyDescent="0.2">
      <c r="A259" s="195" t="str">
        <f t="shared" si="18"/>
        <v/>
      </c>
      <c r="B259" s="552"/>
      <c r="C259" s="560"/>
      <c r="D259" s="554"/>
      <c r="E259" s="554"/>
      <c r="F259" s="554"/>
      <c r="G259" s="554"/>
      <c r="H259" s="554"/>
      <c r="I259" s="554"/>
      <c r="J259" s="566"/>
      <c r="K259" s="569"/>
      <c r="L259" s="569"/>
      <c r="M259" s="559"/>
      <c r="N259" s="474">
        <f t="shared" si="20"/>
        <v>0</v>
      </c>
      <c r="O259" s="141" t="str">
        <f t="shared" si="19"/>
        <v/>
      </c>
      <c r="P259" s="15"/>
      <c r="Q259" s="15"/>
      <c r="R259" s="15"/>
      <c r="S259" s="15"/>
      <c r="T259" s="15"/>
      <c r="U259" s="15"/>
      <c r="V259" s="15"/>
      <c r="W259" s="621" t="str">
        <f>IF(ISBLANK($C259),"",_xlfn.IFNA(MATCH($C259,Deelnemersoverzicht!$C$16:$C$66,0),0))</f>
        <v/>
      </c>
      <c r="X259" s="15"/>
    </row>
    <row r="260" spans="1:24" ht="12" customHeight="1" x14ac:dyDescent="0.2">
      <c r="A260" s="195" t="str">
        <f t="shared" si="18"/>
        <v/>
      </c>
      <c r="B260" s="552"/>
      <c r="C260" s="560"/>
      <c r="D260" s="554"/>
      <c r="E260" s="554"/>
      <c r="F260" s="554"/>
      <c r="G260" s="554"/>
      <c r="H260" s="554"/>
      <c r="I260" s="554"/>
      <c r="J260" s="566"/>
      <c r="K260" s="569"/>
      <c r="L260" s="569"/>
      <c r="M260" s="559"/>
      <c r="N260" s="474">
        <f t="shared" si="20"/>
        <v>0</v>
      </c>
      <c r="O260" s="141" t="str">
        <f t="shared" si="19"/>
        <v/>
      </c>
      <c r="P260" s="15"/>
      <c r="Q260" s="15"/>
      <c r="R260" s="15"/>
      <c r="S260" s="15"/>
      <c r="T260" s="15"/>
      <c r="U260" s="15"/>
      <c r="V260" s="15"/>
      <c r="W260" s="621" t="str">
        <f>IF(ISBLANK($C260),"",_xlfn.IFNA(MATCH($C260,Deelnemersoverzicht!$C$16:$C$66,0),0))</f>
        <v/>
      </c>
      <c r="X260" s="15"/>
    </row>
    <row r="261" spans="1:24" ht="12" customHeight="1" x14ac:dyDescent="0.2">
      <c r="A261" s="197"/>
      <c r="B261" s="137"/>
      <c r="C261" s="15"/>
      <c r="D261" s="137"/>
      <c r="E261" s="137"/>
      <c r="F261" s="15"/>
      <c r="G261" s="15"/>
      <c r="H261" s="15"/>
      <c r="I261" s="15"/>
      <c r="J261" s="137"/>
      <c r="K261" s="137"/>
      <c r="L261" s="137"/>
      <c r="M261" s="470" t="s">
        <v>505</v>
      </c>
      <c r="N261" s="471">
        <f>SUM(N211:N260)</f>
        <v>0</v>
      </c>
      <c r="O261" s="141"/>
      <c r="P261" s="15"/>
      <c r="Q261" s="15"/>
      <c r="R261" s="15"/>
      <c r="S261" s="15"/>
      <c r="T261" s="15"/>
      <c r="U261" s="15"/>
      <c r="V261" s="15"/>
      <c r="W261" s="440"/>
      <c r="X261" s="15"/>
    </row>
    <row r="262" spans="1:24" ht="12" customHeight="1" x14ac:dyDescent="0.2">
      <c r="A262" s="197"/>
      <c r="B262" s="137"/>
      <c r="C262" s="136"/>
      <c r="D262" s="136"/>
      <c r="E262" s="136"/>
      <c r="F262" s="136"/>
      <c r="G262" s="136"/>
      <c r="H262" s="136"/>
      <c r="I262" s="136"/>
      <c r="J262" s="136"/>
      <c r="K262" s="136"/>
      <c r="L262" s="136"/>
      <c r="M262" s="136"/>
      <c r="N262" s="15"/>
      <c r="O262" s="141"/>
      <c r="P262" s="15"/>
      <c r="Q262" s="15"/>
      <c r="R262" s="15"/>
      <c r="S262" s="15"/>
      <c r="T262" s="15"/>
      <c r="U262" s="15"/>
      <c r="V262" s="15"/>
      <c r="W262" s="440"/>
      <c r="X262" s="15"/>
    </row>
    <row r="263" spans="1:24" ht="12" customHeight="1" x14ac:dyDescent="0.2">
      <c r="A263" s="197"/>
      <c r="B263" s="137" t="s">
        <v>118</v>
      </c>
      <c r="C263" s="136"/>
      <c r="D263" s="136"/>
      <c r="E263" s="136"/>
      <c r="F263" s="136"/>
      <c r="G263" s="136"/>
      <c r="H263" s="136"/>
      <c r="I263" s="136"/>
      <c r="J263" s="136"/>
      <c r="K263" s="136"/>
      <c r="L263" s="136"/>
      <c r="M263" s="136"/>
      <c r="N263" s="15"/>
      <c r="O263" s="141"/>
      <c r="P263" s="15"/>
      <c r="Q263" s="15"/>
      <c r="R263" s="15"/>
      <c r="S263" s="15"/>
      <c r="T263" s="15"/>
      <c r="U263" s="15"/>
      <c r="V263" s="15"/>
      <c r="W263" s="440"/>
      <c r="X263" s="15"/>
    </row>
    <row r="264" spans="1:24" ht="51" customHeight="1" x14ac:dyDescent="0.2">
      <c r="A264" s="197"/>
      <c r="B264" s="464" t="s">
        <v>263</v>
      </c>
      <c r="C264" s="465" t="s">
        <v>99</v>
      </c>
      <c r="D264" s="465" t="s">
        <v>120</v>
      </c>
      <c r="E264" s="466" t="s">
        <v>73</v>
      </c>
      <c r="F264" s="140"/>
      <c r="G264" s="140"/>
      <c r="H264" s="140"/>
      <c r="I264" s="140"/>
      <c r="J264" s="140"/>
      <c r="K264" s="140"/>
      <c r="L264" s="140"/>
      <c r="M264" s="466" t="s">
        <v>65</v>
      </c>
      <c r="N264" s="464" t="s">
        <v>71</v>
      </c>
      <c r="O264" s="141"/>
      <c r="P264" s="15"/>
      <c r="Q264" s="15"/>
      <c r="R264" s="15"/>
      <c r="S264" s="15"/>
      <c r="T264" s="15"/>
      <c r="U264" s="15"/>
      <c r="V264" s="15"/>
      <c r="W264" s="440"/>
      <c r="X264" s="15"/>
    </row>
    <row r="265" spans="1:24" ht="12" customHeight="1" x14ac:dyDescent="0.2">
      <c r="A265" s="195" t="str">
        <f t="shared" ref="A265:A314" si="21">B265&amp;M265</f>
        <v/>
      </c>
      <c r="B265" s="552"/>
      <c r="C265" s="560"/>
      <c r="D265" s="570"/>
      <c r="E265" s="553"/>
      <c r="F265" s="567"/>
      <c r="G265" s="567"/>
      <c r="H265" s="567"/>
      <c r="I265" s="567"/>
      <c r="J265" s="567"/>
      <c r="K265" s="567"/>
      <c r="L265" s="567"/>
      <c r="M265" s="559"/>
      <c r="N265" s="571"/>
      <c r="O265" s="141" t="str">
        <f t="shared" ref="O265:O314" si="22">IF(AND(COUNTA(B265:K265)&gt;0,ISBLANK(M265)),"Activiteittype ontbreekt!",IF(B265="","",IF(COUNTIF($B$15:$B$314,B265)=1,"",IF(COUNTIF($A$15:$A$314,B265&amp;M265)&gt;1,"","Let op dat elk activiteitnummer hetzelfde activiteittype moet krijgen!"))))</f>
        <v/>
      </c>
      <c r="P265" s="15"/>
      <c r="Q265" s="15"/>
      <c r="R265" s="15"/>
      <c r="S265" s="15"/>
      <c r="T265" s="15"/>
      <c r="U265" s="15"/>
      <c r="V265" s="15"/>
      <c r="W265" s="621" t="str">
        <f>IF(ISBLANK($C265),"",_xlfn.IFNA(MATCH($C265,Deelnemersoverzicht!$C$16:$C$66,0),0))</f>
        <v/>
      </c>
      <c r="X265" s="15"/>
    </row>
    <row r="266" spans="1:24" ht="12" customHeight="1" x14ac:dyDescent="0.2">
      <c r="A266" s="195" t="str">
        <f t="shared" si="21"/>
        <v/>
      </c>
      <c r="B266" s="552"/>
      <c r="C266" s="560"/>
      <c r="D266" s="570"/>
      <c r="E266" s="553"/>
      <c r="F266" s="567"/>
      <c r="G266" s="567"/>
      <c r="H266" s="567"/>
      <c r="I266" s="567"/>
      <c r="J266" s="567"/>
      <c r="K266" s="567"/>
      <c r="L266" s="567"/>
      <c r="M266" s="559"/>
      <c r="N266" s="571"/>
      <c r="O266" s="141" t="str">
        <f t="shared" si="22"/>
        <v/>
      </c>
      <c r="P266" s="15"/>
      <c r="Q266" s="15"/>
      <c r="R266" s="15"/>
      <c r="S266" s="15"/>
      <c r="T266" s="15"/>
      <c r="U266" s="15"/>
      <c r="V266" s="15"/>
      <c r="W266" s="621" t="str">
        <f>IF(ISBLANK($C266),"",_xlfn.IFNA(MATCH($C266,Deelnemersoverzicht!$C$16:$C$66,0),0))</f>
        <v/>
      </c>
      <c r="X266" s="15"/>
    </row>
    <row r="267" spans="1:24" ht="12" customHeight="1" x14ac:dyDescent="0.2">
      <c r="A267" s="195" t="str">
        <f t="shared" si="21"/>
        <v/>
      </c>
      <c r="B267" s="552"/>
      <c r="C267" s="560"/>
      <c r="D267" s="570"/>
      <c r="E267" s="553"/>
      <c r="F267" s="567"/>
      <c r="G267" s="567"/>
      <c r="H267" s="567"/>
      <c r="I267" s="567"/>
      <c r="J267" s="567"/>
      <c r="K267" s="567"/>
      <c r="L267" s="567"/>
      <c r="M267" s="559"/>
      <c r="N267" s="571"/>
      <c r="O267" s="141" t="str">
        <f t="shared" si="22"/>
        <v/>
      </c>
      <c r="P267" s="15"/>
      <c r="Q267" s="15"/>
      <c r="R267" s="15"/>
      <c r="S267" s="15"/>
      <c r="T267" s="15"/>
      <c r="U267" s="15"/>
      <c r="V267" s="15"/>
      <c r="W267" s="621" t="str">
        <f>IF(ISBLANK($C267),"",_xlfn.IFNA(MATCH($C267,Deelnemersoverzicht!$C$16:$C$66,0),0))</f>
        <v/>
      </c>
      <c r="X267" s="15"/>
    </row>
    <row r="268" spans="1:24" ht="12" customHeight="1" x14ac:dyDescent="0.2">
      <c r="A268" s="195" t="str">
        <f t="shared" si="21"/>
        <v/>
      </c>
      <c r="B268" s="552"/>
      <c r="C268" s="560"/>
      <c r="D268" s="570"/>
      <c r="E268" s="553"/>
      <c r="F268" s="567"/>
      <c r="G268" s="567"/>
      <c r="H268" s="567"/>
      <c r="I268" s="567"/>
      <c r="J268" s="567"/>
      <c r="K268" s="567"/>
      <c r="L268" s="567"/>
      <c r="M268" s="559"/>
      <c r="N268" s="571"/>
      <c r="O268" s="141" t="str">
        <f t="shared" si="22"/>
        <v/>
      </c>
      <c r="P268" s="15"/>
      <c r="Q268" s="15"/>
      <c r="R268" s="15"/>
      <c r="S268" s="15"/>
      <c r="T268" s="15"/>
      <c r="U268" s="15"/>
      <c r="V268" s="15"/>
      <c r="W268" s="621" t="str">
        <f>IF(ISBLANK($C268),"",_xlfn.IFNA(MATCH($C268,Deelnemersoverzicht!$C$16:$C$66,0),0))</f>
        <v/>
      </c>
      <c r="X268" s="15"/>
    </row>
    <row r="269" spans="1:24" ht="12" customHeight="1" x14ac:dyDescent="0.2">
      <c r="A269" s="195" t="str">
        <f t="shared" si="21"/>
        <v/>
      </c>
      <c r="B269" s="552"/>
      <c r="C269" s="560"/>
      <c r="D269" s="570"/>
      <c r="E269" s="553"/>
      <c r="F269" s="567"/>
      <c r="G269" s="567"/>
      <c r="H269" s="567"/>
      <c r="I269" s="567"/>
      <c r="J269" s="567"/>
      <c r="K269" s="567"/>
      <c r="L269" s="567"/>
      <c r="M269" s="559"/>
      <c r="N269" s="571"/>
      <c r="O269" s="141" t="str">
        <f t="shared" si="22"/>
        <v/>
      </c>
      <c r="P269" s="15"/>
      <c r="Q269" s="15"/>
      <c r="R269" s="15"/>
      <c r="S269" s="15"/>
      <c r="T269" s="15"/>
      <c r="U269" s="15"/>
      <c r="V269" s="15"/>
      <c r="W269" s="621" t="str">
        <f>IF(ISBLANK($C269),"",_xlfn.IFNA(MATCH($C269,Deelnemersoverzicht!$C$16:$C$66,0),0))</f>
        <v/>
      </c>
      <c r="X269" s="15"/>
    </row>
    <row r="270" spans="1:24" ht="12" customHeight="1" x14ac:dyDescent="0.2">
      <c r="A270" s="195" t="str">
        <f t="shared" si="21"/>
        <v/>
      </c>
      <c r="B270" s="552"/>
      <c r="C270" s="560"/>
      <c r="D270" s="570"/>
      <c r="E270" s="553"/>
      <c r="F270" s="567"/>
      <c r="G270" s="567"/>
      <c r="H270" s="567"/>
      <c r="I270" s="567"/>
      <c r="J270" s="567"/>
      <c r="K270" s="567"/>
      <c r="L270" s="567"/>
      <c r="M270" s="559"/>
      <c r="N270" s="571"/>
      <c r="O270" s="141" t="str">
        <f t="shared" si="22"/>
        <v/>
      </c>
      <c r="P270" s="15"/>
      <c r="Q270" s="15"/>
      <c r="R270" s="15"/>
      <c r="S270" s="15"/>
      <c r="T270" s="15"/>
      <c r="U270" s="15"/>
      <c r="V270" s="15"/>
      <c r="W270" s="621" t="str">
        <f>IF(ISBLANK($C270),"",_xlfn.IFNA(MATCH($C270,Deelnemersoverzicht!$C$16:$C$66,0),0))</f>
        <v/>
      </c>
      <c r="X270" s="15"/>
    </row>
    <row r="271" spans="1:24" ht="12" customHeight="1" x14ac:dyDescent="0.2">
      <c r="A271" s="195" t="str">
        <f t="shared" si="21"/>
        <v/>
      </c>
      <c r="B271" s="552"/>
      <c r="C271" s="560"/>
      <c r="D271" s="570"/>
      <c r="E271" s="553"/>
      <c r="F271" s="567"/>
      <c r="G271" s="567"/>
      <c r="H271" s="567"/>
      <c r="I271" s="567"/>
      <c r="J271" s="567"/>
      <c r="K271" s="567"/>
      <c r="L271" s="567"/>
      <c r="M271" s="559"/>
      <c r="N271" s="571"/>
      <c r="O271" s="141" t="str">
        <f t="shared" si="22"/>
        <v/>
      </c>
      <c r="P271" s="15"/>
      <c r="Q271" s="15"/>
      <c r="R271" s="15"/>
      <c r="S271" s="15"/>
      <c r="T271" s="15"/>
      <c r="U271" s="15"/>
      <c r="V271" s="15"/>
      <c r="W271" s="621" t="str">
        <f>IF(ISBLANK($C271),"",_xlfn.IFNA(MATCH($C271,Deelnemersoverzicht!$C$16:$C$66,0),0))</f>
        <v/>
      </c>
      <c r="X271" s="15"/>
    </row>
    <row r="272" spans="1:24" ht="12" customHeight="1" x14ac:dyDescent="0.2">
      <c r="A272" s="195" t="str">
        <f t="shared" si="21"/>
        <v/>
      </c>
      <c r="B272" s="552"/>
      <c r="C272" s="560"/>
      <c r="D272" s="570"/>
      <c r="E272" s="553"/>
      <c r="F272" s="567"/>
      <c r="G272" s="567"/>
      <c r="H272" s="567"/>
      <c r="I272" s="567"/>
      <c r="J272" s="567"/>
      <c r="K272" s="567"/>
      <c r="L272" s="567"/>
      <c r="M272" s="559"/>
      <c r="N272" s="571"/>
      <c r="O272" s="141" t="str">
        <f t="shared" si="22"/>
        <v/>
      </c>
      <c r="P272" s="15"/>
      <c r="Q272" s="15"/>
      <c r="R272" s="15"/>
      <c r="S272" s="15"/>
      <c r="T272" s="15"/>
      <c r="U272" s="15"/>
      <c r="V272" s="15"/>
      <c r="W272" s="621" t="str">
        <f>IF(ISBLANK($C272),"",_xlfn.IFNA(MATCH($C272,Deelnemersoverzicht!$C$16:$C$66,0),0))</f>
        <v/>
      </c>
      <c r="X272" s="15"/>
    </row>
    <row r="273" spans="1:24" ht="12" customHeight="1" x14ac:dyDescent="0.2">
      <c r="A273" s="195" t="str">
        <f t="shared" si="21"/>
        <v/>
      </c>
      <c r="B273" s="552"/>
      <c r="C273" s="560"/>
      <c r="D273" s="570"/>
      <c r="E273" s="553"/>
      <c r="F273" s="567"/>
      <c r="G273" s="567"/>
      <c r="H273" s="567"/>
      <c r="I273" s="567"/>
      <c r="J273" s="567"/>
      <c r="K273" s="567"/>
      <c r="L273" s="567"/>
      <c r="M273" s="559"/>
      <c r="N273" s="571"/>
      <c r="O273" s="141" t="str">
        <f t="shared" si="22"/>
        <v/>
      </c>
      <c r="P273" s="15"/>
      <c r="Q273" s="15"/>
      <c r="R273" s="15"/>
      <c r="S273" s="15"/>
      <c r="T273" s="15"/>
      <c r="U273" s="15"/>
      <c r="V273" s="15"/>
      <c r="W273" s="621" t="str">
        <f>IF(ISBLANK($C273),"",_xlfn.IFNA(MATCH($C273,Deelnemersoverzicht!$C$16:$C$66,0),0))</f>
        <v/>
      </c>
      <c r="X273" s="15"/>
    </row>
    <row r="274" spans="1:24" ht="12" customHeight="1" x14ac:dyDescent="0.2">
      <c r="A274" s="195" t="str">
        <f t="shared" si="21"/>
        <v/>
      </c>
      <c r="B274" s="552"/>
      <c r="C274" s="560"/>
      <c r="D274" s="570"/>
      <c r="E274" s="553"/>
      <c r="F274" s="567"/>
      <c r="G274" s="567"/>
      <c r="H274" s="567"/>
      <c r="I274" s="567"/>
      <c r="J274" s="567"/>
      <c r="K274" s="567"/>
      <c r="L274" s="567"/>
      <c r="M274" s="559"/>
      <c r="N274" s="571"/>
      <c r="O274" s="141" t="str">
        <f t="shared" si="22"/>
        <v/>
      </c>
      <c r="P274" s="15"/>
      <c r="Q274" s="15"/>
      <c r="R274" s="15"/>
      <c r="S274" s="15"/>
      <c r="T274" s="15"/>
      <c r="U274" s="15"/>
      <c r="V274" s="15"/>
      <c r="W274" s="621" t="str">
        <f>IF(ISBLANK($C274),"",_xlfn.IFNA(MATCH($C274,Deelnemersoverzicht!$C$16:$C$66,0),0))</f>
        <v/>
      </c>
      <c r="X274" s="15"/>
    </row>
    <row r="275" spans="1:24" ht="12" customHeight="1" x14ac:dyDescent="0.2">
      <c r="A275" s="195" t="str">
        <f t="shared" si="21"/>
        <v/>
      </c>
      <c r="B275" s="552"/>
      <c r="C275" s="560"/>
      <c r="D275" s="570"/>
      <c r="E275" s="553"/>
      <c r="F275" s="567"/>
      <c r="G275" s="567"/>
      <c r="H275" s="567"/>
      <c r="I275" s="567"/>
      <c r="J275" s="567"/>
      <c r="K275" s="567"/>
      <c r="L275" s="567"/>
      <c r="M275" s="559"/>
      <c r="N275" s="571"/>
      <c r="O275" s="141" t="str">
        <f t="shared" si="22"/>
        <v/>
      </c>
      <c r="P275" s="15"/>
      <c r="Q275" s="15"/>
      <c r="R275" s="15"/>
      <c r="S275" s="15"/>
      <c r="T275" s="15"/>
      <c r="U275" s="15"/>
      <c r="V275" s="15"/>
      <c r="W275" s="621" t="str">
        <f>IF(ISBLANK($C275),"",_xlfn.IFNA(MATCH($C275,Deelnemersoverzicht!$C$16:$C$66,0),0))</f>
        <v/>
      </c>
      <c r="X275" s="15"/>
    </row>
    <row r="276" spans="1:24" ht="12" customHeight="1" x14ac:dyDescent="0.2">
      <c r="A276" s="195" t="str">
        <f t="shared" si="21"/>
        <v/>
      </c>
      <c r="B276" s="552"/>
      <c r="C276" s="560"/>
      <c r="D276" s="570"/>
      <c r="E276" s="553"/>
      <c r="F276" s="567"/>
      <c r="G276" s="567"/>
      <c r="H276" s="567"/>
      <c r="I276" s="567"/>
      <c r="J276" s="567"/>
      <c r="K276" s="567"/>
      <c r="L276" s="567"/>
      <c r="M276" s="559"/>
      <c r="N276" s="571"/>
      <c r="O276" s="141" t="str">
        <f t="shared" si="22"/>
        <v/>
      </c>
      <c r="P276" s="15"/>
      <c r="Q276" s="15"/>
      <c r="R276" s="15"/>
      <c r="S276" s="15"/>
      <c r="T276" s="15"/>
      <c r="U276" s="15"/>
      <c r="V276" s="15"/>
      <c r="W276" s="621" t="str">
        <f>IF(ISBLANK($C276),"",_xlfn.IFNA(MATCH($C276,Deelnemersoverzicht!$C$16:$C$66,0),0))</f>
        <v/>
      </c>
      <c r="X276" s="15"/>
    </row>
    <row r="277" spans="1:24" ht="12" customHeight="1" x14ac:dyDescent="0.2">
      <c r="A277" s="195" t="str">
        <f t="shared" si="21"/>
        <v/>
      </c>
      <c r="B277" s="552"/>
      <c r="C277" s="560"/>
      <c r="D277" s="570"/>
      <c r="E277" s="553"/>
      <c r="F277" s="567"/>
      <c r="G277" s="567"/>
      <c r="H277" s="567"/>
      <c r="I277" s="567"/>
      <c r="J277" s="567"/>
      <c r="K277" s="567"/>
      <c r="L277" s="567"/>
      <c r="M277" s="559"/>
      <c r="N277" s="571"/>
      <c r="O277" s="141" t="str">
        <f t="shared" si="22"/>
        <v/>
      </c>
      <c r="P277" s="15"/>
      <c r="Q277" s="15"/>
      <c r="R277" s="15"/>
      <c r="S277" s="15"/>
      <c r="T277" s="15"/>
      <c r="U277" s="15"/>
      <c r="V277" s="15"/>
      <c r="W277" s="621" t="str">
        <f>IF(ISBLANK($C277),"",_xlfn.IFNA(MATCH($C277,Deelnemersoverzicht!$C$16:$C$66,0),0))</f>
        <v/>
      </c>
      <c r="X277" s="15"/>
    </row>
    <row r="278" spans="1:24" ht="12" customHeight="1" x14ac:dyDescent="0.2">
      <c r="A278" s="195" t="str">
        <f t="shared" si="21"/>
        <v/>
      </c>
      <c r="B278" s="552"/>
      <c r="C278" s="560"/>
      <c r="D278" s="570"/>
      <c r="E278" s="553"/>
      <c r="F278" s="567"/>
      <c r="G278" s="567"/>
      <c r="H278" s="567"/>
      <c r="I278" s="567"/>
      <c r="J278" s="567"/>
      <c r="K278" s="567"/>
      <c r="L278" s="567"/>
      <c r="M278" s="559"/>
      <c r="N278" s="571"/>
      <c r="O278" s="141" t="str">
        <f t="shared" si="22"/>
        <v/>
      </c>
      <c r="P278" s="15"/>
      <c r="Q278" s="15"/>
      <c r="R278" s="15"/>
      <c r="S278" s="15"/>
      <c r="T278" s="15"/>
      <c r="U278" s="15"/>
      <c r="V278" s="15"/>
      <c r="W278" s="621" t="str">
        <f>IF(ISBLANK($C278),"",_xlfn.IFNA(MATCH($C278,Deelnemersoverzicht!$C$16:$C$66,0),0))</f>
        <v/>
      </c>
      <c r="X278" s="15"/>
    </row>
    <row r="279" spans="1:24" ht="12" customHeight="1" x14ac:dyDescent="0.2">
      <c r="A279" s="195" t="str">
        <f t="shared" si="21"/>
        <v/>
      </c>
      <c r="B279" s="552"/>
      <c r="C279" s="560"/>
      <c r="D279" s="570"/>
      <c r="E279" s="553"/>
      <c r="F279" s="567"/>
      <c r="G279" s="567"/>
      <c r="H279" s="567"/>
      <c r="I279" s="567"/>
      <c r="J279" s="567"/>
      <c r="K279" s="567"/>
      <c r="L279" s="567"/>
      <c r="M279" s="559"/>
      <c r="N279" s="571"/>
      <c r="O279" s="141" t="str">
        <f t="shared" si="22"/>
        <v/>
      </c>
      <c r="P279" s="15"/>
      <c r="Q279" s="15"/>
      <c r="R279" s="15"/>
      <c r="S279" s="15"/>
      <c r="T279" s="15"/>
      <c r="U279" s="15"/>
      <c r="V279" s="15"/>
      <c r="W279" s="621" t="str">
        <f>IF(ISBLANK($C279),"",_xlfn.IFNA(MATCH($C279,Deelnemersoverzicht!$C$16:$C$66,0),0))</f>
        <v/>
      </c>
      <c r="X279" s="15"/>
    </row>
    <row r="280" spans="1:24" ht="12" customHeight="1" x14ac:dyDescent="0.2">
      <c r="A280" s="195" t="str">
        <f t="shared" si="21"/>
        <v/>
      </c>
      <c r="B280" s="552"/>
      <c r="C280" s="560"/>
      <c r="D280" s="570"/>
      <c r="E280" s="553"/>
      <c r="F280" s="567"/>
      <c r="G280" s="567"/>
      <c r="H280" s="567"/>
      <c r="I280" s="567"/>
      <c r="J280" s="567"/>
      <c r="K280" s="567"/>
      <c r="L280" s="567"/>
      <c r="M280" s="559"/>
      <c r="N280" s="571"/>
      <c r="O280" s="141" t="str">
        <f t="shared" si="22"/>
        <v/>
      </c>
      <c r="P280" s="15"/>
      <c r="Q280" s="15"/>
      <c r="R280" s="15"/>
      <c r="S280" s="15"/>
      <c r="T280" s="15"/>
      <c r="U280" s="15"/>
      <c r="V280" s="15"/>
      <c r="W280" s="621" t="str">
        <f>IF(ISBLANK($C280),"",_xlfn.IFNA(MATCH($C280,Deelnemersoverzicht!$C$16:$C$66,0),0))</f>
        <v/>
      </c>
      <c r="X280" s="15"/>
    </row>
    <row r="281" spans="1:24" ht="12" customHeight="1" x14ac:dyDescent="0.2">
      <c r="A281" s="195" t="str">
        <f t="shared" si="21"/>
        <v/>
      </c>
      <c r="B281" s="552"/>
      <c r="C281" s="560"/>
      <c r="D281" s="570"/>
      <c r="E281" s="553"/>
      <c r="F281" s="567"/>
      <c r="G281" s="567"/>
      <c r="H281" s="567"/>
      <c r="I281" s="567"/>
      <c r="J281" s="567"/>
      <c r="K281" s="567"/>
      <c r="L281" s="567"/>
      <c r="M281" s="559"/>
      <c r="N281" s="571"/>
      <c r="O281" s="141" t="str">
        <f t="shared" si="22"/>
        <v/>
      </c>
      <c r="P281" s="15"/>
      <c r="Q281" s="15"/>
      <c r="R281" s="15"/>
      <c r="S281" s="15"/>
      <c r="T281" s="15"/>
      <c r="U281" s="15"/>
      <c r="V281" s="15"/>
      <c r="W281" s="621" t="str">
        <f>IF(ISBLANK($C281),"",_xlfn.IFNA(MATCH($C281,Deelnemersoverzicht!$C$16:$C$66,0),0))</f>
        <v/>
      </c>
      <c r="X281" s="15"/>
    </row>
    <row r="282" spans="1:24" ht="12" customHeight="1" x14ac:dyDescent="0.2">
      <c r="A282" s="195" t="str">
        <f t="shared" si="21"/>
        <v/>
      </c>
      <c r="B282" s="552"/>
      <c r="C282" s="560"/>
      <c r="D282" s="570"/>
      <c r="E282" s="553"/>
      <c r="F282" s="567"/>
      <c r="G282" s="567"/>
      <c r="H282" s="567"/>
      <c r="I282" s="567"/>
      <c r="J282" s="567"/>
      <c r="K282" s="567"/>
      <c r="L282" s="567"/>
      <c r="M282" s="559"/>
      <c r="N282" s="571"/>
      <c r="O282" s="141" t="str">
        <f t="shared" si="22"/>
        <v/>
      </c>
      <c r="P282" s="15"/>
      <c r="Q282" s="15"/>
      <c r="R282" s="15"/>
      <c r="S282" s="15"/>
      <c r="T282" s="15"/>
      <c r="U282" s="15"/>
      <c r="V282" s="15"/>
      <c r="W282" s="621" t="str">
        <f>IF(ISBLANK($C282),"",_xlfn.IFNA(MATCH($C282,Deelnemersoverzicht!$C$16:$C$66,0),0))</f>
        <v/>
      </c>
      <c r="X282" s="15"/>
    </row>
    <row r="283" spans="1:24" ht="12" customHeight="1" x14ac:dyDescent="0.2">
      <c r="A283" s="195" t="str">
        <f t="shared" si="21"/>
        <v/>
      </c>
      <c r="B283" s="552"/>
      <c r="C283" s="560"/>
      <c r="D283" s="570"/>
      <c r="E283" s="553"/>
      <c r="F283" s="567"/>
      <c r="G283" s="567"/>
      <c r="H283" s="567"/>
      <c r="I283" s="567"/>
      <c r="J283" s="567"/>
      <c r="K283" s="567"/>
      <c r="L283" s="567"/>
      <c r="M283" s="559"/>
      <c r="N283" s="571"/>
      <c r="O283" s="141" t="str">
        <f t="shared" si="22"/>
        <v/>
      </c>
      <c r="P283" s="15"/>
      <c r="Q283" s="15"/>
      <c r="R283" s="15"/>
      <c r="S283" s="15"/>
      <c r="T283" s="15"/>
      <c r="U283" s="15"/>
      <c r="V283" s="15"/>
      <c r="W283" s="621" t="str">
        <f>IF(ISBLANK($C283),"",_xlfn.IFNA(MATCH($C283,Deelnemersoverzicht!$C$16:$C$66,0),0))</f>
        <v/>
      </c>
      <c r="X283" s="15"/>
    </row>
    <row r="284" spans="1:24" ht="12" customHeight="1" x14ac:dyDescent="0.2">
      <c r="A284" s="195" t="str">
        <f t="shared" si="21"/>
        <v/>
      </c>
      <c r="B284" s="552"/>
      <c r="C284" s="560"/>
      <c r="D284" s="570"/>
      <c r="E284" s="553"/>
      <c r="F284" s="567"/>
      <c r="G284" s="567"/>
      <c r="H284" s="567"/>
      <c r="I284" s="567"/>
      <c r="J284" s="567"/>
      <c r="K284" s="567"/>
      <c r="L284" s="567"/>
      <c r="M284" s="559"/>
      <c r="N284" s="571"/>
      <c r="O284" s="141" t="str">
        <f t="shared" si="22"/>
        <v/>
      </c>
      <c r="P284" s="15"/>
      <c r="Q284" s="15"/>
      <c r="R284" s="15"/>
      <c r="S284" s="15"/>
      <c r="T284" s="15"/>
      <c r="U284" s="15"/>
      <c r="V284" s="15"/>
      <c r="W284" s="621" t="str">
        <f>IF(ISBLANK($C284),"",_xlfn.IFNA(MATCH($C284,Deelnemersoverzicht!$C$16:$C$66,0),0))</f>
        <v/>
      </c>
      <c r="X284" s="15"/>
    </row>
    <row r="285" spans="1:24" ht="12" customHeight="1" x14ac:dyDescent="0.2">
      <c r="A285" s="195" t="str">
        <f t="shared" si="21"/>
        <v/>
      </c>
      <c r="B285" s="552"/>
      <c r="C285" s="560"/>
      <c r="D285" s="570"/>
      <c r="E285" s="553"/>
      <c r="F285" s="567"/>
      <c r="G285" s="567"/>
      <c r="H285" s="567"/>
      <c r="I285" s="567"/>
      <c r="J285" s="567"/>
      <c r="K285" s="567"/>
      <c r="L285" s="567"/>
      <c r="M285" s="559"/>
      <c r="N285" s="571"/>
      <c r="O285" s="141" t="str">
        <f t="shared" si="22"/>
        <v/>
      </c>
      <c r="P285" s="15"/>
      <c r="Q285" s="15"/>
      <c r="R285" s="15"/>
      <c r="S285" s="15"/>
      <c r="T285" s="15"/>
      <c r="U285" s="15"/>
      <c r="V285" s="15"/>
      <c r="W285" s="621" t="str">
        <f>IF(ISBLANK($C285),"",_xlfn.IFNA(MATCH($C285,Deelnemersoverzicht!$C$16:$C$66,0),0))</f>
        <v/>
      </c>
      <c r="X285" s="15"/>
    </row>
    <row r="286" spans="1:24" ht="12" customHeight="1" x14ac:dyDescent="0.2">
      <c r="A286" s="195" t="str">
        <f t="shared" si="21"/>
        <v/>
      </c>
      <c r="B286" s="552"/>
      <c r="C286" s="560"/>
      <c r="D286" s="570"/>
      <c r="E286" s="553"/>
      <c r="F286" s="567"/>
      <c r="G286" s="567"/>
      <c r="H286" s="567"/>
      <c r="I286" s="567"/>
      <c r="J286" s="567"/>
      <c r="K286" s="567"/>
      <c r="L286" s="567"/>
      <c r="M286" s="559"/>
      <c r="N286" s="571"/>
      <c r="O286" s="141" t="str">
        <f t="shared" si="22"/>
        <v/>
      </c>
      <c r="P286" s="15"/>
      <c r="Q286" s="15"/>
      <c r="R286" s="15"/>
      <c r="S286" s="15"/>
      <c r="T286" s="15"/>
      <c r="U286" s="15"/>
      <c r="V286" s="15"/>
      <c r="W286" s="621" t="str">
        <f>IF(ISBLANK($C286),"",_xlfn.IFNA(MATCH($C286,Deelnemersoverzicht!$C$16:$C$66,0),0))</f>
        <v/>
      </c>
      <c r="X286" s="15"/>
    </row>
    <row r="287" spans="1:24" ht="12" customHeight="1" x14ac:dyDescent="0.2">
      <c r="A287" s="195" t="str">
        <f t="shared" si="21"/>
        <v/>
      </c>
      <c r="B287" s="552"/>
      <c r="C287" s="560"/>
      <c r="D287" s="570"/>
      <c r="E287" s="553"/>
      <c r="F287" s="567"/>
      <c r="G287" s="567"/>
      <c r="H287" s="567"/>
      <c r="I287" s="567"/>
      <c r="J287" s="567"/>
      <c r="K287" s="567"/>
      <c r="L287" s="567"/>
      <c r="M287" s="559"/>
      <c r="N287" s="571"/>
      <c r="O287" s="141" t="str">
        <f t="shared" si="22"/>
        <v/>
      </c>
      <c r="P287" s="15"/>
      <c r="Q287" s="15"/>
      <c r="R287" s="15"/>
      <c r="S287" s="15"/>
      <c r="T287" s="15"/>
      <c r="U287" s="15"/>
      <c r="V287" s="15"/>
      <c r="W287" s="621" t="str">
        <f>IF(ISBLANK($C287),"",_xlfn.IFNA(MATCH($C287,Deelnemersoverzicht!$C$16:$C$66,0),0))</f>
        <v/>
      </c>
      <c r="X287" s="15"/>
    </row>
    <row r="288" spans="1:24" ht="12" customHeight="1" x14ac:dyDescent="0.2">
      <c r="A288" s="195" t="str">
        <f t="shared" si="21"/>
        <v/>
      </c>
      <c r="B288" s="552"/>
      <c r="C288" s="560"/>
      <c r="D288" s="570"/>
      <c r="E288" s="553"/>
      <c r="F288" s="567"/>
      <c r="G288" s="567"/>
      <c r="H288" s="567"/>
      <c r="I288" s="567"/>
      <c r="J288" s="567"/>
      <c r="K288" s="567"/>
      <c r="L288" s="567"/>
      <c r="M288" s="559"/>
      <c r="N288" s="571"/>
      <c r="O288" s="141" t="str">
        <f t="shared" si="22"/>
        <v/>
      </c>
      <c r="P288" s="15"/>
      <c r="Q288" s="15"/>
      <c r="R288" s="15"/>
      <c r="S288" s="15"/>
      <c r="T288" s="15"/>
      <c r="U288" s="15"/>
      <c r="V288" s="15"/>
      <c r="W288" s="621" t="str">
        <f>IF(ISBLANK($C288),"",_xlfn.IFNA(MATCH($C288,Deelnemersoverzicht!$C$16:$C$66,0),0))</f>
        <v/>
      </c>
      <c r="X288" s="15"/>
    </row>
    <row r="289" spans="1:24" ht="12" customHeight="1" x14ac:dyDescent="0.2">
      <c r="A289" s="195" t="str">
        <f t="shared" si="21"/>
        <v/>
      </c>
      <c r="B289" s="552"/>
      <c r="C289" s="560"/>
      <c r="D289" s="570"/>
      <c r="E289" s="553"/>
      <c r="F289" s="567"/>
      <c r="G289" s="567"/>
      <c r="H289" s="567"/>
      <c r="I289" s="567"/>
      <c r="J289" s="567"/>
      <c r="K289" s="567"/>
      <c r="L289" s="567"/>
      <c r="M289" s="559"/>
      <c r="N289" s="571"/>
      <c r="O289" s="141" t="str">
        <f t="shared" si="22"/>
        <v/>
      </c>
      <c r="P289" s="15"/>
      <c r="Q289" s="15"/>
      <c r="R289" s="15"/>
      <c r="S289" s="15"/>
      <c r="T289" s="15"/>
      <c r="U289" s="15"/>
      <c r="V289" s="15"/>
      <c r="W289" s="621" t="str">
        <f>IF(ISBLANK($C289),"",_xlfn.IFNA(MATCH($C289,Deelnemersoverzicht!$C$16:$C$66,0),0))</f>
        <v/>
      </c>
      <c r="X289" s="15"/>
    </row>
    <row r="290" spans="1:24" ht="12" customHeight="1" x14ac:dyDescent="0.2">
      <c r="A290" s="195" t="str">
        <f t="shared" si="21"/>
        <v/>
      </c>
      <c r="B290" s="552"/>
      <c r="C290" s="560"/>
      <c r="D290" s="570"/>
      <c r="E290" s="553"/>
      <c r="F290" s="567"/>
      <c r="G290" s="567"/>
      <c r="H290" s="567"/>
      <c r="I290" s="567"/>
      <c r="J290" s="567"/>
      <c r="K290" s="567"/>
      <c r="L290" s="567"/>
      <c r="M290" s="559"/>
      <c r="N290" s="571"/>
      <c r="O290" s="141" t="str">
        <f t="shared" si="22"/>
        <v/>
      </c>
      <c r="P290" s="15"/>
      <c r="Q290" s="15"/>
      <c r="R290" s="15"/>
      <c r="S290" s="15"/>
      <c r="T290" s="15"/>
      <c r="U290" s="15"/>
      <c r="V290" s="15"/>
      <c r="W290" s="621" t="str">
        <f>IF(ISBLANK($C290),"",_xlfn.IFNA(MATCH($C290,Deelnemersoverzicht!$C$16:$C$66,0),0))</f>
        <v/>
      </c>
      <c r="X290" s="15"/>
    </row>
    <row r="291" spans="1:24" ht="12" customHeight="1" x14ac:dyDescent="0.2">
      <c r="A291" s="195" t="str">
        <f t="shared" si="21"/>
        <v/>
      </c>
      <c r="B291" s="552"/>
      <c r="C291" s="560"/>
      <c r="D291" s="570"/>
      <c r="E291" s="553"/>
      <c r="F291" s="567"/>
      <c r="G291" s="567"/>
      <c r="H291" s="567"/>
      <c r="I291" s="567"/>
      <c r="J291" s="567"/>
      <c r="K291" s="567"/>
      <c r="L291" s="567"/>
      <c r="M291" s="559"/>
      <c r="N291" s="571"/>
      <c r="O291" s="141" t="str">
        <f t="shared" si="22"/>
        <v/>
      </c>
      <c r="P291" s="15"/>
      <c r="Q291" s="15"/>
      <c r="R291" s="15"/>
      <c r="S291" s="15"/>
      <c r="T291" s="15"/>
      <c r="U291" s="15"/>
      <c r="V291" s="15"/>
      <c r="W291" s="621" t="str">
        <f>IF(ISBLANK($C291),"",_xlfn.IFNA(MATCH($C291,Deelnemersoverzicht!$C$16:$C$66,0),0))</f>
        <v/>
      </c>
      <c r="X291" s="15"/>
    </row>
    <row r="292" spans="1:24" ht="12" customHeight="1" x14ac:dyDescent="0.2">
      <c r="A292" s="195" t="str">
        <f t="shared" si="21"/>
        <v/>
      </c>
      <c r="B292" s="552"/>
      <c r="C292" s="560"/>
      <c r="D292" s="570"/>
      <c r="E292" s="553"/>
      <c r="F292" s="567"/>
      <c r="G292" s="567"/>
      <c r="H292" s="567"/>
      <c r="I292" s="567"/>
      <c r="J292" s="567"/>
      <c r="K292" s="567"/>
      <c r="L292" s="567"/>
      <c r="M292" s="559"/>
      <c r="N292" s="571"/>
      <c r="O292" s="141" t="str">
        <f t="shared" si="22"/>
        <v/>
      </c>
      <c r="P292" s="15"/>
      <c r="Q292" s="15"/>
      <c r="R292" s="15"/>
      <c r="S292" s="15"/>
      <c r="T292" s="15"/>
      <c r="U292" s="15"/>
      <c r="V292" s="15"/>
      <c r="W292" s="621" t="str">
        <f>IF(ISBLANK($C292),"",_xlfn.IFNA(MATCH($C292,Deelnemersoverzicht!$C$16:$C$66,0),0))</f>
        <v/>
      </c>
      <c r="X292" s="15"/>
    </row>
    <row r="293" spans="1:24" ht="12" customHeight="1" x14ac:dyDescent="0.2">
      <c r="A293" s="195" t="str">
        <f t="shared" si="21"/>
        <v/>
      </c>
      <c r="B293" s="552"/>
      <c r="C293" s="560"/>
      <c r="D293" s="570"/>
      <c r="E293" s="553"/>
      <c r="F293" s="567"/>
      <c r="G293" s="567"/>
      <c r="H293" s="567"/>
      <c r="I293" s="567"/>
      <c r="J293" s="567"/>
      <c r="K293" s="567"/>
      <c r="L293" s="567"/>
      <c r="M293" s="559"/>
      <c r="N293" s="571"/>
      <c r="O293" s="141" t="str">
        <f t="shared" si="22"/>
        <v/>
      </c>
      <c r="P293" s="15"/>
      <c r="Q293" s="15"/>
      <c r="R293" s="15"/>
      <c r="S293" s="15"/>
      <c r="T293" s="15"/>
      <c r="U293" s="15"/>
      <c r="V293" s="15"/>
      <c r="W293" s="621" t="str">
        <f>IF(ISBLANK($C293),"",_xlfn.IFNA(MATCH($C293,Deelnemersoverzicht!$C$16:$C$66,0),0))</f>
        <v/>
      </c>
      <c r="X293" s="15"/>
    </row>
    <row r="294" spans="1:24" ht="12" customHeight="1" x14ac:dyDescent="0.2">
      <c r="A294" s="195" t="str">
        <f t="shared" si="21"/>
        <v/>
      </c>
      <c r="B294" s="552"/>
      <c r="C294" s="560"/>
      <c r="D294" s="570"/>
      <c r="E294" s="553"/>
      <c r="F294" s="567"/>
      <c r="G294" s="567"/>
      <c r="H294" s="567"/>
      <c r="I294" s="567"/>
      <c r="J294" s="567"/>
      <c r="K294" s="567"/>
      <c r="L294" s="567"/>
      <c r="M294" s="559"/>
      <c r="N294" s="571"/>
      <c r="O294" s="141" t="str">
        <f t="shared" si="22"/>
        <v/>
      </c>
      <c r="P294" s="15"/>
      <c r="Q294" s="15"/>
      <c r="R294" s="15"/>
      <c r="S294" s="15"/>
      <c r="T294" s="15"/>
      <c r="U294" s="15"/>
      <c r="V294" s="15"/>
      <c r="W294" s="621" t="str">
        <f>IF(ISBLANK($C294),"",_xlfn.IFNA(MATCH($C294,Deelnemersoverzicht!$C$16:$C$66,0),0))</f>
        <v/>
      </c>
      <c r="X294" s="15"/>
    </row>
    <row r="295" spans="1:24" ht="12" customHeight="1" x14ac:dyDescent="0.2">
      <c r="A295" s="195" t="str">
        <f t="shared" si="21"/>
        <v/>
      </c>
      <c r="B295" s="552"/>
      <c r="C295" s="560"/>
      <c r="D295" s="570"/>
      <c r="E295" s="553"/>
      <c r="F295" s="567"/>
      <c r="G295" s="567"/>
      <c r="H295" s="567"/>
      <c r="I295" s="567"/>
      <c r="J295" s="567"/>
      <c r="K295" s="567"/>
      <c r="L295" s="567"/>
      <c r="M295" s="559"/>
      <c r="N295" s="571"/>
      <c r="O295" s="141" t="str">
        <f t="shared" si="22"/>
        <v/>
      </c>
      <c r="P295" s="15"/>
      <c r="Q295" s="15"/>
      <c r="R295" s="15"/>
      <c r="S295" s="15"/>
      <c r="T295" s="15"/>
      <c r="U295" s="15"/>
      <c r="V295" s="15"/>
      <c r="W295" s="621" t="str">
        <f>IF(ISBLANK($C295),"",_xlfn.IFNA(MATCH($C295,Deelnemersoverzicht!$C$16:$C$66,0),0))</f>
        <v/>
      </c>
      <c r="X295" s="15"/>
    </row>
    <row r="296" spans="1:24" ht="12" customHeight="1" x14ac:dyDescent="0.2">
      <c r="A296" s="195" t="str">
        <f t="shared" si="21"/>
        <v/>
      </c>
      <c r="B296" s="552"/>
      <c r="C296" s="560"/>
      <c r="D296" s="570"/>
      <c r="E296" s="553"/>
      <c r="F296" s="567"/>
      <c r="G296" s="567"/>
      <c r="H296" s="567"/>
      <c r="I296" s="567"/>
      <c r="J296" s="567"/>
      <c r="K296" s="567"/>
      <c r="L296" s="567"/>
      <c r="M296" s="559"/>
      <c r="N296" s="571"/>
      <c r="O296" s="141" t="str">
        <f t="shared" si="22"/>
        <v/>
      </c>
      <c r="P296" s="15"/>
      <c r="Q296" s="15"/>
      <c r="R296" s="15"/>
      <c r="S296" s="15"/>
      <c r="T296" s="15"/>
      <c r="U296" s="15"/>
      <c r="V296" s="15"/>
      <c r="W296" s="621" t="str">
        <f>IF(ISBLANK($C296),"",_xlfn.IFNA(MATCH($C296,Deelnemersoverzicht!$C$16:$C$66,0),0))</f>
        <v/>
      </c>
      <c r="X296" s="15"/>
    </row>
    <row r="297" spans="1:24" ht="12" customHeight="1" x14ac:dyDescent="0.2">
      <c r="A297" s="195" t="str">
        <f t="shared" si="21"/>
        <v/>
      </c>
      <c r="B297" s="552"/>
      <c r="C297" s="560"/>
      <c r="D297" s="570"/>
      <c r="E297" s="553"/>
      <c r="F297" s="567"/>
      <c r="G297" s="567"/>
      <c r="H297" s="567"/>
      <c r="I297" s="567"/>
      <c r="J297" s="567"/>
      <c r="K297" s="567"/>
      <c r="L297" s="567"/>
      <c r="M297" s="559"/>
      <c r="N297" s="572"/>
      <c r="O297" s="141" t="str">
        <f t="shared" si="22"/>
        <v/>
      </c>
      <c r="P297" s="15"/>
      <c r="Q297" s="15"/>
      <c r="R297" s="15"/>
      <c r="S297" s="15"/>
      <c r="T297" s="15"/>
      <c r="U297" s="15"/>
      <c r="V297" s="15"/>
      <c r="W297" s="621" t="str">
        <f>IF(ISBLANK($C297),"",_xlfn.IFNA(MATCH($C297,Deelnemersoverzicht!$C$16:$C$66,0),0))</f>
        <v/>
      </c>
      <c r="X297" s="15"/>
    </row>
    <row r="298" spans="1:24" ht="12" customHeight="1" x14ac:dyDescent="0.2">
      <c r="A298" s="195" t="str">
        <f t="shared" si="21"/>
        <v/>
      </c>
      <c r="B298" s="552"/>
      <c r="C298" s="560"/>
      <c r="D298" s="570"/>
      <c r="E298" s="553"/>
      <c r="F298" s="567"/>
      <c r="G298" s="567"/>
      <c r="H298" s="567"/>
      <c r="I298" s="567"/>
      <c r="J298" s="567"/>
      <c r="K298" s="567"/>
      <c r="L298" s="567"/>
      <c r="M298" s="559"/>
      <c r="N298" s="572"/>
      <c r="O298" s="141" t="str">
        <f t="shared" si="22"/>
        <v/>
      </c>
      <c r="P298" s="15"/>
      <c r="Q298" s="15"/>
      <c r="R298" s="15"/>
      <c r="S298" s="15"/>
      <c r="T298" s="15"/>
      <c r="U298" s="15"/>
      <c r="V298" s="15"/>
      <c r="W298" s="621" t="str">
        <f>IF(ISBLANK($C298),"",_xlfn.IFNA(MATCH($C298,Deelnemersoverzicht!$C$16:$C$66,0),0))</f>
        <v/>
      </c>
      <c r="X298" s="15"/>
    </row>
    <row r="299" spans="1:24" ht="12" customHeight="1" x14ac:dyDescent="0.2">
      <c r="A299" s="195" t="str">
        <f t="shared" si="21"/>
        <v/>
      </c>
      <c r="B299" s="552"/>
      <c r="C299" s="560"/>
      <c r="D299" s="570"/>
      <c r="E299" s="553"/>
      <c r="F299" s="567"/>
      <c r="G299" s="567"/>
      <c r="H299" s="567"/>
      <c r="I299" s="567"/>
      <c r="J299" s="567"/>
      <c r="K299" s="567"/>
      <c r="L299" s="567"/>
      <c r="M299" s="559"/>
      <c r="N299" s="572"/>
      <c r="O299" s="141" t="str">
        <f t="shared" si="22"/>
        <v/>
      </c>
      <c r="P299" s="15"/>
      <c r="Q299" s="15"/>
      <c r="R299" s="15"/>
      <c r="S299" s="15"/>
      <c r="T299" s="15"/>
      <c r="U299" s="15"/>
      <c r="V299" s="15"/>
      <c r="W299" s="621" t="str">
        <f>IF(ISBLANK($C299),"",_xlfn.IFNA(MATCH($C299,Deelnemersoverzicht!$C$16:$C$66,0),0))</f>
        <v/>
      </c>
      <c r="X299" s="15"/>
    </row>
    <row r="300" spans="1:24" ht="12" customHeight="1" x14ac:dyDescent="0.2">
      <c r="A300" s="195" t="str">
        <f t="shared" si="21"/>
        <v/>
      </c>
      <c r="B300" s="552"/>
      <c r="C300" s="560"/>
      <c r="D300" s="570"/>
      <c r="E300" s="553"/>
      <c r="F300" s="567"/>
      <c r="G300" s="567"/>
      <c r="H300" s="567"/>
      <c r="I300" s="567"/>
      <c r="J300" s="567"/>
      <c r="K300" s="567"/>
      <c r="L300" s="567"/>
      <c r="M300" s="559"/>
      <c r="N300" s="572"/>
      <c r="O300" s="141" t="str">
        <f t="shared" si="22"/>
        <v/>
      </c>
      <c r="P300" s="15"/>
      <c r="Q300" s="15"/>
      <c r="R300" s="15"/>
      <c r="S300" s="15"/>
      <c r="T300" s="15"/>
      <c r="U300" s="15"/>
      <c r="V300" s="15"/>
      <c r="W300" s="621" t="str">
        <f>IF(ISBLANK($C300),"",_xlfn.IFNA(MATCH($C300,Deelnemersoverzicht!$C$16:$C$66,0),0))</f>
        <v/>
      </c>
      <c r="X300" s="15"/>
    </row>
    <row r="301" spans="1:24" ht="12" customHeight="1" x14ac:dyDescent="0.2">
      <c r="A301" s="195" t="str">
        <f t="shared" si="21"/>
        <v/>
      </c>
      <c r="B301" s="552"/>
      <c r="C301" s="560"/>
      <c r="D301" s="570"/>
      <c r="E301" s="553"/>
      <c r="F301" s="567"/>
      <c r="G301" s="567"/>
      <c r="H301" s="567"/>
      <c r="I301" s="567"/>
      <c r="J301" s="567"/>
      <c r="K301" s="567"/>
      <c r="L301" s="567"/>
      <c r="M301" s="559"/>
      <c r="N301" s="572"/>
      <c r="O301" s="141" t="str">
        <f t="shared" si="22"/>
        <v/>
      </c>
      <c r="P301" s="15"/>
      <c r="Q301" s="15"/>
      <c r="R301" s="15"/>
      <c r="S301" s="15"/>
      <c r="T301" s="15"/>
      <c r="U301" s="15"/>
      <c r="V301" s="15"/>
      <c r="W301" s="621" t="str">
        <f>IF(ISBLANK($C301),"",_xlfn.IFNA(MATCH($C301,Deelnemersoverzicht!$C$16:$C$66,0),0))</f>
        <v/>
      </c>
      <c r="X301" s="15"/>
    </row>
    <row r="302" spans="1:24" ht="12" customHeight="1" x14ac:dyDescent="0.2">
      <c r="A302" s="195" t="str">
        <f t="shared" si="21"/>
        <v/>
      </c>
      <c r="B302" s="552"/>
      <c r="C302" s="560"/>
      <c r="D302" s="570"/>
      <c r="E302" s="553"/>
      <c r="F302" s="567"/>
      <c r="G302" s="567"/>
      <c r="H302" s="567"/>
      <c r="I302" s="567"/>
      <c r="J302" s="567"/>
      <c r="K302" s="567"/>
      <c r="L302" s="567"/>
      <c r="M302" s="559"/>
      <c r="N302" s="572"/>
      <c r="O302" s="141" t="str">
        <f t="shared" si="22"/>
        <v/>
      </c>
      <c r="P302" s="15"/>
      <c r="Q302" s="15"/>
      <c r="R302" s="15"/>
      <c r="S302" s="15"/>
      <c r="T302" s="15"/>
      <c r="U302" s="15"/>
      <c r="V302" s="15"/>
      <c r="W302" s="621" t="str">
        <f>IF(ISBLANK($C302),"",_xlfn.IFNA(MATCH($C302,Deelnemersoverzicht!$C$16:$C$66,0),0))</f>
        <v/>
      </c>
      <c r="X302" s="15"/>
    </row>
    <row r="303" spans="1:24" ht="12" customHeight="1" x14ac:dyDescent="0.2">
      <c r="A303" s="195" t="str">
        <f t="shared" si="21"/>
        <v/>
      </c>
      <c r="B303" s="552"/>
      <c r="C303" s="560"/>
      <c r="D303" s="570"/>
      <c r="E303" s="553"/>
      <c r="F303" s="567"/>
      <c r="G303" s="567"/>
      <c r="H303" s="567"/>
      <c r="I303" s="567"/>
      <c r="J303" s="567"/>
      <c r="K303" s="567"/>
      <c r="L303" s="567"/>
      <c r="M303" s="559"/>
      <c r="N303" s="572"/>
      <c r="O303" s="141" t="str">
        <f t="shared" si="22"/>
        <v/>
      </c>
      <c r="P303" s="15"/>
      <c r="Q303" s="15"/>
      <c r="R303" s="15"/>
      <c r="S303" s="15"/>
      <c r="T303" s="15"/>
      <c r="U303" s="15"/>
      <c r="V303" s="15"/>
      <c r="W303" s="621" t="str">
        <f>IF(ISBLANK($C303),"",_xlfn.IFNA(MATCH($C303,Deelnemersoverzicht!$C$16:$C$66,0),0))</f>
        <v/>
      </c>
      <c r="X303" s="15"/>
    </row>
    <row r="304" spans="1:24" ht="12" customHeight="1" x14ac:dyDescent="0.2">
      <c r="A304" s="195" t="str">
        <f t="shared" si="21"/>
        <v/>
      </c>
      <c r="B304" s="552"/>
      <c r="C304" s="560"/>
      <c r="D304" s="570"/>
      <c r="E304" s="553"/>
      <c r="F304" s="567"/>
      <c r="G304" s="567"/>
      <c r="H304" s="567"/>
      <c r="I304" s="567"/>
      <c r="J304" s="567"/>
      <c r="K304" s="567"/>
      <c r="L304" s="567"/>
      <c r="M304" s="559"/>
      <c r="N304" s="572"/>
      <c r="O304" s="141" t="str">
        <f t="shared" si="22"/>
        <v/>
      </c>
      <c r="P304" s="15"/>
      <c r="Q304" s="15"/>
      <c r="R304" s="15"/>
      <c r="S304" s="15"/>
      <c r="T304" s="15"/>
      <c r="U304" s="15"/>
      <c r="V304" s="15"/>
      <c r="W304" s="621" t="str">
        <f>IF(ISBLANK($C304),"",_xlfn.IFNA(MATCH($C304,Deelnemersoverzicht!$C$16:$C$66,0),0))</f>
        <v/>
      </c>
      <c r="X304" s="15"/>
    </row>
    <row r="305" spans="1:24" ht="12" customHeight="1" x14ac:dyDescent="0.2">
      <c r="A305" s="195" t="str">
        <f t="shared" si="21"/>
        <v/>
      </c>
      <c r="B305" s="552"/>
      <c r="C305" s="560"/>
      <c r="D305" s="570"/>
      <c r="E305" s="553"/>
      <c r="F305" s="567"/>
      <c r="G305" s="567"/>
      <c r="H305" s="567"/>
      <c r="I305" s="567"/>
      <c r="J305" s="567"/>
      <c r="K305" s="567"/>
      <c r="L305" s="567"/>
      <c r="M305" s="559"/>
      <c r="N305" s="572"/>
      <c r="O305" s="141" t="str">
        <f t="shared" si="22"/>
        <v/>
      </c>
      <c r="P305" s="15"/>
      <c r="Q305" s="15"/>
      <c r="R305" s="15"/>
      <c r="S305" s="15"/>
      <c r="T305" s="15"/>
      <c r="U305" s="15"/>
      <c r="V305" s="15"/>
      <c r="W305" s="621" t="str">
        <f>IF(ISBLANK($C305),"",_xlfn.IFNA(MATCH($C305,Deelnemersoverzicht!$C$16:$C$66,0),0))</f>
        <v/>
      </c>
      <c r="X305" s="15"/>
    </row>
    <row r="306" spans="1:24" ht="12" customHeight="1" x14ac:dyDescent="0.2">
      <c r="A306" s="195" t="str">
        <f t="shared" si="21"/>
        <v/>
      </c>
      <c r="B306" s="552"/>
      <c r="C306" s="560"/>
      <c r="D306" s="570"/>
      <c r="E306" s="553"/>
      <c r="F306" s="567"/>
      <c r="G306" s="567"/>
      <c r="H306" s="567"/>
      <c r="I306" s="567"/>
      <c r="J306" s="567"/>
      <c r="K306" s="567"/>
      <c r="L306" s="567"/>
      <c r="M306" s="559"/>
      <c r="N306" s="572"/>
      <c r="O306" s="141" t="str">
        <f t="shared" si="22"/>
        <v/>
      </c>
      <c r="P306" s="15"/>
      <c r="Q306" s="15"/>
      <c r="R306" s="15"/>
      <c r="S306" s="15"/>
      <c r="T306" s="15"/>
      <c r="U306" s="15"/>
      <c r="V306" s="15"/>
      <c r="W306" s="621" t="str">
        <f>IF(ISBLANK($C306),"",_xlfn.IFNA(MATCH($C306,Deelnemersoverzicht!$C$16:$C$66,0),0))</f>
        <v/>
      </c>
      <c r="X306" s="15"/>
    </row>
    <row r="307" spans="1:24" ht="12" customHeight="1" x14ac:dyDescent="0.2">
      <c r="A307" s="195" t="str">
        <f t="shared" si="21"/>
        <v/>
      </c>
      <c r="B307" s="552"/>
      <c r="C307" s="560"/>
      <c r="D307" s="570"/>
      <c r="E307" s="553"/>
      <c r="F307" s="567"/>
      <c r="G307" s="567"/>
      <c r="H307" s="567"/>
      <c r="I307" s="567"/>
      <c r="J307" s="567"/>
      <c r="K307" s="567"/>
      <c r="L307" s="567"/>
      <c r="M307" s="559"/>
      <c r="N307" s="572"/>
      <c r="O307" s="141" t="str">
        <f t="shared" si="22"/>
        <v/>
      </c>
      <c r="P307" s="15"/>
      <c r="Q307" s="15"/>
      <c r="R307" s="15"/>
      <c r="S307" s="15"/>
      <c r="T307" s="15"/>
      <c r="U307" s="15"/>
      <c r="V307" s="15"/>
      <c r="W307" s="621" t="str">
        <f>IF(ISBLANK($C307),"",_xlfn.IFNA(MATCH($C307,Deelnemersoverzicht!$C$16:$C$66,0),0))</f>
        <v/>
      </c>
      <c r="X307" s="15"/>
    </row>
    <row r="308" spans="1:24" ht="12" customHeight="1" x14ac:dyDescent="0.2">
      <c r="A308" s="195" t="str">
        <f t="shared" si="21"/>
        <v/>
      </c>
      <c r="B308" s="552"/>
      <c r="C308" s="560"/>
      <c r="D308" s="570"/>
      <c r="E308" s="553"/>
      <c r="F308" s="567"/>
      <c r="G308" s="567"/>
      <c r="H308" s="567"/>
      <c r="I308" s="567"/>
      <c r="J308" s="567"/>
      <c r="K308" s="567"/>
      <c r="L308" s="567"/>
      <c r="M308" s="559"/>
      <c r="N308" s="572"/>
      <c r="O308" s="141" t="str">
        <f t="shared" si="22"/>
        <v/>
      </c>
      <c r="P308" s="15"/>
      <c r="Q308" s="15"/>
      <c r="R308" s="15"/>
      <c r="S308" s="15"/>
      <c r="T308" s="15"/>
      <c r="U308" s="15"/>
      <c r="V308" s="15"/>
      <c r="W308" s="621" t="str">
        <f>IF(ISBLANK($C308),"",_xlfn.IFNA(MATCH($C308,Deelnemersoverzicht!$C$16:$C$66,0),0))</f>
        <v/>
      </c>
      <c r="X308" s="15"/>
    </row>
    <row r="309" spans="1:24" ht="12" customHeight="1" x14ac:dyDescent="0.2">
      <c r="A309" s="195" t="str">
        <f t="shared" si="21"/>
        <v/>
      </c>
      <c r="B309" s="552"/>
      <c r="C309" s="560"/>
      <c r="D309" s="570"/>
      <c r="E309" s="553"/>
      <c r="F309" s="567"/>
      <c r="G309" s="567"/>
      <c r="H309" s="567"/>
      <c r="I309" s="567"/>
      <c r="J309" s="567"/>
      <c r="K309" s="567"/>
      <c r="L309" s="567"/>
      <c r="M309" s="559"/>
      <c r="N309" s="572"/>
      <c r="O309" s="141" t="str">
        <f t="shared" si="22"/>
        <v/>
      </c>
      <c r="P309" s="15"/>
      <c r="Q309" s="15"/>
      <c r="R309" s="15"/>
      <c r="S309" s="15"/>
      <c r="T309" s="15"/>
      <c r="U309" s="15"/>
      <c r="V309" s="15"/>
      <c r="W309" s="621" t="str">
        <f>IF(ISBLANK($C309),"",_xlfn.IFNA(MATCH($C309,Deelnemersoverzicht!$C$16:$C$66,0),0))</f>
        <v/>
      </c>
      <c r="X309" s="15"/>
    </row>
    <row r="310" spans="1:24" ht="12" customHeight="1" x14ac:dyDescent="0.2">
      <c r="A310" s="195" t="str">
        <f t="shared" si="21"/>
        <v/>
      </c>
      <c r="B310" s="552"/>
      <c r="C310" s="560"/>
      <c r="D310" s="570"/>
      <c r="E310" s="553"/>
      <c r="F310" s="567"/>
      <c r="G310" s="567"/>
      <c r="H310" s="567"/>
      <c r="I310" s="567"/>
      <c r="J310" s="567"/>
      <c r="K310" s="567"/>
      <c r="L310" s="567"/>
      <c r="M310" s="559"/>
      <c r="N310" s="572"/>
      <c r="O310" s="141" t="str">
        <f t="shared" si="22"/>
        <v/>
      </c>
      <c r="P310" s="15"/>
      <c r="Q310" s="15"/>
      <c r="R310" s="15"/>
      <c r="S310" s="15"/>
      <c r="T310" s="15"/>
      <c r="U310" s="15"/>
      <c r="V310" s="15"/>
      <c r="W310" s="621" t="str">
        <f>IF(ISBLANK($C310),"",_xlfn.IFNA(MATCH($C310,Deelnemersoverzicht!$C$16:$C$66,0),0))</f>
        <v/>
      </c>
      <c r="X310" s="15"/>
    </row>
    <row r="311" spans="1:24" ht="12" customHeight="1" x14ac:dyDescent="0.2">
      <c r="A311" s="195" t="str">
        <f t="shared" si="21"/>
        <v/>
      </c>
      <c r="B311" s="552"/>
      <c r="C311" s="560"/>
      <c r="D311" s="570"/>
      <c r="E311" s="553"/>
      <c r="F311" s="567"/>
      <c r="G311" s="567"/>
      <c r="H311" s="567"/>
      <c r="I311" s="567"/>
      <c r="J311" s="567"/>
      <c r="K311" s="567"/>
      <c r="L311" s="567"/>
      <c r="M311" s="559"/>
      <c r="N311" s="572"/>
      <c r="O311" s="141" t="str">
        <f t="shared" si="22"/>
        <v/>
      </c>
      <c r="P311" s="15"/>
      <c r="Q311" s="15"/>
      <c r="R311" s="15"/>
      <c r="S311" s="15"/>
      <c r="T311" s="15"/>
      <c r="U311" s="15"/>
      <c r="V311" s="15"/>
      <c r="W311" s="621" t="str">
        <f>IF(ISBLANK($C311),"",_xlfn.IFNA(MATCH($C311,Deelnemersoverzicht!$C$16:$C$66,0),0))</f>
        <v/>
      </c>
      <c r="X311" s="15"/>
    </row>
    <row r="312" spans="1:24" ht="12" customHeight="1" x14ac:dyDescent="0.2">
      <c r="A312" s="195" t="str">
        <f t="shared" si="21"/>
        <v/>
      </c>
      <c r="B312" s="552"/>
      <c r="C312" s="560"/>
      <c r="D312" s="570"/>
      <c r="E312" s="553"/>
      <c r="F312" s="567"/>
      <c r="G312" s="567"/>
      <c r="H312" s="567"/>
      <c r="I312" s="567"/>
      <c r="J312" s="567"/>
      <c r="K312" s="567"/>
      <c r="L312" s="567"/>
      <c r="M312" s="559"/>
      <c r="N312" s="572"/>
      <c r="O312" s="141" t="str">
        <f t="shared" si="22"/>
        <v/>
      </c>
      <c r="P312" s="15"/>
      <c r="Q312" s="15"/>
      <c r="R312" s="15"/>
      <c r="S312" s="15"/>
      <c r="T312" s="15"/>
      <c r="U312" s="15"/>
      <c r="V312" s="15"/>
      <c r="W312" s="621" t="str">
        <f>IF(ISBLANK($C312),"",_xlfn.IFNA(MATCH($C312,Deelnemersoverzicht!$C$16:$C$66,0),0))</f>
        <v/>
      </c>
      <c r="X312" s="15"/>
    </row>
    <row r="313" spans="1:24" ht="12" customHeight="1" x14ac:dyDescent="0.2">
      <c r="A313" s="195" t="str">
        <f t="shared" si="21"/>
        <v/>
      </c>
      <c r="B313" s="552"/>
      <c r="C313" s="560"/>
      <c r="D313" s="570"/>
      <c r="E313" s="553"/>
      <c r="F313" s="567"/>
      <c r="G313" s="567"/>
      <c r="H313" s="567"/>
      <c r="I313" s="567"/>
      <c r="J313" s="567"/>
      <c r="K313" s="567"/>
      <c r="L313" s="567"/>
      <c r="M313" s="559"/>
      <c r="N313" s="572"/>
      <c r="O313" s="141" t="str">
        <f t="shared" si="22"/>
        <v/>
      </c>
      <c r="P313" s="15"/>
      <c r="Q313" s="15"/>
      <c r="R313" s="15"/>
      <c r="S313" s="15"/>
      <c r="T313" s="15"/>
      <c r="U313" s="15"/>
      <c r="V313" s="15"/>
      <c r="W313" s="621" t="str">
        <f>IF(ISBLANK($C313),"",_xlfn.IFNA(MATCH($C313,Deelnemersoverzicht!$C$16:$C$66,0),0))</f>
        <v/>
      </c>
      <c r="X313" s="15"/>
    </row>
    <row r="314" spans="1:24" ht="12" customHeight="1" x14ac:dyDescent="0.2">
      <c r="A314" s="195" t="str">
        <f t="shared" si="21"/>
        <v/>
      </c>
      <c r="B314" s="552"/>
      <c r="C314" s="560"/>
      <c r="D314" s="570"/>
      <c r="E314" s="553"/>
      <c r="F314" s="567"/>
      <c r="G314" s="567"/>
      <c r="H314" s="567"/>
      <c r="I314" s="567"/>
      <c r="J314" s="567"/>
      <c r="K314" s="567"/>
      <c r="L314" s="567"/>
      <c r="M314" s="559"/>
      <c r="N314" s="572"/>
      <c r="O314" s="141" t="str">
        <f t="shared" si="22"/>
        <v/>
      </c>
      <c r="P314" s="15"/>
      <c r="Q314" s="15"/>
      <c r="R314" s="15"/>
      <c r="S314" s="15"/>
      <c r="T314" s="15"/>
      <c r="U314" s="15"/>
      <c r="V314" s="15"/>
      <c r="W314" s="621" t="str">
        <f>IF(ISBLANK($C314),"",_xlfn.IFNA(MATCH($C314,Deelnemersoverzicht!$C$16:$C$66,0),0))</f>
        <v/>
      </c>
      <c r="X314" s="15"/>
    </row>
    <row r="315" spans="1:24" ht="12" customHeight="1" x14ac:dyDescent="0.2">
      <c r="A315" s="118"/>
      <c r="B315" s="137"/>
      <c r="C315" s="15"/>
      <c r="D315" s="137"/>
      <c r="E315" s="137"/>
      <c r="F315" s="137"/>
      <c r="G315" s="137"/>
      <c r="H315" s="137"/>
      <c r="I315" s="137"/>
      <c r="J315" s="137"/>
      <c r="K315" s="15"/>
      <c r="L315" s="15"/>
      <c r="M315" s="470" t="s">
        <v>506</v>
      </c>
      <c r="N315" s="471">
        <f>SUM(N265:N314)</f>
        <v>0</v>
      </c>
      <c r="O315" s="15"/>
      <c r="P315" s="136"/>
      <c r="Q315" s="118"/>
      <c r="R315" s="15"/>
      <c r="S315" s="15"/>
      <c r="T315" s="15"/>
      <c r="U315" s="15"/>
      <c r="V315" s="15"/>
      <c r="X315" s="15"/>
    </row>
    <row r="316" spans="1:24" ht="12" customHeight="1" x14ac:dyDescent="0.2">
      <c r="A316" s="118"/>
      <c r="B316" s="137"/>
      <c r="C316" s="137"/>
      <c r="D316" s="137"/>
      <c r="E316" s="137"/>
      <c r="F316" s="137"/>
      <c r="G316" s="137"/>
      <c r="H316" s="137"/>
      <c r="I316" s="137"/>
      <c r="J316" s="137"/>
      <c r="K316" s="15"/>
      <c r="L316" s="15"/>
      <c r="M316" s="136"/>
      <c r="N316" s="137"/>
      <c r="O316" s="15"/>
      <c r="P316" s="136"/>
      <c r="Q316" s="118"/>
      <c r="R316" s="15"/>
      <c r="S316" s="15"/>
      <c r="T316" s="15"/>
      <c r="U316" s="15"/>
      <c r="V316" s="15"/>
      <c r="X316" s="15"/>
    </row>
    <row r="317" spans="1:24" ht="12" customHeight="1" x14ac:dyDescent="0.2">
      <c r="A317" s="118"/>
      <c r="B317" s="137"/>
      <c r="C317" s="15"/>
      <c r="D317" s="137"/>
      <c r="E317" s="137"/>
      <c r="F317" s="137"/>
      <c r="G317" s="137"/>
      <c r="H317" s="137"/>
      <c r="I317" s="137"/>
      <c r="J317" s="137"/>
      <c r="K317" s="15"/>
      <c r="L317" s="15"/>
      <c r="M317" s="470" t="s">
        <v>507</v>
      </c>
      <c r="N317" s="471">
        <f>N207+N261+N315</f>
        <v>0</v>
      </c>
      <c r="O317" s="15"/>
      <c r="P317" s="136"/>
      <c r="Q317" s="118"/>
      <c r="R317" s="15"/>
      <c r="S317" s="15"/>
      <c r="T317" s="15"/>
      <c r="U317" s="15"/>
      <c r="V317" s="15"/>
      <c r="X317" s="15"/>
    </row>
    <row r="318" spans="1:24" ht="12" customHeight="1" thickBot="1" x14ac:dyDescent="0.25">
      <c r="A318" s="118"/>
      <c r="B318" s="136"/>
      <c r="C318" s="136"/>
      <c r="D318" s="136"/>
      <c r="E318" s="136"/>
      <c r="F318" s="136"/>
      <c r="G318" s="136"/>
      <c r="H318" s="136"/>
      <c r="I318" s="136"/>
      <c r="J318" s="136"/>
      <c r="K318" s="136"/>
      <c r="L318" s="136"/>
      <c r="M318" s="136"/>
      <c r="N318" s="136"/>
      <c r="O318" s="15"/>
      <c r="P318" s="136"/>
      <c r="Q318" s="118"/>
      <c r="R318" s="15"/>
      <c r="S318" s="15"/>
      <c r="T318" s="15"/>
      <c r="U318" s="15"/>
      <c r="V318" s="15"/>
      <c r="X318" s="15"/>
    </row>
    <row r="319" spans="1:24"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H319" s="15"/>
      <c r="I319" s="15"/>
      <c r="J319" s="118"/>
      <c r="K319" s="15"/>
      <c r="L319" s="15"/>
      <c r="M319" s="142" t="str">
        <f>"Totaal"&amp;" "&amp;B2&amp;": "</f>
        <v xml:space="preserve">Totaal Resultaat 10: </v>
      </c>
      <c r="N319" s="476">
        <f>N317+N151+N90</f>
        <v>0</v>
      </c>
      <c r="O319" s="15"/>
      <c r="P319" s="118"/>
      <c r="Q319" s="118"/>
      <c r="R319" s="15"/>
      <c r="S319" s="15"/>
      <c r="T319" s="15"/>
      <c r="U319" s="15"/>
      <c r="V319" s="15"/>
      <c r="X319" s="15"/>
    </row>
    <row r="320" spans="1:24" ht="12" customHeight="1" x14ac:dyDescent="0.2">
      <c r="A320" s="118"/>
      <c r="B320" s="15"/>
      <c r="D320" s="136"/>
      <c r="E320" s="136"/>
      <c r="F320" s="136"/>
      <c r="G320" s="136"/>
      <c r="H320" s="136"/>
      <c r="I320" s="136"/>
      <c r="J320" s="136"/>
      <c r="K320" s="136"/>
      <c r="L320" s="136"/>
      <c r="M320" s="136"/>
      <c r="N320" s="136"/>
      <c r="O320" s="136"/>
      <c r="P320" s="136"/>
      <c r="Q320" s="118"/>
      <c r="R320" s="15"/>
      <c r="S320" s="15"/>
      <c r="T320" s="15"/>
      <c r="U320" s="15"/>
      <c r="V320" s="15"/>
      <c r="X320" s="15"/>
    </row>
    <row r="321" spans="1:24" ht="12" customHeight="1" x14ac:dyDescent="0.2">
      <c r="A321" s="118"/>
      <c r="B321" s="592" t="s">
        <v>325</v>
      </c>
      <c r="C321" s="593"/>
      <c r="D321" s="593"/>
      <c r="E321" s="593"/>
      <c r="F321" s="593"/>
      <c r="G321" s="593"/>
      <c r="H321" s="593"/>
      <c r="I321" s="593"/>
      <c r="J321" s="593"/>
      <c r="K321" s="593"/>
      <c r="L321" s="593"/>
      <c r="M321" s="593"/>
      <c r="N321" s="594"/>
      <c r="O321" s="136"/>
      <c r="P321" s="136"/>
      <c r="Q321" s="118"/>
      <c r="R321" s="15"/>
      <c r="S321" s="15"/>
      <c r="T321" s="15"/>
      <c r="U321" s="15"/>
      <c r="V321" s="15"/>
      <c r="X321" s="15"/>
    </row>
    <row r="322" spans="1:24" ht="12" customHeight="1" x14ac:dyDescent="0.2">
      <c r="A322" s="118"/>
      <c r="B322" s="649"/>
      <c r="C322" s="650"/>
      <c r="D322" s="651"/>
      <c r="E322" s="651"/>
      <c r="F322" s="651"/>
      <c r="G322" s="651"/>
      <c r="H322" s="651"/>
      <c r="I322" s="651"/>
      <c r="J322" s="651"/>
      <c r="K322" s="651"/>
      <c r="L322" s="651"/>
      <c r="M322" s="651"/>
      <c r="N322" s="652"/>
      <c r="O322" s="136"/>
      <c r="P322" s="136"/>
      <c r="Q322" s="118"/>
      <c r="R322" s="15"/>
      <c r="S322" s="15"/>
      <c r="T322" s="15"/>
      <c r="U322" s="15"/>
      <c r="V322" s="15"/>
      <c r="X322" s="15"/>
    </row>
    <row r="323" spans="1:24" ht="12" customHeight="1" x14ac:dyDescent="0.2">
      <c r="A323" s="118"/>
      <c r="B323" s="649"/>
      <c r="C323" s="650"/>
      <c r="D323" s="651"/>
      <c r="E323" s="651"/>
      <c r="F323" s="651"/>
      <c r="G323" s="651"/>
      <c r="H323" s="651"/>
      <c r="I323" s="651"/>
      <c r="J323" s="651"/>
      <c r="K323" s="651"/>
      <c r="L323" s="651"/>
      <c r="M323" s="651"/>
      <c r="N323" s="652"/>
      <c r="O323" s="136"/>
      <c r="P323" s="136"/>
      <c r="Q323" s="118"/>
      <c r="R323" s="15"/>
      <c r="S323" s="15"/>
      <c r="T323" s="15"/>
      <c r="U323" s="15"/>
      <c r="V323" s="15"/>
      <c r="X323" s="15"/>
    </row>
    <row r="324" spans="1:24" ht="12" customHeight="1" x14ac:dyDescent="0.2">
      <c r="A324" s="118"/>
      <c r="B324" s="649"/>
      <c r="C324" s="650"/>
      <c r="D324" s="651"/>
      <c r="E324" s="651"/>
      <c r="F324" s="651"/>
      <c r="G324" s="651"/>
      <c r="H324" s="651"/>
      <c r="I324" s="651"/>
      <c r="J324" s="651"/>
      <c r="K324" s="651"/>
      <c r="L324" s="651"/>
      <c r="M324" s="651"/>
      <c r="N324" s="652"/>
      <c r="O324" s="136"/>
      <c r="P324" s="136"/>
      <c r="Q324" s="118"/>
      <c r="R324" s="15"/>
      <c r="S324" s="15"/>
      <c r="T324" s="15"/>
      <c r="U324" s="15"/>
      <c r="V324" s="15"/>
      <c r="X324" s="15"/>
    </row>
    <row r="325" spans="1:24" ht="12" customHeight="1" x14ac:dyDescent="0.2">
      <c r="A325" s="118"/>
      <c r="B325" s="649"/>
      <c r="C325" s="650"/>
      <c r="D325" s="651"/>
      <c r="E325" s="651"/>
      <c r="F325" s="651"/>
      <c r="G325" s="651"/>
      <c r="H325" s="651"/>
      <c r="I325" s="651"/>
      <c r="J325" s="651"/>
      <c r="K325" s="651"/>
      <c r="L325" s="651"/>
      <c r="M325" s="651"/>
      <c r="N325" s="652"/>
      <c r="O325" s="136"/>
      <c r="P325" s="136"/>
      <c r="Q325" s="118"/>
      <c r="R325" s="15"/>
      <c r="S325" s="15"/>
      <c r="T325" s="15"/>
      <c r="U325" s="15"/>
      <c r="V325" s="15"/>
      <c r="X325" s="15"/>
    </row>
    <row r="326" spans="1:24" ht="12" customHeight="1" x14ac:dyDescent="0.2">
      <c r="A326" s="118"/>
      <c r="B326" s="649"/>
      <c r="C326" s="650"/>
      <c r="D326" s="651"/>
      <c r="E326" s="651"/>
      <c r="F326" s="651"/>
      <c r="G326" s="651"/>
      <c r="H326" s="651"/>
      <c r="I326" s="651"/>
      <c r="J326" s="651"/>
      <c r="K326" s="651"/>
      <c r="L326" s="651"/>
      <c r="M326" s="651"/>
      <c r="N326" s="652"/>
      <c r="O326" s="136"/>
      <c r="P326" s="136"/>
      <c r="Q326" s="118"/>
      <c r="R326" s="15"/>
      <c r="S326" s="15"/>
      <c r="T326" s="15"/>
      <c r="U326" s="15"/>
      <c r="V326" s="15"/>
      <c r="X326" s="15"/>
    </row>
    <row r="327" spans="1:24" ht="12" customHeight="1" x14ac:dyDescent="0.2">
      <c r="A327" s="118"/>
      <c r="B327" s="649"/>
      <c r="C327" s="650"/>
      <c r="D327" s="651"/>
      <c r="E327" s="651"/>
      <c r="F327" s="651"/>
      <c r="G327" s="651"/>
      <c r="H327" s="651"/>
      <c r="I327" s="651"/>
      <c r="J327" s="651"/>
      <c r="K327" s="651"/>
      <c r="L327" s="651"/>
      <c r="M327" s="651"/>
      <c r="N327" s="652"/>
      <c r="O327" s="136"/>
      <c r="P327" s="136"/>
      <c r="Q327" s="118"/>
      <c r="R327" s="15"/>
      <c r="S327" s="15"/>
      <c r="T327" s="15"/>
      <c r="U327" s="15"/>
      <c r="V327" s="15"/>
      <c r="X327" s="15"/>
    </row>
    <row r="328" spans="1:24" ht="12" customHeight="1" x14ac:dyDescent="0.2">
      <c r="A328" s="118"/>
      <c r="B328" s="649"/>
      <c r="C328" s="650"/>
      <c r="D328" s="651"/>
      <c r="E328" s="651"/>
      <c r="F328" s="651"/>
      <c r="G328" s="651"/>
      <c r="H328" s="651"/>
      <c r="I328" s="651"/>
      <c r="J328" s="651"/>
      <c r="K328" s="651"/>
      <c r="L328" s="651"/>
      <c r="M328" s="651"/>
      <c r="N328" s="652"/>
      <c r="O328" s="136"/>
      <c r="P328" s="136"/>
      <c r="Q328" s="118"/>
      <c r="R328" s="15"/>
      <c r="S328" s="15"/>
      <c r="T328" s="15"/>
      <c r="U328" s="15"/>
      <c r="V328" s="15"/>
      <c r="X328" s="15"/>
    </row>
    <row r="329" spans="1:24" ht="12" customHeight="1" x14ac:dyDescent="0.2">
      <c r="A329" s="118"/>
      <c r="B329" s="649"/>
      <c r="C329" s="650"/>
      <c r="D329" s="651"/>
      <c r="E329" s="651"/>
      <c r="F329" s="651"/>
      <c r="G329" s="651"/>
      <c r="H329" s="651"/>
      <c r="I329" s="651"/>
      <c r="J329" s="651"/>
      <c r="K329" s="651"/>
      <c r="L329" s="651"/>
      <c r="M329" s="651"/>
      <c r="N329" s="652"/>
      <c r="O329" s="136"/>
      <c r="P329" s="136"/>
      <c r="Q329" s="118"/>
      <c r="R329" s="15"/>
      <c r="S329" s="15"/>
      <c r="T329" s="15"/>
      <c r="U329" s="15"/>
      <c r="V329" s="15"/>
      <c r="X329" s="15"/>
    </row>
    <row r="330" spans="1:24" ht="12" customHeight="1" x14ac:dyDescent="0.2">
      <c r="A330" s="118"/>
      <c r="B330" s="649"/>
      <c r="C330" s="650"/>
      <c r="D330" s="651"/>
      <c r="E330" s="651"/>
      <c r="F330" s="651"/>
      <c r="G330" s="651"/>
      <c r="H330" s="651"/>
      <c r="I330" s="651"/>
      <c r="J330" s="651"/>
      <c r="K330" s="651"/>
      <c r="L330" s="651"/>
      <c r="M330" s="651"/>
      <c r="N330" s="652"/>
      <c r="O330" s="136"/>
      <c r="P330" s="136"/>
      <c r="Q330" s="118"/>
      <c r="R330" s="15"/>
      <c r="S330" s="15"/>
      <c r="T330" s="15"/>
      <c r="U330" s="15"/>
      <c r="V330" s="15"/>
      <c r="X330" s="15"/>
    </row>
    <row r="331" spans="1:24" ht="12" customHeight="1" x14ac:dyDescent="0.2">
      <c r="A331" s="118"/>
      <c r="B331" s="649"/>
      <c r="C331" s="650"/>
      <c r="D331" s="651"/>
      <c r="E331" s="651"/>
      <c r="F331" s="651"/>
      <c r="G331" s="651"/>
      <c r="H331" s="651"/>
      <c r="I331" s="651"/>
      <c r="J331" s="651"/>
      <c r="K331" s="651"/>
      <c r="L331" s="651"/>
      <c r="M331" s="651"/>
      <c r="N331" s="652"/>
      <c r="O331" s="136"/>
      <c r="P331" s="136"/>
      <c r="Q331" s="118"/>
      <c r="R331" s="15"/>
      <c r="S331" s="15"/>
      <c r="T331" s="15"/>
      <c r="U331" s="15"/>
      <c r="V331" s="15"/>
      <c r="X331" s="15"/>
    </row>
    <row r="332" spans="1:24" ht="12" customHeight="1" x14ac:dyDescent="0.2">
      <c r="A332" s="118"/>
      <c r="B332" s="649"/>
      <c r="C332" s="650"/>
      <c r="D332" s="651"/>
      <c r="E332" s="651"/>
      <c r="F332" s="651"/>
      <c r="G332" s="651"/>
      <c r="H332" s="651"/>
      <c r="I332" s="651"/>
      <c r="J332" s="651"/>
      <c r="K332" s="651"/>
      <c r="L332" s="651"/>
      <c r="M332" s="651"/>
      <c r="N332" s="652"/>
      <c r="O332" s="136"/>
      <c r="P332" s="136"/>
      <c r="Q332" s="118"/>
      <c r="R332" s="15"/>
      <c r="S332" s="15"/>
      <c r="T332" s="15"/>
      <c r="U332" s="15"/>
      <c r="V332" s="15"/>
      <c r="X332" s="15"/>
    </row>
    <row r="333" spans="1:24" ht="12" customHeight="1" x14ac:dyDescent="0.2">
      <c r="A333" s="118"/>
      <c r="B333" s="649"/>
      <c r="C333" s="650"/>
      <c r="D333" s="651"/>
      <c r="E333" s="651"/>
      <c r="F333" s="651"/>
      <c r="G333" s="651"/>
      <c r="H333" s="651"/>
      <c r="I333" s="651"/>
      <c r="J333" s="651"/>
      <c r="K333" s="651"/>
      <c r="L333" s="651"/>
      <c r="M333" s="651"/>
      <c r="N333" s="652"/>
      <c r="O333" s="136"/>
      <c r="P333" s="136"/>
      <c r="Q333" s="118"/>
      <c r="R333" s="15"/>
      <c r="S333" s="15"/>
      <c r="T333" s="15"/>
      <c r="U333" s="15"/>
      <c r="V333" s="15"/>
      <c r="X333" s="15"/>
    </row>
    <row r="334" spans="1:24" ht="12" customHeight="1" x14ac:dyDescent="0.2">
      <c r="A334" s="118"/>
      <c r="B334" s="649"/>
      <c r="C334" s="650"/>
      <c r="D334" s="651"/>
      <c r="E334" s="651"/>
      <c r="F334" s="651"/>
      <c r="G334" s="651"/>
      <c r="H334" s="651"/>
      <c r="I334" s="651"/>
      <c r="J334" s="651"/>
      <c r="K334" s="651"/>
      <c r="L334" s="651"/>
      <c r="M334" s="651"/>
      <c r="N334" s="652"/>
      <c r="O334" s="136"/>
      <c r="P334" s="136"/>
      <c r="Q334" s="118"/>
      <c r="R334" s="15"/>
      <c r="S334" s="15"/>
      <c r="T334" s="15"/>
      <c r="U334" s="15"/>
      <c r="V334" s="15"/>
      <c r="X334" s="15"/>
    </row>
    <row r="335" spans="1:24" ht="12" customHeight="1" x14ac:dyDescent="0.2">
      <c r="A335" s="118"/>
      <c r="B335" s="649"/>
      <c r="C335" s="650"/>
      <c r="D335" s="651"/>
      <c r="E335" s="651"/>
      <c r="F335" s="651"/>
      <c r="G335" s="651"/>
      <c r="H335" s="651"/>
      <c r="I335" s="651"/>
      <c r="J335" s="651"/>
      <c r="K335" s="651"/>
      <c r="L335" s="651"/>
      <c r="M335" s="651"/>
      <c r="N335" s="652"/>
      <c r="O335" s="136"/>
      <c r="P335" s="136"/>
      <c r="Q335" s="118"/>
      <c r="R335" s="15"/>
      <c r="S335" s="15"/>
      <c r="T335" s="15"/>
      <c r="U335" s="15"/>
      <c r="V335" s="15"/>
      <c r="X335" s="15"/>
    </row>
    <row r="336" spans="1:24" ht="12" customHeight="1" x14ac:dyDescent="0.2">
      <c r="A336" s="118"/>
      <c r="B336" s="649"/>
      <c r="C336" s="650"/>
      <c r="D336" s="651"/>
      <c r="E336" s="651"/>
      <c r="F336" s="651"/>
      <c r="G336" s="651"/>
      <c r="H336" s="651"/>
      <c r="I336" s="651"/>
      <c r="J336" s="651"/>
      <c r="K336" s="651"/>
      <c r="L336" s="651"/>
      <c r="M336" s="651"/>
      <c r="N336" s="652"/>
      <c r="O336" s="136"/>
      <c r="P336" s="136"/>
      <c r="Q336" s="118"/>
      <c r="R336" s="15"/>
      <c r="S336" s="15"/>
      <c r="T336" s="15"/>
      <c r="U336" s="15"/>
      <c r="V336" s="15"/>
      <c r="X336" s="15"/>
    </row>
    <row r="337" spans="1:24" ht="12" customHeight="1" x14ac:dyDescent="0.2">
      <c r="A337" s="118"/>
      <c r="B337" s="649"/>
      <c r="C337" s="650"/>
      <c r="D337" s="651"/>
      <c r="E337" s="651"/>
      <c r="F337" s="651"/>
      <c r="G337" s="651"/>
      <c r="H337" s="651"/>
      <c r="I337" s="651"/>
      <c r="J337" s="651"/>
      <c r="K337" s="651"/>
      <c r="L337" s="651"/>
      <c r="M337" s="651"/>
      <c r="N337" s="652"/>
      <c r="O337" s="136"/>
      <c r="P337" s="136"/>
      <c r="Q337" s="118"/>
      <c r="R337" s="15"/>
      <c r="S337" s="15"/>
      <c r="T337" s="15"/>
      <c r="U337" s="15"/>
      <c r="V337" s="15"/>
      <c r="X337" s="15"/>
    </row>
    <row r="338" spans="1:24" ht="12" customHeight="1" x14ac:dyDescent="0.2">
      <c r="A338" s="118"/>
      <c r="B338" s="649"/>
      <c r="C338" s="650"/>
      <c r="D338" s="651"/>
      <c r="E338" s="651"/>
      <c r="F338" s="651"/>
      <c r="G338" s="651"/>
      <c r="H338" s="651"/>
      <c r="I338" s="651"/>
      <c r="J338" s="651"/>
      <c r="K338" s="651"/>
      <c r="L338" s="651"/>
      <c r="M338" s="651"/>
      <c r="N338" s="652"/>
      <c r="O338" s="136"/>
      <c r="P338" s="136"/>
      <c r="Q338" s="118"/>
      <c r="R338" s="15"/>
      <c r="S338" s="15"/>
      <c r="T338" s="15"/>
      <c r="U338" s="15"/>
      <c r="V338" s="15"/>
      <c r="X338" s="15"/>
    </row>
    <row r="339" spans="1:24" ht="12" customHeight="1" x14ac:dyDescent="0.2">
      <c r="A339" s="118"/>
      <c r="B339" s="649"/>
      <c r="C339" s="650"/>
      <c r="D339" s="651"/>
      <c r="E339" s="651"/>
      <c r="F339" s="651"/>
      <c r="G339" s="651"/>
      <c r="H339" s="651"/>
      <c r="I339" s="651"/>
      <c r="J339" s="651"/>
      <c r="K339" s="651"/>
      <c r="L339" s="651"/>
      <c r="M339" s="651"/>
      <c r="N339" s="652"/>
      <c r="O339" s="136"/>
      <c r="P339" s="136"/>
      <c r="Q339" s="118"/>
      <c r="R339" s="15"/>
      <c r="S339" s="15"/>
      <c r="T339" s="15"/>
      <c r="U339" s="15"/>
      <c r="V339" s="15"/>
      <c r="X339" s="15"/>
    </row>
    <row r="340" spans="1:24" ht="12" customHeight="1" x14ac:dyDescent="0.2">
      <c r="A340" s="118"/>
      <c r="B340" s="649"/>
      <c r="C340" s="650"/>
      <c r="D340" s="651"/>
      <c r="E340" s="651"/>
      <c r="F340" s="651"/>
      <c r="G340" s="651"/>
      <c r="H340" s="651"/>
      <c r="I340" s="651"/>
      <c r="J340" s="651"/>
      <c r="K340" s="651"/>
      <c r="L340" s="651"/>
      <c r="M340" s="651"/>
      <c r="N340" s="652"/>
      <c r="O340" s="136"/>
      <c r="P340" s="136"/>
      <c r="Q340" s="118"/>
      <c r="R340" s="15"/>
      <c r="S340" s="15"/>
      <c r="T340" s="15"/>
      <c r="U340" s="15"/>
      <c r="V340" s="15"/>
      <c r="X340" s="15"/>
    </row>
    <row r="341" spans="1:24" ht="12" customHeight="1" x14ac:dyDescent="0.2">
      <c r="A341" s="118"/>
      <c r="B341" s="649"/>
      <c r="C341" s="650"/>
      <c r="D341" s="651"/>
      <c r="E341" s="651"/>
      <c r="F341" s="651"/>
      <c r="G341" s="651"/>
      <c r="H341" s="651"/>
      <c r="I341" s="651"/>
      <c r="J341" s="651"/>
      <c r="K341" s="651"/>
      <c r="L341" s="651"/>
      <c r="M341" s="651"/>
      <c r="N341" s="652"/>
      <c r="O341" s="136"/>
      <c r="P341" s="136"/>
      <c r="Q341" s="118"/>
      <c r="R341" s="15"/>
      <c r="S341" s="15"/>
      <c r="T341" s="15"/>
      <c r="U341" s="15"/>
      <c r="V341" s="15"/>
      <c r="X341" s="15"/>
    </row>
    <row r="342" spans="1:24" ht="12" customHeight="1" x14ac:dyDescent="0.2">
      <c r="A342" s="118"/>
      <c r="B342" s="649"/>
      <c r="C342" s="650"/>
      <c r="D342" s="651"/>
      <c r="E342" s="651"/>
      <c r="F342" s="651"/>
      <c r="G342" s="651"/>
      <c r="H342" s="651"/>
      <c r="I342" s="651"/>
      <c r="J342" s="651"/>
      <c r="K342" s="651"/>
      <c r="L342" s="651"/>
      <c r="M342" s="651"/>
      <c r="N342" s="652"/>
      <c r="O342" s="136"/>
      <c r="P342" s="136"/>
      <c r="Q342" s="118"/>
      <c r="R342" s="15"/>
      <c r="S342" s="15"/>
      <c r="T342" s="15"/>
      <c r="U342" s="15"/>
      <c r="V342" s="15"/>
      <c r="X342" s="15"/>
    </row>
    <row r="343" spans="1:24" ht="12" customHeight="1" x14ac:dyDescent="0.2">
      <c r="A343" s="118"/>
      <c r="B343" s="649"/>
      <c r="C343" s="650"/>
      <c r="D343" s="651"/>
      <c r="E343" s="651"/>
      <c r="F343" s="651"/>
      <c r="G343" s="651"/>
      <c r="H343" s="651"/>
      <c r="I343" s="651"/>
      <c r="J343" s="651"/>
      <c r="K343" s="651"/>
      <c r="L343" s="651"/>
      <c r="M343" s="651"/>
      <c r="N343" s="652"/>
      <c r="O343" s="136"/>
      <c r="P343" s="136"/>
      <c r="Q343" s="118"/>
      <c r="R343" s="15"/>
      <c r="S343" s="15"/>
      <c r="T343" s="15"/>
      <c r="U343" s="15"/>
      <c r="V343" s="15"/>
      <c r="X343" s="15"/>
    </row>
    <row r="344" spans="1:24" ht="12" customHeight="1" x14ac:dyDescent="0.2">
      <c r="A344" s="118"/>
      <c r="B344" s="649"/>
      <c r="C344" s="650"/>
      <c r="D344" s="651"/>
      <c r="E344" s="651"/>
      <c r="F344" s="651"/>
      <c r="G344" s="651"/>
      <c r="H344" s="651"/>
      <c r="I344" s="651"/>
      <c r="J344" s="651"/>
      <c r="K344" s="651"/>
      <c r="L344" s="651"/>
      <c r="M344" s="651"/>
      <c r="N344" s="652"/>
      <c r="O344" s="136"/>
      <c r="P344" s="136"/>
      <c r="Q344" s="118"/>
      <c r="R344" s="15"/>
      <c r="S344" s="15"/>
      <c r="T344" s="15"/>
      <c r="U344" s="15"/>
      <c r="V344" s="15"/>
      <c r="X344" s="15"/>
    </row>
    <row r="345" spans="1:24" ht="12" customHeight="1" x14ac:dyDescent="0.2">
      <c r="A345" s="118"/>
      <c r="B345" s="649"/>
      <c r="C345" s="650"/>
      <c r="D345" s="651"/>
      <c r="E345" s="651"/>
      <c r="F345" s="651"/>
      <c r="G345" s="651"/>
      <c r="H345" s="651"/>
      <c r="I345" s="651"/>
      <c r="J345" s="651"/>
      <c r="K345" s="651"/>
      <c r="L345" s="651"/>
      <c r="M345" s="651"/>
      <c r="N345" s="652"/>
      <c r="O345" s="136"/>
      <c r="P345" s="136"/>
      <c r="Q345" s="118"/>
      <c r="R345" s="15"/>
      <c r="S345" s="15"/>
      <c r="T345" s="15"/>
      <c r="U345" s="15"/>
      <c r="V345" s="15"/>
      <c r="X345" s="15"/>
    </row>
    <row r="346" spans="1:24" ht="12" customHeight="1" x14ac:dyDescent="0.2">
      <c r="A346" s="118"/>
      <c r="B346" s="649"/>
      <c r="C346" s="650"/>
      <c r="D346" s="651"/>
      <c r="E346" s="651"/>
      <c r="F346" s="651"/>
      <c r="G346" s="651"/>
      <c r="H346" s="651"/>
      <c r="I346" s="651"/>
      <c r="J346" s="651"/>
      <c r="K346" s="651"/>
      <c r="L346" s="651"/>
      <c r="M346" s="651"/>
      <c r="N346" s="652"/>
      <c r="O346" s="136"/>
      <c r="P346" s="136"/>
      <c r="Q346" s="118"/>
      <c r="R346" s="15"/>
      <c r="S346" s="15"/>
      <c r="T346" s="15"/>
      <c r="U346" s="15"/>
      <c r="V346" s="15"/>
      <c r="X346" s="15"/>
    </row>
    <row r="347" spans="1:24" ht="12" customHeight="1" x14ac:dyDescent="0.2">
      <c r="A347" s="118"/>
      <c r="B347" s="653"/>
      <c r="C347" s="654"/>
      <c r="D347" s="655"/>
      <c r="E347" s="655"/>
      <c r="F347" s="655"/>
      <c r="G347" s="655"/>
      <c r="H347" s="655"/>
      <c r="I347" s="655"/>
      <c r="J347" s="655"/>
      <c r="K347" s="655"/>
      <c r="L347" s="655"/>
      <c r="M347" s="655"/>
      <c r="N347" s="656"/>
      <c r="O347" s="136"/>
      <c r="P347" s="136"/>
      <c r="Q347" s="118"/>
      <c r="R347" s="15"/>
      <c r="S347" s="15"/>
      <c r="T347" s="15"/>
      <c r="U347" s="15"/>
      <c r="V347" s="15"/>
      <c r="X347" s="15"/>
    </row>
    <row r="348" spans="1:24" ht="12" customHeight="1" x14ac:dyDescent="0.2">
      <c r="A348" s="118"/>
      <c r="B348" s="15"/>
      <c r="C348" s="441"/>
      <c r="D348" s="136"/>
      <c r="E348" s="136"/>
      <c r="F348" s="136"/>
      <c r="G348" s="136"/>
      <c r="H348" s="136"/>
      <c r="I348" s="136"/>
      <c r="J348" s="136"/>
      <c r="K348" s="136"/>
      <c r="L348" s="136"/>
      <c r="M348" s="136"/>
      <c r="N348" s="136"/>
      <c r="O348" s="136"/>
      <c r="P348" s="136"/>
      <c r="Q348" s="118"/>
      <c r="R348" s="15"/>
      <c r="S348" s="15"/>
      <c r="T348" s="15"/>
      <c r="U348" s="15"/>
      <c r="V348" s="15"/>
      <c r="X348" s="15"/>
    </row>
    <row r="349" spans="1:24"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c r="R349" s="15"/>
      <c r="S349" s="15"/>
      <c r="T349" s="15"/>
      <c r="U349" s="15"/>
      <c r="V349" s="15"/>
      <c r="X349" s="15"/>
    </row>
    <row r="350" spans="1:24"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Q350" s="15"/>
      <c r="R350" s="15"/>
      <c r="S350" s="15"/>
      <c r="T350" s="15"/>
      <c r="V350" s="15"/>
      <c r="W350" s="541"/>
    </row>
    <row r="351" spans="1:24"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Q351" s="15"/>
      <c r="R351" s="15"/>
      <c r="S351" s="15"/>
      <c r="T351" s="15"/>
      <c r="V351" s="15"/>
      <c r="W351" s="541"/>
    </row>
    <row r="352" spans="1:24" ht="12" customHeight="1" x14ac:dyDescent="0.2">
      <c r="A352" s="118"/>
      <c r="B352" s="496" t="s">
        <v>18</v>
      </c>
      <c r="C352" s="497">
        <f>_xlfn.XLOOKUP(B352,Deelnemersoverzicht!A16:A83,Deelnemersoverzicht!C16:C83)</f>
        <v>0</v>
      </c>
      <c r="D352" s="498">
        <f t="shared" ref="D352:D383" si="23">SUMIFS($N$15:$N$315,$C$15:$C$315,C352,$M$15:$M$315,$D$350)</f>
        <v>0</v>
      </c>
      <c r="E352" s="499">
        <f>IFERROR(IF(D352&gt;0,(_xlfn.XLOOKUP(B352,Financiering!$A$7:$A$32,Financiering!$H$7:$H$32))*'Resultaat 10'!D352,0),)</f>
        <v>0</v>
      </c>
      <c r="F352" s="500">
        <f t="shared" ref="F352:F383" si="24">SUMIFS($N$15:$N$315,$C$15:$C$315,C352,$M$15:$M$315,$F$350)</f>
        <v>0</v>
      </c>
      <c r="G352" s="499">
        <f>IFERROR(IF(F352&gt;0,(_xlfn.XLOOKUP(B352,Financiering!$A$7:$A$32,Financiering!$N$7:$N$32))*'Resultaat 10'!F352,0),)</f>
        <v>0</v>
      </c>
      <c r="H352" s="499">
        <f t="shared" ref="H352:H383" si="25">SUMIFS($N$15:$N$315,$C$15:$C$315,C352,$M$15:$M$315,$H$350)</f>
        <v>0</v>
      </c>
      <c r="I352" s="499">
        <f>IFERROR(IF(H352&gt;0,(_xlfn.XLOOKUP(B352,Financiering!$A$7:$A$32,Financiering!$T$7:$T$32))*'Resultaat 10'!H352,0),"")</f>
        <v>0</v>
      </c>
      <c r="J352" s="499">
        <f t="shared" ref="J352:J383" si="26">SUMIFS($N$15:$N$315,$C$15:$C$315,C352,$M$15:$M$315,$J$350)</f>
        <v>0</v>
      </c>
      <c r="K352" s="499">
        <f>IFERROR(IF(J352&gt;0,_xlfn.XLOOKUP(B352,Financiering!$A$7:$A$32,Financiering!$Z$7:$Z$32)*'Resultaat 10'!J352,0),)</f>
        <v>0</v>
      </c>
      <c r="L352" s="499">
        <f t="shared" ref="L352:L383" si="27">D352+F352+H352+J352</f>
        <v>0</v>
      </c>
      <c r="M352" s="499">
        <f t="shared" ref="M352:M383" si="28">E352+G352+I352+K352</f>
        <v>0</v>
      </c>
      <c r="N352" s="501" t="str">
        <f>IFERROR(M352/L352,"")</f>
        <v/>
      </c>
      <c r="O352" s="502">
        <f>L352-M352</f>
        <v>0</v>
      </c>
      <c r="P352" s="503" t="str">
        <f>IFERROR(O352/L352,"")</f>
        <v/>
      </c>
      <c r="Q352" s="15"/>
      <c r="R352" s="15"/>
      <c r="S352" s="15"/>
      <c r="T352" s="15"/>
      <c r="V352" s="15"/>
      <c r="W352" s="541"/>
    </row>
    <row r="353" spans="1:23" ht="12" customHeight="1" x14ac:dyDescent="0.2">
      <c r="A353" s="118"/>
      <c r="B353" s="504" t="s">
        <v>19</v>
      </c>
      <c r="C353" s="497">
        <f>_xlfn.XLOOKUP(B353,Deelnemersoverzicht!A17:A84,Deelnemersoverzicht!C17:C84)</f>
        <v>0</v>
      </c>
      <c r="D353" s="505">
        <f t="shared" si="23"/>
        <v>0</v>
      </c>
      <c r="E353" s="502">
        <f>IFERROR(IF(D353&gt;0,(_xlfn.XLOOKUP(B353,Financiering!$A$7:$A$32,Financiering!$H$7:$H$32))*'Resultaat 10'!D353,0),)</f>
        <v>0</v>
      </c>
      <c r="F353" s="506">
        <f t="shared" si="24"/>
        <v>0</v>
      </c>
      <c r="G353" s="502">
        <f>IFERROR(IF(F353&gt;0,(_xlfn.XLOOKUP(B353,Financiering!$A$7:$A$32,Financiering!$N$7:$N$32))*'Resultaat 10'!F353,0),)</f>
        <v>0</v>
      </c>
      <c r="H353" s="502">
        <f t="shared" si="25"/>
        <v>0</v>
      </c>
      <c r="I353" s="502">
        <f>IFERROR(IF(H353&gt;0,(_xlfn.XLOOKUP(B353,Financiering!$A$7:$A$32,Financiering!$T$7:$T$32))*'Resultaat 10'!H353,0),"")</f>
        <v>0</v>
      </c>
      <c r="J353" s="502">
        <f t="shared" si="26"/>
        <v>0</v>
      </c>
      <c r="K353" s="502">
        <f>IFERROR(IF(J353&gt;0,_xlfn.XLOOKUP(B353,Financiering!$A$7:$A$32,Financiering!$Z$7:$Z$32)*'Resultaat 10'!J353,0),)</f>
        <v>0</v>
      </c>
      <c r="L353" s="502">
        <f t="shared" si="27"/>
        <v>0</v>
      </c>
      <c r="M353" s="502">
        <f t="shared" si="28"/>
        <v>0</v>
      </c>
      <c r="N353" s="501" t="str">
        <f t="shared" ref="N353:N403" si="29">IFERROR(M353/L353,"")</f>
        <v/>
      </c>
      <c r="O353" s="502">
        <f t="shared" ref="O353:O402" si="30">L353-M353</f>
        <v>0</v>
      </c>
      <c r="P353" s="507" t="str">
        <f t="shared" ref="P353:P402" si="31">IFERROR(O353/L353,"")</f>
        <v/>
      </c>
      <c r="Q353" s="15"/>
      <c r="R353" s="15"/>
      <c r="S353" s="15"/>
      <c r="T353" s="15"/>
      <c r="V353" s="15"/>
      <c r="W353" s="541"/>
    </row>
    <row r="354" spans="1:23" ht="12" customHeight="1" x14ac:dyDescent="0.2">
      <c r="A354" s="118"/>
      <c r="B354" s="504" t="s">
        <v>20</v>
      </c>
      <c r="C354" s="497">
        <f>_xlfn.XLOOKUP(B354,Deelnemersoverzicht!A18:A85,Deelnemersoverzicht!C18:C85)</f>
        <v>0</v>
      </c>
      <c r="D354" s="505">
        <f t="shared" si="23"/>
        <v>0</v>
      </c>
      <c r="E354" s="502">
        <f>IFERROR(IF(D354&gt;0,(_xlfn.XLOOKUP(B354,Financiering!$A$7:$A$32,Financiering!$H$7:$H$32))*'Resultaat 10'!D354,0),)</f>
        <v>0</v>
      </c>
      <c r="F354" s="506">
        <f t="shared" si="24"/>
        <v>0</v>
      </c>
      <c r="G354" s="505">
        <f>IFERROR(IF(F354&gt;0,(_xlfn.XLOOKUP(B354,Financiering!$A$7:$A$32,Financiering!$N$7:$N$32))*'Resultaat 10'!F354,0),)</f>
        <v>0</v>
      </c>
      <c r="H354" s="505">
        <f t="shared" si="25"/>
        <v>0</v>
      </c>
      <c r="I354" s="505">
        <f>IFERROR(IF(H354&gt;0,(_xlfn.XLOOKUP(B354,Financiering!$A$7:$A$32,Financiering!$T$7:$T$32))*'Resultaat 10'!H354,0),"")</f>
        <v>0</v>
      </c>
      <c r="J354" s="505">
        <f t="shared" si="26"/>
        <v>0</v>
      </c>
      <c r="K354" s="505">
        <f>IFERROR(IF(J354&gt;0,_xlfn.XLOOKUP(B354,Financiering!$A$7:$A$32,Financiering!$Z$7:$Z$32)*'Resultaat 10'!J354,0),)</f>
        <v>0</v>
      </c>
      <c r="L354" s="505">
        <f t="shared" si="27"/>
        <v>0</v>
      </c>
      <c r="M354" s="505">
        <f t="shared" si="28"/>
        <v>0</v>
      </c>
      <c r="N354" s="501" t="str">
        <f t="shared" si="29"/>
        <v/>
      </c>
      <c r="O354" s="502">
        <f t="shared" si="30"/>
        <v>0</v>
      </c>
      <c r="P354" s="507" t="str">
        <f t="shared" si="31"/>
        <v/>
      </c>
      <c r="Q354" s="15"/>
      <c r="R354" s="15"/>
      <c r="S354" s="15"/>
      <c r="T354" s="15"/>
      <c r="V354" s="15"/>
      <c r="W354" s="541"/>
    </row>
    <row r="355" spans="1:23" ht="12" customHeight="1" x14ac:dyDescent="0.2">
      <c r="A355" s="118"/>
      <c r="B355" s="504" t="s">
        <v>21</v>
      </c>
      <c r="C355" s="497">
        <f>_xlfn.XLOOKUP(B355,Deelnemersoverzicht!A19:A86,Deelnemersoverzicht!C19:C86)</f>
        <v>0</v>
      </c>
      <c r="D355" s="505">
        <f t="shared" si="23"/>
        <v>0</v>
      </c>
      <c r="E355" s="502">
        <f>IFERROR(IF(D355&gt;0,(_xlfn.XLOOKUP(B355,Financiering!$A$7:$A$32,Financiering!$H$7:$H$32))*'Resultaat 10'!D355,0),)</f>
        <v>0</v>
      </c>
      <c r="F355" s="506">
        <f t="shared" si="24"/>
        <v>0</v>
      </c>
      <c r="G355" s="505">
        <f>IFERROR(IF(F355&gt;0,(_xlfn.XLOOKUP(B355,Financiering!$A$7:$A$32,Financiering!$N$7:$N$32))*'Resultaat 10'!F355,0),)</f>
        <v>0</v>
      </c>
      <c r="H355" s="505">
        <f t="shared" si="25"/>
        <v>0</v>
      </c>
      <c r="I355" s="505">
        <f>IFERROR(IF(H355&gt;0,(_xlfn.XLOOKUP(B355,Financiering!$A$7:$A$32,Financiering!$T$7:$T$32))*'Resultaat 10'!H355,0),"")</f>
        <v>0</v>
      </c>
      <c r="J355" s="505">
        <f t="shared" si="26"/>
        <v>0</v>
      </c>
      <c r="K355" s="505">
        <f>IFERROR(IF(J355&gt;0,_xlfn.XLOOKUP(B355,Financiering!$A$7:$A$32,Financiering!$Z$7:$Z$32)*'Resultaat 10'!J355,0),)</f>
        <v>0</v>
      </c>
      <c r="L355" s="505">
        <f t="shared" si="27"/>
        <v>0</v>
      </c>
      <c r="M355" s="505">
        <f t="shared" si="28"/>
        <v>0</v>
      </c>
      <c r="N355" s="501" t="str">
        <f t="shared" si="29"/>
        <v/>
      </c>
      <c r="O355" s="502">
        <f t="shared" si="30"/>
        <v>0</v>
      </c>
      <c r="P355" s="507" t="str">
        <f t="shared" si="31"/>
        <v/>
      </c>
      <c r="Q355" s="15"/>
      <c r="R355" s="15"/>
      <c r="S355" s="15"/>
      <c r="T355" s="15"/>
      <c r="V355" s="15"/>
      <c r="W355" s="541"/>
    </row>
    <row r="356" spans="1:23" ht="12" customHeight="1" x14ac:dyDescent="0.2">
      <c r="A356" s="118"/>
      <c r="B356" s="504" t="s">
        <v>22</v>
      </c>
      <c r="C356" s="497">
        <f>_xlfn.XLOOKUP(B356,Deelnemersoverzicht!A20:A87,Deelnemersoverzicht!C20:C87)</f>
        <v>0</v>
      </c>
      <c r="D356" s="505">
        <f t="shared" si="23"/>
        <v>0</v>
      </c>
      <c r="E356" s="502">
        <f>IFERROR(IF(D356&gt;0,(_xlfn.XLOOKUP(B356,Financiering!$A$7:$A$32,Financiering!$H$7:$H$32))*'Resultaat 10'!D356,0),)</f>
        <v>0</v>
      </c>
      <c r="F356" s="506">
        <f t="shared" si="24"/>
        <v>0</v>
      </c>
      <c r="G356" s="505">
        <f>IFERROR(IF(F356&gt;0,(_xlfn.XLOOKUP(B356,Financiering!$A$7:$A$32,Financiering!$N$7:$N$32))*'Resultaat 10'!F356,0),)</f>
        <v>0</v>
      </c>
      <c r="H356" s="505">
        <f t="shared" si="25"/>
        <v>0</v>
      </c>
      <c r="I356" s="505">
        <f>IFERROR(IF(H356&gt;0,(_xlfn.XLOOKUP(B356,Financiering!$A$7:$A$32,Financiering!$T$7:$T$32))*'Resultaat 10'!H356,0),"")</f>
        <v>0</v>
      </c>
      <c r="J356" s="505">
        <f t="shared" si="26"/>
        <v>0</v>
      </c>
      <c r="K356" s="505">
        <f>IFERROR(IF(J356&gt;0,_xlfn.XLOOKUP(B356,Financiering!$A$7:$A$32,Financiering!$Z$7:$Z$32)*'Resultaat 10'!J356,0),)</f>
        <v>0</v>
      </c>
      <c r="L356" s="505">
        <f t="shared" si="27"/>
        <v>0</v>
      </c>
      <c r="M356" s="505">
        <f t="shared" si="28"/>
        <v>0</v>
      </c>
      <c r="N356" s="501" t="str">
        <f t="shared" si="29"/>
        <v/>
      </c>
      <c r="O356" s="502">
        <f t="shared" si="30"/>
        <v>0</v>
      </c>
      <c r="P356" s="507" t="str">
        <f t="shared" si="31"/>
        <v/>
      </c>
      <c r="Q356" s="15"/>
      <c r="R356" s="15"/>
      <c r="S356" s="15"/>
      <c r="T356" s="15"/>
      <c r="V356" s="15"/>
      <c r="W356" s="541"/>
    </row>
    <row r="357" spans="1:23" ht="12" customHeight="1" x14ac:dyDescent="0.2">
      <c r="A357" s="118"/>
      <c r="B357" s="504" t="s">
        <v>23</v>
      </c>
      <c r="C357" s="497">
        <f>_xlfn.XLOOKUP(B357,Deelnemersoverzicht!A21:A88,Deelnemersoverzicht!C21:C88)</f>
        <v>0</v>
      </c>
      <c r="D357" s="505">
        <f t="shared" si="23"/>
        <v>0</v>
      </c>
      <c r="E357" s="502">
        <f>IFERROR(IF(D357&gt;0,(_xlfn.XLOOKUP(B357,Financiering!$A$7:$A$32,Financiering!$H$7:$H$32))*'Resultaat 10'!D357,0),)</f>
        <v>0</v>
      </c>
      <c r="F357" s="506">
        <f t="shared" si="24"/>
        <v>0</v>
      </c>
      <c r="G357" s="505">
        <f>IFERROR(IF(F357&gt;0,(_xlfn.XLOOKUP(B357,Financiering!$A$7:$A$32,Financiering!$N$7:$N$32))*'Resultaat 10'!F357,0),)</f>
        <v>0</v>
      </c>
      <c r="H357" s="505">
        <f t="shared" si="25"/>
        <v>0</v>
      </c>
      <c r="I357" s="505">
        <f>IFERROR(IF(H357&gt;0,(_xlfn.XLOOKUP(B357,Financiering!$A$7:$A$32,Financiering!$T$7:$T$32))*'Resultaat 10'!H357,0),"")</f>
        <v>0</v>
      </c>
      <c r="J357" s="505">
        <f t="shared" si="26"/>
        <v>0</v>
      </c>
      <c r="K357" s="505">
        <f>IFERROR(IF(J357&gt;0,_xlfn.XLOOKUP(B357,Financiering!$A$7:$A$32,Financiering!$Z$7:$Z$32)*'Resultaat 10'!J357,0),)</f>
        <v>0</v>
      </c>
      <c r="L357" s="505">
        <f t="shared" si="27"/>
        <v>0</v>
      </c>
      <c r="M357" s="505">
        <f t="shared" si="28"/>
        <v>0</v>
      </c>
      <c r="N357" s="501" t="str">
        <f t="shared" si="29"/>
        <v/>
      </c>
      <c r="O357" s="502">
        <f t="shared" si="30"/>
        <v>0</v>
      </c>
      <c r="P357" s="507" t="str">
        <f t="shared" si="31"/>
        <v/>
      </c>
      <c r="Q357" s="15"/>
      <c r="R357" s="15"/>
      <c r="S357" s="15"/>
      <c r="T357" s="15"/>
      <c r="V357" s="15"/>
      <c r="W357" s="541"/>
    </row>
    <row r="358" spans="1:23" ht="12" customHeight="1" x14ac:dyDescent="0.2">
      <c r="A358" s="118"/>
      <c r="B358" s="504" t="s">
        <v>24</v>
      </c>
      <c r="C358" s="497">
        <f>_xlfn.XLOOKUP(B358,Deelnemersoverzicht!A22:A89,Deelnemersoverzicht!C22:C89)</f>
        <v>0</v>
      </c>
      <c r="D358" s="505">
        <f t="shared" si="23"/>
        <v>0</v>
      </c>
      <c r="E358" s="502">
        <f>IFERROR(IF(D358&gt;0,(_xlfn.XLOOKUP(B358,Financiering!$A$7:$A$32,Financiering!$H$7:$H$32))*'Resultaat 10'!D358,0),)</f>
        <v>0</v>
      </c>
      <c r="F358" s="506">
        <f t="shared" si="24"/>
        <v>0</v>
      </c>
      <c r="G358" s="505">
        <f>IFERROR(IF(F358&gt;0,(_xlfn.XLOOKUP(B358,Financiering!$A$7:$A$32,Financiering!$N$7:$N$32))*'Resultaat 10'!F358,0),)</f>
        <v>0</v>
      </c>
      <c r="H358" s="505">
        <f t="shared" si="25"/>
        <v>0</v>
      </c>
      <c r="I358" s="505">
        <f>IFERROR(IF(H358&gt;0,(_xlfn.XLOOKUP(B358,Financiering!$A$7:$A$32,Financiering!$T$7:$T$32))*'Resultaat 10'!H358,0),"")</f>
        <v>0</v>
      </c>
      <c r="J358" s="505">
        <f t="shared" si="26"/>
        <v>0</v>
      </c>
      <c r="K358" s="505">
        <f>IFERROR(IF(J358&gt;0,_xlfn.XLOOKUP(B358,Financiering!$A$7:$A$32,Financiering!$Z$7:$Z$32)*'Resultaat 10'!J358,0),)</f>
        <v>0</v>
      </c>
      <c r="L358" s="505">
        <f t="shared" si="27"/>
        <v>0</v>
      </c>
      <c r="M358" s="505">
        <f t="shared" si="28"/>
        <v>0</v>
      </c>
      <c r="N358" s="501" t="str">
        <f t="shared" si="29"/>
        <v/>
      </c>
      <c r="O358" s="502">
        <f t="shared" si="30"/>
        <v>0</v>
      </c>
      <c r="P358" s="507" t="str">
        <f t="shared" si="31"/>
        <v/>
      </c>
      <c r="Q358" s="15"/>
      <c r="R358" s="15"/>
      <c r="S358" s="15"/>
      <c r="T358" s="15"/>
      <c r="V358" s="15"/>
      <c r="W358" s="541"/>
    </row>
    <row r="359" spans="1:23" ht="12" customHeight="1" x14ac:dyDescent="0.2">
      <c r="A359" s="118"/>
      <c r="B359" s="504" t="s">
        <v>25</v>
      </c>
      <c r="C359" s="497">
        <f>_xlfn.XLOOKUP(B359,Deelnemersoverzicht!A23:A90,Deelnemersoverzicht!C23:C90)</f>
        <v>0</v>
      </c>
      <c r="D359" s="505">
        <f t="shared" si="23"/>
        <v>0</v>
      </c>
      <c r="E359" s="502">
        <f>IFERROR(IF(D359&gt;0,(_xlfn.XLOOKUP(B359,Financiering!$A$7:$A$32,Financiering!$H$7:$H$32))*'Resultaat 10'!D359,0),)</f>
        <v>0</v>
      </c>
      <c r="F359" s="506">
        <f t="shared" si="24"/>
        <v>0</v>
      </c>
      <c r="G359" s="505">
        <f>IFERROR(IF(F359&gt;0,(_xlfn.XLOOKUP(B359,Financiering!$A$7:$A$32,Financiering!$N$7:$N$32))*'Resultaat 10'!F359,0),)</f>
        <v>0</v>
      </c>
      <c r="H359" s="505">
        <f t="shared" si="25"/>
        <v>0</v>
      </c>
      <c r="I359" s="505">
        <f>IFERROR(IF(H359&gt;0,(_xlfn.XLOOKUP(B359,Financiering!$A$7:$A$32,Financiering!$T$7:$T$32))*'Resultaat 10'!H359,0),"")</f>
        <v>0</v>
      </c>
      <c r="J359" s="505">
        <f t="shared" si="26"/>
        <v>0</v>
      </c>
      <c r="K359" s="505">
        <f>IFERROR(IF(J359&gt;0,_xlfn.XLOOKUP(B359,Financiering!$A$7:$A$32,Financiering!$Z$7:$Z$32)*'Resultaat 10'!J359,0),)</f>
        <v>0</v>
      </c>
      <c r="L359" s="505">
        <f t="shared" si="27"/>
        <v>0</v>
      </c>
      <c r="M359" s="505">
        <f t="shared" si="28"/>
        <v>0</v>
      </c>
      <c r="N359" s="501" t="str">
        <f t="shared" si="29"/>
        <v/>
      </c>
      <c r="O359" s="502">
        <f t="shared" si="30"/>
        <v>0</v>
      </c>
      <c r="P359" s="507" t="str">
        <f t="shared" si="31"/>
        <v/>
      </c>
      <c r="Q359" s="15"/>
      <c r="R359" s="15"/>
      <c r="S359" s="15"/>
      <c r="T359" s="15"/>
      <c r="V359" s="15"/>
      <c r="W359" s="541"/>
    </row>
    <row r="360" spans="1:23" ht="12" customHeight="1" x14ac:dyDescent="0.2">
      <c r="A360" s="118"/>
      <c r="B360" s="504" t="s">
        <v>26</v>
      </c>
      <c r="C360" s="497">
        <f>_xlfn.XLOOKUP(B360,Deelnemersoverzicht!A24:A91,Deelnemersoverzicht!C24:C91)</f>
        <v>0</v>
      </c>
      <c r="D360" s="505">
        <f t="shared" si="23"/>
        <v>0</v>
      </c>
      <c r="E360" s="502">
        <f>IFERROR(IF(D360&gt;0,(_xlfn.XLOOKUP(B360,Financiering!$A$7:$A$32,Financiering!$H$7:$H$32))*'Resultaat 10'!D360,0),)</f>
        <v>0</v>
      </c>
      <c r="F360" s="506">
        <f t="shared" si="24"/>
        <v>0</v>
      </c>
      <c r="G360" s="505">
        <f>IFERROR(IF(F360&gt;0,(_xlfn.XLOOKUP(B360,Financiering!$A$7:$A$32,Financiering!$N$7:$N$32))*'Resultaat 10'!F360,0),)</f>
        <v>0</v>
      </c>
      <c r="H360" s="505">
        <f t="shared" si="25"/>
        <v>0</v>
      </c>
      <c r="I360" s="505">
        <f>IFERROR(IF(H360&gt;0,(_xlfn.XLOOKUP(B360,Financiering!$A$7:$A$32,Financiering!$T$7:$T$32))*'Resultaat 10'!H360,0),"")</f>
        <v>0</v>
      </c>
      <c r="J360" s="505">
        <f t="shared" si="26"/>
        <v>0</v>
      </c>
      <c r="K360" s="505">
        <f>IFERROR(IF(J360&gt;0,_xlfn.XLOOKUP(B360,Financiering!$A$7:$A$32,Financiering!$Z$7:$Z$32)*'Resultaat 10'!J360,0),)</f>
        <v>0</v>
      </c>
      <c r="L360" s="505">
        <f t="shared" si="27"/>
        <v>0</v>
      </c>
      <c r="M360" s="505">
        <f t="shared" si="28"/>
        <v>0</v>
      </c>
      <c r="N360" s="501" t="str">
        <f t="shared" si="29"/>
        <v/>
      </c>
      <c r="O360" s="502">
        <f t="shared" si="30"/>
        <v>0</v>
      </c>
      <c r="P360" s="507" t="str">
        <f t="shared" si="31"/>
        <v/>
      </c>
      <c r="Q360" s="15"/>
      <c r="R360" s="15"/>
      <c r="S360" s="15"/>
      <c r="T360" s="15"/>
      <c r="V360" s="15"/>
      <c r="W360" s="541"/>
    </row>
    <row r="361" spans="1:23" ht="12" customHeight="1" x14ac:dyDescent="0.2">
      <c r="A361" s="118"/>
      <c r="B361" s="504" t="s">
        <v>27</v>
      </c>
      <c r="C361" s="497">
        <f>_xlfn.XLOOKUP(B361,Deelnemersoverzicht!A25:A92,Deelnemersoverzicht!C25:C92)</f>
        <v>0</v>
      </c>
      <c r="D361" s="505">
        <f t="shared" si="23"/>
        <v>0</v>
      </c>
      <c r="E361" s="502">
        <f>IFERROR(IF(D361&gt;0,(_xlfn.XLOOKUP(B361,Financiering!$A$7:$A$32,Financiering!$H$7:$H$32))*'Resultaat 10'!D361,0),)</f>
        <v>0</v>
      </c>
      <c r="F361" s="506">
        <f t="shared" si="24"/>
        <v>0</v>
      </c>
      <c r="G361" s="505">
        <f>IFERROR(IF(F361&gt;0,(_xlfn.XLOOKUP(B361,Financiering!$A$7:$A$32,Financiering!$N$7:$N$32))*'Resultaat 10'!F361,0),)</f>
        <v>0</v>
      </c>
      <c r="H361" s="505">
        <f t="shared" si="25"/>
        <v>0</v>
      </c>
      <c r="I361" s="505">
        <f>IFERROR(IF(H361&gt;0,(_xlfn.XLOOKUP(B361,Financiering!$A$7:$A$32,Financiering!$T$7:$T$32))*'Resultaat 10'!H361,0),"")</f>
        <v>0</v>
      </c>
      <c r="J361" s="505">
        <f t="shared" si="26"/>
        <v>0</v>
      </c>
      <c r="K361" s="505">
        <f>IFERROR(IF(J361&gt;0,_xlfn.XLOOKUP(B361,Financiering!$A$7:$A$32,Financiering!$Z$7:$Z$32)*'Resultaat 10'!J361,0),)</f>
        <v>0</v>
      </c>
      <c r="L361" s="505">
        <f t="shared" si="27"/>
        <v>0</v>
      </c>
      <c r="M361" s="505">
        <f t="shared" si="28"/>
        <v>0</v>
      </c>
      <c r="N361" s="501" t="str">
        <f t="shared" si="29"/>
        <v/>
      </c>
      <c r="O361" s="502">
        <f t="shared" si="30"/>
        <v>0</v>
      </c>
      <c r="P361" s="507" t="str">
        <f t="shared" si="31"/>
        <v/>
      </c>
      <c r="Q361" s="15"/>
      <c r="R361" s="15"/>
      <c r="S361" s="15"/>
      <c r="T361" s="15"/>
      <c r="V361" s="15"/>
      <c r="W361" s="541"/>
    </row>
    <row r="362" spans="1:23" ht="12" customHeight="1" x14ac:dyDescent="0.2">
      <c r="A362" s="118"/>
      <c r="B362" s="504" t="s">
        <v>28</v>
      </c>
      <c r="C362" s="497">
        <f>_xlfn.XLOOKUP(B362,Deelnemersoverzicht!A26:A93,Deelnemersoverzicht!C26:C93)</f>
        <v>0</v>
      </c>
      <c r="D362" s="505">
        <f t="shared" si="23"/>
        <v>0</v>
      </c>
      <c r="E362" s="502">
        <f>IFERROR(IF(D362&gt;0,(_xlfn.XLOOKUP(B362,Financiering!$A$7:$A$32,Financiering!$H$7:$H$32))*'Resultaat 10'!D362,0),)</f>
        <v>0</v>
      </c>
      <c r="F362" s="506">
        <f t="shared" si="24"/>
        <v>0</v>
      </c>
      <c r="G362" s="505">
        <f>IFERROR(IF(F362&gt;0,(_xlfn.XLOOKUP(B362,Financiering!$A$7:$A$32,Financiering!$N$7:$N$32))*'Resultaat 10'!F362,0),)</f>
        <v>0</v>
      </c>
      <c r="H362" s="505">
        <f t="shared" si="25"/>
        <v>0</v>
      </c>
      <c r="I362" s="505">
        <f>IFERROR(IF(H362&gt;0,(_xlfn.XLOOKUP(B362,Financiering!$A$7:$A$32,Financiering!$T$7:$T$32))*'Resultaat 10'!H362,0),"")</f>
        <v>0</v>
      </c>
      <c r="J362" s="505">
        <f t="shared" si="26"/>
        <v>0</v>
      </c>
      <c r="K362" s="505">
        <f>IFERROR(IF(J362&gt;0,_xlfn.XLOOKUP(B362,Financiering!$A$7:$A$32,Financiering!$Z$7:$Z$32)*'Resultaat 10'!J362,0),)</f>
        <v>0</v>
      </c>
      <c r="L362" s="505">
        <f t="shared" si="27"/>
        <v>0</v>
      </c>
      <c r="M362" s="505">
        <f t="shared" si="28"/>
        <v>0</v>
      </c>
      <c r="N362" s="501" t="str">
        <f t="shared" si="29"/>
        <v/>
      </c>
      <c r="O362" s="502">
        <f t="shared" si="30"/>
        <v>0</v>
      </c>
      <c r="P362" s="507" t="str">
        <f t="shared" si="31"/>
        <v/>
      </c>
      <c r="Q362" s="15"/>
      <c r="R362" s="15"/>
      <c r="S362" s="15"/>
      <c r="T362" s="15"/>
      <c r="V362" s="15"/>
      <c r="W362" s="541"/>
    </row>
    <row r="363" spans="1:23" ht="12" customHeight="1" x14ac:dyDescent="0.2">
      <c r="A363" s="118"/>
      <c r="B363" s="504" t="s">
        <v>29</v>
      </c>
      <c r="C363" s="497">
        <f>_xlfn.XLOOKUP(B363,Deelnemersoverzicht!A27:A94,Deelnemersoverzicht!C27:C94)</f>
        <v>0</v>
      </c>
      <c r="D363" s="505">
        <f t="shared" si="23"/>
        <v>0</v>
      </c>
      <c r="E363" s="502">
        <f>IFERROR(IF(D363&gt;0,(_xlfn.XLOOKUP(B363,Financiering!$A$7:$A$32,Financiering!$H$7:$H$32))*'Resultaat 10'!D363,0),)</f>
        <v>0</v>
      </c>
      <c r="F363" s="508">
        <f t="shared" si="24"/>
        <v>0</v>
      </c>
      <c r="G363" s="502">
        <f>IFERROR(IF(F363&gt;0,(_xlfn.XLOOKUP(B363,Financiering!$A$7:$A$32,Financiering!$N$7:$N$32))*'Resultaat 10'!F363,0),)</f>
        <v>0</v>
      </c>
      <c r="H363" s="505">
        <f t="shared" si="25"/>
        <v>0</v>
      </c>
      <c r="I363" s="502">
        <f>IFERROR(IF(H363&gt;0,(_xlfn.XLOOKUP(B363,Financiering!$A$7:$A$32,Financiering!$T$7:$T$32))*'Resultaat 10'!H363,0),"")</f>
        <v>0</v>
      </c>
      <c r="J363" s="502">
        <f t="shared" si="26"/>
        <v>0</v>
      </c>
      <c r="K363" s="502">
        <f>IFERROR(IF(J363&gt;0,_xlfn.XLOOKUP(B363,Financiering!$A$7:$A$32,Financiering!$Z$7:$Z$32)*'Resultaat 10'!J363,0),)</f>
        <v>0</v>
      </c>
      <c r="L363" s="502">
        <f t="shared" si="27"/>
        <v>0</v>
      </c>
      <c r="M363" s="502">
        <f t="shared" si="28"/>
        <v>0</v>
      </c>
      <c r="N363" s="501" t="str">
        <f t="shared" si="29"/>
        <v/>
      </c>
      <c r="O363" s="502">
        <f t="shared" si="30"/>
        <v>0</v>
      </c>
      <c r="P363" s="507" t="str">
        <f t="shared" si="31"/>
        <v/>
      </c>
      <c r="Q363" s="15"/>
      <c r="R363" s="15"/>
      <c r="S363" s="15"/>
      <c r="T363" s="15"/>
      <c r="V363" s="15"/>
      <c r="W363" s="541"/>
    </row>
    <row r="364" spans="1:23" ht="12" customHeight="1" x14ac:dyDescent="0.2">
      <c r="A364" s="118"/>
      <c r="B364" s="504" t="s">
        <v>30</v>
      </c>
      <c r="C364" s="497">
        <f>_xlfn.XLOOKUP(B364,Deelnemersoverzicht!A28:A95,Deelnemersoverzicht!C28:C95)</f>
        <v>0</v>
      </c>
      <c r="D364" s="505">
        <f t="shared" si="23"/>
        <v>0</v>
      </c>
      <c r="E364" s="502">
        <f>IFERROR(IF(D364&gt;0,(_xlfn.XLOOKUP(B364,Financiering!$A$7:$A$32,Financiering!$H$7:$H$32))*'Resultaat 10'!D364,0),)</f>
        <v>0</v>
      </c>
      <c r="F364" s="506">
        <f t="shared" si="24"/>
        <v>0</v>
      </c>
      <c r="G364" s="505">
        <f>IFERROR(IF(F364&gt;0,(_xlfn.XLOOKUP(B364,Financiering!$A$7:$A$32,Financiering!$N$7:$N$32))*'Resultaat 10'!F364,0),)</f>
        <v>0</v>
      </c>
      <c r="H364" s="505">
        <f t="shared" si="25"/>
        <v>0</v>
      </c>
      <c r="I364" s="505">
        <f>IFERROR(IF(H364&gt;0,(_xlfn.XLOOKUP(B364,Financiering!$A$7:$A$32,Financiering!$T$7:$T$32))*'Resultaat 10'!H364,0),"")</f>
        <v>0</v>
      </c>
      <c r="J364" s="505">
        <f t="shared" si="26"/>
        <v>0</v>
      </c>
      <c r="K364" s="505">
        <f>IFERROR(IF(J364&gt;0,_xlfn.XLOOKUP(B364,Financiering!$A$7:$A$32,Financiering!$Z$7:$Z$32)*'Resultaat 10'!J364,0),)</f>
        <v>0</v>
      </c>
      <c r="L364" s="505">
        <f t="shared" si="27"/>
        <v>0</v>
      </c>
      <c r="M364" s="505">
        <f t="shared" si="28"/>
        <v>0</v>
      </c>
      <c r="N364" s="501" t="str">
        <f t="shared" si="29"/>
        <v/>
      </c>
      <c r="O364" s="502">
        <f t="shared" si="30"/>
        <v>0</v>
      </c>
      <c r="P364" s="507" t="str">
        <f t="shared" si="31"/>
        <v/>
      </c>
      <c r="Q364" s="15"/>
      <c r="R364" s="15"/>
      <c r="S364" s="15"/>
      <c r="T364" s="15"/>
      <c r="V364" s="15"/>
      <c r="W364" s="541"/>
    </row>
    <row r="365" spans="1:23" ht="12" customHeight="1" x14ac:dyDescent="0.2">
      <c r="A365" s="118"/>
      <c r="B365" s="504" t="s">
        <v>31</v>
      </c>
      <c r="C365" s="497">
        <f>_xlfn.XLOOKUP(B365,Deelnemersoverzicht!A29:A96,Deelnemersoverzicht!C29:C96)</f>
        <v>0</v>
      </c>
      <c r="D365" s="505">
        <f t="shared" si="23"/>
        <v>0</v>
      </c>
      <c r="E365" s="502">
        <f>IFERROR(IF(D365&gt;0,(_xlfn.XLOOKUP(B365,Financiering!$A$7:$A$32,Financiering!$H$7:$H$32))*'Resultaat 10'!D365,0),)</f>
        <v>0</v>
      </c>
      <c r="F365" s="506">
        <f t="shared" si="24"/>
        <v>0</v>
      </c>
      <c r="G365" s="505">
        <f>IFERROR(IF(F365&gt;0,(_xlfn.XLOOKUP(B365,Financiering!$A$7:$A$32,Financiering!$N$7:$N$32))*'Resultaat 10'!F365,0),)</f>
        <v>0</v>
      </c>
      <c r="H365" s="505">
        <f t="shared" si="25"/>
        <v>0</v>
      </c>
      <c r="I365" s="505">
        <f>IFERROR(IF(H365&gt;0,(_xlfn.XLOOKUP(B365,Financiering!$A$7:$A$32,Financiering!$T$7:$T$32))*'Resultaat 10'!H365,0),"")</f>
        <v>0</v>
      </c>
      <c r="J365" s="505">
        <f t="shared" si="26"/>
        <v>0</v>
      </c>
      <c r="K365" s="505">
        <f>IFERROR(IF(J365&gt;0,_xlfn.XLOOKUP(B365,Financiering!$A$7:$A$32,Financiering!$Z$7:$Z$32)*'Resultaat 10'!J365,0),)</f>
        <v>0</v>
      </c>
      <c r="L365" s="505">
        <f t="shared" si="27"/>
        <v>0</v>
      </c>
      <c r="M365" s="505">
        <f t="shared" si="28"/>
        <v>0</v>
      </c>
      <c r="N365" s="501" t="str">
        <f t="shared" si="29"/>
        <v/>
      </c>
      <c r="O365" s="502">
        <f t="shared" si="30"/>
        <v>0</v>
      </c>
      <c r="P365" s="507" t="str">
        <f t="shared" si="31"/>
        <v/>
      </c>
      <c r="Q365" s="15"/>
      <c r="R365" s="15"/>
      <c r="S365" s="15"/>
      <c r="T365" s="15"/>
      <c r="V365" s="15"/>
      <c r="W365" s="541"/>
    </row>
    <row r="366" spans="1:23" ht="12" customHeight="1" x14ac:dyDescent="0.2">
      <c r="A366" s="118"/>
      <c r="B366" s="504" t="s">
        <v>32</v>
      </c>
      <c r="C366" s="497">
        <f>_xlfn.XLOOKUP(B366,Deelnemersoverzicht!A30:A97,Deelnemersoverzicht!C30:C97)</f>
        <v>0</v>
      </c>
      <c r="D366" s="505">
        <f t="shared" si="23"/>
        <v>0</v>
      </c>
      <c r="E366" s="502">
        <f>IFERROR(IF(D366&gt;0,(_xlfn.XLOOKUP(B366,Financiering!$A$7:$A$32,Financiering!$H$7:$H$32))*'Resultaat 10'!D366,0),)</f>
        <v>0</v>
      </c>
      <c r="F366" s="506">
        <f t="shared" si="24"/>
        <v>0</v>
      </c>
      <c r="G366" s="505">
        <f>IFERROR(IF(F366&gt;0,(_xlfn.XLOOKUP(B366,Financiering!$A$7:$A$32,Financiering!$N$7:$N$32))*'Resultaat 10'!F366,0),)</f>
        <v>0</v>
      </c>
      <c r="H366" s="505">
        <f t="shared" si="25"/>
        <v>0</v>
      </c>
      <c r="I366" s="505">
        <f>IFERROR(IF(H366&gt;0,(_xlfn.XLOOKUP(B366,Financiering!$A$7:$A$32,Financiering!$T$7:$T$32))*'Resultaat 10'!H366,0),"")</f>
        <v>0</v>
      </c>
      <c r="J366" s="505">
        <f t="shared" si="26"/>
        <v>0</v>
      </c>
      <c r="K366" s="505">
        <f>IFERROR(IF(J366&gt;0,_xlfn.XLOOKUP(B366,Financiering!$A$7:$A$32,Financiering!$Z$7:$Z$32)*'Resultaat 10'!J366,0),)</f>
        <v>0</v>
      </c>
      <c r="L366" s="505">
        <f t="shared" si="27"/>
        <v>0</v>
      </c>
      <c r="M366" s="505">
        <f t="shared" si="28"/>
        <v>0</v>
      </c>
      <c r="N366" s="501" t="str">
        <f t="shared" si="29"/>
        <v/>
      </c>
      <c r="O366" s="502">
        <f t="shared" si="30"/>
        <v>0</v>
      </c>
      <c r="P366" s="507" t="str">
        <f t="shared" si="31"/>
        <v/>
      </c>
      <c r="Q366" s="15"/>
      <c r="R366" s="15"/>
      <c r="S366" s="15"/>
      <c r="T366" s="15"/>
      <c r="V366" s="15"/>
      <c r="W366" s="541"/>
    </row>
    <row r="367" spans="1:23" ht="12" customHeight="1" x14ac:dyDescent="0.2">
      <c r="A367" s="118"/>
      <c r="B367" s="504" t="s">
        <v>33</v>
      </c>
      <c r="C367" s="497">
        <f>_xlfn.XLOOKUP(B367,Deelnemersoverzicht!A31:A98,Deelnemersoverzicht!C31:C98)</f>
        <v>0</v>
      </c>
      <c r="D367" s="505">
        <f t="shared" si="23"/>
        <v>0</v>
      </c>
      <c r="E367" s="502">
        <f>IFERROR(IF(D367&gt;0,(_xlfn.XLOOKUP(B367,Financiering!$A$7:$A$32,Financiering!$H$7:$H$32))*'Resultaat 10'!D367,0),)</f>
        <v>0</v>
      </c>
      <c r="F367" s="506">
        <f t="shared" si="24"/>
        <v>0</v>
      </c>
      <c r="G367" s="505">
        <f>IFERROR(IF(F367&gt;0,(_xlfn.XLOOKUP(B367,Financiering!$A$7:$A$32,Financiering!$N$7:$N$32))*'Resultaat 10'!F367,0),)</f>
        <v>0</v>
      </c>
      <c r="H367" s="505">
        <f t="shared" si="25"/>
        <v>0</v>
      </c>
      <c r="I367" s="505">
        <f>IFERROR(IF(H367&gt;0,(_xlfn.XLOOKUP(B367,Financiering!$A$7:$A$32,Financiering!$T$7:$T$32))*'Resultaat 10'!H367,0),"")</f>
        <v>0</v>
      </c>
      <c r="J367" s="505">
        <f t="shared" si="26"/>
        <v>0</v>
      </c>
      <c r="K367" s="505">
        <f>IFERROR(IF(J367&gt;0,_xlfn.XLOOKUP(B367,Financiering!$A$7:$A$32,Financiering!$Z$7:$Z$32)*'Resultaat 10'!J367,0),)</f>
        <v>0</v>
      </c>
      <c r="L367" s="505">
        <f t="shared" si="27"/>
        <v>0</v>
      </c>
      <c r="M367" s="505">
        <f t="shared" si="28"/>
        <v>0</v>
      </c>
      <c r="N367" s="501" t="str">
        <f t="shared" si="29"/>
        <v/>
      </c>
      <c r="O367" s="502">
        <f t="shared" si="30"/>
        <v>0</v>
      </c>
      <c r="P367" s="507" t="str">
        <f t="shared" si="31"/>
        <v/>
      </c>
      <c r="Q367" s="15"/>
      <c r="R367" s="15"/>
      <c r="S367" s="15"/>
      <c r="T367" s="15"/>
      <c r="V367" s="15"/>
      <c r="W367" s="541"/>
    </row>
    <row r="368" spans="1:23" ht="12" customHeight="1" x14ac:dyDescent="0.2">
      <c r="A368" s="118"/>
      <c r="B368" s="504" t="s">
        <v>34</v>
      </c>
      <c r="C368" s="497">
        <f>_xlfn.XLOOKUP(B368,Deelnemersoverzicht!A32:A99,Deelnemersoverzicht!C32:C99)</f>
        <v>0</v>
      </c>
      <c r="D368" s="505">
        <f t="shared" si="23"/>
        <v>0</v>
      </c>
      <c r="E368" s="502">
        <f>IFERROR(IF(D368&gt;0,(_xlfn.XLOOKUP(B368,Financiering!$A$7:$A$32,Financiering!$H$7:$H$32))*'Resultaat 10'!D368,0),)</f>
        <v>0</v>
      </c>
      <c r="F368" s="506">
        <f t="shared" si="24"/>
        <v>0</v>
      </c>
      <c r="G368" s="505">
        <f>IFERROR(IF(F368&gt;0,(_xlfn.XLOOKUP(B368,Financiering!$A$7:$A$32,Financiering!$N$7:$N$32))*'Resultaat 10'!F368,0),)</f>
        <v>0</v>
      </c>
      <c r="H368" s="505">
        <f t="shared" si="25"/>
        <v>0</v>
      </c>
      <c r="I368" s="505">
        <f>IFERROR(IF(H368&gt;0,(_xlfn.XLOOKUP(B368,Financiering!$A$7:$A$32,Financiering!$T$7:$T$32))*'Resultaat 10'!H368,0),"")</f>
        <v>0</v>
      </c>
      <c r="J368" s="505">
        <f t="shared" si="26"/>
        <v>0</v>
      </c>
      <c r="K368" s="505">
        <f>IFERROR(IF(J368&gt;0,_xlfn.XLOOKUP(B368,Financiering!$A$7:$A$32,Financiering!$Z$7:$Z$32)*'Resultaat 10'!J368,0),)</f>
        <v>0</v>
      </c>
      <c r="L368" s="505">
        <f t="shared" si="27"/>
        <v>0</v>
      </c>
      <c r="M368" s="505">
        <f t="shared" si="28"/>
        <v>0</v>
      </c>
      <c r="N368" s="501" t="str">
        <f t="shared" si="29"/>
        <v/>
      </c>
      <c r="O368" s="502">
        <f t="shared" si="30"/>
        <v>0</v>
      </c>
      <c r="P368" s="507" t="str">
        <f t="shared" si="31"/>
        <v/>
      </c>
      <c r="Q368" s="15"/>
      <c r="R368" s="15"/>
      <c r="S368" s="15"/>
      <c r="T368" s="15"/>
      <c r="V368" s="15"/>
      <c r="W368" s="541"/>
    </row>
    <row r="369" spans="1:23" ht="12" customHeight="1" x14ac:dyDescent="0.2">
      <c r="A369" s="118"/>
      <c r="B369" s="504" t="s">
        <v>35</v>
      </c>
      <c r="C369" s="497">
        <f>_xlfn.XLOOKUP(B369,Deelnemersoverzicht!A33:A100,Deelnemersoverzicht!C33:C100)</f>
        <v>0</v>
      </c>
      <c r="D369" s="505">
        <f t="shared" si="23"/>
        <v>0</v>
      </c>
      <c r="E369" s="502">
        <f>IFERROR(IF(D369&gt;0,(_xlfn.XLOOKUP(B369,Financiering!$A$7:$A$32,Financiering!$H$7:$H$32))*'Resultaat 10'!D369,0),)</f>
        <v>0</v>
      </c>
      <c r="F369" s="506">
        <f t="shared" si="24"/>
        <v>0</v>
      </c>
      <c r="G369" s="505">
        <f>IFERROR(IF(F369&gt;0,(_xlfn.XLOOKUP(B369,Financiering!$A$7:$A$32,Financiering!$N$7:$N$32))*'Resultaat 10'!F369,0),)</f>
        <v>0</v>
      </c>
      <c r="H369" s="505">
        <f t="shared" si="25"/>
        <v>0</v>
      </c>
      <c r="I369" s="505">
        <f>IFERROR(IF(H369&gt;0,(_xlfn.XLOOKUP(B369,Financiering!$A$7:$A$32,Financiering!$T$7:$T$32))*'Resultaat 10'!H369,0),"")</f>
        <v>0</v>
      </c>
      <c r="J369" s="505">
        <f t="shared" si="26"/>
        <v>0</v>
      </c>
      <c r="K369" s="505">
        <f>IFERROR(IF(J369&gt;0,_xlfn.XLOOKUP(B369,Financiering!$A$7:$A$32,Financiering!$Z$7:$Z$32)*'Resultaat 10'!J369,0),)</f>
        <v>0</v>
      </c>
      <c r="L369" s="505">
        <f t="shared" si="27"/>
        <v>0</v>
      </c>
      <c r="M369" s="505">
        <f t="shared" si="28"/>
        <v>0</v>
      </c>
      <c r="N369" s="501" t="str">
        <f t="shared" si="29"/>
        <v/>
      </c>
      <c r="O369" s="502">
        <f t="shared" si="30"/>
        <v>0</v>
      </c>
      <c r="P369" s="507" t="str">
        <f t="shared" si="31"/>
        <v/>
      </c>
      <c r="Q369" s="15"/>
      <c r="R369" s="15"/>
      <c r="S369" s="15"/>
      <c r="T369" s="15"/>
      <c r="V369" s="15"/>
      <c r="W369" s="541"/>
    </row>
    <row r="370" spans="1:23" ht="12" customHeight="1" x14ac:dyDescent="0.2">
      <c r="A370" s="118"/>
      <c r="B370" s="504" t="s">
        <v>36</v>
      </c>
      <c r="C370" s="497">
        <f>_xlfn.XLOOKUP(B370,Deelnemersoverzicht!A34:A101,Deelnemersoverzicht!C34:C101)</f>
        <v>0</v>
      </c>
      <c r="D370" s="505">
        <f t="shared" si="23"/>
        <v>0</v>
      </c>
      <c r="E370" s="502">
        <f>IFERROR(IF(D370&gt;0,(_xlfn.XLOOKUP(B370,Financiering!$A$7:$A$32,Financiering!$H$7:$H$32))*'Resultaat 10'!D370,0),)</f>
        <v>0</v>
      </c>
      <c r="F370" s="506">
        <f t="shared" si="24"/>
        <v>0</v>
      </c>
      <c r="G370" s="505">
        <f>IFERROR(IF(F370&gt;0,(_xlfn.XLOOKUP(B370,Financiering!$A$7:$A$32,Financiering!$N$7:$N$32))*'Resultaat 10'!F370,0),)</f>
        <v>0</v>
      </c>
      <c r="H370" s="505">
        <f t="shared" si="25"/>
        <v>0</v>
      </c>
      <c r="I370" s="505">
        <f>IFERROR(IF(H370&gt;0,(_xlfn.XLOOKUP(B370,Financiering!$A$7:$A$32,Financiering!$T$7:$T$32))*'Resultaat 10'!H370,0),"")</f>
        <v>0</v>
      </c>
      <c r="J370" s="505">
        <f t="shared" si="26"/>
        <v>0</v>
      </c>
      <c r="K370" s="505">
        <f>IFERROR(IF(J370&gt;0,_xlfn.XLOOKUP(B370,Financiering!$A$7:$A$32,Financiering!$Z$7:$Z$32)*'Resultaat 10'!J370,0),)</f>
        <v>0</v>
      </c>
      <c r="L370" s="505">
        <f t="shared" si="27"/>
        <v>0</v>
      </c>
      <c r="M370" s="505">
        <f t="shared" si="28"/>
        <v>0</v>
      </c>
      <c r="N370" s="501" t="str">
        <f t="shared" si="29"/>
        <v/>
      </c>
      <c r="O370" s="502">
        <f t="shared" si="30"/>
        <v>0</v>
      </c>
      <c r="P370" s="507" t="str">
        <f t="shared" si="31"/>
        <v/>
      </c>
      <c r="Q370" s="15"/>
      <c r="R370" s="15"/>
      <c r="S370" s="15"/>
      <c r="T370" s="15"/>
      <c r="V370" s="15"/>
      <c r="W370" s="541"/>
    </row>
    <row r="371" spans="1:23" ht="12" customHeight="1" x14ac:dyDescent="0.2">
      <c r="A371" s="118"/>
      <c r="B371" s="504" t="s">
        <v>104</v>
      </c>
      <c r="C371" s="497">
        <f>_xlfn.XLOOKUP(B371,Deelnemersoverzicht!A35:A102,Deelnemersoverzicht!C35:C102)</f>
        <v>0</v>
      </c>
      <c r="D371" s="505">
        <f t="shared" si="23"/>
        <v>0</v>
      </c>
      <c r="E371" s="502">
        <f>IFERROR(IF(D371&gt;0,(_xlfn.XLOOKUP(B371,Financiering!$A$7:$A$32,Financiering!$H$7:$H$32))*'Resultaat 10'!D371,0),)</f>
        <v>0</v>
      </c>
      <c r="F371" s="506">
        <f t="shared" si="24"/>
        <v>0</v>
      </c>
      <c r="G371" s="505">
        <f>IFERROR(IF(F371&gt;0,(_xlfn.XLOOKUP(B371,Financiering!$A$7:$A$32,Financiering!$N$7:$N$32))*'Resultaat 10'!F371,0),)</f>
        <v>0</v>
      </c>
      <c r="H371" s="505">
        <f t="shared" si="25"/>
        <v>0</v>
      </c>
      <c r="I371" s="505">
        <f>IFERROR(IF(H371&gt;0,(_xlfn.XLOOKUP(B371,Financiering!$A$7:$A$32,Financiering!$T$7:$T$32))*'Resultaat 10'!H371,0),"")</f>
        <v>0</v>
      </c>
      <c r="J371" s="505">
        <f t="shared" si="26"/>
        <v>0</v>
      </c>
      <c r="K371" s="505">
        <f>IFERROR(IF(J371&gt;0,_xlfn.XLOOKUP(B371,Financiering!$A$7:$A$32,Financiering!$Z$7:$Z$32)*'Resultaat 10'!J371,0),)</f>
        <v>0</v>
      </c>
      <c r="L371" s="505">
        <f t="shared" si="27"/>
        <v>0</v>
      </c>
      <c r="M371" s="505">
        <f t="shared" si="28"/>
        <v>0</v>
      </c>
      <c r="N371" s="501" t="str">
        <f t="shared" si="29"/>
        <v/>
      </c>
      <c r="O371" s="502">
        <f t="shared" si="30"/>
        <v>0</v>
      </c>
      <c r="P371" s="507" t="str">
        <f t="shared" si="31"/>
        <v/>
      </c>
      <c r="Q371" s="15"/>
      <c r="R371" s="15"/>
      <c r="S371" s="15"/>
      <c r="T371" s="15"/>
      <c r="V371" s="15"/>
      <c r="W371" s="541"/>
    </row>
    <row r="372" spans="1:23" ht="12" customHeight="1" x14ac:dyDescent="0.2">
      <c r="A372" s="118"/>
      <c r="B372" s="504" t="s">
        <v>105</v>
      </c>
      <c r="C372" s="497">
        <f>_xlfn.XLOOKUP(B372,Deelnemersoverzicht!A36:A103,Deelnemersoverzicht!C36:C103)</f>
        <v>0</v>
      </c>
      <c r="D372" s="505">
        <f t="shared" si="23"/>
        <v>0</v>
      </c>
      <c r="E372" s="502">
        <f>IFERROR(IF(D372&gt;0,(_xlfn.XLOOKUP(B372,Financiering!$A$7:$A$32,Financiering!$H$7:$H$32))*'Resultaat 10'!D372,0),)</f>
        <v>0</v>
      </c>
      <c r="F372" s="506">
        <f t="shared" si="24"/>
        <v>0</v>
      </c>
      <c r="G372" s="505">
        <f>IFERROR(IF(F372&gt;0,(_xlfn.XLOOKUP(B372,Financiering!$A$7:$A$32,Financiering!$N$7:$N$32))*'Resultaat 10'!F372,0),)</f>
        <v>0</v>
      </c>
      <c r="H372" s="505">
        <f t="shared" si="25"/>
        <v>0</v>
      </c>
      <c r="I372" s="505">
        <f>IFERROR(IF(H372&gt;0,(_xlfn.XLOOKUP(B372,Financiering!$A$7:$A$32,Financiering!$T$7:$T$32))*'Resultaat 10'!H372,0),"")</f>
        <v>0</v>
      </c>
      <c r="J372" s="505">
        <f t="shared" si="26"/>
        <v>0</v>
      </c>
      <c r="K372" s="505">
        <f>IFERROR(IF(J372&gt;0,_xlfn.XLOOKUP(B372,Financiering!$A$7:$A$32,Financiering!$Z$7:$Z$32)*'Resultaat 10'!J372,0),)</f>
        <v>0</v>
      </c>
      <c r="L372" s="505">
        <f t="shared" si="27"/>
        <v>0</v>
      </c>
      <c r="M372" s="505">
        <f t="shared" si="28"/>
        <v>0</v>
      </c>
      <c r="N372" s="501" t="str">
        <f t="shared" si="29"/>
        <v/>
      </c>
      <c r="O372" s="502">
        <f t="shared" si="30"/>
        <v>0</v>
      </c>
      <c r="P372" s="507" t="str">
        <f t="shared" si="31"/>
        <v/>
      </c>
      <c r="Q372" s="15"/>
      <c r="R372" s="15"/>
      <c r="S372" s="15"/>
      <c r="T372" s="15"/>
      <c r="V372" s="15"/>
      <c r="W372" s="541"/>
    </row>
    <row r="373" spans="1:23" ht="12" customHeight="1" x14ac:dyDescent="0.2">
      <c r="A373" s="118"/>
      <c r="B373" s="504" t="s">
        <v>130</v>
      </c>
      <c r="C373" s="497">
        <f>_xlfn.XLOOKUP(B373,Deelnemersoverzicht!A37:A104,Deelnemersoverzicht!C37:C104)</f>
        <v>0</v>
      </c>
      <c r="D373" s="505">
        <f t="shared" si="23"/>
        <v>0</v>
      </c>
      <c r="E373" s="502">
        <f>IFERROR(IF(D373&gt;0,(_xlfn.XLOOKUP(B373,Financiering!$A$7:$A$32,Financiering!$H$7:$H$32))*'Resultaat 10'!D373,0),)</f>
        <v>0</v>
      </c>
      <c r="F373" s="506">
        <f t="shared" si="24"/>
        <v>0</v>
      </c>
      <c r="G373" s="505">
        <f>IFERROR(IF(F373&gt;0,(_xlfn.XLOOKUP(B373,Financiering!$A$7:$A$32,Financiering!$N$7:$N$32))*'Resultaat 10'!F373,0),)</f>
        <v>0</v>
      </c>
      <c r="H373" s="505">
        <f t="shared" si="25"/>
        <v>0</v>
      </c>
      <c r="I373" s="505">
        <f>IFERROR(IF(H373&gt;0,(_xlfn.XLOOKUP(B373,Financiering!$A$7:$A$32,Financiering!$T$7:$T$32))*'Resultaat 10'!H373,0),"")</f>
        <v>0</v>
      </c>
      <c r="J373" s="505">
        <f t="shared" si="26"/>
        <v>0</v>
      </c>
      <c r="K373" s="505">
        <f>IFERROR(IF(J373&gt;0,_xlfn.XLOOKUP(B373,Financiering!$A$7:$A$32,Financiering!$Z$7:$Z$32)*'Resultaat 10'!J373,0),)</f>
        <v>0</v>
      </c>
      <c r="L373" s="505">
        <f t="shared" si="27"/>
        <v>0</v>
      </c>
      <c r="M373" s="505">
        <f t="shared" si="28"/>
        <v>0</v>
      </c>
      <c r="N373" s="501" t="str">
        <f t="shared" si="29"/>
        <v/>
      </c>
      <c r="O373" s="502">
        <f t="shared" si="30"/>
        <v>0</v>
      </c>
      <c r="P373" s="507" t="str">
        <f t="shared" si="31"/>
        <v/>
      </c>
      <c r="Q373" s="15"/>
      <c r="R373" s="15"/>
      <c r="S373" s="15"/>
      <c r="T373" s="15"/>
      <c r="V373" s="15"/>
      <c r="W373" s="541"/>
    </row>
    <row r="374" spans="1:23" ht="12" customHeight="1" x14ac:dyDescent="0.2">
      <c r="A374" s="118"/>
      <c r="B374" s="504" t="s">
        <v>131</v>
      </c>
      <c r="C374" s="497">
        <f>_xlfn.XLOOKUP(B374,Deelnemersoverzicht!A38:A105,Deelnemersoverzicht!C38:C105)</f>
        <v>0</v>
      </c>
      <c r="D374" s="505">
        <f t="shared" si="23"/>
        <v>0</v>
      </c>
      <c r="E374" s="502">
        <f>IFERROR(IF(D374&gt;0,(_xlfn.XLOOKUP(B374,Financiering!$A$7:$A$32,Financiering!$H$7:$H$32))*'Resultaat 10'!D374,0),)</f>
        <v>0</v>
      </c>
      <c r="F374" s="506">
        <f t="shared" si="24"/>
        <v>0</v>
      </c>
      <c r="G374" s="505">
        <f>IFERROR(IF(F374&gt;0,(_xlfn.XLOOKUP(B374,Financiering!$A$7:$A$32,Financiering!$N$7:$N$32))*'Resultaat 10'!F374,0),)</f>
        <v>0</v>
      </c>
      <c r="H374" s="505">
        <f t="shared" si="25"/>
        <v>0</v>
      </c>
      <c r="I374" s="505">
        <f>IFERROR(IF(H374&gt;0,(_xlfn.XLOOKUP(B374,Financiering!$A$7:$A$32,Financiering!$T$7:$T$32))*'Resultaat 10'!H374,0),"")</f>
        <v>0</v>
      </c>
      <c r="J374" s="505">
        <f t="shared" si="26"/>
        <v>0</v>
      </c>
      <c r="K374" s="505">
        <f>IFERROR(IF(J374&gt;0,_xlfn.XLOOKUP(B374,Financiering!$A$7:$A$32,Financiering!$Z$7:$Z$32)*'Resultaat 10'!J374,0),)</f>
        <v>0</v>
      </c>
      <c r="L374" s="505">
        <f t="shared" si="27"/>
        <v>0</v>
      </c>
      <c r="M374" s="505">
        <f t="shared" si="28"/>
        <v>0</v>
      </c>
      <c r="N374" s="501" t="str">
        <f t="shared" si="29"/>
        <v/>
      </c>
      <c r="O374" s="502">
        <f t="shared" si="30"/>
        <v>0</v>
      </c>
      <c r="P374" s="507" t="str">
        <f t="shared" si="31"/>
        <v/>
      </c>
      <c r="Q374" s="15"/>
      <c r="R374" s="15"/>
      <c r="S374" s="15"/>
      <c r="T374" s="15"/>
      <c r="V374" s="15"/>
      <c r="W374" s="541"/>
    </row>
    <row r="375" spans="1:23" ht="12" customHeight="1" x14ac:dyDescent="0.2">
      <c r="A375" s="118"/>
      <c r="B375" s="504" t="s">
        <v>132</v>
      </c>
      <c r="C375" s="497">
        <f>_xlfn.XLOOKUP(B375,Deelnemersoverzicht!A39:A106,Deelnemersoverzicht!C39:C106)</f>
        <v>0</v>
      </c>
      <c r="D375" s="505">
        <f t="shared" si="23"/>
        <v>0</v>
      </c>
      <c r="E375" s="502">
        <f>IFERROR(IF(D375&gt;0,(_xlfn.XLOOKUP(B375,Financiering!$A$7:$A$32,Financiering!$H$7:$H$32))*'Resultaat 10'!D375,0),)</f>
        <v>0</v>
      </c>
      <c r="F375" s="506">
        <f t="shared" si="24"/>
        <v>0</v>
      </c>
      <c r="G375" s="505">
        <f>IFERROR(IF(F375&gt;0,(_xlfn.XLOOKUP(B375,Financiering!$A$7:$A$32,Financiering!$N$7:$N$32))*'Resultaat 10'!F375,0),)</f>
        <v>0</v>
      </c>
      <c r="H375" s="505">
        <f t="shared" si="25"/>
        <v>0</v>
      </c>
      <c r="I375" s="505">
        <f>IFERROR(IF(H375&gt;0,(_xlfn.XLOOKUP(B375,Financiering!$A$7:$A$32,Financiering!$T$7:$T$32))*'Resultaat 10'!H375,0),"")</f>
        <v>0</v>
      </c>
      <c r="J375" s="505">
        <f t="shared" si="26"/>
        <v>0</v>
      </c>
      <c r="K375" s="505">
        <f>IFERROR(IF(J375&gt;0,_xlfn.XLOOKUP(B375,Financiering!$A$7:$A$32,Financiering!$Z$7:$Z$32)*'Resultaat 10'!J375,0),)</f>
        <v>0</v>
      </c>
      <c r="L375" s="505">
        <f t="shared" si="27"/>
        <v>0</v>
      </c>
      <c r="M375" s="505">
        <f t="shared" si="28"/>
        <v>0</v>
      </c>
      <c r="N375" s="501" t="str">
        <f t="shared" si="29"/>
        <v/>
      </c>
      <c r="O375" s="502">
        <f t="shared" si="30"/>
        <v>0</v>
      </c>
      <c r="P375" s="507" t="str">
        <f t="shared" si="31"/>
        <v/>
      </c>
      <c r="Q375" s="15"/>
      <c r="R375" s="15"/>
      <c r="S375" s="15"/>
      <c r="T375" s="15"/>
      <c r="V375" s="15"/>
      <c r="W375" s="541"/>
    </row>
    <row r="376" spans="1:23" ht="12" customHeight="1" x14ac:dyDescent="0.2">
      <c r="A376" s="118"/>
      <c r="B376" s="504" t="s">
        <v>133</v>
      </c>
      <c r="C376" s="497">
        <f>_xlfn.XLOOKUP(B376,Deelnemersoverzicht!A40:A107,Deelnemersoverzicht!C40:C107)</f>
        <v>0</v>
      </c>
      <c r="D376" s="505">
        <f t="shared" si="23"/>
        <v>0</v>
      </c>
      <c r="E376" s="502">
        <f>IFERROR(IF(D376&gt;0,(_xlfn.XLOOKUP(B376,Financiering!$A$7:$A$32,Financiering!$H$7:$H$32))*'Resultaat 10'!D376,0),)</f>
        <v>0</v>
      </c>
      <c r="F376" s="506">
        <f t="shared" si="24"/>
        <v>0</v>
      </c>
      <c r="G376" s="505">
        <f>IFERROR(IF(F376&gt;0,(_xlfn.XLOOKUP(B376,Financiering!$A$7:$A$32,Financiering!$N$7:$N$32))*'Resultaat 10'!F376,0),)</f>
        <v>0</v>
      </c>
      <c r="H376" s="505">
        <f t="shared" si="25"/>
        <v>0</v>
      </c>
      <c r="I376" s="505">
        <f>IFERROR(IF(H376&gt;0,(_xlfn.XLOOKUP(B376,Financiering!$A$7:$A$32,Financiering!$T$7:$T$32))*'Resultaat 10'!H376,0),"")</f>
        <v>0</v>
      </c>
      <c r="J376" s="505">
        <f t="shared" si="26"/>
        <v>0</v>
      </c>
      <c r="K376" s="505">
        <f>IFERROR(IF(J376&gt;0,_xlfn.XLOOKUP(B376,Financiering!$A$7:$A$32,Financiering!$Z$7:$Z$32)*'Resultaat 10'!J376,0),)</f>
        <v>0</v>
      </c>
      <c r="L376" s="505">
        <f t="shared" si="27"/>
        <v>0</v>
      </c>
      <c r="M376" s="505">
        <f t="shared" si="28"/>
        <v>0</v>
      </c>
      <c r="N376" s="501" t="str">
        <f t="shared" si="29"/>
        <v/>
      </c>
      <c r="O376" s="502">
        <f t="shared" si="30"/>
        <v>0</v>
      </c>
      <c r="P376" s="507" t="str">
        <f t="shared" si="31"/>
        <v/>
      </c>
      <c r="Q376" s="15"/>
      <c r="R376" s="15"/>
      <c r="S376" s="15"/>
      <c r="T376" s="15"/>
      <c r="V376" s="15"/>
      <c r="W376" s="541"/>
    </row>
    <row r="377" spans="1:23" ht="12" customHeight="1" thickBot="1" x14ac:dyDescent="0.25">
      <c r="A377" s="118"/>
      <c r="B377" s="504" t="s">
        <v>134</v>
      </c>
      <c r="C377" s="497">
        <f>_xlfn.XLOOKUP(B377,Deelnemersoverzicht!A41:A108,Deelnemersoverzicht!C41:C108)</f>
        <v>0</v>
      </c>
      <c r="D377" s="505">
        <f t="shared" si="23"/>
        <v>0</v>
      </c>
      <c r="E377" s="502">
        <f>IFERROR(IF(D377&gt;0,(_xlfn.XLOOKUP(B377,Financiering!$A$7:$A$32,Financiering!$H$7:$H$32))*'Resultaat 10'!D377,0),)</f>
        <v>0</v>
      </c>
      <c r="F377" s="506">
        <f t="shared" si="24"/>
        <v>0</v>
      </c>
      <c r="G377" s="505">
        <f>IFERROR(IF(F377&gt;0,(_xlfn.XLOOKUP(B377,Financiering!$A$7:$A$32,Financiering!$N$7:$N$32))*'Resultaat 10'!F377,0),)</f>
        <v>0</v>
      </c>
      <c r="H377" s="505">
        <f t="shared" si="25"/>
        <v>0</v>
      </c>
      <c r="I377" s="505">
        <f>IFERROR(IF(H377&gt;0,(_xlfn.XLOOKUP(B377,Financiering!$A$7:$A$32,Financiering!$T$7:$T$32))*'Resultaat 10'!H377,0),"")</f>
        <v>0</v>
      </c>
      <c r="J377" s="505">
        <f t="shared" si="26"/>
        <v>0</v>
      </c>
      <c r="K377" s="505">
        <f>IFERROR(IF(J377&gt;0,_xlfn.XLOOKUP(B377,Financiering!$A$7:$A$32,Financiering!$Z$7:$Z$32)*'Resultaat 10'!J377,0),)</f>
        <v>0</v>
      </c>
      <c r="L377" s="505">
        <f t="shared" si="27"/>
        <v>0</v>
      </c>
      <c r="M377" s="505">
        <f t="shared" si="28"/>
        <v>0</v>
      </c>
      <c r="N377" s="501" t="str">
        <f t="shared" si="29"/>
        <v/>
      </c>
      <c r="O377" s="502">
        <f t="shared" si="30"/>
        <v>0</v>
      </c>
      <c r="P377" s="507" t="str">
        <f t="shared" si="31"/>
        <v/>
      </c>
      <c r="Q377" s="15"/>
      <c r="R377" s="15"/>
      <c r="S377" s="15"/>
      <c r="T377" s="15"/>
      <c r="V377" s="15"/>
      <c r="W377" s="541"/>
    </row>
    <row r="378" spans="1:23" ht="12" hidden="1" customHeight="1" x14ac:dyDescent="0.2">
      <c r="A378" s="118"/>
      <c r="B378" s="504" t="s">
        <v>169</v>
      </c>
      <c r="C378" s="497">
        <f>_xlfn.XLOOKUP(B378,Deelnemersoverzicht!A42:A109,Deelnemersoverzicht!C42:C109)</f>
        <v>0</v>
      </c>
      <c r="D378" s="505">
        <f t="shared" si="23"/>
        <v>0</v>
      </c>
      <c r="E378" s="502">
        <f>IFERROR(IF(D378&gt;0,(_xlfn.XLOOKUP(B378,Financiering!A33:A58,Financiering!H33:H58))*'Resultaat 1'!D378,0),)</f>
        <v>0</v>
      </c>
      <c r="F378" s="506">
        <f t="shared" si="24"/>
        <v>0</v>
      </c>
      <c r="G378" s="505">
        <f>IFERROR(IF(F378&gt;0,Financiering!N33*'Resultaat 1'!F378,0),)</f>
        <v>0</v>
      </c>
      <c r="H378" s="505">
        <f t="shared" si="25"/>
        <v>0</v>
      </c>
      <c r="I378" s="505">
        <f>IFERROR(IF(H378&gt;0,Financiering!T33*'Resultaat 1'!H378,0),0)</f>
        <v>0</v>
      </c>
      <c r="J378" s="505">
        <f t="shared" si="26"/>
        <v>0</v>
      </c>
      <c r="K378" s="505">
        <f>IFERROR(IF(J378&gt;0,Financiering!Z33*'Resultaat 1'!J378,0),)</f>
        <v>0</v>
      </c>
      <c r="L378" s="505">
        <f t="shared" si="27"/>
        <v>0</v>
      </c>
      <c r="M378" s="505">
        <f t="shared" si="28"/>
        <v>0</v>
      </c>
      <c r="N378" s="501" t="str">
        <f t="shared" si="29"/>
        <v/>
      </c>
      <c r="O378" s="502">
        <f t="shared" si="30"/>
        <v>0</v>
      </c>
      <c r="P378" s="507" t="str">
        <f t="shared" si="31"/>
        <v/>
      </c>
      <c r="Q378" s="15"/>
      <c r="R378" s="15"/>
      <c r="S378" s="15"/>
      <c r="T378" s="15"/>
      <c r="V378" s="15"/>
      <c r="W378" s="541"/>
    </row>
    <row r="379" spans="1:23" ht="12" hidden="1" customHeight="1" x14ac:dyDescent="0.2">
      <c r="A379" s="118"/>
      <c r="B379" s="504" t="s">
        <v>170</v>
      </c>
      <c r="C379" s="497">
        <f>_xlfn.XLOOKUP(B379,Deelnemersoverzicht!A43:A110,Deelnemersoverzicht!C43:C110)</f>
        <v>0</v>
      </c>
      <c r="D379" s="505">
        <f t="shared" si="23"/>
        <v>0</v>
      </c>
      <c r="E379" s="502">
        <f>IFERROR(IF(D379&gt;0,(_xlfn.XLOOKUP(B379,Financiering!A34:A59,Financiering!H34:H59))*'Resultaat 1'!D379,0),)</f>
        <v>0</v>
      </c>
      <c r="F379" s="506">
        <f t="shared" si="24"/>
        <v>0</v>
      </c>
      <c r="G379" s="505">
        <f>IFERROR(IF(F379&gt;0,Financiering!N34*'Resultaat 1'!F379,0),)</f>
        <v>0</v>
      </c>
      <c r="H379" s="505">
        <f t="shared" si="25"/>
        <v>0</v>
      </c>
      <c r="I379" s="505">
        <f>IFERROR(IF(H379&gt;0,Financiering!T34*'Resultaat 1'!H379,0),0)</f>
        <v>0</v>
      </c>
      <c r="J379" s="505">
        <f t="shared" si="26"/>
        <v>0</v>
      </c>
      <c r="K379" s="505">
        <f>IFERROR(IF(J379&gt;0,Financiering!Z34*'Resultaat 1'!J379,0),)</f>
        <v>0</v>
      </c>
      <c r="L379" s="505">
        <f t="shared" si="27"/>
        <v>0</v>
      </c>
      <c r="M379" s="505">
        <f t="shared" si="28"/>
        <v>0</v>
      </c>
      <c r="N379" s="501" t="str">
        <f t="shared" si="29"/>
        <v/>
      </c>
      <c r="O379" s="502">
        <f t="shared" si="30"/>
        <v>0</v>
      </c>
      <c r="P379" s="507" t="str">
        <f t="shared" si="31"/>
        <v/>
      </c>
      <c r="Q379" s="15"/>
      <c r="R379" s="15"/>
      <c r="S379" s="15"/>
      <c r="T379" s="15"/>
      <c r="V379" s="15"/>
      <c r="W379" s="541"/>
    </row>
    <row r="380" spans="1:23" ht="12" hidden="1" customHeight="1" x14ac:dyDescent="0.2">
      <c r="A380" s="118"/>
      <c r="B380" s="504" t="s">
        <v>171</v>
      </c>
      <c r="C380" s="497">
        <f>_xlfn.XLOOKUP(B380,Deelnemersoverzicht!A44:A111,Deelnemersoverzicht!C44:C111)</f>
        <v>0</v>
      </c>
      <c r="D380" s="505">
        <f t="shared" si="23"/>
        <v>0</v>
      </c>
      <c r="E380" s="502">
        <f>IFERROR(IF(D380&gt;0,(_xlfn.XLOOKUP(B380,Financiering!A35:A60,Financiering!H35:H60))*'Resultaat 1'!D380,0),)</f>
        <v>0</v>
      </c>
      <c r="F380" s="506">
        <f t="shared" si="24"/>
        <v>0</v>
      </c>
      <c r="G380" s="505">
        <f>IFERROR(IF(F380&gt;0,Financiering!N35*'Resultaat 1'!F380,0),)</f>
        <v>0</v>
      </c>
      <c r="H380" s="505">
        <f t="shared" si="25"/>
        <v>0</v>
      </c>
      <c r="I380" s="505">
        <f>IFERROR(IF(H380&gt;0,Financiering!T35*'Resultaat 1'!H380,0),0)</f>
        <v>0</v>
      </c>
      <c r="J380" s="505">
        <f t="shared" si="26"/>
        <v>0</v>
      </c>
      <c r="K380" s="505">
        <f>IFERROR(IF(J380&gt;0,Financiering!Z35*'Resultaat 1'!J380,0),)</f>
        <v>0</v>
      </c>
      <c r="L380" s="505">
        <f t="shared" si="27"/>
        <v>0</v>
      </c>
      <c r="M380" s="505">
        <f t="shared" si="28"/>
        <v>0</v>
      </c>
      <c r="N380" s="501" t="str">
        <f t="shared" si="29"/>
        <v/>
      </c>
      <c r="O380" s="502">
        <f t="shared" si="30"/>
        <v>0</v>
      </c>
      <c r="P380" s="507" t="str">
        <f t="shared" si="31"/>
        <v/>
      </c>
      <c r="Q380" s="15"/>
      <c r="R380" s="15"/>
      <c r="S380" s="15"/>
      <c r="T380" s="15"/>
      <c r="V380" s="15"/>
      <c r="W380" s="541"/>
    </row>
    <row r="381" spans="1:23" ht="12" hidden="1" customHeight="1" x14ac:dyDescent="0.2">
      <c r="A381" s="118"/>
      <c r="B381" s="504" t="s">
        <v>172</v>
      </c>
      <c r="C381" s="497">
        <f>_xlfn.XLOOKUP(B381,Deelnemersoverzicht!A45:A112,Deelnemersoverzicht!C45:C112)</f>
        <v>0</v>
      </c>
      <c r="D381" s="505">
        <f t="shared" si="23"/>
        <v>0</v>
      </c>
      <c r="E381" s="502">
        <f>IFERROR(IF(D381&gt;0,(_xlfn.XLOOKUP(B381,Financiering!A36:A61,Financiering!H36:H61))*'Resultaat 1'!D381,0),)</f>
        <v>0</v>
      </c>
      <c r="F381" s="506">
        <f t="shared" si="24"/>
        <v>0</v>
      </c>
      <c r="G381" s="505">
        <f>IFERROR(IF(F381&gt;0,Financiering!N36*'Resultaat 1'!F381,0),)</f>
        <v>0</v>
      </c>
      <c r="H381" s="505">
        <f t="shared" si="25"/>
        <v>0</v>
      </c>
      <c r="I381" s="505">
        <f>IFERROR(IF(H381&gt;0,Financiering!T36*'Resultaat 1'!H381,0),0)</f>
        <v>0</v>
      </c>
      <c r="J381" s="505">
        <f t="shared" si="26"/>
        <v>0</v>
      </c>
      <c r="K381" s="505">
        <f>IFERROR(IF(J381&gt;0,Financiering!Z36*'Resultaat 1'!J381,0),)</f>
        <v>0</v>
      </c>
      <c r="L381" s="505">
        <f t="shared" si="27"/>
        <v>0</v>
      </c>
      <c r="M381" s="505">
        <f t="shared" si="28"/>
        <v>0</v>
      </c>
      <c r="N381" s="501" t="str">
        <f t="shared" si="29"/>
        <v/>
      </c>
      <c r="O381" s="502">
        <f t="shared" si="30"/>
        <v>0</v>
      </c>
      <c r="P381" s="507" t="str">
        <f t="shared" si="31"/>
        <v/>
      </c>
      <c r="Q381" s="15"/>
      <c r="R381" s="15"/>
      <c r="S381" s="15"/>
      <c r="T381" s="15"/>
      <c r="V381" s="15"/>
      <c r="W381" s="541"/>
    </row>
    <row r="382" spans="1:23" ht="12" hidden="1" customHeight="1" x14ac:dyDescent="0.2">
      <c r="A382" s="118"/>
      <c r="B382" s="504" t="s">
        <v>173</v>
      </c>
      <c r="C382" s="497">
        <f>_xlfn.XLOOKUP(B382,Deelnemersoverzicht!A46:A113,Deelnemersoverzicht!C46:C113)</f>
        <v>0</v>
      </c>
      <c r="D382" s="505">
        <f t="shared" si="23"/>
        <v>0</v>
      </c>
      <c r="E382" s="502">
        <f>IFERROR(IF(D382&gt;0,(_xlfn.XLOOKUP(B382,Financiering!A37:A62,Financiering!H37:H62))*'Resultaat 1'!D382,0),)</f>
        <v>0</v>
      </c>
      <c r="F382" s="506">
        <f t="shared" si="24"/>
        <v>0</v>
      </c>
      <c r="G382" s="505">
        <f>IFERROR(IF(F382&gt;0,Financiering!N37*'Resultaat 1'!F382,0),)</f>
        <v>0</v>
      </c>
      <c r="H382" s="505">
        <f t="shared" si="25"/>
        <v>0</v>
      </c>
      <c r="I382" s="505">
        <f>IFERROR(IF(H382&gt;0,Financiering!T37*'Resultaat 1'!H382,0),0)</f>
        <v>0</v>
      </c>
      <c r="J382" s="505">
        <f t="shared" si="26"/>
        <v>0</v>
      </c>
      <c r="K382" s="505">
        <f>IFERROR(IF(J382&gt;0,Financiering!Z37*'Resultaat 1'!J382,0),)</f>
        <v>0</v>
      </c>
      <c r="L382" s="505">
        <f t="shared" si="27"/>
        <v>0</v>
      </c>
      <c r="M382" s="505">
        <f t="shared" si="28"/>
        <v>0</v>
      </c>
      <c r="N382" s="501" t="str">
        <f t="shared" si="29"/>
        <v/>
      </c>
      <c r="O382" s="502">
        <f t="shared" si="30"/>
        <v>0</v>
      </c>
      <c r="P382" s="507" t="str">
        <f t="shared" si="31"/>
        <v/>
      </c>
      <c r="Q382" s="15"/>
      <c r="R382" s="15"/>
      <c r="S382" s="15"/>
      <c r="T382" s="15"/>
      <c r="V382" s="15"/>
      <c r="W382" s="541"/>
    </row>
    <row r="383" spans="1:23" ht="12" hidden="1" customHeight="1" x14ac:dyDescent="0.2">
      <c r="A383" s="118"/>
      <c r="B383" s="504" t="s">
        <v>174</v>
      </c>
      <c r="C383" s="497">
        <f>_xlfn.XLOOKUP(B383,Deelnemersoverzicht!A47:A114,Deelnemersoverzicht!C47:C114)</f>
        <v>0</v>
      </c>
      <c r="D383" s="505">
        <f t="shared" si="23"/>
        <v>0</v>
      </c>
      <c r="E383" s="502">
        <f>IFERROR(IF(D383&gt;0,(_xlfn.XLOOKUP(B383,Financiering!A38:A63,Financiering!H38:H63))*'Resultaat 1'!D383,0),)</f>
        <v>0</v>
      </c>
      <c r="F383" s="506">
        <f t="shared" si="24"/>
        <v>0</v>
      </c>
      <c r="G383" s="505">
        <f>IFERROR(IF(F383&gt;0,Financiering!N38*'Resultaat 1'!F383,0),)</f>
        <v>0</v>
      </c>
      <c r="H383" s="505">
        <f t="shared" si="25"/>
        <v>0</v>
      </c>
      <c r="I383" s="505">
        <f>IFERROR(IF(H383&gt;0,Financiering!T38*'Resultaat 1'!H383,0),0)</f>
        <v>0</v>
      </c>
      <c r="J383" s="505">
        <f t="shared" si="26"/>
        <v>0</v>
      </c>
      <c r="K383" s="505">
        <f>IFERROR(IF(J383&gt;0,Financiering!Z38*'Resultaat 1'!J383,0),)</f>
        <v>0</v>
      </c>
      <c r="L383" s="505">
        <f t="shared" si="27"/>
        <v>0</v>
      </c>
      <c r="M383" s="505">
        <f t="shared" si="28"/>
        <v>0</v>
      </c>
      <c r="N383" s="501" t="str">
        <f t="shared" si="29"/>
        <v/>
      </c>
      <c r="O383" s="502">
        <f t="shared" si="30"/>
        <v>0</v>
      </c>
      <c r="P383" s="507" t="str">
        <f t="shared" si="31"/>
        <v/>
      </c>
      <c r="Q383" s="15"/>
      <c r="R383" s="15"/>
      <c r="S383" s="15"/>
      <c r="T383" s="15"/>
      <c r="V383" s="15"/>
      <c r="W383" s="541"/>
    </row>
    <row r="384" spans="1:23" ht="12" hidden="1" customHeight="1" x14ac:dyDescent="0.2">
      <c r="A384" s="118"/>
      <c r="B384" s="504" t="s">
        <v>175</v>
      </c>
      <c r="C384" s="497">
        <f>_xlfn.XLOOKUP(B384,Deelnemersoverzicht!A48:A115,Deelnemersoverzicht!C48:C115)</f>
        <v>0</v>
      </c>
      <c r="D384" s="505">
        <f t="shared" ref="D384:D402" si="32">SUMIFS($N$15:$N$315,$C$15:$C$315,C384,$M$15:$M$315,$D$350)</f>
        <v>0</v>
      </c>
      <c r="E384" s="502">
        <f>IFERROR(IF(D384&gt;0,(_xlfn.XLOOKUP(B384,Financiering!A39:A64,Financiering!H39:H64))*'Resultaat 1'!D384,0),)</f>
        <v>0</v>
      </c>
      <c r="F384" s="506">
        <f t="shared" ref="F384:F402" si="33">SUMIFS($N$15:$N$315,$C$15:$C$315,C384,$M$15:$M$315,$F$350)</f>
        <v>0</v>
      </c>
      <c r="G384" s="505">
        <f>IFERROR(IF(F384&gt;0,Financiering!N39*'Resultaat 1'!F384,0),)</f>
        <v>0</v>
      </c>
      <c r="H384" s="505">
        <f t="shared" ref="H384:H402" si="34">SUMIFS($N$15:$N$315,$C$15:$C$315,C384,$M$15:$M$315,$H$350)</f>
        <v>0</v>
      </c>
      <c r="I384" s="505">
        <f>IFERROR(IF(H384&gt;0,Financiering!T39*'Resultaat 1'!H384,0),0)</f>
        <v>0</v>
      </c>
      <c r="J384" s="505">
        <f t="shared" ref="J384:J402" si="35">SUMIFS($N$15:$N$315,$C$15:$C$315,C384,$M$15:$M$315,$J$350)</f>
        <v>0</v>
      </c>
      <c r="K384" s="505">
        <f>IFERROR(IF(J384&gt;0,Financiering!Z39*'Resultaat 1'!J384,0),)</f>
        <v>0</v>
      </c>
      <c r="L384" s="505">
        <f t="shared" ref="L384:L402" si="36">D384+F384+H384+J384</f>
        <v>0</v>
      </c>
      <c r="M384" s="505">
        <f t="shared" ref="M384:M402" si="37">E384+G384+I384+K384</f>
        <v>0</v>
      </c>
      <c r="N384" s="501" t="str">
        <f t="shared" si="29"/>
        <v/>
      </c>
      <c r="O384" s="502">
        <f t="shared" si="30"/>
        <v>0</v>
      </c>
      <c r="P384" s="507" t="str">
        <f t="shared" si="31"/>
        <v/>
      </c>
      <c r="Q384" s="15"/>
      <c r="R384" s="15"/>
      <c r="S384" s="15"/>
      <c r="T384" s="15"/>
      <c r="V384" s="15"/>
      <c r="W384" s="541"/>
    </row>
    <row r="385" spans="1:23" ht="12" hidden="1" customHeight="1" x14ac:dyDescent="0.2">
      <c r="A385" s="118"/>
      <c r="B385" s="504" t="s">
        <v>176</v>
      </c>
      <c r="C385" s="497">
        <f>_xlfn.XLOOKUP(B385,Deelnemersoverzicht!A49:A116,Deelnemersoverzicht!C49:C116)</f>
        <v>0</v>
      </c>
      <c r="D385" s="505">
        <f t="shared" si="32"/>
        <v>0</v>
      </c>
      <c r="E385" s="502">
        <f>IFERROR(IF(D385&gt;0,(_xlfn.XLOOKUP(B385,Financiering!A40:A65,Financiering!H40:H65))*'Resultaat 1'!D385,0),)</f>
        <v>0</v>
      </c>
      <c r="F385" s="506">
        <f t="shared" si="33"/>
        <v>0</v>
      </c>
      <c r="G385" s="505">
        <f>IFERROR(IF(F385&gt;0,Financiering!N40*'Resultaat 1'!F385,0),)</f>
        <v>0</v>
      </c>
      <c r="H385" s="505">
        <f t="shared" si="34"/>
        <v>0</v>
      </c>
      <c r="I385" s="505">
        <f>IFERROR(IF(H385&gt;0,Financiering!T40*'Resultaat 1'!H385,0),0)</f>
        <v>0</v>
      </c>
      <c r="J385" s="505">
        <f t="shared" si="35"/>
        <v>0</v>
      </c>
      <c r="K385" s="505">
        <f>IFERROR(IF(J385&gt;0,Financiering!Z40*'Resultaat 1'!J385,0),)</f>
        <v>0</v>
      </c>
      <c r="L385" s="505">
        <f t="shared" si="36"/>
        <v>0</v>
      </c>
      <c r="M385" s="505">
        <f t="shared" si="37"/>
        <v>0</v>
      </c>
      <c r="N385" s="501" t="str">
        <f t="shared" si="29"/>
        <v/>
      </c>
      <c r="O385" s="502">
        <f t="shared" si="30"/>
        <v>0</v>
      </c>
      <c r="P385" s="507" t="str">
        <f t="shared" si="31"/>
        <v/>
      </c>
      <c r="Q385" s="15"/>
      <c r="R385" s="15"/>
      <c r="S385" s="15"/>
      <c r="T385" s="15"/>
      <c r="V385" s="15"/>
      <c r="W385" s="541"/>
    </row>
    <row r="386" spans="1:23" ht="12" hidden="1" customHeight="1" x14ac:dyDescent="0.2">
      <c r="A386" s="118"/>
      <c r="B386" s="504" t="s">
        <v>177</v>
      </c>
      <c r="C386" s="497">
        <f>_xlfn.XLOOKUP(B386,Deelnemersoverzicht!A50:A117,Deelnemersoverzicht!C50:C117)</f>
        <v>0</v>
      </c>
      <c r="D386" s="505">
        <f t="shared" si="32"/>
        <v>0</v>
      </c>
      <c r="E386" s="502">
        <f>IFERROR(IF(D386&gt;0,(_xlfn.XLOOKUP(B386,Financiering!A41:A66,Financiering!H41:H66))*'Resultaat 1'!D386,0),)</f>
        <v>0</v>
      </c>
      <c r="F386" s="506">
        <f t="shared" si="33"/>
        <v>0</v>
      </c>
      <c r="G386" s="505">
        <f>IFERROR(IF(F386&gt;0,Financiering!N41*'Resultaat 1'!F386,0),)</f>
        <v>0</v>
      </c>
      <c r="H386" s="505">
        <f t="shared" si="34"/>
        <v>0</v>
      </c>
      <c r="I386" s="505">
        <f>IFERROR(IF(H386&gt;0,Financiering!T41*'Resultaat 1'!H386,0),0)</f>
        <v>0</v>
      </c>
      <c r="J386" s="505">
        <f t="shared" si="35"/>
        <v>0</v>
      </c>
      <c r="K386" s="505">
        <f>IFERROR(IF(J386&gt;0,Financiering!Z41*'Resultaat 1'!J386,0),)</f>
        <v>0</v>
      </c>
      <c r="L386" s="505">
        <f t="shared" si="36"/>
        <v>0</v>
      </c>
      <c r="M386" s="505">
        <f t="shared" si="37"/>
        <v>0</v>
      </c>
      <c r="N386" s="501" t="str">
        <f t="shared" si="29"/>
        <v/>
      </c>
      <c r="O386" s="502">
        <f t="shared" si="30"/>
        <v>0</v>
      </c>
      <c r="P386" s="507" t="str">
        <f t="shared" si="31"/>
        <v/>
      </c>
      <c r="Q386" s="15"/>
      <c r="R386" s="15"/>
      <c r="S386" s="15"/>
      <c r="T386" s="15"/>
      <c r="V386" s="15"/>
      <c r="W386" s="541"/>
    </row>
    <row r="387" spans="1:23" ht="12" hidden="1" customHeight="1" x14ac:dyDescent="0.2">
      <c r="A387" s="118"/>
      <c r="B387" s="504" t="s">
        <v>178</v>
      </c>
      <c r="C387" s="497">
        <f>_xlfn.XLOOKUP(B387,Deelnemersoverzicht!A51:A118,Deelnemersoverzicht!C51:C118)</f>
        <v>0</v>
      </c>
      <c r="D387" s="505">
        <f t="shared" si="32"/>
        <v>0</v>
      </c>
      <c r="E387" s="502">
        <f>IFERROR(IF(D387&gt;0,(_xlfn.XLOOKUP(B387,Financiering!A42:A67,Financiering!H42:H67))*'Resultaat 1'!D387,0),)</f>
        <v>0</v>
      </c>
      <c r="F387" s="506">
        <f t="shared" si="33"/>
        <v>0</v>
      </c>
      <c r="G387" s="505">
        <f>IFERROR(IF(F387&gt;0,Financiering!N42*'Resultaat 1'!F387,0),)</f>
        <v>0</v>
      </c>
      <c r="H387" s="505">
        <f t="shared" si="34"/>
        <v>0</v>
      </c>
      <c r="I387" s="505">
        <f>IFERROR(IF(H387&gt;0,Financiering!T42*'Resultaat 1'!H387,0),0)</f>
        <v>0</v>
      </c>
      <c r="J387" s="505">
        <f t="shared" si="35"/>
        <v>0</v>
      </c>
      <c r="K387" s="505">
        <f>IFERROR(IF(J387&gt;0,Financiering!Z42*'Resultaat 1'!J387,0),)</f>
        <v>0</v>
      </c>
      <c r="L387" s="505">
        <f t="shared" si="36"/>
        <v>0</v>
      </c>
      <c r="M387" s="505">
        <f t="shared" si="37"/>
        <v>0</v>
      </c>
      <c r="N387" s="501" t="str">
        <f t="shared" si="29"/>
        <v/>
      </c>
      <c r="O387" s="502">
        <f t="shared" si="30"/>
        <v>0</v>
      </c>
      <c r="P387" s="507" t="str">
        <f t="shared" si="31"/>
        <v/>
      </c>
      <c r="Q387" s="15"/>
      <c r="R387" s="15"/>
      <c r="S387" s="15"/>
      <c r="T387" s="15"/>
      <c r="V387" s="15"/>
      <c r="W387" s="541"/>
    </row>
    <row r="388" spans="1:23" ht="12" hidden="1" customHeight="1" x14ac:dyDescent="0.2">
      <c r="A388" s="118"/>
      <c r="B388" s="504" t="s">
        <v>179</v>
      </c>
      <c r="C388" s="497">
        <f>_xlfn.XLOOKUP(B388,Deelnemersoverzicht!A52:A119,Deelnemersoverzicht!C52:C119)</f>
        <v>0</v>
      </c>
      <c r="D388" s="505">
        <f t="shared" si="32"/>
        <v>0</v>
      </c>
      <c r="E388" s="502">
        <f>IFERROR(IF(D388&gt;0,(_xlfn.XLOOKUP(B388,Financiering!A43:A68,Financiering!H43:H68))*'Resultaat 1'!D388,0),)</f>
        <v>0</v>
      </c>
      <c r="F388" s="506">
        <f t="shared" si="33"/>
        <v>0</v>
      </c>
      <c r="G388" s="505">
        <f>IFERROR(IF(F388&gt;0,Financiering!N43*'Resultaat 1'!F388,0),)</f>
        <v>0</v>
      </c>
      <c r="H388" s="505">
        <f t="shared" si="34"/>
        <v>0</v>
      </c>
      <c r="I388" s="505">
        <f>IFERROR(IF(H388&gt;0,Financiering!T43*'Resultaat 1'!H388,0),0)</f>
        <v>0</v>
      </c>
      <c r="J388" s="505">
        <f t="shared" si="35"/>
        <v>0</v>
      </c>
      <c r="K388" s="505">
        <f>IFERROR(IF(J388&gt;0,Financiering!Z43*'Resultaat 1'!J388,0),)</f>
        <v>0</v>
      </c>
      <c r="L388" s="505">
        <f t="shared" si="36"/>
        <v>0</v>
      </c>
      <c r="M388" s="505">
        <f t="shared" si="37"/>
        <v>0</v>
      </c>
      <c r="N388" s="501" t="str">
        <f t="shared" si="29"/>
        <v/>
      </c>
      <c r="O388" s="502">
        <f t="shared" si="30"/>
        <v>0</v>
      </c>
      <c r="P388" s="507" t="str">
        <f t="shared" si="31"/>
        <v/>
      </c>
      <c r="Q388" s="15"/>
      <c r="R388" s="15"/>
      <c r="S388" s="15"/>
      <c r="T388" s="15"/>
      <c r="V388" s="15"/>
      <c r="W388" s="541"/>
    </row>
    <row r="389" spans="1:23" ht="12" hidden="1" customHeight="1" x14ac:dyDescent="0.2">
      <c r="A389" s="118"/>
      <c r="B389" s="504" t="s">
        <v>180</v>
      </c>
      <c r="C389" s="497">
        <f>_xlfn.XLOOKUP(B389,Deelnemersoverzicht!A53:A120,Deelnemersoverzicht!C53:C120)</f>
        <v>0</v>
      </c>
      <c r="D389" s="505">
        <f t="shared" si="32"/>
        <v>0</v>
      </c>
      <c r="E389" s="502">
        <f>IFERROR(IF(D389&gt;0,(_xlfn.XLOOKUP(B389,Financiering!A44:A69,Financiering!H44:H69))*'Resultaat 1'!D389,0),)</f>
        <v>0</v>
      </c>
      <c r="F389" s="506">
        <f t="shared" si="33"/>
        <v>0</v>
      </c>
      <c r="G389" s="505">
        <f>IFERROR(IF(F389&gt;0,Financiering!N44*'Resultaat 1'!F389,0),)</f>
        <v>0</v>
      </c>
      <c r="H389" s="505">
        <f t="shared" si="34"/>
        <v>0</v>
      </c>
      <c r="I389" s="505">
        <f>IFERROR(IF(H389&gt;0,Financiering!T44*'Resultaat 1'!H389,0),0)</f>
        <v>0</v>
      </c>
      <c r="J389" s="505">
        <f t="shared" si="35"/>
        <v>0</v>
      </c>
      <c r="K389" s="505">
        <f>IFERROR(IF(J389&gt;0,Financiering!Z44*'Resultaat 1'!J389,0),)</f>
        <v>0</v>
      </c>
      <c r="L389" s="505">
        <f t="shared" si="36"/>
        <v>0</v>
      </c>
      <c r="M389" s="505">
        <f t="shared" si="37"/>
        <v>0</v>
      </c>
      <c r="N389" s="501" t="str">
        <f t="shared" si="29"/>
        <v/>
      </c>
      <c r="O389" s="502">
        <f t="shared" si="30"/>
        <v>0</v>
      </c>
      <c r="P389" s="507" t="str">
        <f t="shared" si="31"/>
        <v/>
      </c>
      <c r="Q389" s="15"/>
      <c r="R389" s="15"/>
      <c r="S389" s="15"/>
      <c r="T389" s="15"/>
      <c r="V389" s="15"/>
      <c r="W389" s="541"/>
    </row>
    <row r="390" spans="1:23" ht="12" hidden="1" customHeight="1" x14ac:dyDescent="0.2">
      <c r="A390" s="118"/>
      <c r="B390" s="504" t="s">
        <v>181</v>
      </c>
      <c r="C390" s="497">
        <f>_xlfn.XLOOKUP(B390,Deelnemersoverzicht!A54:A121,Deelnemersoverzicht!C54:C121)</f>
        <v>0</v>
      </c>
      <c r="D390" s="505">
        <f t="shared" si="32"/>
        <v>0</v>
      </c>
      <c r="E390" s="502">
        <f>IFERROR(IF(D390&gt;0,(_xlfn.XLOOKUP(B390,Financiering!A45:A70,Financiering!H45:H70))*'Resultaat 1'!D390,0),)</f>
        <v>0</v>
      </c>
      <c r="F390" s="506">
        <f t="shared" si="33"/>
        <v>0</v>
      </c>
      <c r="G390" s="505">
        <f>IFERROR(IF(F390&gt;0,Financiering!N45*'Resultaat 1'!F390,0),)</f>
        <v>0</v>
      </c>
      <c r="H390" s="505">
        <f t="shared" si="34"/>
        <v>0</v>
      </c>
      <c r="I390" s="505">
        <f>IFERROR(IF(H390&gt;0,Financiering!T45*'Resultaat 1'!H390,0),0)</f>
        <v>0</v>
      </c>
      <c r="J390" s="505">
        <f t="shared" si="35"/>
        <v>0</v>
      </c>
      <c r="K390" s="505">
        <f>IFERROR(IF(J390&gt;0,Financiering!Z45*'Resultaat 1'!J390,0),)</f>
        <v>0</v>
      </c>
      <c r="L390" s="505">
        <f t="shared" si="36"/>
        <v>0</v>
      </c>
      <c r="M390" s="505">
        <f t="shared" si="37"/>
        <v>0</v>
      </c>
      <c r="N390" s="501" t="str">
        <f t="shared" si="29"/>
        <v/>
      </c>
      <c r="O390" s="502">
        <f t="shared" si="30"/>
        <v>0</v>
      </c>
      <c r="P390" s="507" t="str">
        <f t="shared" si="31"/>
        <v/>
      </c>
      <c r="Q390" s="15"/>
      <c r="R390" s="15"/>
      <c r="S390" s="15"/>
      <c r="T390" s="15"/>
      <c r="V390" s="15"/>
      <c r="W390" s="541"/>
    </row>
    <row r="391" spans="1:23" ht="12" hidden="1" customHeight="1" x14ac:dyDescent="0.2">
      <c r="A391" s="118"/>
      <c r="B391" s="504" t="s">
        <v>182</v>
      </c>
      <c r="C391" s="497">
        <f>_xlfn.XLOOKUP(B391,Deelnemersoverzicht!A55:A122,Deelnemersoverzicht!C55:C122)</f>
        <v>0</v>
      </c>
      <c r="D391" s="505">
        <f t="shared" si="32"/>
        <v>0</v>
      </c>
      <c r="E391" s="502">
        <f>IFERROR(IF(D391&gt;0,(_xlfn.XLOOKUP(B391,Financiering!A46:A71,Financiering!H46:H71))*'Resultaat 1'!D391,0),)</f>
        <v>0</v>
      </c>
      <c r="F391" s="506">
        <f t="shared" si="33"/>
        <v>0</v>
      </c>
      <c r="G391" s="505">
        <f>IFERROR(IF(F391&gt;0,Financiering!N46*'Resultaat 1'!F391,0),)</f>
        <v>0</v>
      </c>
      <c r="H391" s="505">
        <f t="shared" si="34"/>
        <v>0</v>
      </c>
      <c r="I391" s="505">
        <f>IFERROR(IF(H391&gt;0,Financiering!T46*'Resultaat 1'!H391,0),0)</f>
        <v>0</v>
      </c>
      <c r="J391" s="505">
        <f t="shared" si="35"/>
        <v>0</v>
      </c>
      <c r="K391" s="505">
        <f>IFERROR(IF(J391&gt;0,Financiering!Z46*'Resultaat 1'!J391,0),)</f>
        <v>0</v>
      </c>
      <c r="L391" s="505">
        <f t="shared" si="36"/>
        <v>0</v>
      </c>
      <c r="M391" s="505">
        <f t="shared" si="37"/>
        <v>0</v>
      </c>
      <c r="N391" s="501" t="str">
        <f t="shared" si="29"/>
        <v/>
      </c>
      <c r="O391" s="502">
        <f t="shared" si="30"/>
        <v>0</v>
      </c>
      <c r="P391" s="507" t="str">
        <f t="shared" si="31"/>
        <v/>
      </c>
      <c r="Q391" s="15"/>
      <c r="R391" s="15"/>
      <c r="S391" s="15"/>
      <c r="T391" s="15"/>
      <c r="V391" s="15"/>
      <c r="W391" s="541"/>
    </row>
    <row r="392" spans="1:23" ht="12" hidden="1" customHeight="1" x14ac:dyDescent="0.2">
      <c r="A392" s="118"/>
      <c r="B392" s="504" t="s">
        <v>183</v>
      </c>
      <c r="C392" s="497">
        <f>_xlfn.XLOOKUP(B392,Deelnemersoverzicht!A56:A123,Deelnemersoverzicht!C56:C123)</f>
        <v>0</v>
      </c>
      <c r="D392" s="505">
        <f t="shared" si="32"/>
        <v>0</v>
      </c>
      <c r="E392" s="502">
        <f>IFERROR(IF(D392&gt;0,(_xlfn.XLOOKUP(B392,Financiering!A47:A72,Financiering!H47:H72))*'Resultaat 1'!D392,0),)</f>
        <v>0</v>
      </c>
      <c r="F392" s="506">
        <f t="shared" si="33"/>
        <v>0</v>
      </c>
      <c r="G392" s="505">
        <f>IFERROR(IF(F392&gt;0,Financiering!N47*'Resultaat 1'!F392,0),)</f>
        <v>0</v>
      </c>
      <c r="H392" s="505">
        <f t="shared" si="34"/>
        <v>0</v>
      </c>
      <c r="I392" s="505">
        <f>IFERROR(IF(H392&gt;0,Financiering!T47*'Resultaat 1'!H392,0),0)</f>
        <v>0</v>
      </c>
      <c r="J392" s="505">
        <f t="shared" si="35"/>
        <v>0</v>
      </c>
      <c r="K392" s="505">
        <f>IFERROR(IF(J392&gt;0,Financiering!Z47*'Resultaat 1'!J392,0),)</f>
        <v>0</v>
      </c>
      <c r="L392" s="505">
        <f t="shared" si="36"/>
        <v>0</v>
      </c>
      <c r="M392" s="505">
        <f t="shared" si="37"/>
        <v>0</v>
      </c>
      <c r="N392" s="501" t="str">
        <f t="shared" si="29"/>
        <v/>
      </c>
      <c r="O392" s="502">
        <f t="shared" si="30"/>
        <v>0</v>
      </c>
      <c r="P392" s="507" t="str">
        <f t="shared" si="31"/>
        <v/>
      </c>
      <c r="Q392" s="15"/>
      <c r="R392" s="15"/>
      <c r="S392" s="15"/>
      <c r="T392" s="15"/>
      <c r="V392" s="15"/>
      <c r="W392" s="541"/>
    </row>
    <row r="393" spans="1:23" ht="12" hidden="1" customHeight="1" x14ac:dyDescent="0.2">
      <c r="A393" s="118"/>
      <c r="B393" s="504" t="s">
        <v>184</v>
      </c>
      <c r="C393" s="497">
        <f>_xlfn.XLOOKUP(B393,Deelnemersoverzicht!A57:A124,Deelnemersoverzicht!C57:C124)</f>
        <v>0</v>
      </c>
      <c r="D393" s="505">
        <f t="shared" si="32"/>
        <v>0</v>
      </c>
      <c r="E393" s="502">
        <f>IFERROR(IF(D393&gt;0,(_xlfn.XLOOKUP(B393,Financiering!A48:A73,Financiering!H48:H73))*'Resultaat 1'!D393,0),)</f>
        <v>0</v>
      </c>
      <c r="F393" s="506">
        <f t="shared" si="33"/>
        <v>0</v>
      </c>
      <c r="G393" s="505">
        <f>IFERROR(IF(F393&gt;0,Financiering!N48*'Resultaat 1'!F393,0),)</f>
        <v>0</v>
      </c>
      <c r="H393" s="505">
        <f t="shared" si="34"/>
        <v>0</v>
      </c>
      <c r="I393" s="505">
        <f>IFERROR(IF(H393&gt;0,Financiering!T48*'Resultaat 1'!H393,0),0)</f>
        <v>0</v>
      </c>
      <c r="J393" s="505">
        <f t="shared" si="35"/>
        <v>0</v>
      </c>
      <c r="K393" s="505">
        <f>IFERROR(IF(J393&gt;0,Financiering!Z48*'Resultaat 1'!J393,0),)</f>
        <v>0</v>
      </c>
      <c r="L393" s="505">
        <f t="shared" si="36"/>
        <v>0</v>
      </c>
      <c r="M393" s="505">
        <f t="shared" si="37"/>
        <v>0</v>
      </c>
      <c r="N393" s="501" t="str">
        <f t="shared" si="29"/>
        <v/>
      </c>
      <c r="O393" s="502">
        <f t="shared" si="30"/>
        <v>0</v>
      </c>
      <c r="P393" s="507" t="str">
        <f t="shared" si="31"/>
        <v/>
      </c>
      <c r="Q393" s="15"/>
      <c r="R393" s="15"/>
      <c r="S393" s="15"/>
      <c r="T393" s="15"/>
      <c r="V393" s="15"/>
      <c r="W393" s="541"/>
    </row>
    <row r="394" spans="1:23" ht="12" hidden="1" customHeight="1" x14ac:dyDescent="0.2">
      <c r="A394" s="118"/>
      <c r="B394" s="504" t="s">
        <v>185</v>
      </c>
      <c r="C394" s="497">
        <f>_xlfn.XLOOKUP(B394,Deelnemersoverzicht!A58:A125,Deelnemersoverzicht!C58:C125)</f>
        <v>0</v>
      </c>
      <c r="D394" s="505">
        <f t="shared" si="32"/>
        <v>0</v>
      </c>
      <c r="E394" s="502">
        <f>IFERROR(IF(D394&gt;0,(_xlfn.XLOOKUP(B394,Financiering!A49:A74,Financiering!H49:H74))*'Resultaat 1'!D394,0),)</f>
        <v>0</v>
      </c>
      <c r="F394" s="506">
        <f t="shared" si="33"/>
        <v>0</v>
      </c>
      <c r="G394" s="505">
        <f>IFERROR(IF(F394&gt;0,Financiering!N49*'Resultaat 1'!F394,0),)</f>
        <v>0</v>
      </c>
      <c r="H394" s="505">
        <f t="shared" si="34"/>
        <v>0</v>
      </c>
      <c r="I394" s="505">
        <f>IFERROR(IF(H394&gt;0,Financiering!T49*'Resultaat 1'!H394,0),0)</f>
        <v>0</v>
      </c>
      <c r="J394" s="505">
        <f t="shared" si="35"/>
        <v>0</v>
      </c>
      <c r="K394" s="505">
        <f>IFERROR(IF(J394&gt;0,Financiering!Z49*'Resultaat 1'!J394,0),)</f>
        <v>0</v>
      </c>
      <c r="L394" s="505">
        <f t="shared" si="36"/>
        <v>0</v>
      </c>
      <c r="M394" s="505">
        <f t="shared" si="37"/>
        <v>0</v>
      </c>
      <c r="N394" s="501" t="str">
        <f t="shared" si="29"/>
        <v/>
      </c>
      <c r="O394" s="502">
        <f t="shared" si="30"/>
        <v>0</v>
      </c>
      <c r="P394" s="507" t="str">
        <f t="shared" si="31"/>
        <v/>
      </c>
      <c r="Q394" s="15"/>
      <c r="R394" s="15"/>
      <c r="S394" s="15"/>
      <c r="T394" s="15"/>
      <c r="V394" s="15"/>
      <c r="W394" s="541"/>
    </row>
    <row r="395" spans="1:23" ht="12" hidden="1" customHeight="1" x14ac:dyDescent="0.2">
      <c r="A395" s="118"/>
      <c r="B395" s="504" t="s">
        <v>186</v>
      </c>
      <c r="C395" s="497">
        <f>_xlfn.XLOOKUP(B395,Deelnemersoverzicht!A59:A126,Deelnemersoverzicht!C59:C126)</f>
        <v>0</v>
      </c>
      <c r="D395" s="505">
        <f t="shared" si="32"/>
        <v>0</v>
      </c>
      <c r="E395" s="502">
        <f>IFERROR(IF(D395&gt;0,(_xlfn.XLOOKUP(B395,Financiering!A50:A75,Financiering!H50:H75))*'Resultaat 1'!D395,0),)</f>
        <v>0</v>
      </c>
      <c r="F395" s="506">
        <f t="shared" si="33"/>
        <v>0</v>
      </c>
      <c r="G395" s="505">
        <f>IFERROR(IF(F395&gt;0,Financiering!N50*'Resultaat 1'!F395,0),)</f>
        <v>0</v>
      </c>
      <c r="H395" s="505">
        <f t="shared" si="34"/>
        <v>0</v>
      </c>
      <c r="I395" s="505">
        <f>IFERROR(IF(H395&gt;0,Financiering!T50*'Resultaat 1'!H395,0),0)</f>
        <v>0</v>
      </c>
      <c r="J395" s="505">
        <f t="shared" si="35"/>
        <v>0</v>
      </c>
      <c r="K395" s="505">
        <f>IFERROR(IF(J395&gt;0,Financiering!Z50*'Resultaat 1'!J395,0),)</f>
        <v>0</v>
      </c>
      <c r="L395" s="505">
        <f t="shared" si="36"/>
        <v>0</v>
      </c>
      <c r="M395" s="505">
        <f t="shared" si="37"/>
        <v>0</v>
      </c>
      <c r="N395" s="501" t="str">
        <f t="shared" si="29"/>
        <v/>
      </c>
      <c r="O395" s="502">
        <f t="shared" si="30"/>
        <v>0</v>
      </c>
      <c r="P395" s="507" t="str">
        <f t="shared" si="31"/>
        <v/>
      </c>
      <c r="Q395" s="15"/>
      <c r="R395" s="15"/>
      <c r="S395" s="15"/>
      <c r="T395" s="15"/>
      <c r="V395" s="15"/>
      <c r="W395" s="541"/>
    </row>
    <row r="396" spans="1:23" ht="12" hidden="1" customHeight="1" x14ac:dyDescent="0.2">
      <c r="A396" s="118"/>
      <c r="B396" s="504" t="s">
        <v>187</v>
      </c>
      <c r="C396" s="497">
        <f>_xlfn.XLOOKUP(B396,Deelnemersoverzicht!A60:A127,Deelnemersoverzicht!C60:C127)</f>
        <v>0</v>
      </c>
      <c r="D396" s="505">
        <f t="shared" si="32"/>
        <v>0</v>
      </c>
      <c r="E396" s="502">
        <f>IFERROR(IF(D396&gt;0,(_xlfn.XLOOKUP(B396,Financiering!A51:A76,Financiering!H51:H76))*'Resultaat 1'!D396,0),)</f>
        <v>0</v>
      </c>
      <c r="F396" s="506">
        <f t="shared" si="33"/>
        <v>0</v>
      </c>
      <c r="G396" s="505">
        <f>IFERROR(IF(F396&gt;0,Financiering!N51*'Resultaat 1'!F396,0),)</f>
        <v>0</v>
      </c>
      <c r="H396" s="505">
        <f t="shared" si="34"/>
        <v>0</v>
      </c>
      <c r="I396" s="505">
        <f>IFERROR(IF(H396&gt;0,Financiering!T51*'Resultaat 1'!H396,0),0)</f>
        <v>0</v>
      </c>
      <c r="J396" s="505">
        <f t="shared" si="35"/>
        <v>0</v>
      </c>
      <c r="K396" s="505">
        <f>IFERROR(IF(J396&gt;0,Financiering!Z51*'Resultaat 1'!J396,0),)</f>
        <v>0</v>
      </c>
      <c r="L396" s="505">
        <f t="shared" si="36"/>
        <v>0</v>
      </c>
      <c r="M396" s="505">
        <f t="shared" si="37"/>
        <v>0</v>
      </c>
      <c r="N396" s="501" t="str">
        <f t="shared" si="29"/>
        <v/>
      </c>
      <c r="O396" s="502">
        <f t="shared" si="30"/>
        <v>0</v>
      </c>
      <c r="P396" s="507" t="str">
        <f t="shared" si="31"/>
        <v/>
      </c>
      <c r="Q396" s="15"/>
      <c r="R396" s="15"/>
      <c r="S396" s="15"/>
      <c r="T396" s="15"/>
      <c r="V396" s="15"/>
      <c r="W396" s="541"/>
    </row>
    <row r="397" spans="1:23" ht="12" hidden="1" customHeight="1" x14ac:dyDescent="0.2">
      <c r="A397" s="118"/>
      <c r="B397" s="504" t="s">
        <v>188</v>
      </c>
      <c r="C397" s="497">
        <f>_xlfn.XLOOKUP(B397,Deelnemersoverzicht!A61:A128,Deelnemersoverzicht!C61:C128)</f>
        <v>0</v>
      </c>
      <c r="D397" s="505">
        <f t="shared" si="32"/>
        <v>0</v>
      </c>
      <c r="E397" s="502">
        <f>IFERROR(IF(D397&gt;0,(_xlfn.XLOOKUP(B397,Financiering!A52:A77,Financiering!H52:H77))*'Resultaat 1'!D397,0),)</f>
        <v>0</v>
      </c>
      <c r="F397" s="506">
        <f t="shared" si="33"/>
        <v>0</v>
      </c>
      <c r="G397" s="505">
        <f>IFERROR(IF(F397&gt;0,Financiering!N52*'Resultaat 1'!F397,0),)</f>
        <v>0</v>
      </c>
      <c r="H397" s="505">
        <f t="shared" si="34"/>
        <v>0</v>
      </c>
      <c r="I397" s="505">
        <f>IFERROR(IF(H397&gt;0,Financiering!T52*'Resultaat 1'!H397,0),0)</f>
        <v>0</v>
      </c>
      <c r="J397" s="505">
        <f t="shared" si="35"/>
        <v>0</v>
      </c>
      <c r="K397" s="505">
        <f>IFERROR(IF(J397&gt;0,Financiering!Z52*'Resultaat 1'!J397,0),)</f>
        <v>0</v>
      </c>
      <c r="L397" s="505">
        <f t="shared" si="36"/>
        <v>0</v>
      </c>
      <c r="M397" s="505">
        <f t="shared" si="37"/>
        <v>0</v>
      </c>
      <c r="N397" s="501" t="str">
        <f t="shared" si="29"/>
        <v/>
      </c>
      <c r="O397" s="502">
        <f t="shared" si="30"/>
        <v>0</v>
      </c>
      <c r="P397" s="507" t="str">
        <f t="shared" si="31"/>
        <v/>
      </c>
      <c r="Q397" s="15"/>
      <c r="R397" s="15"/>
      <c r="S397" s="15"/>
      <c r="T397" s="15"/>
      <c r="V397" s="15"/>
      <c r="W397" s="541"/>
    </row>
    <row r="398" spans="1:23" ht="12" hidden="1" customHeight="1" x14ac:dyDescent="0.2">
      <c r="A398" s="118"/>
      <c r="B398" s="504" t="s">
        <v>189</v>
      </c>
      <c r="C398" s="497">
        <f>_xlfn.XLOOKUP(B398,Deelnemersoverzicht!A62:A129,Deelnemersoverzicht!C62:C129)</f>
        <v>0</v>
      </c>
      <c r="D398" s="505">
        <f t="shared" si="32"/>
        <v>0</v>
      </c>
      <c r="E398" s="502">
        <f>IFERROR(IF(D398&gt;0,(_xlfn.XLOOKUP(B398,Financiering!A53:A78,Financiering!H53:H78))*'Resultaat 1'!D398,0),)</f>
        <v>0</v>
      </c>
      <c r="F398" s="506">
        <f t="shared" si="33"/>
        <v>0</v>
      </c>
      <c r="G398" s="505">
        <f>IFERROR(IF(F398&gt;0,Financiering!N53*'Resultaat 1'!F398,0),)</f>
        <v>0</v>
      </c>
      <c r="H398" s="505">
        <f t="shared" si="34"/>
        <v>0</v>
      </c>
      <c r="I398" s="505">
        <f>IFERROR(IF(H398&gt;0,Financiering!T53*'Resultaat 1'!H398,0),0)</f>
        <v>0</v>
      </c>
      <c r="J398" s="505">
        <f t="shared" si="35"/>
        <v>0</v>
      </c>
      <c r="K398" s="505">
        <f>IFERROR(IF(J398&gt;0,Financiering!Z53*'Resultaat 1'!J398,0),)</f>
        <v>0</v>
      </c>
      <c r="L398" s="505">
        <f t="shared" si="36"/>
        <v>0</v>
      </c>
      <c r="M398" s="505">
        <f t="shared" si="37"/>
        <v>0</v>
      </c>
      <c r="N398" s="501" t="str">
        <f t="shared" si="29"/>
        <v/>
      </c>
      <c r="O398" s="502">
        <f t="shared" si="30"/>
        <v>0</v>
      </c>
      <c r="P398" s="507" t="str">
        <f t="shared" si="31"/>
        <v/>
      </c>
      <c r="Q398" s="15"/>
      <c r="R398" s="15"/>
      <c r="S398" s="15"/>
      <c r="T398" s="15"/>
      <c r="V398" s="15"/>
      <c r="W398" s="541"/>
    </row>
    <row r="399" spans="1:23" ht="12" hidden="1" customHeight="1" x14ac:dyDescent="0.2">
      <c r="A399" s="118"/>
      <c r="B399" s="504" t="s">
        <v>190</v>
      </c>
      <c r="C399" s="497">
        <f>_xlfn.XLOOKUP(B399,Deelnemersoverzicht!A63:A130,Deelnemersoverzicht!C63:C130)</f>
        <v>0</v>
      </c>
      <c r="D399" s="505">
        <f t="shared" si="32"/>
        <v>0</v>
      </c>
      <c r="E399" s="502">
        <f>IFERROR(IF(D399&gt;0,(_xlfn.XLOOKUP(B399,Financiering!A54:A79,Financiering!H54:H79))*'Resultaat 1'!D399,0),)</f>
        <v>0</v>
      </c>
      <c r="F399" s="506">
        <f t="shared" si="33"/>
        <v>0</v>
      </c>
      <c r="G399" s="505">
        <f>IFERROR(IF(F399&gt;0,Financiering!N54*'Resultaat 1'!F399,0),)</f>
        <v>0</v>
      </c>
      <c r="H399" s="505">
        <f t="shared" si="34"/>
        <v>0</v>
      </c>
      <c r="I399" s="505">
        <f>IFERROR(IF(H399&gt;0,Financiering!T54*'Resultaat 1'!H399,0),0)</f>
        <v>0</v>
      </c>
      <c r="J399" s="505">
        <f t="shared" si="35"/>
        <v>0</v>
      </c>
      <c r="K399" s="505">
        <f>IFERROR(IF(J399&gt;0,Financiering!Z54*'Resultaat 1'!J399,0),)</f>
        <v>0</v>
      </c>
      <c r="L399" s="505">
        <f t="shared" si="36"/>
        <v>0</v>
      </c>
      <c r="M399" s="505">
        <f t="shared" si="37"/>
        <v>0</v>
      </c>
      <c r="N399" s="501" t="str">
        <f t="shared" si="29"/>
        <v/>
      </c>
      <c r="O399" s="502">
        <f t="shared" si="30"/>
        <v>0</v>
      </c>
      <c r="P399" s="507" t="str">
        <f t="shared" si="31"/>
        <v/>
      </c>
      <c r="Q399" s="15"/>
      <c r="R399" s="15"/>
      <c r="S399" s="15"/>
      <c r="T399" s="15"/>
      <c r="V399" s="15"/>
      <c r="W399" s="541"/>
    </row>
    <row r="400" spans="1:23" ht="12" hidden="1" customHeight="1" x14ac:dyDescent="0.2">
      <c r="A400" s="118"/>
      <c r="B400" s="504" t="s">
        <v>191</v>
      </c>
      <c r="C400" s="497">
        <f>_xlfn.XLOOKUP(B400,Deelnemersoverzicht!A64:A131,Deelnemersoverzicht!C64:C131)</f>
        <v>0</v>
      </c>
      <c r="D400" s="505">
        <f t="shared" si="32"/>
        <v>0</v>
      </c>
      <c r="E400" s="502">
        <f>IFERROR(IF(D400&gt;0,(_xlfn.XLOOKUP(B400,Financiering!A55:A80,Financiering!H55:H80))*'Resultaat 1'!D400,0),)</f>
        <v>0</v>
      </c>
      <c r="F400" s="506">
        <f t="shared" si="33"/>
        <v>0</v>
      </c>
      <c r="G400" s="505">
        <f>IFERROR(IF(F400&gt;0,Financiering!N55*'Resultaat 1'!F400,0),)</f>
        <v>0</v>
      </c>
      <c r="H400" s="505">
        <f t="shared" si="34"/>
        <v>0</v>
      </c>
      <c r="I400" s="505">
        <f>IFERROR(IF(H400&gt;0,Financiering!T55*'Resultaat 1'!H400,0),0)</f>
        <v>0</v>
      </c>
      <c r="J400" s="505">
        <f t="shared" si="35"/>
        <v>0</v>
      </c>
      <c r="K400" s="505">
        <f>IFERROR(IF(J400&gt;0,Financiering!Z55*'Resultaat 1'!J400,0),)</f>
        <v>0</v>
      </c>
      <c r="L400" s="505">
        <f t="shared" si="36"/>
        <v>0</v>
      </c>
      <c r="M400" s="505">
        <f t="shared" si="37"/>
        <v>0</v>
      </c>
      <c r="N400" s="501" t="str">
        <f t="shared" si="29"/>
        <v/>
      </c>
      <c r="O400" s="502">
        <f t="shared" si="30"/>
        <v>0</v>
      </c>
      <c r="P400" s="507" t="str">
        <f t="shared" si="31"/>
        <v/>
      </c>
      <c r="Q400" s="15"/>
      <c r="R400" s="15"/>
      <c r="S400" s="15"/>
      <c r="T400" s="15"/>
      <c r="V400" s="15"/>
      <c r="W400" s="541"/>
    </row>
    <row r="401" spans="1:24" ht="12" hidden="1" customHeight="1" x14ac:dyDescent="0.2">
      <c r="A401" s="118"/>
      <c r="B401" s="504" t="s">
        <v>192</v>
      </c>
      <c r="C401" s="497">
        <f>_xlfn.XLOOKUP(B401,Deelnemersoverzicht!A65:A132,Deelnemersoverzicht!C65:C132)</f>
        <v>0</v>
      </c>
      <c r="D401" s="505">
        <f t="shared" si="32"/>
        <v>0</v>
      </c>
      <c r="E401" s="502">
        <f>IFERROR(IF(D401&gt;0,(_xlfn.XLOOKUP(B401,Financiering!A56:A81,Financiering!H56:H81))*'Resultaat 1'!D401,0),)</f>
        <v>0</v>
      </c>
      <c r="F401" s="506">
        <f t="shared" si="33"/>
        <v>0</v>
      </c>
      <c r="G401" s="505">
        <f>IFERROR(IF(F401&gt;0,Financiering!N56*'Resultaat 1'!F401,0),)</f>
        <v>0</v>
      </c>
      <c r="H401" s="505">
        <f t="shared" si="34"/>
        <v>0</v>
      </c>
      <c r="I401" s="505">
        <f>IFERROR(IF(H401&gt;0,Financiering!T56*'Resultaat 1'!H401,0),0)</f>
        <v>0</v>
      </c>
      <c r="J401" s="505">
        <f t="shared" si="35"/>
        <v>0</v>
      </c>
      <c r="K401" s="505">
        <f>IFERROR(IF(J401&gt;0,Financiering!Z56*'Resultaat 1'!J401,0),)</f>
        <v>0</v>
      </c>
      <c r="L401" s="505">
        <f t="shared" si="36"/>
        <v>0</v>
      </c>
      <c r="M401" s="505">
        <f t="shared" si="37"/>
        <v>0</v>
      </c>
      <c r="N401" s="501" t="str">
        <f t="shared" si="29"/>
        <v/>
      </c>
      <c r="O401" s="502">
        <f t="shared" si="30"/>
        <v>0</v>
      </c>
      <c r="P401" s="507" t="str">
        <f t="shared" si="31"/>
        <v/>
      </c>
      <c r="Q401" s="15"/>
      <c r="R401" s="15"/>
      <c r="S401" s="15"/>
      <c r="T401" s="15"/>
      <c r="V401" s="15"/>
      <c r="W401" s="541"/>
    </row>
    <row r="402" spans="1:24" ht="12" hidden="1" customHeight="1" thickBot="1" x14ac:dyDescent="0.25">
      <c r="A402" s="118"/>
      <c r="B402" s="504" t="s">
        <v>193</v>
      </c>
      <c r="C402" s="497">
        <f>_xlfn.XLOOKUP(B402,Deelnemersoverzicht!A66:A133,Deelnemersoverzicht!C66:C133)</f>
        <v>0</v>
      </c>
      <c r="D402" s="505">
        <f t="shared" si="32"/>
        <v>0</v>
      </c>
      <c r="E402" s="509">
        <f>IFERROR(IF(D402&gt;0,(_xlfn.XLOOKUP(B402,Financiering!A57:A82,Financiering!H57:H82))*'Resultaat 1'!D402,0),)</f>
        <v>0</v>
      </c>
      <c r="F402" s="506">
        <f t="shared" si="33"/>
        <v>0</v>
      </c>
      <c r="G402" s="505">
        <f>IFERROR(IF(F402&gt;0,Financiering!N57*'Resultaat 1'!F402,0),)</f>
        <v>0</v>
      </c>
      <c r="H402" s="505">
        <f t="shared" si="34"/>
        <v>0</v>
      </c>
      <c r="I402" s="505">
        <f>IFERROR(IF(H402&gt;0,Financiering!T57*'Resultaat 1'!H402,0),0)</f>
        <v>0</v>
      </c>
      <c r="J402" s="505">
        <f t="shared" si="35"/>
        <v>0</v>
      </c>
      <c r="K402" s="505">
        <f>IFERROR(IF(J402&gt;0,Financiering!Z57*'Resultaat 1'!J402,0),)</f>
        <v>0</v>
      </c>
      <c r="L402" s="505">
        <f t="shared" si="36"/>
        <v>0</v>
      </c>
      <c r="M402" s="505">
        <f t="shared" si="37"/>
        <v>0</v>
      </c>
      <c r="N402" s="501" t="str">
        <f t="shared" si="29"/>
        <v/>
      </c>
      <c r="O402" s="502">
        <f t="shared" si="30"/>
        <v>0</v>
      </c>
      <c r="P402" s="510" t="str">
        <f t="shared" si="31"/>
        <v/>
      </c>
      <c r="Q402" s="15"/>
      <c r="R402" s="15"/>
      <c r="S402" s="15"/>
      <c r="T402" s="15"/>
      <c r="V402" s="15"/>
      <c r="W402" s="541"/>
    </row>
    <row r="403" spans="1:24" ht="12" customHeight="1" thickBot="1" x14ac:dyDescent="0.25">
      <c r="A403" s="118"/>
      <c r="B403" s="511"/>
      <c r="C403" s="512" t="s">
        <v>17</v>
      </c>
      <c r="D403" s="513">
        <f t="shared" ref="D403:M403" si="38">SUM(D352:D402)</f>
        <v>0</v>
      </c>
      <c r="E403" s="513">
        <f t="shared" si="38"/>
        <v>0</v>
      </c>
      <c r="F403" s="513">
        <f t="shared" si="38"/>
        <v>0</v>
      </c>
      <c r="G403" s="513">
        <f t="shared" si="38"/>
        <v>0</v>
      </c>
      <c r="H403" s="513">
        <f t="shared" si="38"/>
        <v>0</v>
      </c>
      <c r="I403" s="513">
        <f t="shared" si="38"/>
        <v>0</v>
      </c>
      <c r="J403" s="513">
        <f t="shared" si="38"/>
        <v>0</v>
      </c>
      <c r="K403" s="513">
        <f t="shared" si="38"/>
        <v>0</v>
      </c>
      <c r="L403" s="513">
        <f t="shared" si="38"/>
        <v>0</v>
      </c>
      <c r="M403" s="513">
        <f t="shared" si="38"/>
        <v>0</v>
      </c>
      <c r="N403" s="514" t="str">
        <f t="shared" si="29"/>
        <v/>
      </c>
      <c r="O403" s="513">
        <f>SUM(O352:O402)</f>
        <v>0</v>
      </c>
      <c r="P403" s="514" t="str">
        <f>IFERROR(O403/L403,"")</f>
        <v/>
      </c>
      <c r="Q403" s="15"/>
      <c r="R403" s="15"/>
      <c r="S403" s="15"/>
      <c r="T403" s="15"/>
      <c r="V403" s="15"/>
      <c r="W403" s="541"/>
    </row>
    <row r="404" spans="1:24"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X404" s="15"/>
    </row>
  </sheetData>
  <sheetProtection algorithmName="SHA-512" hashValue="muVa5kUJmN3WUt0KR4j0CtB0BkRbydYSoPqZ8HW3QAGFsyXvRxSVf+rB/sPu8Kiob9VgCAyi0htt3+JQwDuozg==" saltValue="jJQt+0Q+JXus+iOed8Vd3g==" spinCount="100000" sheet="1" objects="1" scenarios="1"/>
  <mergeCells count="113">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72:L172"/>
    <mergeCell ref="K173:L173"/>
    <mergeCell ref="K174:L174"/>
    <mergeCell ref="K175:L175"/>
    <mergeCell ref="K176:L176"/>
    <mergeCell ref="K177:L177"/>
    <mergeCell ref="K178:L178"/>
    <mergeCell ref="K179:L179"/>
    <mergeCell ref="K180:L180"/>
    <mergeCell ref="K181:L181"/>
    <mergeCell ref="K182:L182"/>
    <mergeCell ref="K183:L183"/>
    <mergeCell ref="K184:L184"/>
    <mergeCell ref="K185:L185"/>
    <mergeCell ref="K186:L186"/>
    <mergeCell ref="K187:L187"/>
    <mergeCell ref="K188:L188"/>
    <mergeCell ref="K189:L189"/>
    <mergeCell ref="K190:L190"/>
    <mergeCell ref="K191:L191"/>
    <mergeCell ref="K192:L192"/>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s>
  <phoneticPr fontId="86" type="noConversion"/>
  <conditionalFormatting sqref="H157:H206">
    <cfRule type="expression" dxfId="24" priority="3">
      <formula>AND($C157&lt;&gt;"",OR($H157&lt;Startdatum,$H157&gt;Einddatum))</formula>
    </cfRule>
  </conditionalFormatting>
  <conditionalFormatting sqref="F96:F150">
    <cfRule type="expression" dxfId="23" priority="2">
      <formula>AND($F96&lt;&gt;"",DATE(YEAR($F96)+$H96,MONTH($F96),DAY($F96))&lt;Startdatum)</formula>
    </cfRule>
  </conditionalFormatting>
  <conditionalFormatting sqref="C15:C89 C96:C150 C157:C206 C211:C260 C265:C314">
    <cfRule type="expression" dxfId="22" priority="1">
      <formula>AND($C15="",$N15&gt;0)</formula>
    </cfRule>
  </conditionalFormatting>
  <dataValidations count="6">
    <dataValidation type="list" allowBlank="1" showInputMessage="1" showErrorMessage="1" sqref="M96:M150 M15:M89 M157:M206 M211:M260 M265:M314" xr:uid="{00000000-0002-0000-0F00-000001000000}">
      <formula1>Activiteittype</formula1>
    </dataValidation>
    <dataValidation type="date" allowBlank="1" showInputMessage="1" showErrorMessage="1" error="De aanschafdatum moet tussen de start- en einddatum van het project vallen!" sqref="H157:H206" xr:uid="{4B007B93-5774-4839-957F-CBB6453AA0B3}">
      <formula1>Startdatum</formula1>
      <formula2>Einddatum</formula2>
    </dataValidation>
    <dataValidation type="decimal" operator="greaterThanOrEqual" allowBlank="1" showInputMessage="1" showErrorMessage="1" error="De afschrijving in jaren dient minimaal 5 jaar te bedragen." sqref="J157:J206" xr:uid="{00000000-0002-0000-0F00-000003000000}">
      <formula1>5</formula1>
    </dataValidation>
    <dataValidation type="decimal" operator="greaterThanOrEqual" allowBlank="1" showInputMessage="1" showErrorMessage="1" error="De afschrijving in jaren dient minimaal 5 jaar te bedragen_x000a_" sqref="H96:H150" xr:uid="{00000000-0002-0000-0F00-000004000000}">
      <formula1>5</formula1>
    </dataValidation>
    <dataValidation type="custom" errorStyle="warning" allowBlank="1" showInputMessage="1" showErrorMessage="1" error="Machine of apparaat lijkt al afgeschreven te zijn." sqref="F96:F150" xr:uid="{4B8F295B-36A9-4BCF-AA28-775C0716CAD1}">
      <formula1>DATE(YEAR(F96)+H96,MONTH(F96),DAY(F96))&gt;Startdatum</formula1>
    </dataValidation>
    <dataValidation type="list" showInputMessage="1" showErrorMessage="1" sqref="C15:C89 C96:C150 C157:C206 C211:C260 C265:C314" xr:uid="{808CCA6D-6EE3-454D-B39C-B3287B14480E}">
      <formula1>deelnemers</formula1>
    </dataValidation>
  </dataValidations>
  <pageMargins left="0.25" right="0.25" top="0.75" bottom="0.75" header="0.3" footer="0.3"/>
  <pageSetup paperSize="8" scale="54" fitToHeight="0" orientation="portrait" r:id="rId1"/>
  <headerFooter>
    <oddFooter>&amp;L_x000D_&amp;1#&amp;"Calibri"&amp;10&amp;K000000 Intern gebruik</oddFooter>
  </headerFooter>
  <rowBreaks count="2" manualBreakCount="2">
    <brk id="152" max="21" man="1"/>
    <brk id="262" max="21" man="1"/>
  </rowBreaks>
  <colBreaks count="1" manualBreakCount="1">
    <brk id="1" max="374"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tabColor rgb="FFFFFF00"/>
    <pageSetUpPr fitToPage="1"/>
  </sheetPr>
  <dimension ref="A1:N92"/>
  <sheetViews>
    <sheetView showGridLines="0" workbookViewId="0">
      <selection activeCell="H20" sqref="H20"/>
    </sheetView>
  </sheetViews>
  <sheetFormatPr defaultRowHeight="12.75" outlineLevelCol="1" x14ac:dyDescent="0.2"/>
  <cols>
    <col min="1" max="1" width="2.7109375" customWidth="1"/>
    <col min="2" max="2" width="43" customWidth="1"/>
    <col min="3" max="8" width="13.42578125" customWidth="1"/>
    <col min="9" max="12" width="13.42578125" hidden="1" customWidth="1" outlineLevel="1"/>
    <col min="13" max="13" width="13.42578125" customWidth="1" collapsed="1"/>
    <col min="14" max="14" width="13.42578125" customWidth="1"/>
  </cols>
  <sheetData>
    <row r="1" spans="1:14" ht="18" x14ac:dyDescent="0.25">
      <c r="A1" s="397"/>
      <c r="B1" s="398" t="s">
        <v>331</v>
      </c>
      <c r="C1" s="399"/>
      <c r="D1" s="399"/>
      <c r="E1" s="399"/>
      <c r="F1" s="399"/>
      <c r="G1" s="399"/>
      <c r="H1" s="399"/>
      <c r="I1" s="399"/>
      <c r="J1" s="399"/>
      <c r="K1" s="399"/>
      <c r="L1" s="399"/>
      <c r="M1" s="399"/>
      <c r="N1" s="399"/>
    </row>
    <row r="2" spans="1:14" x14ac:dyDescent="0.2">
      <c r="A2" s="397"/>
      <c r="B2" s="400" t="s">
        <v>39</v>
      </c>
      <c r="C2" s="401" t="str">
        <f>IF(Deelnemersoverzicht!C6="[wordt door RVO ingevuld]","",Deelnemersoverzicht!C6)</f>
        <v/>
      </c>
      <c r="D2" s="401"/>
      <c r="E2" s="401"/>
      <c r="F2" s="401"/>
      <c r="G2" s="401"/>
      <c r="H2" s="401"/>
      <c r="I2" s="401"/>
      <c r="J2" s="401"/>
      <c r="K2" s="401"/>
      <c r="L2" s="401"/>
      <c r="M2" s="401"/>
      <c r="N2" s="401"/>
    </row>
    <row r="3" spans="1:14" x14ac:dyDescent="0.2">
      <c r="A3" s="397"/>
      <c r="B3" s="400" t="s">
        <v>7</v>
      </c>
      <c r="C3" s="401">
        <f>Deelnemersoverzicht!$C$9</f>
        <v>0</v>
      </c>
      <c r="D3" s="402"/>
      <c r="E3" s="402"/>
      <c r="F3" s="399"/>
      <c r="G3" s="399"/>
      <c r="H3" s="399"/>
      <c r="I3" s="399"/>
      <c r="J3" s="399"/>
      <c r="K3" s="399"/>
      <c r="L3" s="399"/>
      <c r="M3" s="399"/>
      <c r="N3" s="399"/>
    </row>
    <row r="4" spans="1:14" x14ac:dyDescent="0.2">
      <c r="A4" s="403"/>
      <c r="B4" s="404"/>
      <c r="C4" s="405"/>
      <c r="D4" s="405"/>
      <c r="E4" s="405"/>
      <c r="F4" s="405"/>
      <c r="G4" s="405"/>
      <c r="H4" s="405"/>
      <c r="I4" s="405"/>
      <c r="J4" s="405"/>
      <c r="K4" s="405"/>
      <c r="L4" s="405"/>
      <c r="M4" s="405"/>
      <c r="N4" s="405"/>
    </row>
    <row r="5" spans="1:14" x14ac:dyDescent="0.2">
      <c r="A5" s="403"/>
      <c r="B5" s="404"/>
      <c r="C5" s="405"/>
      <c r="D5" s="405"/>
      <c r="E5" s="405"/>
      <c r="F5" s="405"/>
      <c r="G5" s="405"/>
      <c r="H5" s="405"/>
      <c r="I5" s="405"/>
      <c r="J5" s="405"/>
      <c r="K5" s="405"/>
      <c r="L5" s="405"/>
      <c r="M5" s="405"/>
      <c r="N5" s="405"/>
    </row>
    <row r="6" spans="1:14" x14ac:dyDescent="0.2">
      <c r="A6" s="403"/>
      <c r="B6" s="404"/>
      <c r="C6" s="405"/>
      <c r="D6" s="405"/>
      <c r="E6" s="405"/>
      <c r="F6" s="405"/>
      <c r="G6" s="405"/>
      <c r="H6" s="405"/>
      <c r="I6" s="405"/>
      <c r="J6" s="405"/>
      <c r="K6" s="405"/>
      <c r="L6" s="405"/>
      <c r="M6" s="405"/>
      <c r="N6" s="405"/>
    </row>
    <row r="7" spans="1:14" x14ac:dyDescent="0.2">
      <c r="A7" s="403"/>
      <c r="B7" s="404"/>
      <c r="C7" s="405"/>
      <c r="D7" s="405"/>
      <c r="E7" s="405"/>
      <c r="F7" s="405"/>
      <c r="G7" s="405"/>
      <c r="H7" s="405"/>
      <c r="I7" s="405"/>
      <c r="J7" s="405"/>
      <c r="K7" s="405"/>
      <c r="L7" s="405"/>
      <c r="M7" s="405"/>
      <c r="N7" s="405"/>
    </row>
    <row r="8" spans="1:14" x14ac:dyDescent="0.2">
      <c r="A8" s="403"/>
      <c r="B8" s="404"/>
      <c r="C8" s="405"/>
      <c r="D8" s="405"/>
      <c r="E8" s="405"/>
      <c r="F8" s="405"/>
      <c r="G8" s="405"/>
      <c r="H8" s="405"/>
      <c r="I8" s="405"/>
      <c r="J8" s="405"/>
      <c r="K8" s="405"/>
      <c r="L8" s="405"/>
      <c r="M8" s="405"/>
      <c r="N8" s="405"/>
    </row>
    <row r="9" spans="1:14" x14ac:dyDescent="0.2">
      <c r="A9" s="403"/>
      <c r="B9" s="404"/>
      <c r="C9" s="405"/>
      <c r="D9" s="405"/>
      <c r="E9" s="405"/>
      <c r="F9" s="405"/>
      <c r="G9" s="405"/>
      <c r="H9" s="405"/>
      <c r="I9" s="405"/>
      <c r="J9" s="405"/>
      <c r="K9" s="405"/>
      <c r="L9" s="405"/>
      <c r="M9" s="405"/>
      <c r="N9" s="405"/>
    </row>
    <row r="10" spans="1:14" x14ac:dyDescent="0.2">
      <c r="A10" s="403"/>
      <c r="B10" s="404"/>
      <c r="C10" s="405"/>
      <c r="D10" s="405"/>
      <c r="E10" s="405"/>
      <c r="F10" s="405"/>
      <c r="G10" s="405"/>
      <c r="H10" s="405"/>
      <c r="I10" s="405"/>
      <c r="J10" s="405"/>
      <c r="K10" s="405"/>
      <c r="L10" s="405"/>
      <c r="M10" s="405"/>
      <c r="N10" s="405"/>
    </row>
    <row r="11" spans="1:14" x14ac:dyDescent="0.2">
      <c r="A11" s="403"/>
      <c r="B11" s="404"/>
      <c r="C11" s="405"/>
      <c r="D11" s="405"/>
      <c r="E11" s="405"/>
      <c r="F11" s="405"/>
      <c r="G11" s="405"/>
      <c r="H11" s="405"/>
      <c r="I11" s="405"/>
      <c r="J11" s="405"/>
      <c r="K11" s="405"/>
      <c r="L11" s="405"/>
      <c r="M11" s="405"/>
      <c r="N11" s="405"/>
    </row>
    <row r="12" spans="1:14" x14ac:dyDescent="0.2">
      <c r="A12" s="403"/>
      <c r="B12" s="404"/>
      <c r="C12" s="405"/>
      <c r="D12" s="405"/>
      <c r="E12" s="405"/>
      <c r="F12" s="405"/>
      <c r="G12" s="405"/>
      <c r="H12" s="405"/>
      <c r="I12" s="405"/>
      <c r="J12" s="405"/>
      <c r="K12" s="405"/>
      <c r="L12" s="405"/>
      <c r="M12" s="405"/>
      <c r="N12" s="405"/>
    </row>
    <row r="13" spans="1:14" x14ac:dyDescent="0.2">
      <c r="A13" s="403"/>
      <c r="B13" s="404"/>
      <c r="C13" s="405"/>
      <c r="D13" s="405"/>
      <c r="E13" s="405"/>
      <c r="F13" s="405"/>
      <c r="G13" s="405"/>
      <c r="H13" s="405"/>
      <c r="I13" s="405"/>
      <c r="J13" s="405"/>
      <c r="K13" s="405"/>
      <c r="L13" s="405"/>
      <c r="M13" s="405"/>
      <c r="N13" s="405"/>
    </row>
    <row r="14" spans="1:14" x14ac:dyDescent="0.2">
      <c r="A14" s="403"/>
      <c r="B14" s="404"/>
      <c r="C14" s="405"/>
      <c r="D14" s="405"/>
      <c r="E14" s="405"/>
      <c r="F14" s="405"/>
      <c r="G14" s="405"/>
      <c r="H14" s="405"/>
      <c r="I14" s="405"/>
      <c r="J14" s="405"/>
      <c r="K14" s="405"/>
      <c r="L14" s="405"/>
      <c r="M14" s="405"/>
      <c r="N14" s="405"/>
    </row>
    <row r="15" spans="1:14" x14ac:dyDescent="0.2">
      <c r="A15" s="403"/>
      <c r="B15" s="404"/>
      <c r="C15" s="405"/>
      <c r="D15" s="405"/>
      <c r="E15" s="405"/>
      <c r="F15" s="405"/>
      <c r="G15" s="405"/>
      <c r="H15" s="405"/>
      <c r="I15" s="405"/>
      <c r="J15" s="405"/>
      <c r="K15" s="405"/>
      <c r="L15" s="405"/>
      <c r="M15" s="405"/>
      <c r="N15" s="405"/>
    </row>
    <row r="16" spans="1:14" x14ac:dyDescent="0.2">
      <c r="A16" s="403"/>
      <c r="B16" s="404"/>
      <c r="C16" s="405"/>
      <c r="D16" s="405"/>
      <c r="E16" s="405"/>
      <c r="F16" s="405"/>
      <c r="G16" s="405"/>
      <c r="H16" s="405"/>
      <c r="I16" s="405"/>
      <c r="J16" s="405"/>
      <c r="K16" s="405"/>
      <c r="L16" s="405"/>
      <c r="M16" s="405"/>
      <c r="N16" s="405"/>
    </row>
    <row r="17" spans="1:14" ht="32.25" x14ac:dyDescent="0.2">
      <c r="A17" s="403"/>
      <c r="B17" s="406" t="s">
        <v>99</v>
      </c>
      <c r="C17" s="407" t="s">
        <v>332</v>
      </c>
      <c r="D17" s="407" t="s">
        <v>333</v>
      </c>
      <c r="E17" s="407" t="s">
        <v>334</v>
      </c>
      <c r="F17" s="407" t="s">
        <v>335</v>
      </c>
      <c r="G17" s="407" t="s">
        <v>336</v>
      </c>
      <c r="H17" s="407" t="s">
        <v>337</v>
      </c>
      <c r="I17" s="407" t="s">
        <v>343</v>
      </c>
      <c r="J17" s="407" t="s">
        <v>344</v>
      </c>
      <c r="K17" s="407" t="s">
        <v>345</v>
      </c>
      <c r="L17" s="407" t="s">
        <v>346</v>
      </c>
      <c r="M17" s="408" t="s">
        <v>338</v>
      </c>
      <c r="N17" s="409" t="s">
        <v>371</v>
      </c>
    </row>
    <row r="18" spans="1:14" x14ac:dyDescent="0.2">
      <c r="A18" s="403"/>
      <c r="B18" s="410">
        <f>Deelnemersoverzicht!C16</f>
        <v>0</v>
      </c>
      <c r="C18" s="588"/>
      <c r="D18" s="589"/>
      <c r="E18" s="589"/>
      <c r="F18" s="589"/>
      <c r="G18" s="590"/>
      <c r="H18" s="590"/>
      <c r="I18" s="590"/>
      <c r="J18" s="590"/>
      <c r="K18" s="590"/>
      <c r="L18" s="590"/>
      <c r="M18" s="546">
        <f>SUM(C18:L18)</f>
        <v>0</v>
      </c>
      <c r="N18" s="666" t="str">
        <f ca="1">IF(_xlfn.XLOOKUP(B18,Financiering!B7:B32,Financiering!AA7:AA32)-Mijlpalenbegroting!M18&lt;&gt;0,_xlfn.XLOOKUP(B18,Financiering!B7:B32,Financiering!AA7:AA32)-Mijlpalenbegroting!M18,"")</f>
        <v/>
      </c>
    </row>
    <row r="19" spans="1:14" x14ac:dyDescent="0.2">
      <c r="A19" s="403"/>
      <c r="B19" s="410">
        <f>Deelnemersoverzicht!C17</f>
        <v>0</v>
      </c>
      <c r="C19" s="588"/>
      <c r="D19" s="589"/>
      <c r="E19" s="589"/>
      <c r="F19" s="589"/>
      <c r="G19" s="590"/>
      <c r="H19" s="590"/>
      <c r="I19" s="590"/>
      <c r="J19" s="590"/>
      <c r="K19" s="590"/>
      <c r="L19" s="590"/>
      <c r="M19" s="546">
        <f>SUM(C19:L19)</f>
        <v>0</v>
      </c>
      <c r="N19" s="666" t="str">
        <f ca="1">IF(_xlfn.XLOOKUP(B19,Financiering!B8:B33,Financiering!AA8:AA33)-Mijlpalenbegroting!M19&lt;&gt;0,_xlfn.XLOOKUP(B19,Financiering!B8:B33,Financiering!AA8:AA33)-Mijlpalenbegroting!M19,"")</f>
        <v/>
      </c>
    </row>
    <row r="20" spans="1:14" x14ac:dyDescent="0.2">
      <c r="A20" s="403"/>
      <c r="B20" s="410">
        <f>Deelnemersoverzicht!C18</f>
        <v>0</v>
      </c>
      <c r="C20" s="588"/>
      <c r="D20" s="589"/>
      <c r="E20" s="589"/>
      <c r="F20" s="589"/>
      <c r="G20" s="590"/>
      <c r="H20" s="590"/>
      <c r="I20" s="590"/>
      <c r="J20" s="590"/>
      <c r="K20" s="590"/>
      <c r="L20" s="590"/>
      <c r="M20" s="546">
        <f t="shared" ref="M20:M68" si="0">SUM(C20:L20)</f>
        <v>0</v>
      </c>
      <c r="N20" s="666" t="str">
        <f ca="1">IF(_xlfn.XLOOKUP(B20,Financiering!B9:B34,Financiering!AA9:AA34)-Mijlpalenbegroting!M20&lt;&gt;0,_xlfn.XLOOKUP(B20,Financiering!B9:B34,Financiering!AA9:AA34)-Mijlpalenbegroting!M20,"")</f>
        <v/>
      </c>
    </row>
    <row r="21" spans="1:14" x14ac:dyDescent="0.2">
      <c r="A21" s="403"/>
      <c r="B21" s="410">
        <f>Deelnemersoverzicht!C19</f>
        <v>0</v>
      </c>
      <c r="C21" s="588"/>
      <c r="D21" s="589"/>
      <c r="E21" s="589"/>
      <c r="F21" s="589"/>
      <c r="G21" s="590"/>
      <c r="H21" s="590"/>
      <c r="I21" s="590"/>
      <c r="J21" s="590"/>
      <c r="K21" s="590"/>
      <c r="L21" s="590"/>
      <c r="M21" s="546">
        <f t="shared" si="0"/>
        <v>0</v>
      </c>
      <c r="N21" s="666" t="str">
        <f ca="1">IF(_xlfn.XLOOKUP(B21,Financiering!B10:B35,Financiering!AA10:AA35)-Mijlpalenbegroting!M21&lt;&gt;0,_xlfn.XLOOKUP(B21,Financiering!B10:B35,Financiering!AA10:AA35)-Mijlpalenbegroting!M21,"")</f>
        <v/>
      </c>
    </row>
    <row r="22" spans="1:14" x14ac:dyDescent="0.2">
      <c r="A22" s="403"/>
      <c r="B22" s="410">
        <f>Deelnemersoverzicht!C20</f>
        <v>0</v>
      </c>
      <c r="C22" s="588"/>
      <c r="D22" s="589"/>
      <c r="E22" s="589"/>
      <c r="F22" s="589"/>
      <c r="G22" s="590"/>
      <c r="H22" s="590"/>
      <c r="I22" s="590"/>
      <c r="J22" s="590"/>
      <c r="K22" s="590"/>
      <c r="L22" s="590"/>
      <c r="M22" s="546">
        <f t="shared" si="0"/>
        <v>0</v>
      </c>
      <c r="N22" s="666" t="str">
        <f ca="1">IF(_xlfn.XLOOKUP(B22,Financiering!B11:B36,Financiering!AA11:AA36)-Mijlpalenbegroting!M22&lt;&gt;0,_xlfn.XLOOKUP(B22,Financiering!B11:B36,Financiering!AA11:AA36)-Mijlpalenbegroting!M22,"")</f>
        <v/>
      </c>
    </row>
    <row r="23" spans="1:14" x14ac:dyDescent="0.2">
      <c r="A23" s="403"/>
      <c r="B23" s="410">
        <f>Deelnemersoverzicht!C21</f>
        <v>0</v>
      </c>
      <c r="C23" s="588"/>
      <c r="D23" s="589"/>
      <c r="E23" s="589"/>
      <c r="F23" s="589"/>
      <c r="G23" s="590"/>
      <c r="H23" s="590"/>
      <c r="I23" s="590"/>
      <c r="J23" s="590"/>
      <c r="K23" s="590"/>
      <c r="L23" s="590"/>
      <c r="M23" s="546">
        <f t="shared" si="0"/>
        <v>0</v>
      </c>
      <c r="N23" s="666" t="str">
        <f ca="1">IF(_xlfn.XLOOKUP(B23,Financiering!B12:B37,Financiering!AA12:AA37)-Mijlpalenbegroting!M23&lt;&gt;0,_xlfn.XLOOKUP(B23,Financiering!B12:B37,Financiering!AA12:AA37)-Mijlpalenbegroting!M23,"")</f>
        <v/>
      </c>
    </row>
    <row r="24" spans="1:14" x14ac:dyDescent="0.2">
      <c r="A24" s="403"/>
      <c r="B24" s="410">
        <f>Deelnemersoverzicht!C22</f>
        <v>0</v>
      </c>
      <c r="C24" s="588"/>
      <c r="D24" s="589"/>
      <c r="E24" s="589"/>
      <c r="F24" s="589"/>
      <c r="G24" s="590"/>
      <c r="H24" s="590"/>
      <c r="I24" s="590"/>
      <c r="J24" s="590"/>
      <c r="K24" s="590"/>
      <c r="L24" s="590"/>
      <c r="M24" s="546">
        <f t="shared" si="0"/>
        <v>0</v>
      </c>
      <c r="N24" s="666" t="str">
        <f ca="1">IF(_xlfn.XLOOKUP(B24,Financiering!B13:B38,Financiering!AA13:AA38)-Mijlpalenbegroting!M24&lt;&gt;0,_xlfn.XLOOKUP(B24,Financiering!B13:B38,Financiering!AA13:AA38)-Mijlpalenbegroting!M24,"")</f>
        <v/>
      </c>
    </row>
    <row r="25" spans="1:14" x14ac:dyDescent="0.2">
      <c r="A25" s="403"/>
      <c r="B25" s="410">
        <f>Deelnemersoverzicht!C23</f>
        <v>0</v>
      </c>
      <c r="C25" s="588"/>
      <c r="D25" s="589"/>
      <c r="E25" s="589"/>
      <c r="F25" s="589"/>
      <c r="G25" s="590"/>
      <c r="H25" s="590"/>
      <c r="I25" s="590"/>
      <c r="J25" s="590"/>
      <c r="K25" s="590"/>
      <c r="L25" s="590"/>
      <c r="M25" s="546">
        <f t="shared" si="0"/>
        <v>0</v>
      </c>
      <c r="N25" s="666" t="str">
        <f ca="1">IF(_xlfn.XLOOKUP(B25,Financiering!B14:B39,Financiering!AA14:AA39)-Mijlpalenbegroting!M25&lt;&gt;0,_xlfn.XLOOKUP(B25,Financiering!B14:B39,Financiering!AA14:AA39)-Mijlpalenbegroting!M25,"")</f>
        <v/>
      </c>
    </row>
    <row r="26" spans="1:14" x14ac:dyDescent="0.2">
      <c r="A26" s="403"/>
      <c r="B26" s="410">
        <f>Deelnemersoverzicht!C24</f>
        <v>0</v>
      </c>
      <c r="C26" s="588"/>
      <c r="D26" s="589"/>
      <c r="E26" s="589"/>
      <c r="F26" s="589"/>
      <c r="G26" s="590"/>
      <c r="H26" s="590"/>
      <c r="I26" s="590"/>
      <c r="J26" s="590"/>
      <c r="K26" s="590"/>
      <c r="L26" s="590"/>
      <c r="M26" s="546">
        <f t="shared" si="0"/>
        <v>0</v>
      </c>
      <c r="N26" s="666" t="str">
        <f ca="1">IF(_xlfn.XLOOKUP(B26,Financiering!B15:B40,Financiering!AA15:AA40)-Mijlpalenbegroting!M26&lt;&gt;0,_xlfn.XLOOKUP(B26,Financiering!B15:B40,Financiering!AA15:AA40)-Mijlpalenbegroting!M26,"")</f>
        <v/>
      </c>
    </row>
    <row r="27" spans="1:14" x14ac:dyDescent="0.2">
      <c r="A27" s="403"/>
      <c r="B27" s="410">
        <f>Deelnemersoverzicht!C25</f>
        <v>0</v>
      </c>
      <c r="C27" s="588"/>
      <c r="D27" s="589"/>
      <c r="E27" s="589"/>
      <c r="F27" s="589"/>
      <c r="G27" s="590"/>
      <c r="H27" s="590"/>
      <c r="I27" s="590"/>
      <c r="J27" s="590"/>
      <c r="K27" s="590"/>
      <c r="L27" s="590"/>
      <c r="M27" s="546">
        <f t="shared" si="0"/>
        <v>0</v>
      </c>
      <c r="N27" s="666" t="str">
        <f ca="1">IF(_xlfn.XLOOKUP(B27,Financiering!B16:B41,Financiering!AA16:AA41)-Mijlpalenbegroting!M27&lt;&gt;0,_xlfn.XLOOKUP(B27,Financiering!B16:B41,Financiering!AA16:AA41)-Mijlpalenbegroting!M27,"")</f>
        <v/>
      </c>
    </row>
    <row r="28" spans="1:14" x14ac:dyDescent="0.2">
      <c r="A28" s="403"/>
      <c r="B28" s="410">
        <f>Deelnemersoverzicht!C26</f>
        <v>0</v>
      </c>
      <c r="C28" s="588"/>
      <c r="D28" s="589"/>
      <c r="E28" s="589"/>
      <c r="F28" s="589"/>
      <c r="G28" s="590"/>
      <c r="H28" s="590"/>
      <c r="I28" s="590"/>
      <c r="J28" s="590"/>
      <c r="K28" s="590"/>
      <c r="L28" s="590"/>
      <c r="M28" s="546">
        <f t="shared" si="0"/>
        <v>0</v>
      </c>
      <c r="N28" s="666" t="str">
        <f ca="1">IF(_xlfn.XLOOKUP(B28,Financiering!B17:B42,Financiering!AA17:AA42)-Mijlpalenbegroting!M28&lt;&gt;0,_xlfn.XLOOKUP(B28,Financiering!B17:B42,Financiering!AA17:AA42)-Mijlpalenbegroting!M28,"")</f>
        <v/>
      </c>
    </row>
    <row r="29" spans="1:14" x14ac:dyDescent="0.2">
      <c r="A29" s="403"/>
      <c r="B29" s="410">
        <f>Deelnemersoverzicht!C27</f>
        <v>0</v>
      </c>
      <c r="C29" s="588"/>
      <c r="D29" s="589"/>
      <c r="E29" s="589"/>
      <c r="F29" s="589"/>
      <c r="G29" s="590"/>
      <c r="H29" s="590"/>
      <c r="I29" s="590"/>
      <c r="J29" s="590"/>
      <c r="K29" s="590"/>
      <c r="L29" s="590"/>
      <c r="M29" s="546">
        <f t="shared" si="0"/>
        <v>0</v>
      </c>
      <c r="N29" s="666" t="str">
        <f ca="1">IF(_xlfn.XLOOKUP(B29,Financiering!B18:B43,Financiering!AA18:AA43)-Mijlpalenbegroting!M29&lt;&gt;0,_xlfn.XLOOKUP(B29,Financiering!B18:B43,Financiering!AA18:AA43)-Mijlpalenbegroting!M29,"")</f>
        <v/>
      </c>
    </row>
    <row r="30" spans="1:14" x14ac:dyDescent="0.2">
      <c r="A30" s="403"/>
      <c r="B30" s="410">
        <f>Deelnemersoverzicht!C28</f>
        <v>0</v>
      </c>
      <c r="C30" s="588"/>
      <c r="D30" s="589"/>
      <c r="E30" s="589"/>
      <c r="F30" s="589"/>
      <c r="G30" s="590"/>
      <c r="H30" s="590"/>
      <c r="I30" s="590"/>
      <c r="J30" s="590"/>
      <c r="K30" s="590"/>
      <c r="L30" s="590"/>
      <c r="M30" s="546">
        <f t="shared" si="0"/>
        <v>0</v>
      </c>
      <c r="N30" s="666" t="str">
        <f ca="1">IF(_xlfn.XLOOKUP(B30,Financiering!B19:B44,Financiering!AA19:AA44)-Mijlpalenbegroting!M30&lt;&gt;0,_xlfn.XLOOKUP(B30,Financiering!B19:B44,Financiering!AA19:AA44)-Mijlpalenbegroting!M30,"")</f>
        <v/>
      </c>
    </row>
    <row r="31" spans="1:14" x14ac:dyDescent="0.2">
      <c r="A31" s="403"/>
      <c r="B31" s="410">
        <f>Deelnemersoverzicht!C29</f>
        <v>0</v>
      </c>
      <c r="C31" s="588"/>
      <c r="D31" s="589"/>
      <c r="E31" s="589"/>
      <c r="F31" s="589"/>
      <c r="G31" s="590"/>
      <c r="H31" s="590"/>
      <c r="I31" s="590"/>
      <c r="J31" s="590"/>
      <c r="K31" s="590"/>
      <c r="L31" s="590"/>
      <c r="M31" s="546">
        <f t="shared" si="0"/>
        <v>0</v>
      </c>
      <c r="N31" s="666" t="str">
        <f ca="1">IF(_xlfn.XLOOKUP(B31,Financiering!B20:B45,Financiering!AA20:AA45)-Mijlpalenbegroting!M31&lt;&gt;0,_xlfn.XLOOKUP(B31,Financiering!B20:B45,Financiering!AA20:AA45)-Mijlpalenbegroting!M31,"")</f>
        <v/>
      </c>
    </row>
    <row r="32" spans="1:14" x14ac:dyDescent="0.2">
      <c r="A32" s="403"/>
      <c r="B32" s="410">
        <f>Deelnemersoverzicht!C30</f>
        <v>0</v>
      </c>
      <c r="C32" s="588"/>
      <c r="D32" s="589"/>
      <c r="E32" s="589"/>
      <c r="F32" s="589"/>
      <c r="G32" s="590"/>
      <c r="H32" s="590"/>
      <c r="I32" s="590"/>
      <c r="J32" s="590"/>
      <c r="K32" s="590"/>
      <c r="L32" s="590"/>
      <c r="M32" s="546">
        <f t="shared" si="0"/>
        <v>0</v>
      </c>
      <c r="N32" s="666" t="str">
        <f ca="1">IF(_xlfn.XLOOKUP(B32,Financiering!B21:B46,Financiering!AA21:AA46)-Mijlpalenbegroting!M32&lt;&gt;0,_xlfn.XLOOKUP(B32,Financiering!B21:B46,Financiering!AA21:AA46)-Mijlpalenbegroting!M32,"")</f>
        <v/>
      </c>
    </row>
    <row r="33" spans="1:14" x14ac:dyDescent="0.2">
      <c r="A33" s="403"/>
      <c r="B33" s="410">
        <f>Deelnemersoverzicht!C31</f>
        <v>0</v>
      </c>
      <c r="C33" s="588"/>
      <c r="D33" s="589"/>
      <c r="E33" s="589"/>
      <c r="F33" s="589"/>
      <c r="G33" s="590"/>
      <c r="H33" s="590"/>
      <c r="I33" s="590"/>
      <c r="J33" s="590"/>
      <c r="K33" s="590"/>
      <c r="L33" s="590"/>
      <c r="M33" s="546">
        <f t="shared" si="0"/>
        <v>0</v>
      </c>
      <c r="N33" s="666" t="str">
        <f ca="1">IF(_xlfn.XLOOKUP(B33,Financiering!B22:B47,Financiering!AA22:AA47)-Mijlpalenbegroting!M33&lt;&gt;0,_xlfn.XLOOKUP(B33,Financiering!B22:B47,Financiering!AA22:AA47)-Mijlpalenbegroting!M33,"")</f>
        <v/>
      </c>
    </row>
    <row r="34" spans="1:14" x14ac:dyDescent="0.2">
      <c r="A34" s="403"/>
      <c r="B34" s="410">
        <f>Deelnemersoverzicht!C32</f>
        <v>0</v>
      </c>
      <c r="C34" s="588"/>
      <c r="D34" s="589"/>
      <c r="E34" s="589"/>
      <c r="F34" s="589"/>
      <c r="G34" s="590"/>
      <c r="H34" s="590"/>
      <c r="I34" s="590"/>
      <c r="J34" s="590"/>
      <c r="K34" s="590"/>
      <c r="L34" s="590"/>
      <c r="M34" s="546">
        <f t="shared" si="0"/>
        <v>0</v>
      </c>
      <c r="N34" s="666" t="str">
        <f ca="1">IF(_xlfn.XLOOKUP(B34,Financiering!B23:B48,Financiering!AA23:AA48)-Mijlpalenbegroting!M34&lt;&gt;0,_xlfn.XLOOKUP(B34,Financiering!B23:B48,Financiering!AA23:AA48)-Mijlpalenbegroting!M34,"")</f>
        <v/>
      </c>
    </row>
    <row r="35" spans="1:14" x14ac:dyDescent="0.2">
      <c r="A35" s="403"/>
      <c r="B35" s="410">
        <f>Deelnemersoverzicht!C33</f>
        <v>0</v>
      </c>
      <c r="C35" s="588"/>
      <c r="D35" s="589"/>
      <c r="E35" s="589"/>
      <c r="F35" s="589"/>
      <c r="G35" s="590"/>
      <c r="H35" s="590"/>
      <c r="I35" s="590"/>
      <c r="J35" s="590"/>
      <c r="K35" s="590"/>
      <c r="L35" s="590"/>
      <c r="M35" s="546">
        <f t="shared" si="0"/>
        <v>0</v>
      </c>
      <c r="N35" s="666" t="str">
        <f ca="1">IF(_xlfn.XLOOKUP(B35,Financiering!B24:B49,Financiering!AA24:AA49)-Mijlpalenbegroting!M35&lt;&gt;0,_xlfn.XLOOKUP(B35,Financiering!B24:B49,Financiering!AA24:AA49)-Mijlpalenbegroting!M35,"")</f>
        <v/>
      </c>
    </row>
    <row r="36" spans="1:14" x14ac:dyDescent="0.2">
      <c r="A36" s="403"/>
      <c r="B36" s="410">
        <f>Deelnemersoverzicht!C34</f>
        <v>0</v>
      </c>
      <c r="C36" s="588"/>
      <c r="D36" s="589"/>
      <c r="E36" s="589"/>
      <c r="F36" s="589"/>
      <c r="G36" s="590"/>
      <c r="H36" s="590"/>
      <c r="I36" s="590"/>
      <c r="J36" s="590"/>
      <c r="K36" s="590"/>
      <c r="L36" s="590"/>
      <c r="M36" s="546">
        <f t="shared" si="0"/>
        <v>0</v>
      </c>
      <c r="N36" s="666" t="str">
        <f ca="1">IF(_xlfn.XLOOKUP(B36,Financiering!B25:B50,Financiering!AA25:AA50)-Mijlpalenbegroting!M36&lt;&gt;0,_xlfn.XLOOKUP(B36,Financiering!B25:B50,Financiering!AA25:AA50)-Mijlpalenbegroting!M36,"")</f>
        <v/>
      </c>
    </row>
    <row r="37" spans="1:14" x14ac:dyDescent="0.2">
      <c r="A37" s="403"/>
      <c r="B37" s="410">
        <f>Deelnemersoverzicht!C35</f>
        <v>0</v>
      </c>
      <c r="C37" s="588"/>
      <c r="D37" s="589"/>
      <c r="E37" s="589"/>
      <c r="F37" s="589"/>
      <c r="G37" s="590"/>
      <c r="H37" s="590"/>
      <c r="I37" s="590"/>
      <c r="J37" s="590"/>
      <c r="K37" s="590"/>
      <c r="L37" s="590"/>
      <c r="M37" s="546">
        <f t="shared" si="0"/>
        <v>0</v>
      </c>
      <c r="N37" s="666" t="str">
        <f ca="1">IF(_xlfn.XLOOKUP(B37,Financiering!B26:B51,Financiering!AA26:AA51)-Mijlpalenbegroting!M37&lt;&gt;0,_xlfn.XLOOKUP(B37,Financiering!B26:B51,Financiering!AA26:AA51)-Mijlpalenbegroting!M37,"")</f>
        <v/>
      </c>
    </row>
    <row r="38" spans="1:14" x14ac:dyDescent="0.2">
      <c r="A38" s="403"/>
      <c r="B38" s="410">
        <f>Deelnemersoverzicht!C36</f>
        <v>0</v>
      </c>
      <c r="C38" s="588"/>
      <c r="D38" s="589"/>
      <c r="E38" s="589"/>
      <c r="F38" s="589"/>
      <c r="G38" s="590"/>
      <c r="H38" s="590"/>
      <c r="I38" s="590"/>
      <c r="J38" s="590"/>
      <c r="K38" s="590"/>
      <c r="L38" s="590"/>
      <c r="M38" s="546">
        <f t="shared" si="0"/>
        <v>0</v>
      </c>
      <c r="N38" s="666" t="str">
        <f ca="1">IF(_xlfn.XLOOKUP(B38,Financiering!B27:B52,Financiering!AA27:AA52)-Mijlpalenbegroting!M38&lt;&gt;0,_xlfn.XLOOKUP(B38,Financiering!B27:B52,Financiering!AA27:AA52)-Mijlpalenbegroting!M38,"")</f>
        <v/>
      </c>
    </row>
    <row r="39" spans="1:14" x14ac:dyDescent="0.2">
      <c r="A39" s="403"/>
      <c r="B39" s="410">
        <f>Deelnemersoverzicht!C37</f>
        <v>0</v>
      </c>
      <c r="C39" s="588"/>
      <c r="D39" s="589"/>
      <c r="E39" s="589"/>
      <c r="F39" s="589"/>
      <c r="G39" s="590"/>
      <c r="H39" s="590"/>
      <c r="I39" s="590"/>
      <c r="J39" s="590"/>
      <c r="K39" s="590"/>
      <c r="L39" s="590"/>
      <c r="M39" s="546">
        <f t="shared" si="0"/>
        <v>0</v>
      </c>
      <c r="N39" s="666" t="str">
        <f ca="1">IF(_xlfn.XLOOKUP(B39,Financiering!B28:B53,Financiering!AA28:AA53)-Mijlpalenbegroting!M39&lt;&gt;0,_xlfn.XLOOKUP(B39,Financiering!B28:B53,Financiering!AA28:AA53)-Mijlpalenbegroting!M39,"")</f>
        <v/>
      </c>
    </row>
    <row r="40" spans="1:14" x14ac:dyDescent="0.2">
      <c r="A40" s="403"/>
      <c r="B40" s="410">
        <f>Deelnemersoverzicht!C38</f>
        <v>0</v>
      </c>
      <c r="C40" s="588"/>
      <c r="D40" s="589"/>
      <c r="E40" s="589"/>
      <c r="F40" s="589"/>
      <c r="G40" s="590"/>
      <c r="H40" s="590"/>
      <c r="I40" s="590"/>
      <c r="J40" s="590"/>
      <c r="K40" s="590"/>
      <c r="L40" s="590"/>
      <c r="M40" s="546">
        <f t="shared" si="0"/>
        <v>0</v>
      </c>
      <c r="N40" s="666" t="str">
        <f ca="1">IF(_xlfn.XLOOKUP(B40,Financiering!B29:B54,Financiering!AA29:AA54)-Mijlpalenbegroting!M40&lt;&gt;0,_xlfn.XLOOKUP(B40,Financiering!B29:B54,Financiering!AA29:AA54)-Mijlpalenbegroting!M40,"")</f>
        <v/>
      </c>
    </row>
    <row r="41" spans="1:14" x14ac:dyDescent="0.2">
      <c r="A41" s="403"/>
      <c r="B41" s="410">
        <f>Deelnemersoverzicht!C39</f>
        <v>0</v>
      </c>
      <c r="C41" s="588"/>
      <c r="D41" s="589"/>
      <c r="E41" s="589"/>
      <c r="F41" s="589"/>
      <c r="G41" s="590"/>
      <c r="H41" s="590"/>
      <c r="I41" s="590"/>
      <c r="J41" s="590"/>
      <c r="K41" s="590"/>
      <c r="L41" s="590"/>
      <c r="M41" s="546">
        <f t="shared" si="0"/>
        <v>0</v>
      </c>
      <c r="N41" s="666" t="str">
        <f ca="1">IF(_xlfn.XLOOKUP(B41,Financiering!B30:B55,Financiering!AA30:AA55)-Mijlpalenbegroting!M41&lt;&gt;0,_xlfn.XLOOKUP(B41,Financiering!B30:B55,Financiering!AA30:AA55)-Mijlpalenbegroting!M41,"")</f>
        <v/>
      </c>
    </row>
    <row r="42" spans="1:14" x14ac:dyDescent="0.2">
      <c r="A42" s="403"/>
      <c r="B42" s="410">
        <f>Deelnemersoverzicht!C40</f>
        <v>0</v>
      </c>
      <c r="C42" s="588"/>
      <c r="D42" s="589"/>
      <c r="E42" s="589"/>
      <c r="F42" s="589"/>
      <c r="G42" s="590"/>
      <c r="H42" s="590"/>
      <c r="I42" s="590"/>
      <c r="J42" s="590"/>
      <c r="K42" s="590"/>
      <c r="L42" s="590"/>
      <c r="M42" s="546">
        <f t="shared" si="0"/>
        <v>0</v>
      </c>
      <c r="N42" s="666" t="str">
        <f ca="1">IF(_xlfn.XLOOKUP(B42,Financiering!B31:B56,Financiering!AA31:AA56)-Mijlpalenbegroting!M42&lt;&gt;0,_xlfn.XLOOKUP(B42,Financiering!B31:B56,Financiering!AA31:AA56)-Mijlpalenbegroting!M42,"")</f>
        <v/>
      </c>
    </row>
    <row r="43" spans="1:14" x14ac:dyDescent="0.2">
      <c r="A43" s="403"/>
      <c r="B43" s="410">
        <f>Deelnemersoverzicht!C41</f>
        <v>0</v>
      </c>
      <c r="C43" s="588"/>
      <c r="D43" s="589"/>
      <c r="E43" s="589"/>
      <c r="F43" s="589"/>
      <c r="G43" s="590"/>
      <c r="H43" s="590"/>
      <c r="I43" s="590"/>
      <c r="J43" s="590"/>
      <c r="K43" s="590"/>
      <c r="L43" s="590"/>
      <c r="M43" s="546">
        <f t="shared" si="0"/>
        <v>0</v>
      </c>
      <c r="N43" s="666" t="str">
        <f ca="1">IF(_xlfn.XLOOKUP(B43,Financiering!B32:B57,Financiering!AA32:AA57)-Mijlpalenbegroting!M43&lt;&gt;0,_xlfn.XLOOKUP(B43,Financiering!B32:B57,Financiering!AA32:AA57)-Mijlpalenbegroting!M43,"")</f>
        <v/>
      </c>
    </row>
    <row r="44" spans="1:14" hidden="1" x14ac:dyDescent="0.2">
      <c r="A44" s="403"/>
      <c r="B44" s="410">
        <f>Deelnemersoverzicht!C42</f>
        <v>0</v>
      </c>
      <c r="C44" s="588"/>
      <c r="D44" s="589"/>
      <c r="E44" s="589"/>
      <c r="F44" s="589"/>
      <c r="G44" s="590"/>
      <c r="H44" s="590"/>
      <c r="I44" s="590"/>
      <c r="J44" s="590"/>
      <c r="K44" s="590"/>
      <c r="L44" s="590"/>
      <c r="M44" s="411">
        <f t="shared" si="0"/>
        <v>0</v>
      </c>
      <c r="N44" s="412" t="str">
        <f>IF(Financiering!AA33-Mijlpalenbegroting!M44&lt;&gt;0,Financiering!AA33-Mijlpalenbegroting!M44,"")</f>
        <v/>
      </c>
    </row>
    <row r="45" spans="1:14" hidden="1" x14ac:dyDescent="0.2">
      <c r="A45" s="403"/>
      <c r="B45" s="410">
        <f>Deelnemersoverzicht!C43</f>
        <v>0</v>
      </c>
      <c r="C45" s="588"/>
      <c r="D45" s="589"/>
      <c r="E45" s="589"/>
      <c r="F45" s="589"/>
      <c r="G45" s="590"/>
      <c r="H45" s="590"/>
      <c r="I45" s="590"/>
      <c r="J45" s="590"/>
      <c r="K45" s="590"/>
      <c r="L45" s="590"/>
      <c r="M45" s="411">
        <f t="shared" si="0"/>
        <v>0</v>
      </c>
      <c r="N45" s="412" t="str">
        <f>IF(Financiering!AA34-Mijlpalenbegroting!M45&lt;&gt;0,Financiering!AA34-Mijlpalenbegroting!M45,"")</f>
        <v/>
      </c>
    </row>
    <row r="46" spans="1:14" hidden="1" x14ac:dyDescent="0.2">
      <c r="A46" s="403"/>
      <c r="B46" s="410">
        <f>Deelnemersoverzicht!C44</f>
        <v>0</v>
      </c>
      <c r="C46" s="588"/>
      <c r="D46" s="589"/>
      <c r="E46" s="589"/>
      <c r="F46" s="589"/>
      <c r="G46" s="590"/>
      <c r="H46" s="590"/>
      <c r="I46" s="590"/>
      <c r="J46" s="590"/>
      <c r="K46" s="590"/>
      <c r="L46" s="590"/>
      <c r="M46" s="411">
        <f t="shared" si="0"/>
        <v>0</v>
      </c>
      <c r="N46" s="412" t="str">
        <f>IF(Financiering!AA35-Mijlpalenbegroting!M46&lt;&gt;0,Financiering!AA35-Mijlpalenbegroting!M46,"")</f>
        <v/>
      </c>
    </row>
    <row r="47" spans="1:14" hidden="1" x14ac:dyDescent="0.2">
      <c r="A47" s="403"/>
      <c r="B47" s="410">
        <f>Deelnemersoverzicht!C45</f>
        <v>0</v>
      </c>
      <c r="C47" s="588"/>
      <c r="D47" s="589"/>
      <c r="E47" s="589"/>
      <c r="F47" s="589"/>
      <c r="G47" s="590"/>
      <c r="H47" s="590"/>
      <c r="I47" s="590"/>
      <c r="J47" s="590"/>
      <c r="K47" s="590"/>
      <c r="L47" s="590"/>
      <c r="M47" s="411">
        <f t="shared" si="0"/>
        <v>0</v>
      </c>
      <c r="N47" s="412" t="str">
        <f>IF(Financiering!AA36-Mijlpalenbegroting!M47&lt;&gt;0,Financiering!AA36-Mijlpalenbegroting!M47,"")</f>
        <v/>
      </c>
    </row>
    <row r="48" spans="1:14" hidden="1" x14ac:dyDescent="0.2">
      <c r="A48" s="403"/>
      <c r="B48" s="410">
        <f>Deelnemersoverzicht!C46</f>
        <v>0</v>
      </c>
      <c r="C48" s="588"/>
      <c r="D48" s="589"/>
      <c r="E48" s="589"/>
      <c r="F48" s="589"/>
      <c r="G48" s="590"/>
      <c r="H48" s="590"/>
      <c r="I48" s="590"/>
      <c r="J48" s="590"/>
      <c r="K48" s="590"/>
      <c r="L48" s="590"/>
      <c r="M48" s="411">
        <f t="shared" si="0"/>
        <v>0</v>
      </c>
      <c r="N48" s="412" t="str">
        <f>IF(Financiering!AA37-Mijlpalenbegroting!M48&lt;&gt;0,Financiering!AA37-Mijlpalenbegroting!M48,"")</f>
        <v/>
      </c>
    </row>
    <row r="49" spans="1:14" hidden="1" x14ac:dyDescent="0.2">
      <c r="A49" s="403"/>
      <c r="B49" s="410">
        <f>Deelnemersoverzicht!C47</f>
        <v>0</v>
      </c>
      <c r="C49" s="588"/>
      <c r="D49" s="589"/>
      <c r="E49" s="589"/>
      <c r="F49" s="589"/>
      <c r="G49" s="590"/>
      <c r="H49" s="590"/>
      <c r="I49" s="590"/>
      <c r="J49" s="590"/>
      <c r="K49" s="590"/>
      <c r="L49" s="590"/>
      <c r="M49" s="411">
        <f t="shared" si="0"/>
        <v>0</v>
      </c>
      <c r="N49" s="412" t="str">
        <f>IF(Financiering!AA38-Mijlpalenbegroting!M49&lt;&gt;0,Financiering!AA38-Mijlpalenbegroting!M49,"")</f>
        <v/>
      </c>
    </row>
    <row r="50" spans="1:14" hidden="1" x14ac:dyDescent="0.2">
      <c r="A50" s="403"/>
      <c r="B50" s="410">
        <f>Deelnemersoverzicht!C48</f>
        <v>0</v>
      </c>
      <c r="C50" s="588"/>
      <c r="D50" s="589"/>
      <c r="E50" s="589"/>
      <c r="F50" s="589"/>
      <c r="G50" s="590"/>
      <c r="H50" s="590"/>
      <c r="I50" s="590"/>
      <c r="J50" s="590"/>
      <c r="K50" s="590"/>
      <c r="L50" s="590"/>
      <c r="M50" s="411">
        <f t="shared" si="0"/>
        <v>0</v>
      </c>
      <c r="N50" s="412" t="str">
        <f>IF(Financiering!AA39-Mijlpalenbegroting!M50&lt;&gt;0,Financiering!AA39-Mijlpalenbegroting!M50,"")</f>
        <v/>
      </c>
    </row>
    <row r="51" spans="1:14" hidden="1" x14ac:dyDescent="0.2">
      <c r="A51" s="403"/>
      <c r="B51" s="410">
        <f>Deelnemersoverzicht!C49</f>
        <v>0</v>
      </c>
      <c r="C51" s="588"/>
      <c r="D51" s="589"/>
      <c r="E51" s="589"/>
      <c r="F51" s="589"/>
      <c r="G51" s="590"/>
      <c r="H51" s="590"/>
      <c r="I51" s="590"/>
      <c r="J51" s="590"/>
      <c r="K51" s="590"/>
      <c r="L51" s="590"/>
      <c r="M51" s="411">
        <f t="shared" si="0"/>
        <v>0</v>
      </c>
      <c r="N51" s="412" t="str">
        <f>IF(Financiering!AA40-Mijlpalenbegroting!M51&lt;&gt;0,Financiering!AA40-Mijlpalenbegroting!M51,"")</f>
        <v/>
      </c>
    </row>
    <row r="52" spans="1:14" hidden="1" x14ac:dyDescent="0.2">
      <c r="A52" s="403"/>
      <c r="B52" s="410">
        <f>Deelnemersoverzicht!C50</f>
        <v>0</v>
      </c>
      <c r="C52" s="588"/>
      <c r="D52" s="589"/>
      <c r="E52" s="589"/>
      <c r="F52" s="589"/>
      <c r="G52" s="590"/>
      <c r="H52" s="590"/>
      <c r="I52" s="590"/>
      <c r="J52" s="590"/>
      <c r="K52" s="590"/>
      <c r="L52" s="590"/>
      <c r="M52" s="411">
        <f t="shared" si="0"/>
        <v>0</v>
      </c>
      <c r="N52" s="412" t="str">
        <f>IF(Financiering!AA41-Mijlpalenbegroting!M52&lt;&gt;0,Financiering!AA41-Mijlpalenbegroting!M52,"")</f>
        <v/>
      </c>
    </row>
    <row r="53" spans="1:14" hidden="1" x14ac:dyDescent="0.2">
      <c r="A53" s="403"/>
      <c r="B53" s="410">
        <f>Deelnemersoverzicht!C51</f>
        <v>0</v>
      </c>
      <c r="C53" s="588"/>
      <c r="D53" s="589"/>
      <c r="E53" s="589"/>
      <c r="F53" s="589"/>
      <c r="G53" s="590"/>
      <c r="H53" s="590"/>
      <c r="I53" s="590"/>
      <c r="J53" s="590"/>
      <c r="K53" s="590"/>
      <c r="L53" s="590"/>
      <c r="M53" s="411">
        <f t="shared" si="0"/>
        <v>0</v>
      </c>
      <c r="N53" s="412" t="str">
        <f>IF(Financiering!AA42-Mijlpalenbegroting!M53&lt;&gt;0,Financiering!AA42-Mijlpalenbegroting!M53,"")</f>
        <v/>
      </c>
    </row>
    <row r="54" spans="1:14" hidden="1" x14ac:dyDescent="0.2">
      <c r="A54" s="403"/>
      <c r="B54" s="410">
        <f>Deelnemersoverzicht!C52</f>
        <v>0</v>
      </c>
      <c r="C54" s="588"/>
      <c r="D54" s="589"/>
      <c r="E54" s="589"/>
      <c r="F54" s="589"/>
      <c r="G54" s="590"/>
      <c r="H54" s="590"/>
      <c r="I54" s="590"/>
      <c r="J54" s="590"/>
      <c r="K54" s="590"/>
      <c r="L54" s="590"/>
      <c r="M54" s="411">
        <f t="shared" si="0"/>
        <v>0</v>
      </c>
      <c r="N54" s="412" t="str">
        <f>IF(Financiering!AA43-Mijlpalenbegroting!M54&lt;&gt;0,Financiering!AA43-Mijlpalenbegroting!M54,"")</f>
        <v/>
      </c>
    </row>
    <row r="55" spans="1:14" hidden="1" x14ac:dyDescent="0.2">
      <c r="A55" s="403"/>
      <c r="B55" s="410">
        <f>Deelnemersoverzicht!C53</f>
        <v>0</v>
      </c>
      <c r="C55" s="588"/>
      <c r="D55" s="589"/>
      <c r="E55" s="589"/>
      <c r="F55" s="589"/>
      <c r="G55" s="590"/>
      <c r="H55" s="590"/>
      <c r="I55" s="590"/>
      <c r="J55" s="590"/>
      <c r="K55" s="590"/>
      <c r="L55" s="590"/>
      <c r="M55" s="411">
        <f t="shared" si="0"/>
        <v>0</v>
      </c>
      <c r="N55" s="412" t="str">
        <f>IF(Financiering!AA44-Mijlpalenbegroting!M55&lt;&gt;0,Financiering!AA44-Mijlpalenbegroting!M55,"")</f>
        <v/>
      </c>
    </row>
    <row r="56" spans="1:14" hidden="1" x14ac:dyDescent="0.2">
      <c r="A56" s="403"/>
      <c r="B56" s="410">
        <f>Deelnemersoverzicht!C54</f>
        <v>0</v>
      </c>
      <c r="C56" s="588"/>
      <c r="D56" s="589"/>
      <c r="E56" s="589"/>
      <c r="F56" s="589"/>
      <c r="G56" s="590"/>
      <c r="H56" s="590"/>
      <c r="I56" s="590"/>
      <c r="J56" s="590"/>
      <c r="K56" s="590"/>
      <c r="L56" s="590"/>
      <c r="M56" s="411">
        <f t="shared" si="0"/>
        <v>0</v>
      </c>
      <c r="N56" s="412" t="str">
        <f>IF(Financiering!AA45-Mijlpalenbegroting!M56&lt;&gt;0,Financiering!AA45-Mijlpalenbegroting!M56,"")</f>
        <v/>
      </c>
    </row>
    <row r="57" spans="1:14" hidden="1" x14ac:dyDescent="0.2">
      <c r="A57" s="403"/>
      <c r="B57" s="410">
        <f>Deelnemersoverzicht!C55</f>
        <v>0</v>
      </c>
      <c r="C57" s="588"/>
      <c r="D57" s="589"/>
      <c r="E57" s="589"/>
      <c r="F57" s="589"/>
      <c r="G57" s="590"/>
      <c r="H57" s="590"/>
      <c r="I57" s="590"/>
      <c r="J57" s="590"/>
      <c r="K57" s="590"/>
      <c r="L57" s="590"/>
      <c r="M57" s="411">
        <f t="shared" si="0"/>
        <v>0</v>
      </c>
      <c r="N57" s="412" t="str">
        <f>IF(Financiering!AA46-Mijlpalenbegroting!M57&lt;&gt;0,Financiering!AA46-Mijlpalenbegroting!M57,"")</f>
        <v/>
      </c>
    </row>
    <row r="58" spans="1:14" hidden="1" x14ac:dyDescent="0.2">
      <c r="A58" s="403"/>
      <c r="B58" s="410">
        <f>Deelnemersoverzicht!C56</f>
        <v>0</v>
      </c>
      <c r="C58" s="588"/>
      <c r="D58" s="589"/>
      <c r="E58" s="589"/>
      <c r="F58" s="589"/>
      <c r="G58" s="590"/>
      <c r="H58" s="590"/>
      <c r="I58" s="590"/>
      <c r="J58" s="590"/>
      <c r="K58" s="590"/>
      <c r="L58" s="590"/>
      <c r="M58" s="411">
        <f t="shared" si="0"/>
        <v>0</v>
      </c>
      <c r="N58" s="412" t="str">
        <f>IF(Financiering!AA47-Mijlpalenbegroting!M58&lt;&gt;0,Financiering!AA47-Mijlpalenbegroting!M58,"")</f>
        <v/>
      </c>
    </row>
    <row r="59" spans="1:14" hidden="1" x14ac:dyDescent="0.2">
      <c r="A59" s="403"/>
      <c r="B59" s="410">
        <f>Deelnemersoverzicht!C57</f>
        <v>0</v>
      </c>
      <c r="C59" s="588"/>
      <c r="D59" s="589"/>
      <c r="E59" s="589"/>
      <c r="F59" s="589"/>
      <c r="G59" s="590"/>
      <c r="H59" s="590"/>
      <c r="I59" s="590"/>
      <c r="J59" s="590"/>
      <c r="K59" s="590"/>
      <c r="L59" s="590"/>
      <c r="M59" s="411">
        <f t="shared" si="0"/>
        <v>0</v>
      </c>
      <c r="N59" s="412" t="str">
        <f>IF(Financiering!AA48-Mijlpalenbegroting!M59&lt;&gt;0,Financiering!AA48-Mijlpalenbegroting!M59,"")</f>
        <v/>
      </c>
    </row>
    <row r="60" spans="1:14" hidden="1" x14ac:dyDescent="0.2">
      <c r="A60" s="403"/>
      <c r="B60" s="410">
        <f>Deelnemersoverzicht!C58</f>
        <v>0</v>
      </c>
      <c r="C60" s="588"/>
      <c r="D60" s="589"/>
      <c r="E60" s="589"/>
      <c r="F60" s="589"/>
      <c r="G60" s="590"/>
      <c r="H60" s="590"/>
      <c r="I60" s="590"/>
      <c r="J60" s="590"/>
      <c r="K60" s="590"/>
      <c r="L60" s="590"/>
      <c r="M60" s="411">
        <f t="shared" si="0"/>
        <v>0</v>
      </c>
      <c r="N60" s="412" t="str">
        <f>IF(Financiering!AA49-Mijlpalenbegroting!M60&lt;&gt;0,Financiering!AA49-Mijlpalenbegroting!M60,"")</f>
        <v/>
      </c>
    </row>
    <row r="61" spans="1:14" hidden="1" x14ac:dyDescent="0.2">
      <c r="A61" s="403"/>
      <c r="B61" s="410">
        <f>Deelnemersoverzicht!C59</f>
        <v>0</v>
      </c>
      <c r="C61" s="588"/>
      <c r="D61" s="589"/>
      <c r="E61" s="589"/>
      <c r="F61" s="589"/>
      <c r="G61" s="590"/>
      <c r="H61" s="590"/>
      <c r="I61" s="590"/>
      <c r="J61" s="590"/>
      <c r="K61" s="590"/>
      <c r="L61" s="590"/>
      <c r="M61" s="411">
        <f t="shared" si="0"/>
        <v>0</v>
      </c>
      <c r="N61" s="412" t="str">
        <f>IF(Financiering!AA50-Mijlpalenbegroting!M61&lt;&gt;0,Financiering!AA50-Mijlpalenbegroting!M61,"")</f>
        <v/>
      </c>
    </row>
    <row r="62" spans="1:14" hidden="1" x14ac:dyDescent="0.2">
      <c r="A62" s="403"/>
      <c r="B62" s="410">
        <f>Deelnemersoverzicht!C60</f>
        <v>0</v>
      </c>
      <c r="C62" s="588"/>
      <c r="D62" s="589"/>
      <c r="E62" s="589"/>
      <c r="F62" s="589"/>
      <c r="G62" s="590"/>
      <c r="H62" s="590"/>
      <c r="I62" s="590"/>
      <c r="J62" s="590"/>
      <c r="K62" s="590"/>
      <c r="L62" s="590"/>
      <c r="M62" s="411">
        <f t="shared" si="0"/>
        <v>0</v>
      </c>
      <c r="N62" s="412" t="str">
        <f>IF(Financiering!AA51-Mijlpalenbegroting!M62&lt;&gt;0,Financiering!AA51-Mijlpalenbegroting!M62,"")</f>
        <v/>
      </c>
    </row>
    <row r="63" spans="1:14" hidden="1" x14ac:dyDescent="0.2">
      <c r="A63" s="403"/>
      <c r="B63" s="410">
        <f>Deelnemersoverzicht!C61</f>
        <v>0</v>
      </c>
      <c r="C63" s="588"/>
      <c r="D63" s="589"/>
      <c r="E63" s="589"/>
      <c r="F63" s="589"/>
      <c r="G63" s="590"/>
      <c r="H63" s="590"/>
      <c r="I63" s="590"/>
      <c r="J63" s="590"/>
      <c r="K63" s="590"/>
      <c r="L63" s="590"/>
      <c r="M63" s="411">
        <f t="shared" si="0"/>
        <v>0</v>
      </c>
      <c r="N63" s="412" t="str">
        <f>IF(Financiering!AA52-Mijlpalenbegroting!M63&lt;&gt;0,Financiering!AA52-Mijlpalenbegroting!M63,"")</f>
        <v/>
      </c>
    </row>
    <row r="64" spans="1:14" hidden="1" x14ac:dyDescent="0.2">
      <c r="A64" s="403"/>
      <c r="B64" s="410">
        <f>Deelnemersoverzicht!C62</f>
        <v>0</v>
      </c>
      <c r="C64" s="588"/>
      <c r="D64" s="589"/>
      <c r="E64" s="589"/>
      <c r="F64" s="589"/>
      <c r="G64" s="590"/>
      <c r="H64" s="590"/>
      <c r="I64" s="590"/>
      <c r="J64" s="590"/>
      <c r="K64" s="590"/>
      <c r="L64" s="590"/>
      <c r="M64" s="411">
        <f t="shared" si="0"/>
        <v>0</v>
      </c>
      <c r="N64" s="412" t="str">
        <f>IF(Financiering!AA53-Mijlpalenbegroting!M64&lt;&gt;0,Financiering!AA53-Mijlpalenbegroting!M64,"")</f>
        <v/>
      </c>
    </row>
    <row r="65" spans="1:14" hidden="1" x14ac:dyDescent="0.2">
      <c r="A65" s="403"/>
      <c r="B65" s="410">
        <f>Deelnemersoverzicht!C63</f>
        <v>0</v>
      </c>
      <c r="C65" s="588"/>
      <c r="D65" s="589"/>
      <c r="E65" s="589"/>
      <c r="F65" s="589"/>
      <c r="G65" s="590"/>
      <c r="H65" s="590"/>
      <c r="I65" s="590"/>
      <c r="J65" s="590"/>
      <c r="K65" s="590"/>
      <c r="L65" s="590"/>
      <c r="M65" s="411">
        <f t="shared" si="0"/>
        <v>0</v>
      </c>
      <c r="N65" s="412" t="str">
        <f>IF(Financiering!AA54-Mijlpalenbegroting!M65&lt;&gt;0,Financiering!AA54-Mijlpalenbegroting!M65,"")</f>
        <v/>
      </c>
    </row>
    <row r="66" spans="1:14" hidden="1" x14ac:dyDescent="0.2">
      <c r="A66" s="403"/>
      <c r="B66" s="410">
        <f>Deelnemersoverzicht!C64</f>
        <v>0</v>
      </c>
      <c r="C66" s="588"/>
      <c r="D66" s="589"/>
      <c r="E66" s="589"/>
      <c r="F66" s="589"/>
      <c r="G66" s="590"/>
      <c r="H66" s="590"/>
      <c r="I66" s="590"/>
      <c r="J66" s="590"/>
      <c r="K66" s="590"/>
      <c r="L66" s="590"/>
      <c r="M66" s="411">
        <f t="shared" si="0"/>
        <v>0</v>
      </c>
      <c r="N66" s="412" t="str">
        <f>IF(Financiering!AA55-Mijlpalenbegroting!M66&lt;&gt;0,Financiering!AA55-Mijlpalenbegroting!M66,"")</f>
        <v/>
      </c>
    </row>
    <row r="67" spans="1:14" hidden="1" x14ac:dyDescent="0.2">
      <c r="A67" s="403"/>
      <c r="B67" s="410">
        <f>Deelnemersoverzicht!C65</f>
        <v>0</v>
      </c>
      <c r="C67" s="588"/>
      <c r="D67" s="589"/>
      <c r="E67" s="589"/>
      <c r="F67" s="589"/>
      <c r="G67" s="590"/>
      <c r="H67" s="590"/>
      <c r="I67" s="590"/>
      <c r="J67" s="590"/>
      <c r="K67" s="590"/>
      <c r="L67" s="590"/>
      <c r="M67" s="411">
        <f t="shared" si="0"/>
        <v>0</v>
      </c>
      <c r="N67" s="412" t="str">
        <f>IF(Financiering!AA56-Mijlpalenbegroting!M67&lt;&gt;0,Financiering!AA56-Mijlpalenbegroting!M67,"")</f>
        <v/>
      </c>
    </row>
    <row r="68" spans="1:14" hidden="1" x14ac:dyDescent="0.2">
      <c r="A68" s="403"/>
      <c r="B68" s="410">
        <f>Deelnemersoverzicht!C66</f>
        <v>0</v>
      </c>
      <c r="C68" s="588"/>
      <c r="D68" s="589"/>
      <c r="E68" s="589"/>
      <c r="F68" s="589"/>
      <c r="G68" s="590"/>
      <c r="H68" s="590"/>
      <c r="I68" s="590"/>
      <c r="J68" s="590"/>
      <c r="K68" s="590"/>
      <c r="L68" s="590"/>
      <c r="M68" s="411">
        <f t="shared" si="0"/>
        <v>0</v>
      </c>
      <c r="N68" s="412" t="str">
        <f>IF(Financiering!AA57-Mijlpalenbegroting!M68&lt;&gt;0,Financiering!AA57-Mijlpalenbegroting!M68,"")</f>
        <v/>
      </c>
    </row>
    <row r="69" spans="1:14" x14ac:dyDescent="0.2">
      <c r="A69" s="403"/>
      <c r="B69" s="413" t="s">
        <v>339</v>
      </c>
      <c r="C69" s="414">
        <f>SUM(C18:C68)</f>
        <v>0</v>
      </c>
      <c r="D69" s="414">
        <f t="shared" ref="D69:M69" si="1">SUM(D18:D68)</f>
        <v>0</v>
      </c>
      <c r="E69" s="414">
        <f t="shared" si="1"/>
        <v>0</v>
      </c>
      <c r="F69" s="414">
        <f t="shared" si="1"/>
        <v>0</v>
      </c>
      <c r="G69" s="414">
        <f t="shared" si="1"/>
        <v>0</v>
      </c>
      <c r="H69" s="414">
        <f t="shared" si="1"/>
        <v>0</v>
      </c>
      <c r="I69" s="414">
        <f t="shared" si="1"/>
        <v>0</v>
      </c>
      <c r="J69" s="414">
        <f t="shared" si="1"/>
        <v>0</v>
      </c>
      <c r="K69" s="414">
        <f t="shared" si="1"/>
        <v>0</v>
      </c>
      <c r="L69" s="414">
        <f t="shared" si="1"/>
        <v>0</v>
      </c>
      <c r="M69" s="414">
        <f t="shared" si="1"/>
        <v>0</v>
      </c>
      <c r="N69" s="667" t="str">
        <f ca="1">IF(Financiering!AA58-Mijlpalenbegroting!M69&gt;0,Financiering!AA58-Mijlpalenbegroting!M69,"")</f>
        <v/>
      </c>
    </row>
    <row r="70" spans="1:14" x14ac:dyDescent="0.2">
      <c r="A70" s="403"/>
      <c r="B70" s="413" t="s">
        <v>340</v>
      </c>
      <c r="C70" s="591"/>
      <c r="D70" s="591"/>
      <c r="E70" s="591"/>
      <c r="F70" s="591"/>
      <c r="G70" s="591"/>
      <c r="H70" s="591"/>
      <c r="I70" s="591"/>
      <c r="J70" s="591"/>
      <c r="K70" s="591"/>
      <c r="L70" s="591"/>
      <c r="M70" s="415"/>
      <c r="N70" s="429" t="str">
        <f>IF(IFERROR(SMALL(C70:L70,1),"")&lt;Startdatum,"Let op: De looptijd van de mijlpalen moet binnen de looptijd van het project vallen!","")</f>
        <v/>
      </c>
    </row>
    <row r="71" spans="1:14" x14ac:dyDescent="0.2">
      <c r="A71" s="426"/>
      <c r="B71" s="416" t="s">
        <v>341</v>
      </c>
      <c r="C71" s="591"/>
      <c r="D71" s="591"/>
      <c r="E71" s="591"/>
      <c r="F71" s="591"/>
      <c r="G71" s="591"/>
      <c r="H71" s="591"/>
      <c r="I71" s="591"/>
      <c r="J71" s="591"/>
      <c r="K71" s="591"/>
      <c r="L71" s="591"/>
      <c r="M71" s="417"/>
      <c r="N71" s="429" t="str">
        <f>IF(Einddatum&gt;0,IF(IFERROR(LARGE(C71:L71,1),0)&gt;Einddatum,"Let op: De looptijd van de mijlpalen moet binnen de looptijd van het project vallen!",""),"")</f>
        <v/>
      </c>
    </row>
    <row r="72" spans="1:14" ht="15" x14ac:dyDescent="0.2">
      <c r="A72" s="426"/>
      <c r="B72" s="418"/>
      <c r="C72" s="419"/>
      <c r="D72" s="419"/>
      <c r="E72" s="419"/>
      <c r="F72" s="419"/>
      <c r="G72" s="419"/>
      <c r="H72" s="419"/>
      <c r="I72" s="419"/>
      <c r="J72" s="419"/>
      <c r="K72" s="419"/>
      <c r="L72" s="419"/>
      <c r="M72" s="403"/>
      <c r="N72" s="426"/>
    </row>
    <row r="73" spans="1:14" ht="20.25" x14ac:dyDescent="0.3">
      <c r="A73" s="426"/>
      <c r="B73" s="420" t="s">
        <v>342</v>
      </c>
      <c r="C73" s="421"/>
      <c r="D73" s="422"/>
      <c r="E73" s="423"/>
      <c r="F73" s="424"/>
      <c r="G73" s="424"/>
      <c r="H73" s="424"/>
      <c r="I73" s="424"/>
      <c r="J73" s="424"/>
      <c r="K73" s="424"/>
      <c r="L73" s="424"/>
      <c r="M73" s="425"/>
      <c r="N73" s="426"/>
    </row>
    <row r="74" spans="1:14" x14ac:dyDescent="0.2">
      <c r="A74" s="426"/>
      <c r="B74" s="608"/>
      <c r="C74" s="611"/>
      <c r="D74" s="611"/>
      <c r="E74" s="611"/>
      <c r="F74" s="611"/>
      <c r="G74" s="611"/>
      <c r="H74" s="611"/>
      <c r="I74" s="611"/>
      <c r="J74" s="611"/>
      <c r="K74" s="611"/>
      <c r="L74" s="611"/>
      <c r="M74" s="612"/>
      <c r="N74" s="426"/>
    </row>
    <row r="75" spans="1:14" x14ac:dyDescent="0.2">
      <c r="A75" s="426"/>
      <c r="B75" s="609"/>
      <c r="C75" s="613"/>
      <c r="D75" s="613"/>
      <c r="E75" s="613"/>
      <c r="F75" s="613"/>
      <c r="G75" s="613"/>
      <c r="H75" s="613"/>
      <c r="I75" s="613"/>
      <c r="J75" s="613"/>
      <c r="K75" s="613"/>
      <c r="L75" s="613"/>
      <c r="M75" s="614"/>
      <c r="N75" s="426"/>
    </row>
    <row r="76" spans="1:14" x14ac:dyDescent="0.2">
      <c r="A76" s="426"/>
      <c r="B76" s="609"/>
      <c r="C76" s="613"/>
      <c r="D76" s="613"/>
      <c r="E76" s="613"/>
      <c r="F76" s="613"/>
      <c r="G76" s="613"/>
      <c r="H76" s="613"/>
      <c r="I76" s="613"/>
      <c r="J76" s="613"/>
      <c r="K76" s="613"/>
      <c r="L76" s="613"/>
      <c r="M76" s="614"/>
      <c r="N76" s="426"/>
    </row>
    <row r="77" spans="1:14" x14ac:dyDescent="0.2">
      <c r="A77" s="426"/>
      <c r="B77" s="609"/>
      <c r="C77" s="613"/>
      <c r="D77" s="613"/>
      <c r="E77" s="613"/>
      <c r="F77" s="613"/>
      <c r="G77" s="613"/>
      <c r="H77" s="613"/>
      <c r="I77" s="613"/>
      <c r="J77" s="613"/>
      <c r="K77" s="613"/>
      <c r="L77" s="613"/>
      <c r="M77" s="614"/>
      <c r="N77" s="426"/>
    </row>
    <row r="78" spans="1:14" x14ac:dyDescent="0.2">
      <c r="A78" s="426"/>
      <c r="B78" s="609"/>
      <c r="C78" s="613"/>
      <c r="D78" s="613"/>
      <c r="E78" s="613"/>
      <c r="F78" s="613"/>
      <c r="G78" s="613"/>
      <c r="H78" s="613"/>
      <c r="I78" s="613"/>
      <c r="J78" s="613"/>
      <c r="K78" s="613"/>
      <c r="L78" s="613"/>
      <c r="M78" s="614"/>
      <c r="N78" s="426"/>
    </row>
    <row r="79" spans="1:14" x14ac:dyDescent="0.2">
      <c r="A79" s="426"/>
      <c r="B79" s="609"/>
      <c r="C79" s="613"/>
      <c r="D79" s="613"/>
      <c r="E79" s="613"/>
      <c r="F79" s="613"/>
      <c r="G79" s="613"/>
      <c r="H79" s="613"/>
      <c r="I79" s="613"/>
      <c r="J79" s="613"/>
      <c r="K79" s="613"/>
      <c r="L79" s="613"/>
      <c r="M79" s="614"/>
      <c r="N79" s="426"/>
    </row>
    <row r="80" spans="1:14" x14ac:dyDescent="0.2">
      <c r="A80" s="426"/>
      <c r="B80" s="609"/>
      <c r="C80" s="613"/>
      <c r="D80" s="613"/>
      <c r="E80" s="613"/>
      <c r="F80" s="613"/>
      <c r="G80" s="613"/>
      <c r="H80" s="613"/>
      <c r="I80" s="613"/>
      <c r="J80" s="613"/>
      <c r="K80" s="613"/>
      <c r="L80" s="613"/>
      <c r="M80" s="614"/>
      <c r="N80" s="426"/>
    </row>
    <row r="81" spans="1:14" x14ac:dyDescent="0.2">
      <c r="A81" s="426"/>
      <c r="B81" s="609"/>
      <c r="C81" s="613"/>
      <c r="D81" s="613"/>
      <c r="E81" s="613"/>
      <c r="F81" s="613"/>
      <c r="G81" s="613"/>
      <c r="H81" s="613"/>
      <c r="I81" s="613"/>
      <c r="J81" s="613"/>
      <c r="K81" s="613"/>
      <c r="L81" s="613"/>
      <c r="M81" s="614"/>
      <c r="N81" s="426"/>
    </row>
    <row r="82" spans="1:14" x14ac:dyDescent="0.2">
      <c r="A82" s="426"/>
      <c r="B82" s="609"/>
      <c r="C82" s="613"/>
      <c r="D82" s="613"/>
      <c r="E82" s="613"/>
      <c r="F82" s="613"/>
      <c r="G82" s="613"/>
      <c r="H82" s="613"/>
      <c r="I82" s="613"/>
      <c r="J82" s="613"/>
      <c r="K82" s="613"/>
      <c r="L82" s="613"/>
      <c r="M82" s="614"/>
      <c r="N82" s="426"/>
    </row>
    <row r="83" spans="1:14" x14ac:dyDescent="0.2">
      <c r="A83" s="426"/>
      <c r="B83" s="609"/>
      <c r="C83" s="613"/>
      <c r="D83" s="613"/>
      <c r="E83" s="613"/>
      <c r="F83" s="613"/>
      <c r="G83" s="613"/>
      <c r="H83" s="613"/>
      <c r="I83" s="613"/>
      <c r="J83" s="613"/>
      <c r="K83" s="613"/>
      <c r="L83" s="613"/>
      <c r="M83" s="614"/>
      <c r="N83" s="426"/>
    </row>
    <row r="84" spans="1:14" x14ac:dyDescent="0.2">
      <c r="A84" s="426"/>
      <c r="B84" s="609"/>
      <c r="C84" s="613"/>
      <c r="D84" s="613"/>
      <c r="E84" s="613"/>
      <c r="F84" s="613"/>
      <c r="G84" s="613"/>
      <c r="H84" s="613"/>
      <c r="I84" s="613"/>
      <c r="J84" s="613"/>
      <c r="K84" s="613"/>
      <c r="L84" s="613"/>
      <c r="M84" s="614"/>
      <c r="N84" s="426"/>
    </row>
    <row r="85" spans="1:14" x14ac:dyDescent="0.2">
      <c r="A85" s="426"/>
      <c r="B85" s="609"/>
      <c r="C85" s="613"/>
      <c r="D85" s="613"/>
      <c r="E85" s="613"/>
      <c r="F85" s="613"/>
      <c r="G85" s="613"/>
      <c r="H85" s="613"/>
      <c r="I85" s="613"/>
      <c r="J85" s="613"/>
      <c r="K85" s="613"/>
      <c r="L85" s="613"/>
      <c r="M85" s="614"/>
      <c r="N85" s="426"/>
    </row>
    <row r="86" spans="1:14" x14ac:dyDescent="0.2">
      <c r="A86" s="426"/>
      <c r="B86" s="609"/>
      <c r="C86" s="613"/>
      <c r="D86" s="613"/>
      <c r="E86" s="613"/>
      <c r="F86" s="613"/>
      <c r="G86" s="613"/>
      <c r="H86" s="613"/>
      <c r="I86" s="613"/>
      <c r="J86" s="613"/>
      <c r="K86" s="613"/>
      <c r="L86" s="613"/>
      <c r="M86" s="614"/>
      <c r="N86" s="426"/>
    </row>
    <row r="87" spans="1:14" x14ac:dyDescent="0.2">
      <c r="A87" s="426"/>
      <c r="B87" s="609"/>
      <c r="C87" s="613"/>
      <c r="D87" s="613"/>
      <c r="E87" s="613"/>
      <c r="F87" s="613"/>
      <c r="G87" s="613"/>
      <c r="H87" s="613"/>
      <c r="I87" s="613"/>
      <c r="J87" s="613"/>
      <c r="K87" s="613"/>
      <c r="L87" s="613"/>
      <c r="M87" s="614"/>
      <c r="N87" s="426"/>
    </row>
    <row r="88" spans="1:14" x14ac:dyDescent="0.2">
      <c r="A88" s="426"/>
      <c r="B88" s="609"/>
      <c r="C88" s="613"/>
      <c r="D88" s="613"/>
      <c r="E88" s="613"/>
      <c r="F88" s="613"/>
      <c r="G88" s="613"/>
      <c r="H88" s="613"/>
      <c r="I88" s="613"/>
      <c r="J88" s="613"/>
      <c r="K88" s="613"/>
      <c r="L88" s="613"/>
      <c r="M88" s="614"/>
      <c r="N88" s="426"/>
    </row>
    <row r="89" spans="1:14" x14ac:dyDescent="0.2">
      <c r="A89" s="426"/>
      <c r="B89" s="609"/>
      <c r="C89" s="613"/>
      <c r="D89" s="613"/>
      <c r="E89" s="613"/>
      <c r="F89" s="613"/>
      <c r="G89" s="613"/>
      <c r="H89" s="613"/>
      <c r="I89" s="613"/>
      <c r="J89" s="613"/>
      <c r="K89" s="613"/>
      <c r="L89" s="613"/>
      <c r="M89" s="614"/>
      <c r="N89" s="426"/>
    </row>
    <row r="90" spans="1:14" x14ac:dyDescent="0.2">
      <c r="A90" s="426"/>
      <c r="B90" s="609"/>
      <c r="C90" s="613"/>
      <c r="D90" s="613"/>
      <c r="E90" s="613"/>
      <c r="F90" s="613"/>
      <c r="G90" s="613"/>
      <c r="H90" s="613"/>
      <c r="I90" s="613"/>
      <c r="J90" s="613"/>
      <c r="K90" s="613"/>
      <c r="L90" s="613"/>
      <c r="M90" s="614"/>
      <c r="N90" s="426"/>
    </row>
    <row r="91" spans="1:14" x14ac:dyDescent="0.2">
      <c r="A91" s="426"/>
      <c r="B91" s="609"/>
      <c r="C91" s="613"/>
      <c r="D91" s="613"/>
      <c r="E91" s="613"/>
      <c r="F91" s="613"/>
      <c r="G91" s="613"/>
      <c r="H91" s="613"/>
      <c r="I91" s="613"/>
      <c r="J91" s="613"/>
      <c r="K91" s="613"/>
      <c r="L91" s="613"/>
      <c r="M91" s="614"/>
      <c r="N91" s="426"/>
    </row>
    <row r="92" spans="1:14" x14ac:dyDescent="0.2">
      <c r="A92" s="426"/>
      <c r="B92" s="610"/>
      <c r="C92" s="615"/>
      <c r="D92" s="615"/>
      <c r="E92" s="615"/>
      <c r="F92" s="615"/>
      <c r="G92" s="615"/>
      <c r="H92" s="615"/>
      <c r="I92" s="615"/>
      <c r="J92" s="615"/>
      <c r="K92" s="615"/>
      <c r="L92" s="615"/>
      <c r="M92" s="616"/>
      <c r="N92" s="426"/>
    </row>
  </sheetData>
  <sheetProtection algorithmName="SHA-512" hashValue="+/d4jauOqBflu6ii65CD59Pv1xk0guscSGehBOuuxDsbK33CVPZ1SDb3e49P46fehNBOmEaar7RqO5HMaMHZKw==" saltValue="fcKkk907dApQtaqpybnUEg==" spinCount="100000" sheet="1" objects="1" scenarios="1"/>
  <phoneticPr fontId="47" type="noConversion"/>
  <pageMargins left="0.25" right="0.25" top="0.75" bottom="0.75" header="0.3" footer="0.3"/>
  <pageSetup paperSize="8" scale="76" fitToHeight="0" orientation="portrait" r:id="rId1"/>
  <headerFooter>
    <oddFooter>&amp;L_x000D_&amp;1#&amp;"Calibri"&amp;10&amp;K000000 Intern gebruik</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tabColor rgb="FF7030A0"/>
  </sheetPr>
  <dimension ref="A1:BA398"/>
  <sheetViews>
    <sheetView showGridLines="0" workbookViewId="0">
      <selection activeCell="B7" sqref="B7"/>
    </sheetView>
  </sheetViews>
  <sheetFormatPr defaultRowHeight="12.75" x14ac:dyDescent="0.2"/>
  <cols>
    <col min="1" max="1" width="16.5703125" customWidth="1"/>
    <col min="2" max="2" width="12.85546875" customWidth="1"/>
    <col min="3" max="3" width="9.7109375" customWidth="1"/>
    <col min="4" max="11" width="9.140625" customWidth="1"/>
    <col min="29" max="53" width="9.140625" customWidth="1"/>
  </cols>
  <sheetData>
    <row r="1" spans="1:53" x14ac:dyDescent="0.2">
      <c r="A1" s="324" t="s">
        <v>309</v>
      </c>
      <c r="B1" s="314" t="str">
        <f>Deelnemersoverzicht!C6</f>
        <v>[wordt door RVO ingevuld]</v>
      </c>
      <c r="C1" s="314"/>
      <c r="D1" s="326"/>
      <c r="E1" s="326"/>
      <c r="F1" s="326"/>
      <c r="G1" s="326"/>
      <c r="H1" s="332"/>
      <c r="I1" s="1"/>
      <c r="J1" s="101" t="s">
        <v>141</v>
      </c>
      <c r="K1" s="99"/>
      <c r="L1" s="1"/>
      <c r="M1" s="101"/>
    </row>
    <row r="2" spans="1:53" x14ac:dyDescent="0.2">
      <c r="A2" s="325" t="s">
        <v>7</v>
      </c>
      <c r="B2" s="333">
        <f>Deelnemersoverzicht!C9</f>
        <v>0</v>
      </c>
      <c r="C2" s="333"/>
      <c r="D2" s="333"/>
      <c r="E2" s="333"/>
      <c r="F2" s="333"/>
      <c r="G2" s="333"/>
      <c r="H2" s="329"/>
      <c r="J2" s="318" t="s">
        <v>4</v>
      </c>
      <c r="K2" s="318" t="s">
        <v>5</v>
      </c>
      <c r="M2" s="101" t="s">
        <v>316</v>
      </c>
      <c r="O2" s="348" t="str">
        <f>IF(ISNUMBER(B5),IFERROR(IF($B$5&gt;$B$7,$B$5,$B$7),""),"")</f>
        <v/>
      </c>
    </row>
    <row r="3" spans="1:53" x14ac:dyDescent="0.2">
      <c r="A3" s="325" t="s">
        <v>8</v>
      </c>
      <c r="B3" s="317">
        <f>Deelnemersoverzicht!C16</f>
        <v>0</v>
      </c>
      <c r="C3" s="317"/>
      <c r="D3" s="326"/>
      <c r="E3" s="326"/>
      <c r="F3" s="326"/>
      <c r="G3" s="326"/>
      <c r="H3" s="329"/>
      <c r="J3" s="318">
        <v>1</v>
      </c>
      <c r="K3" s="319">
        <v>43831</v>
      </c>
      <c r="M3" s="346" t="s">
        <v>315</v>
      </c>
      <c r="N3" s="349"/>
      <c r="O3" s="348" t="str">
        <f>IF(ISNUMBER(O2),IF(O2=DATE(YEAR(O2),MONTH($K$3),DAY($K$3)),O2,IF(O2&lt;=DATE(YEAR(O2),MONTH($K$4),DAY($K$4)),DATE(YEAR(O2),MONTH($K$4),DAY($K$4)),IF(O2&lt;=DATE(YEAR(O2),MONTH($K$5),DAY($K$5)),DATE(YEAR(O2),MONTH($K$5),DAY($K$5)),IF(O2&lt;=DATE(YEAR(O2),MONTH($K$6),DAY($K$6)),DATE(YEAR(O2),MONTH($K$6),DAY($K$6)),DATE(YEAR(O2)+1,MONTH($K$3),DAY($K$3)))))),"")</f>
        <v/>
      </c>
    </row>
    <row r="4" spans="1:53" x14ac:dyDescent="0.2">
      <c r="A4" s="325" t="s">
        <v>310</v>
      </c>
      <c r="B4" s="316">
        <f>COUNTA(Deelnemersoverzicht!C16:C66)</f>
        <v>0</v>
      </c>
      <c r="C4" s="325" t="s">
        <v>6</v>
      </c>
      <c r="D4" s="328"/>
      <c r="E4" s="328"/>
      <c r="F4" s="328"/>
      <c r="G4" s="328"/>
      <c r="H4" s="329"/>
      <c r="J4" s="318">
        <v>2</v>
      </c>
      <c r="K4" s="319">
        <v>43922</v>
      </c>
      <c r="M4" s="391" t="s">
        <v>318</v>
      </c>
      <c r="N4" s="1"/>
      <c r="O4" s="392">
        <f>IF($B6="",0,IF(AND($A17=$O$2,$A17=$O$3),IF(IFERROR(ROUNDDOWN(1+(DAYS360($A17,$B6)-1)/90,0),0)&lt;1,1,ROUNDDOWN(1+(DAYS360($A17,$B6)-1)/90,0)),IF(AND($A17=$O$2,$O$3-$O$2&gt;14),IF(IFERROR(ROUNDDOWN(1+(DAYS360($A17,$B6)-1)/90,0),0)&lt;1,1,ROUNDDOWN(1+(DAYS360($A17,$B6)-1)/90,0)),IF(IFERROR(ROUNDDOWN(1+(DAYS360($A17,$B6)-1)/90,0),0)&lt;1,1,ROUNDDOWN(1+(DAYS360($A17,$B6)-1)/90,0)))))</f>
        <v>0</v>
      </c>
    </row>
    <row r="5" spans="1:53" x14ac:dyDescent="0.2">
      <c r="A5" s="393" t="s">
        <v>209</v>
      </c>
      <c r="B5" s="394" t="str">
        <f>IF(ISNUMBER(Startdatum),Startdatum,"")</f>
        <v/>
      </c>
      <c r="C5" s="326"/>
      <c r="D5" s="326"/>
      <c r="E5" s="326"/>
      <c r="F5" s="326"/>
      <c r="G5" s="326"/>
      <c r="H5" s="329"/>
      <c r="J5" s="318">
        <v>3</v>
      </c>
      <c r="K5" s="319">
        <v>44013</v>
      </c>
    </row>
    <row r="6" spans="1:53" x14ac:dyDescent="0.2">
      <c r="A6" s="393" t="s">
        <v>311</v>
      </c>
      <c r="B6" s="394" t="str">
        <f>IF(ISNUMBER(Einddatum),Einddatum,"")</f>
        <v/>
      </c>
      <c r="C6" s="326"/>
      <c r="D6" s="367"/>
      <c r="E6" s="367"/>
      <c r="F6" s="367"/>
      <c r="G6" s="367"/>
      <c r="H6" s="368"/>
      <c r="J6" s="318">
        <v>4</v>
      </c>
      <c r="K6" s="319">
        <v>44105</v>
      </c>
    </row>
    <row r="7" spans="1:53" x14ac:dyDescent="0.2">
      <c r="A7" s="327" t="s">
        <v>312</v>
      </c>
      <c r="B7" s="395"/>
      <c r="C7" s="396" t="str">
        <f>IF(B7="","Vul hier de verwachte beschikkingsdatum in!",IF(B7&gt;B40,"Let op: De beschikkingsdatum ligt na de startdatum van de Aanvraag!",""))</f>
        <v>Vul hier de verwachte beschikkingsdatum in!</v>
      </c>
      <c r="D7" s="330"/>
      <c r="E7" s="330"/>
      <c r="F7" s="330"/>
      <c r="G7" s="330"/>
      <c r="H7" s="331"/>
    </row>
    <row r="8" spans="1:53" x14ac:dyDescent="0.2">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row>
    <row r="9" spans="1:53" ht="15" x14ac:dyDescent="0.25">
      <c r="A9" s="427" t="s">
        <v>328</v>
      </c>
      <c r="B9" s="455" t="str">
        <f>IF(Mijlpalenbegroting!M69&gt;0,"Op tabblad 'Mijlpalenbegroting' is het totaal aan kosten (in kolom M) groter dan € 0,- ! Controleer of de 'Overall begroting' of de 'Mijlpalenbegroting' [zie verder naar onder] van toepassing is!","")</f>
        <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row>
    <row r="10" spans="1:53" x14ac:dyDescent="0.2">
      <c r="A10" s="386"/>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row>
    <row r="11" spans="1:53" x14ac:dyDescent="0.2">
      <c r="A11" s="386" t="s">
        <v>55</v>
      </c>
      <c r="B11" s="439" t="str">
        <f>IF(Deelnemersoverzicht!$C$16&gt;0,Deelnemersoverzicht!$C$16,"")</f>
        <v/>
      </c>
      <c r="C11" s="439" t="str">
        <f>IF(Deelnemersoverzicht!$C17&gt;0,Deelnemersoverzicht!$C17,"")</f>
        <v/>
      </c>
      <c r="D11" s="439" t="str">
        <f>IF(Deelnemersoverzicht!$C18&gt;0,Deelnemersoverzicht!$C18,"")</f>
        <v/>
      </c>
      <c r="E11" s="439" t="str">
        <f>IF(Deelnemersoverzicht!$C19&gt;0,Deelnemersoverzicht!$C19,"")</f>
        <v/>
      </c>
      <c r="F11" s="439" t="str">
        <f>IF(Deelnemersoverzicht!$C20&gt;0,Deelnemersoverzicht!$C20,"")</f>
        <v/>
      </c>
      <c r="G11" s="439" t="str">
        <f>IF(Deelnemersoverzicht!$C21&gt;0,Deelnemersoverzicht!$C21,"")</f>
        <v/>
      </c>
      <c r="H11" s="439" t="str">
        <f>IF(Deelnemersoverzicht!$C22&gt;0,Deelnemersoverzicht!$C22,"")</f>
        <v/>
      </c>
      <c r="I11" s="439" t="str">
        <f>IF(Deelnemersoverzicht!$C23&gt;0,Deelnemersoverzicht!$C23,"")</f>
        <v/>
      </c>
      <c r="J11" s="439" t="str">
        <f>IF(Deelnemersoverzicht!$C24&gt;0,Deelnemersoverzicht!$C24,"")</f>
        <v/>
      </c>
      <c r="K11" s="439" t="str">
        <f>IF(Deelnemersoverzicht!$C25&gt;0,Deelnemersoverzicht!$C25,"")</f>
        <v/>
      </c>
      <c r="L11" s="439" t="str">
        <f>IF(Deelnemersoverzicht!$C26&gt;0,Deelnemersoverzicht!$C26,"")</f>
        <v/>
      </c>
      <c r="M11" s="439" t="str">
        <f>IF(Deelnemersoverzicht!$C27&gt;0,Deelnemersoverzicht!$C27,"")</f>
        <v/>
      </c>
      <c r="N11" s="439" t="str">
        <f>IF(Deelnemersoverzicht!$C28&gt;0,Deelnemersoverzicht!$C28,"")</f>
        <v/>
      </c>
      <c r="O11" s="439" t="str">
        <f>IF(Deelnemersoverzicht!$C29&gt;0,Deelnemersoverzicht!$C29,"")</f>
        <v/>
      </c>
      <c r="P11" s="439" t="str">
        <f>IF(Deelnemersoverzicht!$C30&gt;0,Deelnemersoverzicht!$C30,"")</f>
        <v/>
      </c>
      <c r="Q11" s="439" t="str">
        <f>IF(Deelnemersoverzicht!$C31&gt;0,Deelnemersoverzicht!$C31,"")</f>
        <v/>
      </c>
      <c r="R11" s="439" t="str">
        <f>IF(Deelnemersoverzicht!$C32&gt;0,Deelnemersoverzicht!$C32,"")</f>
        <v/>
      </c>
      <c r="S11" s="439" t="str">
        <f>IF(Deelnemersoverzicht!$C33&gt;0,Deelnemersoverzicht!$C33,"")</f>
        <v/>
      </c>
      <c r="T11" s="439" t="str">
        <f>IF(Deelnemersoverzicht!$C34&gt;0,Deelnemersoverzicht!$C34,"")</f>
        <v/>
      </c>
      <c r="U11" s="439" t="str">
        <f>IF(Deelnemersoverzicht!$C35&gt;0,Deelnemersoverzicht!$C35,"")</f>
        <v/>
      </c>
      <c r="V11" s="439" t="str">
        <f>IF(Deelnemersoverzicht!$C36&gt;0,Deelnemersoverzicht!$C36,"")</f>
        <v/>
      </c>
      <c r="W11" s="439" t="str">
        <f>IF(Deelnemersoverzicht!$C37&gt;0,Deelnemersoverzicht!$C37,"")</f>
        <v/>
      </c>
      <c r="X11" s="439" t="str">
        <f>IF(Deelnemersoverzicht!$C38&gt;0,Deelnemersoverzicht!$C38,"")</f>
        <v/>
      </c>
      <c r="Y11" s="439" t="str">
        <f>IF(Deelnemersoverzicht!$C39&gt;0,Deelnemersoverzicht!$C39,"")</f>
        <v/>
      </c>
      <c r="Z11" s="439" t="str">
        <f>IF(Deelnemersoverzicht!$C40&gt;0,Deelnemersoverzicht!$C40,"")</f>
        <v/>
      </c>
      <c r="AA11" s="439" t="str">
        <f>IF(Deelnemersoverzicht!$C41&gt;0,Deelnemersoverzicht!$C41,"")</f>
        <v/>
      </c>
      <c r="AB11" s="439" t="str">
        <f>IF(Deelnemersoverzicht!$C42&gt;0,Deelnemersoverzicht!$C42,"")</f>
        <v/>
      </c>
      <c r="AC11" s="439" t="str">
        <f>IF(Deelnemersoverzicht!$C43&gt;0,Deelnemersoverzicht!$C43,"")</f>
        <v/>
      </c>
      <c r="AD11" s="439" t="str">
        <f>IF(Deelnemersoverzicht!$C44&gt;0,Deelnemersoverzicht!$C44,"")</f>
        <v/>
      </c>
      <c r="AE11" s="439" t="str">
        <f>IF(Deelnemersoverzicht!$C45&gt;0,Deelnemersoverzicht!$C45,"")</f>
        <v/>
      </c>
      <c r="AF11" s="439" t="str">
        <f>IF(Deelnemersoverzicht!$C46&gt;0,Deelnemersoverzicht!$C46,"")</f>
        <v/>
      </c>
      <c r="AG11" s="439" t="str">
        <f>IF(Deelnemersoverzicht!$C47&gt;0,Deelnemersoverzicht!$C47,"")</f>
        <v/>
      </c>
      <c r="AH11" s="439" t="str">
        <f>IF(Deelnemersoverzicht!$C48&gt;0,Deelnemersoverzicht!$C48,"")</f>
        <v/>
      </c>
      <c r="AI11" s="439" t="str">
        <f>IF(Deelnemersoverzicht!$C49&gt;0,Deelnemersoverzicht!$C49,"")</f>
        <v/>
      </c>
      <c r="AJ11" s="439" t="str">
        <f>IF(Deelnemersoverzicht!$C50&gt;0,Deelnemersoverzicht!$C50,"")</f>
        <v/>
      </c>
      <c r="AK11" s="439" t="str">
        <f>IF(Deelnemersoverzicht!$C51&gt;0,Deelnemersoverzicht!$C51,"")</f>
        <v/>
      </c>
      <c r="AL11" s="439" t="str">
        <f>IF(Deelnemersoverzicht!$C52&gt;0,Deelnemersoverzicht!$C52,"")</f>
        <v/>
      </c>
      <c r="AM11" s="439" t="str">
        <f>IF(Deelnemersoverzicht!$C53&gt;0,Deelnemersoverzicht!$C53,"")</f>
        <v/>
      </c>
      <c r="AN11" s="439" t="str">
        <f>IF(Deelnemersoverzicht!$C54&gt;0,Deelnemersoverzicht!$C54,"")</f>
        <v/>
      </c>
      <c r="AO11" s="439" t="str">
        <f>IF(Deelnemersoverzicht!$C55&gt;0,Deelnemersoverzicht!$C55,"")</f>
        <v/>
      </c>
      <c r="AP11" s="439" t="str">
        <f>IF(Deelnemersoverzicht!$C56&gt;0,Deelnemersoverzicht!$C56,"")</f>
        <v/>
      </c>
      <c r="AQ11" s="439" t="str">
        <f>IF(Deelnemersoverzicht!$C57&gt;0,Deelnemersoverzicht!$C57,"")</f>
        <v/>
      </c>
      <c r="AR11" s="439" t="str">
        <f>IF(Deelnemersoverzicht!$C58&gt;0,Deelnemersoverzicht!$C58,"")</f>
        <v/>
      </c>
      <c r="AS11" s="439" t="str">
        <f>IF(Deelnemersoverzicht!$C59&gt;0,Deelnemersoverzicht!$C59,"")</f>
        <v/>
      </c>
      <c r="AT11" s="439" t="str">
        <f>IF(Deelnemersoverzicht!$C60&gt;0,Deelnemersoverzicht!$C60,"")</f>
        <v/>
      </c>
      <c r="AU11" s="439" t="str">
        <f>IF(Deelnemersoverzicht!$C61&gt;0,Deelnemersoverzicht!$C61,"")</f>
        <v/>
      </c>
      <c r="AV11" s="439" t="str">
        <f>IF(Deelnemersoverzicht!$C62&gt;0,Deelnemersoverzicht!$C62,"")</f>
        <v/>
      </c>
      <c r="AW11" s="439" t="str">
        <f>IF(Deelnemersoverzicht!$C63&gt;0,Deelnemersoverzicht!$C63,"")</f>
        <v/>
      </c>
      <c r="AX11" s="439" t="str">
        <f>IF(Deelnemersoverzicht!$C64&gt;0,Deelnemersoverzicht!$C64,"")</f>
        <v/>
      </c>
      <c r="AY11" s="439" t="str">
        <f>IF(Deelnemersoverzicht!$C65&gt;0,Deelnemersoverzicht!$C65,"")</f>
        <v/>
      </c>
      <c r="AZ11" s="439" t="str">
        <f>IF(Deelnemersoverzicht!$C66&gt;0,Deelnemersoverzicht!$C66,"")</f>
        <v/>
      </c>
      <c r="BA11" s="3"/>
    </row>
    <row r="12" spans="1:53" x14ac:dyDescent="0.2">
      <c r="A12" s="382"/>
      <c r="B12" s="383" t="s">
        <v>18</v>
      </c>
      <c r="C12" s="383" t="s">
        <v>19</v>
      </c>
      <c r="D12" s="383" t="s">
        <v>20</v>
      </c>
      <c r="E12" s="383" t="s">
        <v>21</v>
      </c>
      <c r="F12" s="383" t="s">
        <v>22</v>
      </c>
      <c r="G12" s="383" t="s">
        <v>23</v>
      </c>
      <c r="H12" s="383" t="s">
        <v>24</v>
      </c>
      <c r="I12" s="383" t="s">
        <v>25</v>
      </c>
      <c r="J12" s="383" t="s">
        <v>26</v>
      </c>
      <c r="K12" s="383" t="s">
        <v>27</v>
      </c>
      <c r="L12" s="383" t="s">
        <v>28</v>
      </c>
      <c r="M12" s="383" t="s">
        <v>29</v>
      </c>
      <c r="N12" s="383" t="s">
        <v>30</v>
      </c>
      <c r="O12" s="383" t="s">
        <v>31</v>
      </c>
      <c r="P12" s="383" t="s">
        <v>32</v>
      </c>
      <c r="Q12" s="383" t="s">
        <v>33</v>
      </c>
      <c r="R12" s="383" t="s">
        <v>34</v>
      </c>
      <c r="S12" s="383" t="s">
        <v>35</v>
      </c>
      <c r="T12" s="383" t="s">
        <v>36</v>
      </c>
      <c r="U12" s="383" t="s">
        <v>104</v>
      </c>
      <c r="V12" s="383" t="s">
        <v>105</v>
      </c>
      <c r="W12" s="383" t="s">
        <v>130</v>
      </c>
      <c r="X12" s="383" t="s">
        <v>131</v>
      </c>
      <c r="Y12" s="383" t="s">
        <v>132</v>
      </c>
      <c r="Z12" s="383" t="s">
        <v>133</v>
      </c>
      <c r="AA12" s="383" t="s">
        <v>134</v>
      </c>
      <c r="AB12" s="383" t="s">
        <v>169</v>
      </c>
      <c r="AC12" s="383" t="s">
        <v>170</v>
      </c>
      <c r="AD12" s="383" t="s">
        <v>171</v>
      </c>
      <c r="AE12" s="383" t="s">
        <v>172</v>
      </c>
      <c r="AF12" s="383" t="s">
        <v>173</v>
      </c>
      <c r="AG12" s="383" t="s">
        <v>174</v>
      </c>
      <c r="AH12" s="383" t="s">
        <v>175</v>
      </c>
      <c r="AI12" s="383" t="s">
        <v>176</v>
      </c>
      <c r="AJ12" s="383" t="s">
        <v>177</v>
      </c>
      <c r="AK12" s="383" t="s">
        <v>178</v>
      </c>
      <c r="AL12" s="383" t="s">
        <v>179</v>
      </c>
      <c r="AM12" s="383" t="s">
        <v>180</v>
      </c>
      <c r="AN12" s="383" t="s">
        <v>181</v>
      </c>
      <c r="AO12" s="383" t="s">
        <v>182</v>
      </c>
      <c r="AP12" s="383" t="s">
        <v>183</v>
      </c>
      <c r="AQ12" s="383" t="s">
        <v>184</v>
      </c>
      <c r="AR12" s="383" t="s">
        <v>185</v>
      </c>
      <c r="AS12" s="383" t="s">
        <v>186</v>
      </c>
      <c r="AT12" s="383" t="s">
        <v>187</v>
      </c>
      <c r="AU12" s="383" t="s">
        <v>188</v>
      </c>
      <c r="AV12" s="383" t="s">
        <v>189</v>
      </c>
      <c r="AW12" s="383" t="s">
        <v>190</v>
      </c>
      <c r="AX12" s="383" t="s">
        <v>191</v>
      </c>
      <c r="AY12" s="383" t="s">
        <v>192</v>
      </c>
      <c r="AZ12" s="383" t="s">
        <v>193</v>
      </c>
      <c r="BA12" s="3"/>
    </row>
    <row r="13" spans="1:53" x14ac:dyDescent="0.2">
      <c r="A13" s="384"/>
      <c r="B13" s="385">
        <f t="shared" ref="B13:Q13" si="0">IFERROR(B15/B14,0)</f>
        <v>0</v>
      </c>
      <c r="C13" s="385">
        <f t="shared" si="0"/>
        <v>0</v>
      </c>
      <c r="D13" s="385">
        <f t="shared" si="0"/>
        <v>0</v>
      </c>
      <c r="E13" s="385">
        <f t="shared" si="0"/>
        <v>0</v>
      </c>
      <c r="F13" s="385">
        <f t="shared" si="0"/>
        <v>0</v>
      </c>
      <c r="G13" s="385">
        <f t="shared" si="0"/>
        <v>0</v>
      </c>
      <c r="H13" s="385">
        <f t="shared" si="0"/>
        <v>0</v>
      </c>
      <c r="I13" s="385">
        <f t="shared" si="0"/>
        <v>0</v>
      </c>
      <c r="J13" s="385">
        <f t="shared" si="0"/>
        <v>0</v>
      </c>
      <c r="K13" s="385">
        <f t="shared" si="0"/>
        <v>0</v>
      </c>
      <c r="L13" s="385">
        <f t="shared" si="0"/>
        <v>0</v>
      </c>
      <c r="M13" s="385">
        <f t="shared" si="0"/>
        <v>0</v>
      </c>
      <c r="N13" s="385">
        <f t="shared" si="0"/>
        <v>0</v>
      </c>
      <c r="O13" s="385">
        <f t="shared" si="0"/>
        <v>0</v>
      </c>
      <c r="P13" s="385">
        <f t="shared" si="0"/>
        <v>0</v>
      </c>
      <c r="Q13" s="385">
        <f t="shared" si="0"/>
        <v>0</v>
      </c>
      <c r="R13" s="385">
        <f t="shared" ref="R13:AB13" si="1">IFERROR(R15/R14,0)</f>
        <v>0</v>
      </c>
      <c r="S13" s="385">
        <f t="shared" si="1"/>
        <v>0</v>
      </c>
      <c r="T13" s="385">
        <f t="shared" si="1"/>
        <v>0</v>
      </c>
      <c r="U13" s="385">
        <f t="shared" si="1"/>
        <v>0</v>
      </c>
      <c r="V13" s="385">
        <f t="shared" si="1"/>
        <v>0</v>
      </c>
      <c r="W13" s="385">
        <f t="shared" si="1"/>
        <v>0</v>
      </c>
      <c r="X13" s="385">
        <f t="shared" si="1"/>
        <v>0</v>
      </c>
      <c r="Y13" s="385">
        <f t="shared" si="1"/>
        <v>0</v>
      </c>
      <c r="Z13" s="385">
        <f t="shared" si="1"/>
        <v>0</v>
      </c>
      <c r="AA13" s="385">
        <f t="shared" si="1"/>
        <v>0</v>
      </c>
      <c r="AB13" s="385">
        <f t="shared" si="1"/>
        <v>0</v>
      </c>
      <c r="AC13" s="385">
        <f t="shared" ref="AC13:AZ13" si="2">IFERROR(AC15/AC14,0)</f>
        <v>0</v>
      </c>
      <c r="AD13" s="385">
        <f t="shared" si="2"/>
        <v>0</v>
      </c>
      <c r="AE13" s="385">
        <f t="shared" si="2"/>
        <v>0</v>
      </c>
      <c r="AF13" s="385">
        <f t="shared" si="2"/>
        <v>0</v>
      </c>
      <c r="AG13" s="385">
        <f t="shared" si="2"/>
        <v>0</v>
      </c>
      <c r="AH13" s="385">
        <f t="shared" si="2"/>
        <v>0</v>
      </c>
      <c r="AI13" s="385">
        <f t="shared" si="2"/>
        <v>0</v>
      </c>
      <c r="AJ13" s="385">
        <f t="shared" si="2"/>
        <v>0</v>
      </c>
      <c r="AK13" s="385">
        <f t="shared" si="2"/>
        <v>0</v>
      </c>
      <c r="AL13" s="385">
        <f t="shared" si="2"/>
        <v>0</v>
      </c>
      <c r="AM13" s="385">
        <f t="shared" si="2"/>
        <v>0</v>
      </c>
      <c r="AN13" s="385">
        <f t="shared" si="2"/>
        <v>0</v>
      </c>
      <c r="AO13" s="385">
        <f t="shared" si="2"/>
        <v>0</v>
      </c>
      <c r="AP13" s="385">
        <f t="shared" si="2"/>
        <v>0</v>
      </c>
      <c r="AQ13" s="385">
        <f t="shared" si="2"/>
        <v>0</v>
      </c>
      <c r="AR13" s="385">
        <f t="shared" si="2"/>
        <v>0</v>
      </c>
      <c r="AS13" s="385">
        <f t="shared" si="2"/>
        <v>0</v>
      </c>
      <c r="AT13" s="385">
        <f t="shared" si="2"/>
        <v>0</v>
      </c>
      <c r="AU13" s="385">
        <f t="shared" si="2"/>
        <v>0</v>
      </c>
      <c r="AV13" s="385">
        <f t="shared" si="2"/>
        <v>0</v>
      </c>
      <c r="AW13" s="385">
        <f t="shared" si="2"/>
        <v>0</v>
      </c>
      <c r="AX13" s="385">
        <f t="shared" si="2"/>
        <v>0</v>
      </c>
      <c r="AY13" s="385">
        <f t="shared" si="2"/>
        <v>0</v>
      </c>
      <c r="AZ13" s="385">
        <f t="shared" si="2"/>
        <v>0</v>
      </c>
      <c r="BA13" s="3"/>
    </row>
    <row r="14" spans="1:53" x14ac:dyDescent="0.2">
      <c r="A14" s="386" t="s">
        <v>329</v>
      </c>
      <c r="B14" s="387">
        <f>Financiering!$AB7</f>
        <v>0</v>
      </c>
      <c r="C14" s="387">
        <f>Financiering!$AB8</f>
        <v>0</v>
      </c>
      <c r="D14" s="387">
        <f>Financiering!$AB9</f>
        <v>0</v>
      </c>
      <c r="E14" s="387">
        <f>Financiering!$AB10</f>
        <v>0</v>
      </c>
      <c r="F14" s="387">
        <f>Financiering!$AB11</f>
        <v>0</v>
      </c>
      <c r="G14" s="387">
        <f>Financiering!$AB12</f>
        <v>0</v>
      </c>
      <c r="H14" s="387">
        <f>Financiering!$AB13</f>
        <v>0</v>
      </c>
      <c r="I14" s="387">
        <f>Financiering!$AB14</f>
        <v>0</v>
      </c>
      <c r="J14" s="387">
        <f>Financiering!$AB15</f>
        <v>0</v>
      </c>
      <c r="K14" s="387">
        <f>Financiering!$AB16</f>
        <v>0</v>
      </c>
      <c r="L14" s="387">
        <f>Financiering!$AB17</f>
        <v>0</v>
      </c>
      <c r="M14" s="387">
        <f>Financiering!$AB18</f>
        <v>0</v>
      </c>
      <c r="N14" s="387">
        <f>Financiering!$AB19</f>
        <v>0</v>
      </c>
      <c r="O14" s="387">
        <f>Financiering!$AB20</f>
        <v>0</v>
      </c>
      <c r="P14" s="387">
        <f>Financiering!$AB21</f>
        <v>0</v>
      </c>
      <c r="Q14" s="387">
        <f>Financiering!$AB22</f>
        <v>0</v>
      </c>
      <c r="R14" s="387">
        <f>Financiering!$AB23</f>
        <v>0</v>
      </c>
      <c r="S14" s="387">
        <f>Financiering!$AB24</f>
        <v>0</v>
      </c>
      <c r="T14" s="387">
        <f>Financiering!$AB25</f>
        <v>0</v>
      </c>
      <c r="U14" s="387">
        <f>Financiering!$AB26</f>
        <v>0</v>
      </c>
      <c r="V14" s="387">
        <f>Financiering!$AB27</f>
        <v>0</v>
      </c>
      <c r="W14" s="387">
        <f>Financiering!$AB28</f>
        <v>0</v>
      </c>
      <c r="X14" s="387">
        <f>Financiering!$AB29</f>
        <v>0</v>
      </c>
      <c r="Y14" s="387">
        <f>Financiering!$AB30</f>
        <v>0</v>
      </c>
      <c r="Z14" s="387">
        <f>Financiering!$AB31</f>
        <v>0</v>
      </c>
      <c r="AA14" s="387">
        <f>Financiering!$AB32</f>
        <v>0</v>
      </c>
      <c r="AB14" s="387">
        <f>Financiering!$AB33</f>
        <v>0</v>
      </c>
      <c r="AC14" s="387">
        <f>Financiering!$AB34</f>
        <v>0</v>
      </c>
      <c r="AD14" s="387">
        <f>Financiering!$AB35</f>
        <v>0</v>
      </c>
      <c r="AE14" s="387">
        <f>Financiering!$AB36</f>
        <v>0</v>
      </c>
      <c r="AF14" s="387">
        <f>Financiering!$AB37</f>
        <v>0</v>
      </c>
      <c r="AG14" s="387">
        <f>Financiering!$AB38</f>
        <v>0</v>
      </c>
      <c r="AH14" s="387">
        <f>Financiering!$AB39</f>
        <v>0</v>
      </c>
      <c r="AI14" s="387">
        <f>Financiering!$AB40</f>
        <v>0</v>
      </c>
      <c r="AJ14" s="387">
        <f>Financiering!$AB41</f>
        <v>0</v>
      </c>
      <c r="AK14" s="387">
        <f>Financiering!$AB42</f>
        <v>0</v>
      </c>
      <c r="AL14" s="387">
        <f>Financiering!$AB43</f>
        <v>0</v>
      </c>
      <c r="AM14" s="387">
        <f>Financiering!$AB44</f>
        <v>0</v>
      </c>
      <c r="AN14" s="387">
        <f>Financiering!$AB45</f>
        <v>0</v>
      </c>
      <c r="AO14" s="387">
        <f>Financiering!$AB46</f>
        <v>0</v>
      </c>
      <c r="AP14" s="387">
        <f>Financiering!$AB47</f>
        <v>0</v>
      </c>
      <c r="AQ14" s="387">
        <f>Financiering!$AB48</f>
        <v>0</v>
      </c>
      <c r="AR14" s="387">
        <f>Financiering!$AB49</f>
        <v>0</v>
      </c>
      <c r="AS14" s="387">
        <f>Financiering!$AB50</f>
        <v>0</v>
      </c>
      <c r="AT14" s="387">
        <f>Financiering!$AB51</f>
        <v>0</v>
      </c>
      <c r="AU14" s="387">
        <f>Financiering!$AB52</f>
        <v>0</v>
      </c>
      <c r="AV14" s="387">
        <f>Financiering!$AB53</f>
        <v>0</v>
      </c>
      <c r="AW14" s="387">
        <f>Financiering!$AB54</f>
        <v>0</v>
      </c>
      <c r="AX14" s="387">
        <f>Financiering!$AB55</f>
        <v>0</v>
      </c>
      <c r="AY14" s="387">
        <f>Financiering!$AB56</f>
        <v>0</v>
      </c>
      <c r="AZ14" s="387">
        <f>Financiering!$AB57</f>
        <v>0</v>
      </c>
      <c r="BA14" s="3"/>
    </row>
    <row r="15" spans="1:53" x14ac:dyDescent="0.2">
      <c r="A15" s="382" t="s">
        <v>330</v>
      </c>
      <c r="B15" s="388">
        <f t="shared" ref="B15:AZ15" si="3">IF(B14&lt;25000,B14,B14*0.9)</f>
        <v>0</v>
      </c>
      <c r="C15" s="388">
        <f t="shared" si="3"/>
        <v>0</v>
      </c>
      <c r="D15" s="388">
        <f t="shared" si="3"/>
        <v>0</v>
      </c>
      <c r="E15" s="388">
        <f t="shared" si="3"/>
        <v>0</v>
      </c>
      <c r="F15" s="388">
        <f t="shared" si="3"/>
        <v>0</v>
      </c>
      <c r="G15" s="388">
        <f t="shared" si="3"/>
        <v>0</v>
      </c>
      <c r="H15" s="388">
        <f t="shared" si="3"/>
        <v>0</v>
      </c>
      <c r="I15" s="388">
        <f t="shared" si="3"/>
        <v>0</v>
      </c>
      <c r="J15" s="388">
        <f t="shared" si="3"/>
        <v>0</v>
      </c>
      <c r="K15" s="388">
        <f t="shared" si="3"/>
        <v>0</v>
      </c>
      <c r="L15" s="388">
        <f t="shared" si="3"/>
        <v>0</v>
      </c>
      <c r="M15" s="388">
        <f t="shared" si="3"/>
        <v>0</v>
      </c>
      <c r="N15" s="388">
        <f t="shared" si="3"/>
        <v>0</v>
      </c>
      <c r="O15" s="388">
        <f t="shared" si="3"/>
        <v>0</v>
      </c>
      <c r="P15" s="388">
        <f t="shared" si="3"/>
        <v>0</v>
      </c>
      <c r="Q15" s="388">
        <f t="shared" si="3"/>
        <v>0</v>
      </c>
      <c r="R15" s="388">
        <f t="shared" si="3"/>
        <v>0</v>
      </c>
      <c r="S15" s="388">
        <f t="shared" si="3"/>
        <v>0</v>
      </c>
      <c r="T15" s="388">
        <f t="shared" si="3"/>
        <v>0</v>
      </c>
      <c r="U15" s="388">
        <f t="shared" si="3"/>
        <v>0</v>
      </c>
      <c r="V15" s="388">
        <f t="shared" si="3"/>
        <v>0</v>
      </c>
      <c r="W15" s="388">
        <f t="shared" si="3"/>
        <v>0</v>
      </c>
      <c r="X15" s="388">
        <f t="shared" si="3"/>
        <v>0</v>
      </c>
      <c r="Y15" s="388">
        <f t="shared" si="3"/>
        <v>0</v>
      </c>
      <c r="Z15" s="388">
        <f t="shared" si="3"/>
        <v>0</v>
      </c>
      <c r="AA15" s="388">
        <f t="shared" si="3"/>
        <v>0</v>
      </c>
      <c r="AB15" s="388">
        <f t="shared" si="3"/>
        <v>0</v>
      </c>
      <c r="AC15" s="388">
        <f t="shared" si="3"/>
        <v>0</v>
      </c>
      <c r="AD15" s="388">
        <f t="shared" si="3"/>
        <v>0</v>
      </c>
      <c r="AE15" s="388">
        <f t="shared" si="3"/>
        <v>0</v>
      </c>
      <c r="AF15" s="388">
        <f t="shared" si="3"/>
        <v>0</v>
      </c>
      <c r="AG15" s="388">
        <f t="shared" si="3"/>
        <v>0</v>
      </c>
      <c r="AH15" s="388">
        <f t="shared" si="3"/>
        <v>0</v>
      </c>
      <c r="AI15" s="388">
        <f t="shared" si="3"/>
        <v>0</v>
      </c>
      <c r="AJ15" s="388">
        <f t="shared" si="3"/>
        <v>0</v>
      </c>
      <c r="AK15" s="388">
        <f t="shared" si="3"/>
        <v>0</v>
      </c>
      <c r="AL15" s="388">
        <f t="shared" si="3"/>
        <v>0</v>
      </c>
      <c r="AM15" s="388">
        <f t="shared" si="3"/>
        <v>0</v>
      </c>
      <c r="AN15" s="388">
        <f t="shared" si="3"/>
        <v>0</v>
      </c>
      <c r="AO15" s="388">
        <f t="shared" si="3"/>
        <v>0</v>
      </c>
      <c r="AP15" s="388">
        <f t="shared" si="3"/>
        <v>0</v>
      </c>
      <c r="AQ15" s="388">
        <f t="shared" si="3"/>
        <v>0</v>
      </c>
      <c r="AR15" s="388">
        <f t="shared" si="3"/>
        <v>0</v>
      </c>
      <c r="AS15" s="388">
        <f t="shared" si="3"/>
        <v>0</v>
      </c>
      <c r="AT15" s="388">
        <f t="shared" si="3"/>
        <v>0</v>
      </c>
      <c r="AU15" s="388">
        <f t="shared" si="3"/>
        <v>0</v>
      </c>
      <c r="AV15" s="388">
        <f t="shared" si="3"/>
        <v>0</v>
      </c>
      <c r="AW15" s="388">
        <f t="shared" si="3"/>
        <v>0</v>
      </c>
      <c r="AX15" s="388">
        <f t="shared" si="3"/>
        <v>0</v>
      </c>
      <c r="AY15" s="388">
        <f t="shared" si="3"/>
        <v>0</v>
      </c>
      <c r="AZ15" s="388">
        <f t="shared" si="3"/>
        <v>0</v>
      </c>
      <c r="BA15" s="3"/>
    </row>
    <row r="16" spans="1:53" x14ac:dyDescent="0.2">
      <c r="A16" s="381"/>
      <c r="B16" s="389" t="str">
        <f t="array" ref="B16">IF(OR(SUM(B17:B32&gt;B15),SUM(B17:B32&lt;B15)),"FOUT!","")</f>
        <v/>
      </c>
      <c r="C16" s="389" t="str">
        <f t="array" ref="C16">IF(OR(SUM(C17:C32&gt;C15),SUM(C17:C32&lt;C15)),"FOUT!","")</f>
        <v/>
      </c>
      <c r="D16" s="389" t="str">
        <f t="array" ref="D16">IF(OR(SUM(D17:D32&gt;D15),SUM(D17:D32&lt;D15)),"FOUT!","")</f>
        <v/>
      </c>
      <c r="E16" s="389" t="str">
        <f t="array" ref="E16">IF(OR(SUM(E17:E32&gt;E15),SUM(E17:E32&lt;E15)),"FOUT!","")</f>
        <v/>
      </c>
      <c r="F16" s="389" t="str">
        <f t="array" ref="F16">IF(OR(SUM(F17:F32&gt;F15),SUM(F17:F32&lt;F15)),"FOUT!","")</f>
        <v/>
      </c>
      <c r="G16" s="389" t="str">
        <f t="array" ref="G16">IF(OR(SUM(G17:G32&gt;G15),SUM(G17:G32&lt;G15)),"FOUT!","")</f>
        <v/>
      </c>
      <c r="H16" s="389" t="str">
        <f t="array" ref="H16">IF(OR(SUM(H17:H32&gt;H15),SUM(H17:H32&lt;H15)),"FOUT!","")</f>
        <v/>
      </c>
      <c r="I16" s="389" t="str">
        <f t="array" ref="I16">IF(OR(SUM(I17:I32&gt;I15),SUM(I17:I32&lt;I15)),"FOUT!","")</f>
        <v/>
      </c>
      <c r="J16" s="389" t="str">
        <f t="array" ref="J16">IF(OR(SUM(J17:J32&gt;J15),SUM(J17:J32&lt;J15)),"FOUT!","")</f>
        <v/>
      </c>
      <c r="K16" s="389" t="str">
        <f t="array" ref="K16">IF(OR(SUM(K17:K32&gt;K15),SUM(K17:K32&lt;K15)),"FOUT!","")</f>
        <v/>
      </c>
      <c r="L16" s="389" t="str">
        <f t="array" ref="L16">IF(OR(SUM(L17:L32&gt;L15),SUM(L17:L32&lt;L15)),"FOUT!","")</f>
        <v/>
      </c>
      <c r="M16" s="389" t="str">
        <f t="array" ref="M16">IF(OR(SUM(M17:M32&gt;M15),SUM(M17:M32&lt;M15)),"FOUT!","")</f>
        <v/>
      </c>
      <c r="N16" s="389" t="str">
        <f t="array" ref="N16">IF(OR(SUM(N17:N32&gt;N15),SUM(N17:N32&lt;N15)),"FOUT!","")</f>
        <v/>
      </c>
      <c r="O16" s="389" t="str">
        <f t="array" ref="O16">IF(OR(SUM(O17:O32&gt;O15),SUM(O17:O32&lt;O15)),"FOUT!","")</f>
        <v/>
      </c>
      <c r="P16" s="389" t="str">
        <f t="array" ref="P16">IF(OR(SUM(P17:P32&gt;P15),SUM(P17:P32&lt;P15)),"FOUT!","")</f>
        <v/>
      </c>
      <c r="Q16" s="389" t="str">
        <f t="array" ref="Q16">IF(OR(SUM(Q17:Q32&gt;Q15),SUM(Q17:Q32&lt;Q15)),"FOUT!","")</f>
        <v/>
      </c>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row>
    <row r="17" spans="1:53" x14ac:dyDescent="0.2">
      <c r="A17" s="390" t="str">
        <f>IF(ISNUMBER(O2),IF(O2=$O$2,IF($O$2=$O$3,$O$3,IF($O$3-$O$2&gt;14,$O$2,$O$3)),IF(O2=DATE(YEAR(O2),MONTH($K$3),DAY($K$3)),O2,IF(O2&lt;=DATE(YEAR(O2),MONTH($K$4),DAY($K$4)),DATE(YEAR(O2),MONTH($K$4),DAY($K$4)),IF(O2&lt;=DATE(YEAR(O2),MONTH($K$5),DAY($K$5)),DATE(YEAR(O2),MONTH($K$5),DAY($K$5)),IF(O2&lt;=DATE(YEAR(O2),MONTH($K$6),DAY($K$6)),DATE(YEAR(O2),MONTH($K$6),DAY($K$6)),DATE(YEAR(O2)+1,MONTH($K$3),DAY($K$3))))))),"")</f>
        <v/>
      </c>
      <c r="B17" s="362" t="str">
        <f t="shared" ref="B17:AG17" si="4">IF(ISNUMBER($A17),IF(B$14&gt;B$15,B$15/$O$4,B$14),"")</f>
        <v/>
      </c>
      <c r="C17" s="362" t="str">
        <f t="shared" si="4"/>
        <v/>
      </c>
      <c r="D17" s="362" t="str">
        <f t="shared" si="4"/>
        <v/>
      </c>
      <c r="E17" s="362" t="str">
        <f t="shared" si="4"/>
        <v/>
      </c>
      <c r="F17" s="362" t="str">
        <f t="shared" si="4"/>
        <v/>
      </c>
      <c r="G17" s="362" t="str">
        <f t="shared" si="4"/>
        <v/>
      </c>
      <c r="H17" s="362" t="str">
        <f t="shared" si="4"/>
        <v/>
      </c>
      <c r="I17" s="362" t="str">
        <f t="shared" si="4"/>
        <v/>
      </c>
      <c r="J17" s="362" t="str">
        <f t="shared" si="4"/>
        <v/>
      </c>
      <c r="K17" s="362" t="str">
        <f t="shared" si="4"/>
        <v/>
      </c>
      <c r="L17" s="362" t="str">
        <f t="shared" si="4"/>
        <v/>
      </c>
      <c r="M17" s="362" t="str">
        <f t="shared" si="4"/>
        <v/>
      </c>
      <c r="N17" s="362" t="str">
        <f t="shared" si="4"/>
        <v/>
      </c>
      <c r="O17" s="362" t="str">
        <f t="shared" si="4"/>
        <v/>
      </c>
      <c r="P17" s="362" t="str">
        <f t="shared" si="4"/>
        <v/>
      </c>
      <c r="Q17" s="362" t="str">
        <f t="shared" si="4"/>
        <v/>
      </c>
      <c r="R17" s="362" t="str">
        <f t="shared" si="4"/>
        <v/>
      </c>
      <c r="S17" s="362" t="str">
        <f t="shared" si="4"/>
        <v/>
      </c>
      <c r="T17" s="362" t="str">
        <f t="shared" si="4"/>
        <v/>
      </c>
      <c r="U17" s="362" t="str">
        <f t="shared" si="4"/>
        <v/>
      </c>
      <c r="V17" s="362" t="str">
        <f t="shared" si="4"/>
        <v/>
      </c>
      <c r="W17" s="362" t="str">
        <f t="shared" si="4"/>
        <v/>
      </c>
      <c r="X17" s="362" t="str">
        <f t="shared" si="4"/>
        <v/>
      </c>
      <c r="Y17" s="362" t="str">
        <f t="shared" si="4"/>
        <v/>
      </c>
      <c r="Z17" s="362" t="str">
        <f t="shared" si="4"/>
        <v/>
      </c>
      <c r="AA17" s="362" t="str">
        <f t="shared" si="4"/>
        <v/>
      </c>
      <c r="AB17" s="362" t="str">
        <f t="shared" si="4"/>
        <v/>
      </c>
      <c r="AC17" s="362" t="str">
        <f t="shared" si="4"/>
        <v/>
      </c>
      <c r="AD17" s="362" t="str">
        <f t="shared" si="4"/>
        <v/>
      </c>
      <c r="AE17" s="362" t="str">
        <f t="shared" si="4"/>
        <v/>
      </c>
      <c r="AF17" s="362" t="str">
        <f t="shared" si="4"/>
        <v/>
      </c>
      <c r="AG17" s="362" t="str">
        <f t="shared" si="4"/>
        <v/>
      </c>
      <c r="AH17" s="362" t="str">
        <f t="shared" ref="AH17:AZ17" si="5">IF(ISNUMBER($A17),IF(AH$14&gt;AH$15,AH$15/$O$4,AH$14),"")</f>
        <v/>
      </c>
      <c r="AI17" s="362" t="str">
        <f t="shared" si="5"/>
        <v/>
      </c>
      <c r="AJ17" s="362" t="str">
        <f t="shared" si="5"/>
        <v/>
      </c>
      <c r="AK17" s="362" t="str">
        <f t="shared" si="5"/>
        <v/>
      </c>
      <c r="AL17" s="362" t="str">
        <f t="shared" si="5"/>
        <v/>
      </c>
      <c r="AM17" s="362" t="str">
        <f t="shared" si="5"/>
        <v/>
      </c>
      <c r="AN17" s="362" t="str">
        <f t="shared" si="5"/>
        <v/>
      </c>
      <c r="AO17" s="362" t="str">
        <f t="shared" si="5"/>
        <v/>
      </c>
      <c r="AP17" s="362" t="str">
        <f t="shared" si="5"/>
        <v/>
      </c>
      <c r="AQ17" s="362" t="str">
        <f t="shared" si="5"/>
        <v/>
      </c>
      <c r="AR17" s="362" t="str">
        <f t="shared" si="5"/>
        <v/>
      </c>
      <c r="AS17" s="362" t="str">
        <f t="shared" si="5"/>
        <v/>
      </c>
      <c r="AT17" s="362" t="str">
        <f t="shared" si="5"/>
        <v/>
      </c>
      <c r="AU17" s="362" t="str">
        <f t="shared" si="5"/>
        <v/>
      </c>
      <c r="AV17" s="362" t="str">
        <f t="shared" si="5"/>
        <v/>
      </c>
      <c r="AW17" s="362" t="str">
        <f t="shared" si="5"/>
        <v/>
      </c>
      <c r="AX17" s="362" t="str">
        <f t="shared" si="5"/>
        <v/>
      </c>
      <c r="AY17" s="362" t="str">
        <f t="shared" si="5"/>
        <v/>
      </c>
      <c r="AZ17" s="362" t="str">
        <f t="shared" si="5"/>
        <v/>
      </c>
      <c r="BA17" s="3"/>
    </row>
    <row r="18" spans="1:53" x14ac:dyDescent="0.2">
      <c r="A18" s="390" t="str">
        <f>IF($O$4&gt;1,IF(A17&lt;DATE(YEAR(A17),MONTH($K$4),DAY($K$4)),DATE(YEAR(A17),MONTH($K$4),DAY($K$4)),IF(A17&lt;DATE(YEAR(A17),MONTH($K$5),DAY($K$5)),DATE(YEAR(A17),MONTH($K$5),DAY($K$5)),IF(A17&lt;DATE(YEAR(A17),MONTH($K$6),DAY($K$6)),DATE(YEAR(A17),MONTH($K$6),DAY($K$6)),DATE(YEAR(A17)+1,MONTH($K$3),DAY($K$3))))),"")</f>
        <v/>
      </c>
      <c r="B18" s="362" t="str">
        <f t="shared" ref="B18:K27" si="6">IF(AND(ISNUMBER($A18),B$14&gt;B$15),B$15/$O$4,"")</f>
        <v/>
      </c>
      <c r="C18" s="362" t="str">
        <f t="shared" si="6"/>
        <v/>
      </c>
      <c r="D18" s="362" t="str">
        <f t="shared" si="6"/>
        <v/>
      </c>
      <c r="E18" s="362" t="str">
        <f t="shared" si="6"/>
        <v/>
      </c>
      <c r="F18" s="362" t="str">
        <f t="shared" si="6"/>
        <v/>
      </c>
      <c r="G18" s="362" t="str">
        <f t="shared" si="6"/>
        <v/>
      </c>
      <c r="H18" s="362" t="str">
        <f t="shared" si="6"/>
        <v/>
      </c>
      <c r="I18" s="362" t="str">
        <f t="shared" si="6"/>
        <v/>
      </c>
      <c r="J18" s="362" t="str">
        <f t="shared" si="6"/>
        <v/>
      </c>
      <c r="K18" s="362" t="str">
        <f t="shared" si="6"/>
        <v/>
      </c>
      <c r="L18" s="362" t="str">
        <f t="shared" ref="L18:U27" si="7">IF(AND(ISNUMBER($A18),L$14&gt;L$15),L$15/$O$4,"")</f>
        <v/>
      </c>
      <c r="M18" s="362" t="str">
        <f t="shared" si="7"/>
        <v/>
      </c>
      <c r="N18" s="362" t="str">
        <f t="shared" si="7"/>
        <v/>
      </c>
      <c r="O18" s="362" t="str">
        <f t="shared" si="7"/>
        <v/>
      </c>
      <c r="P18" s="362" t="str">
        <f t="shared" si="7"/>
        <v/>
      </c>
      <c r="Q18" s="362" t="str">
        <f t="shared" si="7"/>
        <v/>
      </c>
      <c r="R18" s="362" t="str">
        <f t="shared" si="7"/>
        <v/>
      </c>
      <c r="S18" s="362" t="str">
        <f t="shared" si="7"/>
        <v/>
      </c>
      <c r="T18" s="362" t="str">
        <f t="shared" si="7"/>
        <v/>
      </c>
      <c r="U18" s="362" t="str">
        <f t="shared" si="7"/>
        <v/>
      </c>
      <c r="V18" s="362" t="str">
        <f t="shared" ref="V18:AE27" si="8">IF(AND(ISNUMBER($A18),V$14&gt;V$15),V$15/$O$4,"")</f>
        <v/>
      </c>
      <c r="W18" s="362" t="str">
        <f t="shared" si="8"/>
        <v/>
      </c>
      <c r="X18" s="362" t="str">
        <f t="shared" si="8"/>
        <v/>
      </c>
      <c r="Y18" s="362" t="str">
        <f t="shared" si="8"/>
        <v/>
      </c>
      <c r="Z18" s="362" t="str">
        <f t="shared" si="8"/>
        <v/>
      </c>
      <c r="AA18" s="362" t="str">
        <f t="shared" si="8"/>
        <v/>
      </c>
      <c r="AB18" s="362" t="str">
        <f t="shared" si="8"/>
        <v/>
      </c>
      <c r="AC18" s="362" t="str">
        <f t="shared" si="8"/>
        <v/>
      </c>
      <c r="AD18" s="362" t="str">
        <f t="shared" si="8"/>
        <v/>
      </c>
      <c r="AE18" s="362" t="str">
        <f t="shared" si="8"/>
        <v/>
      </c>
      <c r="AF18" s="362" t="str">
        <f t="shared" ref="AF18:AO27" si="9">IF(AND(ISNUMBER($A18),AF$14&gt;AF$15),AF$15/$O$4,"")</f>
        <v/>
      </c>
      <c r="AG18" s="362" t="str">
        <f t="shared" si="9"/>
        <v/>
      </c>
      <c r="AH18" s="362" t="str">
        <f t="shared" si="9"/>
        <v/>
      </c>
      <c r="AI18" s="362" t="str">
        <f t="shared" si="9"/>
        <v/>
      </c>
      <c r="AJ18" s="362" t="str">
        <f t="shared" si="9"/>
        <v/>
      </c>
      <c r="AK18" s="362" t="str">
        <f t="shared" si="9"/>
        <v/>
      </c>
      <c r="AL18" s="362" t="str">
        <f t="shared" si="9"/>
        <v/>
      </c>
      <c r="AM18" s="362" t="str">
        <f t="shared" si="9"/>
        <v/>
      </c>
      <c r="AN18" s="362" t="str">
        <f t="shared" si="9"/>
        <v/>
      </c>
      <c r="AO18" s="362" t="str">
        <f t="shared" si="9"/>
        <v/>
      </c>
      <c r="AP18" s="362" t="str">
        <f t="shared" ref="AP18:AZ27" si="10">IF(AND(ISNUMBER($A18),AP$14&gt;AP$15),AP$15/$O$4,"")</f>
        <v/>
      </c>
      <c r="AQ18" s="362" t="str">
        <f t="shared" si="10"/>
        <v/>
      </c>
      <c r="AR18" s="362" t="str">
        <f t="shared" si="10"/>
        <v/>
      </c>
      <c r="AS18" s="362" t="str">
        <f t="shared" si="10"/>
        <v/>
      </c>
      <c r="AT18" s="362" t="str">
        <f t="shared" si="10"/>
        <v/>
      </c>
      <c r="AU18" s="362" t="str">
        <f t="shared" si="10"/>
        <v/>
      </c>
      <c r="AV18" s="362" t="str">
        <f t="shared" si="10"/>
        <v/>
      </c>
      <c r="AW18" s="362" t="str">
        <f t="shared" si="10"/>
        <v/>
      </c>
      <c r="AX18" s="362" t="str">
        <f t="shared" si="10"/>
        <v/>
      </c>
      <c r="AY18" s="362" t="str">
        <f t="shared" si="10"/>
        <v/>
      </c>
      <c r="AZ18" s="362" t="str">
        <f t="shared" si="10"/>
        <v/>
      </c>
      <c r="BA18" s="3"/>
    </row>
    <row r="19" spans="1:53" x14ac:dyDescent="0.2">
      <c r="A19" s="390" t="str">
        <f>IF($O$4&gt;2,IF(A18&lt;DATE(YEAR(A18),MONTH($K$4),DAY($K$4)),DATE(YEAR(A18),MONTH($K$4),DAY($K$4)),IF(A18&lt;DATE(YEAR(A18),MONTH($K$5),DAY($K$5)),DATE(YEAR(A18),MONTH($K$5),DAY($K$5)),IF(A18&lt;DATE(YEAR(A18),MONTH($K$6),DAY($K$6)),DATE(YEAR(A18),MONTH($K$6),DAY($K$6)),DATE(YEAR(A18)+1,MONTH($K$3),DAY($K$3))))),"")</f>
        <v/>
      </c>
      <c r="B19" s="362" t="str">
        <f t="shared" si="6"/>
        <v/>
      </c>
      <c r="C19" s="362" t="str">
        <f t="shared" si="6"/>
        <v/>
      </c>
      <c r="D19" s="362" t="str">
        <f t="shared" si="6"/>
        <v/>
      </c>
      <c r="E19" s="362" t="str">
        <f t="shared" si="6"/>
        <v/>
      </c>
      <c r="F19" s="362" t="str">
        <f t="shared" si="6"/>
        <v/>
      </c>
      <c r="G19" s="362" t="str">
        <f t="shared" si="6"/>
        <v/>
      </c>
      <c r="H19" s="362" t="str">
        <f t="shared" si="6"/>
        <v/>
      </c>
      <c r="I19" s="362" t="str">
        <f t="shared" si="6"/>
        <v/>
      </c>
      <c r="J19" s="362" t="str">
        <f t="shared" si="6"/>
        <v/>
      </c>
      <c r="K19" s="362" t="str">
        <f t="shared" si="6"/>
        <v/>
      </c>
      <c r="L19" s="362" t="str">
        <f t="shared" si="7"/>
        <v/>
      </c>
      <c r="M19" s="362" t="str">
        <f t="shared" si="7"/>
        <v/>
      </c>
      <c r="N19" s="362" t="str">
        <f t="shared" si="7"/>
        <v/>
      </c>
      <c r="O19" s="362" t="str">
        <f t="shared" si="7"/>
        <v/>
      </c>
      <c r="P19" s="362" t="str">
        <f t="shared" si="7"/>
        <v/>
      </c>
      <c r="Q19" s="362" t="str">
        <f t="shared" si="7"/>
        <v/>
      </c>
      <c r="R19" s="362" t="str">
        <f t="shared" si="7"/>
        <v/>
      </c>
      <c r="S19" s="362" t="str">
        <f t="shared" si="7"/>
        <v/>
      </c>
      <c r="T19" s="362" t="str">
        <f t="shared" si="7"/>
        <v/>
      </c>
      <c r="U19" s="362" t="str">
        <f t="shared" si="7"/>
        <v/>
      </c>
      <c r="V19" s="362" t="str">
        <f t="shared" si="8"/>
        <v/>
      </c>
      <c r="W19" s="362" t="str">
        <f t="shared" si="8"/>
        <v/>
      </c>
      <c r="X19" s="362" t="str">
        <f t="shared" si="8"/>
        <v/>
      </c>
      <c r="Y19" s="362" t="str">
        <f t="shared" si="8"/>
        <v/>
      </c>
      <c r="Z19" s="362" t="str">
        <f t="shared" si="8"/>
        <v/>
      </c>
      <c r="AA19" s="362" t="str">
        <f t="shared" si="8"/>
        <v/>
      </c>
      <c r="AB19" s="362" t="str">
        <f t="shared" si="8"/>
        <v/>
      </c>
      <c r="AC19" s="362" t="str">
        <f t="shared" si="8"/>
        <v/>
      </c>
      <c r="AD19" s="362" t="str">
        <f t="shared" si="8"/>
        <v/>
      </c>
      <c r="AE19" s="362" t="str">
        <f t="shared" si="8"/>
        <v/>
      </c>
      <c r="AF19" s="362" t="str">
        <f t="shared" si="9"/>
        <v/>
      </c>
      <c r="AG19" s="362" t="str">
        <f t="shared" si="9"/>
        <v/>
      </c>
      <c r="AH19" s="362" t="str">
        <f t="shared" si="9"/>
        <v/>
      </c>
      <c r="AI19" s="362" t="str">
        <f t="shared" si="9"/>
        <v/>
      </c>
      <c r="AJ19" s="362" t="str">
        <f t="shared" si="9"/>
        <v/>
      </c>
      <c r="AK19" s="362" t="str">
        <f t="shared" si="9"/>
        <v/>
      </c>
      <c r="AL19" s="362" t="str">
        <f t="shared" si="9"/>
        <v/>
      </c>
      <c r="AM19" s="362" t="str">
        <f t="shared" si="9"/>
        <v/>
      </c>
      <c r="AN19" s="362" t="str">
        <f t="shared" si="9"/>
        <v/>
      </c>
      <c r="AO19" s="362" t="str">
        <f t="shared" si="9"/>
        <v/>
      </c>
      <c r="AP19" s="362" t="str">
        <f t="shared" si="10"/>
        <v/>
      </c>
      <c r="AQ19" s="362" t="str">
        <f t="shared" si="10"/>
        <v/>
      </c>
      <c r="AR19" s="362" t="str">
        <f t="shared" si="10"/>
        <v/>
      </c>
      <c r="AS19" s="362" t="str">
        <f t="shared" si="10"/>
        <v/>
      </c>
      <c r="AT19" s="362" t="str">
        <f t="shared" si="10"/>
        <v/>
      </c>
      <c r="AU19" s="362" t="str">
        <f t="shared" si="10"/>
        <v/>
      </c>
      <c r="AV19" s="362" t="str">
        <f t="shared" si="10"/>
        <v/>
      </c>
      <c r="AW19" s="362" t="str">
        <f t="shared" si="10"/>
        <v/>
      </c>
      <c r="AX19" s="362" t="str">
        <f t="shared" si="10"/>
        <v/>
      </c>
      <c r="AY19" s="362" t="str">
        <f t="shared" si="10"/>
        <v/>
      </c>
      <c r="AZ19" s="362" t="str">
        <f t="shared" si="10"/>
        <v/>
      </c>
      <c r="BA19" s="3"/>
    </row>
    <row r="20" spans="1:53" x14ac:dyDescent="0.2">
      <c r="A20" s="390" t="str">
        <f>IF($O$4&gt;3,IF(A19&lt;DATE(YEAR(A19),MONTH($K$4),DAY($K$4)),DATE(YEAR(A19),MONTH($K$4),DAY($K$4)),IF(A19&lt;DATE(YEAR(A19),MONTH($K$5),DAY($K$5)),DATE(YEAR(A19),MONTH($K$5),DAY($K$5)),IF(A19&lt;DATE(YEAR(A19),MONTH($K$6),DAY($K$6)),DATE(YEAR(A19),MONTH($K$6),DAY($K$6)),DATE(YEAR(A19)+1,MONTH($K$3),DAY($K$3))))),"")</f>
        <v/>
      </c>
      <c r="B20" s="362" t="str">
        <f t="shared" si="6"/>
        <v/>
      </c>
      <c r="C20" s="362" t="str">
        <f t="shared" si="6"/>
        <v/>
      </c>
      <c r="D20" s="362" t="str">
        <f t="shared" si="6"/>
        <v/>
      </c>
      <c r="E20" s="362" t="str">
        <f t="shared" si="6"/>
        <v/>
      </c>
      <c r="F20" s="362" t="str">
        <f t="shared" si="6"/>
        <v/>
      </c>
      <c r="G20" s="362" t="str">
        <f t="shared" si="6"/>
        <v/>
      </c>
      <c r="H20" s="362" t="str">
        <f t="shared" si="6"/>
        <v/>
      </c>
      <c r="I20" s="362" t="str">
        <f t="shared" si="6"/>
        <v/>
      </c>
      <c r="J20" s="362" t="str">
        <f t="shared" si="6"/>
        <v/>
      </c>
      <c r="K20" s="362" t="str">
        <f t="shared" si="6"/>
        <v/>
      </c>
      <c r="L20" s="362" t="str">
        <f t="shared" si="7"/>
        <v/>
      </c>
      <c r="M20" s="362" t="str">
        <f t="shared" si="7"/>
        <v/>
      </c>
      <c r="N20" s="362" t="str">
        <f t="shared" si="7"/>
        <v/>
      </c>
      <c r="O20" s="362" t="str">
        <f t="shared" si="7"/>
        <v/>
      </c>
      <c r="P20" s="362" t="str">
        <f t="shared" si="7"/>
        <v/>
      </c>
      <c r="Q20" s="362" t="str">
        <f t="shared" si="7"/>
        <v/>
      </c>
      <c r="R20" s="362" t="str">
        <f t="shared" si="7"/>
        <v/>
      </c>
      <c r="S20" s="362" t="str">
        <f t="shared" si="7"/>
        <v/>
      </c>
      <c r="T20" s="362" t="str">
        <f t="shared" si="7"/>
        <v/>
      </c>
      <c r="U20" s="362" t="str">
        <f t="shared" si="7"/>
        <v/>
      </c>
      <c r="V20" s="362" t="str">
        <f t="shared" si="8"/>
        <v/>
      </c>
      <c r="W20" s="362" t="str">
        <f t="shared" si="8"/>
        <v/>
      </c>
      <c r="X20" s="362" t="str">
        <f t="shared" si="8"/>
        <v/>
      </c>
      <c r="Y20" s="362" t="str">
        <f t="shared" si="8"/>
        <v/>
      </c>
      <c r="Z20" s="362" t="str">
        <f t="shared" si="8"/>
        <v/>
      </c>
      <c r="AA20" s="362" t="str">
        <f t="shared" si="8"/>
        <v/>
      </c>
      <c r="AB20" s="362" t="str">
        <f t="shared" si="8"/>
        <v/>
      </c>
      <c r="AC20" s="362" t="str">
        <f t="shared" si="8"/>
        <v/>
      </c>
      <c r="AD20" s="362" t="str">
        <f t="shared" si="8"/>
        <v/>
      </c>
      <c r="AE20" s="362" t="str">
        <f t="shared" si="8"/>
        <v/>
      </c>
      <c r="AF20" s="362" t="str">
        <f t="shared" si="9"/>
        <v/>
      </c>
      <c r="AG20" s="362" t="str">
        <f t="shared" si="9"/>
        <v/>
      </c>
      <c r="AH20" s="362" t="str">
        <f t="shared" si="9"/>
        <v/>
      </c>
      <c r="AI20" s="362" t="str">
        <f t="shared" si="9"/>
        <v/>
      </c>
      <c r="AJ20" s="362" t="str">
        <f t="shared" si="9"/>
        <v/>
      </c>
      <c r="AK20" s="362" t="str">
        <f t="shared" si="9"/>
        <v/>
      </c>
      <c r="AL20" s="362" t="str">
        <f t="shared" si="9"/>
        <v/>
      </c>
      <c r="AM20" s="362" t="str">
        <f t="shared" si="9"/>
        <v/>
      </c>
      <c r="AN20" s="362" t="str">
        <f t="shared" si="9"/>
        <v/>
      </c>
      <c r="AO20" s="362" t="str">
        <f t="shared" si="9"/>
        <v/>
      </c>
      <c r="AP20" s="362" t="str">
        <f t="shared" si="10"/>
        <v/>
      </c>
      <c r="AQ20" s="362" t="str">
        <f t="shared" si="10"/>
        <v/>
      </c>
      <c r="AR20" s="362" t="str">
        <f t="shared" si="10"/>
        <v/>
      </c>
      <c r="AS20" s="362" t="str">
        <f t="shared" si="10"/>
        <v/>
      </c>
      <c r="AT20" s="362" t="str">
        <f t="shared" si="10"/>
        <v/>
      </c>
      <c r="AU20" s="362" t="str">
        <f t="shared" si="10"/>
        <v/>
      </c>
      <c r="AV20" s="362" t="str">
        <f t="shared" si="10"/>
        <v/>
      </c>
      <c r="AW20" s="362" t="str">
        <f t="shared" si="10"/>
        <v/>
      </c>
      <c r="AX20" s="362" t="str">
        <f t="shared" si="10"/>
        <v/>
      </c>
      <c r="AY20" s="362" t="str">
        <f t="shared" si="10"/>
        <v/>
      </c>
      <c r="AZ20" s="362" t="str">
        <f t="shared" si="10"/>
        <v/>
      </c>
      <c r="BA20" s="3"/>
    </row>
    <row r="21" spans="1:53" x14ac:dyDescent="0.2">
      <c r="A21" s="390" t="str">
        <f>IF($O$4&gt;4,IF(A20&lt;DATE(YEAR(A20),MONTH($K$4),DAY($K$4)),DATE(YEAR(A20),MONTH($K$4),DAY($K$4)),IF(A20&lt;DATE(YEAR(A20),MONTH($K$5),DAY($K$5)),DATE(YEAR(A20),MONTH($K$5),DAY($K$5)),IF(A20&lt;DATE(YEAR(A20),MONTH($K$6),DAY($K$6)),DATE(YEAR(A20),MONTH($K$6),DAY($K$6)),DATE(YEAR(A20)+1,MONTH($K$3),DAY($K$3))))),"")</f>
        <v/>
      </c>
      <c r="B21" s="362" t="str">
        <f t="shared" si="6"/>
        <v/>
      </c>
      <c r="C21" s="362" t="str">
        <f t="shared" si="6"/>
        <v/>
      </c>
      <c r="D21" s="362" t="str">
        <f t="shared" si="6"/>
        <v/>
      </c>
      <c r="E21" s="362" t="str">
        <f t="shared" si="6"/>
        <v/>
      </c>
      <c r="F21" s="362" t="str">
        <f t="shared" si="6"/>
        <v/>
      </c>
      <c r="G21" s="362" t="str">
        <f t="shared" si="6"/>
        <v/>
      </c>
      <c r="H21" s="362" t="str">
        <f t="shared" si="6"/>
        <v/>
      </c>
      <c r="I21" s="362" t="str">
        <f t="shared" si="6"/>
        <v/>
      </c>
      <c r="J21" s="362" t="str">
        <f t="shared" si="6"/>
        <v/>
      </c>
      <c r="K21" s="362" t="str">
        <f t="shared" si="6"/>
        <v/>
      </c>
      <c r="L21" s="362" t="str">
        <f t="shared" si="7"/>
        <v/>
      </c>
      <c r="M21" s="362" t="str">
        <f t="shared" si="7"/>
        <v/>
      </c>
      <c r="N21" s="362" t="str">
        <f t="shared" si="7"/>
        <v/>
      </c>
      <c r="O21" s="362" t="str">
        <f t="shared" si="7"/>
        <v/>
      </c>
      <c r="P21" s="362" t="str">
        <f t="shared" si="7"/>
        <v/>
      </c>
      <c r="Q21" s="362" t="str">
        <f t="shared" si="7"/>
        <v/>
      </c>
      <c r="R21" s="362" t="str">
        <f t="shared" si="7"/>
        <v/>
      </c>
      <c r="S21" s="362" t="str">
        <f t="shared" si="7"/>
        <v/>
      </c>
      <c r="T21" s="362" t="str">
        <f t="shared" si="7"/>
        <v/>
      </c>
      <c r="U21" s="362" t="str">
        <f t="shared" si="7"/>
        <v/>
      </c>
      <c r="V21" s="362" t="str">
        <f t="shared" si="8"/>
        <v/>
      </c>
      <c r="W21" s="362" t="str">
        <f t="shared" si="8"/>
        <v/>
      </c>
      <c r="X21" s="362" t="str">
        <f t="shared" si="8"/>
        <v/>
      </c>
      <c r="Y21" s="362" t="str">
        <f t="shared" si="8"/>
        <v/>
      </c>
      <c r="Z21" s="362" t="str">
        <f t="shared" si="8"/>
        <v/>
      </c>
      <c r="AA21" s="362" t="str">
        <f t="shared" si="8"/>
        <v/>
      </c>
      <c r="AB21" s="362" t="str">
        <f t="shared" si="8"/>
        <v/>
      </c>
      <c r="AC21" s="362" t="str">
        <f t="shared" si="8"/>
        <v/>
      </c>
      <c r="AD21" s="362" t="str">
        <f t="shared" si="8"/>
        <v/>
      </c>
      <c r="AE21" s="362" t="str">
        <f t="shared" si="8"/>
        <v/>
      </c>
      <c r="AF21" s="362" t="str">
        <f t="shared" si="9"/>
        <v/>
      </c>
      <c r="AG21" s="362" t="str">
        <f t="shared" si="9"/>
        <v/>
      </c>
      <c r="AH21" s="362" t="str">
        <f t="shared" si="9"/>
        <v/>
      </c>
      <c r="AI21" s="362" t="str">
        <f t="shared" si="9"/>
        <v/>
      </c>
      <c r="AJ21" s="362" t="str">
        <f t="shared" si="9"/>
        <v/>
      </c>
      <c r="AK21" s="362" t="str">
        <f t="shared" si="9"/>
        <v/>
      </c>
      <c r="AL21" s="362" t="str">
        <f t="shared" si="9"/>
        <v/>
      </c>
      <c r="AM21" s="362" t="str">
        <f t="shared" si="9"/>
        <v/>
      </c>
      <c r="AN21" s="362" t="str">
        <f t="shared" si="9"/>
        <v/>
      </c>
      <c r="AO21" s="362" t="str">
        <f t="shared" si="9"/>
        <v/>
      </c>
      <c r="AP21" s="362" t="str">
        <f t="shared" si="10"/>
        <v/>
      </c>
      <c r="AQ21" s="362" t="str">
        <f t="shared" si="10"/>
        <v/>
      </c>
      <c r="AR21" s="362" t="str">
        <f t="shared" si="10"/>
        <v/>
      </c>
      <c r="AS21" s="362" t="str">
        <f t="shared" si="10"/>
        <v/>
      </c>
      <c r="AT21" s="362" t="str">
        <f t="shared" si="10"/>
        <v/>
      </c>
      <c r="AU21" s="362" t="str">
        <f t="shared" si="10"/>
        <v/>
      </c>
      <c r="AV21" s="362" t="str">
        <f t="shared" si="10"/>
        <v/>
      </c>
      <c r="AW21" s="362" t="str">
        <f t="shared" si="10"/>
        <v/>
      </c>
      <c r="AX21" s="362" t="str">
        <f t="shared" si="10"/>
        <v/>
      </c>
      <c r="AY21" s="362" t="str">
        <f t="shared" si="10"/>
        <v/>
      </c>
      <c r="AZ21" s="362" t="str">
        <f t="shared" si="10"/>
        <v/>
      </c>
      <c r="BA21" s="3"/>
    </row>
    <row r="22" spans="1:53" x14ac:dyDescent="0.2">
      <c r="A22" s="390" t="str">
        <f>IF($O$4&gt;5,IF(A21&lt;DATE(YEAR(A21),MONTH($K$4),DAY($K$4)),DATE(YEAR(A21),MONTH($K$4),DAY($K$4)),IF(A21&lt;DATE(YEAR(A21),MONTH($K$5),DAY($K$5)),DATE(YEAR(A21),MONTH($K$5),DAY($K$5)),IF(A21&lt;DATE(YEAR(A21),MONTH($K$6),DAY($K$6)),DATE(YEAR(A21),MONTH($K$6),DAY($K$6)),DATE(YEAR(A21)+1,MONTH($K$3),DAY($K$3))))),"")</f>
        <v/>
      </c>
      <c r="B22" s="362" t="str">
        <f t="shared" si="6"/>
        <v/>
      </c>
      <c r="C22" s="362" t="str">
        <f t="shared" si="6"/>
        <v/>
      </c>
      <c r="D22" s="362" t="str">
        <f t="shared" si="6"/>
        <v/>
      </c>
      <c r="E22" s="362" t="str">
        <f t="shared" si="6"/>
        <v/>
      </c>
      <c r="F22" s="362" t="str">
        <f t="shared" si="6"/>
        <v/>
      </c>
      <c r="G22" s="362" t="str">
        <f t="shared" si="6"/>
        <v/>
      </c>
      <c r="H22" s="362" t="str">
        <f t="shared" si="6"/>
        <v/>
      </c>
      <c r="I22" s="362" t="str">
        <f t="shared" si="6"/>
        <v/>
      </c>
      <c r="J22" s="362" t="str">
        <f t="shared" si="6"/>
        <v/>
      </c>
      <c r="K22" s="362" t="str">
        <f t="shared" si="6"/>
        <v/>
      </c>
      <c r="L22" s="362" t="str">
        <f t="shared" si="7"/>
        <v/>
      </c>
      <c r="M22" s="362" t="str">
        <f t="shared" si="7"/>
        <v/>
      </c>
      <c r="N22" s="362" t="str">
        <f t="shared" si="7"/>
        <v/>
      </c>
      <c r="O22" s="362" t="str">
        <f t="shared" si="7"/>
        <v/>
      </c>
      <c r="P22" s="362" t="str">
        <f t="shared" si="7"/>
        <v/>
      </c>
      <c r="Q22" s="362" t="str">
        <f t="shared" si="7"/>
        <v/>
      </c>
      <c r="R22" s="362" t="str">
        <f t="shared" si="7"/>
        <v/>
      </c>
      <c r="S22" s="362" t="str">
        <f t="shared" si="7"/>
        <v/>
      </c>
      <c r="T22" s="362" t="str">
        <f t="shared" si="7"/>
        <v/>
      </c>
      <c r="U22" s="362" t="str">
        <f t="shared" si="7"/>
        <v/>
      </c>
      <c r="V22" s="362" t="str">
        <f t="shared" si="8"/>
        <v/>
      </c>
      <c r="W22" s="362" t="str">
        <f t="shared" si="8"/>
        <v/>
      </c>
      <c r="X22" s="362" t="str">
        <f t="shared" si="8"/>
        <v/>
      </c>
      <c r="Y22" s="362" t="str">
        <f t="shared" si="8"/>
        <v/>
      </c>
      <c r="Z22" s="362" t="str">
        <f t="shared" si="8"/>
        <v/>
      </c>
      <c r="AA22" s="362" t="str">
        <f t="shared" si="8"/>
        <v/>
      </c>
      <c r="AB22" s="362" t="str">
        <f t="shared" si="8"/>
        <v/>
      </c>
      <c r="AC22" s="362" t="str">
        <f t="shared" si="8"/>
        <v/>
      </c>
      <c r="AD22" s="362" t="str">
        <f t="shared" si="8"/>
        <v/>
      </c>
      <c r="AE22" s="362" t="str">
        <f t="shared" si="8"/>
        <v/>
      </c>
      <c r="AF22" s="362" t="str">
        <f t="shared" si="9"/>
        <v/>
      </c>
      <c r="AG22" s="362" t="str">
        <f t="shared" si="9"/>
        <v/>
      </c>
      <c r="AH22" s="362" t="str">
        <f t="shared" si="9"/>
        <v/>
      </c>
      <c r="AI22" s="362" t="str">
        <f t="shared" si="9"/>
        <v/>
      </c>
      <c r="AJ22" s="362" t="str">
        <f t="shared" si="9"/>
        <v/>
      </c>
      <c r="AK22" s="362" t="str">
        <f t="shared" si="9"/>
        <v/>
      </c>
      <c r="AL22" s="362" t="str">
        <f t="shared" si="9"/>
        <v/>
      </c>
      <c r="AM22" s="362" t="str">
        <f t="shared" si="9"/>
        <v/>
      </c>
      <c r="AN22" s="362" t="str">
        <f t="shared" si="9"/>
        <v/>
      </c>
      <c r="AO22" s="362" t="str">
        <f t="shared" si="9"/>
        <v/>
      </c>
      <c r="AP22" s="362" t="str">
        <f t="shared" si="10"/>
        <v/>
      </c>
      <c r="AQ22" s="362" t="str">
        <f t="shared" si="10"/>
        <v/>
      </c>
      <c r="AR22" s="362" t="str">
        <f t="shared" si="10"/>
        <v/>
      </c>
      <c r="AS22" s="362" t="str">
        <f t="shared" si="10"/>
        <v/>
      </c>
      <c r="AT22" s="362" t="str">
        <f t="shared" si="10"/>
        <v/>
      </c>
      <c r="AU22" s="362" t="str">
        <f t="shared" si="10"/>
        <v/>
      </c>
      <c r="AV22" s="362" t="str">
        <f t="shared" si="10"/>
        <v/>
      </c>
      <c r="AW22" s="362" t="str">
        <f t="shared" si="10"/>
        <v/>
      </c>
      <c r="AX22" s="362" t="str">
        <f t="shared" si="10"/>
        <v/>
      </c>
      <c r="AY22" s="362" t="str">
        <f t="shared" si="10"/>
        <v/>
      </c>
      <c r="AZ22" s="362" t="str">
        <f t="shared" si="10"/>
        <v/>
      </c>
      <c r="BA22" s="3"/>
    </row>
    <row r="23" spans="1:53" x14ac:dyDescent="0.2">
      <c r="A23" s="390" t="str">
        <f>IF($O$4&gt;6,IF(A22&lt;DATE(YEAR(A22),MONTH($K$4),DAY($K$4)),DATE(YEAR(A22),MONTH($K$4),DAY($K$4)),IF(A22&lt;DATE(YEAR(A22),MONTH($K$5),DAY($K$5)),DATE(YEAR(A22),MONTH($K$5),DAY($K$5)),IF(A22&lt;DATE(YEAR(A22),MONTH($K$6),DAY($K$6)),DATE(YEAR(A22),MONTH($K$6),DAY($K$6)),DATE(YEAR(A22)+1,MONTH($K$3),DAY($K$3))))),"")</f>
        <v/>
      </c>
      <c r="B23" s="362" t="str">
        <f t="shared" si="6"/>
        <v/>
      </c>
      <c r="C23" s="362" t="str">
        <f t="shared" si="6"/>
        <v/>
      </c>
      <c r="D23" s="362" t="str">
        <f t="shared" si="6"/>
        <v/>
      </c>
      <c r="E23" s="362" t="str">
        <f t="shared" si="6"/>
        <v/>
      </c>
      <c r="F23" s="362" t="str">
        <f t="shared" si="6"/>
        <v/>
      </c>
      <c r="G23" s="362" t="str">
        <f t="shared" si="6"/>
        <v/>
      </c>
      <c r="H23" s="362" t="str">
        <f t="shared" si="6"/>
        <v/>
      </c>
      <c r="I23" s="362" t="str">
        <f t="shared" si="6"/>
        <v/>
      </c>
      <c r="J23" s="362" t="str">
        <f t="shared" si="6"/>
        <v/>
      </c>
      <c r="K23" s="362" t="str">
        <f t="shared" si="6"/>
        <v/>
      </c>
      <c r="L23" s="362" t="str">
        <f t="shared" si="7"/>
        <v/>
      </c>
      <c r="M23" s="362" t="str">
        <f t="shared" si="7"/>
        <v/>
      </c>
      <c r="N23" s="362" t="str">
        <f t="shared" si="7"/>
        <v/>
      </c>
      <c r="O23" s="362" t="str">
        <f t="shared" si="7"/>
        <v/>
      </c>
      <c r="P23" s="362" t="str">
        <f t="shared" si="7"/>
        <v/>
      </c>
      <c r="Q23" s="362" t="str">
        <f t="shared" si="7"/>
        <v/>
      </c>
      <c r="R23" s="362" t="str">
        <f t="shared" si="7"/>
        <v/>
      </c>
      <c r="S23" s="362" t="str">
        <f t="shared" si="7"/>
        <v/>
      </c>
      <c r="T23" s="362" t="str">
        <f t="shared" si="7"/>
        <v/>
      </c>
      <c r="U23" s="362" t="str">
        <f t="shared" si="7"/>
        <v/>
      </c>
      <c r="V23" s="362" t="str">
        <f t="shared" si="8"/>
        <v/>
      </c>
      <c r="W23" s="362" t="str">
        <f t="shared" si="8"/>
        <v/>
      </c>
      <c r="X23" s="362" t="str">
        <f t="shared" si="8"/>
        <v/>
      </c>
      <c r="Y23" s="362" t="str">
        <f t="shared" si="8"/>
        <v/>
      </c>
      <c r="Z23" s="362" t="str">
        <f t="shared" si="8"/>
        <v/>
      </c>
      <c r="AA23" s="362" t="str">
        <f t="shared" si="8"/>
        <v/>
      </c>
      <c r="AB23" s="362" t="str">
        <f t="shared" si="8"/>
        <v/>
      </c>
      <c r="AC23" s="362" t="str">
        <f t="shared" si="8"/>
        <v/>
      </c>
      <c r="AD23" s="362" t="str">
        <f t="shared" si="8"/>
        <v/>
      </c>
      <c r="AE23" s="362" t="str">
        <f t="shared" si="8"/>
        <v/>
      </c>
      <c r="AF23" s="362" t="str">
        <f t="shared" si="9"/>
        <v/>
      </c>
      <c r="AG23" s="362" t="str">
        <f t="shared" si="9"/>
        <v/>
      </c>
      <c r="AH23" s="362" t="str">
        <f t="shared" si="9"/>
        <v/>
      </c>
      <c r="AI23" s="362" t="str">
        <f t="shared" si="9"/>
        <v/>
      </c>
      <c r="AJ23" s="362" t="str">
        <f t="shared" si="9"/>
        <v/>
      </c>
      <c r="AK23" s="362" t="str">
        <f t="shared" si="9"/>
        <v/>
      </c>
      <c r="AL23" s="362" t="str">
        <f t="shared" si="9"/>
        <v/>
      </c>
      <c r="AM23" s="362" t="str">
        <f t="shared" si="9"/>
        <v/>
      </c>
      <c r="AN23" s="362" t="str">
        <f t="shared" si="9"/>
        <v/>
      </c>
      <c r="AO23" s="362" t="str">
        <f t="shared" si="9"/>
        <v/>
      </c>
      <c r="AP23" s="362" t="str">
        <f t="shared" si="10"/>
        <v/>
      </c>
      <c r="AQ23" s="362" t="str">
        <f t="shared" si="10"/>
        <v/>
      </c>
      <c r="AR23" s="362" t="str">
        <f t="shared" si="10"/>
        <v/>
      </c>
      <c r="AS23" s="362" t="str">
        <f t="shared" si="10"/>
        <v/>
      </c>
      <c r="AT23" s="362" t="str">
        <f t="shared" si="10"/>
        <v/>
      </c>
      <c r="AU23" s="362" t="str">
        <f t="shared" si="10"/>
        <v/>
      </c>
      <c r="AV23" s="362" t="str">
        <f t="shared" si="10"/>
        <v/>
      </c>
      <c r="AW23" s="362" t="str">
        <f t="shared" si="10"/>
        <v/>
      </c>
      <c r="AX23" s="362" t="str">
        <f t="shared" si="10"/>
        <v/>
      </c>
      <c r="AY23" s="362" t="str">
        <f t="shared" si="10"/>
        <v/>
      </c>
      <c r="AZ23" s="362" t="str">
        <f t="shared" si="10"/>
        <v/>
      </c>
      <c r="BA23" s="3"/>
    </row>
    <row r="24" spans="1:53" x14ac:dyDescent="0.2">
      <c r="A24" s="390" t="str">
        <f>IF($O$4&gt;7,IF(A23&lt;DATE(YEAR(A23),MONTH($K$4),DAY($K$4)),DATE(YEAR(A23),MONTH($K$4),DAY($K$4)),IF(A23&lt;DATE(YEAR(A23),MONTH($K$5),DAY($K$5)),DATE(YEAR(A23),MONTH($K$5),DAY($K$5)),IF(A23&lt;DATE(YEAR(A23),MONTH($K$6),DAY($K$6)),DATE(YEAR(A23),MONTH($K$6),DAY($K$6)),DATE(YEAR(A23)+1,MONTH($K$3),DAY($K$3))))),"")</f>
        <v/>
      </c>
      <c r="B24" s="362" t="str">
        <f t="shared" si="6"/>
        <v/>
      </c>
      <c r="C24" s="362" t="str">
        <f t="shared" si="6"/>
        <v/>
      </c>
      <c r="D24" s="362" t="str">
        <f t="shared" si="6"/>
        <v/>
      </c>
      <c r="E24" s="362" t="str">
        <f t="shared" si="6"/>
        <v/>
      </c>
      <c r="F24" s="362" t="str">
        <f t="shared" si="6"/>
        <v/>
      </c>
      <c r="G24" s="362" t="str">
        <f t="shared" si="6"/>
        <v/>
      </c>
      <c r="H24" s="362" t="str">
        <f t="shared" si="6"/>
        <v/>
      </c>
      <c r="I24" s="362" t="str">
        <f t="shared" si="6"/>
        <v/>
      </c>
      <c r="J24" s="362" t="str">
        <f t="shared" si="6"/>
        <v/>
      </c>
      <c r="K24" s="362" t="str">
        <f t="shared" si="6"/>
        <v/>
      </c>
      <c r="L24" s="362" t="str">
        <f t="shared" si="7"/>
        <v/>
      </c>
      <c r="M24" s="362" t="str">
        <f t="shared" si="7"/>
        <v/>
      </c>
      <c r="N24" s="362" t="str">
        <f t="shared" si="7"/>
        <v/>
      </c>
      <c r="O24" s="362" t="str">
        <f t="shared" si="7"/>
        <v/>
      </c>
      <c r="P24" s="362" t="str">
        <f t="shared" si="7"/>
        <v/>
      </c>
      <c r="Q24" s="362" t="str">
        <f t="shared" si="7"/>
        <v/>
      </c>
      <c r="R24" s="362" t="str">
        <f t="shared" si="7"/>
        <v/>
      </c>
      <c r="S24" s="362" t="str">
        <f t="shared" si="7"/>
        <v/>
      </c>
      <c r="T24" s="362" t="str">
        <f t="shared" si="7"/>
        <v/>
      </c>
      <c r="U24" s="362" t="str">
        <f t="shared" si="7"/>
        <v/>
      </c>
      <c r="V24" s="362" t="str">
        <f t="shared" si="8"/>
        <v/>
      </c>
      <c r="W24" s="362" t="str">
        <f t="shared" si="8"/>
        <v/>
      </c>
      <c r="X24" s="362" t="str">
        <f t="shared" si="8"/>
        <v/>
      </c>
      <c r="Y24" s="362" t="str">
        <f t="shared" si="8"/>
        <v/>
      </c>
      <c r="Z24" s="362" t="str">
        <f t="shared" si="8"/>
        <v/>
      </c>
      <c r="AA24" s="362" t="str">
        <f t="shared" si="8"/>
        <v/>
      </c>
      <c r="AB24" s="362" t="str">
        <f t="shared" si="8"/>
        <v/>
      </c>
      <c r="AC24" s="362" t="str">
        <f t="shared" si="8"/>
        <v/>
      </c>
      <c r="AD24" s="362" t="str">
        <f t="shared" si="8"/>
        <v/>
      </c>
      <c r="AE24" s="362" t="str">
        <f t="shared" si="8"/>
        <v/>
      </c>
      <c r="AF24" s="362" t="str">
        <f t="shared" si="9"/>
        <v/>
      </c>
      <c r="AG24" s="362" t="str">
        <f t="shared" si="9"/>
        <v/>
      </c>
      <c r="AH24" s="362" t="str">
        <f t="shared" si="9"/>
        <v/>
      </c>
      <c r="AI24" s="362" t="str">
        <f t="shared" si="9"/>
        <v/>
      </c>
      <c r="AJ24" s="362" t="str">
        <f t="shared" si="9"/>
        <v/>
      </c>
      <c r="AK24" s="362" t="str">
        <f t="shared" si="9"/>
        <v/>
      </c>
      <c r="AL24" s="362" t="str">
        <f t="shared" si="9"/>
        <v/>
      </c>
      <c r="AM24" s="362" t="str">
        <f t="shared" si="9"/>
        <v/>
      </c>
      <c r="AN24" s="362" t="str">
        <f t="shared" si="9"/>
        <v/>
      </c>
      <c r="AO24" s="362" t="str">
        <f t="shared" si="9"/>
        <v/>
      </c>
      <c r="AP24" s="362" t="str">
        <f t="shared" si="10"/>
        <v/>
      </c>
      <c r="AQ24" s="362" t="str">
        <f t="shared" si="10"/>
        <v/>
      </c>
      <c r="AR24" s="362" t="str">
        <f t="shared" si="10"/>
        <v/>
      </c>
      <c r="AS24" s="362" t="str">
        <f t="shared" si="10"/>
        <v/>
      </c>
      <c r="AT24" s="362" t="str">
        <f t="shared" si="10"/>
        <v/>
      </c>
      <c r="AU24" s="362" t="str">
        <f t="shared" si="10"/>
        <v/>
      </c>
      <c r="AV24" s="362" t="str">
        <f t="shared" si="10"/>
        <v/>
      </c>
      <c r="AW24" s="362" t="str">
        <f t="shared" si="10"/>
        <v/>
      </c>
      <c r="AX24" s="362" t="str">
        <f t="shared" si="10"/>
        <v/>
      </c>
      <c r="AY24" s="362" t="str">
        <f t="shared" si="10"/>
        <v/>
      </c>
      <c r="AZ24" s="362" t="str">
        <f t="shared" si="10"/>
        <v/>
      </c>
      <c r="BA24" s="3"/>
    </row>
    <row r="25" spans="1:53" x14ac:dyDescent="0.2">
      <c r="A25" s="390" t="str">
        <f>IF($O$4&gt;8,IF(A24&lt;DATE(YEAR(A24),MONTH($K$4),DAY($K$4)),DATE(YEAR(A24),MONTH($K$4),DAY($K$4)),IF(A24&lt;DATE(YEAR(A24),MONTH($K$5),DAY($K$5)),DATE(YEAR(A24),MONTH($K$5),DAY($K$5)),IF(A24&lt;DATE(YEAR(A24),MONTH($K$6),DAY($K$6)),DATE(YEAR(A24),MONTH($K$6),DAY($K$6)),DATE(YEAR(A24)+1,MONTH($K$3),DAY($K$3))))),"")</f>
        <v/>
      </c>
      <c r="B25" s="362" t="str">
        <f t="shared" si="6"/>
        <v/>
      </c>
      <c r="C25" s="362" t="str">
        <f t="shared" si="6"/>
        <v/>
      </c>
      <c r="D25" s="362" t="str">
        <f t="shared" si="6"/>
        <v/>
      </c>
      <c r="E25" s="362" t="str">
        <f t="shared" si="6"/>
        <v/>
      </c>
      <c r="F25" s="362" t="str">
        <f t="shared" si="6"/>
        <v/>
      </c>
      <c r="G25" s="362" t="str">
        <f t="shared" si="6"/>
        <v/>
      </c>
      <c r="H25" s="362" t="str">
        <f t="shared" si="6"/>
        <v/>
      </c>
      <c r="I25" s="362" t="str">
        <f t="shared" si="6"/>
        <v/>
      </c>
      <c r="J25" s="362" t="str">
        <f t="shared" si="6"/>
        <v/>
      </c>
      <c r="K25" s="362" t="str">
        <f t="shared" si="6"/>
        <v/>
      </c>
      <c r="L25" s="362" t="str">
        <f t="shared" si="7"/>
        <v/>
      </c>
      <c r="M25" s="362" t="str">
        <f t="shared" si="7"/>
        <v/>
      </c>
      <c r="N25" s="362" t="str">
        <f t="shared" si="7"/>
        <v/>
      </c>
      <c r="O25" s="362" t="str">
        <f t="shared" si="7"/>
        <v/>
      </c>
      <c r="P25" s="362" t="str">
        <f t="shared" si="7"/>
        <v/>
      </c>
      <c r="Q25" s="362" t="str">
        <f t="shared" si="7"/>
        <v/>
      </c>
      <c r="R25" s="362" t="str">
        <f t="shared" si="7"/>
        <v/>
      </c>
      <c r="S25" s="362" t="str">
        <f t="shared" si="7"/>
        <v/>
      </c>
      <c r="T25" s="362" t="str">
        <f t="shared" si="7"/>
        <v/>
      </c>
      <c r="U25" s="362" t="str">
        <f t="shared" si="7"/>
        <v/>
      </c>
      <c r="V25" s="362" t="str">
        <f t="shared" si="8"/>
        <v/>
      </c>
      <c r="W25" s="362" t="str">
        <f t="shared" si="8"/>
        <v/>
      </c>
      <c r="X25" s="362" t="str">
        <f t="shared" si="8"/>
        <v/>
      </c>
      <c r="Y25" s="362" t="str">
        <f t="shared" si="8"/>
        <v/>
      </c>
      <c r="Z25" s="362" t="str">
        <f t="shared" si="8"/>
        <v/>
      </c>
      <c r="AA25" s="362" t="str">
        <f t="shared" si="8"/>
        <v/>
      </c>
      <c r="AB25" s="362" t="str">
        <f t="shared" si="8"/>
        <v/>
      </c>
      <c r="AC25" s="362" t="str">
        <f t="shared" si="8"/>
        <v/>
      </c>
      <c r="AD25" s="362" t="str">
        <f t="shared" si="8"/>
        <v/>
      </c>
      <c r="AE25" s="362" t="str">
        <f t="shared" si="8"/>
        <v/>
      </c>
      <c r="AF25" s="362" t="str">
        <f t="shared" si="9"/>
        <v/>
      </c>
      <c r="AG25" s="362" t="str">
        <f t="shared" si="9"/>
        <v/>
      </c>
      <c r="AH25" s="362" t="str">
        <f t="shared" si="9"/>
        <v/>
      </c>
      <c r="AI25" s="362" t="str">
        <f t="shared" si="9"/>
        <v/>
      </c>
      <c r="AJ25" s="362" t="str">
        <f t="shared" si="9"/>
        <v/>
      </c>
      <c r="AK25" s="362" t="str">
        <f t="shared" si="9"/>
        <v/>
      </c>
      <c r="AL25" s="362" t="str">
        <f t="shared" si="9"/>
        <v/>
      </c>
      <c r="AM25" s="362" t="str">
        <f t="shared" si="9"/>
        <v/>
      </c>
      <c r="AN25" s="362" t="str">
        <f t="shared" si="9"/>
        <v/>
      </c>
      <c r="AO25" s="362" t="str">
        <f t="shared" si="9"/>
        <v/>
      </c>
      <c r="AP25" s="362" t="str">
        <f t="shared" si="10"/>
        <v/>
      </c>
      <c r="AQ25" s="362" t="str">
        <f t="shared" si="10"/>
        <v/>
      </c>
      <c r="AR25" s="362" t="str">
        <f t="shared" si="10"/>
        <v/>
      </c>
      <c r="AS25" s="362" t="str">
        <f t="shared" si="10"/>
        <v/>
      </c>
      <c r="AT25" s="362" t="str">
        <f t="shared" si="10"/>
        <v/>
      </c>
      <c r="AU25" s="362" t="str">
        <f t="shared" si="10"/>
        <v/>
      </c>
      <c r="AV25" s="362" t="str">
        <f t="shared" si="10"/>
        <v/>
      </c>
      <c r="AW25" s="362" t="str">
        <f t="shared" si="10"/>
        <v/>
      </c>
      <c r="AX25" s="362" t="str">
        <f t="shared" si="10"/>
        <v/>
      </c>
      <c r="AY25" s="362" t="str">
        <f t="shared" si="10"/>
        <v/>
      </c>
      <c r="AZ25" s="362" t="str">
        <f t="shared" si="10"/>
        <v/>
      </c>
      <c r="BA25" s="3"/>
    </row>
    <row r="26" spans="1:53" x14ac:dyDescent="0.2">
      <c r="A26" s="390" t="str">
        <f>IF($O$4&gt;9,IF(A25&lt;DATE(YEAR(A25),MONTH($K$4),DAY($K$4)),DATE(YEAR(A25),MONTH($K$4),DAY($K$4)),IF(A25&lt;DATE(YEAR(A25),MONTH($K$5),DAY($K$5)),DATE(YEAR(A25),MONTH($K$5),DAY($K$5)),IF(A25&lt;DATE(YEAR(A25),MONTH($K$6),DAY($K$6)),DATE(YEAR(A25),MONTH($K$6),DAY($K$6)),DATE(YEAR(A25)+1,MONTH($K$3),DAY($K$3))))),"")</f>
        <v/>
      </c>
      <c r="B26" s="362" t="str">
        <f t="shared" si="6"/>
        <v/>
      </c>
      <c r="C26" s="362" t="str">
        <f t="shared" si="6"/>
        <v/>
      </c>
      <c r="D26" s="362" t="str">
        <f t="shared" si="6"/>
        <v/>
      </c>
      <c r="E26" s="362" t="str">
        <f t="shared" si="6"/>
        <v/>
      </c>
      <c r="F26" s="362" t="str">
        <f t="shared" si="6"/>
        <v/>
      </c>
      <c r="G26" s="362" t="str">
        <f t="shared" si="6"/>
        <v/>
      </c>
      <c r="H26" s="362" t="str">
        <f t="shared" si="6"/>
        <v/>
      </c>
      <c r="I26" s="362" t="str">
        <f t="shared" si="6"/>
        <v/>
      </c>
      <c r="J26" s="362" t="str">
        <f t="shared" si="6"/>
        <v/>
      </c>
      <c r="K26" s="362" t="str">
        <f t="shared" si="6"/>
        <v/>
      </c>
      <c r="L26" s="362" t="str">
        <f t="shared" si="7"/>
        <v/>
      </c>
      <c r="M26" s="362" t="str">
        <f t="shared" si="7"/>
        <v/>
      </c>
      <c r="N26" s="362" t="str">
        <f t="shared" si="7"/>
        <v/>
      </c>
      <c r="O26" s="362" t="str">
        <f t="shared" si="7"/>
        <v/>
      </c>
      <c r="P26" s="362" t="str">
        <f t="shared" si="7"/>
        <v/>
      </c>
      <c r="Q26" s="362" t="str">
        <f t="shared" si="7"/>
        <v/>
      </c>
      <c r="R26" s="362" t="str">
        <f t="shared" si="7"/>
        <v/>
      </c>
      <c r="S26" s="362" t="str">
        <f t="shared" si="7"/>
        <v/>
      </c>
      <c r="T26" s="362" t="str">
        <f t="shared" si="7"/>
        <v/>
      </c>
      <c r="U26" s="362" t="str">
        <f t="shared" si="7"/>
        <v/>
      </c>
      <c r="V26" s="362" t="str">
        <f t="shared" si="8"/>
        <v/>
      </c>
      <c r="W26" s="362" t="str">
        <f t="shared" si="8"/>
        <v/>
      </c>
      <c r="X26" s="362" t="str">
        <f t="shared" si="8"/>
        <v/>
      </c>
      <c r="Y26" s="362" t="str">
        <f t="shared" si="8"/>
        <v/>
      </c>
      <c r="Z26" s="362" t="str">
        <f t="shared" si="8"/>
        <v/>
      </c>
      <c r="AA26" s="362" t="str">
        <f t="shared" si="8"/>
        <v/>
      </c>
      <c r="AB26" s="362" t="str">
        <f t="shared" si="8"/>
        <v/>
      </c>
      <c r="AC26" s="362" t="str">
        <f t="shared" si="8"/>
        <v/>
      </c>
      <c r="AD26" s="362" t="str">
        <f t="shared" si="8"/>
        <v/>
      </c>
      <c r="AE26" s="362" t="str">
        <f t="shared" si="8"/>
        <v/>
      </c>
      <c r="AF26" s="362" t="str">
        <f t="shared" si="9"/>
        <v/>
      </c>
      <c r="AG26" s="362" t="str">
        <f t="shared" si="9"/>
        <v/>
      </c>
      <c r="AH26" s="362" t="str">
        <f t="shared" si="9"/>
        <v/>
      </c>
      <c r="AI26" s="362" t="str">
        <f t="shared" si="9"/>
        <v/>
      </c>
      <c r="AJ26" s="362" t="str">
        <f t="shared" si="9"/>
        <v/>
      </c>
      <c r="AK26" s="362" t="str">
        <f t="shared" si="9"/>
        <v/>
      </c>
      <c r="AL26" s="362" t="str">
        <f t="shared" si="9"/>
        <v/>
      </c>
      <c r="AM26" s="362" t="str">
        <f t="shared" si="9"/>
        <v/>
      </c>
      <c r="AN26" s="362" t="str">
        <f t="shared" si="9"/>
        <v/>
      </c>
      <c r="AO26" s="362" t="str">
        <f t="shared" si="9"/>
        <v/>
      </c>
      <c r="AP26" s="362" t="str">
        <f t="shared" si="10"/>
        <v/>
      </c>
      <c r="AQ26" s="362" t="str">
        <f t="shared" si="10"/>
        <v/>
      </c>
      <c r="AR26" s="362" t="str">
        <f t="shared" si="10"/>
        <v/>
      </c>
      <c r="AS26" s="362" t="str">
        <f t="shared" si="10"/>
        <v/>
      </c>
      <c r="AT26" s="362" t="str">
        <f t="shared" si="10"/>
        <v/>
      </c>
      <c r="AU26" s="362" t="str">
        <f t="shared" si="10"/>
        <v/>
      </c>
      <c r="AV26" s="362" t="str">
        <f t="shared" si="10"/>
        <v/>
      </c>
      <c r="AW26" s="362" t="str">
        <f t="shared" si="10"/>
        <v/>
      </c>
      <c r="AX26" s="362" t="str">
        <f t="shared" si="10"/>
        <v/>
      </c>
      <c r="AY26" s="362" t="str">
        <f t="shared" si="10"/>
        <v/>
      </c>
      <c r="AZ26" s="362" t="str">
        <f t="shared" si="10"/>
        <v/>
      </c>
      <c r="BA26" s="3"/>
    </row>
    <row r="27" spans="1:53" x14ac:dyDescent="0.2">
      <c r="A27" s="390" t="str">
        <f>IF($O$4&gt;10,IF(A26&lt;DATE(YEAR(A26),MONTH($K$4),DAY($K$4)),DATE(YEAR(A26),MONTH($K$4),DAY($K$4)),IF(A26&lt;DATE(YEAR(A26),MONTH($K$5),DAY($K$5)),DATE(YEAR(A26),MONTH($K$5),DAY($K$5)),IF(A26&lt;DATE(YEAR(A26),MONTH($K$6),DAY($K$6)),DATE(YEAR(A26),MONTH($K$6),DAY($K$6)),DATE(YEAR(A26)+1,MONTH($K$3),DAY($K$3))))),"")</f>
        <v/>
      </c>
      <c r="B27" s="362" t="str">
        <f t="shared" si="6"/>
        <v/>
      </c>
      <c r="C27" s="362" t="str">
        <f t="shared" si="6"/>
        <v/>
      </c>
      <c r="D27" s="362" t="str">
        <f t="shared" si="6"/>
        <v/>
      </c>
      <c r="E27" s="362" t="str">
        <f t="shared" si="6"/>
        <v/>
      </c>
      <c r="F27" s="362" t="str">
        <f t="shared" si="6"/>
        <v/>
      </c>
      <c r="G27" s="362" t="str">
        <f t="shared" si="6"/>
        <v/>
      </c>
      <c r="H27" s="362" t="str">
        <f t="shared" si="6"/>
        <v/>
      </c>
      <c r="I27" s="362" t="str">
        <f t="shared" si="6"/>
        <v/>
      </c>
      <c r="J27" s="362" t="str">
        <f t="shared" si="6"/>
        <v/>
      </c>
      <c r="K27" s="362" t="str">
        <f t="shared" si="6"/>
        <v/>
      </c>
      <c r="L27" s="362" t="str">
        <f t="shared" si="7"/>
        <v/>
      </c>
      <c r="M27" s="362" t="str">
        <f t="shared" si="7"/>
        <v/>
      </c>
      <c r="N27" s="362" t="str">
        <f t="shared" si="7"/>
        <v/>
      </c>
      <c r="O27" s="362" t="str">
        <f t="shared" si="7"/>
        <v/>
      </c>
      <c r="P27" s="362" t="str">
        <f t="shared" si="7"/>
        <v/>
      </c>
      <c r="Q27" s="362" t="str">
        <f t="shared" si="7"/>
        <v/>
      </c>
      <c r="R27" s="362" t="str">
        <f t="shared" si="7"/>
        <v/>
      </c>
      <c r="S27" s="362" t="str">
        <f t="shared" si="7"/>
        <v/>
      </c>
      <c r="T27" s="362" t="str">
        <f t="shared" si="7"/>
        <v/>
      </c>
      <c r="U27" s="362" t="str">
        <f t="shared" si="7"/>
        <v/>
      </c>
      <c r="V27" s="362" t="str">
        <f t="shared" si="8"/>
        <v/>
      </c>
      <c r="W27" s="362" t="str">
        <f t="shared" si="8"/>
        <v/>
      </c>
      <c r="X27" s="362" t="str">
        <f t="shared" si="8"/>
        <v/>
      </c>
      <c r="Y27" s="362" t="str">
        <f t="shared" si="8"/>
        <v/>
      </c>
      <c r="Z27" s="362" t="str">
        <f t="shared" si="8"/>
        <v/>
      </c>
      <c r="AA27" s="362" t="str">
        <f t="shared" si="8"/>
        <v/>
      </c>
      <c r="AB27" s="362" t="str">
        <f t="shared" si="8"/>
        <v/>
      </c>
      <c r="AC27" s="362" t="str">
        <f t="shared" si="8"/>
        <v/>
      </c>
      <c r="AD27" s="362" t="str">
        <f t="shared" si="8"/>
        <v/>
      </c>
      <c r="AE27" s="362" t="str">
        <f t="shared" si="8"/>
        <v/>
      </c>
      <c r="AF27" s="362" t="str">
        <f t="shared" si="9"/>
        <v/>
      </c>
      <c r="AG27" s="362" t="str">
        <f t="shared" si="9"/>
        <v/>
      </c>
      <c r="AH27" s="362" t="str">
        <f t="shared" si="9"/>
        <v/>
      </c>
      <c r="AI27" s="362" t="str">
        <f t="shared" si="9"/>
        <v/>
      </c>
      <c r="AJ27" s="362" t="str">
        <f t="shared" si="9"/>
        <v/>
      </c>
      <c r="AK27" s="362" t="str">
        <f t="shared" si="9"/>
        <v/>
      </c>
      <c r="AL27" s="362" t="str">
        <f t="shared" si="9"/>
        <v/>
      </c>
      <c r="AM27" s="362" t="str">
        <f t="shared" si="9"/>
        <v/>
      </c>
      <c r="AN27" s="362" t="str">
        <f t="shared" si="9"/>
        <v/>
      </c>
      <c r="AO27" s="362" t="str">
        <f t="shared" si="9"/>
        <v/>
      </c>
      <c r="AP27" s="362" t="str">
        <f t="shared" si="10"/>
        <v/>
      </c>
      <c r="AQ27" s="362" t="str">
        <f t="shared" si="10"/>
        <v/>
      </c>
      <c r="AR27" s="362" t="str">
        <f t="shared" si="10"/>
        <v/>
      </c>
      <c r="AS27" s="362" t="str">
        <f t="shared" si="10"/>
        <v/>
      </c>
      <c r="AT27" s="362" t="str">
        <f t="shared" si="10"/>
        <v/>
      </c>
      <c r="AU27" s="362" t="str">
        <f t="shared" si="10"/>
        <v/>
      </c>
      <c r="AV27" s="362" t="str">
        <f t="shared" si="10"/>
        <v/>
      </c>
      <c r="AW27" s="362" t="str">
        <f t="shared" si="10"/>
        <v/>
      </c>
      <c r="AX27" s="362" t="str">
        <f t="shared" si="10"/>
        <v/>
      </c>
      <c r="AY27" s="362" t="str">
        <f t="shared" si="10"/>
        <v/>
      </c>
      <c r="AZ27" s="362" t="str">
        <f t="shared" si="10"/>
        <v/>
      </c>
      <c r="BA27" s="3"/>
    </row>
    <row r="28" spans="1:53" x14ac:dyDescent="0.2">
      <c r="A28" s="390" t="str">
        <f>IF($O$4&gt;11,IF(A27&lt;DATE(YEAR(A27),MONTH($K$4),DAY($K$4)),DATE(YEAR(A27),MONTH($K$4),DAY($K$4)),IF(A27&lt;DATE(YEAR(A27),MONTH($K$5),DAY($K$5)),DATE(YEAR(A27),MONTH($K$5),DAY($K$5)),IF(A27&lt;DATE(YEAR(A27),MONTH($K$6),DAY($K$6)),DATE(YEAR(A27),MONTH($K$6),DAY($K$6)),DATE(YEAR(A27)+1,MONTH($K$3),DAY($K$3))))),"")</f>
        <v/>
      </c>
      <c r="B28" s="362" t="str">
        <f t="shared" ref="B28:K36" si="11">IF(AND(ISNUMBER($A28),B$14&gt;B$15),B$15/$O$4,"")</f>
        <v/>
      </c>
      <c r="C28" s="362" t="str">
        <f t="shared" si="11"/>
        <v/>
      </c>
      <c r="D28" s="362" t="str">
        <f t="shared" si="11"/>
        <v/>
      </c>
      <c r="E28" s="362" t="str">
        <f t="shared" si="11"/>
        <v/>
      </c>
      <c r="F28" s="362" t="str">
        <f t="shared" si="11"/>
        <v/>
      </c>
      <c r="G28" s="362" t="str">
        <f t="shared" si="11"/>
        <v/>
      </c>
      <c r="H28" s="362" t="str">
        <f t="shared" si="11"/>
        <v/>
      </c>
      <c r="I28" s="362" t="str">
        <f t="shared" si="11"/>
        <v/>
      </c>
      <c r="J28" s="362" t="str">
        <f t="shared" si="11"/>
        <v/>
      </c>
      <c r="K28" s="362" t="str">
        <f t="shared" si="11"/>
        <v/>
      </c>
      <c r="L28" s="362" t="str">
        <f t="shared" ref="L28:U36" si="12">IF(AND(ISNUMBER($A28),L$14&gt;L$15),L$15/$O$4,"")</f>
        <v/>
      </c>
      <c r="M28" s="362" t="str">
        <f t="shared" si="12"/>
        <v/>
      </c>
      <c r="N28" s="362" t="str">
        <f t="shared" si="12"/>
        <v/>
      </c>
      <c r="O28" s="362" t="str">
        <f t="shared" si="12"/>
        <v/>
      </c>
      <c r="P28" s="362" t="str">
        <f t="shared" si="12"/>
        <v/>
      </c>
      <c r="Q28" s="362" t="str">
        <f t="shared" si="12"/>
        <v/>
      </c>
      <c r="R28" s="362" t="str">
        <f t="shared" si="12"/>
        <v/>
      </c>
      <c r="S28" s="362" t="str">
        <f t="shared" si="12"/>
        <v/>
      </c>
      <c r="T28" s="362" t="str">
        <f t="shared" si="12"/>
        <v/>
      </c>
      <c r="U28" s="362" t="str">
        <f t="shared" si="12"/>
        <v/>
      </c>
      <c r="V28" s="362" t="str">
        <f t="shared" ref="V28:AE36" si="13">IF(AND(ISNUMBER($A28),V$14&gt;V$15),V$15/$O$4,"")</f>
        <v/>
      </c>
      <c r="W28" s="362" t="str">
        <f t="shared" si="13"/>
        <v/>
      </c>
      <c r="X28" s="362" t="str">
        <f t="shared" si="13"/>
        <v/>
      </c>
      <c r="Y28" s="362" t="str">
        <f t="shared" si="13"/>
        <v/>
      </c>
      <c r="Z28" s="362" t="str">
        <f t="shared" si="13"/>
        <v/>
      </c>
      <c r="AA28" s="362" t="str">
        <f t="shared" si="13"/>
        <v/>
      </c>
      <c r="AB28" s="362" t="str">
        <f t="shared" si="13"/>
        <v/>
      </c>
      <c r="AC28" s="362" t="str">
        <f t="shared" si="13"/>
        <v/>
      </c>
      <c r="AD28" s="362" t="str">
        <f t="shared" si="13"/>
        <v/>
      </c>
      <c r="AE28" s="362" t="str">
        <f t="shared" si="13"/>
        <v/>
      </c>
      <c r="AF28" s="362" t="str">
        <f t="shared" ref="AF28:AO36" si="14">IF(AND(ISNUMBER($A28),AF$14&gt;AF$15),AF$15/$O$4,"")</f>
        <v/>
      </c>
      <c r="AG28" s="362" t="str">
        <f t="shared" si="14"/>
        <v/>
      </c>
      <c r="AH28" s="362" t="str">
        <f t="shared" si="14"/>
        <v/>
      </c>
      <c r="AI28" s="362" t="str">
        <f t="shared" si="14"/>
        <v/>
      </c>
      <c r="AJ28" s="362" t="str">
        <f t="shared" si="14"/>
        <v/>
      </c>
      <c r="AK28" s="362" t="str">
        <f t="shared" si="14"/>
        <v/>
      </c>
      <c r="AL28" s="362" t="str">
        <f t="shared" si="14"/>
        <v/>
      </c>
      <c r="AM28" s="362" t="str">
        <f t="shared" si="14"/>
        <v/>
      </c>
      <c r="AN28" s="362" t="str">
        <f t="shared" si="14"/>
        <v/>
      </c>
      <c r="AO28" s="362" t="str">
        <f t="shared" si="14"/>
        <v/>
      </c>
      <c r="AP28" s="362" t="str">
        <f t="shared" ref="AP28:AZ36" si="15">IF(AND(ISNUMBER($A28),AP$14&gt;AP$15),AP$15/$O$4,"")</f>
        <v/>
      </c>
      <c r="AQ28" s="362" t="str">
        <f t="shared" si="15"/>
        <v/>
      </c>
      <c r="AR28" s="362" t="str">
        <f t="shared" si="15"/>
        <v/>
      </c>
      <c r="AS28" s="362" t="str">
        <f t="shared" si="15"/>
        <v/>
      </c>
      <c r="AT28" s="362" t="str">
        <f t="shared" si="15"/>
        <v/>
      </c>
      <c r="AU28" s="362" t="str">
        <f t="shared" si="15"/>
        <v/>
      </c>
      <c r="AV28" s="362" t="str">
        <f t="shared" si="15"/>
        <v/>
      </c>
      <c r="AW28" s="362" t="str">
        <f t="shared" si="15"/>
        <v/>
      </c>
      <c r="AX28" s="362" t="str">
        <f t="shared" si="15"/>
        <v/>
      </c>
      <c r="AY28" s="362" t="str">
        <f t="shared" si="15"/>
        <v/>
      </c>
      <c r="AZ28" s="362" t="str">
        <f t="shared" si="15"/>
        <v/>
      </c>
      <c r="BA28" s="3"/>
    </row>
    <row r="29" spans="1:53" x14ac:dyDescent="0.2">
      <c r="A29" s="390" t="str">
        <f>IF($O$4&gt;12,IF(A28&lt;DATE(YEAR(A28),MONTH($K$4),DAY($K$4)),DATE(YEAR(A28),MONTH($K$4),DAY($K$4)),IF(A28&lt;DATE(YEAR(A28),MONTH($K$5),DAY($K$5)),DATE(YEAR(A28),MONTH($K$5),DAY($K$5)),IF(A28&lt;DATE(YEAR(A28),MONTH($K$6),DAY($K$6)),DATE(YEAR(A28),MONTH($K$6),DAY($K$6)),DATE(YEAR(A28)+1,MONTH($K$3),DAY($K$3))))),"")</f>
        <v/>
      </c>
      <c r="B29" s="362" t="str">
        <f t="shared" si="11"/>
        <v/>
      </c>
      <c r="C29" s="362" t="str">
        <f t="shared" si="11"/>
        <v/>
      </c>
      <c r="D29" s="362" t="str">
        <f t="shared" si="11"/>
        <v/>
      </c>
      <c r="E29" s="362" t="str">
        <f t="shared" si="11"/>
        <v/>
      </c>
      <c r="F29" s="362" t="str">
        <f t="shared" si="11"/>
        <v/>
      </c>
      <c r="G29" s="362" t="str">
        <f t="shared" si="11"/>
        <v/>
      </c>
      <c r="H29" s="362" t="str">
        <f t="shared" si="11"/>
        <v/>
      </c>
      <c r="I29" s="362" t="str">
        <f t="shared" si="11"/>
        <v/>
      </c>
      <c r="J29" s="362" t="str">
        <f t="shared" si="11"/>
        <v/>
      </c>
      <c r="K29" s="362" t="str">
        <f t="shared" si="11"/>
        <v/>
      </c>
      <c r="L29" s="362" t="str">
        <f t="shared" si="12"/>
        <v/>
      </c>
      <c r="M29" s="362" t="str">
        <f t="shared" si="12"/>
        <v/>
      </c>
      <c r="N29" s="362" t="str">
        <f t="shared" si="12"/>
        <v/>
      </c>
      <c r="O29" s="362" t="str">
        <f t="shared" si="12"/>
        <v/>
      </c>
      <c r="P29" s="362" t="str">
        <f t="shared" si="12"/>
        <v/>
      </c>
      <c r="Q29" s="362" t="str">
        <f t="shared" si="12"/>
        <v/>
      </c>
      <c r="R29" s="362" t="str">
        <f t="shared" si="12"/>
        <v/>
      </c>
      <c r="S29" s="362" t="str">
        <f t="shared" si="12"/>
        <v/>
      </c>
      <c r="T29" s="362" t="str">
        <f t="shared" si="12"/>
        <v/>
      </c>
      <c r="U29" s="362" t="str">
        <f t="shared" si="12"/>
        <v/>
      </c>
      <c r="V29" s="362" t="str">
        <f t="shared" si="13"/>
        <v/>
      </c>
      <c r="W29" s="362" t="str">
        <f t="shared" si="13"/>
        <v/>
      </c>
      <c r="X29" s="362" t="str">
        <f t="shared" si="13"/>
        <v/>
      </c>
      <c r="Y29" s="362" t="str">
        <f t="shared" si="13"/>
        <v/>
      </c>
      <c r="Z29" s="362" t="str">
        <f t="shared" si="13"/>
        <v/>
      </c>
      <c r="AA29" s="362" t="str">
        <f t="shared" si="13"/>
        <v/>
      </c>
      <c r="AB29" s="362" t="str">
        <f t="shared" si="13"/>
        <v/>
      </c>
      <c r="AC29" s="362" t="str">
        <f t="shared" si="13"/>
        <v/>
      </c>
      <c r="AD29" s="362" t="str">
        <f t="shared" si="13"/>
        <v/>
      </c>
      <c r="AE29" s="362" t="str">
        <f t="shared" si="13"/>
        <v/>
      </c>
      <c r="AF29" s="362" t="str">
        <f t="shared" si="14"/>
        <v/>
      </c>
      <c r="AG29" s="362" t="str">
        <f t="shared" si="14"/>
        <v/>
      </c>
      <c r="AH29" s="362" t="str">
        <f t="shared" si="14"/>
        <v/>
      </c>
      <c r="AI29" s="362" t="str">
        <f t="shared" si="14"/>
        <v/>
      </c>
      <c r="AJ29" s="362" t="str">
        <f t="shared" si="14"/>
        <v/>
      </c>
      <c r="AK29" s="362" t="str">
        <f t="shared" si="14"/>
        <v/>
      </c>
      <c r="AL29" s="362" t="str">
        <f t="shared" si="14"/>
        <v/>
      </c>
      <c r="AM29" s="362" t="str">
        <f t="shared" si="14"/>
        <v/>
      </c>
      <c r="AN29" s="362" t="str">
        <f t="shared" si="14"/>
        <v/>
      </c>
      <c r="AO29" s="362" t="str">
        <f t="shared" si="14"/>
        <v/>
      </c>
      <c r="AP29" s="362" t="str">
        <f t="shared" si="15"/>
        <v/>
      </c>
      <c r="AQ29" s="362" t="str">
        <f t="shared" si="15"/>
        <v/>
      </c>
      <c r="AR29" s="362" t="str">
        <f t="shared" si="15"/>
        <v/>
      </c>
      <c r="AS29" s="362" t="str">
        <f t="shared" si="15"/>
        <v/>
      </c>
      <c r="AT29" s="362" t="str">
        <f t="shared" si="15"/>
        <v/>
      </c>
      <c r="AU29" s="362" t="str">
        <f t="shared" si="15"/>
        <v/>
      </c>
      <c r="AV29" s="362" t="str">
        <f t="shared" si="15"/>
        <v/>
      </c>
      <c r="AW29" s="362" t="str">
        <f t="shared" si="15"/>
        <v/>
      </c>
      <c r="AX29" s="362" t="str">
        <f t="shared" si="15"/>
        <v/>
      </c>
      <c r="AY29" s="362" t="str">
        <f t="shared" si="15"/>
        <v/>
      </c>
      <c r="AZ29" s="362" t="str">
        <f t="shared" si="15"/>
        <v/>
      </c>
      <c r="BA29" s="3"/>
    </row>
    <row r="30" spans="1:53" x14ac:dyDescent="0.2">
      <c r="A30" s="390" t="str">
        <f>IF($O$4&gt;13,IF(A29&lt;DATE(YEAR(A29),MONTH($K$4),DAY($K$4)),DATE(YEAR(A29),MONTH($K$4),DAY($K$4)),IF(A29&lt;DATE(YEAR(A29),MONTH($K$5),DAY($K$5)),DATE(YEAR(A29),MONTH($K$5),DAY($K$5)),IF(A29&lt;DATE(YEAR(A29),MONTH($K$6),DAY($K$6)),DATE(YEAR(A29),MONTH($K$6),DAY($K$6)),DATE(YEAR(A29)+1,MONTH($K$3),DAY($K$3))))),"")</f>
        <v/>
      </c>
      <c r="B30" s="362" t="str">
        <f t="shared" si="11"/>
        <v/>
      </c>
      <c r="C30" s="362" t="str">
        <f t="shared" si="11"/>
        <v/>
      </c>
      <c r="D30" s="362" t="str">
        <f t="shared" si="11"/>
        <v/>
      </c>
      <c r="E30" s="362" t="str">
        <f t="shared" si="11"/>
        <v/>
      </c>
      <c r="F30" s="362" t="str">
        <f t="shared" si="11"/>
        <v/>
      </c>
      <c r="G30" s="362" t="str">
        <f t="shared" si="11"/>
        <v/>
      </c>
      <c r="H30" s="362" t="str">
        <f t="shared" si="11"/>
        <v/>
      </c>
      <c r="I30" s="362" t="str">
        <f t="shared" si="11"/>
        <v/>
      </c>
      <c r="J30" s="362" t="str">
        <f t="shared" si="11"/>
        <v/>
      </c>
      <c r="K30" s="362" t="str">
        <f t="shared" si="11"/>
        <v/>
      </c>
      <c r="L30" s="362" t="str">
        <f t="shared" si="12"/>
        <v/>
      </c>
      <c r="M30" s="362" t="str">
        <f t="shared" si="12"/>
        <v/>
      </c>
      <c r="N30" s="362" t="str">
        <f t="shared" si="12"/>
        <v/>
      </c>
      <c r="O30" s="362" t="str">
        <f t="shared" si="12"/>
        <v/>
      </c>
      <c r="P30" s="362" t="str">
        <f t="shared" si="12"/>
        <v/>
      </c>
      <c r="Q30" s="362" t="str">
        <f t="shared" si="12"/>
        <v/>
      </c>
      <c r="R30" s="362" t="str">
        <f t="shared" si="12"/>
        <v/>
      </c>
      <c r="S30" s="362" t="str">
        <f t="shared" si="12"/>
        <v/>
      </c>
      <c r="T30" s="362" t="str">
        <f t="shared" si="12"/>
        <v/>
      </c>
      <c r="U30" s="362" t="str">
        <f t="shared" si="12"/>
        <v/>
      </c>
      <c r="V30" s="362" t="str">
        <f t="shared" si="13"/>
        <v/>
      </c>
      <c r="W30" s="362" t="str">
        <f t="shared" si="13"/>
        <v/>
      </c>
      <c r="X30" s="362" t="str">
        <f t="shared" si="13"/>
        <v/>
      </c>
      <c r="Y30" s="362" t="str">
        <f t="shared" si="13"/>
        <v/>
      </c>
      <c r="Z30" s="362" t="str">
        <f t="shared" si="13"/>
        <v/>
      </c>
      <c r="AA30" s="362" t="str">
        <f t="shared" si="13"/>
        <v/>
      </c>
      <c r="AB30" s="362" t="str">
        <f t="shared" si="13"/>
        <v/>
      </c>
      <c r="AC30" s="362" t="str">
        <f t="shared" si="13"/>
        <v/>
      </c>
      <c r="AD30" s="362" t="str">
        <f t="shared" si="13"/>
        <v/>
      </c>
      <c r="AE30" s="362" t="str">
        <f t="shared" si="13"/>
        <v/>
      </c>
      <c r="AF30" s="362" t="str">
        <f t="shared" si="14"/>
        <v/>
      </c>
      <c r="AG30" s="362" t="str">
        <f t="shared" si="14"/>
        <v/>
      </c>
      <c r="AH30" s="362" t="str">
        <f t="shared" si="14"/>
        <v/>
      </c>
      <c r="AI30" s="362" t="str">
        <f t="shared" si="14"/>
        <v/>
      </c>
      <c r="AJ30" s="362" t="str">
        <f t="shared" si="14"/>
        <v/>
      </c>
      <c r="AK30" s="362" t="str">
        <f t="shared" si="14"/>
        <v/>
      </c>
      <c r="AL30" s="362" t="str">
        <f t="shared" si="14"/>
        <v/>
      </c>
      <c r="AM30" s="362" t="str">
        <f t="shared" si="14"/>
        <v/>
      </c>
      <c r="AN30" s="362" t="str">
        <f t="shared" si="14"/>
        <v/>
      </c>
      <c r="AO30" s="362" t="str">
        <f t="shared" si="14"/>
        <v/>
      </c>
      <c r="AP30" s="362" t="str">
        <f t="shared" si="15"/>
        <v/>
      </c>
      <c r="AQ30" s="362" t="str">
        <f t="shared" si="15"/>
        <v/>
      </c>
      <c r="AR30" s="362" t="str">
        <f t="shared" si="15"/>
        <v/>
      </c>
      <c r="AS30" s="362" t="str">
        <f t="shared" si="15"/>
        <v/>
      </c>
      <c r="AT30" s="362" t="str">
        <f t="shared" si="15"/>
        <v/>
      </c>
      <c r="AU30" s="362" t="str">
        <f t="shared" si="15"/>
        <v/>
      </c>
      <c r="AV30" s="362" t="str">
        <f t="shared" si="15"/>
        <v/>
      </c>
      <c r="AW30" s="362" t="str">
        <f t="shared" si="15"/>
        <v/>
      </c>
      <c r="AX30" s="362" t="str">
        <f t="shared" si="15"/>
        <v/>
      </c>
      <c r="AY30" s="362" t="str">
        <f t="shared" si="15"/>
        <v/>
      </c>
      <c r="AZ30" s="362" t="str">
        <f t="shared" si="15"/>
        <v/>
      </c>
      <c r="BA30" s="3"/>
    </row>
    <row r="31" spans="1:53" x14ac:dyDescent="0.2">
      <c r="A31" s="390" t="str">
        <f>IF($O$4&gt;14,IF(A30&lt;DATE(YEAR(A30),MONTH($K$4),DAY($K$4)),DATE(YEAR(A30),MONTH($K$4),DAY($K$4)),IF(A30&lt;DATE(YEAR(A30),MONTH($K$5),DAY($K$5)),DATE(YEAR(A30),MONTH($K$5),DAY($K$5)),IF(A30&lt;DATE(YEAR(A30),MONTH($K$6),DAY($K$6)),DATE(YEAR(A30),MONTH($K$6),DAY($K$6)),DATE(YEAR(A30)+1,MONTH($K$3),DAY($K$3))))),"")</f>
        <v/>
      </c>
      <c r="B31" s="362" t="str">
        <f t="shared" si="11"/>
        <v/>
      </c>
      <c r="C31" s="362" t="str">
        <f t="shared" si="11"/>
        <v/>
      </c>
      <c r="D31" s="362" t="str">
        <f t="shared" si="11"/>
        <v/>
      </c>
      <c r="E31" s="362" t="str">
        <f t="shared" si="11"/>
        <v/>
      </c>
      <c r="F31" s="362" t="str">
        <f t="shared" si="11"/>
        <v/>
      </c>
      <c r="G31" s="362" t="str">
        <f t="shared" si="11"/>
        <v/>
      </c>
      <c r="H31" s="362" t="str">
        <f t="shared" si="11"/>
        <v/>
      </c>
      <c r="I31" s="362" t="str">
        <f t="shared" si="11"/>
        <v/>
      </c>
      <c r="J31" s="362" t="str">
        <f t="shared" si="11"/>
        <v/>
      </c>
      <c r="K31" s="362" t="str">
        <f t="shared" si="11"/>
        <v/>
      </c>
      <c r="L31" s="362" t="str">
        <f t="shared" si="12"/>
        <v/>
      </c>
      <c r="M31" s="362" t="str">
        <f t="shared" si="12"/>
        <v/>
      </c>
      <c r="N31" s="362" t="str">
        <f t="shared" si="12"/>
        <v/>
      </c>
      <c r="O31" s="362" t="str">
        <f t="shared" si="12"/>
        <v/>
      </c>
      <c r="P31" s="362" t="str">
        <f t="shared" si="12"/>
        <v/>
      </c>
      <c r="Q31" s="362" t="str">
        <f t="shared" si="12"/>
        <v/>
      </c>
      <c r="R31" s="362" t="str">
        <f t="shared" si="12"/>
        <v/>
      </c>
      <c r="S31" s="362" t="str">
        <f t="shared" si="12"/>
        <v/>
      </c>
      <c r="T31" s="362" t="str">
        <f t="shared" si="12"/>
        <v/>
      </c>
      <c r="U31" s="362" t="str">
        <f t="shared" si="12"/>
        <v/>
      </c>
      <c r="V31" s="362" t="str">
        <f t="shared" si="13"/>
        <v/>
      </c>
      <c r="W31" s="362" t="str">
        <f t="shared" si="13"/>
        <v/>
      </c>
      <c r="X31" s="362" t="str">
        <f t="shared" si="13"/>
        <v/>
      </c>
      <c r="Y31" s="362" t="str">
        <f t="shared" si="13"/>
        <v/>
      </c>
      <c r="Z31" s="362" t="str">
        <f t="shared" si="13"/>
        <v/>
      </c>
      <c r="AA31" s="362" t="str">
        <f t="shared" si="13"/>
        <v/>
      </c>
      <c r="AB31" s="362" t="str">
        <f t="shared" si="13"/>
        <v/>
      </c>
      <c r="AC31" s="362" t="str">
        <f t="shared" si="13"/>
        <v/>
      </c>
      <c r="AD31" s="362" t="str">
        <f t="shared" si="13"/>
        <v/>
      </c>
      <c r="AE31" s="362" t="str">
        <f t="shared" si="13"/>
        <v/>
      </c>
      <c r="AF31" s="362" t="str">
        <f t="shared" si="14"/>
        <v/>
      </c>
      <c r="AG31" s="362" t="str">
        <f t="shared" si="14"/>
        <v/>
      </c>
      <c r="AH31" s="362" t="str">
        <f t="shared" si="14"/>
        <v/>
      </c>
      <c r="AI31" s="362" t="str">
        <f t="shared" si="14"/>
        <v/>
      </c>
      <c r="AJ31" s="362" t="str">
        <f t="shared" si="14"/>
        <v/>
      </c>
      <c r="AK31" s="362" t="str">
        <f t="shared" si="14"/>
        <v/>
      </c>
      <c r="AL31" s="362" t="str">
        <f t="shared" si="14"/>
        <v/>
      </c>
      <c r="AM31" s="362" t="str">
        <f t="shared" si="14"/>
        <v/>
      </c>
      <c r="AN31" s="362" t="str">
        <f t="shared" si="14"/>
        <v/>
      </c>
      <c r="AO31" s="362" t="str">
        <f t="shared" si="14"/>
        <v/>
      </c>
      <c r="AP31" s="362" t="str">
        <f t="shared" si="15"/>
        <v/>
      </c>
      <c r="AQ31" s="362" t="str">
        <f t="shared" si="15"/>
        <v/>
      </c>
      <c r="AR31" s="362" t="str">
        <f t="shared" si="15"/>
        <v/>
      </c>
      <c r="AS31" s="362" t="str">
        <f t="shared" si="15"/>
        <v/>
      </c>
      <c r="AT31" s="362" t="str">
        <f t="shared" si="15"/>
        <v/>
      </c>
      <c r="AU31" s="362" t="str">
        <f t="shared" si="15"/>
        <v/>
      </c>
      <c r="AV31" s="362" t="str">
        <f t="shared" si="15"/>
        <v/>
      </c>
      <c r="AW31" s="362" t="str">
        <f t="shared" si="15"/>
        <v/>
      </c>
      <c r="AX31" s="362" t="str">
        <f t="shared" si="15"/>
        <v/>
      </c>
      <c r="AY31" s="362" t="str">
        <f t="shared" si="15"/>
        <v/>
      </c>
      <c r="AZ31" s="362" t="str">
        <f t="shared" si="15"/>
        <v/>
      </c>
      <c r="BA31" s="3"/>
    </row>
    <row r="32" spans="1:53" x14ac:dyDescent="0.2">
      <c r="A32" s="390" t="str">
        <f>IF($O$4&gt;15,IF(A31&lt;DATE(YEAR(A31),MONTH($K$4),DAY($K$4)),DATE(YEAR(A31),MONTH($K$4),DAY($K$4)),IF(A31&lt;DATE(YEAR(A31),MONTH($K$5),DAY($K$5)),DATE(YEAR(A31),MONTH($K$5),DAY($K$5)),IF(A31&lt;DATE(YEAR(A31),MONTH($K$6),DAY($K$6)),DATE(YEAR(A31),MONTH($K$6),DAY($K$6)),DATE(YEAR(A31)+1,MONTH($K$3),DAY($K$3))))),"")</f>
        <v/>
      </c>
      <c r="B32" s="362" t="str">
        <f t="shared" si="11"/>
        <v/>
      </c>
      <c r="C32" s="362" t="str">
        <f t="shared" si="11"/>
        <v/>
      </c>
      <c r="D32" s="362" t="str">
        <f t="shared" si="11"/>
        <v/>
      </c>
      <c r="E32" s="362" t="str">
        <f t="shared" si="11"/>
        <v/>
      </c>
      <c r="F32" s="362" t="str">
        <f t="shared" si="11"/>
        <v/>
      </c>
      <c r="G32" s="362" t="str">
        <f t="shared" si="11"/>
        <v/>
      </c>
      <c r="H32" s="362" t="str">
        <f t="shared" si="11"/>
        <v/>
      </c>
      <c r="I32" s="362" t="str">
        <f t="shared" si="11"/>
        <v/>
      </c>
      <c r="J32" s="362" t="str">
        <f t="shared" si="11"/>
        <v/>
      </c>
      <c r="K32" s="362" t="str">
        <f t="shared" si="11"/>
        <v/>
      </c>
      <c r="L32" s="362" t="str">
        <f t="shared" si="12"/>
        <v/>
      </c>
      <c r="M32" s="362" t="str">
        <f t="shared" si="12"/>
        <v/>
      </c>
      <c r="N32" s="362" t="str">
        <f t="shared" si="12"/>
        <v/>
      </c>
      <c r="O32" s="362" t="str">
        <f t="shared" si="12"/>
        <v/>
      </c>
      <c r="P32" s="362" t="str">
        <f t="shared" si="12"/>
        <v/>
      </c>
      <c r="Q32" s="362" t="str">
        <f t="shared" si="12"/>
        <v/>
      </c>
      <c r="R32" s="362" t="str">
        <f t="shared" si="12"/>
        <v/>
      </c>
      <c r="S32" s="362" t="str">
        <f t="shared" si="12"/>
        <v/>
      </c>
      <c r="T32" s="362" t="str">
        <f t="shared" si="12"/>
        <v/>
      </c>
      <c r="U32" s="362" t="str">
        <f t="shared" si="12"/>
        <v/>
      </c>
      <c r="V32" s="362" t="str">
        <f t="shared" si="13"/>
        <v/>
      </c>
      <c r="W32" s="362" t="str">
        <f t="shared" si="13"/>
        <v/>
      </c>
      <c r="X32" s="362" t="str">
        <f t="shared" si="13"/>
        <v/>
      </c>
      <c r="Y32" s="362" t="str">
        <f t="shared" si="13"/>
        <v/>
      </c>
      <c r="Z32" s="362" t="str">
        <f t="shared" si="13"/>
        <v/>
      </c>
      <c r="AA32" s="362" t="str">
        <f t="shared" si="13"/>
        <v/>
      </c>
      <c r="AB32" s="362" t="str">
        <f t="shared" si="13"/>
        <v/>
      </c>
      <c r="AC32" s="362" t="str">
        <f t="shared" si="13"/>
        <v/>
      </c>
      <c r="AD32" s="362" t="str">
        <f t="shared" si="13"/>
        <v/>
      </c>
      <c r="AE32" s="362" t="str">
        <f t="shared" si="13"/>
        <v/>
      </c>
      <c r="AF32" s="362" t="str">
        <f t="shared" si="14"/>
        <v/>
      </c>
      <c r="AG32" s="362" t="str">
        <f t="shared" si="14"/>
        <v/>
      </c>
      <c r="AH32" s="362" t="str">
        <f t="shared" si="14"/>
        <v/>
      </c>
      <c r="AI32" s="362" t="str">
        <f t="shared" si="14"/>
        <v/>
      </c>
      <c r="AJ32" s="362" t="str">
        <f t="shared" si="14"/>
        <v/>
      </c>
      <c r="AK32" s="362" t="str">
        <f t="shared" si="14"/>
        <v/>
      </c>
      <c r="AL32" s="362" t="str">
        <f t="shared" si="14"/>
        <v/>
      </c>
      <c r="AM32" s="362" t="str">
        <f t="shared" si="14"/>
        <v/>
      </c>
      <c r="AN32" s="362" t="str">
        <f t="shared" si="14"/>
        <v/>
      </c>
      <c r="AO32" s="362" t="str">
        <f t="shared" si="14"/>
        <v/>
      </c>
      <c r="AP32" s="362" t="str">
        <f t="shared" si="15"/>
        <v/>
      </c>
      <c r="AQ32" s="362" t="str">
        <f t="shared" si="15"/>
        <v/>
      </c>
      <c r="AR32" s="362" t="str">
        <f t="shared" si="15"/>
        <v/>
      </c>
      <c r="AS32" s="362" t="str">
        <f t="shared" si="15"/>
        <v/>
      </c>
      <c r="AT32" s="362" t="str">
        <f t="shared" si="15"/>
        <v/>
      </c>
      <c r="AU32" s="362" t="str">
        <f t="shared" si="15"/>
        <v/>
      </c>
      <c r="AV32" s="362" t="str">
        <f t="shared" si="15"/>
        <v/>
      </c>
      <c r="AW32" s="362" t="str">
        <f t="shared" si="15"/>
        <v/>
      </c>
      <c r="AX32" s="362" t="str">
        <f t="shared" si="15"/>
        <v/>
      </c>
      <c r="AY32" s="362" t="str">
        <f t="shared" si="15"/>
        <v/>
      </c>
      <c r="AZ32" s="362" t="str">
        <f t="shared" si="15"/>
        <v/>
      </c>
      <c r="BA32" s="3"/>
    </row>
    <row r="33" spans="1:53" x14ac:dyDescent="0.2">
      <c r="A33" s="390" t="str">
        <f>IF($O$4&gt;16,IF(A32&lt;DATE(YEAR(A32),MONTH($K$4),DAY($K$4)),DATE(YEAR(A32),MONTH($K$4),DAY($K$4)),IF(A32&lt;DATE(YEAR(A32),MONTH($K$5),DAY($K$5)),DATE(YEAR(A32),MONTH($K$5),DAY($K$5)),IF(A32&lt;DATE(YEAR(A32),MONTH($K$6),DAY($K$6)),DATE(YEAR(A32),MONTH($K$6),DAY($K$6)),DATE(YEAR(A32)+1,MONTH($K$3),DAY($K$3))))),"")</f>
        <v/>
      </c>
      <c r="B33" s="362" t="str">
        <f t="shared" si="11"/>
        <v/>
      </c>
      <c r="C33" s="362" t="str">
        <f t="shared" si="11"/>
        <v/>
      </c>
      <c r="D33" s="362" t="str">
        <f t="shared" si="11"/>
        <v/>
      </c>
      <c r="E33" s="362" t="str">
        <f t="shared" si="11"/>
        <v/>
      </c>
      <c r="F33" s="362" t="str">
        <f t="shared" si="11"/>
        <v/>
      </c>
      <c r="G33" s="362" t="str">
        <f t="shared" si="11"/>
        <v/>
      </c>
      <c r="H33" s="362" t="str">
        <f t="shared" si="11"/>
        <v/>
      </c>
      <c r="I33" s="362" t="str">
        <f t="shared" si="11"/>
        <v/>
      </c>
      <c r="J33" s="362" t="str">
        <f t="shared" si="11"/>
        <v/>
      </c>
      <c r="K33" s="362" t="str">
        <f t="shared" si="11"/>
        <v/>
      </c>
      <c r="L33" s="362" t="str">
        <f t="shared" si="12"/>
        <v/>
      </c>
      <c r="M33" s="362" t="str">
        <f t="shared" si="12"/>
        <v/>
      </c>
      <c r="N33" s="362" t="str">
        <f t="shared" si="12"/>
        <v/>
      </c>
      <c r="O33" s="362" t="str">
        <f t="shared" si="12"/>
        <v/>
      </c>
      <c r="P33" s="362" t="str">
        <f t="shared" si="12"/>
        <v/>
      </c>
      <c r="Q33" s="362" t="str">
        <f t="shared" si="12"/>
        <v/>
      </c>
      <c r="R33" s="362" t="str">
        <f t="shared" si="12"/>
        <v/>
      </c>
      <c r="S33" s="362" t="str">
        <f t="shared" si="12"/>
        <v/>
      </c>
      <c r="T33" s="362" t="str">
        <f t="shared" si="12"/>
        <v/>
      </c>
      <c r="U33" s="362" t="str">
        <f t="shared" si="12"/>
        <v/>
      </c>
      <c r="V33" s="362" t="str">
        <f t="shared" si="13"/>
        <v/>
      </c>
      <c r="W33" s="362" t="str">
        <f t="shared" si="13"/>
        <v/>
      </c>
      <c r="X33" s="362" t="str">
        <f t="shared" si="13"/>
        <v/>
      </c>
      <c r="Y33" s="362" t="str">
        <f t="shared" si="13"/>
        <v/>
      </c>
      <c r="Z33" s="362" t="str">
        <f t="shared" si="13"/>
        <v/>
      </c>
      <c r="AA33" s="362" t="str">
        <f t="shared" si="13"/>
        <v/>
      </c>
      <c r="AB33" s="362" t="str">
        <f t="shared" si="13"/>
        <v/>
      </c>
      <c r="AC33" s="362" t="str">
        <f t="shared" si="13"/>
        <v/>
      </c>
      <c r="AD33" s="362" t="str">
        <f t="shared" si="13"/>
        <v/>
      </c>
      <c r="AE33" s="362" t="str">
        <f t="shared" si="13"/>
        <v/>
      </c>
      <c r="AF33" s="362" t="str">
        <f t="shared" si="14"/>
        <v/>
      </c>
      <c r="AG33" s="362" t="str">
        <f t="shared" si="14"/>
        <v/>
      </c>
      <c r="AH33" s="362" t="str">
        <f t="shared" si="14"/>
        <v/>
      </c>
      <c r="AI33" s="362" t="str">
        <f t="shared" si="14"/>
        <v/>
      </c>
      <c r="AJ33" s="362" t="str">
        <f t="shared" si="14"/>
        <v/>
      </c>
      <c r="AK33" s="362" t="str">
        <f t="shared" si="14"/>
        <v/>
      </c>
      <c r="AL33" s="362" t="str">
        <f t="shared" si="14"/>
        <v/>
      </c>
      <c r="AM33" s="362" t="str">
        <f t="shared" si="14"/>
        <v/>
      </c>
      <c r="AN33" s="362" t="str">
        <f t="shared" si="14"/>
        <v/>
      </c>
      <c r="AO33" s="362" t="str">
        <f t="shared" si="14"/>
        <v/>
      </c>
      <c r="AP33" s="362" t="str">
        <f t="shared" si="15"/>
        <v/>
      </c>
      <c r="AQ33" s="362" t="str">
        <f t="shared" si="15"/>
        <v/>
      </c>
      <c r="AR33" s="362" t="str">
        <f t="shared" si="15"/>
        <v/>
      </c>
      <c r="AS33" s="362" t="str">
        <f t="shared" si="15"/>
        <v/>
      </c>
      <c r="AT33" s="362" t="str">
        <f t="shared" si="15"/>
        <v/>
      </c>
      <c r="AU33" s="362" t="str">
        <f t="shared" si="15"/>
        <v/>
      </c>
      <c r="AV33" s="362" t="str">
        <f t="shared" si="15"/>
        <v/>
      </c>
      <c r="AW33" s="362" t="str">
        <f t="shared" si="15"/>
        <v/>
      </c>
      <c r="AX33" s="362" t="str">
        <f t="shared" si="15"/>
        <v/>
      </c>
      <c r="AY33" s="362" t="str">
        <f t="shared" si="15"/>
        <v/>
      </c>
      <c r="AZ33" s="362" t="str">
        <f t="shared" si="15"/>
        <v/>
      </c>
      <c r="BA33" s="3"/>
    </row>
    <row r="34" spans="1:53" x14ac:dyDescent="0.2">
      <c r="A34" s="390" t="str">
        <f>IF($O$4&gt;17,IF(A33&lt;DATE(YEAR(A33),MONTH($K$4),DAY($K$4)),DATE(YEAR(A33),MONTH($K$4),DAY($K$4)),IF(A33&lt;DATE(YEAR(A33),MONTH($K$5),DAY($K$5)),DATE(YEAR(A33),MONTH($K$5),DAY($K$5)),IF(A33&lt;DATE(YEAR(A33),MONTH($K$6),DAY($K$6)),DATE(YEAR(A33),MONTH($K$6),DAY($K$6)),DATE(YEAR(A33)+1,MONTH($K$3),DAY($K$3))))),"")</f>
        <v/>
      </c>
      <c r="B34" s="362" t="str">
        <f t="shared" si="11"/>
        <v/>
      </c>
      <c r="C34" s="362" t="str">
        <f t="shared" si="11"/>
        <v/>
      </c>
      <c r="D34" s="362" t="str">
        <f t="shared" si="11"/>
        <v/>
      </c>
      <c r="E34" s="362" t="str">
        <f t="shared" si="11"/>
        <v/>
      </c>
      <c r="F34" s="362" t="str">
        <f t="shared" si="11"/>
        <v/>
      </c>
      <c r="G34" s="362" t="str">
        <f t="shared" si="11"/>
        <v/>
      </c>
      <c r="H34" s="362" t="str">
        <f t="shared" si="11"/>
        <v/>
      </c>
      <c r="I34" s="362" t="str">
        <f t="shared" si="11"/>
        <v/>
      </c>
      <c r="J34" s="362" t="str">
        <f t="shared" si="11"/>
        <v/>
      </c>
      <c r="K34" s="362" t="str">
        <f t="shared" si="11"/>
        <v/>
      </c>
      <c r="L34" s="362" t="str">
        <f t="shared" si="12"/>
        <v/>
      </c>
      <c r="M34" s="362" t="str">
        <f t="shared" si="12"/>
        <v/>
      </c>
      <c r="N34" s="362" t="str">
        <f t="shared" si="12"/>
        <v/>
      </c>
      <c r="O34" s="362" t="str">
        <f t="shared" si="12"/>
        <v/>
      </c>
      <c r="P34" s="362" t="str">
        <f t="shared" si="12"/>
        <v/>
      </c>
      <c r="Q34" s="362" t="str">
        <f t="shared" si="12"/>
        <v/>
      </c>
      <c r="R34" s="362" t="str">
        <f t="shared" si="12"/>
        <v/>
      </c>
      <c r="S34" s="362" t="str">
        <f t="shared" si="12"/>
        <v/>
      </c>
      <c r="T34" s="362" t="str">
        <f t="shared" si="12"/>
        <v/>
      </c>
      <c r="U34" s="362" t="str">
        <f t="shared" si="12"/>
        <v/>
      </c>
      <c r="V34" s="362" t="str">
        <f t="shared" si="13"/>
        <v/>
      </c>
      <c r="W34" s="362" t="str">
        <f t="shared" si="13"/>
        <v/>
      </c>
      <c r="X34" s="362" t="str">
        <f t="shared" si="13"/>
        <v/>
      </c>
      <c r="Y34" s="362" t="str">
        <f t="shared" si="13"/>
        <v/>
      </c>
      <c r="Z34" s="362" t="str">
        <f t="shared" si="13"/>
        <v/>
      </c>
      <c r="AA34" s="362" t="str">
        <f t="shared" si="13"/>
        <v/>
      </c>
      <c r="AB34" s="362" t="str">
        <f t="shared" si="13"/>
        <v/>
      </c>
      <c r="AC34" s="362" t="str">
        <f t="shared" si="13"/>
        <v/>
      </c>
      <c r="AD34" s="362" t="str">
        <f t="shared" si="13"/>
        <v/>
      </c>
      <c r="AE34" s="362" t="str">
        <f t="shared" si="13"/>
        <v/>
      </c>
      <c r="AF34" s="362" t="str">
        <f t="shared" si="14"/>
        <v/>
      </c>
      <c r="AG34" s="362" t="str">
        <f t="shared" si="14"/>
        <v/>
      </c>
      <c r="AH34" s="362" t="str">
        <f t="shared" si="14"/>
        <v/>
      </c>
      <c r="AI34" s="362" t="str">
        <f t="shared" si="14"/>
        <v/>
      </c>
      <c r="AJ34" s="362" t="str">
        <f t="shared" si="14"/>
        <v/>
      </c>
      <c r="AK34" s="362" t="str">
        <f t="shared" si="14"/>
        <v/>
      </c>
      <c r="AL34" s="362" t="str">
        <f t="shared" si="14"/>
        <v/>
      </c>
      <c r="AM34" s="362" t="str">
        <f t="shared" si="14"/>
        <v/>
      </c>
      <c r="AN34" s="362" t="str">
        <f t="shared" si="14"/>
        <v/>
      </c>
      <c r="AO34" s="362" t="str">
        <f t="shared" si="14"/>
        <v/>
      </c>
      <c r="AP34" s="362" t="str">
        <f t="shared" si="15"/>
        <v/>
      </c>
      <c r="AQ34" s="362" t="str">
        <f t="shared" si="15"/>
        <v/>
      </c>
      <c r="AR34" s="362" t="str">
        <f t="shared" si="15"/>
        <v/>
      </c>
      <c r="AS34" s="362" t="str">
        <f t="shared" si="15"/>
        <v/>
      </c>
      <c r="AT34" s="362" t="str">
        <f t="shared" si="15"/>
        <v/>
      </c>
      <c r="AU34" s="362" t="str">
        <f t="shared" si="15"/>
        <v/>
      </c>
      <c r="AV34" s="362" t="str">
        <f t="shared" si="15"/>
        <v/>
      </c>
      <c r="AW34" s="362" t="str">
        <f t="shared" si="15"/>
        <v/>
      </c>
      <c r="AX34" s="362" t="str">
        <f t="shared" si="15"/>
        <v/>
      </c>
      <c r="AY34" s="362" t="str">
        <f t="shared" si="15"/>
        <v/>
      </c>
      <c r="AZ34" s="362" t="str">
        <f t="shared" si="15"/>
        <v/>
      </c>
      <c r="BA34" s="3"/>
    </row>
    <row r="35" spans="1:53" x14ac:dyDescent="0.2">
      <c r="A35" s="390" t="str">
        <f>IF($O$4&gt;18,IF(A34&lt;DATE(YEAR(A34),MONTH($K$4),DAY($K$4)),DATE(YEAR(A34),MONTH($K$4),DAY($K$4)),IF(A34&lt;DATE(YEAR(A34),MONTH($K$5),DAY($K$5)),DATE(YEAR(A34),MONTH($K$5),DAY($K$5)),IF(A34&lt;DATE(YEAR(A34),MONTH($K$6),DAY($K$6)),DATE(YEAR(A34),MONTH($K$6),DAY($K$6)),DATE(YEAR(A34)+1,MONTH($K$3),DAY($K$3))))),"")</f>
        <v/>
      </c>
      <c r="B35" s="362" t="str">
        <f t="shared" si="11"/>
        <v/>
      </c>
      <c r="C35" s="362" t="str">
        <f t="shared" si="11"/>
        <v/>
      </c>
      <c r="D35" s="362" t="str">
        <f t="shared" si="11"/>
        <v/>
      </c>
      <c r="E35" s="362" t="str">
        <f t="shared" si="11"/>
        <v/>
      </c>
      <c r="F35" s="362" t="str">
        <f t="shared" si="11"/>
        <v/>
      </c>
      <c r="G35" s="362" t="str">
        <f t="shared" si="11"/>
        <v/>
      </c>
      <c r="H35" s="362" t="str">
        <f t="shared" si="11"/>
        <v/>
      </c>
      <c r="I35" s="362" t="str">
        <f t="shared" si="11"/>
        <v/>
      </c>
      <c r="J35" s="362" t="str">
        <f t="shared" si="11"/>
        <v/>
      </c>
      <c r="K35" s="362" t="str">
        <f t="shared" si="11"/>
        <v/>
      </c>
      <c r="L35" s="362" t="str">
        <f t="shared" si="12"/>
        <v/>
      </c>
      <c r="M35" s="362" t="str">
        <f t="shared" si="12"/>
        <v/>
      </c>
      <c r="N35" s="362" t="str">
        <f t="shared" si="12"/>
        <v/>
      </c>
      <c r="O35" s="362" t="str">
        <f t="shared" si="12"/>
        <v/>
      </c>
      <c r="P35" s="362" t="str">
        <f t="shared" si="12"/>
        <v/>
      </c>
      <c r="Q35" s="362" t="str">
        <f t="shared" si="12"/>
        <v/>
      </c>
      <c r="R35" s="362" t="str">
        <f t="shared" si="12"/>
        <v/>
      </c>
      <c r="S35" s="362" t="str">
        <f t="shared" si="12"/>
        <v/>
      </c>
      <c r="T35" s="362" t="str">
        <f t="shared" si="12"/>
        <v/>
      </c>
      <c r="U35" s="362" t="str">
        <f t="shared" si="12"/>
        <v/>
      </c>
      <c r="V35" s="362" t="str">
        <f t="shared" si="13"/>
        <v/>
      </c>
      <c r="W35" s="362" t="str">
        <f t="shared" si="13"/>
        <v/>
      </c>
      <c r="X35" s="362" t="str">
        <f t="shared" si="13"/>
        <v/>
      </c>
      <c r="Y35" s="362" t="str">
        <f t="shared" si="13"/>
        <v/>
      </c>
      <c r="Z35" s="362" t="str">
        <f t="shared" si="13"/>
        <v/>
      </c>
      <c r="AA35" s="362" t="str">
        <f t="shared" si="13"/>
        <v/>
      </c>
      <c r="AB35" s="362" t="str">
        <f t="shared" si="13"/>
        <v/>
      </c>
      <c r="AC35" s="362" t="str">
        <f t="shared" si="13"/>
        <v/>
      </c>
      <c r="AD35" s="362" t="str">
        <f t="shared" si="13"/>
        <v/>
      </c>
      <c r="AE35" s="362" t="str">
        <f t="shared" si="13"/>
        <v/>
      </c>
      <c r="AF35" s="362" t="str">
        <f t="shared" si="14"/>
        <v/>
      </c>
      <c r="AG35" s="362" t="str">
        <f t="shared" si="14"/>
        <v/>
      </c>
      <c r="AH35" s="362" t="str">
        <f t="shared" si="14"/>
        <v/>
      </c>
      <c r="AI35" s="362" t="str">
        <f t="shared" si="14"/>
        <v/>
      </c>
      <c r="AJ35" s="362" t="str">
        <f t="shared" si="14"/>
        <v/>
      </c>
      <c r="AK35" s="362" t="str">
        <f t="shared" si="14"/>
        <v/>
      </c>
      <c r="AL35" s="362" t="str">
        <f t="shared" si="14"/>
        <v/>
      </c>
      <c r="AM35" s="362" t="str">
        <f t="shared" si="14"/>
        <v/>
      </c>
      <c r="AN35" s="362" t="str">
        <f t="shared" si="14"/>
        <v/>
      </c>
      <c r="AO35" s="362" t="str">
        <f t="shared" si="14"/>
        <v/>
      </c>
      <c r="AP35" s="362" t="str">
        <f t="shared" si="15"/>
        <v/>
      </c>
      <c r="AQ35" s="362" t="str">
        <f t="shared" si="15"/>
        <v/>
      </c>
      <c r="AR35" s="362" t="str">
        <f t="shared" si="15"/>
        <v/>
      </c>
      <c r="AS35" s="362" t="str">
        <f t="shared" si="15"/>
        <v/>
      </c>
      <c r="AT35" s="362" t="str">
        <f t="shared" si="15"/>
        <v/>
      </c>
      <c r="AU35" s="362" t="str">
        <f t="shared" si="15"/>
        <v/>
      </c>
      <c r="AV35" s="362" t="str">
        <f t="shared" si="15"/>
        <v/>
      </c>
      <c r="AW35" s="362" t="str">
        <f t="shared" si="15"/>
        <v/>
      </c>
      <c r="AX35" s="362" t="str">
        <f t="shared" si="15"/>
        <v/>
      </c>
      <c r="AY35" s="362" t="str">
        <f t="shared" si="15"/>
        <v/>
      </c>
      <c r="AZ35" s="362" t="str">
        <f t="shared" si="15"/>
        <v/>
      </c>
      <c r="BA35" s="3"/>
    </row>
    <row r="36" spans="1:53" x14ac:dyDescent="0.2">
      <c r="A36" s="390" t="str">
        <f>IF($O$4&gt;19,IF(A35&lt;DATE(YEAR(A35),MONTH($K$4),DAY($K$4)),DATE(YEAR(A35),MONTH($K$4),DAY($K$4)),IF(A35&lt;DATE(YEAR(A35),MONTH($K$5),DAY($K$5)),DATE(YEAR(A35),MONTH($K$5),DAY($K$5)),IF(A35&lt;DATE(YEAR(A35),MONTH($K$6),DAY($K$6)),DATE(YEAR(A35),MONTH($K$6),DAY($K$6)),DATE(YEAR(A35)+1,MONTH($K$3),DAY($K$3))))),"")</f>
        <v/>
      </c>
      <c r="B36" s="362" t="str">
        <f t="shared" si="11"/>
        <v/>
      </c>
      <c r="C36" s="362" t="str">
        <f t="shared" si="11"/>
        <v/>
      </c>
      <c r="D36" s="362" t="str">
        <f t="shared" si="11"/>
        <v/>
      </c>
      <c r="E36" s="362" t="str">
        <f t="shared" si="11"/>
        <v/>
      </c>
      <c r="F36" s="362" t="str">
        <f t="shared" si="11"/>
        <v/>
      </c>
      <c r="G36" s="362" t="str">
        <f t="shared" si="11"/>
        <v/>
      </c>
      <c r="H36" s="362" t="str">
        <f t="shared" si="11"/>
        <v/>
      </c>
      <c r="I36" s="362" t="str">
        <f t="shared" si="11"/>
        <v/>
      </c>
      <c r="J36" s="362" t="str">
        <f t="shared" si="11"/>
        <v/>
      </c>
      <c r="K36" s="362" t="str">
        <f t="shared" si="11"/>
        <v/>
      </c>
      <c r="L36" s="362" t="str">
        <f t="shared" si="12"/>
        <v/>
      </c>
      <c r="M36" s="362" t="str">
        <f t="shared" si="12"/>
        <v/>
      </c>
      <c r="N36" s="362" t="str">
        <f t="shared" si="12"/>
        <v/>
      </c>
      <c r="O36" s="362" t="str">
        <f t="shared" si="12"/>
        <v/>
      </c>
      <c r="P36" s="362" t="str">
        <f t="shared" si="12"/>
        <v/>
      </c>
      <c r="Q36" s="362" t="str">
        <f t="shared" si="12"/>
        <v/>
      </c>
      <c r="R36" s="362" t="str">
        <f t="shared" si="12"/>
        <v/>
      </c>
      <c r="S36" s="362" t="str">
        <f t="shared" si="12"/>
        <v/>
      </c>
      <c r="T36" s="362" t="str">
        <f t="shared" si="12"/>
        <v/>
      </c>
      <c r="U36" s="362" t="str">
        <f t="shared" si="12"/>
        <v/>
      </c>
      <c r="V36" s="362" t="str">
        <f t="shared" si="13"/>
        <v/>
      </c>
      <c r="W36" s="362" t="str">
        <f t="shared" si="13"/>
        <v/>
      </c>
      <c r="X36" s="362" t="str">
        <f t="shared" si="13"/>
        <v/>
      </c>
      <c r="Y36" s="362" t="str">
        <f t="shared" si="13"/>
        <v/>
      </c>
      <c r="Z36" s="362" t="str">
        <f t="shared" si="13"/>
        <v/>
      </c>
      <c r="AA36" s="362" t="str">
        <f t="shared" si="13"/>
        <v/>
      </c>
      <c r="AB36" s="362" t="str">
        <f t="shared" si="13"/>
        <v/>
      </c>
      <c r="AC36" s="362" t="str">
        <f t="shared" si="13"/>
        <v/>
      </c>
      <c r="AD36" s="362" t="str">
        <f t="shared" si="13"/>
        <v/>
      </c>
      <c r="AE36" s="362" t="str">
        <f t="shared" si="13"/>
        <v/>
      </c>
      <c r="AF36" s="362" t="str">
        <f t="shared" si="14"/>
        <v/>
      </c>
      <c r="AG36" s="362" t="str">
        <f t="shared" si="14"/>
        <v/>
      </c>
      <c r="AH36" s="362" t="str">
        <f t="shared" si="14"/>
        <v/>
      </c>
      <c r="AI36" s="362" t="str">
        <f t="shared" si="14"/>
        <v/>
      </c>
      <c r="AJ36" s="362" t="str">
        <f t="shared" si="14"/>
        <v/>
      </c>
      <c r="AK36" s="362" t="str">
        <f t="shared" si="14"/>
        <v/>
      </c>
      <c r="AL36" s="362" t="str">
        <f t="shared" si="14"/>
        <v/>
      </c>
      <c r="AM36" s="362" t="str">
        <f t="shared" si="14"/>
        <v/>
      </c>
      <c r="AN36" s="362" t="str">
        <f t="shared" si="14"/>
        <v/>
      </c>
      <c r="AO36" s="362" t="str">
        <f t="shared" si="14"/>
        <v/>
      </c>
      <c r="AP36" s="362" t="str">
        <f t="shared" si="15"/>
        <v/>
      </c>
      <c r="AQ36" s="362" t="str">
        <f t="shared" si="15"/>
        <v/>
      </c>
      <c r="AR36" s="362" t="str">
        <f t="shared" si="15"/>
        <v/>
      </c>
      <c r="AS36" s="362" t="str">
        <f t="shared" si="15"/>
        <v/>
      </c>
      <c r="AT36" s="362" t="str">
        <f t="shared" si="15"/>
        <v/>
      </c>
      <c r="AU36" s="362" t="str">
        <f t="shared" si="15"/>
        <v/>
      </c>
      <c r="AV36" s="362" t="str">
        <f t="shared" si="15"/>
        <v/>
      </c>
      <c r="AW36" s="362" t="str">
        <f t="shared" si="15"/>
        <v/>
      </c>
      <c r="AX36" s="362" t="str">
        <f t="shared" si="15"/>
        <v/>
      </c>
      <c r="AY36" s="362" t="str">
        <f t="shared" si="15"/>
        <v/>
      </c>
      <c r="AZ36" s="362" t="str">
        <f t="shared" si="15"/>
        <v/>
      </c>
      <c r="BA36" s="3"/>
    </row>
    <row r="37" spans="1:53" x14ac:dyDescent="0.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ht="13.5" thickBot="1" x14ac:dyDescent="0.25">
      <c r="B38" s="376"/>
      <c r="C38" s="377">
        <v>1</v>
      </c>
      <c r="D38" s="377">
        <v>2</v>
      </c>
      <c r="E38" s="377">
        <v>3</v>
      </c>
      <c r="F38" s="377">
        <v>4</v>
      </c>
      <c r="G38" s="377">
        <v>5</v>
      </c>
      <c r="H38" s="377">
        <v>6</v>
      </c>
      <c r="I38" s="377">
        <v>7</v>
      </c>
      <c r="J38" s="377">
        <v>8</v>
      </c>
      <c r="K38" s="377">
        <v>9</v>
      </c>
      <c r="L38" s="377">
        <v>10</v>
      </c>
      <c r="M38" s="377">
        <v>11</v>
      </c>
      <c r="N38" s="377">
        <v>12</v>
      </c>
      <c r="O38" s="377">
        <v>13</v>
      </c>
      <c r="P38" s="377">
        <v>14</v>
      </c>
      <c r="Q38" s="377">
        <v>15</v>
      </c>
      <c r="R38" s="377">
        <v>16</v>
      </c>
      <c r="S38" s="377">
        <v>17</v>
      </c>
      <c r="T38" s="377">
        <v>18</v>
      </c>
      <c r="U38" s="377">
        <v>19</v>
      </c>
      <c r="V38" s="377">
        <v>20</v>
      </c>
      <c r="W38" s="377">
        <v>21</v>
      </c>
      <c r="X38" s="377">
        <v>22</v>
      </c>
      <c r="Y38" s="377">
        <v>23</v>
      </c>
      <c r="Z38" s="377">
        <v>24</v>
      </c>
      <c r="AA38" s="377">
        <v>25</v>
      </c>
      <c r="AB38" s="377">
        <v>26</v>
      </c>
      <c r="AC38" s="377">
        <v>27</v>
      </c>
      <c r="AD38" s="377">
        <v>28</v>
      </c>
      <c r="AE38" s="377">
        <v>29</v>
      </c>
      <c r="AF38" s="377">
        <v>30</v>
      </c>
      <c r="AG38" s="377">
        <v>31</v>
      </c>
      <c r="AH38" s="377">
        <v>32</v>
      </c>
      <c r="AI38" s="377">
        <v>33</v>
      </c>
      <c r="AJ38" s="377">
        <v>34</v>
      </c>
      <c r="AK38" s="377">
        <v>35</v>
      </c>
      <c r="AL38" s="377">
        <v>36</v>
      </c>
      <c r="AM38" s="377">
        <v>37</v>
      </c>
      <c r="AN38" s="377">
        <v>38</v>
      </c>
      <c r="AO38" s="377">
        <v>39</v>
      </c>
      <c r="AP38" s="377">
        <v>40</v>
      </c>
      <c r="AQ38" s="377">
        <v>41</v>
      </c>
      <c r="AR38" s="377">
        <v>42</v>
      </c>
      <c r="AS38" s="377">
        <v>43</v>
      </c>
      <c r="AT38" s="377">
        <v>44</v>
      </c>
      <c r="AU38" s="377">
        <v>45</v>
      </c>
      <c r="AV38" s="377">
        <v>46</v>
      </c>
      <c r="AW38" s="377">
        <v>47</v>
      </c>
      <c r="AX38" s="377">
        <v>48</v>
      </c>
      <c r="AY38" s="377">
        <v>49</v>
      </c>
      <c r="AZ38" s="377">
        <v>50</v>
      </c>
      <c r="BA38" s="377">
        <v>51</v>
      </c>
    </row>
    <row r="39" spans="1:53" ht="15" x14ac:dyDescent="0.25">
      <c r="A39" s="428" t="s">
        <v>347</v>
      </c>
      <c r="B39" s="337"/>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9"/>
    </row>
    <row r="40" spans="1:53" x14ac:dyDescent="0.2">
      <c r="A40" s="100" t="s">
        <v>209</v>
      </c>
      <c r="B40" s="315" t="str">
        <f>IF(ISNUMBER(Deelnemersoverzicht!C12),Deelnemersoverzicht!C12,"")</f>
        <v/>
      </c>
      <c r="C40" s="370" t="str">
        <f>IF(ISNUMBER(B40),"","Vul een startdatum in op het tabblad 'Deelnemersoverzicht'!")</f>
        <v>Vul een startdatum in op het tabblad 'Deelnemersoverzicht'!</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22"/>
    </row>
    <row r="41" spans="1:53" x14ac:dyDescent="0.2">
      <c r="A41" s="100" t="s">
        <v>311</v>
      </c>
      <c r="B41" s="315" t="str">
        <f>IF(ISNUMBER(Deelnemersoverzicht!D12),Deelnemersoverzicht!D12,"")</f>
        <v/>
      </c>
      <c r="C41" s="370" t="str">
        <f>IF(ISNUMBER(B41),"","Vul een einddatum in op het tabblad 'Deelnemersoverzicht'!")</f>
        <v>Vul een einddatum in op het tabblad 'Deelnemersoverzicht'!</v>
      </c>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22"/>
    </row>
    <row r="42" spans="1:53" x14ac:dyDescent="0.2">
      <c r="A42" s="355" t="s">
        <v>317</v>
      </c>
      <c r="B42" s="345">
        <f>IF(OR(B40="",B41=""),0,DAYS360(B40,B41)/30)</f>
        <v>0</v>
      </c>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22"/>
    </row>
    <row r="43" spans="1:53" x14ac:dyDescent="0.2">
      <c r="A43" s="355" t="s">
        <v>318</v>
      </c>
      <c r="B43" s="345">
        <f>IF($B41="",0,IF(AND($A50=$O$2,$A50=$O$3),IF(IFERROR(ROUNDDOWN(1+(DAYS360($A50,$B41)-1)/90,0),0)&lt;1,1,ROUNDDOWN(1+(DAYS360($A50,$B41)-1)/90,0)),IF(AND($A50=$O$2,$O$3-$O$2&gt;14),IF(IFERROR(ROUNDDOWN(1+(DAYS360($A50,$B41)-1)/90,0),0)&lt;1,1,ROUNDDOWN(1+(DAYS360($A50,$B41)-1)/90,0)+1),ROUNDDOWN(1+(DAYS360($A50,$B41)-1)/90,0))))</f>
        <v>0</v>
      </c>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22"/>
    </row>
    <row r="44" spans="1:53" x14ac:dyDescent="0.2">
      <c r="A44" s="320"/>
      <c r="B44" s="3"/>
      <c r="C44" s="439" t="str">
        <f>IF(Deelnemersoverzicht!$C$16&gt;0,Deelnemersoverzicht!$C$16,"")</f>
        <v/>
      </c>
      <c r="D44" s="439" t="str">
        <f>IF(Deelnemersoverzicht!$C$17&gt;0,Deelnemersoverzicht!$C$17,"")</f>
        <v/>
      </c>
      <c r="E44" s="439" t="str">
        <f>IF(Deelnemersoverzicht!$C$18&gt;0,Deelnemersoverzicht!$C$18,"")</f>
        <v/>
      </c>
      <c r="F44" s="439" t="str">
        <f>IF(Deelnemersoverzicht!$C$19&gt;0,Deelnemersoverzicht!$C$19,"")</f>
        <v/>
      </c>
      <c r="G44" s="439" t="str">
        <f>IF(Deelnemersoverzicht!$C$20&gt;0,Deelnemersoverzicht!$C$20,"")</f>
        <v/>
      </c>
      <c r="H44" s="439" t="str">
        <f>IF(Deelnemersoverzicht!$C$21&gt;0,Deelnemersoverzicht!$C$21,"")</f>
        <v/>
      </c>
      <c r="I44" s="439" t="str">
        <f>IF(Deelnemersoverzicht!$C$22&gt;0,Deelnemersoverzicht!$C$22,"")</f>
        <v/>
      </c>
      <c r="J44" s="439" t="str">
        <f>IF(Deelnemersoverzicht!$C$23&gt;0,Deelnemersoverzicht!$C$23,"")</f>
        <v/>
      </c>
      <c r="K44" s="439" t="str">
        <f>IF(Deelnemersoverzicht!$C$24&gt;0,Deelnemersoverzicht!$C$24,"")</f>
        <v/>
      </c>
      <c r="L44" s="439" t="str">
        <f>IF(Deelnemersoverzicht!$C$25&gt;0,Deelnemersoverzicht!$C$25,"")</f>
        <v/>
      </c>
      <c r="M44" s="439" t="str">
        <f>IF(Deelnemersoverzicht!$C$26&gt;0,Deelnemersoverzicht!$C$26,"")</f>
        <v/>
      </c>
      <c r="N44" s="439" t="str">
        <f>IF(Deelnemersoverzicht!$C$27&gt;0,Deelnemersoverzicht!$C$27,"")</f>
        <v/>
      </c>
      <c r="O44" s="439" t="str">
        <f>IF(Deelnemersoverzicht!$C$28&gt;0,Deelnemersoverzicht!$C$28,"")</f>
        <v/>
      </c>
      <c r="P44" s="439" t="str">
        <f>IF(Deelnemersoverzicht!$C$29&gt;0,Deelnemersoverzicht!$C$29,"")</f>
        <v/>
      </c>
      <c r="Q44" s="439" t="str">
        <f>IF(Deelnemersoverzicht!$C$30&gt;0,Deelnemersoverzicht!$C$30,"")</f>
        <v/>
      </c>
      <c r="R44" s="439" t="str">
        <f>IF(Deelnemersoverzicht!$C$31&gt;0,Deelnemersoverzicht!$C$31,"")</f>
        <v/>
      </c>
      <c r="S44" s="439" t="str">
        <f>IF(Deelnemersoverzicht!$C$32&gt;0,Deelnemersoverzicht!$C$32,"")</f>
        <v/>
      </c>
      <c r="T44" s="439" t="str">
        <f>IF(Deelnemersoverzicht!$C$33&gt;0,Deelnemersoverzicht!$C$33,"")</f>
        <v/>
      </c>
      <c r="U44" s="439" t="str">
        <f>IF(Deelnemersoverzicht!$C$34&gt;0,Deelnemersoverzicht!$C$34,"")</f>
        <v/>
      </c>
      <c r="V44" s="439" t="str">
        <f>IF(Deelnemersoverzicht!$C$35&gt;0,Deelnemersoverzicht!$C$35,"")</f>
        <v/>
      </c>
      <c r="W44" s="439" t="str">
        <f>IF(Deelnemersoverzicht!$C$36&gt;0,Deelnemersoverzicht!$C$36,"")</f>
        <v/>
      </c>
      <c r="X44" s="439" t="str">
        <f>IF(Deelnemersoverzicht!$C$37&gt;0,Deelnemersoverzicht!$C$37,"")</f>
        <v/>
      </c>
      <c r="Y44" s="439" t="str">
        <f>IF(Deelnemersoverzicht!$C$38&gt;0,Deelnemersoverzicht!$C$38,"")</f>
        <v/>
      </c>
      <c r="Z44" s="439" t="str">
        <f>IF(Deelnemersoverzicht!$C$39&gt;0,Deelnemersoverzicht!$C$39,"")</f>
        <v/>
      </c>
      <c r="AA44" s="439" t="str">
        <f>IF(Deelnemersoverzicht!$C$40&gt;0,Deelnemersoverzicht!$C$40,"")</f>
        <v/>
      </c>
      <c r="AB44" s="439" t="str">
        <f>IF(Deelnemersoverzicht!$C$41&gt;0,Deelnemersoverzicht!$C$41,"")</f>
        <v/>
      </c>
      <c r="AC44" s="439" t="str">
        <f>IF(Deelnemersoverzicht!$C$42&gt;0,Deelnemersoverzicht!$C$42,"")</f>
        <v/>
      </c>
      <c r="AD44" s="439" t="str">
        <f>IF(Deelnemersoverzicht!$C$43&gt;0,Deelnemersoverzicht!$C$43,"")</f>
        <v/>
      </c>
      <c r="AE44" s="439" t="str">
        <f>IF(Deelnemersoverzicht!$C$44&gt;0,Deelnemersoverzicht!$C$44,"")</f>
        <v/>
      </c>
      <c r="AF44" s="439" t="str">
        <f>IF(Deelnemersoverzicht!$C$45&gt;0,Deelnemersoverzicht!$C$45,"")</f>
        <v/>
      </c>
      <c r="AG44" s="439" t="str">
        <f>IF(Deelnemersoverzicht!$C$46&gt;0,Deelnemersoverzicht!$C$46,"")</f>
        <v/>
      </c>
      <c r="AH44" s="439" t="str">
        <f>IF(Deelnemersoverzicht!$C$47&gt;0,Deelnemersoverzicht!$C$47,"")</f>
        <v/>
      </c>
      <c r="AI44" s="439" t="str">
        <f>IF(Deelnemersoverzicht!$C$48&gt;0,Deelnemersoverzicht!$C$48,"")</f>
        <v/>
      </c>
      <c r="AJ44" s="439" t="str">
        <f>IF(Deelnemersoverzicht!$C$49&gt;0,Deelnemersoverzicht!$C$49,"")</f>
        <v/>
      </c>
      <c r="AK44" s="439" t="str">
        <f>IF(Deelnemersoverzicht!$C$50&gt;0,Deelnemersoverzicht!$C$50,"")</f>
        <v/>
      </c>
      <c r="AL44" s="439" t="str">
        <f>IF(Deelnemersoverzicht!$C$51&gt;0,Deelnemersoverzicht!$C$51,"")</f>
        <v/>
      </c>
      <c r="AM44" s="439" t="str">
        <f>IF(Deelnemersoverzicht!$C$52&gt;0,Deelnemersoverzicht!$C$52,"")</f>
        <v/>
      </c>
      <c r="AN44" s="439" t="str">
        <f>IF(Deelnemersoverzicht!$C$53&gt;0,Deelnemersoverzicht!$C$53,"")</f>
        <v/>
      </c>
      <c r="AO44" s="439" t="str">
        <f>IF(Deelnemersoverzicht!$C$54&gt;0,Deelnemersoverzicht!$C$54,"")</f>
        <v/>
      </c>
      <c r="AP44" s="439" t="str">
        <f>IF(Deelnemersoverzicht!$C$55&gt;0,Deelnemersoverzicht!$C$55,"")</f>
        <v/>
      </c>
      <c r="AQ44" s="439" t="str">
        <f>IF(Deelnemersoverzicht!$C$56&gt;0,Deelnemersoverzicht!$C$56,"")</f>
        <v/>
      </c>
      <c r="AR44" s="439" t="str">
        <f>IF(Deelnemersoverzicht!$C$57&gt;0,Deelnemersoverzicht!$C$57,"")</f>
        <v/>
      </c>
      <c r="AS44" s="439" t="str">
        <f>IF(Deelnemersoverzicht!$C$58&gt;0,Deelnemersoverzicht!$C$58,"")</f>
        <v/>
      </c>
      <c r="AT44" s="439" t="str">
        <f>IF(Deelnemersoverzicht!$C$59&gt;0,Deelnemersoverzicht!$C$59,"")</f>
        <v/>
      </c>
      <c r="AU44" s="439" t="str">
        <f>IF(Deelnemersoverzicht!$C$60&gt;0,Deelnemersoverzicht!$C$60,"")</f>
        <v/>
      </c>
      <c r="AV44" s="439" t="str">
        <f>IF(Deelnemersoverzicht!$C$61&gt;0,Deelnemersoverzicht!$C$61,"")</f>
        <v/>
      </c>
      <c r="AW44" s="439" t="str">
        <f>IF(Deelnemersoverzicht!$C$62&gt;0,Deelnemersoverzicht!$C$62,"")</f>
        <v/>
      </c>
      <c r="AX44" s="439" t="str">
        <f>IF(Deelnemersoverzicht!$C$63&gt;0,Deelnemersoverzicht!$C$63,"")</f>
        <v/>
      </c>
      <c r="AY44" s="439" t="str">
        <f>IF(Deelnemersoverzicht!$C$64&gt;0,Deelnemersoverzicht!$C$64,"")</f>
        <v/>
      </c>
      <c r="AZ44" s="439" t="str">
        <f>IF(Deelnemersoverzicht!$C$65&gt;0,Deelnemersoverzicht!$C$65,"")</f>
        <v/>
      </c>
      <c r="BA44" s="456" t="str">
        <f>IF(Deelnemersoverzicht!$C$66&gt;0,Deelnemersoverzicht!$C$66,"")</f>
        <v/>
      </c>
    </row>
    <row r="45" spans="1:53" x14ac:dyDescent="0.2">
      <c r="A45" s="320"/>
      <c r="B45" s="350" t="s">
        <v>17</v>
      </c>
      <c r="C45" s="352" t="s">
        <v>269</v>
      </c>
      <c r="D45" s="350" t="s">
        <v>19</v>
      </c>
      <c r="E45" s="350" t="s">
        <v>20</v>
      </c>
      <c r="F45" s="350" t="s">
        <v>21</v>
      </c>
      <c r="G45" s="350" t="s">
        <v>22</v>
      </c>
      <c r="H45" s="350" t="s">
        <v>23</v>
      </c>
      <c r="I45" s="350" t="s">
        <v>24</v>
      </c>
      <c r="J45" s="350" t="s">
        <v>25</v>
      </c>
      <c r="K45" s="350" t="s">
        <v>26</v>
      </c>
      <c r="L45" s="350" t="s">
        <v>27</v>
      </c>
      <c r="M45" s="350" t="s">
        <v>28</v>
      </c>
      <c r="N45" s="350" t="s">
        <v>29</v>
      </c>
      <c r="O45" s="350" t="s">
        <v>30</v>
      </c>
      <c r="P45" s="350" t="s">
        <v>31</v>
      </c>
      <c r="Q45" s="350" t="s">
        <v>32</v>
      </c>
      <c r="R45" s="350" t="s">
        <v>33</v>
      </c>
      <c r="S45" s="350" t="s">
        <v>34</v>
      </c>
      <c r="T45" s="350" t="s">
        <v>35</v>
      </c>
      <c r="U45" s="350" t="s">
        <v>36</v>
      </c>
      <c r="V45" s="350" t="s">
        <v>104</v>
      </c>
      <c r="W45" s="350" t="s">
        <v>105</v>
      </c>
      <c r="X45" s="350" t="s">
        <v>130</v>
      </c>
      <c r="Y45" s="350" t="s">
        <v>131</v>
      </c>
      <c r="Z45" s="350" t="s">
        <v>132</v>
      </c>
      <c r="AA45" s="350" t="s">
        <v>133</v>
      </c>
      <c r="AB45" s="350" t="s">
        <v>134</v>
      </c>
      <c r="AC45" s="350" t="s">
        <v>169</v>
      </c>
      <c r="AD45" s="350" t="s">
        <v>170</v>
      </c>
      <c r="AE45" s="350" t="s">
        <v>171</v>
      </c>
      <c r="AF45" s="350" t="s">
        <v>172</v>
      </c>
      <c r="AG45" s="350" t="s">
        <v>173</v>
      </c>
      <c r="AH45" s="350" t="s">
        <v>174</v>
      </c>
      <c r="AI45" s="350" t="s">
        <v>175</v>
      </c>
      <c r="AJ45" s="350" t="s">
        <v>176</v>
      </c>
      <c r="AK45" s="350" t="s">
        <v>177</v>
      </c>
      <c r="AL45" s="350" t="s">
        <v>178</v>
      </c>
      <c r="AM45" s="350" t="s">
        <v>179</v>
      </c>
      <c r="AN45" s="350" t="s">
        <v>180</v>
      </c>
      <c r="AO45" s="350" t="s">
        <v>181</v>
      </c>
      <c r="AP45" s="350" t="s">
        <v>182</v>
      </c>
      <c r="AQ45" s="350" t="s">
        <v>183</v>
      </c>
      <c r="AR45" s="350" t="s">
        <v>184</v>
      </c>
      <c r="AS45" s="350" t="s">
        <v>185</v>
      </c>
      <c r="AT45" s="350" t="s">
        <v>186</v>
      </c>
      <c r="AU45" s="350" t="s">
        <v>187</v>
      </c>
      <c r="AV45" s="350" t="s">
        <v>188</v>
      </c>
      <c r="AW45" s="350" t="s">
        <v>189</v>
      </c>
      <c r="AX45" s="350" t="s">
        <v>190</v>
      </c>
      <c r="AY45" s="350" t="s">
        <v>191</v>
      </c>
      <c r="AZ45" s="350" t="s">
        <v>192</v>
      </c>
      <c r="BA45" s="353" t="s">
        <v>193</v>
      </c>
    </row>
    <row r="46" spans="1:53" x14ac:dyDescent="0.2">
      <c r="A46" s="321" t="s">
        <v>313</v>
      </c>
      <c r="B46" s="343">
        <f>Financiering!$AB$58</f>
        <v>0</v>
      </c>
      <c r="C46" s="356">
        <f>Financiering!$AB$7</f>
        <v>0</v>
      </c>
      <c r="D46" s="356">
        <f>Financiering!$AB$8</f>
        <v>0</v>
      </c>
      <c r="E46" s="356">
        <f>Financiering!$AB$9</f>
        <v>0</v>
      </c>
      <c r="F46" s="356">
        <f>Financiering!$AB$10</f>
        <v>0</v>
      </c>
      <c r="G46" s="356">
        <f>Financiering!$AB$11</f>
        <v>0</v>
      </c>
      <c r="H46" s="356">
        <f>Financiering!$AB$12</f>
        <v>0</v>
      </c>
      <c r="I46" s="356">
        <f>Financiering!$AB$13</f>
        <v>0</v>
      </c>
      <c r="J46" s="356">
        <f>Financiering!$AB$14</f>
        <v>0</v>
      </c>
      <c r="K46" s="356">
        <f>Financiering!$AB$15</f>
        <v>0</v>
      </c>
      <c r="L46" s="356">
        <f>Financiering!$AB$16</f>
        <v>0</v>
      </c>
      <c r="M46" s="356">
        <f>Financiering!$AB$17</f>
        <v>0</v>
      </c>
      <c r="N46" s="356">
        <f>Financiering!$AB$18</f>
        <v>0</v>
      </c>
      <c r="O46" s="356">
        <f>Financiering!$AB$19</f>
        <v>0</v>
      </c>
      <c r="P46" s="356">
        <f>Financiering!$AB$20</f>
        <v>0</v>
      </c>
      <c r="Q46" s="356">
        <f>Financiering!$AB$21</f>
        <v>0</v>
      </c>
      <c r="R46" s="356">
        <f>Financiering!$AB$22</f>
        <v>0</v>
      </c>
      <c r="S46" s="356">
        <f>Financiering!$AB$23</f>
        <v>0</v>
      </c>
      <c r="T46" s="356">
        <f>Financiering!$AB$24</f>
        <v>0</v>
      </c>
      <c r="U46" s="356">
        <f>Financiering!$AB$25</f>
        <v>0</v>
      </c>
      <c r="V46" s="356">
        <f>Financiering!$AB$26</f>
        <v>0</v>
      </c>
      <c r="W46" s="356">
        <f>Financiering!$AB$27</f>
        <v>0</v>
      </c>
      <c r="X46" s="356">
        <f>Financiering!$AB$28</f>
        <v>0</v>
      </c>
      <c r="Y46" s="356">
        <f>Financiering!$AB$29</f>
        <v>0</v>
      </c>
      <c r="Z46" s="356">
        <f>Financiering!$AB$30</f>
        <v>0</v>
      </c>
      <c r="AA46" s="356">
        <f>Financiering!$AB$31</f>
        <v>0</v>
      </c>
      <c r="AB46" s="356">
        <f>Financiering!$AB$32</f>
        <v>0</v>
      </c>
      <c r="AC46" s="356">
        <f>Financiering!$AB$33</f>
        <v>0</v>
      </c>
      <c r="AD46" s="356">
        <f>Financiering!$AB$34</f>
        <v>0</v>
      </c>
      <c r="AE46" s="356">
        <f>Financiering!$AB$35</f>
        <v>0</v>
      </c>
      <c r="AF46" s="356">
        <f>Financiering!$AB$36</f>
        <v>0</v>
      </c>
      <c r="AG46" s="356">
        <f>Financiering!$AB$37</f>
        <v>0</v>
      </c>
      <c r="AH46" s="356">
        <f>Financiering!$AB$38</f>
        <v>0</v>
      </c>
      <c r="AI46" s="356">
        <f>Financiering!$AB$39</f>
        <v>0</v>
      </c>
      <c r="AJ46" s="356">
        <f>Financiering!$AB$40</f>
        <v>0</v>
      </c>
      <c r="AK46" s="356">
        <f>Financiering!$AB$41</f>
        <v>0</v>
      </c>
      <c r="AL46" s="356">
        <f>Financiering!$AB$42</f>
        <v>0</v>
      </c>
      <c r="AM46" s="356">
        <f>Financiering!$AB$43</f>
        <v>0</v>
      </c>
      <c r="AN46" s="356">
        <f>Financiering!$AB$44</f>
        <v>0</v>
      </c>
      <c r="AO46" s="356">
        <f>Financiering!$AB$45</f>
        <v>0</v>
      </c>
      <c r="AP46" s="356">
        <f>Financiering!$AB$46</f>
        <v>0</v>
      </c>
      <c r="AQ46" s="356">
        <f>Financiering!$AB$47</f>
        <v>0</v>
      </c>
      <c r="AR46" s="356">
        <f>Financiering!$AB$48</f>
        <v>0</v>
      </c>
      <c r="AS46" s="356">
        <f>Financiering!$AB$49</f>
        <v>0</v>
      </c>
      <c r="AT46" s="356">
        <f>Financiering!$AB$50</f>
        <v>0</v>
      </c>
      <c r="AU46" s="356">
        <f>Financiering!$AB$51</f>
        <v>0</v>
      </c>
      <c r="AV46" s="356">
        <f>Financiering!$AB$52</f>
        <v>0</v>
      </c>
      <c r="AW46" s="356">
        <f>Financiering!$AB$53</f>
        <v>0</v>
      </c>
      <c r="AX46" s="356">
        <f>Financiering!$AB$54</f>
        <v>0</v>
      </c>
      <c r="AY46" s="356">
        <f>Financiering!$AB$55</f>
        <v>0</v>
      </c>
      <c r="AZ46" s="356">
        <f>Financiering!$AB$56</f>
        <v>0</v>
      </c>
      <c r="BA46" s="356">
        <f>Financiering!$AB$57</f>
        <v>0</v>
      </c>
    </row>
    <row r="47" spans="1:53" x14ac:dyDescent="0.2">
      <c r="A47" s="323">
        <v>0.9</v>
      </c>
      <c r="B47" s="343">
        <f>ROUND(SUM(C47:BA47),0)</f>
        <v>0</v>
      </c>
      <c r="C47" s="357">
        <f>IF(C46&gt;=25000,$A$47*C46,C46)</f>
        <v>0</v>
      </c>
      <c r="D47" s="357">
        <f>IF(D46&gt;=25000,$A$47*D46,D46)</f>
        <v>0</v>
      </c>
      <c r="E47" s="357">
        <f>IF(E46&gt;=25000,$A$47*E46,E46)</f>
        <v>0</v>
      </c>
      <c r="F47" s="357">
        <f t="shared" ref="F47:BA47" si="16">IF(F46&gt;=25000,$A$47*F46,F46)</f>
        <v>0</v>
      </c>
      <c r="G47" s="357">
        <f t="shared" si="16"/>
        <v>0</v>
      </c>
      <c r="H47" s="357">
        <f t="shared" si="16"/>
        <v>0</v>
      </c>
      <c r="I47" s="357">
        <f t="shared" si="16"/>
        <v>0</v>
      </c>
      <c r="J47" s="357">
        <f t="shared" si="16"/>
        <v>0</v>
      </c>
      <c r="K47" s="357">
        <f t="shared" si="16"/>
        <v>0</v>
      </c>
      <c r="L47" s="357">
        <f t="shared" si="16"/>
        <v>0</v>
      </c>
      <c r="M47" s="357">
        <f t="shared" si="16"/>
        <v>0</v>
      </c>
      <c r="N47" s="357">
        <f t="shared" si="16"/>
        <v>0</v>
      </c>
      <c r="O47" s="357">
        <f t="shared" si="16"/>
        <v>0</v>
      </c>
      <c r="P47" s="357">
        <f t="shared" si="16"/>
        <v>0</v>
      </c>
      <c r="Q47" s="357">
        <f t="shared" si="16"/>
        <v>0</v>
      </c>
      <c r="R47" s="357">
        <f t="shared" si="16"/>
        <v>0</v>
      </c>
      <c r="S47" s="357">
        <f t="shared" si="16"/>
        <v>0</v>
      </c>
      <c r="T47" s="357">
        <f t="shared" si="16"/>
        <v>0</v>
      </c>
      <c r="U47" s="357">
        <f t="shared" si="16"/>
        <v>0</v>
      </c>
      <c r="V47" s="357">
        <f t="shared" si="16"/>
        <v>0</v>
      </c>
      <c r="W47" s="357">
        <f t="shared" si="16"/>
        <v>0</v>
      </c>
      <c r="X47" s="357">
        <f t="shared" si="16"/>
        <v>0</v>
      </c>
      <c r="Y47" s="357">
        <f t="shared" si="16"/>
        <v>0</v>
      </c>
      <c r="Z47" s="357">
        <f t="shared" si="16"/>
        <v>0</v>
      </c>
      <c r="AA47" s="357">
        <f t="shared" si="16"/>
        <v>0</v>
      </c>
      <c r="AB47" s="357">
        <f t="shared" si="16"/>
        <v>0</v>
      </c>
      <c r="AC47" s="357">
        <f t="shared" si="16"/>
        <v>0</v>
      </c>
      <c r="AD47" s="357">
        <f t="shared" si="16"/>
        <v>0</v>
      </c>
      <c r="AE47" s="357">
        <f t="shared" si="16"/>
        <v>0</v>
      </c>
      <c r="AF47" s="357">
        <f t="shared" si="16"/>
        <v>0</v>
      </c>
      <c r="AG47" s="357">
        <f t="shared" si="16"/>
        <v>0</v>
      </c>
      <c r="AH47" s="357">
        <f t="shared" si="16"/>
        <v>0</v>
      </c>
      <c r="AI47" s="357">
        <f t="shared" si="16"/>
        <v>0</v>
      </c>
      <c r="AJ47" s="357">
        <f t="shared" si="16"/>
        <v>0</v>
      </c>
      <c r="AK47" s="357">
        <f t="shared" si="16"/>
        <v>0</v>
      </c>
      <c r="AL47" s="357">
        <f t="shared" si="16"/>
        <v>0</v>
      </c>
      <c r="AM47" s="357">
        <f t="shared" si="16"/>
        <v>0</v>
      </c>
      <c r="AN47" s="357">
        <f t="shared" si="16"/>
        <v>0</v>
      </c>
      <c r="AO47" s="357">
        <f t="shared" si="16"/>
        <v>0</v>
      </c>
      <c r="AP47" s="357">
        <f t="shared" si="16"/>
        <v>0</v>
      </c>
      <c r="AQ47" s="357">
        <f t="shared" si="16"/>
        <v>0</v>
      </c>
      <c r="AR47" s="357">
        <f t="shared" si="16"/>
        <v>0</v>
      </c>
      <c r="AS47" s="357">
        <f t="shared" si="16"/>
        <v>0</v>
      </c>
      <c r="AT47" s="357">
        <f t="shared" si="16"/>
        <v>0</v>
      </c>
      <c r="AU47" s="357">
        <f t="shared" si="16"/>
        <v>0</v>
      </c>
      <c r="AV47" s="357">
        <f t="shared" si="16"/>
        <v>0</v>
      </c>
      <c r="AW47" s="357">
        <f t="shared" si="16"/>
        <v>0</v>
      </c>
      <c r="AX47" s="357">
        <f t="shared" si="16"/>
        <v>0</v>
      </c>
      <c r="AY47" s="357">
        <f t="shared" si="16"/>
        <v>0</v>
      </c>
      <c r="AZ47" s="357">
        <f t="shared" si="16"/>
        <v>0</v>
      </c>
      <c r="BA47" s="357">
        <f t="shared" si="16"/>
        <v>0</v>
      </c>
    </row>
    <row r="48" spans="1:53" x14ac:dyDescent="0.2">
      <c r="A48" s="321" t="s">
        <v>87</v>
      </c>
      <c r="B48" s="354">
        <f>IF(ROUND(SUM(B50:B69),0)=B47,SUM(B50:B69),"Fout!")</f>
        <v>0</v>
      </c>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9"/>
    </row>
    <row r="49" spans="1:53" x14ac:dyDescent="0.2">
      <c r="A49" s="334" t="s">
        <v>314</v>
      </c>
      <c r="B49" s="351"/>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0"/>
      <c r="AI49" s="360"/>
      <c r="AJ49" s="360"/>
      <c r="AK49" s="360"/>
      <c r="AL49" s="360"/>
      <c r="AM49" s="360"/>
      <c r="AN49" s="360"/>
      <c r="AO49" s="360"/>
      <c r="AP49" s="360"/>
      <c r="AQ49" s="360"/>
      <c r="AR49" s="360"/>
      <c r="AS49" s="360"/>
      <c r="AT49" s="360"/>
      <c r="AU49" s="360"/>
      <c r="AV49" s="360"/>
      <c r="AW49" s="360"/>
      <c r="AX49" s="360"/>
      <c r="AY49" s="360"/>
      <c r="AZ49" s="360"/>
      <c r="BA49" s="361"/>
    </row>
    <row r="50" spans="1:53" x14ac:dyDescent="0.2">
      <c r="A50" s="340" t="str">
        <f>IF(ISNUMBER(O2),IF(O3-O2&gt;14,O2,O3),"")</f>
        <v/>
      </c>
      <c r="B50" s="335" t="str">
        <f>IF(SUM(C50:BA50)&gt;0,SUM(C50:BA50),"")</f>
        <v/>
      </c>
      <c r="C50" s="362" t="str">
        <f>IF(ISNUMBER($A50),IF(C46=C47,C46,IFERROR(VLOOKUP($A50,$A$82:C$101,C$38+2,0),0)+IFERROR(VLOOKUP($A50,$A$115:C$134,C$38+2,FALSE),0)+IFERROR(VLOOKUP($A50,$A$148:C$167,C$38+2,0),0)+IFERROR(VLOOKUP($A50,$A$181:C$200,C$38+2,0),0)+IFERROR(VLOOKUP($A50,$A$214:C$233,C$38+2,0),0)+IFERROR(VLOOKUP($A50,$A$247:C$266,C$38+2,0),0)+IFERROR(VLOOKUP($A50,$A$313:C$332,C$38+2,0),0)+IFERROR(VLOOKUP($A50,$A$280:C$299,C$38+2,0),0)+IFERROR(VLOOKUP($A50,$A$346:C$365,C$38+2,0),0)+IFERROR(VLOOKUP($A50,$A$379:C$398,C$38+2,0),0)),"")</f>
        <v/>
      </c>
      <c r="D50" s="362" t="str">
        <f>IF(ISNUMBER($A50),IF(D46=D47,D46,IFERROR(VLOOKUP($A50,$A$82:D$101,D$38+2,0),0)+IFERROR(VLOOKUP($A50,$A$115:D$134,D$38+2,FALSE),0)+IFERROR(VLOOKUP($A50,$A$148:D$167,D$38+2,0),0)+IFERROR(VLOOKUP($A50,$A$181:D$200,D$38+2,0),0)+IFERROR(VLOOKUP($A50,$A$214:D$233,D$38+2,0),0)+IFERROR(VLOOKUP($A50,$A$247:D$266,D$38+2,0),0)+IFERROR(VLOOKUP($A50,$A$313:D$332,D$38+2,0),0)+IFERROR(VLOOKUP($A50,$A$280:D$299,D$38+2,0),0)+IFERROR(VLOOKUP($A50,$A$346:D$365,D$38+2,0),0)+IFERROR(VLOOKUP($A50,$A$379:D$398,D$38+2,0),0)),"")</f>
        <v/>
      </c>
      <c r="E50" s="362" t="str">
        <f>IF(ISNUMBER($A50),IF(E46=E47,E46,IFERROR(VLOOKUP($A50,$A$82:E$101,E$38+2,0),0)+IFERROR(VLOOKUP($A50,$A$115:E$134,E$38+2,FALSE),0)+IFERROR(VLOOKUP($A50,$A$148:E$167,E$38+2,0),0)+IFERROR(VLOOKUP($A50,$A$181:E$200,E$38+2,0),0)+IFERROR(VLOOKUP($A50,$A$214:E$233,E$38+2,0),0)+IFERROR(VLOOKUP($A50,$A$247:E$266,E$38+2,0),0)+IFERROR(VLOOKUP($A50,$A$313:E$332,E$38+2,0),0)+IFERROR(VLOOKUP($A50,$A$280:E$299,E$38+2,0),0)+IFERROR(VLOOKUP($A50,$A$346:E$365,E$38+2,0),0)+IFERROR(VLOOKUP($A50,$A$379:E$398,E$38+2,0),0)),"")</f>
        <v/>
      </c>
      <c r="F50" s="362" t="str">
        <f>IF(ISNUMBER($A50),IF(F46=F47,F46,IFERROR(VLOOKUP($A50,$A$82:F$101,F$38+2,0),0)+IFERROR(VLOOKUP($A50,$A$115:F$134,F$38+2,FALSE),0)+IFERROR(VLOOKUP($A50,$A$148:F$167,F$38+2,0),0)+IFERROR(VLOOKUP($A50,$A$181:F$200,F$38+2,0),0)+IFERROR(VLOOKUP($A50,$A$214:F$233,F$38+2,0),0)+IFERROR(VLOOKUP($A50,$A$247:F$266,F$38+2,0),0)+IFERROR(VLOOKUP($A50,$A$313:F$332,F$38+2,0),0)+IFERROR(VLOOKUP($A50,$A$280:F$299,F$38+2,0),0)+IFERROR(VLOOKUP($A50,$A$346:F$365,F$38+2,0),0)+IFERROR(VLOOKUP($A50,$A$379:F$398,F$38+2,0),0)),"")</f>
        <v/>
      </c>
      <c r="G50" s="362" t="str">
        <f>IF(ISNUMBER($A50),IF(G46=G47,G46,IFERROR(VLOOKUP($A50,$A$82:G$101,G$38+2,0),0)+IFERROR(VLOOKUP($A50,$A$115:G$134,G$38+2,FALSE),0)+IFERROR(VLOOKUP($A50,$A$148:G$167,G$38+2,0),0)+IFERROR(VLOOKUP($A50,$A$181:G$200,G$38+2,0),0)+IFERROR(VLOOKUP($A50,$A$214:G$233,G$38+2,0),0)+IFERROR(VLOOKUP($A50,$A$247:G$266,G$38+2,0),0)+IFERROR(VLOOKUP($A50,$A$313:G$332,G$38+2,0),0)+IFERROR(VLOOKUP($A50,$A$280:G$299,G$38+2,0),0)+IFERROR(VLOOKUP($A50,$A$346:G$365,G$38+2,0),0)+IFERROR(VLOOKUP($A50,$A$379:G$398,G$38+2,0),0)),"")</f>
        <v/>
      </c>
      <c r="H50" s="362" t="str">
        <f>IF(ISNUMBER($A50),IF(H46=H47,H46,IFERROR(VLOOKUP($A50,$A$82:H$101,H$38+2,0),0)+IFERROR(VLOOKUP($A50,$A$115:H$134,H$38+2,FALSE),0)+IFERROR(VLOOKUP($A50,$A$148:H$167,H$38+2,0),0)+IFERROR(VLOOKUP($A50,$A$181:H$200,H$38+2,0),0)+IFERROR(VLOOKUP($A50,$A$214:H$233,H$38+2,0),0)+IFERROR(VLOOKUP($A50,$A$247:H$266,H$38+2,0),0)+IFERROR(VLOOKUP($A50,$A$313:H$332,H$38+2,0),0)+IFERROR(VLOOKUP($A50,$A$280:H$299,H$38+2,0),0)+IFERROR(VLOOKUP($A50,$A$346:H$365,H$38+2,0),0)+IFERROR(VLOOKUP($A50,$A$379:H$398,H$38+2,0),0)),"")</f>
        <v/>
      </c>
      <c r="I50" s="362" t="str">
        <f>IF(ISNUMBER($A50),IF(I46=I47,I46,IFERROR(VLOOKUP($A50,$A$82:I$101,I$38+2,0),0)+IFERROR(VLOOKUP($A50,$A$115:I$134,I$38+2,FALSE),0)+IFERROR(VLOOKUP($A50,$A$148:I$167,I$38+2,0),0)+IFERROR(VLOOKUP($A50,$A$181:I$200,I$38+2,0),0)+IFERROR(VLOOKUP($A50,$A$214:I$233,I$38+2,0),0)+IFERROR(VLOOKUP($A50,$A$247:I$266,I$38+2,0),0)+IFERROR(VLOOKUP($A50,$A$313:I$332,I$38+2,0),0)+IFERROR(VLOOKUP($A50,$A$280:I$299,I$38+2,0),0)+IFERROR(VLOOKUP($A50,$A$346:I$365,I$38+2,0),0)+IFERROR(VLOOKUP($A50,$A$379:I$398,I$38+2,0),0)),"")</f>
        <v/>
      </c>
      <c r="J50" s="362" t="str">
        <f>IF(ISNUMBER($A50),IF(J46=J47,J46,IFERROR(VLOOKUP($A50,$A$82:J$101,J$38+2,0),0)+IFERROR(VLOOKUP($A50,$A$115:J$134,J$38+2,FALSE),0)+IFERROR(VLOOKUP($A50,$A$148:J$167,J$38+2,0),0)+IFERROR(VLOOKUP($A50,$A$181:J$200,J$38+2,0),0)+IFERROR(VLOOKUP($A50,$A$214:J$233,J$38+2,0),0)+IFERROR(VLOOKUP($A50,$A$247:J$266,J$38+2,0),0)+IFERROR(VLOOKUP($A50,$A$313:J$332,J$38+2,0),0)+IFERROR(VLOOKUP($A50,$A$280:J$299,J$38+2,0),0)+IFERROR(VLOOKUP($A50,$A$346:J$365,J$38+2,0),0)+IFERROR(VLOOKUP($A50,$A$379:J$398,J$38+2,0),0)),"")</f>
        <v/>
      </c>
      <c r="K50" s="362" t="str">
        <f>IF(ISNUMBER($A50),IF(K46=K47,K46,IFERROR(VLOOKUP($A50,$A$82:K$101,K$38+2,0),0)+IFERROR(VLOOKUP($A50,$A$115:K$134,K$38+2,FALSE),0)+IFERROR(VLOOKUP($A50,$A$148:K$167,K$38+2,0),0)+IFERROR(VLOOKUP($A50,$A$181:K$200,K$38+2,0),0)+IFERROR(VLOOKUP($A50,$A$214:K$233,K$38+2,0),0)+IFERROR(VLOOKUP($A50,$A$247:K$266,K$38+2,0),0)+IFERROR(VLOOKUP($A50,$A$313:K$332,K$38+2,0),0)+IFERROR(VLOOKUP($A50,$A$280:K$299,K$38+2,0),0)+IFERROR(VLOOKUP($A50,$A$346:K$365,K$38+2,0),0)+IFERROR(VLOOKUP($A50,$A$379:K$398,K$38+2,0),0)),"")</f>
        <v/>
      </c>
      <c r="L50" s="362" t="str">
        <f>IF(ISNUMBER($A50),IF(L46=L47,L46,IFERROR(VLOOKUP($A50,$A$82:L$101,L$38+2,0),0)+IFERROR(VLOOKUP($A50,$A$115:L$134,L$38+2,FALSE),0)+IFERROR(VLOOKUP($A50,$A$148:L$167,L$38+2,0),0)+IFERROR(VLOOKUP($A50,$A$181:L$200,L$38+2,0),0)+IFERROR(VLOOKUP($A50,$A$214:L$233,L$38+2,0),0)+IFERROR(VLOOKUP($A50,$A$247:L$266,L$38+2,0),0)+IFERROR(VLOOKUP($A50,$A$313:L$332,L$38+2,0),0)+IFERROR(VLOOKUP($A50,$A$280:L$299,L$38+2,0),0)+IFERROR(VLOOKUP($A50,$A$346:L$365,L$38+2,0),0)+IFERROR(VLOOKUP($A50,$A$379:L$398,L$38+2,0),0)),"")</f>
        <v/>
      </c>
      <c r="M50" s="362" t="str">
        <f>IF(ISNUMBER($A50),IF(M46=M47,M46,IFERROR(VLOOKUP($A50,$A$82:M$101,M$38+2,0),0)+IFERROR(VLOOKUP($A50,$A$115:M$134,M$38+2,FALSE),0)+IFERROR(VLOOKUP($A50,$A$148:M$167,M$38+2,0),0)+IFERROR(VLOOKUP($A50,$A$181:M$200,M$38+2,0),0)+IFERROR(VLOOKUP($A50,$A$214:M$233,M$38+2,0),0)+IFERROR(VLOOKUP($A50,$A$247:M$266,M$38+2,0),0)+IFERROR(VLOOKUP($A50,$A$313:M$332,M$38+2,0),0)+IFERROR(VLOOKUP($A50,$A$280:M$299,M$38+2,0),0)+IFERROR(VLOOKUP($A50,$A$346:M$365,M$38+2,0),0)+IFERROR(VLOOKUP($A50,$A$379:M$398,M$38+2,0),0)),"")</f>
        <v/>
      </c>
      <c r="N50" s="362" t="str">
        <f>IF(ISNUMBER($A50),IF(N46=N47,N46,IFERROR(VLOOKUP($A50,$A$82:N$101,N$38+2,0),0)+IFERROR(VLOOKUP($A50,$A$115:N$134,N$38+2,FALSE),0)+IFERROR(VLOOKUP($A50,$A$148:N$167,N$38+2,0),0)+IFERROR(VLOOKUP($A50,$A$181:N$200,N$38+2,0),0)+IFERROR(VLOOKUP($A50,$A$214:N$233,N$38+2,0),0)+IFERROR(VLOOKUP($A50,$A$247:N$266,N$38+2,0),0)+IFERROR(VLOOKUP($A50,$A$313:N$332,N$38+2,0),0)+IFERROR(VLOOKUP($A50,$A$280:N$299,N$38+2,0),0)+IFERROR(VLOOKUP($A50,$A$346:N$365,N$38+2,0),0)+IFERROR(VLOOKUP($A50,$A$379:N$398,N$38+2,0),0)),"")</f>
        <v/>
      </c>
      <c r="O50" s="362" t="str">
        <f>IF(ISNUMBER($A50),IF(O46=O47,O46,IFERROR(VLOOKUP($A50,$A$82:O$101,O$38+2,0),0)+IFERROR(VLOOKUP($A50,$A$115:O$134,O$38+2,FALSE),0)+IFERROR(VLOOKUP($A50,$A$148:O$167,O$38+2,0),0)+IFERROR(VLOOKUP($A50,$A$181:O$200,O$38+2,0),0)+IFERROR(VLOOKUP($A50,$A$214:O$233,O$38+2,0),0)+IFERROR(VLOOKUP($A50,$A$247:O$266,O$38+2,0),0)+IFERROR(VLOOKUP($A50,$A$313:O$332,O$38+2,0),0)+IFERROR(VLOOKUP($A50,$A$280:O$299,O$38+2,0),0)+IFERROR(VLOOKUP($A50,$A$346:O$365,O$38+2,0),0)+IFERROR(VLOOKUP($A50,$A$379:O$398,O$38+2,0),0)),"")</f>
        <v/>
      </c>
      <c r="P50" s="362" t="str">
        <f>IF(ISNUMBER($A50),IF(P46=P47,P46,IFERROR(VLOOKUP($A50,$A$82:P$101,P$38+2,0),0)+IFERROR(VLOOKUP($A50,$A$115:P$134,P$38+2,FALSE),0)+IFERROR(VLOOKUP($A50,$A$148:P$167,P$38+2,0),0)+IFERROR(VLOOKUP($A50,$A$181:P$200,P$38+2,0),0)+IFERROR(VLOOKUP($A50,$A$214:P$233,P$38+2,0),0)+IFERROR(VLOOKUP($A50,$A$247:P$266,P$38+2,0),0)+IFERROR(VLOOKUP($A50,$A$313:P$332,P$38+2,0),0)+IFERROR(VLOOKUP($A50,$A$280:P$299,P$38+2,0),0)+IFERROR(VLOOKUP($A50,$A$346:P$365,P$38+2,0),0)+IFERROR(VLOOKUP($A50,$A$379:P$398,P$38+2,0),0)),"")</f>
        <v/>
      </c>
      <c r="Q50" s="362" t="str">
        <f>IF(ISNUMBER($A50),IF(Q46=Q47,Q46,IFERROR(VLOOKUP($A50,$A$82:Q$101,Q$38+2,0),0)+IFERROR(VLOOKUP($A50,$A$115:Q$134,Q$38+2,FALSE),0)+IFERROR(VLOOKUP($A50,$A$148:Q$167,Q$38+2,0),0)+IFERROR(VLOOKUP($A50,$A$181:Q$200,Q$38+2,0),0)+IFERROR(VLOOKUP($A50,$A$214:Q$233,Q$38+2,0),0)+IFERROR(VLOOKUP($A50,$A$247:Q$266,Q$38+2,0),0)+IFERROR(VLOOKUP($A50,$A$313:Q$332,Q$38+2,0),0)+IFERROR(VLOOKUP($A50,$A$280:Q$299,Q$38+2,0),0)+IFERROR(VLOOKUP($A50,$A$346:Q$365,Q$38+2,0),0)+IFERROR(VLOOKUP($A50,$A$379:Q$398,Q$38+2,0),0)),"")</f>
        <v/>
      </c>
      <c r="R50" s="362" t="str">
        <f>IF(ISNUMBER($A50),IF(R46=R47,R46,IFERROR(VLOOKUP($A50,$A$82:R$101,R$38+2,0),0)+IFERROR(VLOOKUP($A50,$A$115:R$134,R$38+2,FALSE),0)+IFERROR(VLOOKUP($A50,$A$148:R$167,R$38+2,0),0)+IFERROR(VLOOKUP($A50,$A$181:R$200,R$38+2,0),0)+IFERROR(VLOOKUP($A50,$A$214:R$233,R$38+2,0),0)+IFERROR(VLOOKUP($A50,$A$247:R$266,R$38+2,0),0)+IFERROR(VLOOKUP($A50,$A$313:R$332,R$38+2,0),0)+IFERROR(VLOOKUP($A50,$A$280:R$299,R$38+2,0),0)+IFERROR(VLOOKUP($A50,$A$346:R$365,R$38+2,0),0)+IFERROR(VLOOKUP($A50,$A$379:R$398,R$38+2,0),0)),"")</f>
        <v/>
      </c>
      <c r="S50" s="362" t="str">
        <f>IF(ISNUMBER($A50),IF(S46=S47,S46,IFERROR(VLOOKUP($A50,$A$82:S$101,S$38+2,0),0)+IFERROR(VLOOKUP($A50,$A$115:S$134,S$38+2,FALSE),0)+IFERROR(VLOOKUP($A50,$A$148:S$167,S$38+2,0),0)+IFERROR(VLOOKUP($A50,$A$181:S$200,S$38+2,0),0)+IFERROR(VLOOKUP($A50,$A$214:S$233,S$38+2,0),0)+IFERROR(VLOOKUP($A50,$A$247:S$266,S$38+2,0),0)+IFERROR(VLOOKUP($A50,$A$313:S$332,S$38+2,0),0)+IFERROR(VLOOKUP($A50,$A$280:S$299,S$38+2,0),0)+IFERROR(VLOOKUP($A50,$A$346:S$365,S$38+2,0),0)+IFERROR(VLOOKUP($A50,$A$379:S$398,S$38+2,0),0)),"")</f>
        <v/>
      </c>
      <c r="T50" s="362" t="str">
        <f>IF(ISNUMBER($A50),IF(T46=T47,T46,IFERROR(VLOOKUP($A50,$A$82:T$101,T$38+2,0),0)+IFERROR(VLOOKUP($A50,$A$115:T$134,T$38+2,FALSE),0)+IFERROR(VLOOKUP($A50,$A$148:T$167,T$38+2,0),0)+IFERROR(VLOOKUP($A50,$A$181:T$200,T$38+2,0),0)+IFERROR(VLOOKUP($A50,$A$214:T$233,T$38+2,0),0)+IFERROR(VLOOKUP($A50,$A$247:T$266,T$38+2,0),0)+IFERROR(VLOOKUP($A50,$A$313:T$332,T$38+2,0),0)+IFERROR(VLOOKUP($A50,$A$280:T$299,T$38+2,0),0)+IFERROR(VLOOKUP($A50,$A$346:T$365,T$38+2,0),0)+IFERROR(VLOOKUP($A50,$A$379:T$398,T$38+2,0),0)),"")</f>
        <v/>
      </c>
      <c r="U50" s="362" t="str">
        <f>IF(ISNUMBER($A50),IF(U46=U47,U46,IFERROR(VLOOKUP($A50,$A$82:U$101,U$38+2,0),0)+IFERROR(VLOOKUP($A50,$A$115:U$134,U$38+2,FALSE),0)+IFERROR(VLOOKUP($A50,$A$148:U$167,U$38+2,0),0)+IFERROR(VLOOKUP($A50,$A$181:U$200,U$38+2,0),0)+IFERROR(VLOOKUP($A50,$A$214:U$233,U$38+2,0),0)+IFERROR(VLOOKUP($A50,$A$247:U$266,U$38+2,0),0)+IFERROR(VLOOKUP($A50,$A$313:U$332,U$38+2,0),0)+IFERROR(VLOOKUP($A50,$A$280:U$299,U$38+2,0),0)+IFERROR(VLOOKUP($A50,$A$346:U$365,U$38+2,0),0)+IFERROR(VLOOKUP($A50,$A$379:U$398,U$38+2,0),0)),"")</f>
        <v/>
      </c>
      <c r="V50" s="362" t="str">
        <f>IF(ISNUMBER($A50),IF(V46=V47,V46,IFERROR(VLOOKUP($A50,$A$82:V$101,V$38+2,0),0)+IFERROR(VLOOKUP($A50,$A$115:V$134,V$38+2,FALSE),0)+IFERROR(VLOOKUP($A50,$A$148:V$167,V$38+2,0),0)+IFERROR(VLOOKUP($A50,$A$181:V$200,V$38+2,0),0)+IFERROR(VLOOKUP($A50,$A$214:V$233,V$38+2,0),0)+IFERROR(VLOOKUP($A50,$A$247:V$266,V$38+2,0),0)+IFERROR(VLOOKUP($A50,$A$313:V$332,V$38+2,0),0)+IFERROR(VLOOKUP($A50,$A$280:V$299,V$38+2,0),0)+IFERROR(VLOOKUP($A50,$A$346:V$365,V$38+2,0),0)+IFERROR(VLOOKUP($A50,$A$379:V$398,V$38+2,0),0)),"")</f>
        <v/>
      </c>
      <c r="W50" s="362" t="str">
        <f>IF(ISNUMBER($A50),IF(W46=W47,W46,IFERROR(VLOOKUP($A50,$A$82:W$101,W$38+2,0),0)+IFERROR(VLOOKUP($A50,$A$115:W$134,W$38+2,FALSE),0)+IFERROR(VLOOKUP($A50,$A$148:W$167,W$38+2,0),0)+IFERROR(VLOOKUP($A50,$A$181:W$200,W$38+2,0),0)+IFERROR(VLOOKUP($A50,$A$214:W$233,W$38+2,0),0)+IFERROR(VLOOKUP($A50,$A$247:W$266,W$38+2,0),0)+IFERROR(VLOOKUP($A50,$A$313:W$332,W$38+2,0),0)+IFERROR(VLOOKUP($A50,$A$280:W$299,W$38+2,0),0)+IFERROR(VLOOKUP($A50,$A$346:W$365,W$38+2,0),0)+IFERROR(VLOOKUP($A50,$A$379:W$398,W$38+2,0),0)),"")</f>
        <v/>
      </c>
      <c r="X50" s="362" t="str">
        <f>IF(ISNUMBER($A50),IF(X46=X47,X46,IFERROR(VLOOKUP($A50,$A$82:X$101,X$38+2,0),0)+IFERROR(VLOOKUP($A50,$A$115:X$134,X$38+2,FALSE),0)+IFERROR(VLOOKUP($A50,$A$148:X$167,X$38+2,0),0)+IFERROR(VLOOKUP($A50,$A$181:X$200,X$38+2,0),0)+IFERROR(VLOOKUP($A50,$A$214:X$233,X$38+2,0),0)+IFERROR(VLOOKUP($A50,$A$247:X$266,X$38+2,0),0)+IFERROR(VLOOKUP($A50,$A$313:X$332,X$38+2,0),0)+IFERROR(VLOOKUP($A50,$A$280:X$299,X$38+2,0),0)+IFERROR(VLOOKUP($A50,$A$346:X$365,X$38+2,0),0)+IFERROR(VLOOKUP($A50,$A$379:X$398,X$38+2,0),0)),"")</f>
        <v/>
      </c>
      <c r="Y50" s="362" t="str">
        <f>IF(ISNUMBER($A50),IF(Y46=Y47,Y46,IFERROR(VLOOKUP($A50,$A$82:Y$101,Y$38+2,0),0)+IFERROR(VLOOKUP($A50,$A$115:Y$134,Y$38+2,FALSE),0)+IFERROR(VLOOKUP($A50,$A$148:Y$167,Y$38+2,0),0)+IFERROR(VLOOKUP($A50,$A$181:Y$200,Y$38+2,0),0)+IFERROR(VLOOKUP($A50,$A$214:Y$233,Y$38+2,0),0)+IFERROR(VLOOKUP($A50,$A$247:Y$266,Y$38+2,0),0)+IFERROR(VLOOKUP($A50,$A$313:Y$332,Y$38+2,0),0)+IFERROR(VLOOKUP($A50,$A$280:Y$299,Y$38+2,0),0)+IFERROR(VLOOKUP($A50,$A$346:Y$365,Y$38+2,0),0)+IFERROR(VLOOKUP($A50,$A$379:Y$398,Y$38+2,0),0)),"")</f>
        <v/>
      </c>
      <c r="Z50" s="362" t="str">
        <f>IF(ISNUMBER($A50),IF(Z46=Z47,Z46,IFERROR(VLOOKUP($A50,$A$82:Z$101,Z$38+2,0),0)+IFERROR(VLOOKUP($A50,$A$115:Z$134,Z$38+2,FALSE),0)+IFERROR(VLOOKUP($A50,$A$148:Z$167,Z$38+2,0),0)+IFERROR(VLOOKUP($A50,$A$181:Z$200,Z$38+2,0),0)+IFERROR(VLOOKUP($A50,$A$214:Z$233,Z$38+2,0),0)+IFERROR(VLOOKUP($A50,$A$247:Z$266,Z$38+2,0),0)+IFERROR(VLOOKUP($A50,$A$313:Z$332,Z$38+2,0),0)+IFERROR(VLOOKUP($A50,$A$280:Z$299,Z$38+2,0),0)+IFERROR(VLOOKUP($A50,$A$346:Z$365,Z$38+2,0),0)+IFERROR(VLOOKUP($A50,$A$379:Z$398,Z$38+2,0),0)),"")</f>
        <v/>
      </c>
      <c r="AA50" s="362" t="str">
        <f>IF(ISNUMBER($A50),IF(AA46=AA47,AA46,IFERROR(VLOOKUP($A50,$A$82:AA$101,AA$38+2,0),0)+IFERROR(VLOOKUP($A50,$A$115:AA$134,AA$38+2,FALSE),0)+IFERROR(VLOOKUP($A50,$A$148:AA$167,AA$38+2,0),0)+IFERROR(VLOOKUP($A50,$A$181:AA$200,AA$38+2,0),0)+IFERROR(VLOOKUP($A50,$A$214:AA$233,AA$38+2,0),0)+IFERROR(VLOOKUP($A50,$A$247:AA$266,AA$38+2,0),0)+IFERROR(VLOOKUP($A50,$A$313:AA$332,AA$38+2,0),0)+IFERROR(VLOOKUP($A50,$A$280:AA$299,AA$38+2,0),0)+IFERROR(VLOOKUP($A50,$A$346:AA$365,AA$38+2,0),0)+IFERROR(VLOOKUP($A50,$A$379:AA$398,AA$38+2,0),0)),"")</f>
        <v/>
      </c>
      <c r="AB50" s="362" t="str">
        <f>IF(ISNUMBER($A50),IF(AB46=AB47,AB46,IFERROR(VLOOKUP($A50,$A$82:AB$101,AB$38+2,0),0)+IFERROR(VLOOKUP($A50,$A$115:AB$134,AB$38+2,FALSE),0)+IFERROR(VLOOKUP($A50,$A$148:AB$167,AB$38+2,0),0)+IFERROR(VLOOKUP($A50,$A$181:AB$200,AB$38+2,0),0)+IFERROR(VLOOKUP($A50,$A$214:AB$233,AB$38+2,0),0)+IFERROR(VLOOKUP($A50,$A$247:AB$266,AB$38+2,0),0)+IFERROR(VLOOKUP($A50,$A$313:AB$332,AB$38+2,0),0)+IFERROR(VLOOKUP($A50,$A$280:AB$299,AB$38+2,0),0)+IFERROR(VLOOKUP($A50,$A$346:AB$365,AB$38+2,0),0)+IFERROR(VLOOKUP($A50,$A$379:AB$398,AB$38+2,0),0)),"")</f>
        <v/>
      </c>
      <c r="AC50" s="362" t="str">
        <f>IF(ISNUMBER($A50),IF(AC46=AC47,AC46,IFERROR(VLOOKUP($A50,$A$82:AC$101,AC$38+2,0),0)+IFERROR(VLOOKUP($A50,$A$115:AC$134,AC$38+2,FALSE),0)+IFERROR(VLOOKUP($A50,$A$148:AC$167,AC$38+2,0),0)+IFERROR(VLOOKUP($A50,$A$181:AC$200,AC$38+2,0),0)+IFERROR(VLOOKUP($A50,$A$214:AC$233,AC$38+2,0),0)+IFERROR(VLOOKUP($A50,$A$247:AC$266,AC$38+2,0),0)+IFERROR(VLOOKUP($A50,$A$313:AC$332,AC$38+2,0),0)+IFERROR(VLOOKUP($A50,$A$280:AC$299,AC$38+2,0),0)+IFERROR(VLOOKUP($A50,$A$346:AC$365,AC$38+2,0),0)+IFERROR(VLOOKUP($A50,$A$379:AC$398,AC$38+2,0),0)),"")</f>
        <v/>
      </c>
      <c r="AD50" s="362" t="str">
        <f>IF(ISNUMBER($A50),IF(AD46=AD47,AD46,IFERROR(VLOOKUP($A50,$A$82:AD$101,AD$38+2,0),0)+IFERROR(VLOOKUP($A50,$A$115:AD$134,AD$38+2,FALSE),0)+IFERROR(VLOOKUP($A50,$A$148:AD$167,AD$38+2,0),0)+IFERROR(VLOOKUP($A50,$A$181:AD$200,AD$38+2,0),0)+IFERROR(VLOOKUP($A50,$A$214:AD$233,AD$38+2,0),0)+IFERROR(VLOOKUP($A50,$A$247:AD$266,AD$38+2,0),0)+IFERROR(VLOOKUP($A50,$A$313:AD$332,AD$38+2,0),0)+IFERROR(VLOOKUP($A50,$A$280:AD$299,AD$38+2,0),0)+IFERROR(VLOOKUP($A50,$A$346:AD$365,AD$38+2,0),0)+IFERROR(VLOOKUP($A50,$A$379:AD$398,AD$38+2,0),0)),"")</f>
        <v/>
      </c>
      <c r="AE50" s="362" t="str">
        <f>IF(ISNUMBER($A50),IF(AE46=AE47,AE46,IFERROR(VLOOKUP($A50,$A$82:AE$101,AE$38+2,0),0)+IFERROR(VLOOKUP($A50,$A$115:AE$134,AE$38+2,FALSE),0)+IFERROR(VLOOKUP($A50,$A$148:AE$167,AE$38+2,0),0)+IFERROR(VLOOKUP($A50,$A$181:AE$200,AE$38+2,0),0)+IFERROR(VLOOKUP($A50,$A$214:AE$233,AE$38+2,0),0)+IFERROR(VLOOKUP($A50,$A$247:AE$266,AE$38+2,0),0)+IFERROR(VLOOKUP($A50,$A$313:AE$332,AE$38+2,0),0)+IFERROR(VLOOKUP($A50,$A$280:AE$299,AE$38+2,0),0)+IFERROR(VLOOKUP($A50,$A$346:AE$365,AE$38+2,0),0)+IFERROR(VLOOKUP($A50,$A$379:AE$398,AE$38+2,0),0)),"")</f>
        <v/>
      </c>
      <c r="AF50" s="362" t="str">
        <f>IF(ISNUMBER($A50),IF(AF46=AF47,AF46,IFERROR(VLOOKUP($A50,$A$82:AF$101,AF$38+2,0),0)+IFERROR(VLOOKUP($A50,$A$115:AF$134,AF$38+2,FALSE),0)+IFERROR(VLOOKUP($A50,$A$148:AF$167,AF$38+2,0),0)+IFERROR(VLOOKUP($A50,$A$181:AF$200,AF$38+2,0),0)+IFERROR(VLOOKUP($A50,$A$214:AF$233,AF$38+2,0),0)+IFERROR(VLOOKUP($A50,$A$247:AF$266,AF$38+2,0),0)+IFERROR(VLOOKUP($A50,$A$313:AF$332,AF$38+2,0),0)+IFERROR(VLOOKUP($A50,$A$280:AF$299,AF$38+2,0),0)+IFERROR(VLOOKUP($A50,$A$346:AF$365,AF$38+2,0),0)+IFERROR(VLOOKUP($A50,$A$379:AF$398,AF$38+2,0),0)),"")</f>
        <v/>
      </c>
      <c r="AG50" s="362" t="str">
        <f>IF(ISNUMBER($A50),IF(AG46=AG47,AG46,IFERROR(VLOOKUP($A50,$A$82:AG$101,AG$38+2,0),0)+IFERROR(VLOOKUP($A50,$A$115:AG$134,AG$38+2,FALSE),0)+IFERROR(VLOOKUP($A50,$A$148:AG$167,AG$38+2,0),0)+IFERROR(VLOOKUP($A50,$A$181:AG$200,AG$38+2,0),0)+IFERROR(VLOOKUP($A50,$A$214:AG$233,AG$38+2,0),0)+IFERROR(VLOOKUP($A50,$A$247:AG$266,AG$38+2,0),0)+IFERROR(VLOOKUP($A50,$A$313:AG$332,AG$38+2,0),0)+IFERROR(VLOOKUP($A50,$A$280:AG$299,AG$38+2,0),0)+IFERROR(VLOOKUP($A50,$A$346:AG$365,AG$38+2,0),0)+IFERROR(VLOOKUP($A50,$A$379:AG$398,AG$38+2,0),0)),"")</f>
        <v/>
      </c>
      <c r="AH50" s="362" t="str">
        <f>IF(ISNUMBER($A50),IF(AH46=AH47,AH46,IFERROR(VLOOKUP($A50,$A$82:AH$101,AH$38+2,0),0)+IFERROR(VLOOKUP($A50,$A$115:AH$134,AH$38+2,FALSE),0)+IFERROR(VLOOKUP($A50,$A$148:AH$167,AH$38+2,0),0)+IFERROR(VLOOKUP($A50,$A$181:AH$200,AH$38+2,0),0)+IFERROR(VLOOKUP($A50,$A$214:AH$233,AH$38+2,0),0)+IFERROR(VLOOKUP($A50,$A$247:AH$266,AH$38+2,0),0)+IFERROR(VLOOKUP($A50,$A$313:AH$332,AH$38+2,0),0)+IFERROR(VLOOKUP($A50,$A$280:AH$299,AH$38+2,0),0)+IFERROR(VLOOKUP($A50,$A$346:AH$365,AH$38+2,0),0)+IFERROR(VLOOKUP($A50,$A$379:AH$398,AH$38+2,0),0)),"")</f>
        <v/>
      </c>
      <c r="AI50" s="362" t="str">
        <f>IF(ISNUMBER($A50),IF(AI46=AI47,AI46,IFERROR(VLOOKUP($A50,$A$82:AI$101,AI$38+2,0),0)+IFERROR(VLOOKUP($A50,$A$115:AI$134,AI$38+2,FALSE),0)+IFERROR(VLOOKUP($A50,$A$148:AI$167,AI$38+2,0),0)+IFERROR(VLOOKUP($A50,$A$181:AI$200,AI$38+2,0),0)+IFERROR(VLOOKUP($A50,$A$214:AI$233,AI$38+2,0),0)+IFERROR(VLOOKUP($A50,$A$247:AI$266,AI$38+2,0),0)+IFERROR(VLOOKUP($A50,$A$313:AI$332,AI$38+2,0),0)+IFERROR(VLOOKUP($A50,$A$280:AI$299,AI$38+2,0),0)+IFERROR(VLOOKUP($A50,$A$346:AI$365,AI$38+2,0),0)+IFERROR(VLOOKUP($A50,$A$379:AI$398,AI$38+2,0),0)),"")</f>
        <v/>
      </c>
      <c r="AJ50" s="362" t="str">
        <f>IF(ISNUMBER($A50),IF(AJ46=AJ47,AJ46,IFERROR(VLOOKUP($A50,$A$82:AJ$101,AJ$38+2,0),0)+IFERROR(VLOOKUP($A50,$A$115:AJ$134,AJ$38+2,FALSE),0)+IFERROR(VLOOKUP($A50,$A$148:AJ$167,AJ$38+2,0),0)+IFERROR(VLOOKUP($A50,$A$181:AJ$200,AJ$38+2,0),0)+IFERROR(VLOOKUP($A50,$A$214:AJ$233,AJ$38+2,0),0)+IFERROR(VLOOKUP($A50,$A$247:AJ$266,AJ$38+2,0),0)+IFERROR(VLOOKUP($A50,$A$313:AJ$332,AJ$38+2,0),0)+IFERROR(VLOOKUP($A50,$A$280:AJ$299,AJ$38+2,0),0)+IFERROR(VLOOKUP($A50,$A$346:AJ$365,AJ$38+2,0),0)+IFERROR(VLOOKUP($A50,$A$379:AJ$398,AJ$38+2,0),0)),"")</f>
        <v/>
      </c>
      <c r="AK50" s="362" t="str">
        <f>IF(ISNUMBER($A50),IF(AK46=AK47,AK46,IFERROR(VLOOKUP($A50,$A$82:AK$101,AK$38+2,0),0)+IFERROR(VLOOKUP($A50,$A$115:AK$134,AK$38+2,FALSE),0)+IFERROR(VLOOKUP($A50,$A$148:AK$167,AK$38+2,0),0)+IFERROR(VLOOKUP($A50,$A$181:AK$200,AK$38+2,0),0)+IFERROR(VLOOKUP($A50,$A$214:AK$233,AK$38+2,0),0)+IFERROR(VLOOKUP($A50,$A$247:AK$266,AK$38+2,0),0)+IFERROR(VLOOKUP($A50,$A$313:AK$332,AK$38+2,0),0)+IFERROR(VLOOKUP($A50,$A$280:AK$299,AK$38+2,0),0)+IFERROR(VLOOKUP($A50,$A$346:AK$365,AK$38+2,0),0)+IFERROR(VLOOKUP($A50,$A$379:AK$398,AK$38+2,0),0)),"")</f>
        <v/>
      </c>
      <c r="AL50" s="362" t="str">
        <f>IF(ISNUMBER($A50),IF(AL46=AL47,AL46,IFERROR(VLOOKUP($A50,$A$82:AL$101,AL$38+2,0),0)+IFERROR(VLOOKUP($A50,$A$115:AL$134,AL$38+2,FALSE),0)+IFERROR(VLOOKUP($A50,$A$148:AL$167,AL$38+2,0),0)+IFERROR(VLOOKUP($A50,$A$181:AL$200,AL$38+2,0),0)+IFERROR(VLOOKUP($A50,$A$214:AL$233,AL$38+2,0),0)+IFERROR(VLOOKUP($A50,$A$247:AL$266,AL$38+2,0),0)+IFERROR(VLOOKUP($A50,$A$313:AL$332,AL$38+2,0),0)+IFERROR(VLOOKUP($A50,$A$280:AL$299,AL$38+2,0),0)+IFERROR(VLOOKUP($A50,$A$346:AL$365,AL$38+2,0),0)+IFERROR(VLOOKUP($A50,$A$379:AL$398,AL$38+2,0),0)),"")</f>
        <v/>
      </c>
      <c r="AM50" s="362" t="str">
        <f>IF(ISNUMBER($A50),IF(AM46=AM47,AM46,IFERROR(VLOOKUP($A50,$A$82:AM$101,AM$38+2,0),0)+IFERROR(VLOOKUP($A50,$A$115:AM$134,AM$38+2,FALSE),0)+IFERROR(VLOOKUP($A50,$A$148:AM$167,AM$38+2,0),0)+IFERROR(VLOOKUP($A50,$A$181:AM$200,AM$38+2,0),0)+IFERROR(VLOOKUP($A50,$A$214:AM$233,AM$38+2,0),0)+IFERROR(VLOOKUP($A50,$A$247:AM$266,AM$38+2,0),0)+IFERROR(VLOOKUP($A50,$A$313:AM$332,AM$38+2,0),0)+IFERROR(VLOOKUP($A50,$A$280:AM$299,AM$38+2,0),0)+IFERROR(VLOOKUP($A50,$A$346:AM$365,AM$38+2,0),0)+IFERROR(VLOOKUP($A50,$A$379:AM$398,AM$38+2,0),0)),"")</f>
        <v/>
      </c>
      <c r="AN50" s="362" t="str">
        <f>IF(ISNUMBER($A50),IF(AN46=AN47,AN46,IFERROR(VLOOKUP($A50,$A$82:AN$101,AN$38+2,0),0)+IFERROR(VLOOKUP($A50,$A$115:AN$134,AN$38+2,FALSE),0)+IFERROR(VLOOKUP($A50,$A$148:AN$167,AN$38+2,0),0)+IFERROR(VLOOKUP($A50,$A$181:AN$200,AN$38+2,0),0)+IFERROR(VLOOKUP($A50,$A$214:AN$233,AN$38+2,0),0)+IFERROR(VLOOKUP($A50,$A$247:AN$266,AN$38+2,0),0)+IFERROR(VLOOKUP($A50,$A$313:AN$332,AN$38+2,0),0)+IFERROR(VLOOKUP($A50,$A$280:AN$299,AN$38+2,0),0)+IFERROR(VLOOKUP($A50,$A$346:AN$365,AN$38+2,0),0)+IFERROR(VLOOKUP($A50,$A$379:AN$398,AN$38+2,0),0)),"")</f>
        <v/>
      </c>
      <c r="AO50" s="362" t="str">
        <f>IF(ISNUMBER($A50),IF(AO46=AO47,AO46,IFERROR(VLOOKUP($A50,$A$82:AO$101,AO$38+2,0),0)+IFERROR(VLOOKUP($A50,$A$115:AO$134,AO$38+2,FALSE),0)+IFERROR(VLOOKUP($A50,$A$148:AO$167,AO$38+2,0),0)+IFERROR(VLOOKUP($A50,$A$181:AO$200,AO$38+2,0),0)+IFERROR(VLOOKUP($A50,$A$214:AO$233,AO$38+2,0),0)+IFERROR(VLOOKUP($A50,$A$247:AO$266,AO$38+2,0),0)+IFERROR(VLOOKUP($A50,$A$313:AO$332,AO$38+2,0),0)+IFERROR(VLOOKUP($A50,$A$280:AO$299,AO$38+2,0),0)+IFERROR(VLOOKUP($A50,$A$346:AO$365,AO$38+2,0),0)+IFERROR(VLOOKUP($A50,$A$379:AO$398,AO$38+2,0),0)),"")</f>
        <v/>
      </c>
      <c r="AP50" s="362" t="str">
        <f>IF(ISNUMBER($A50),IF(AP46=AP47,AP46,IFERROR(VLOOKUP($A50,$A$82:AP$101,AP$38+2,0),0)+IFERROR(VLOOKUP($A50,$A$115:AP$134,AP$38+2,FALSE),0)+IFERROR(VLOOKUP($A50,$A$148:AP$167,AP$38+2,0),0)+IFERROR(VLOOKUP($A50,$A$181:AP$200,AP$38+2,0),0)+IFERROR(VLOOKUP($A50,$A$214:AP$233,AP$38+2,0),0)+IFERROR(VLOOKUP($A50,$A$247:AP$266,AP$38+2,0),0)+IFERROR(VLOOKUP($A50,$A$313:AP$332,AP$38+2,0),0)+IFERROR(VLOOKUP($A50,$A$280:AP$299,AP$38+2,0),0)+IFERROR(VLOOKUP($A50,$A$346:AP$365,AP$38+2,0),0)+IFERROR(VLOOKUP($A50,$A$379:AP$398,AP$38+2,0),0)),"")</f>
        <v/>
      </c>
      <c r="AQ50" s="362" t="str">
        <f>IF(ISNUMBER($A50),IF(AQ46=AQ47,AQ46,IFERROR(VLOOKUP($A50,$A$82:AQ$101,AQ$38+2,0),0)+IFERROR(VLOOKUP($A50,$A$115:AQ$134,AQ$38+2,FALSE),0)+IFERROR(VLOOKUP($A50,$A$148:AQ$167,AQ$38+2,0),0)+IFERROR(VLOOKUP($A50,$A$181:AQ$200,AQ$38+2,0),0)+IFERROR(VLOOKUP($A50,$A$214:AQ$233,AQ$38+2,0),0)+IFERROR(VLOOKUP($A50,$A$247:AQ$266,AQ$38+2,0),0)+IFERROR(VLOOKUP($A50,$A$313:AQ$332,AQ$38+2,0),0)+IFERROR(VLOOKUP($A50,$A$280:AQ$299,AQ$38+2,0),0)+IFERROR(VLOOKUP($A50,$A$346:AQ$365,AQ$38+2,0),0)+IFERROR(VLOOKUP($A50,$A$379:AQ$398,AQ$38+2,0),0)),"")</f>
        <v/>
      </c>
      <c r="AR50" s="362" t="str">
        <f>IF(ISNUMBER($A50),IF(AR46=AR47,AR46,IFERROR(VLOOKUP($A50,$A$82:AR$101,AR$38+2,0),0)+IFERROR(VLOOKUP($A50,$A$115:AR$134,AR$38+2,FALSE),0)+IFERROR(VLOOKUP($A50,$A$148:AR$167,AR$38+2,0),0)+IFERROR(VLOOKUP($A50,$A$181:AR$200,AR$38+2,0),0)+IFERROR(VLOOKUP($A50,$A$214:AR$233,AR$38+2,0),0)+IFERROR(VLOOKUP($A50,$A$247:AR$266,AR$38+2,0),0)+IFERROR(VLOOKUP($A50,$A$313:AR$332,AR$38+2,0),0)+IFERROR(VLOOKUP($A50,$A$280:AR$299,AR$38+2,0),0)+IFERROR(VLOOKUP($A50,$A$346:AR$365,AR$38+2,0),0)+IFERROR(VLOOKUP($A50,$A$379:AR$398,AR$38+2,0),0)),"")</f>
        <v/>
      </c>
      <c r="AS50" s="362" t="str">
        <f>IF(ISNUMBER($A50),IF(AS46=AS47,AS46,IFERROR(VLOOKUP($A50,$A$82:AS$101,AS$38+2,0),0)+IFERROR(VLOOKUP($A50,$A$115:AS$134,AS$38+2,FALSE),0)+IFERROR(VLOOKUP($A50,$A$148:AS$167,AS$38+2,0),0)+IFERROR(VLOOKUP($A50,$A$181:AS$200,AS$38+2,0),0)+IFERROR(VLOOKUP($A50,$A$214:AS$233,AS$38+2,0),0)+IFERROR(VLOOKUP($A50,$A$247:AS$266,AS$38+2,0),0)+IFERROR(VLOOKUP($A50,$A$313:AS$332,AS$38+2,0),0)+IFERROR(VLOOKUP($A50,$A$280:AS$299,AS$38+2,0),0)+IFERROR(VLOOKUP($A50,$A$346:AS$365,AS$38+2,0),0)+IFERROR(VLOOKUP($A50,$A$379:AS$398,AS$38+2,0),0)),"")</f>
        <v/>
      </c>
      <c r="AT50" s="362" t="str">
        <f>IF(ISNUMBER($A50),IF(AT46=AT47,AT46,IFERROR(VLOOKUP($A50,$A$82:AT$101,AT$38+2,0),0)+IFERROR(VLOOKUP($A50,$A$115:AT$134,AT$38+2,FALSE),0)+IFERROR(VLOOKUP($A50,$A$148:AT$167,AT$38+2,0),0)+IFERROR(VLOOKUP($A50,$A$181:AT$200,AT$38+2,0),0)+IFERROR(VLOOKUP($A50,$A$214:AT$233,AT$38+2,0),0)+IFERROR(VLOOKUP($A50,$A$247:AT$266,AT$38+2,0),0)+IFERROR(VLOOKUP($A50,$A$313:AT$332,AT$38+2,0),0)+IFERROR(VLOOKUP($A50,$A$280:AT$299,AT$38+2,0),0)+IFERROR(VLOOKUP($A50,$A$346:AT$365,AT$38+2,0),0)+IFERROR(VLOOKUP($A50,$A$379:AT$398,AT$38+2,0),0)),"")</f>
        <v/>
      </c>
      <c r="AU50" s="362" t="str">
        <f>IF(ISNUMBER($A50),IF(AU46=AU47,AU46,IFERROR(VLOOKUP($A50,$A$82:AU$101,AU$38+2,0),0)+IFERROR(VLOOKUP($A50,$A$115:AU$134,AU$38+2,FALSE),0)+IFERROR(VLOOKUP($A50,$A$148:AU$167,AU$38+2,0),0)+IFERROR(VLOOKUP($A50,$A$181:AU$200,AU$38+2,0),0)+IFERROR(VLOOKUP($A50,$A$214:AU$233,AU$38+2,0),0)+IFERROR(VLOOKUP($A50,$A$247:AU$266,AU$38+2,0),0)+IFERROR(VLOOKUP($A50,$A$313:AU$332,AU$38+2,0),0)+IFERROR(VLOOKUP($A50,$A$280:AU$299,AU$38+2,0),0)+IFERROR(VLOOKUP($A50,$A$346:AU$365,AU$38+2,0),0)+IFERROR(VLOOKUP($A50,$A$379:AU$398,AU$38+2,0),0)),"")</f>
        <v/>
      </c>
      <c r="AV50" s="362" t="str">
        <f>IF(ISNUMBER($A50),IF(AV46=AV47,AV46,IFERROR(VLOOKUP($A50,$A$82:AV$101,AV$38+2,0),0)+IFERROR(VLOOKUP($A50,$A$115:AV$134,AV$38+2,FALSE),0)+IFERROR(VLOOKUP($A50,$A$148:AV$167,AV$38+2,0),0)+IFERROR(VLOOKUP($A50,$A$181:AV$200,AV$38+2,0),0)+IFERROR(VLOOKUP($A50,$A$214:AV$233,AV$38+2,0),0)+IFERROR(VLOOKUP($A50,$A$247:AV$266,AV$38+2,0),0)+IFERROR(VLOOKUP($A50,$A$313:AV$332,AV$38+2,0),0)+IFERROR(VLOOKUP($A50,$A$280:AV$299,AV$38+2,0),0)+IFERROR(VLOOKUP($A50,$A$346:AV$365,AV$38+2,0),0)+IFERROR(VLOOKUP($A50,$A$379:AV$398,AV$38+2,0),0)),"")</f>
        <v/>
      </c>
      <c r="AW50" s="362" t="str">
        <f>IF(ISNUMBER($A50),IF(AW46=AW47,AW46,IFERROR(VLOOKUP($A50,$A$82:AW$101,AW$38+2,0),0)+IFERROR(VLOOKUP($A50,$A$115:AW$134,AW$38+2,FALSE),0)+IFERROR(VLOOKUP($A50,$A$148:AW$167,AW$38+2,0),0)+IFERROR(VLOOKUP($A50,$A$181:AW$200,AW$38+2,0),0)+IFERROR(VLOOKUP($A50,$A$214:AW$233,AW$38+2,0),0)+IFERROR(VLOOKUP($A50,$A$247:AW$266,AW$38+2,0),0)+IFERROR(VLOOKUP($A50,$A$313:AW$332,AW$38+2,0),0)+IFERROR(VLOOKUP($A50,$A$280:AW$299,AW$38+2,0),0)+IFERROR(VLOOKUP($A50,$A$346:AW$365,AW$38+2,0),0)+IFERROR(VLOOKUP($A50,$A$379:AW$398,AW$38+2,0),0)),"")</f>
        <v/>
      </c>
      <c r="AX50" s="362" t="str">
        <f>IF(ISNUMBER($A50),IF(AX46=AX47,AX46,IFERROR(VLOOKUP($A50,$A$82:AX$101,AX$38+2,0),0)+IFERROR(VLOOKUP($A50,$A$115:AX$134,AX$38+2,FALSE),0)+IFERROR(VLOOKUP($A50,$A$148:AX$167,AX$38+2,0),0)+IFERROR(VLOOKUP($A50,$A$181:AX$200,AX$38+2,0),0)+IFERROR(VLOOKUP($A50,$A$214:AX$233,AX$38+2,0),0)+IFERROR(VLOOKUP($A50,$A$247:AX$266,AX$38+2,0),0)+IFERROR(VLOOKUP($A50,$A$313:AX$332,AX$38+2,0),0)+IFERROR(VLOOKUP($A50,$A$280:AX$299,AX$38+2,0),0)+IFERROR(VLOOKUP($A50,$A$346:AX$365,AX$38+2,0),0)+IFERROR(VLOOKUP($A50,$A$379:AX$398,AX$38+2,0),0)),"")</f>
        <v/>
      </c>
      <c r="AY50" s="362" t="str">
        <f>IF(ISNUMBER($A50),IF(AY46=AY47,AY46,IFERROR(VLOOKUP($A50,$A$82:AY$101,AY$38+2,0),0)+IFERROR(VLOOKUP($A50,$A$115:AY$134,AY$38+2,FALSE),0)+IFERROR(VLOOKUP($A50,$A$148:AY$167,AY$38+2,0),0)+IFERROR(VLOOKUP($A50,$A$181:AY$200,AY$38+2,0),0)+IFERROR(VLOOKUP($A50,$A$214:AY$233,AY$38+2,0),0)+IFERROR(VLOOKUP($A50,$A$247:AY$266,AY$38+2,0),0)+IFERROR(VLOOKUP($A50,$A$313:AY$332,AY$38+2,0),0)+IFERROR(VLOOKUP($A50,$A$280:AY$299,AY$38+2,0),0)+IFERROR(VLOOKUP($A50,$A$346:AY$365,AY$38+2,0),0)+IFERROR(VLOOKUP($A50,$A$379:AY$398,AY$38+2,0),0)),"")</f>
        <v/>
      </c>
      <c r="AZ50" s="362" t="str">
        <f>IF(ISNUMBER($A50),IF(AZ46=AZ47,AZ46,IFERROR(VLOOKUP($A50,$A$82:AZ$101,AZ$38+2,0),0)+IFERROR(VLOOKUP($A50,$A$115:AZ$134,AZ$38+2,FALSE),0)+IFERROR(VLOOKUP($A50,$A$148:AZ$167,AZ$38+2,0),0)+IFERROR(VLOOKUP($A50,$A$181:AZ$200,AZ$38+2,0),0)+IFERROR(VLOOKUP($A50,$A$214:AZ$233,AZ$38+2,0),0)+IFERROR(VLOOKUP($A50,$A$247:AZ$266,AZ$38+2,0),0)+IFERROR(VLOOKUP($A50,$A$313:AZ$332,AZ$38+2,0),0)+IFERROR(VLOOKUP($A50,$A$280:AZ$299,AZ$38+2,0),0)+IFERROR(VLOOKUP($A50,$A$346:AZ$365,AZ$38+2,0),0)+IFERROR(VLOOKUP($A50,$A$379:AZ$398,AZ$38+2,0),0)),"")</f>
        <v/>
      </c>
      <c r="BA50" s="363" t="str">
        <f>IF(ISNUMBER($A50),IF(BA46=BA47,BA46,IFERROR(VLOOKUP($A50,$A$82:BA$101,BA$38+2,0),0)+IFERROR(VLOOKUP($A50,$A$115:BA$134,BA$38+2,FALSE),0)+IFERROR(VLOOKUP($A50,$A$148:BA$167,BA$38+2,0),0)+IFERROR(VLOOKUP($A50,$A$181:BA$200,BA$38+2,0),0)+IFERROR(VLOOKUP($A50,$A$214:BA$233,BA$38+2,0),0)+IFERROR(VLOOKUP($A50,$A$247:BA$266,BA$38+2,0),0)+IFERROR(VLOOKUP($A50,$A$313:BA$332,BA$38+2,0),0)+IFERROR(VLOOKUP($A50,$A$280:BA$299,BA$38+2,0),0)+IFERROR(VLOOKUP($A50,$A$346:BA$365,BA$38+2,0),0)+IFERROR(VLOOKUP($A50,$A$379:BA$398,BA$38+2,0),0)),"")</f>
        <v/>
      </c>
    </row>
    <row r="51" spans="1:53" x14ac:dyDescent="0.2">
      <c r="A51" s="340" t="str">
        <f>IF(B43&gt;1,IF(A50&lt;DATE(YEAR(A50),MONTH($K$4),DAY($K$4)),DATE(YEAR(A50),MONTH($K$4),DAY($K$4)),IF(A50&lt;DATE(YEAR(A50),MONTH($K$5),DAY($K$5)),DATE(YEAR(A50),MONTH($K$5),DAY($K$5)),IF(A50&lt;DATE(YEAR(A50),MONTH($K$6),DAY($K$6)),DATE(YEAR(A50),MONTH($K$6),DAY($K$6)),DATE(YEAR(A50)+1,MONTH($K$3),DAY($K$3))))),"")</f>
        <v/>
      </c>
      <c r="B51" s="335" t="str">
        <f t="shared" ref="B51:B69" si="17">IF(SUM(C51:BA51)&gt;0,SUM(C51:BA51),"")</f>
        <v/>
      </c>
      <c r="C51" s="362" t="str">
        <f>IF(AND(ISNUMBER($A51),C$46&gt;C$47),IFERROR(VLOOKUP($A51,$A$82:C$101,C$38+2,0),0)+IFERROR(VLOOKUP($A51,$A$115:C$134,C$38+2,FALSE),0)+IFERROR(VLOOKUP($A51,$A$148:C$167,C$38+2,0),0)+IFERROR(VLOOKUP($A51,$A$181:C$200,C$38+2,0),0)+IFERROR(VLOOKUP($A51,$A$214:C$233,C$38+2,0),0)+IFERROR(VLOOKUP($A51,$A$247:C$266,C$38+2,0),0)+IFERROR(VLOOKUP($A51,$A$313:C$332,C$38+2,0),0)+IFERROR(VLOOKUP($A51,$A$280:C$299,C$38+2,0),0)+IFERROR(VLOOKUP($A51,$A$346:C$365,C$38+2,0),0)+IFERROR(VLOOKUP($A51,$A$379:C$398,C$38+2,0),0),"")</f>
        <v/>
      </c>
      <c r="D51" s="362" t="str">
        <f>IF(AND(ISNUMBER($A51),D$46&gt;D$47),IFERROR(VLOOKUP($A51,$A$82:D$101,D$38+2,0),0)+IFERROR(VLOOKUP($A51,$A$115:D$134,D$38+2,FALSE),0)+IFERROR(VLOOKUP($A51,$A$148:D$167,D$38+2,0),0)+IFERROR(VLOOKUP($A51,$A$181:D$200,D$38+2,0),0)+IFERROR(VLOOKUP($A51,$A$214:D$233,D$38+2,0),0)+IFERROR(VLOOKUP($A51,$A$247:D$266,D$38+2,0),0)+IFERROR(VLOOKUP($A51,$A$313:D$332,D$38+2,0),0)+IFERROR(VLOOKUP($A51,$A$280:D$299,D$38+2,0),0)+IFERROR(VLOOKUP($A51,$A$346:D$365,D$38+2,0),0)+IFERROR(VLOOKUP($A51,$A$379:D$398,D$38+2,0),0),"")</f>
        <v/>
      </c>
      <c r="E51" s="362" t="str">
        <f>IF(AND(ISNUMBER($A51),E$46&gt;E$47),IFERROR(VLOOKUP($A51,$A$82:E$101,E$38+2,0),0)+IFERROR(VLOOKUP($A51,$A$115:E$134,E$38+2,FALSE),0)+IFERROR(VLOOKUP($A51,$A$148:E$167,E$38+2,0),0)+IFERROR(VLOOKUP($A51,$A$181:E$200,E$38+2,0),0)+IFERROR(VLOOKUP($A51,$A$214:E$233,E$38+2,0),0)+IFERROR(VLOOKUP($A51,$A$247:E$266,E$38+2,0),0)+IFERROR(VLOOKUP($A51,$A$313:E$332,E$38+2,0),0)+IFERROR(VLOOKUP($A51,$A$280:E$299,E$38+2,0),0)+IFERROR(VLOOKUP($A51,$A$346:E$365,E$38+2,0),0)+IFERROR(VLOOKUP($A51,$A$379:E$398,E$38+2,0),0),"")</f>
        <v/>
      </c>
      <c r="F51" s="362" t="str">
        <f>IF(AND(ISNUMBER($A51),F$46&gt;F$47),IFERROR(VLOOKUP($A51,$A$82:F$101,F$38+2,0),0)+IFERROR(VLOOKUP($A51,$A$115:F$134,F$38+2,FALSE),0)+IFERROR(VLOOKUP($A51,$A$148:F$167,F$38+2,0),0)+IFERROR(VLOOKUP($A51,$A$181:F$200,F$38+2,0),0)+IFERROR(VLOOKUP($A51,$A$214:F$233,F$38+2,0),0)+IFERROR(VLOOKUP($A51,$A$247:F$266,F$38+2,0),0)+IFERROR(VLOOKUP($A51,$A$313:F$332,F$38+2,0),0)+IFERROR(VLOOKUP($A51,$A$280:F$299,F$38+2,0),0)+IFERROR(VLOOKUP($A51,$A$346:F$365,F$38+2,0),0)+IFERROR(VLOOKUP($A51,$A$379:F$398,F$38+2,0),0),"")</f>
        <v/>
      </c>
      <c r="G51" s="362" t="str">
        <f>IF(AND(ISNUMBER($A51),G$46&gt;G$47),IFERROR(VLOOKUP($A51,$A$82:G$101,G$38+2,0),0)+IFERROR(VLOOKUP($A51,$A$115:G$134,G$38+2,FALSE),0)+IFERROR(VLOOKUP($A51,$A$148:G$167,G$38+2,0),0)+IFERROR(VLOOKUP($A51,$A$181:G$200,G$38+2,0),0)+IFERROR(VLOOKUP($A51,$A$214:G$233,G$38+2,0),0)+IFERROR(VLOOKUP($A51,$A$247:G$266,G$38+2,0),0)+IFERROR(VLOOKUP($A51,$A$313:G$332,G$38+2,0),0)+IFERROR(VLOOKUP($A51,$A$280:G$299,G$38+2,0),0)+IFERROR(VLOOKUP($A51,$A$346:G$365,G$38+2,0),0)+IFERROR(VLOOKUP($A51,$A$379:G$398,G$38+2,0),0),"")</f>
        <v/>
      </c>
      <c r="H51" s="362" t="str">
        <f>IF(AND(ISNUMBER($A51),H$46&gt;H$47),IFERROR(VLOOKUP($A51,$A$82:H$101,H$38+2,0),0)+IFERROR(VLOOKUP($A51,$A$115:H$134,H$38+2,FALSE),0)+IFERROR(VLOOKUP($A51,$A$148:H$167,H$38+2,0),0)+IFERROR(VLOOKUP($A51,$A$181:H$200,H$38+2,0),0)+IFERROR(VLOOKUP($A51,$A$214:H$233,H$38+2,0),0)+IFERROR(VLOOKUP($A51,$A$247:H$266,H$38+2,0),0)+IFERROR(VLOOKUP($A51,$A$313:H$332,H$38+2,0),0)+IFERROR(VLOOKUP($A51,$A$280:H$299,H$38+2,0),0)+IFERROR(VLOOKUP($A51,$A$346:H$365,H$38+2,0),0)+IFERROR(VLOOKUP($A51,$A$379:H$398,H$38+2,0),0),"")</f>
        <v/>
      </c>
      <c r="I51" s="362" t="str">
        <f>IF(AND(ISNUMBER($A51),I$46&gt;I$47),IFERROR(VLOOKUP($A51,$A$82:I$101,I$38+2,0),0)+IFERROR(VLOOKUP($A51,$A$115:I$134,I$38+2,FALSE),0)+IFERROR(VLOOKUP($A51,$A$148:I$167,I$38+2,0),0)+IFERROR(VLOOKUP($A51,$A$181:I$200,I$38+2,0),0)+IFERROR(VLOOKUP($A51,$A$214:I$233,I$38+2,0),0)+IFERROR(VLOOKUP($A51,$A$247:I$266,I$38+2,0),0)+IFERROR(VLOOKUP($A51,$A$313:I$332,I$38+2,0),0)+IFERROR(VLOOKUP($A51,$A$280:I$299,I$38+2,0),0)+IFERROR(VLOOKUP($A51,$A$346:I$365,I$38+2,0),0)+IFERROR(VLOOKUP($A51,$A$379:I$398,I$38+2,0),0),"")</f>
        <v/>
      </c>
      <c r="J51" s="362" t="str">
        <f>IF(AND(ISNUMBER($A51),J$46&gt;J$47),IFERROR(VLOOKUP($A51,$A$82:J$101,J$38+2,0),0)+IFERROR(VLOOKUP($A51,$A$115:J$134,J$38+2,FALSE),0)+IFERROR(VLOOKUP($A51,$A$148:J$167,J$38+2,0),0)+IFERROR(VLOOKUP($A51,$A$181:J$200,J$38+2,0),0)+IFERROR(VLOOKUP($A51,$A$214:J$233,J$38+2,0),0)+IFERROR(VLOOKUP($A51,$A$247:J$266,J$38+2,0),0)+IFERROR(VLOOKUP($A51,$A$313:J$332,J$38+2,0),0)+IFERROR(VLOOKUP($A51,$A$280:J$299,J$38+2,0),0)+IFERROR(VLOOKUP($A51,$A$346:J$365,J$38+2,0),0)+IFERROR(VLOOKUP($A51,$A$379:J$398,J$38+2,0),0),"")</f>
        <v/>
      </c>
      <c r="K51" s="362" t="str">
        <f>IF(AND(ISNUMBER($A51),K$46&gt;K$47),IFERROR(VLOOKUP($A51,$A$82:K$101,K$38+2,0),0)+IFERROR(VLOOKUP($A51,$A$115:K$134,K$38+2,FALSE),0)+IFERROR(VLOOKUP($A51,$A$148:K$167,K$38+2,0),0)+IFERROR(VLOOKUP($A51,$A$181:K$200,K$38+2,0),0)+IFERROR(VLOOKUP($A51,$A$214:K$233,K$38+2,0),0)+IFERROR(VLOOKUP($A51,$A$247:K$266,K$38+2,0),0)+IFERROR(VLOOKUP($A51,$A$313:K$332,K$38+2,0),0)+IFERROR(VLOOKUP($A51,$A$280:K$299,K$38+2,0),0)+IFERROR(VLOOKUP($A51,$A$346:K$365,K$38+2,0),0)+IFERROR(VLOOKUP($A51,$A$379:K$398,K$38+2,0),0),"")</f>
        <v/>
      </c>
      <c r="L51" s="362" t="str">
        <f>IF(AND(ISNUMBER($A51),L$46&gt;L$47),IFERROR(VLOOKUP($A51,$A$82:L$101,L$38+2,0),0)+IFERROR(VLOOKUP($A51,$A$115:L$134,L$38+2,FALSE),0)+IFERROR(VLOOKUP($A51,$A$148:L$167,L$38+2,0),0)+IFERROR(VLOOKUP($A51,$A$181:L$200,L$38+2,0),0)+IFERROR(VLOOKUP($A51,$A$214:L$233,L$38+2,0),0)+IFERROR(VLOOKUP($A51,$A$247:L$266,L$38+2,0),0)+IFERROR(VLOOKUP($A51,$A$313:L$332,L$38+2,0),0)+IFERROR(VLOOKUP($A51,$A$280:L$299,L$38+2,0),0)+IFERROR(VLOOKUP($A51,$A$346:L$365,L$38+2,0),0)+IFERROR(VLOOKUP($A51,$A$379:L$398,L$38+2,0),0),"")</f>
        <v/>
      </c>
      <c r="M51" s="362" t="str">
        <f>IF(AND(ISNUMBER($A51),M$46&gt;M$47),IFERROR(VLOOKUP($A51,$A$82:M$101,M$38+2,0),0)+IFERROR(VLOOKUP($A51,$A$115:M$134,M$38+2,FALSE),0)+IFERROR(VLOOKUP($A51,$A$148:M$167,M$38+2,0),0)+IFERROR(VLOOKUP($A51,$A$181:M$200,M$38+2,0),0)+IFERROR(VLOOKUP($A51,$A$214:M$233,M$38+2,0),0)+IFERROR(VLOOKUP($A51,$A$247:M$266,M$38+2,0),0)+IFERROR(VLOOKUP($A51,$A$313:M$332,M$38+2,0),0)+IFERROR(VLOOKUP($A51,$A$280:M$299,M$38+2,0),0)+IFERROR(VLOOKUP($A51,$A$346:M$365,M$38+2,0),0)+IFERROR(VLOOKUP($A51,$A$379:M$398,M$38+2,0),0),"")</f>
        <v/>
      </c>
      <c r="N51" s="362" t="str">
        <f>IF(AND(ISNUMBER($A51),N$46&gt;N$47),IFERROR(VLOOKUP($A51,$A$82:N$101,N$38+2,0),0)+IFERROR(VLOOKUP($A51,$A$115:N$134,N$38+2,FALSE),0)+IFERROR(VLOOKUP($A51,$A$148:N$167,N$38+2,0),0)+IFERROR(VLOOKUP($A51,$A$181:N$200,N$38+2,0),0)+IFERROR(VLOOKUP($A51,$A$214:N$233,N$38+2,0),0)+IFERROR(VLOOKUP($A51,$A$247:N$266,N$38+2,0),0)+IFERROR(VLOOKUP($A51,$A$313:N$332,N$38+2,0),0)+IFERROR(VLOOKUP($A51,$A$280:N$299,N$38+2,0),0)+IFERROR(VLOOKUP($A51,$A$346:N$365,N$38+2,0),0)+IFERROR(VLOOKUP($A51,$A$379:N$398,N$38+2,0),0),"")</f>
        <v/>
      </c>
      <c r="O51" s="362" t="str">
        <f>IF(AND(ISNUMBER($A51),O$46&gt;O$47),IFERROR(VLOOKUP($A51,$A$82:O$101,O$38+2,0),0)+IFERROR(VLOOKUP($A51,$A$115:O$134,O$38+2,FALSE),0)+IFERROR(VLOOKUP($A51,$A$148:O$167,O$38+2,0),0)+IFERROR(VLOOKUP($A51,$A$181:O$200,O$38+2,0),0)+IFERROR(VLOOKUP($A51,$A$214:O$233,O$38+2,0),0)+IFERROR(VLOOKUP($A51,$A$247:O$266,O$38+2,0),0)+IFERROR(VLOOKUP($A51,$A$313:O$332,O$38+2,0),0)+IFERROR(VLOOKUP($A51,$A$280:O$299,O$38+2,0),0)+IFERROR(VLOOKUP($A51,$A$346:O$365,O$38+2,0),0)+IFERROR(VLOOKUP($A51,$A$379:O$398,O$38+2,0),0),"")</f>
        <v/>
      </c>
      <c r="P51" s="362" t="str">
        <f>IF(AND(ISNUMBER($A51),P$46&gt;P$47),IFERROR(VLOOKUP($A51,$A$82:P$101,P$38+2,0),0)+IFERROR(VLOOKUP($A51,$A$115:P$134,P$38+2,FALSE),0)+IFERROR(VLOOKUP($A51,$A$148:P$167,P$38+2,0),0)+IFERROR(VLOOKUP($A51,$A$181:P$200,P$38+2,0),0)+IFERROR(VLOOKUP($A51,$A$214:P$233,P$38+2,0),0)+IFERROR(VLOOKUP($A51,$A$247:P$266,P$38+2,0),0)+IFERROR(VLOOKUP($A51,$A$313:P$332,P$38+2,0),0)+IFERROR(VLOOKUP($A51,$A$280:P$299,P$38+2,0),0)+IFERROR(VLOOKUP($A51,$A$346:P$365,P$38+2,0),0)+IFERROR(VLOOKUP($A51,$A$379:P$398,P$38+2,0),0),"")</f>
        <v/>
      </c>
      <c r="Q51" s="362" t="str">
        <f>IF(AND(ISNUMBER($A51),Q$46&gt;Q$47),IFERROR(VLOOKUP($A51,$A$82:Q$101,Q$38+2,0),0)+IFERROR(VLOOKUP($A51,$A$115:Q$134,Q$38+2,FALSE),0)+IFERROR(VLOOKUP($A51,$A$148:Q$167,Q$38+2,0),0)+IFERROR(VLOOKUP($A51,$A$181:Q$200,Q$38+2,0),0)+IFERROR(VLOOKUP($A51,$A$214:Q$233,Q$38+2,0),0)+IFERROR(VLOOKUP($A51,$A$247:Q$266,Q$38+2,0),0)+IFERROR(VLOOKUP($A51,$A$313:Q$332,Q$38+2,0),0)+IFERROR(VLOOKUP($A51,$A$280:Q$299,Q$38+2,0),0)+IFERROR(VLOOKUP($A51,$A$346:Q$365,Q$38+2,0),0)+IFERROR(VLOOKUP($A51,$A$379:Q$398,Q$38+2,0),0),"")</f>
        <v/>
      </c>
      <c r="R51" s="362" t="str">
        <f>IF(AND(ISNUMBER($A51),R$46&gt;R$47),IFERROR(VLOOKUP($A51,$A$82:R$101,R$38+2,0),0)+IFERROR(VLOOKUP($A51,$A$115:R$134,R$38+2,FALSE),0)+IFERROR(VLOOKUP($A51,$A$148:R$167,R$38+2,0),0)+IFERROR(VLOOKUP($A51,$A$181:R$200,R$38+2,0),0)+IFERROR(VLOOKUP($A51,$A$214:R$233,R$38+2,0),0)+IFERROR(VLOOKUP($A51,$A$247:R$266,R$38+2,0),0)+IFERROR(VLOOKUP($A51,$A$313:R$332,R$38+2,0),0)+IFERROR(VLOOKUP($A51,$A$280:R$299,R$38+2,0),0)+IFERROR(VLOOKUP($A51,$A$346:R$365,R$38+2,0),0)+IFERROR(VLOOKUP($A51,$A$379:R$398,R$38+2,0),0),"")</f>
        <v/>
      </c>
      <c r="S51" s="362" t="str">
        <f>IF(AND(ISNUMBER($A51),S$46&gt;S$47),IFERROR(VLOOKUP($A51,$A$82:S$101,S$38+2,0),0)+IFERROR(VLOOKUP($A51,$A$115:S$134,S$38+2,FALSE),0)+IFERROR(VLOOKUP($A51,$A$148:S$167,S$38+2,0),0)+IFERROR(VLOOKUP($A51,$A$181:S$200,S$38+2,0),0)+IFERROR(VLOOKUP($A51,$A$214:S$233,S$38+2,0),0)+IFERROR(VLOOKUP($A51,$A$247:S$266,S$38+2,0),0)+IFERROR(VLOOKUP($A51,$A$313:S$332,S$38+2,0),0)+IFERROR(VLOOKUP($A51,$A$280:S$299,S$38+2,0),0)+IFERROR(VLOOKUP($A51,$A$346:S$365,S$38+2,0),0)+IFERROR(VLOOKUP($A51,$A$379:S$398,S$38+2,0),0),"")</f>
        <v/>
      </c>
      <c r="T51" s="362" t="str">
        <f>IF(AND(ISNUMBER($A51),T$46&gt;T$47),IFERROR(VLOOKUP($A51,$A$82:T$101,T$38+2,0),0)+IFERROR(VLOOKUP($A51,$A$115:T$134,T$38+2,FALSE),0)+IFERROR(VLOOKUP($A51,$A$148:T$167,T$38+2,0),0)+IFERROR(VLOOKUP($A51,$A$181:T$200,T$38+2,0),0)+IFERROR(VLOOKUP($A51,$A$214:T$233,T$38+2,0),0)+IFERROR(VLOOKUP($A51,$A$247:T$266,T$38+2,0),0)+IFERROR(VLOOKUP($A51,$A$313:T$332,T$38+2,0),0)+IFERROR(VLOOKUP($A51,$A$280:T$299,T$38+2,0),0)+IFERROR(VLOOKUP($A51,$A$346:T$365,T$38+2,0),0)+IFERROR(VLOOKUP($A51,$A$379:T$398,T$38+2,0),0),"")</f>
        <v/>
      </c>
      <c r="U51" s="362" t="str">
        <f>IF(AND(ISNUMBER($A51),U$46&gt;U$47),IFERROR(VLOOKUP($A51,$A$82:U$101,U$38+2,0),0)+IFERROR(VLOOKUP($A51,$A$115:U$134,U$38+2,FALSE),0)+IFERROR(VLOOKUP($A51,$A$148:U$167,U$38+2,0),0)+IFERROR(VLOOKUP($A51,$A$181:U$200,U$38+2,0),0)+IFERROR(VLOOKUP($A51,$A$214:U$233,U$38+2,0),0)+IFERROR(VLOOKUP($A51,$A$247:U$266,U$38+2,0),0)+IFERROR(VLOOKUP($A51,$A$313:U$332,U$38+2,0),0)+IFERROR(VLOOKUP($A51,$A$280:U$299,U$38+2,0),0)+IFERROR(VLOOKUP($A51,$A$346:U$365,U$38+2,0),0)+IFERROR(VLOOKUP($A51,$A$379:U$398,U$38+2,0),0),"")</f>
        <v/>
      </c>
      <c r="V51" s="362" t="str">
        <f>IF(AND(ISNUMBER($A51),V$46&gt;V$47),IFERROR(VLOOKUP($A51,$A$82:V$101,V$38+2,0),0)+IFERROR(VLOOKUP($A51,$A$115:V$134,V$38+2,FALSE),0)+IFERROR(VLOOKUP($A51,$A$148:V$167,V$38+2,0),0)+IFERROR(VLOOKUP($A51,$A$181:V$200,V$38+2,0),0)+IFERROR(VLOOKUP($A51,$A$214:V$233,V$38+2,0),0)+IFERROR(VLOOKUP($A51,$A$247:V$266,V$38+2,0),0)+IFERROR(VLOOKUP($A51,$A$313:V$332,V$38+2,0),0)+IFERROR(VLOOKUP($A51,$A$280:V$299,V$38+2,0),0)+IFERROR(VLOOKUP($A51,$A$346:V$365,V$38+2,0),0)+IFERROR(VLOOKUP($A51,$A$379:V$398,V$38+2,0),0),"")</f>
        <v/>
      </c>
      <c r="W51" s="362" t="str">
        <f>IF(AND(ISNUMBER($A51),W$46&gt;W$47),IFERROR(VLOOKUP($A51,$A$82:W$101,W$38+2,0),0)+IFERROR(VLOOKUP($A51,$A$115:W$134,W$38+2,FALSE),0)+IFERROR(VLOOKUP($A51,$A$148:W$167,W$38+2,0),0)+IFERROR(VLOOKUP($A51,$A$181:W$200,W$38+2,0),0)+IFERROR(VLOOKUP($A51,$A$214:W$233,W$38+2,0),0)+IFERROR(VLOOKUP($A51,$A$247:W$266,W$38+2,0),0)+IFERROR(VLOOKUP($A51,$A$313:W$332,W$38+2,0),0)+IFERROR(VLOOKUP($A51,$A$280:W$299,W$38+2,0),0)+IFERROR(VLOOKUP($A51,$A$346:W$365,W$38+2,0),0)+IFERROR(VLOOKUP($A51,$A$379:W$398,W$38+2,0),0),"")</f>
        <v/>
      </c>
      <c r="X51" s="362" t="str">
        <f>IF(AND(ISNUMBER($A51),X$46&gt;X$47),IFERROR(VLOOKUP($A51,$A$82:X$101,X$38+2,0),0)+IFERROR(VLOOKUP($A51,$A$115:X$134,X$38+2,FALSE),0)+IFERROR(VLOOKUP($A51,$A$148:X$167,X$38+2,0),0)+IFERROR(VLOOKUP($A51,$A$181:X$200,X$38+2,0),0)+IFERROR(VLOOKUP($A51,$A$214:X$233,X$38+2,0),0)+IFERROR(VLOOKUP($A51,$A$247:X$266,X$38+2,0),0)+IFERROR(VLOOKUP($A51,$A$313:X$332,X$38+2,0),0)+IFERROR(VLOOKUP($A51,$A$280:X$299,X$38+2,0),0)+IFERROR(VLOOKUP($A51,$A$346:X$365,X$38+2,0),0)+IFERROR(VLOOKUP($A51,$A$379:X$398,X$38+2,0),0),"")</f>
        <v/>
      </c>
      <c r="Y51" s="362" t="str">
        <f>IF(AND(ISNUMBER($A51),Y$46&gt;Y$47),IFERROR(VLOOKUP($A51,$A$82:Y$101,Y$38+2,0),0)+IFERROR(VLOOKUP($A51,$A$115:Y$134,Y$38+2,FALSE),0)+IFERROR(VLOOKUP($A51,$A$148:Y$167,Y$38+2,0),0)+IFERROR(VLOOKUP($A51,$A$181:Y$200,Y$38+2,0),0)+IFERROR(VLOOKUP($A51,$A$214:Y$233,Y$38+2,0),0)+IFERROR(VLOOKUP($A51,$A$247:Y$266,Y$38+2,0),0)+IFERROR(VLOOKUP($A51,$A$313:Y$332,Y$38+2,0),0)+IFERROR(VLOOKUP($A51,$A$280:Y$299,Y$38+2,0),0)+IFERROR(VLOOKUP($A51,$A$346:Y$365,Y$38+2,0),0)+IFERROR(VLOOKUP($A51,$A$379:Y$398,Y$38+2,0),0),"")</f>
        <v/>
      </c>
      <c r="Z51" s="362" t="str">
        <f>IF(AND(ISNUMBER($A51),Z$46&gt;Z$47),IFERROR(VLOOKUP($A51,$A$82:Z$101,Z$38+2,0),0)+IFERROR(VLOOKUP($A51,$A$115:Z$134,Z$38+2,FALSE),0)+IFERROR(VLOOKUP($A51,$A$148:Z$167,Z$38+2,0),0)+IFERROR(VLOOKUP($A51,$A$181:Z$200,Z$38+2,0),0)+IFERROR(VLOOKUP($A51,$A$214:Z$233,Z$38+2,0),0)+IFERROR(VLOOKUP($A51,$A$247:Z$266,Z$38+2,0),0)+IFERROR(VLOOKUP($A51,$A$313:Z$332,Z$38+2,0),0)+IFERROR(VLOOKUP($A51,$A$280:Z$299,Z$38+2,0),0)+IFERROR(VLOOKUP($A51,$A$346:Z$365,Z$38+2,0),0)+IFERROR(VLOOKUP($A51,$A$379:Z$398,Z$38+2,0),0),"")</f>
        <v/>
      </c>
      <c r="AA51" s="362" t="str">
        <f>IF(AND(ISNUMBER($A51),AA$46&gt;AA$47),IFERROR(VLOOKUP($A51,$A$82:AA$101,AA$38+2,0),0)+IFERROR(VLOOKUP($A51,$A$115:AA$134,AA$38+2,FALSE),0)+IFERROR(VLOOKUP($A51,$A$148:AA$167,AA$38+2,0),0)+IFERROR(VLOOKUP($A51,$A$181:AA$200,AA$38+2,0),0)+IFERROR(VLOOKUP($A51,$A$214:AA$233,AA$38+2,0),0)+IFERROR(VLOOKUP($A51,$A$247:AA$266,AA$38+2,0),0)+IFERROR(VLOOKUP($A51,$A$313:AA$332,AA$38+2,0),0)+IFERROR(VLOOKUP($A51,$A$280:AA$299,AA$38+2,0),0)+IFERROR(VLOOKUP($A51,$A$346:AA$365,AA$38+2,0),0)+IFERROR(VLOOKUP($A51,$A$379:AA$398,AA$38+2,0),0),"")</f>
        <v/>
      </c>
      <c r="AB51" s="362" t="str">
        <f>IF(AND(ISNUMBER($A51),AB$46&gt;AB$47),IFERROR(VLOOKUP($A51,$A$82:AB$101,AB$38+2,0),0)+IFERROR(VLOOKUP($A51,$A$115:AB$134,AB$38+2,FALSE),0)+IFERROR(VLOOKUP($A51,$A$148:AB$167,AB$38+2,0),0)+IFERROR(VLOOKUP($A51,$A$181:AB$200,AB$38+2,0),0)+IFERROR(VLOOKUP($A51,$A$214:AB$233,AB$38+2,0),0)+IFERROR(VLOOKUP($A51,$A$247:AB$266,AB$38+2,0),0)+IFERROR(VLOOKUP($A51,$A$313:AB$332,AB$38+2,0),0)+IFERROR(VLOOKUP($A51,$A$280:AB$299,AB$38+2,0),0)+IFERROR(VLOOKUP($A51,$A$346:AB$365,AB$38+2,0),0)+IFERROR(VLOOKUP($A51,$A$379:AB$398,AB$38+2,0),0),"")</f>
        <v/>
      </c>
      <c r="AC51" s="362" t="str">
        <f>IF(AND(ISNUMBER($A51),AC$46&gt;AC$47),IFERROR(VLOOKUP($A51,$A$82:AC$101,AC$38+2,0),0)+IFERROR(VLOOKUP($A51,$A$115:AC$134,AC$38+2,FALSE),0)+IFERROR(VLOOKUP($A51,$A$148:AC$167,AC$38+2,0),0)+IFERROR(VLOOKUP($A51,$A$181:AC$200,AC$38+2,0),0)+IFERROR(VLOOKUP($A51,$A$214:AC$233,AC$38+2,0),0)+IFERROR(VLOOKUP($A51,$A$247:AC$266,AC$38+2,0),0)+IFERROR(VLOOKUP($A51,$A$313:AC$332,AC$38+2,0),0)+IFERROR(VLOOKUP($A51,$A$280:AC$299,AC$38+2,0),0)+IFERROR(VLOOKUP($A51,$A$346:AC$365,AC$38+2,0),0)+IFERROR(VLOOKUP($A51,$A$379:AC$398,AC$38+2,0),0),"")</f>
        <v/>
      </c>
      <c r="AD51" s="362" t="str">
        <f>IF(AND(ISNUMBER($A51),AD$46&gt;AD$47),IFERROR(VLOOKUP($A51,$A$82:AD$101,AD$38+2,0),0)+IFERROR(VLOOKUP($A51,$A$115:AD$134,AD$38+2,FALSE),0)+IFERROR(VLOOKUP($A51,$A$148:AD$167,AD$38+2,0),0)+IFERROR(VLOOKUP($A51,$A$181:AD$200,AD$38+2,0),0)+IFERROR(VLOOKUP($A51,$A$214:AD$233,AD$38+2,0),0)+IFERROR(VLOOKUP($A51,$A$247:AD$266,AD$38+2,0),0)+IFERROR(VLOOKUP($A51,$A$313:AD$332,AD$38+2,0),0)+IFERROR(VLOOKUP($A51,$A$280:AD$299,AD$38+2,0),0)+IFERROR(VLOOKUP($A51,$A$346:AD$365,AD$38+2,0),0)+IFERROR(VLOOKUP($A51,$A$379:AD$398,AD$38+2,0),0),"")</f>
        <v/>
      </c>
      <c r="AE51" s="362" t="str">
        <f>IF(AND(ISNUMBER($A51),AE$46&gt;AE$47),IFERROR(VLOOKUP($A51,$A$82:AE$101,AE$38+2,0),0)+IFERROR(VLOOKUP($A51,$A$115:AE$134,AE$38+2,FALSE),0)+IFERROR(VLOOKUP($A51,$A$148:AE$167,AE$38+2,0),0)+IFERROR(VLOOKUP($A51,$A$181:AE$200,AE$38+2,0),0)+IFERROR(VLOOKUP($A51,$A$214:AE$233,AE$38+2,0),0)+IFERROR(VLOOKUP($A51,$A$247:AE$266,AE$38+2,0),0)+IFERROR(VLOOKUP($A51,$A$313:AE$332,AE$38+2,0),0)+IFERROR(VLOOKUP($A51,$A$280:AE$299,AE$38+2,0),0)+IFERROR(VLOOKUP($A51,$A$346:AE$365,AE$38+2,0),0)+IFERROR(VLOOKUP($A51,$A$379:AE$398,AE$38+2,0),0),"")</f>
        <v/>
      </c>
      <c r="AF51" s="362" t="str">
        <f>IF(AND(ISNUMBER($A51),AF$46&gt;AF$47),IFERROR(VLOOKUP($A51,$A$82:AF$101,AF$38+2,0),0)+IFERROR(VLOOKUP($A51,$A$115:AF$134,AF$38+2,FALSE),0)+IFERROR(VLOOKUP($A51,$A$148:AF$167,AF$38+2,0),0)+IFERROR(VLOOKUP($A51,$A$181:AF$200,AF$38+2,0),0)+IFERROR(VLOOKUP($A51,$A$214:AF$233,AF$38+2,0),0)+IFERROR(VLOOKUP($A51,$A$247:AF$266,AF$38+2,0),0)+IFERROR(VLOOKUP($A51,$A$313:AF$332,AF$38+2,0),0)+IFERROR(VLOOKUP($A51,$A$280:AF$299,AF$38+2,0),0)+IFERROR(VLOOKUP($A51,$A$346:AF$365,AF$38+2,0),0)+IFERROR(VLOOKUP($A51,$A$379:AF$398,AF$38+2,0),0),"")</f>
        <v/>
      </c>
      <c r="AG51" s="362" t="str">
        <f>IF(AND(ISNUMBER($A51),AG$46&gt;AG$47),IFERROR(VLOOKUP($A51,$A$82:AG$101,AG$38+2,0),0)+IFERROR(VLOOKUP($A51,$A$115:AG$134,AG$38+2,FALSE),0)+IFERROR(VLOOKUP($A51,$A$148:AG$167,AG$38+2,0),0)+IFERROR(VLOOKUP($A51,$A$181:AG$200,AG$38+2,0),0)+IFERROR(VLOOKUP($A51,$A$214:AG$233,AG$38+2,0),0)+IFERROR(VLOOKUP($A51,$A$247:AG$266,AG$38+2,0),0)+IFERROR(VLOOKUP($A51,$A$313:AG$332,AG$38+2,0),0)+IFERROR(VLOOKUP($A51,$A$280:AG$299,AG$38+2,0),0)+IFERROR(VLOOKUP($A51,$A$346:AG$365,AG$38+2,0),0)+IFERROR(VLOOKUP($A51,$A$379:AG$398,AG$38+2,0),0),"")</f>
        <v/>
      </c>
      <c r="AH51" s="362" t="str">
        <f>IF(AND(ISNUMBER($A51),AH$46&gt;AH$47),IFERROR(VLOOKUP($A51,$A$82:AH$101,AH$38+2,0),0)+IFERROR(VLOOKUP($A51,$A$115:AH$134,AH$38+2,FALSE),0)+IFERROR(VLOOKUP($A51,$A$148:AH$167,AH$38+2,0),0)+IFERROR(VLOOKUP($A51,$A$181:AH$200,AH$38+2,0),0)+IFERROR(VLOOKUP($A51,$A$214:AH$233,AH$38+2,0),0)+IFERROR(VLOOKUP($A51,$A$247:AH$266,AH$38+2,0),0)+IFERROR(VLOOKUP($A51,$A$313:AH$332,AH$38+2,0),0)+IFERROR(VLOOKUP($A51,$A$280:AH$299,AH$38+2,0),0)+IFERROR(VLOOKUP($A51,$A$346:AH$365,AH$38+2,0),0)+IFERROR(VLOOKUP($A51,$A$379:AH$398,AH$38+2,0),0),"")</f>
        <v/>
      </c>
      <c r="AI51" s="362" t="str">
        <f>IF(AND(ISNUMBER($A51),AI$46&gt;AI$47),IFERROR(VLOOKUP($A51,$A$82:AI$101,AI$38+2,0),0)+IFERROR(VLOOKUP($A51,$A$115:AI$134,AI$38+2,FALSE),0)+IFERROR(VLOOKUP($A51,$A$148:AI$167,AI$38+2,0),0)+IFERROR(VLOOKUP($A51,$A$181:AI$200,AI$38+2,0),0)+IFERROR(VLOOKUP($A51,$A$214:AI$233,AI$38+2,0),0)+IFERROR(VLOOKUP($A51,$A$247:AI$266,AI$38+2,0),0)+IFERROR(VLOOKUP($A51,$A$313:AI$332,AI$38+2,0),0)+IFERROR(VLOOKUP($A51,$A$280:AI$299,AI$38+2,0),0)+IFERROR(VLOOKUP($A51,$A$346:AI$365,AI$38+2,0),0)+IFERROR(VLOOKUP($A51,$A$379:AI$398,AI$38+2,0),0),"")</f>
        <v/>
      </c>
      <c r="AJ51" s="362" t="str">
        <f>IF(AND(ISNUMBER($A51),AJ$46&gt;AJ$47),IFERROR(VLOOKUP($A51,$A$82:AJ$101,AJ$38+2,0),0)+IFERROR(VLOOKUP($A51,$A$115:AJ$134,AJ$38+2,FALSE),0)+IFERROR(VLOOKUP($A51,$A$148:AJ$167,AJ$38+2,0),0)+IFERROR(VLOOKUP($A51,$A$181:AJ$200,AJ$38+2,0),0)+IFERROR(VLOOKUP($A51,$A$214:AJ$233,AJ$38+2,0),0)+IFERROR(VLOOKUP($A51,$A$247:AJ$266,AJ$38+2,0),0)+IFERROR(VLOOKUP($A51,$A$313:AJ$332,AJ$38+2,0),0)+IFERROR(VLOOKUP($A51,$A$280:AJ$299,AJ$38+2,0),0)+IFERROR(VLOOKUP($A51,$A$346:AJ$365,AJ$38+2,0),0)+IFERROR(VLOOKUP($A51,$A$379:AJ$398,AJ$38+2,0),0),"")</f>
        <v/>
      </c>
      <c r="AK51" s="362" t="str">
        <f>IF(AND(ISNUMBER($A51),AK$46&gt;AK$47),IFERROR(VLOOKUP($A51,$A$82:AK$101,AK$38+2,0),0)+IFERROR(VLOOKUP($A51,$A$115:AK$134,AK$38+2,FALSE),0)+IFERROR(VLOOKUP($A51,$A$148:AK$167,AK$38+2,0),0)+IFERROR(VLOOKUP($A51,$A$181:AK$200,AK$38+2,0),0)+IFERROR(VLOOKUP($A51,$A$214:AK$233,AK$38+2,0),0)+IFERROR(VLOOKUP($A51,$A$247:AK$266,AK$38+2,0),0)+IFERROR(VLOOKUP($A51,$A$313:AK$332,AK$38+2,0),0)+IFERROR(VLOOKUP($A51,$A$280:AK$299,AK$38+2,0),0)+IFERROR(VLOOKUP($A51,$A$346:AK$365,AK$38+2,0),0)+IFERROR(VLOOKUP($A51,$A$379:AK$398,AK$38+2,0),0),"")</f>
        <v/>
      </c>
      <c r="AL51" s="362" t="str">
        <f>IF(AND(ISNUMBER($A51),AL$46&gt;AL$47),IFERROR(VLOOKUP($A51,$A$82:AL$101,AL$38+2,0),0)+IFERROR(VLOOKUP($A51,$A$115:AL$134,AL$38+2,FALSE),0)+IFERROR(VLOOKUP($A51,$A$148:AL$167,AL$38+2,0),0)+IFERROR(VLOOKUP($A51,$A$181:AL$200,AL$38+2,0),0)+IFERROR(VLOOKUP($A51,$A$214:AL$233,AL$38+2,0),0)+IFERROR(VLOOKUP($A51,$A$247:AL$266,AL$38+2,0),0)+IFERROR(VLOOKUP($A51,$A$313:AL$332,AL$38+2,0),0)+IFERROR(VLOOKUP($A51,$A$280:AL$299,AL$38+2,0),0)+IFERROR(VLOOKUP($A51,$A$346:AL$365,AL$38+2,0),0)+IFERROR(VLOOKUP($A51,$A$379:AL$398,AL$38+2,0),0),"")</f>
        <v/>
      </c>
      <c r="AM51" s="362" t="str">
        <f>IF(AND(ISNUMBER($A51),AM$46&gt;AM$47),IFERROR(VLOOKUP($A51,$A$82:AM$101,AM$38+2,0),0)+IFERROR(VLOOKUP($A51,$A$115:AM$134,AM$38+2,FALSE),0)+IFERROR(VLOOKUP($A51,$A$148:AM$167,AM$38+2,0),0)+IFERROR(VLOOKUP($A51,$A$181:AM$200,AM$38+2,0),0)+IFERROR(VLOOKUP($A51,$A$214:AM$233,AM$38+2,0),0)+IFERROR(VLOOKUP($A51,$A$247:AM$266,AM$38+2,0),0)+IFERROR(VLOOKUP($A51,$A$313:AM$332,AM$38+2,0),0)+IFERROR(VLOOKUP($A51,$A$280:AM$299,AM$38+2,0),0)+IFERROR(VLOOKUP($A51,$A$346:AM$365,AM$38+2,0),0)+IFERROR(VLOOKUP($A51,$A$379:AM$398,AM$38+2,0),0),"")</f>
        <v/>
      </c>
      <c r="AN51" s="362" t="str">
        <f>IF(AND(ISNUMBER($A51),AN$46&gt;AN$47),IFERROR(VLOOKUP($A51,$A$82:AN$101,AN$38+2,0),0)+IFERROR(VLOOKUP($A51,$A$115:AN$134,AN$38+2,FALSE),0)+IFERROR(VLOOKUP($A51,$A$148:AN$167,AN$38+2,0),0)+IFERROR(VLOOKUP($A51,$A$181:AN$200,AN$38+2,0),0)+IFERROR(VLOOKUP($A51,$A$214:AN$233,AN$38+2,0),0)+IFERROR(VLOOKUP($A51,$A$247:AN$266,AN$38+2,0),0)+IFERROR(VLOOKUP($A51,$A$313:AN$332,AN$38+2,0),0)+IFERROR(VLOOKUP($A51,$A$280:AN$299,AN$38+2,0),0)+IFERROR(VLOOKUP($A51,$A$346:AN$365,AN$38+2,0),0)+IFERROR(VLOOKUP($A51,$A$379:AN$398,AN$38+2,0),0),"")</f>
        <v/>
      </c>
      <c r="AO51" s="362" t="str">
        <f>IF(AND(ISNUMBER($A51),AO$46&gt;AO$47),IFERROR(VLOOKUP($A51,$A$82:AO$101,AO$38+2,0),0)+IFERROR(VLOOKUP($A51,$A$115:AO$134,AO$38+2,FALSE),0)+IFERROR(VLOOKUP($A51,$A$148:AO$167,AO$38+2,0),0)+IFERROR(VLOOKUP($A51,$A$181:AO$200,AO$38+2,0),0)+IFERROR(VLOOKUP($A51,$A$214:AO$233,AO$38+2,0),0)+IFERROR(VLOOKUP($A51,$A$247:AO$266,AO$38+2,0),0)+IFERROR(VLOOKUP($A51,$A$313:AO$332,AO$38+2,0),0)+IFERROR(VLOOKUP($A51,$A$280:AO$299,AO$38+2,0),0)+IFERROR(VLOOKUP($A51,$A$346:AO$365,AO$38+2,0),0)+IFERROR(VLOOKUP($A51,$A$379:AO$398,AO$38+2,0),0),"")</f>
        <v/>
      </c>
      <c r="AP51" s="362" t="str">
        <f>IF(AND(ISNUMBER($A51),AP$46&gt;AP$47),IFERROR(VLOOKUP($A51,$A$82:AP$101,AP$38+2,0),0)+IFERROR(VLOOKUP($A51,$A$115:AP$134,AP$38+2,FALSE),0)+IFERROR(VLOOKUP($A51,$A$148:AP$167,AP$38+2,0),0)+IFERROR(VLOOKUP($A51,$A$181:AP$200,AP$38+2,0),0)+IFERROR(VLOOKUP($A51,$A$214:AP$233,AP$38+2,0),0)+IFERROR(VLOOKUP($A51,$A$247:AP$266,AP$38+2,0),0)+IFERROR(VLOOKUP($A51,$A$313:AP$332,AP$38+2,0),0)+IFERROR(VLOOKUP($A51,$A$280:AP$299,AP$38+2,0),0)+IFERROR(VLOOKUP($A51,$A$346:AP$365,AP$38+2,0),0)+IFERROR(VLOOKUP($A51,$A$379:AP$398,AP$38+2,0),0),"")</f>
        <v/>
      </c>
      <c r="AQ51" s="362" t="str">
        <f>IF(AND(ISNUMBER($A51),AQ$46&gt;AQ$47),IFERROR(VLOOKUP($A51,$A$82:AQ$101,AQ$38+2,0),0)+IFERROR(VLOOKUP($A51,$A$115:AQ$134,AQ$38+2,FALSE),0)+IFERROR(VLOOKUP($A51,$A$148:AQ$167,AQ$38+2,0),0)+IFERROR(VLOOKUP($A51,$A$181:AQ$200,AQ$38+2,0),0)+IFERROR(VLOOKUP($A51,$A$214:AQ$233,AQ$38+2,0),0)+IFERROR(VLOOKUP($A51,$A$247:AQ$266,AQ$38+2,0),0)+IFERROR(VLOOKUP($A51,$A$313:AQ$332,AQ$38+2,0),0)+IFERROR(VLOOKUP($A51,$A$280:AQ$299,AQ$38+2,0),0)+IFERROR(VLOOKUP($A51,$A$346:AQ$365,AQ$38+2,0),0)+IFERROR(VLOOKUP($A51,$A$379:AQ$398,AQ$38+2,0),0),"")</f>
        <v/>
      </c>
      <c r="AR51" s="362" t="str">
        <f>IF(AND(ISNUMBER($A51),AR$46&gt;AR$47),IFERROR(VLOOKUP($A51,$A$82:AR$101,AR$38+2,0),0)+IFERROR(VLOOKUP($A51,$A$115:AR$134,AR$38+2,FALSE),0)+IFERROR(VLOOKUP($A51,$A$148:AR$167,AR$38+2,0),0)+IFERROR(VLOOKUP($A51,$A$181:AR$200,AR$38+2,0),0)+IFERROR(VLOOKUP($A51,$A$214:AR$233,AR$38+2,0),0)+IFERROR(VLOOKUP($A51,$A$247:AR$266,AR$38+2,0),0)+IFERROR(VLOOKUP($A51,$A$313:AR$332,AR$38+2,0),0)+IFERROR(VLOOKUP($A51,$A$280:AR$299,AR$38+2,0),0)+IFERROR(VLOOKUP($A51,$A$346:AR$365,AR$38+2,0),0)+IFERROR(VLOOKUP($A51,$A$379:AR$398,AR$38+2,0),0),"")</f>
        <v/>
      </c>
      <c r="AS51" s="362" t="str">
        <f>IF(AND(ISNUMBER($A51),AS$46&gt;AS$47),IFERROR(VLOOKUP($A51,$A$82:AS$101,AS$38+2,0),0)+IFERROR(VLOOKUP($A51,$A$115:AS$134,AS$38+2,FALSE),0)+IFERROR(VLOOKUP($A51,$A$148:AS$167,AS$38+2,0),0)+IFERROR(VLOOKUP($A51,$A$181:AS$200,AS$38+2,0),0)+IFERROR(VLOOKUP($A51,$A$214:AS$233,AS$38+2,0),0)+IFERROR(VLOOKUP($A51,$A$247:AS$266,AS$38+2,0),0)+IFERROR(VLOOKUP($A51,$A$313:AS$332,AS$38+2,0),0)+IFERROR(VLOOKUP($A51,$A$280:AS$299,AS$38+2,0),0)+IFERROR(VLOOKUP($A51,$A$346:AS$365,AS$38+2,0),0)+IFERROR(VLOOKUP($A51,$A$379:AS$398,AS$38+2,0),0),"")</f>
        <v/>
      </c>
      <c r="AT51" s="362" t="str">
        <f>IF(AND(ISNUMBER($A51),AT$46&gt;AT$47),IFERROR(VLOOKUP($A51,$A$82:AT$101,AT$38+2,0),0)+IFERROR(VLOOKUP($A51,$A$115:AT$134,AT$38+2,FALSE),0)+IFERROR(VLOOKUP($A51,$A$148:AT$167,AT$38+2,0),0)+IFERROR(VLOOKUP($A51,$A$181:AT$200,AT$38+2,0),0)+IFERROR(VLOOKUP($A51,$A$214:AT$233,AT$38+2,0),0)+IFERROR(VLOOKUP($A51,$A$247:AT$266,AT$38+2,0),0)+IFERROR(VLOOKUP($A51,$A$313:AT$332,AT$38+2,0),0)+IFERROR(VLOOKUP($A51,$A$280:AT$299,AT$38+2,0),0)+IFERROR(VLOOKUP($A51,$A$346:AT$365,AT$38+2,0),0)+IFERROR(VLOOKUP($A51,$A$379:AT$398,AT$38+2,0),0),"")</f>
        <v/>
      </c>
      <c r="AU51" s="362" t="str">
        <f>IF(AND(ISNUMBER($A51),AU$46&gt;AU$47),IFERROR(VLOOKUP($A51,$A$82:AU$101,AU$38+2,0),0)+IFERROR(VLOOKUP($A51,$A$115:AU$134,AU$38+2,FALSE),0)+IFERROR(VLOOKUP($A51,$A$148:AU$167,AU$38+2,0),0)+IFERROR(VLOOKUP($A51,$A$181:AU$200,AU$38+2,0),0)+IFERROR(VLOOKUP($A51,$A$214:AU$233,AU$38+2,0),0)+IFERROR(VLOOKUP($A51,$A$247:AU$266,AU$38+2,0),0)+IFERROR(VLOOKUP($A51,$A$313:AU$332,AU$38+2,0),0)+IFERROR(VLOOKUP($A51,$A$280:AU$299,AU$38+2,0),0)+IFERROR(VLOOKUP($A51,$A$346:AU$365,AU$38+2,0),0)+IFERROR(VLOOKUP($A51,$A$379:AU$398,AU$38+2,0),0),"")</f>
        <v/>
      </c>
      <c r="AV51" s="362" t="str">
        <f>IF(AND(ISNUMBER($A51),AV$46&gt;AV$47),IFERROR(VLOOKUP($A51,$A$82:AV$101,AV$38+2,0),0)+IFERROR(VLOOKUP($A51,$A$115:AV$134,AV$38+2,FALSE),0)+IFERROR(VLOOKUP($A51,$A$148:AV$167,AV$38+2,0),0)+IFERROR(VLOOKUP($A51,$A$181:AV$200,AV$38+2,0),0)+IFERROR(VLOOKUP($A51,$A$214:AV$233,AV$38+2,0),0)+IFERROR(VLOOKUP($A51,$A$247:AV$266,AV$38+2,0),0)+IFERROR(VLOOKUP($A51,$A$313:AV$332,AV$38+2,0),0)+IFERROR(VLOOKUP($A51,$A$280:AV$299,AV$38+2,0),0)+IFERROR(VLOOKUP($A51,$A$346:AV$365,AV$38+2,0),0)+IFERROR(VLOOKUP($A51,$A$379:AV$398,AV$38+2,0),0),"")</f>
        <v/>
      </c>
      <c r="AW51" s="362" t="str">
        <f>IF(AND(ISNUMBER($A51),AW$46&gt;AW$47),IFERROR(VLOOKUP($A51,$A$82:AW$101,AW$38+2,0),0)+IFERROR(VLOOKUP($A51,$A$115:AW$134,AW$38+2,FALSE),0)+IFERROR(VLOOKUP($A51,$A$148:AW$167,AW$38+2,0),0)+IFERROR(VLOOKUP($A51,$A$181:AW$200,AW$38+2,0),0)+IFERROR(VLOOKUP($A51,$A$214:AW$233,AW$38+2,0),0)+IFERROR(VLOOKUP($A51,$A$247:AW$266,AW$38+2,0),0)+IFERROR(VLOOKUP($A51,$A$313:AW$332,AW$38+2,0),0)+IFERROR(VLOOKUP($A51,$A$280:AW$299,AW$38+2,0),0)+IFERROR(VLOOKUP($A51,$A$346:AW$365,AW$38+2,0),0)+IFERROR(VLOOKUP($A51,$A$379:AW$398,AW$38+2,0),0),"")</f>
        <v/>
      </c>
      <c r="AX51" s="362" t="str">
        <f>IF(AND(ISNUMBER($A51),AX$46&gt;AX$47),IFERROR(VLOOKUP($A51,$A$82:AX$101,AX$38+2,0),0)+IFERROR(VLOOKUP($A51,$A$115:AX$134,AX$38+2,FALSE),0)+IFERROR(VLOOKUP($A51,$A$148:AX$167,AX$38+2,0),0)+IFERROR(VLOOKUP($A51,$A$181:AX$200,AX$38+2,0),0)+IFERROR(VLOOKUP($A51,$A$214:AX$233,AX$38+2,0),0)+IFERROR(VLOOKUP($A51,$A$247:AX$266,AX$38+2,0),0)+IFERROR(VLOOKUP($A51,$A$313:AX$332,AX$38+2,0),0)+IFERROR(VLOOKUP($A51,$A$280:AX$299,AX$38+2,0),0)+IFERROR(VLOOKUP($A51,$A$346:AX$365,AX$38+2,0),0)+IFERROR(VLOOKUP($A51,$A$379:AX$398,AX$38+2,0),0),"")</f>
        <v/>
      </c>
      <c r="AY51" s="362" t="str">
        <f>IF(AND(ISNUMBER($A51),AY$46&gt;AY$47),IFERROR(VLOOKUP($A51,$A$82:AY$101,AY$38+2,0),0)+IFERROR(VLOOKUP($A51,$A$115:AY$134,AY$38+2,FALSE),0)+IFERROR(VLOOKUP($A51,$A$148:AY$167,AY$38+2,0),0)+IFERROR(VLOOKUP($A51,$A$181:AY$200,AY$38+2,0),0)+IFERROR(VLOOKUP($A51,$A$214:AY$233,AY$38+2,0),0)+IFERROR(VLOOKUP($A51,$A$247:AY$266,AY$38+2,0),0)+IFERROR(VLOOKUP($A51,$A$313:AY$332,AY$38+2,0),0)+IFERROR(VLOOKUP($A51,$A$280:AY$299,AY$38+2,0),0)+IFERROR(VLOOKUP($A51,$A$346:AY$365,AY$38+2,0),0)+IFERROR(VLOOKUP($A51,$A$379:AY$398,AY$38+2,0),0),"")</f>
        <v/>
      </c>
      <c r="AZ51" s="362" t="str">
        <f>IF(AND(ISNUMBER($A51),AZ$46&gt;AZ$47),IFERROR(VLOOKUP($A51,$A$82:AZ$101,AZ$38+2,0),0)+IFERROR(VLOOKUP($A51,$A$115:AZ$134,AZ$38+2,FALSE),0)+IFERROR(VLOOKUP($A51,$A$148:AZ$167,AZ$38+2,0),0)+IFERROR(VLOOKUP($A51,$A$181:AZ$200,AZ$38+2,0),0)+IFERROR(VLOOKUP($A51,$A$214:AZ$233,AZ$38+2,0),0)+IFERROR(VLOOKUP($A51,$A$247:AZ$266,AZ$38+2,0),0)+IFERROR(VLOOKUP($A51,$A$313:AZ$332,AZ$38+2,0),0)+IFERROR(VLOOKUP($A51,$A$280:AZ$299,AZ$38+2,0),0)+IFERROR(VLOOKUP($A51,$A$346:AZ$365,AZ$38+2,0),0)+IFERROR(VLOOKUP($A51,$A$379:AZ$398,AZ$38+2,0),0),"")</f>
        <v/>
      </c>
      <c r="BA51" s="363" t="str">
        <f>IF(AND(ISNUMBER($A51),BA$46&gt;BA$47),IFERROR(VLOOKUP($A51,$A$82:BA$101,BA$38+2,0),0)+IFERROR(VLOOKUP($A51,$A$115:BA$134,BA$38+2,FALSE),0)+IFERROR(VLOOKUP($A51,$A$148:BA$167,BA$38+2,0),0)+IFERROR(VLOOKUP($A51,$A$181:BA$200,BA$38+2,0),0)+IFERROR(VLOOKUP($A51,$A$214:BA$233,BA$38+2,0),0)+IFERROR(VLOOKUP($A51,$A$247:BA$266,BA$38+2,0),0)+IFERROR(VLOOKUP($A51,$A$313:BA$332,BA$38+2,0),0)+IFERROR(VLOOKUP($A51,$A$280:BA$299,BA$38+2,0),0)+IFERROR(VLOOKUP($A51,$A$346:BA$365,BA$38+2,0),0)+IFERROR(VLOOKUP($A51,$A$379:BA$398,BA$38+2,0),0),"")</f>
        <v/>
      </c>
    </row>
    <row r="52" spans="1:53" x14ac:dyDescent="0.2">
      <c r="A52" s="340" t="str">
        <f>IF($B43=COUNT($A50:$A51),"",IF(A51&lt;DATE(YEAR(A51),MONTH($K$4),DAY($K$4)),DATE(YEAR(A51),MONTH($K$4),DAY($K$4)),IF(A51&lt;DATE(YEAR(A51),MONTH($K$5),DAY($K$5)),DATE(YEAR(A51),MONTH($K$5),DAY($K$5)),IF(A51&lt;DATE(YEAR(A51),MONTH($K$6),DAY($K$6)),DATE(YEAR(A51),MONTH($K$6),DAY($K$6)),DATE(YEAR(A51)+1,MONTH($K$3),DAY($K$3))))))</f>
        <v/>
      </c>
      <c r="B52" s="335" t="str">
        <f t="shared" si="17"/>
        <v/>
      </c>
      <c r="C52" s="362" t="str">
        <f>IF(AND(ISNUMBER($A52),C$46&gt;C$47),IFERROR(VLOOKUP($A52,$A$82:C$101,C$38+2,0),0)+IFERROR(VLOOKUP($A52,$A$115:C$134,C$38+2,FALSE),0)+IFERROR(VLOOKUP($A52,$A$148:C$167,C$38+2,0),0)+IFERROR(VLOOKUP($A52,$A$181:C$200,C$38+2,0),0)+IFERROR(VLOOKUP($A52,$A$214:C$233,C$38+2,0),0)+IFERROR(VLOOKUP($A52,$A$247:C$266,C$38+2,0),0)+IFERROR(VLOOKUP($A52,$A$313:C$332,C$38+2,0),0)+IFERROR(VLOOKUP($A52,$A$280:C$299,C$38+2,0),0)+IFERROR(VLOOKUP($A52,$A$346:C$365,C$38+2,0),0)+IFERROR(VLOOKUP($A52,$A$379:C$398,C$38+2,0),0),"")</f>
        <v/>
      </c>
      <c r="D52" s="362" t="str">
        <f>IF(AND(ISNUMBER($A52),D$46&gt;D$47),IFERROR(VLOOKUP($A52,$A$82:D$101,D$38+2,0),0)+IFERROR(VLOOKUP($A52,$A$115:D$134,D$38+2,FALSE),0)+IFERROR(VLOOKUP($A52,$A$148:D$167,D$38+2,0),0)+IFERROR(VLOOKUP($A52,$A$181:D$200,D$38+2,0),0)+IFERROR(VLOOKUP($A52,$A$214:D$233,D$38+2,0),0)+IFERROR(VLOOKUP($A52,$A$247:D$266,D$38+2,0),0)+IFERROR(VLOOKUP($A52,$A$313:D$332,D$38+2,0),0)+IFERROR(VLOOKUP($A52,$A$280:D$299,D$38+2,0),0)+IFERROR(VLOOKUP($A52,$A$346:D$365,D$38+2,0),0)+IFERROR(VLOOKUP($A52,$A$379:D$398,D$38+2,0),0),"")</f>
        <v/>
      </c>
      <c r="E52" s="362" t="str">
        <f>IF(AND(ISNUMBER($A52),E$46&gt;E$47),IFERROR(VLOOKUP($A52,$A$82:E$101,E$38+2,0),0)+IFERROR(VLOOKUP($A52,$A$115:E$134,E$38+2,FALSE),0)+IFERROR(VLOOKUP($A52,$A$148:E$167,E$38+2,0),0)+IFERROR(VLOOKUP($A52,$A$181:E$200,E$38+2,0),0)+IFERROR(VLOOKUP($A52,$A$214:E$233,E$38+2,0),0)+IFERROR(VLOOKUP($A52,$A$247:E$266,E$38+2,0),0)+IFERROR(VLOOKUP($A52,$A$313:E$332,E$38+2,0),0)+IFERROR(VLOOKUP($A52,$A$280:E$299,E$38+2,0),0)+IFERROR(VLOOKUP($A52,$A$346:E$365,E$38+2,0),0)+IFERROR(VLOOKUP($A52,$A$379:E$398,E$38+2,0),0),"")</f>
        <v/>
      </c>
      <c r="F52" s="362" t="str">
        <f>IF(AND(ISNUMBER($A52),F$46&gt;F$47),IFERROR(VLOOKUP($A52,$A$82:F$101,F$38+2,0),0)+IFERROR(VLOOKUP($A52,$A$115:F$134,F$38+2,FALSE),0)+IFERROR(VLOOKUP($A52,$A$148:F$167,F$38+2,0),0)+IFERROR(VLOOKUP($A52,$A$181:F$200,F$38+2,0),0)+IFERROR(VLOOKUP($A52,$A$214:F$233,F$38+2,0),0)+IFERROR(VLOOKUP($A52,$A$247:F$266,F$38+2,0),0)+IFERROR(VLOOKUP($A52,$A$313:F$332,F$38+2,0),0)+IFERROR(VLOOKUP($A52,$A$280:F$299,F$38+2,0),0)+IFERROR(VLOOKUP($A52,$A$346:F$365,F$38+2,0),0)+IFERROR(VLOOKUP($A52,$A$379:F$398,F$38+2,0),0),"")</f>
        <v/>
      </c>
      <c r="G52" s="362" t="str">
        <f>IF(AND(ISNUMBER($A52),G$46&gt;G$47),IFERROR(VLOOKUP($A52,$A$82:G$101,G$38+2,0),0)+IFERROR(VLOOKUP($A52,$A$115:G$134,G$38+2,FALSE),0)+IFERROR(VLOOKUP($A52,$A$148:G$167,G$38+2,0),0)+IFERROR(VLOOKUP($A52,$A$181:G$200,G$38+2,0),0)+IFERROR(VLOOKUP($A52,$A$214:G$233,G$38+2,0),0)+IFERROR(VLOOKUP($A52,$A$247:G$266,G$38+2,0),0)+IFERROR(VLOOKUP($A52,$A$313:G$332,G$38+2,0),0)+IFERROR(VLOOKUP($A52,$A$280:G$299,G$38+2,0),0)+IFERROR(VLOOKUP($A52,$A$346:G$365,G$38+2,0),0)+IFERROR(VLOOKUP($A52,$A$379:G$398,G$38+2,0),0),"")</f>
        <v/>
      </c>
      <c r="H52" s="362" t="str">
        <f>IF(AND(ISNUMBER($A52),H$46&gt;H$47),IFERROR(VLOOKUP($A52,$A$82:H$101,H$38+2,0),0)+IFERROR(VLOOKUP($A52,$A$115:H$134,H$38+2,FALSE),0)+IFERROR(VLOOKUP($A52,$A$148:H$167,H$38+2,0),0)+IFERROR(VLOOKUP($A52,$A$181:H$200,H$38+2,0),0)+IFERROR(VLOOKUP($A52,$A$214:H$233,H$38+2,0),0)+IFERROR(VLOOKUP($A52,$A$247:H$266,H$38+2,0),0)+IFERROR(VLOOKUP($A52,$A$313:H$332,H$38+2,0),0)+IFERROR(VLOOKUP($A52,$A$280:H$299,H$38+2,0),0)+IFERROR(VLOOKUP($A52,$A$346:H$365,H$38+2,0),0)+IFERROR(VLOOKUP($A52,$A$379:H$398,H$38+2,0),0),"")</f>
        <v/>
      </c>
      <c r="I52" s="362" t="str">
        <f>IF(AND(ISNUMBER($A52),I$46&gt;I$47),IFERROR(VLOOKUP($A52,$A$82:I$101,I$38+2,0),0)+IFERROR(VLOOKUP($A52,$A$115:I$134,I$38+2,FALSE),0)+IFERROR(VLOOKUP($A52,$A$148:I$167,I$38+2,0),0)+IFERROR(VLOOKUP($A52,$A$181:I$200,I$38+2,0),0)+IFERROR(VLOOKUP($A52,$A$214:I$233,I$38+2,0),0)+IFERROR(VLOOKUP($A52,$A$247:I$266,I$38+2,0),0)+IFERROR(VLOOKUP($A52,$A$313:I$332,I$38+2,0),0)+IFERROR(VLOOKUP($A52,$A$280:I$299,I$38+2,0),0)+IFERROR(VLOOKUP($A52,$A$346:I$365,I$38+2,0),0)+IFERROR(VLOOKUP($A52,$A$379:I$398,I$38+2,0),0),"")</f>
        <v/>
      </c>
      <c r="J52" s="362" t="str">
        <f>IF(AND(ISNUMBER($A52),J$46&gt;J$47),IFERROR(VLOOKUP($A52,$A$82:J$101,J$38+2,0),0)+IFERROR(VLOOKUP($A52,$A$115:J$134,J$38+2,FALSE),0)+IFERROR(VLOOKUP($A52,$A$148:J$167,J$38+2,0),0)+IFERROR(VLOOKUP($A52,$A$181:J$200,J$38+2,0),0)+IFERROR(VLOOKUP($A52,$A$214:J$233,J$38+2,0),0)+IFERROR(VLOOKUP($A52,$A$247:J$266,J$38+2,0),0)+IFERROR(VLOOKUP($A52,$A$313:J$332,J$38+2,0),0)+IFERROR(VLOOKUP($A52,$A$280:J$299,J$38+2,0),0)+IFERROR(VLOOKUP($A52,$A$346:J$365,J$38+2,0),0)+IFERROR(VLOOKUP($A52,$A$379:J$398,J$38+2,0),0),"")</f>
        <v/>
      </c>
      <c r="K52" s="362" t="str">
        <f>IF(AND(ISNUMBER($A52),K$46&gt;K$47),IFERROR(VLOOKUP($A52,$A$82:K$101,K$38+2,0),0)+IFERROR(VLOOKUP($A52,$A$115:K$134,K$38+2,FALSE),0)+IFERROR(VLOOKUP($A52,$A$148:K$167,K$38+2,0),0)+IFERROR(VLOOKUP($A52,$A$181:K$200,K$38+2,0),0)+IFERROR(VLOOKUP($A52,$A$214:K$233,K$38+2,0),0)+IFERROR(VLOOKUP($A52,$A$247:K$266,K$38+2,0),0)+IFERROR(VLOOKUP($A52,$A$313:K$332,K$38+2,0),0)+IFERROR(VLOOKUP($A52,$A$280:K$299,K$38+2,0),0)+IFERROR(VLOOKUP($A52,$A$346:K$365,K$38+2,0),0)+IFERROR(VLOOKUP($A52,$A$379:K$398,K$38+2,0),0),"")</f>
        <v/>
      </c>
      <c r="L52" s="362" t="str">
        <f>IF(AND(ISNUMBER($A52),L$46&gt;L$47),IFERROR(VLOOKUP($A52,$A$82:L$101,L$38+2,0),0)+IFERROR(VLOOKUP($A52,$A$115:L$134,L$38+2,FALSE),0)+IFERROR(VLOOKUP($A52,$A$148:L$167,L$38+2,0),0)+IFERROR(VLOOKUP($A52,$A$181:L$200,L$38+2,0),0)+IFERROR(VLOOKUP($A52,$A$214:L$233,L$38+2,0),0)+IFERROR(VLOOKUP($A52,$A$247:L$266,L$38+2,0),0)+IFERROR(VLOOKUP($A52,$A$313:L$332,L$38+2,0),0)+IFERROR(VLOOKUP($A52,$A$280:L$299,L$38+2,0),0)+IFERROR(VLOOKUP($A52,$A$346:L$365,L$38+2,0),0)+IFERROR(VLOOKUP($A52,$A$379:L$398,L$38+2,0),0),"")</f>
        <v/>
      </c>
      <c r="M52" s="362" t="str">
        <f>IF(AND(ISNUMBER($A52),M$46&gt;M$47),IFERROR(VLOOKUP($A52,$A$82:M$101,M$38+2,0),0)+IFERROR(VLOOKUP($A52,$A$115:M$134,M$38+2,FALSE),0)+IFERROR(VLOOKUP($A52,$A$148:M$167,M$38+2,0),0)+IFERROR(VLOOKUP($A52,$A$181:M$200,M$38+2,0),0)+IFERROR(VLOOKUP($A52,$A$214:M$233,M$38+2,0),0)+IFERROR(VLOOKUP($A52,$A$247:M$266,M$38+2,0),0)+IFERROR(VLOOKUP($A52,$A$313:M$332,M$38+2,0),0)+IFERROR(VLOOKUP($A52,$A$280:M$299,M$38+2,0),0)+IFERROR(VLOOKUP($A52,$A$346:M$365,M$38+2,0),0)+IFERROR(VLOOKUP($A52,$A$379:M$398,M$38+2,0),0),"")</f>
        <v/>
      </c>
      <c r="N52" s="362" t="str">
        <f>IF(AND(ISNUMBER($A52),N$46&gt;N$47),IFERROR(VLOOKUP($A52,$A$82:N$101,N$38+2,0),0)+IFERROR(VLOOKUP($A52,$A$115:N$134,N$38+2,FALSE),0)+IFERROR(VLOOKUP($A52,$A$148:N$167,N$38+2,0),0)+IFERROR(VLOOKUP($A52,$A$181:N$200,N$38+2,0),0)+IFERROR(VLOOKUP($A52,$A$214:N$233,N$38+2,0),0)+IFERROR(VLOOKUP($A52,$A$247:N$266,N$38+2,0),0)+IFERROR(VLOOKUP($A52,$A$313:N$332,N$38+2,0),0)+IFERROR(VLOOKUP($A52,$A$280:N$299,N$38+2,0),0)+IFERROR(VLOOKUP($A52,$A$346:N$365,N$38+2,0),0)+IFERROR(VLOOKUP($A52,$A$379:N$398,N$38+2,0),0),"")</f>
        <v/>
      </c>
      <c r="O52" s="362" t="str">
        <f>IF(AND(ISNUMBER($A52),O$46&gt;O$47),IFERROR(VLOOKUP($A52,$A$82:O$101,O$38+2,0),0)+IFERROR(VLOOKUP($A52,$A$115:O$134,O$38+2,FALSE),0)+IFERROR(VLOOKUP($A52,$A$148:O$167,O$38+2,0),0)+IFERROR(VLOOKUP($A52,$A$181:O$200,O$38+2,0),0)+IFERROR(VLOOKUP($A52,$A$214:O$233,O$38+2,0),0)+IFERROR(VLOOKUP($A52,$A$247:O$266,O$38+2,0),0)+IFERROR(VLOOKUP($A52,$A$313:O$332,O$38+2,0),0)+IFERROR(VLOOKUP($A52,$A$280:O$299,O$38+2,0),0)+IFERROR(VLOOKUP($A52,$A$346:O$365,O$38+2,0),0)+IFERROR(VLOOKUP($A52,$A$379:O$398,O$38+2,0),0),"")</f>
        <v/>
      </c>
      <c r="P52" s="362" t="str">
        <f>IF(AND(ISNUMBER($A52),P$46&gt;P$47),IFERROR(VLOOKUP($A52,$A$82:P$101,P$38+2,0),0)+IFERROR(VLOOKUP($A52,$A$115:P$134,P$38+2,FALSE),0)+IFERROR(VLOOKUP($A52,$A$148:P$167,P$38+2,0),0)+IFERROR(VLOOKUP($A52,$A$181:P$200,P$38+2,0),0)+IFERROR(VLOOKUP($A52,$A$214:P$233,P$38+2,0),0)+IFERROR(VLOOKUP($A52,$A$247:P$266,P$38+2,0),0)+IFERROR(VLOOKUP($A52,$A$313:P$332,P$38+2,0),0)+IFERROR(VLOOKUP($A52,$A$280:P$299,P$38+2,0),0)+IFERROR(VLOOKUP($A52,$A$346:P$365,P$38+2,0),0)+IFERROR(VLOOKUP($A52,$A$379:P$398,P$38+2,0),0),"")</f>
        <v/>
      </c>
      <c r="Q52" s="362" t="str">
        <f>IF(AND(ISNUMBER($A52),Q$46&gt;Q$47),IFERROR(VLOOKUP($A52,$A$82:Q$101,Q$38+2,0),0)+IFERROR(VLOOKUP($A52,$A$115:Q$134,Q$38+2,FALSE),0)+IFERROR(VLOOKUP($A52,$A$148:Q$167,Q$38+2,0),0)+IFERROR(VLOOKUP($A52,$A$181:Q$200,Q$38+2,0),0)+IFERROR(VLOOKUP($A52,$A$214:Q$233,Q$38+2,0),0)+IFERROR(VLOOKUP($A52,$A$247:Q$266,Q$38+2,0),0)+IFERROR(VLOOKUP($A52,$A$313:Q$332,Q$38+2,0),0)+IFERROR(VLOOKUP($A52,$A$280:Q$299,Q$38+2,0),0)+IFERROR(VLOOKUP($A52,$A$346:Q$365,Q$38+2,0),0)+IFERROR(VLOOKUP($A52,$A$379:Q$398,Q$38+2,0),0),"")</f>
        <v/>
      </c>
      <c r="R52" s="362" t="str">
        <f>IF(AND(ISNUMBER($A52),R$46&gt;R$47),IFERROR(VLOOKUP($A52,$A$82:R$101,R$38+2,0),0)+IFERROR(VLOOKUP($A52,$A$115:R$134,R$38+2,FALSE),0)+IFERROR(VLOOKUP($A52,$A$148:R$167,R$38+2,0),0)+IFERROR(VLOOKUP($A52,$A$181:R$200,R$38+2,0),0)+IFERROR(VLOOKUP($A52,$A$214:R$233,R$38+2,0),0)+IFERROR(VLOOKUP($A52,$A$247:R$266,R$38+2,0),0)+IFERROR(VLOOKUP($A52,$A$313:R$332,R$38+2,0),0)+IFERROR(VLOOKUP($A52,$A$280:R$299,R$38+2,0),0)+IFERROR(VLOOKUP($A52,$A$346:R$365,R$38+2,0),0)+IFERROR(VLOOKUP($A52,$A$379:R$398,R$38+2,0),0),"")</f>
        <v/>
      </c>
      <c r="S52" s="362" t="str">
        <f>IF(AND(ISNUMBER($A52),S$46&gt;S$47),IFERROR(VLOOKUP($A52,$A$82:S$101,S$38+2,0),0)+IFERROR(VLOOKUP($A52,$A$115:S$134,S$38+2,FALSE),0)+IFERROR(VLOOKUP($A52,$A$148:S$167,S$38+2,0),0)+IFERROR(VLOOKUP($A52,$A$181:S$200,S$38+2,0),0)+IFERROR(VLOOKUP($A52,$A$214:S$233,S$38+2,0),0)+IFERROR(VLOOKUP($A52,$A$247:S$266,S$38+2,0),0)+IFERROR(VLOOKUP($A52,$A$313:S$332,S$38+2,0),0)+IFERROR(VLOOKUP($A52,$A$280:S$299,S$38+2,0),0)+IFERROR(VLOOKUP($A52,$A$346:S$365,S$38+2,0),0)+IFERROR(VLOOKUP($A52,$A$379:S$398,S$38+2,0),0),"")</f>
        <v/>
      </c>
      <c r="T52" s="362" t="str">
        <f>IF(AND(ISNUMBER($A52),T$46&gt;T$47),IFERROR(VLOOKUP($A52,$A$82:T$101,T$38+2,0),0)+IFERROR(VLOOKUP($A52,$A$115:T$134,T$38+2,FALSE),0)+IFERROR(VLOOKUP($A52,$A$148:T$167,T$38+2,0),0)+IFERROR(VLOOKUP($A52,$A$181:T$200,T$38+2,0),0)+IFERROR(VLOOKUP($A52,$A$214:T$233,T$38+2,0),0)+IFERROR(VLOOKUP($A52,$A$247:T$266,T$38+2,0),0)+IFERROR(VLOOKUP($A52,$A$313:T$332,T$38+2,0),0)+IFERROR(VLOOKUP($A52,$A$280:T$299,T$38+2,0),0)+IFERROR(VLOOKUP($A52,$A$346:T$365,T$38+2,0),0)+IFERROR(VLOOKUP($A52,$A$379:T$398,T$38+2,0),0),"")</f>
        <v/>
      </c>
      <c r="U52" s="362" t="str">
        <f>IF(AND(ISNUMBER($A52),U$46&gt;U$47),IFERROR(VLOOKUP($A52,$A$82:U$101,U$38+2,0),0)+IFERROR(VLOOKUP($A52,$A$115:U$134,U$38+2,FALSE),0)+IFERROR(VLOOKUP($A52,$A$148:U$167,U$38+2,0),0)+IFERROR(VLOOKUP($A52,$A$181:U$200,U$38+2,0),0)+IFERROR(VLOOKUP($A52,$A$214:U$233,U$38+2,0),0)+IFERROR(VLOOKUP($A52,$A$247:U$266,U$38+2,0),0)+IFERROR(VLOOKUP($A52,$A$313:U$332,U$38+2,0),0)+IFERROR(VLOOKUP($A52,$A$280:U$299,U$38+2,0),0)+IFERROR(VLOOKUP($A52,$A$346:U$365,U$38+2,0),0)+IFERROR(VLOOKUP($A52,$A$379:U$398,U$38+2,0),0),"")</f>
        <v/>
      </c>
      <c r="V52" s="362" t="str">
        <f>IF(AND(ISNUMBER($A52),V$46&gt;V$47),IFERROR(VLOOKUP($A52,$A$82:V$101,V$38+2,0),0)+IFERROR(VLOOKUP($A52,$A$115:V$134,V$38+2,FALSE),0)+IFERROR(VLOOKUP($A52,$A$148:V$167,V$38+2,0),0)+IFERROR(VLOOKUP($A52,$A$181:V$200,V$38+2,0),0)+IFERROR(VLOOKUP($A52,$A$214:V$233,V$38+2,0),0)+IFERROR(VLOOKUP($A52,$A$247:V$266,V$38+2,0),0)+IFERROR(VLOOKUP($A52,$A$313:V$332,V$38+2,0),0)+IFERROR(VLOOKUP($A52,$A$280:V$299,V$38+2,0),0)+IFERROR(VLOOKUP($A52,$A$346:V$365,V$38+2,0),0)+IFERROR(VLOOKUP($A52,$A$379:V$398,V$38+2,0),0),"")</f>
        <v/>
      </c>
      <c r="W52" s="362" t="str">
        <f>IF(AND(ISNUMBER($A52),W$46&gt;W$47),IFERROR(VLOOKUP($A52,$A$82:W$101,W$38+2,0),0)+IFERROR(VLOOKUP($A52,$A$115:W$134,W$38+2,FALSE),0)+IFERROR(VLOOKUP($A52,$A$148:W$167,W$38+2,0),0)+IFERROR(VLOOKUP($A52,$A$181:W$200,W$38+2,0),0)+IFERROR(VLOOKUP($A52,$A$214:W$233,W$38+2,0),0)+IFERROR(VLOOKUP($A52,$A$247:W$266,W$38+2,0),0)+IFERROR(VLOOKUP($A52,$A$313:W$332,W$38+2,0),0)+IFERROR(VLOOKUP($A52,$A$280:W$299,W$38+2,0),0)+IFERROR(VLOOKUP($A52,$A$346:W$365,W$38+2,0),0)+IFERROR(VLOOKUP($A52,$A$379:W$398,W$38+2,0),0),"")</f>
        <v/>
      </c>
      <c r="X52" s="362" t="str">
        <f>IF(AND(ISNUMBER($A52),X$46&gt;X$47),IFERROR(VLOOKUP($A52,$A$82:X$101,X$38+2,0),0)+IFERROR(VLOOKUP($A52,$A$115:X$134,X$38+2,FALSE),0)+IFERROR(VLOOKUP($A52,$A$148:X$167,X$38+2,0),0)+IFERROR(VLOOKUP($A52,$A$181:X$200,X$38+2,0),0)+IFERROR(VLOOKUP($A52,$A$214:X$233,X$38+2,0),0)+IFERROR(VLOOKUP($A52,$A$247:X$266,X$38+2,0),0)+IFERROR(VLOOKUP($A52,$A$313:X$332,X$38+2,0),0)+IFERROR(VLOOKUP($A52,$A$280:X$299,X$38+2,0),0)+IFERROR(VLOOKUP($A52,$A$346:X$365,X$38+2,0),0)+IFERROR(VLOOKUP($A52,$A$379:X$398,X$38+2,0),0),"")</f>
        <v/>
      </c>
      <c r="Y52" s="362" t="str">
        <f>IF(AND(ISNUMBER($A52),Y$46&gt;Y$47),IFERROR(VLOOKUP($A52,$A$82:Y$101,Y$38+2,0),0)+IFERROR(VLOOKUP($A52,$A$115:Y$134,Y$38+2,FALSE),0)+IFERROR(VLOOKUP($A52,$A$148:Y$167,Y$38+2,0),0)+IFERROR(VLOOKUP($A52,$A$181:Y$200,Y$38+2,0),0)+IFERROR(VLOOKUP($A52,$A$214:Y$233,Y$38+2,0),0)+IFERROR(VLOOKUP($A52,$A$247:Y$266,Y$38+2,0),0)+IFERROR(VLOOKUP($A52,$A$313:Y$332,Y$38+2,0),0)+IFERROR(VLOOKUP($A52,$A$280:Y$299,Y$38+2,0),0)+IFERROR(VLOOKUP($A52,$A$346:Y$365,Y$38+2,0),0)+IFERROR(VLOOKUP($A52,$A$379:Y$398,Y$38+2,0),0),"")</f>
        <v/>
      </c>
      <c r="Z52" s="362" t="str">
        <f>IF(AND(ISNUMBER($A52),Z$46&gt;Z$47),IFERROR(VLOOKUP($A52,$A$82:Z$101,Z$38+2,0),0)+IFERROR(VLOOKUP($A52,$A$115:Z$134,Z$38+2,FALSE),0)+IFERROR(VLOOKUP($A52,$A$148:Z$167,Z$38+2,0),0)+IFERROR(VLOOKUP($A52,$A$181:Z$200,Z$38+2,0),0)+IFERROR(VLOOKUP($A52,$A$214:Z$233,Z$38+2,0),0)+IFERROR(VLOOKUP($A52,$A$247:Z$266,Z$38+2,0),0)+IFERROR(VLOOKUP($A52,$A$313:Z$332,Z$38+2,0),0)+IFERROR(VLOOKUP($A52,$A$280:Z$299,Z$38+2,0),0)+IFERROR(VLOOKUP($A52,$A$346:Z$365,Z$38+2,0),0)+IFERROR(VLOOKUP($A52,$A$379:Z$398,Z$38+2,0),0),"")</f>
        <v/>
      </c>
      <c r="AA52" s="362" t="str">
        <f>IF(AND(ISNUMBER($A52),AA$46&gt;AA$47),IFERROR(VLOOKUP($A52,$A$82:AA$101,AA$38+2,0),0)+IFERROR(VLOOKUP($A52,$A$115:AA$134,AA$38+2,FALSE),0)+IFERROR(VLOOKUP($A52,$A$148:AA$167,AA$38+2,0),0)+IFERROR(VLOOKUP($A52,$A$181:AA$200,AA$38+2,0),0)+IFERROR(VLOOKUP($A52,$A$214:AA$233,AA$38+2,0),0)+IFERROR(VLOOKUP($A52,$A$247:AA$266,AA$38+2,0),0)+IFERROR(VLOOKUP($A52,$A$313:AA$332,AA$38+2,0),0)+IFERROR(VLOOKUP($A52,$A$280:AA$299,AA$38+2,0),0)+IFERROR(VLOOKUP($A52,$A$346:AA$365,AA$38+2,0),0)+IFERROR(VLOOKUP($A52,$A$379:AA$398,AA$38+2,0),0),"")</f>
        <v/>
      </c>
      <c r="AB52" s="362" t="str">
        <f>IF(AND(ISNUMBER($A52),AB$46&gt;AB$47),IFERROR(VLOOKUP($A52,$A$82:AB$101,AB$38+2,0),0)+IFERROR(VLOOKUP($A52,$A$115:AB$134,AB$38+2,FALSE),0)+IFERROR(VLOOKUP($A52,$A$148:AB$167,AB$38+2,0),0)+IFERROR(VLOOKUP($A52,$A$181:AB$200,AB$38+2,0),0)+IFERROR(VLOOKUP($A52,$A$214:AB$233,AB$38+2,0),0)+IFERROR(VLOOKUP($A52,$A$247:AB$266,AB$38+2,0),0)+IFERROR(VLOOKUP($A52,$A$313:AB$332,AB$38+2,0),0)+IFERROR(VLOOKUP($A52,$A$280:AB$299,AB$38+2,0),0)+IFERROR(VLOOKUP($A52,$A$346:AB$365,AB$38+2,0),0)+IFERROR(VLOOKUP($A52,$A$379:AB$398,AB$38+2,0),0),"")</f>
        <v/>
      </c>
      <c r="AC52" s="362" t="str">
        <f>IF(AND(ISNUMBER($A52),AC$46&gt;AC$47),IFERROR(VLOOKUP($A52,$A$82:AC$101,AC$38+2,0),0)+IFERROR(VLOOKUP($A52,$A$115:AC$134,AC$38+2,FALSE),0)+IFERROR(VLOOKUP($A52,$A$148:AC$167,AC$38+2,0),0)+IFERROR(VLOOKUP($A52,$A$181:AC$200,AC$38+2,0),0)+IFERROR(VLOOKUP($A52,$A$214:AC$233,AC$38+2,0),0)+IFERROR(VLOOKUP($A52,$A$247:AC$266,AC$38+2,0),0)+IFERROR(VLOOKUP($A52,$A$313:AC$332,AC$38+2,0),0)+IFERROR(VLOOKUP($A52,$A$280:AC$299,AC$38+2,0),0)+IFERROR(VLOOKUP($A52,$A$346:AC$365,AC$38+2,0),0)+IFERROR(VLOOKUP($A52,$A$379:AC$398,AC$38+2,0),0),"")</f>
        <v/>
      </c>
      <c r="AD52" s="362" t="str">
        <f>IF(AND(ISNUMBER($A52),AD$46&gt;AD$47),IFERROR(VLOOKUP($A52,$A$82:AD$101,AD$38+2,0),0)+IFERROR(VLOOKUP($A52,$A$115:AD$134,AD$38+2,FALSE),0)+IFERROR(VLOOKUP($A52,$A$148:AD$167,AD$38+2,0),0)+IFERROR(VLOOKUP($A52,$A$181:AD$200,AD$38+2,0),0)+IFERROR(VLOOKUP($A52,$A$214:AD$233,AD$38+2,0),0)+IFERROR(VLOOKUP($A52,$A$247:AD$266,AD$38+2,0),0)+IFERROR(VLOOKUP($A52,$A$313:AD$332,AD$38+2,0),0)+IFERROR(VLOOKUP($A52,$A$280:AD$299,AD$38+2,0),0)+IFERROR(VLOOKUP($A52,$A$346:AD$365,AD$38+2,0),0)+IFERROR(VLOOKUP($A52,$A$379:AD$398,AD$38+2,0),0),"")</f>
        <v/>
      </c>
      <c r="AE52" s="362" t="str">
        <f>IF(AND(ISNUMBER($A52),AE$46&gt;AE$47),IFERROR(VLOOKUP($A52,$A$82:AE$101,AE$38+2,0),0)+IFERROR(VLOOKUP($A52,$A$115:AE$134,AE$38+2,FALSE),0)+IFERROR(VLOOKUP($A52,$A$148:AE$167,AE$38+2,0),0)+IFERROR(VLOOKUP($A52,$A$181:AE$200,AE$38+2,0),0)+IFERROR(VLOOKUP($A52,$A$214:AE$233,AE$38+2,0),0)+IFERROR(VLOOKUP($A52,$A$247:AE$266,AE$38+2,0),0)+IFERROR(VLOOKUP($A52,$A$313:AE$332,AE$38+2,0),0)+IFERROR(VLOOKUP($A52,$A$280:AE$299,AE$38+2,0),0)+IFERROR(VLOOKUP($A52,$A$346:AE$365,AE$38+2,0),0)+IFERROR(VLOOKUP($A52,$A$379:AE$398,AE$38+2,0),0),"")</f>
        <v/>
      </c>
      <c r="AF52" s="362" t="str">
        <f>IF(AND(ISNUMBER($A52),AF$46&gt;AF$47),IFERROR(VLOOKUP($A52,$A$82:AF$101,AF$38+2,0),0)+IFERROR(VLOOKUP($A52,$A$115:AF$134,AF$38+2,FALSE),0)+IFERROR(VLOOKUP($A52,$A$148:AF$167,AF$38+2,0),0)+IFERROR(VLOOKUP($A52,$A$181:AF$200,AF$38+2,0),0)+IFERROR(VLOOKUP($A52,$A$214:AF$233,AF$38+2,0),0)+IFERROR(VLOOKUP($A52,$A$247:AF$266,AF$38+2,0),0)+IFERROR(VLOOKUP($A52,$A$313:AF$332,AF$38+2,0),0)+IFERROR(VLOOKUP($A52,$A$280:AF$299,AF$38+2,0),0)+IFERROR(VLOOKUP($A52,$A$346:AF$365,AF$38+2,0),0)+IFERROR(VLOOKUP($A52,$A$379:AF$398,AF$38+2,0),0),"")</f>
        <v/>
      </c>
      <c r="AG52" s="362" t="str">
        <f>IF(AND(ISNUMBER($A52),AG$46&gt;AG$47),IFERROR(VLOOKUP($A52,$A$82:AG$101,AG$38+2,0),0)+IFERROR(VLOOKUP($A52,$A$115:AG$134,AG$38+2,FALSE),0)+IFERROR(VLOOKUP($A52,$A$148:AG$167,AG$38+2,0),0)+IFERROR(VLOOKUP($A52,$A$181:AG$200,AG$38+2,0),0)+IFERROR(VLOOKUP($A52,$A$214:AG$233,AG$38+2,0),0)+IFERROR(VLOOKUP($A52,$A$247:AG$266,AG$38+2,0),0)+IFERROR(VLOOKUP($A52,$A$313:AG$332,AG$38+2,0),0)+IFERROR(VLOOKUP($A52,$A$280:AG$299,AG$38+2,0),0)+IFERROR(VLOOKUP($A52,$A$346:AG$365,AG$38+2,0),0)+IFERROR(VLOOKUP($A52,$A$379:AG$398,AG$38+2,0),0),"")</f>
        <v/>
      </c>
      <c r="AH52" s="362" t="str">
        <f>IF(AND(ISNUMBER($A52),AH$46&gt;AH$47),IFERROR(VLOOKUP($A52,$A$82:AH$101,AH$38+2,0),0)+IFERROR(VLOOKUP($A52,$A$115:AH$134,AH$38+2,FALSE),0)+IFERROR(VLOOKUP($A52,$A$148:AH$167,AH$38+2,0),0)+IFERROR(VLOOKUP($A52,$A$181:AH$200,AH$38+2,0),0)+IFERROR(VLOOKUP($A52,$A$214:AH$233,AH$38+2,0),0)+IFERROR(VLOOKUP($A52,$A$247:AH$266,AH$38+2,0),0)+IFERROR(VLOOKUP($A52,$A$313:AH$332,AH$38+2,0),0)+IFERROR(VLOOKUP($A52,$A$280:AH$299,AH$38+2,0),0)+IFERROR(VLOOKUP($A52,$A$346:AH$365,AH$38+2,0),0)+IFERROR(VLOOKUP($A52,$A$379:AH$398,AH$38+2,0),0),"")</f>
        <v/>
      </c>
      <c r="AI52" s="362" t="str">
        <f>IF(AND(ISNUMBER($A52),AI$46&gt;AI$47),IFERROR(VLOOKUP($A52,$A$82:AI$101,AI$38+2,0),0)+IFERROR(VLOOKUP($A52,$A$115:AI$134,AI$38+2,FALSE),0)+IFERROR(VLOOKUP($A52,$A$148:AI$167,AI$38+2,0),0)+IFERROR(VLOOKUP($A52,$A$181:AI$200,AI$38+2,0),0)+IFERROR(VLOOKUP($A52,$A$214:AI$233,AI$38+2,0),0)+IFERROR(VLOOKUP($A52,$A$247:AI$266,AI$38+2,0),0)+IFERROR(VLOOKUP($A52,$A$313:AI$332,AI$38+2,0),0)+IFERROR(VLOOKUP($A52,$A$280:AI$299,AI$38+2,0),0)+IFERROR(VLOOKUP($A52,$A$346:AI$365,AI$38+2,0),0)+IFERROR(VLOOKUP($A52,$A$379:AI$398,AI$38+2,0),0),"")</f>
        <v/>
      </c>
      <c r="AJ52" s="362" t="str">
        <f>IF(AND(ISNUMBER($A52),AJ$46&gt;AJ$47),IFERROR(VLOOKUP($A52,$A$82:AJ$101,AJ$38+2,0),0)+IFERROR(VLOOKUP($A52,$A$115:AJ$134,AJ$38+2,FALSE),0)+IFERROR(VLOOKUP($A52,$A$148:AJ$167,AJ$38+2,0),0)+IFERROR(VLOOKUP($A52,$A$181:AJ$200,AJ$38+2,0),0)+IFERROR(VLOOKUP($A52,$A$214:AJ$233,AJ$38+2,0),0)+IFERROR(VLOOKUP($A52,$A$247:AJ$266,AJ$38+2,0),0)+IFERROR(VLOOKUP($A52,$A$313:AJ$332,AJ$38+2,0),0)+IFERROR(VLOOKUP($A52,$A$280:AJ$299,AJ$38+2,0),0)+IFERROR(VLOOKUP($A52,$A$346:AJ$365,AJ$38+2,0),0)+IFERROR(VLOOKUP($A52,$A$379:AJ$398,AJ$38+2,0),0),"")</f>
        <v/>
      </c>
      <c r="AK52" s="362" t="str">
        <f>IF(AND(ISNUMBER($A52),AK$46&gt;AK$47),IFERROR(VLOOKUP($A52,$A$82:AK$101,AK$38+2,0),0)+IFERROR(VLOOKUP($A52,$A$115:AK$134,AK$38+2,FALSE),0)+IFERROR(VLOOKUP($A52,$A$148:AK$167,AK$38+2,0),0)+IFERROR(VLOOKUP($A52,$A$181:AK$200,AK$38+2,0),0)+IFERROR(VLOOKUP($A52,$A$214:AK$233,AK$38+2,0),0)+IFERROR(VLOOKUP($A52,$A$247:AK$266,AK$38+2,0),0)+IFERROR(VLOOKUP($A52,$A$313:AK$332,AK$38+2,0),0)+IFERROR(VLOOKUP($A52,$A$280:AK$299,AK$38+2,0),0)+IFERROR(VLOOKUP($A52,$A$346:AK$365,AK$38+2,0),0)+IFERROR(VLOOKUP($A52,$A$379:AK$398,AK$38+2,0),0),"")</f>
        <v/>
      </c>
      <c r="AL52" s="362" t="str">
        <f>IF(AND(ISNUMBER($A52),AL$46&gt;AL$47),IFERROR(VLOOKUP($A52,$A$82:AL$101,AL$38+2,0),0)+IFERROR(VLOOKUP($A52,$A$115:AL$134,AL$38+2,FALSE),0)+IFERROR(VLOOKUP($A52,$A$148:AL$167,AL$38+2,0),0)+IFERROR(VLOOKUP($A52,$A$181:AL$200,AL$38+2,0),0)+IFERROR(VLOOKUP($A52,$A$214:AL$233,AL$38+2,0),0)+IFERROR(VLOOKUP($A52,$A$247:AL$266,AL$38+2,0),0)+IFERROR(VLOOKUP($A52,$A$313:AL$332,AL$38+2,0),0)+IFERROR(VLOOKUP($A52,$A$280:AL$299,AL$38+2,0),0)+IFERROR(VLOOKUP($A52,$A$346:AL$365,AL$38+2,0),0)+IFERROR(VLOOKUP($A52,$A$379:AL$398,AL$38+2,0),0),"")</f>
        <v/>
      </c>
      <c r="AM52" s="362" t="str">
        <f>IF(AND(ISNUMBER($A52),AM$46&gt;AM$47),IFERROR(VLOOKUP($A52,$A$82:AM$101,AM$38+2,0),0)+IFERROR(VLOOKUP($A52,$A$115:AM$134,AM$38+2,FALSE),0)+IFERROR(VLOOKUP($A52,$A$148:AM$167,AM$38+2,0),0)+IFERROR(VLOOKUP($A52,$A$181:AM$200,AM$38+2,0),0)+IFERROR(VLOOKUP($A52,$A$214:AM$233,AM$38+2,0),0)+IFERROR(VLOOKUP($A52,$A$247:AM$266,AM$38+2,0),0)+IFERROR(VLOOKUP($A52,$A$313:AM$332,AM$38+2,0),0)+IFERROR(VLOOKUP($A52,$A$280:AM$299,AM$38+2,0),0)+IFERROR(VLOOKUP($A52,$A$346:AM$365,AM$38+2,0),0)+IFERROR(VLOOKUP($A52,$A$379:AM$398,AM$38+2,0),0),"")</f>
        <v/>
      </c>
      <c r="AN52" s="362" t="str">
        <f>IF(AND(ISNUMBER($A52),AN$46&gt;AN$47),IFERROR(VLOOKUP($A52,$A$82:AN$101,AN$38+2,0),0)+IFERROR(VLOOKUP($A52,$A$115:AN$134,AN$38+2,FALSE),0)+IFERROR(VLOOKUP($A52,$A$148:AN$167,AN$38+2,0),0)+IFERROR(VLOOKUP($A52,$A$181:AN$200,AN$38+2,0),0)+IFERROR(VLOOKUP($A52,$A$214:AN$233,AN$38+2,0),0)+IFERROR(VLOOKUP($A52,$A$247:AN$266,AN$38+2,0),0)+IFERROR(VLOOKUP($A52,$A$313:AN$332,AN$38+2,0),0)+IFERROR(VLOOKUP($A52,$A$280:AN$299,AN$38+2,0),0)+IFERROR(VLOOKUP($A52,$A$346:AN$365,AN$38+2,0),0)+IFERROR(VLOOKUP($A52,$A$379:AN$398,AN$38+2,0),0),"")</f>
        <v/>
      </c>
      <c r="AO52" s="362" t="str">
        <f>IF(AND(ISNUMBER($A52),AO$46&gt;AO$47),IFERROR(VLOOKUP($A52,$A$82:AO$101,AO$38+2,0),0)+IFERROR(VLOOKUP($A52,$A$115:AO$134,AO$38+2,FALSE),0)+IFERROR(VLOOKUP($A52,$A$148:AO$167,AO$38+2,0),0)+IFERROR(VLOOKUP($A52,$A$181:AO$200,AO$38+2,0),0)+IFERROR(VLOOKUP($A52,$A$214:AO$233,AO$38+2,0),0)+IFERROR(VLOOKUP($A52,$A$247:AO$266,AO$38+2,0),0)+IFERROR(VLOOKUP($A52,$A$313:AO$332,AO$38+2,0),0)+IFERROR(VLOOKUP($A52,$A$280:AO$299,AO$38+2,0),0)+IFERROR(VLOOKUP($A52,$A$346:AO$365,AO$38+2,0),0)+IFERROR(VLOOKUP($A52,$A$379:AO$398,AO$38+2,0),0),"")</f>
        <v/>
      </c>
      <c r="AP52" s="362" t="str">
        <f>IF(AND(ISNUMBER($A52),AP$46&gt;AP$47),IFERROR(VLOOKUP($A52,$A$82:AP$101,AP$38+2,0),0)+IFERROR(VLOOKUP($A52,$A$115:AP$134,AP$38+2,FALSE),0)+IFERROR(VLOOKUP($A52,$A$148:AP$167,AP$38+2,0),0)+IFERROR(VLOOKUP($A52,$A$181:AP$200,AP$38+2,0),0)+IFERROR(VLOOKUP($A52,$A$214:AP$233,AP$38+2,0),0)+IFERROR(VLOOKUP($A52,$A$247:AP$266,AP$38+2,0),0)+IFERROR(VLOOKUP($A52,$A$313:AP$332,AP$38+2,0),0)+IFERROR(VLOOKUP($A52,$A$280:AP$299,AP$38+2,0),0)+IFERROR(VLOOKUP($A52,$A$346:AP$365,AP$38+2,0),0)+IFERROR(VLOOKUP($A52,$A$379:AP$398,AP$38+2,0),0),"")</f>
        <v/>
      </c>
      <c r="AQ52" s="362" t="str">
        <f>IF(AND(ISNUMBER($A52),AQ$46&gt;AQ$47),IFERROR(VLOOKUP($A52,$A$82:AQ$101,AQ$38+2,0),0)+IFERROR(VLOOKUP($A52,$A$115:AQ$134,AQ$38+2,FALSE),0)+IFERROR(VLOOKUP($A52,$A$148:AQ$167,AQ$38+2,0),0)+IFERROR(VLOOKUP($A52,$A$181:AQ$200,AQ$38+2,0),0)+IFERROR(VLOOKUP($A52,$A$214:AQ$233,AQ$38+2,0),0)+IFERROR(VLOOKUP($A52,$A$247:AQ$266,AQ$38+2,0),0)+IFERROR(VLOOKUP($A52,$A$313:AQ$332,AQ$38+2,0),0)+IFERROR(VLOOKUP($A52,$A$280:AQ$299,AQ$38+2,0),0)+IFERROR(VLOOKUP($A52,$A$346:AQ$365,AQ$38+2,0),0)+IFERROR(VLOOKUP($A52,$A$379:AQ$398,AQ$38+2,0),0),"")</f>
        <v/>
      </c>
      <c r="AR52" s="362" t="str">
        <f>IF(AND(ISNUMBER($A52),AR$46&gt;AR$47),IFERROR(VLOOKUP($A52,$A$82:AR$101,AR$38+2,0),0)+IFERROR(VLOOKUP($A52,$A$115:AR$134,AR$38+2,FALSE),0)+IFERROR(VLOOKUP($A52,$A$148:AR$167,AR$38+2,0),0)+IFERROR(VLOOKUP($A52,$A$181:AR$200,AR$38+2,0),0)+IFERROR(VLOOKUP($A52,$A$214:AR$233,AR$38+2,0),0)+IFERROR(VLOOKUP($A52,$A$247:AR$266,AR$38+2,0),0)+IFERROR(VLOOKUP($A52,$A$313:AR$332,AR$38+2,0),0)+IFERROR(VLOOKUP($A52,$A$280:AR$299,AR$38+2,0),0)+IFERROR(VLOOKUP($A52,$A$346:AR$365,AR$38+2,0),0)+IFERROR(VLOOKUP($A52,$A$379:AR$398,AR$38+2,0),0),"")</f>
        <v/>
      </c>
      <c r="AS52" s="362" t="str">
        <f>IF(AND(ISNUMBER($A52),AS$46&gt;AS$47),IFERROR(VLOOKUP($A52,$A$82:AS$101,AS$38+2,0),0)+IFERROR(VLOOKUP($A52,$A$115:AS$134,AS$38+2,FALSE),0)+IFERROR(VLOOKUP($A52,$A$148:AS$167,AS$38+2,0),0)+IFERROR(VLOOKUP($A52,$A$181:AS$200,AS$38+2,0),0)+IFERROR(VLOOKUP($A52,$A$214:AS$233,AS$38+2,0),0)+IFERROR(VLOOKUP($A52,$A$247:AS$266,AS$38+2,0),0)+IFERROR(VLOOKUP($A52,$A$313:AS$332,AS$38+2,0),0)+IFERROR(VLOOKUP($A52,$A$280:AS$299,AS$38+2,0),0)+IFERROR(VLOOKUP($A52,$A$346:AS$365,AS$38+2,0),0)+IFERROR(VLOOKUP($A52,$A$379:AS$398,AS$38+2,0),0),"")</f>
        <v/>
      </c>
      <c r="AT52" s="362" t="str">
        <f>IF(AND(ISNUMBER($A52),AT$46&gt;AT$47),IFERROR(VLOOKUP($A52,$A$82:AT$101,AT$38+2,0),0)+IFERROR(VLOOKUP($A52,$A$115:AT$134,AT$38+2,FALSE),0)+IFERROR(VLOOKUP($A52,$A$148:AT$167,AT$38+2,0),0)+IFERROR(VLOOKUP($A52,$A$181:AT$200,AT$38+2,0),0)+IFERROR(VLOOKUP($A52,$A$214:AT$233,AT$38+2,0),0)+IFERROR(VLOOKUP($A52,$A$247:AT$266,AT$38+2,0),0)+IFERROR(VLOOKUP($A52,$A$313:AT$332,AT$38+2,0),0)+IFERROR(VLOOKUP($A52,$A$280:AT$299,AT$38+2,0),0)+IFERROR(VLOOKUP($A52,$A$346:AT$365,AT$38+2,0),0)+IFERROR(VLOOKUP($A52,$A$379:AT$398,AT$38+2,0),0),"")</f>
        <v/>
      </c>
      <c r="AU52" s="362" t="str">
        <f>IF(AND(ISNUMBER($A52),AU$46&gt;AU$47),IFERROR(VLOOKUP($A52,$A$82:AU$101,AU$38+2,0),0)+IFERROR(VLOOKUP($A52,$A$115:AU$134,AU$38+2,FALSE),0)+IFERROR(VLOOKUP($A52,$A$148:AU$167,AU$38+2,0),0)+IFERROR(VLOOKUP($A52,$A$181:AU$200,AU$38+2,0),0)+IFERROR(VLOOKUP($A52,$A$214:AU$233,AU$38+2,0),0)+IFERROR(VLOOKUP($A52,$A$247:AU$266,AU$38+2,0),0)+IFERROR(VLOOKUP($A52,$A$313:AU$332,AU$38+2,0),0)+IFERROR(VLOOKUP($A52,$A$280:AU$299,AU$38+2,0),0)+IFERROR(VLOOKUP($A52,$A$346:AU$365,AU$38+2,0),0)+IFERROR(VLOOKUP($A52,$A$379:AU$398,AU$38+2,0),0),"")</f>
        <v/>
      </c>
      <c r="AV52" s="362" t="str">
        <f>IF(AND(ISNUMBER($A52),AV$46&gt;AV$47),IFERROR(VLOOKUP($A52,$A$82:AV$101,AV$38+2,0),0)+IFERROR(VLOOKUP($A52,$A$115:AV$134,AV$38+2,FALSE),0)+IFERROR(VLOOKUP($A52,$A$148:AV$167,AV$38+2,0),0)+IFERROR(VLOOKUP($A52,$A$181:AV$200,AV$38+2,0),0)+IFERROR(VLOOKUP($A52,$A$214:AV$233,AV$38+2,0),0)+IFERROR(VLOOKUP($A52,$A$247:AV$266,AV$38+2,0),0)+IFERROR(VLOOKUP($A52,$A$313:AV$332,AV$38+2,0),0)+IFERROR(VLOOKUP($A52,$A$280:AV$299,AV$38+2,0),0)+IFERROR(VLOOKUP($A52,$A$346:AV$365,AV$38+2,0),0)+IFERROR(VLOOKUP($A52,$A$379:AV$398,AV$38+2,0),0),"")</f>
        <v/>
      </c>
      <c r="AW52" s="362" t="str">
        <f>IF(AND(ISNUMBER($A52),AW$46&gt;AW$47),IFERROR(VLOOKUP($A52,$A$82:AW$101,AW$38+2,0),0)+IFERROR(VLOOKUP($A52,$A$115:AW$134,AW$38+2,FALSE),0)+IFERROR(VLOOKUP($A52,$A$148:AW$167,AW$38+2,0),0)+IFERROR(VLOOKUP($A52,$A$181:AW$200,AW$38+2,0),0)+IFERROR(VLOOKUP($A52,$A$214:AW$233,AW$38+2,0),0)+IFERROR(VLOOKUP($A52,$A$247:AW$266,AW$38+2,0),0)+IFERROR(VLOOKUP($A52,$A$313:AW$332,AW$38+2,0),0)+IFERROR(VLOOKUP($A52,$A$280:AW$299,AW$38+2,0),0)+IFERROR(VLOOKUP($A52,$A$346:AW$365,AW$38+2,0),0)+IFERROR(VLOOKUP($A52,$A$379:AW$398,AW$38+2,0),0),"")</f>
        <v/>
      </c>
      <c r="AX52" s="362" t="str">
        <f>IF(AND(ISNUMBER($A52),AX$46&gt;AX$47),IFERROR(VLOOKUP($A52,$A$82:AX$101,AX$38+2,0),0)+IFERROR(VLOOKUP($A52,$A$115:AX$134,AX$38+2,FALSE),0)+IFERROR(VLOOKUP($A52,$A$148:AX$167,AX$38+2,0),0)+IFERROR(VLOOKUP($A52,$A$181:AX$200,AX$38+2,0),0)+IFERROR(VLOOKUP($A52,$A$214:AX$233,AX$38+2,0),0)+IFERROR(VLOOKUP($A52,$A$247:AX$266,AX$38+2,0),0)+IFERROR(VLOOKUP($A52,$A$313:AX$332,AX$38+2,0),0)+IFERROR(VLOOKUP($A52,$A$280:AX$299,AX$38+2,0),0)+IFERROR(VLOOKUP($A52,$A$346:AX$365,AX$38+2,0),0)+IFERROR(VLOOKUP($A52,$A$379:AX$398,AX$38+2,0),0),"")</f>
        <v/>
      </c>
      <c r="AY52" s="362" t="str">
        <f>IF(AND(ISNUMBER($A52),AY$46&gt;AY$47),IFERROR(VLOOKUP($A52,$A$82:AY$101,AY$38+2,0),0)+IFERROR(VLOOKUP($A52,$A$115:AY$134,AY$38+2,FALSE),0)+IFERROR(VLOOKUP($A52,$A$148:AY$167,AY$38+2,0),0)+IFERROR(VLOOKUP($A52,$A$181:AY$200,AY$38+2,0),0)+IFERROR(VLOOKUP($A52,$A$214:AY$233,AY$38+2,0),0)+IFERROR(VLOOKUP($A52,$A$247:AY$266,AY$38+2,0),0)+IFERROR(VLOOKUP($A52,$A$313:AY$332,AY$38+2,0),0)+IFERROR(VLOOKUP($A52,$A$280:AY$299,AY$38+2,0),0)+IFERROR(VLOOKUP($A52,$A$346:AY$365,AY$38+2,0),0)+IFERROR(VLOOKUP($A52,$A$379:AY$398,AY$38+2,0),0),"")</f>
        <v/>
      </c>
      <c r="AZ52" s="362" t="str">
        <f>IF(AND(ISNUMBER($A52),AZ$46&gt;AZ$47),IFERROR(VLOOKUP($A52,$A$82:AZ$101,AZ$38+2,0),0)+IFERROR(VLOOKUP($A52,$A$115:AZ$134,AZ$38+2,FALSE),0)+IFERROR(VLOOKUP($A52,$A$148:AZ$167,AZ$38+2,0),0)+IFERROR(VLOOKUP($A52,$A$181:AZ$200,AZ$38+2,0),0)+IFERROR(VLOOKUP($A52,$A$214:AZ$233,AZ$38+2,0),0)+IFERROR(VLOOKUP($A52,$A$247:AZ$266,AZ$38+2,0),0)+IFERROR(VLOOKUP($A52,$A$313:AZ$332,AZ$38+2,0),0)+IFERROR(VLOOKUP($A52,$A$280:AZ$299,AZ$38+2,0),0)+IFERROR(VLOOKUP($A52,$A$346:AZ$365,AZ$38+2,0),0)+IFERROR(VLOOKUP($A52,$A$379:AZ$398,AZ$38+2,0),0),"")</f>
        <v/>
      </c>
      <c r="BA52" s="363" t="str">
        <f>IF(AND(ISNUMBER($A52),BA$46&gt;BA$47),IFERROR(VLOOKUP($A52,$A$82:BA$101,BA$38+2,0),0)+IFERROR(VLOOKUP($A52,$A$115:BA$134,BA$38+2,FALSE),0)+IFERROR(VLOOKUP($A52,$A$148:BA$167,BA$38+2,0),0)+IFERROR(VLOOKUP($A52,$A$181:BA$200,BA$38+2,0),0)+IFERROR(VLOOKUP($A52,$A$214:BA$233,BA$38+2,0),0)+IFERROR(VLOOKUP($A52,$A$247:BA$266,BA$38+2,0),0)+IFERROR(VLOOKUP($A52,$A$313:BA$332,BA$38+2,0),0)+IFERROR(VLOOKUP($A52,$A$280:BA$299,BA$38+2,0),0)+IFERROR(VLOOKUP($A52,$A$346:BA$365,BA$38+2,0),0)+IFERROR(VLOOKUP($A52,$A$379:BA$398,BA$38+2,0),0),"")</f>
        <v/>
      </c>
    </row>
    <row r="53" spans="1:53" x14ac:dyDescent="0.2">
      <c r="A53" s="340" t="str">
        <f>IF($B43=COUNT($A50:$A52),"",IF(A52&lt;DATE(YEAR(A52),MONTH($K$4),DAY($K$4)),DATE(YEAR(A52),MONTH($K$4),DAY($K$4)),IF(A52&lt;DATE(YEAR(A52),MONTH($K$5),DAY($K$5)),DATE(YEAR(A52),MONTH($K$5),DAY($K$5)),IF(A52&lt;DATE(YEAR(A52),MONTH($K$6),DAY($K$6)),DATE(YEAR(A52),MONTH($K$6),DAY($K$6)),DATE(YEAR(A52)+1,MONTH($K$3),DAY($K$3))))))</f>
        <v/>
      </c>
      <c r="B53" s="335" t="str">
        <f t="shared" si="17"/>
        <v/>
      </c>
      <c r="C53" s="362" t="str">
        <f>IF(AND(ISNUMBER($A53),C$46&gt;C$47),IFERROR(VLOOKUP($A53,$A$82:C$101,C$38+2,0),0)+IFERROR(VLOOKUP($A53,$A$115:C$134,C$38+2,FALSE),0)+IFERROR(VLOOKUP($A53,$A$148:C$167,C$38+2,0),0)+IFERROR(VLOOKUP($A53,$A$181:C$200,C$38+2,0),0)+IFERROR(VLOOKUP($A53,$A$214:C$233,C$38+2,0),0)+IFERROR(VLOOKUP($A53,$A$247:C$266,C$38+2,0),0)+IFERROR(VLOOKUP($A53,$A$313:C$332,C$38+2,0),0)+IFERROR(VLOOKUP($A53,$A$280:C$299,C$38+2,0),0)+IFERROR(VLOOKUP($A53,$A$346:C$365,C$38+2,0),0)+IFERROR(VLOOKUP($A53,$A$379:C$398,C$38+2,0),0),"")</f>
        <v/>
      </c>
      <c r="D53" s="362" t="str">
        <f>IF(AND(ISNUMBER($A53),D$46&gt;D$47),IFERROR(VLOOKUP($A53,$A$82:D$101,D$38+2,0),0)+IFERROR(VLOOKUP($A53,$A$115:D$134,D$38+2,FALSE),0)+IFERROR(VLOOKUP($A53,$A$148:D$167,D$38+2,0),0)+IFERROR(VLOOKUP($A53,$A$181:D$200,D$38+2,0),0)+IFERROR(VLOOKUP($A53,$A$214:D$233,D$38+2,0),0)+IFERROR(VLOOKUP($A53,$A$247:D$266,D$38+2,0),0)+IFERROR(VLOOKUP($A53,$A$313:D$332,D$38+2,0),0)+IFERROR(VLOOKUP($A53,$A$280:D$299,D$38+2,0),0)+IFERROR(VLOOKUP($A53,$A$346:D$365,D$38+2,0),0)+IFERROR(VLOOKUP($A53,$A$379:D$398,D$38+2,0),0),"")</f>
        <v/>
      </c>
      <c r="E53" s="362" t="str">
        <f>IF(AND(ISNUMBER($A53),E$46&gt;E$47),IFERROR(VLOOKUP($A53,$A$82:E$101,E$38+2,0),0)+IFERROR(VLOOKUP($A53,$A$115:E$134,E$38+2,FALSE),0)+IFERROR(VLOOKUP($A53,$A$148:E$167,E$38+2,0),0)+IFERROR(VLOOKUP($A53,$A$181:E$200,E$38+2,0),0)+IFERROR(VLOOKUP($A53,$A$214:E$233,E$38+2,0),0)+IFERROR(VLOOKUP($A53,$A$247:E$266,E$38+2,0),0)+IFERROR(VLOOKUP($A53,$A$313:E$332,E$38+2,0),0)+IFERROR(VLOOKUP($A53,$A$280:E$299,E$38+2,0),0)+IFERROR(VLOOKUP($A53,$A$346:E$365,E$38+2,0),0)+IFERROR(VLOOKUP($A53,$A$379:E$398,E$38+2,0),0),"")</f>
        <v/>
      </c>
      <c r="F53" s="362" t="str">
        <f>IF(AND(ISNUMBER($A53),F$46&gt;F$47),IFERROR(VLOOKUP($A53,$A$82:F$101,F$38+2,0),0)+IFERROR(VLOOKUP($A53,$A$115:F$134,F$38+2,FALSE),0)+IFERROR(VLOOKUP($A53,$A$148:F$167,F$38+2,0),0)+IFERROR(VLOOKUP($A53,$A$181:F$200,F$38+2,0),0)+IFERROR(VLOOKUP($A53,$A$214:F$233,F$38+2,0),0)+IFERROR(VLOOKUP($A53,$A$247:F$266,F$38+2,0),0)+IFERROR(VLOOKUP($A53,$A$313:F$332,F$38+2,0),0)+IFERROR(VLOOKUP($A53,$A$280:F$299,F$38+2,0),0)+IFERROR(VLOOKUP($A53,$A$346:F$365,F$38+2,0),0)+IFERROR(VLOOKUP($A53,$A$379:F$398,F$38+2,0),0),"")</f>
        <v/>
      </c>
      <c r="G53" s="362" t="str">
        <f>IF(AND(ISNUMBER($A53),G$46&gt;G$47),IFERROR(VLOOKUP($A53,$A$82:G$101,G$38+2,0),0)+IFERROR(VLOOKUP($A53,$A$115:G$134,G$38+2,FALSE),0)+IFERROR(VLOOKUP($A53,$A$148:G$167,G$38+2,0),0)+IFERROR(VLOOKUP($A53,$A$181:G$200,G$38+2,0),0)+IFERROR(VLOOKUP($A53,$A$214:G$233,G$38+2,0),0)+IFERROR(VLOOKUP($A53,$A$247:G$266,G$38+2,0),0)+IFERROR(VLOOKUP($A53,$A$313:G$332,G$38+2,0),0)+IFERROR(VLOOKUP($A53,$A$280:G$299,G$38+2,0),0)+IFERROR(VLOOKUP($A53,$A$346:G$365,G$38+2,0),0)+IFERROR(VLOOKUP($A53,$A$379:G$398,G$38+2,0),0),"")</f>
        <v/>
      </c>
      <c r="H53" s="362" t="str">
        <f>IF(AND(ISNUMBER($A53),H$46&gt;H$47),IFERROR(VLOOKUP($A53,$A$82:H$101,H$38+2,0),0)+IFERROR(VLOOKUP($A53,$A$115:H$134,H$38+2,FALSE),0)+IFERROR(VLOOKUP($A53,$A$148:H$167,H$38+2,0),0)+IFERROR(VLOOKUP($A53,$A$181:H$200,H$38+2,0),0)+IFERROR(VLOOKUP($A53,$A$214:H$233,H$38+2,0),0)+IFERROR(VLOOKUP($A53,$A$247:H$266,H$38+2,0),0)+IFERROR(VLOOKUP($A53,$A$313:H$332,H$38+2,0),0)+IFERROR(VLOOKUP($A53,$A$280:H$299,H$38+2,0),0)+IFERROR(VLOOKUP($A53,$A$346:H$365,H$38+2,0),0)+IFERROR(VLOOKUP($A53,$A$379:H$398,H$38+2,0),0),"")</f>
        <v/>
      </c>
      <c r="I53" s="362" t="str">
        <f>IF(AND(ISNUMBER($A53),I$46&gt;I$47),IFERROR(VLOOKUP($A53,$A$82:I$101,I$38+2,0),0)+IFERROR(VLOOKUP($A53,$A$115:I$134,I$38+2,FALSE),0)+IFERROR(VLOOKUP($A53,$A$148:I$167,I$38+2,0),0)+IFERROR(VLOOKUP($A53,$A$181:I$200,I$38+2,0),0)+IFERROR(VLOOKUP($A53,$A$214:I$233,I$38+2,0),0)+IFERROR(VLOOKUP($A53,$A$247:I$266,I$38+2,0),0)+IFERROR(VLOOKUP($A53,$A$313:I$332,I$38+2,0),0)+IFERROR(VLOOKUP($A53,$A$280:I$299,I$38+2,0),0)+IFERROR(VLOOKUP($A53,$A$346:I$365,I$38+2,0),0)+IFERROR(VLOOKUP($A53,$A$379:I$398,I$38+2,0),0),"")</f>
        <v/>
      </c>
      <c r="J53" s="362" t="str">
        <f>IF(AND(ISNUMBER($A53),J$46&gt;J$47),IFERROR(VLOOKUP($A53,$A$82:J$101,J$38+2,0),0)+IFERROR(VLOOKUP($A53,$A$115:J$134,J$38+2,FALSE),0)+IFERROR(VLOOKUP($A53,$A$148:J$167,J$38+2,0),0)+IFERROR(VLOOKUP($A53,$A$181:J$200,J$38+2,0),0)+IFERROR(VLOOKUP($A53,$A$214:J$233,J$38+2,0),0)+IFERROR(VLOOKUP($A53,$A$247:J$266,J$38+2,0),0)+IFERROR(VLOOKUP($A53,$A$313:J$332,J$38+2,0),0)+IFERROR(VLOOKUP($A53,$A$280:J$299,J$38+2,0),0)+IFERROR(VLOOKUP($A53,$A$346:J$365,J$38+2,0),0)+IFERROR(VLOOKUP($A53,$A$379:J$398,J$38+2,0),0),"")</f>
        <v/>
      </c>
      <c r="K53" s="362" t="str">
        <f>IF(AND(ISNUMBER($A53),K$46&gt;K$47),IFERROR(VLOOKUP($A53,$A$82:K$101,K$38+2,0),0)+IFERROR(VLOOKUP($A53,$A$115:K$134,K$38+2,FALSE),0)+IFERROR(VLOOKUP($A53,$A$148:K$167,K$38+2,0),0)+IFERROR(VLOOKUP($A53,$A$181:K$200,K$38+2,0),0)+IFERROR(VLOOKUP($A53,$A$214:K$233,K$38+2,0),0)+IFERROR(VLOOKUP($A53,$A$247:K$266,K$38+2,0),0)+IFERROR(VLOOKUP($A53,$A$313:K$332,K$38+2,0),0)+IFERROR(VLOOKUP($A53,$A$280:K$299,K$38+2,0),0)+IFERROR(VLOOKUP($A53,$A$346:K$365,K$38+2,0),0)+IFERROR(VLOOKUP($A53,$A$379:K$398,K$38+2,0),0),"")</f>
        <v/>
      </c>
      <c r="L53" s="362" t="str">
        <f>IF(AND(ISNUMBER($A53),L$46&gt;L$47),IFERROR(VLOOKUP($A53,$A$82:L$101,L$38+2,0),0)+IFERROR(VLOOKUP($A53,$A$115:L$134,L$38+2,FALSE),0)+IFERROR(VLOOKUP($A53,$A$148:L$167,L$38+2,0),0)+IFERROR(VLOOKUP($A53,$A$181:L$200,L$38+2,0),0)+IFERROR(VLOOKUP($A53,$A$214:L$233,L$38+2,0),0)+IFERROR(VLOOKUP($A53,$A$247:L$266,L$38+2,0),0)+IFERROR(VLOOKUP($A53,$A$313:L$332,L$38+2,0),0)+IFERROR(VLOOKUP($A53,$A$280:L$299,L$38+2,0),0)+IFERROR(VLOOKUP($A53,$A$346:L$365,L$38+2,0),0)+IFERROR(VLOOKUP($A53,$A$379:L$398,L$38+2,0),0),"")</f>
        <v/>
      </c>
      <c r="M53" s="362" t="str">
        <f>IF(AND(ISNUMBER($A53),M$46&gt;M$47),IFERROR(VLOOKUP($A53,$A$82:M$101,M$38+2,0),0)+IFERROR(VLOOKUP($A53,$A$115:M$134,M$38+2,FALSE),0)+IFERROR(VLOOKUP($A53,$A$148:M$167,M$38+2,0),0)+IFERROR(VLOOKUP($A53,$A$181:M$200,M$38+2,0),0)+IFERROR(VLOOKUP($A53,$A$214:M$233,M$38+2,0),0)+IFERROR(VLOOKUP($A53,$A$247:M$266,M$38+2,0),0)+IFERROR(VLOOKUP($A53,$A$313:M$332,M$38+2,0),0)+IFERROR(VLOOKUP($A53,$A$280:M$299,M$38+2,0),0)+IFERROR(VLOOKUP($A53,$A$346:M$365,M$38+2,0),0)+IFERROR(VLOOKUP($A53,$A$379:M$398,M$38+2,0),0),"")</f>
        <v/>
      </c>
      <c r="N53" s="362" t="str">
        <f>IF(AND(ISNUMBER($A53),N$46&gt;N$47),IFERROR(VLOOKUP($A53,$A$82:N$101,N$38+2,0),0)+IFERROR(VLOOKUP($A53,$A$115:N$134,N$38+2,FALSE),0)+IFERROR(VLOOKUP($A53,$A$148:N$167,N$38+2,0),0)+IFERROR(VLOOKUP($A53,$A$181:N$200,N$38+2,0),0)+IFERROR(VLOOKUP($A53,$A$214:N$233,N$38+2,0),0)+IFERROR(VLOOKUP($A53,$A$247:N$266,N$38+2,0),0)+IFERROR(VLOOKUP($A53,$A$313:N$332,N$38+2,0),0)+IFERROR(VLOOKUP($A53,$A$280:N$299,N$38+2,0),0)+IFERROR(VLOOKUP($A53,$A$346:N$365,N$38+2,0),0)+IFERROR(VLOOKUP($A53,$A$379:N$398,N$38+2,0),0),"")</f>
        <v/>
      </c>
      <c r="O53" s="362" t="str">
        <f>IF(AND(ISNUMBER($A53),O$46&gt;O$47),IFERROR(VLOOKUP($A53,$A$82:O$101,O$38+2,0),0)+IFERROR(VLOOKUP($A53,$A$115:O$134,O$38+2,FALSE),0)+IFERROR(VLOOKUP($A53,$A$148:O$167,O$38+2,0),0)+IFERROR(VLOOKUP($A53,$A$181:O$200,O$38+2,0),0)+IFERROR(VLOOKUP($A53,$A$214:O$233,O$38+2,0),0)+IFERROR(VLOOKUP($A53,$A$247:O$266,O$38+2,0),0)+IFERROR(VLOOKUP($A53,$A$313:O$332,O$38+2,0),0)+IFERROR(VLOOKUP($A53,$A$280:O$299,O$38+2,0),0)+IFERROR(VLOOKUP($A53,$A$346:O$365,O$38+2,0),0)+IFERROR(VLOOKUP($A53,$A$379:O$398,O$38+2,0),0),"")</f>
        <v/>
      </c>
      <c r="P53" s="362" t="str">
        <f>IF(AND(ISNUMBER($A53),P$46&gt;P$47),IFERROR(VLOOKUP($A53,$A$82:P$101,P$38+2,0),0)+IFERROR(VLOOKUP($A53,$A$115:P$134,P$38+2,FALSE),0)+IFERROR(VLOOKUP($A53,$A$148:P$167,P$38+2,0),0)+IFERROR(VLOOKUP($A53,$A$181:P$200,P$38+2,0),0)+IFERROR(VLOOKUP($A53,$A$214:P$233,P$38+2,0),0)+IFERROR(VLOOKUP($A53,$A$247:P$266,P$38+2,0),0)+IFERROR(VLOOKUP($A53,$A$313:P$332,P$38+2,0),0)+IFERROR(VLOOKUP($A53,$A$280:P$299,P$38+2,0),0)+IFERROR(VLOOKUP($A53,$A$346:P$365,P$38+2,0),0)+IFERROR(VLOOKUP($A53,$A$379:P$398,P$38+2,0),0),"")</f>
        <v/>
      </c>
      <c r="Q53" s="362" t="str">
        <f>IF(AND(ISNUMBER($A53),Q$46&gt;Q$47),IFERROR(VLOOKUP($A53,$A$82:Q$101,Q$38+2,0),0)+IFERROR(VLOOKUP($A53,$A$115:Q$134,Q$38+2,FALSE),0)+IFERROR(VLOOKUP($A53,$A$148:Q$167,Q$38+2,0),0)+IFERROR(VLOOKUP($A53,$A$181:Q$200,Q$38+2,0),0)+IFERROR(VLOOKUP($A53,$A$214:Q$233,Q$38+2,0),0)+IFERROR(VLOOKUP($A53,$A$247:Q$266,Q$38+2,0),0)+IFERROR(VLOOKUP($A53,$A$313:Q$332,Q$38+2,0),0)+IFERROR(VLOOKUP($A53,$A$280:Q$299,Q$38+2,0),0)+IFERROR(VLOOKUP($A53,$A$346:Q$365,Q$38+2,0),0)+IFERROR(VLOOKUP($A53,$A$379:Q$398,Q$38+2,0),0),"")</f>
        <v/>
      </c>
      <c r="R53" s="362" t="str">
        <f>IF(AND(ISNUMBER($A53),R$46&gt;R$47),IFERROR(VLOOKUP($A53,$A$82:R$101,R$38+2,0),0)+IFERROR(VLOOKUP($A53,$A$115:R$134,R$38+2,FALSE),0)+IFERROR(VLOOKUP($A53,$A$148:R$167,R$38+2,0),0)+IFERROR(VLOOKUP($A53,$A$181:R$200,R$38+2,0),0)+IFERROR(VLOOKUP($A53,$A$214:R$233,R$38+2,0),0)+IFERROR(VLOOKUP($A53,$A$247:R$266,R$38+2,0),0)+IFERROR(VLOOKUP($A53,$A$313:R$332,R$38+2,0),0)+IFERROR(VLOOKUP($A53,$A$280:R$299,R$38+2,0),0)+IFERROR(VLOOKUP($A53,$A$346:R$365,R$38+2,0),0)+IFERROR(VLOOKUP($A53,$A$379:R$398,R$38+2,0),0),"")</f>
        <v/>
      </c>
      <c r="S53" s="362" t="str">
        <f>IF(AND(ISNUMBER($A53),S$46&gt;S$47),IFERROR(VLOOKUP($A53,$A$82:S$101,S$38+2,0),0)+IFERROR(VLOOKUP($A53,$A$115:S$134,S$38+2,FALSE),0)+IFERROR(VLOOKUP($A53,$A$148:S$167,S$38+2,0),0)+IFERROR(VLOOKUP($A53,$A$181:S$200,S$38+2,0),0)+IFERROR(VLOOKUP($A53,$A$214:S$233,S$38+2,0),0)+IFERROR(VLOOKUP($A53,$A$247:S$266,S$38+2,0),0)+IFERROR(VLOOKUP($A53,$A$313:S$332,S$38+2,0),0)+IFERROR(VLOOKUP($A53,$A$280:S$299,S$38+2,0),0)+IFERROR(VLOOKUP($A53,$A$346:S$365,S$38+2,0),0)+IFERROR(VLOOKUP($A53,$A$379:S$398,S$38+2,0),0),"")</f>
        <v/>
      </c>
      <c r="T53" s="362" t="str">
        <f>IF(AND(ISNUMBER($A53),T$46&gt;T$47),IFERROR(VLOOKUP($A53,$A$82:T$101,T$38+2,0),0)+IFERROR(VLOOKUP($A53,$A$115:T$134,T$38+2,FALSE),0)+IFERROR(VLOOKUP($A53,$A$148:T$167,T$38+2,0),0)+IFERROR(VLOOKUP($A53,$A$181:T$200,T$38+2,0),0)+IFERROR(VLOOKUP($A53,$A$214:T$233,T$38+2,0),0)+IFERROR(VLOOKUP($A53,$A$247:T$266,T$38+2,0),0)+IFERROR(VLOOKUP($A53,$A$313:T$332,T$38+2,0),0)+IFERROR(VLOOKUP($A53,$A$280:T$299,T$38+2,0),0)+IFERROR(VLOOKUP($A53,$A$346:T$365,T$38+2,0),0)+IFERROR(VLOOKUP($A53,$A$379:T$398,T$38+2,0),0),"")</f>
        <v/>
      </c>
      <c r="U53" s="362" t="str">
        <f>IF(AND(ISNUMBER($A53),U$46&gt;U$47),IFERROR(VLOOKUP($A53,$A$82:U$101,U$38+2,0),0)+IFERROR(VLOOKUP($A53,$A$115:U$134,U$38+2,FALSE),0)+IFERROR(VLOOKUP($A53,$A$148:U$167,U$38+2,0),0)+IFERROR(VLOOKUP($A53,$A$181:U$200,U$38+2,0),0)+IFERROR(VLOOKUP($A53,$A$214:U$233,U$38+2,0),0)+IFERROR(VLOOKUP($A53,$A$247:U$266,U$38+2,0),0)+IFERROR(VLOOKUP($A53,$A$313:U$332,U$38+2,0),0)+IFERROR(VLOOKUP($A53,$A$280:U$299,U$38+2,0),0)+IFERROR(VLOOKUP($A53,$A$346:U$365,U$38+2,0),0)+IFERROR(VLOOKUP($A53,$A$379:U$398,U$38+2,0),0),"")</f>
        <v/>
      </c>
      <c r="V53" s="362" t="str">
        <f>IF(AND(ISNUMBER($A53),V$46&gt;V$47),IFERROR(VLOOKUP($A53,$A$82:V$101,V$38+2,0),0)+IFERROR(VLOOKUP($A53,$A$115:V$134,V$38+2,FALSE),0)+IFERROR(VLOOKUP($A53,$A$148:V$167,V$38+2,0),0)+IFERROR(VLOOKUP($A53,$A$181:V$200,V$38+2,0),0)+IFERROR(VLOOKUP($A53,$A$214:V$233,V$38+2,0),0)+IFERROR(VLOOKUP($A53,$A$247:V$266,V$38+2,0),0)+IFERROR(VLOOKUP($A53,$A$313:V$332,V$38+2,0),0)+IFERROR(VLOOKUP($A53,$A$280:V$299,V$38+2,0),0)+IFERROR(VLOOKUP($A53,$A$346:V$365,V$38+2,0),0)+IFERROR(VLOOKUP($A53,$A$379:V$398,V$38+2,0),0),"")</f>
        <v/>
      </c>
      <c r="W53" s="362" t="str">
        <f>IF(AND(ISNUMBER($A53),W$46&gt;W$47),IFERROR(VLOOKUP($A53,$A$82:W$101,W$38+2,0),0)+IFERROR(VLOOKUP($A53,$A$115:W$134,W$38+2,FALSE),0)+IFERROR(VLOOKUP($A53,$A$148:W$167,W$38+2,0),0)+IFERROR(VLOOKUP($A53,$A$181:W$200,W$38+2,0),0)+IFERROR(VLOOKUP($A53,$A$214:W$233,W$38+2,0),0)+IFERROR(VLOOKUP($A53,$A$247:W$266,W$38+2,0),0)+IFERROR(VLOOKUP($A53,$A$313:W$332,W$38+2,0),0)+IFERROR(VLOOKUP($A53,$A$280:W$299,W$38+2,0),0)+IFERROR(VLOOKUP($A53,$A$346:W$365,W$38+2,0),0)+IFERROR(VLOOKUP($A53,$A$379:W$398,W$38+2,0),0),"")</f>
        <v/>
      </c>
      <c r="X53" s="362" t="str">
        <f>IF(AND(ISNUMBER($A53),X$46&gt;X$47),IFERROR(VLOOKUP($A53,$A$82:X$101,X$38+2,0),0)+IFERROR(VLOOKUP($A53,$A$115:X$134,X$38+2,FALSE),0)+IFERROR(VLOOKUP($A53,$A$148:X$167,X$38+2,0),0)+IFERROR(VLOOKUP($A53,$A$181:X$200,X$38+2,0),0)+IFERROR(VLOOKUP($A53,$A$214:X$233,X$38+2,0),0)+IFERROR(VLOOKUP($A53,$A$247:X$266,X$38+2,0),0)+IFERROR(VLOOKUP($A53,$A$313:X$332,X$38+2,0),0)+IFERROR(VLOOKUP($A53,$A$280:X$299,X$38+2,0),0)+IFERROR(VLOOKUP($A53,$A$346:X$365,X$38+2,0),0)+IFERROR(VLOOKUP($A53,$A$379:X$398,X$38+2,0),0),"")</f>
        <v/>
      </c>
      <c r="Y53" s="362" t="str">
        <f>IF(AND(ISNUMBER($A53),Y$46&gt;Y$47),IFERROR(VLOOKUP($A53,$A$82:Y$101,Y$38+2,0),0)+IFERROR(VLOOKUP($A53,$A$115:Y$134,Y$38+2,FALSE),0)+IFERROR(VLOOKUP($A53,$A$148:Y$167,Y$38+2,0),0)+IFERROR(VLOOKUP($A53,$A$181:Y$200,Y$38+2,0),0)+IFERROR(VLOOKUP($A53,$A$214:Y$233,Y$38+2,0),0)+IFERROR(VLOOKUP($A53,$A$247:Y$266,Y$38+2,0),0)+IFERROR(VLOOKUP($A53,$A$313:Y$332,Y$38+2,0),0)+IFERROR(VLOOKUP($A53,$A$280:Y$299,Y$38+2,0),0)+IFERROR(VLOOKUP($A53,$A$346:Y$365,Y$38+2,0),0)+IFERROR(VLOOKUP($A53,$A$379:Y$398,Y$38+2,0),0),"")</f>
        <v/>
      </c>
      <c r="Z53" s="362" t="str">
        <f>IF(AND(ISNUMBER($A53),Z$46&gt;Z$47),IFERROR(VLOOKUP($A53,$A$82:Z$101,Z$38+2,0),0)+IFERROR(VLOOKUP($A53,$A$115:Z$134,Z$38+2,FALSE),0)+IFERROR(VLOOKUP($A53,$A$148:Z$167,Z$38+2,0),0)+IFERROR(VLOOKUP($A53,$A$181:Z$200,Z$38+2,0),0)+IFERROR(VLOOKUP($A53,$A$214:Z$233,Z$38+2,0),0)+IFERROR(VLOOKUP($A53,$A$247:Z$266,Z$38+2,0),0)+IFERROR(VLOOKUP($A53,$A$313:Z$332,Z$38+2,0),0)+IFERROR(VLOOKUP($A53,$A$280:Z$299,Z$38+2,0),0)+IFERROR(VLOOKUP($A53,$A$346:Z$365,Z$38+2,0),0)+IFERROR(VLOOKUP($A53,$A$379:Z$398,Z$38+2,0),0),"")</f>
        <v/>
      </c>
      <c r="AA53" s="362" t="str">
        <f>IF(AND(ISNUMBER($A53),AA$46&gt;AA$47),IFERROR(VLOOKUP($A53,$A$82:AA$101,AA$38+2,0),0)+IFERROR(VLOOKUP($A53,$A$115:AA$134,AA$38+2,FALSE),0)+IFERROR(VLOOKUP($A53,$A$148:AA$167,AA$38+2,0),0)+IFERROR(VLOOKUP($A53,$A$181:AA$200,AA$38+2,0),0)+IFERROR(VLOOKUP($A53,$A$214:AA$233,AA$38+2,0),0)+IFERROR(VLOOKUP($A53,$A$247:AA$266,AA$38+2,0),0)+IFERROR(VLOOKUP($A53,$A$313:AA$332,AA$38+2,0),0)+IFERROR(VLOOKUP($A53,$A$280:AA$299,AA$38+2,0),0)+IFERROR(VLOOKUP($A53,$A$346:AA$365,AA$38+2,0),0)+IFERROR(VLOOKUP($A53,$A$379:AA$398,AA$38+2,0),0),"")</f>
        <v/>
      </c>
      <c r="AB53" s="362" t="str">
        <f>IF(AND(ISNUMBER($A53),AB$46&gt;AB$47),IFERROR(VLOOKUP($A53,$A$82:AB$101,AB$38+2,0),0)+IFERROR(VLOOKUP($A53,$A$115:AB$134,AB$38+2,FALSE),0)+IFERROR(VLOOKUP($A53,$A$148:AB$167,AB$38+2,0),0)+IFERROR(VLOOKUP($A53,$A$181:AB$200,AB$38+2,0),0)+IFERROR(VLOOKUP($A53,$A$214:AB$233,AB$38+2,0),0)+IFERROR(VLOOKUP($A53,$A$247:AB$266,AB$38+2,0),0)+IFERROR(VLOOKUP($A53,$A$313:AB$332,AB$38+2,0),0)+IFERROR(VLOOKUP($A53,$A$280:AB$299,AB$38+2,0),0)+IFERROR(VLOOKUP($A53,$A$346:AB$365,AB$38+2,0),0)+IFERROR(VLOOKUP($A53,$A$379:AB$398,AB$38+2,0),0),"")</f>
        <v/>
      </c>
      <c r="AC53" s="362" t="str">
        <f>IF(AND(ISNUMBER($A53),AC$46&gt;AC$47),IFERROR(VLOOKUP($A53,$A$82:AC$101,AC$38+2,0),0)+IFERROR(VLOOKUP($A53,$A$115:AC$134,AC$38+2,FALSE),0)+IFERROR(VLOOKUP($A53,$A$148:AC$167,AC$38+2,0),0)+IFERROR(VLOOKUP($A53,$A$181:AC$200,AC$38+2,0),0)+IFERROR(VLOOKUP($A53,$A$214:AC$233,AC$38+2,0),0)+IFERROR(VLOOKUP($A53,$A$247:AC$266,AC$38+2,0),0)+IFERROR(VLOOKUP($A53,$A$313:AC$332,AC$38+2,0),0)+IFERROR(VLOOKUP($A53,$A$280:AC$299,AC$38+2,0),0)+IFERROR(VLOOKUP($A53,$A$346:AC$365,AC$38+2,0),0)+IFERROR(VLOOKUP($A53,$A$379:AC$398,AC$38+2,0),0),"")</f>
        <v/>
      </c>
      <c r="AD53" s="362" t="str">
        <f>IF(AND(ISNUMBER($A53),AD$46&gt;AD$47),IFERROR(VLOOKUP($A53,$A$82:AD$101,AD$38+2,0),0)+IFERROR(VLOOKUP($A53,$A$115:AD$134,AD$38+2,FALSE),0)+IFERROR(VLOOKUP($A53,$A$148:AD$167,AD$38+2,0),0)+IFERROR(VLOOKUP($A53,$A$181:AD$200,AD$38+2,0),0)+IFERROR(VLOOKUP($A53,$A$214:AD$233,AD$38+2,0),0)+IFERROR(VLOOKUP($A53,$A$247:AD$266,AD$38+2,0),0)+IFERROR(VLOOKUP($A53,$A$313:AD$332,AD$38+2,0),0)+IFERROR(VLOOKUP($A53,$A$280:AD$299,AD$38+2,0),0)+IFERROR(VLOOKUP($A53,$A$346:AD$365,AD$38+2,0),0)+IFERROR(VLOOKUP($A53,$A$379:AD$398,AD$38+2,0),0),"")</f>
        <v/>
      </c>
      <c r="AE53" s="362" t="str">
        <f>IF(AND(ISNUMBER($A53),AE$46&gt;AE$47),IFERROR(VLOOKUP($A53,$A$82:AE$101,AE$38+2,0),0)+IFERROR(VLOOKUP($A53,$A$115:AE$134,AE$38+2,FALSE),0)+IFERROR(VLOOKUP($A53,$A$148:AE$167,AE$38+2,0),0)+IFERROR(VLOOKUP($A53,$A$181:AE$200,AE$38+2,0),0)+IFERROR(VLOOKUP($A53,$A$214:AE$233,AE$38+2,0),0)+IFERROR(VLOOKUP($A53,$A$247:AE$266,AE$38+2,0),0)+IFERROR(VLOOKUP($A53,$A$313:AE$332,AE$38+2,0),0)+IFERROR(VLOOKUP($A53,$A$280:AE$299,AE$38+2,0),0)+IFERROR(VLOOKUP($A53,$A$346:AE$365,AE$38+2,0),0)+IFERROR(VLOOKUP($A53,$A$379:AE$398,AE$38+2,0),0),"")</f>
        <v/>
      </c>
      <c r="AF53" s="362" t="str">
        <f>IF(AND(ISNUMBER($A53),AF$46&gt;AF$47),IFERROR(VLOOKUP($A53,$A$82:AF$101,AF$38+2,0),0)+IFERROR(VLOOKUP($A53,$A$115:AF$134,AF$38+2,FALSE),0)+IFERROR(VLOOKUP($A53,$A$148:AF$167,AF$38+2,0),0)+IFERROR(VLOOKUP($A53,$A$181:AF$200,AF$38+2,0),0)+IFERROR(VLOOKUP($A53,$A$214:AF$233,AF$38+2,0),0)+IFERROR(VLOOKUP($A53,$A$247:AF$266,AF$38+2,0),0)+IFERROR(VLOOKUP($A53,$A$313:AF$332,AF$38+2,0),0)+IFERROR(VLOOKUP($A53,$A$280:AF$299,AF$38+2,0),0)+IFERROR(VLOOKUP($A53,$A$346:AF$365,AF$38+2,0),0)+IFERROR(VLOOKUP($A53,$A$379:AF$398,AF$38+2,0),0),"")</f>
        <v/>
      </c>
      <c r="AG53" s="362" t="str">
        <f>IF(AND(ISNUMBER($A53),AG$46&gt;AG$47),IFERROR(VLOOKUP($A53,$A$82:AG$101,AG$38+2,0),0)+IFERROR(VLOOKUP($A53,$A$115:AG$134,AG$38+2,FALSE),0)+IFERROR(VLOOKUP($A53,$A$148:AG$167,AG$38+2,0),0)+IFERROR(VLOOKUP($A53,$A$181:AG$200,AG$38+2,0),0)+IFERROR(VLOOKUP($A53,$A$214:AG$233,AG$38+2,0),0)+IFERROR(VLOOKUP($A53,$A$247:AG$266,AG$38+2,0),0)+IFERROR(VLOOKUP($A53,$A$313:AG$332,AG$38+2,0),0)+IFERROR(VLOOKUP($A53,$A$280:AG$299,AG$38+2,0),0)+IFERROR(VLOOKUP($A53,$A$346:AG$365,AG$38+2,0),0)+IFERROR(VLOOKUP($A53,$A$379:AG$398,AG$38+2,0),0),"")</f>
        <v/>
      </c>
      <c r="AH53" s="362" t="str">
        <f>IF(AND(ISNUMBER($A53),AH$46&gt;AH$47),IFERROR(VLOOKUP($A53,$A$82:AH$101,AH$38+2,0),0)+IFERROR(VLOOKUP($A53,$A$115:AH$134,AH$38+2,FALSE),0)+IFERROR(VLOOKUP($A53,$A$148:AH$167,AH$38+2,0),0)+IFERROR(VLOOKUP($A53,$A$181:AH$200,AH$38+2,0),0)+IFERROR(VLOOKUP($A53,$A$214:AH$233,AH$38+2,0),0)+IFERROR(VLOOKUP($A53,$A$247:AH$266,AH$38+2,0),0)+IFERROR(VLOOKUP($A53,$A$313:AH$332,AH$38+2,0),0)+IFERROR(VLOOKUP($A53,$A$280:AH$299,AH$38+2,0),0)+IFERROR(VLOOKUP($A53,$A$346:AH$365,AH$38+2,0),0)+IFERROR(VLOOKUP($A53,$A$379:AH$398,AH$38+2,0),0),"")</f>
        <v/>
      </c>
      <c r="AI53" s="362" t="str">
        <f>IF(AND(ISNUMBER($A53),AI$46&gt;AI$47),IFERROR(VLOOKUP($A53,$A$82:AI$101,AI$38+2,0),0)+IFERROR(VLOOKUP($A53,$A$115:AI$134,AI$38+2,FALSE),0)+IFERROR(VLOOKUP($A53,$A$148:AI$167,AI$38+2,0),0)+IFERROR(VLOOKUP($A53,$A$181:AI$200,AI$38+2,0),0)+IFERROR(VLOOKUP($A53,$A$214:AI$233,AI$38+2,0),0)+IFERROR(VLOOKUP($A53,$A$247:AI$266,AI$38+2,0),0)+IFERROR(VLOOKUP($A53,$A$313:AI$332,AI$38+2,0),0)+IFERROR(VLOOKUP($A53,$A$280:AI$299,AI$38+2,0),0)+IFERROR(VLOOKUP($A53,$A$346:AI$365,AI$38+2,0),0)+IFERROR(VLOOKUP($A53,$A$379:AI$398,AI$38+2,0),0),"")</f>
        <v/>
      </c>
      <c r="AJ53" s="362" t="str">
        <f>IF(AND(ISNUMBER($A53),AJ$46&gt;AJ$47),IFERROR(VLOOKUP($A53,$A$82:AJ$101,AJ$38+2,0),0)+IFERROR(VLOOKUP($A53,$A$115:AJ$134,AJ$38+2,FALSE),0)+IFERROR(VLOOKUP($A53,$A$148:AJ$167,AJ$38+2,0),0)+IFERROR(VLOOKUP($A53,$A$181:AJ$200,AJ$38+2,0),0)+IFERROR(VLOOKUP($A53,$A$214:AJ$233,AJ$38+2,0),0)+IFERROR(VLOOKUP($A53,$A$247:AJ$266,AJ$38+2,0),0)+IFERROR(VLOOKUP($A53,$A$313:AJ$332,AJ$38+2,0),0)+IFERROR(VLOOKUP($A53,$A$280:AJ$299,AJ$38+2,0),0)+IFERROR(VLOOKUP($A53,$A$346:AJ$365,AJ$38+2,0),0)+IFERROR(VLOOKUP($A53,$A$379:AJ$398,AJ$38+2,0),0),"")</f>
        <v/>
      </c>
      <c r="AK53" s="362" t="str">
        <f>IF(AND(ISNUMBER($A53),AK$46&gt;AK$47),IFERROR(VLOOKUP($A53,$A$82:AK$101,AK$38+2,0),0)+IFERROR(VLOOKUP($A53,$A$115:AK$134,AK$38+2,FALSE),0)+IFERROR(VLOOKUP($A53,$A$148:AK$167,AK$38+2,0),0)+IFERROR(VLOOKUP($A53,$A$181:AK$200,AK$38+2,0),0)+IFERROR(VLOOKUP($A53,$A$214:AK$233,AK$38+2,0),0)+IFERROR(VLOOKUP($A53,$A$247:AK$266,AK$38+2,0),0)+IFERROR(VLOOKUP($A53,$A$313:AK$332,AK$38+2,0),0)+IFERROR(VLOOKUP($A53,$A$280:AK$299,AK$38+2,0),0)+IFERROR(VLOOKUP($A53,$A$346:AK$365,AK$38+2,0),0)+IFERROR(VLOOKUP($A53,$A$379:AK$398,AK$38+2,0),0),"")</f>
        <v/>
      </c>
      <c r="AL53" s="362" t="str">
        <f>IF(AND(ISNUMBER($A53),AL$46&gt;AL$47),IFERROR(VLOOKUP($A53,$A$82:AL$101,AL$38+2,0),0)+IFERROR(VLOOKUP($A53,$A$115:AL$134,AL$38+2,FALSE),0)+IFERROR(VLOOKUP($A53,$A$148:AL$167,AL$38+2,0),0)+IFERROR(VLOOKUP($A53,$A$181:AL$200,AL$38+2,0),0)+IFERROR(VLOOKUP($A53,$A$214:AL$233,AL$38+2,0),0)+IFERROR(VLOOKUP($A53,$A$247:AL$266,AL$38+2,0),0)+IFERROR(VLOOKUP($A53,$A$313:AL$332,AL$38+2,0),0)+IFERROR(VLOOKUP($A53,$A$280:AL$299,AL$38+2,0),0)+IFERROR(VLOOKUP($A53,$A$346:AL$365,AL$38+2,0),0)+IFERROR(VLOOKUP($A53,$A$379:AL$398,AL$38+2,0),0),"")</f>
        <v/>
      </c>
      <c r="AM53" s="362" t="str">
        <f>IF(AND(ISNUMBER($A53),AM$46&gt;AM$47),IFERROR(VLOOKUP($A53,$A$82:AM$101,AM$38+2,0),0)+IFERROR(VLOOKUP($A53,$A$115:AM$134,AM$38+2,FALSE),0)+IFERROR(VLOOKUP($A53,$A$148:AM$167,AM$38+2,0),0)+IFERROR(VLOOKUP($A53,$A$181:AM$200,AM$38+2,0),0)+IFERROR(VLOOKUP($A53,$A$214:AM$233,AM$38+2,0),0)+IFERROR(VLOOKUP($A53,$A$247:AM$266,AM$38+2,0),0)+IFERROR(VLOOKUP($A53,$A$313:AM$332,AM$38+2,0),0)+IFERROR(VLOOKUP($A53,$A$280:AM$299,AM$38+2,0),0)+IFERROR(VLOOKUP($A53,$A$346:AM$365,AM$38+2,0),0)+IFERROR(VLOOKUP($A53,$A$379:AM$398,AM$38+2,0),0),"")</f>
        <v/>
      </c>
      <c r="AN53" s="362" t="str">
        <f>IF(AND(ISNUMBER($A53),AN$46&gt;AN$47),IFERROR(VLOOKUP($A53,$A$82:AN$101,AN$38+2,0),0)+IFERROR(VLOOKUP($A53,$A$115:AN$134,AN$38+2,FALSE),0)+IFERROR(VLOOKUP($A53,$A$148:AN$167,AN$38+2,0),0)+IFERROR(VLOOKUP($A53,$A$181:AN$200,AN$38+2,0),0)+IFERROR(VLOOKUP($A53,$A$214:AN$233,AN$38+2,0),0)+IFERROR(VLOOKUP($A53,$A$247:AN$266,AN$38+2,0),0)+IFERROR(VLOOKUP($A53,$A$313:AN$332,AN$38+2,0),0)+IFERROR(VLOOKUP($A53,$A$280:AN$299,AN$38+2,0),0)+IFERROR(VLOOKUP($A53,$A$346:AN$365,AN$38+2,0),0)+IFERROR(VLOOKUP($A53,$A$379:AN$398,AN$38+2,0),0),"")</f>
        <v/>
      </c>
      <c r="AO53" s="362" t="str">
        <f>IF(AND(ISNUMBER($A53),AO$46&gt;AO$47),IFERROR(VLOOKUP($A53,$A$82:AO$101,AO$38+2,0),0)+IFERROR(VLOOKUP($A53,$A$115:AO$134,AO$38+2,FALSE),0)+IFERROR(VLOOKUP($A53,$A$148:AO$167,AO$38+2,0),0)+IFERROR(VLOOKUP($A53,$A$181:AO$200,AO$38+2,0),0)+IFERROR(VLOOKUP($A53,$A$214:AO$233,AO$38+2,0),0)+IFERROR(VLOOKUP($A53,$A$247:AO$266,AO$38+2,0),0)+IFERROR(VLOOKUP($A53,$A$313:AO$332,AO$38+2,0),0)+IFERROR(VLOOKUP($A53,$A$280:AO$299,AO$38+2,0),0)+IFERROR(VLOOKUP($A53,$A$346:AO$365,AO$38+2,0),0)+IFERROR(VLOOKUP($A53,$A$379:AO$398,AO$38+2,0),0),"")</f>
        <v/>
      </c>
      <c r="AP53" s="362" t="str">
        <f>IF(AND(ISNUMBER($A53),AP$46&gt;AP$47),IFERROR(VLOOKUP($A53,$A$82:AP$101,AP$38+2,0),0)+IFERROR(VLOOKUP($A53,$A$115:AP$134,AP$38+2,FALSE),0)+IFERROR(VLOOKUP($A53,$A$148:AP$167,AP$38+2,0),0)+IFERROR(VLOOKUP($A53,$A$181:AP$200,AP$38+2,0),0)+IFERROR(VLOOKUP($A53,$A$214:AP$233,AP$38+2,0),0)+IFERROR(VLOOKUP($A53,$A$247:AP$266,AP$38+2,0),0)+IFERROR(VLOOKUP($A53,$A$313:AP$332,AP$38+2,0),0)+IFERROR(VLOOKUP($A53,$A$280:AP$299,AP$38+2,0),0)+IFERROR(VLOOKUP($A53,$A$346:AP$365,AP$38+2,0),0)+IFERROR(VLOOKUP($A53,$A$379:AP$398,AP$38+2,0),0),"")</f>
        <v/>
      </c>
      <c r="AQ53" s="362" t="str">
        <f>IF(AND(ISNUMBER($A53),AQ$46&gt;AQ$47),IFERROR(VLOOKUP($A53,$A$82:AQ$101,AQ$38+2,0),0)+IFERROR(VLOOKUP($A53,$A$115:AQ$134,AQ$38+2,FALSE),0)+IFERROR(VLOOKUP($A53,$A$148:AQ$167,AQ$38+2,0),0)+IFERROR(VLOOKUP($A53,$A$181:AQ$200,AQ$38+2,0),0)+IFERROR(VLOOKUP($A53,$A$214:AQ$233,AQ$38+2,0),0)+IFERROR(VLOOKUP($A53,$A$247:AQ$266,AQ$38+2,0),0)+IFERROR(VLOOKUP($A53,$A$313:AQ$332,AQ$38+2,0),0)+IFERROR(VLOOKUP($A53,$A$280:AQ$299,AQ$38+2,0),0)+IFERROR(VLOOKUP($A53,$A$346:AQ$365,AQ$38+2,0),0)+IFERROR(VLOOKUP($A53,$A$379:AQ$398,AQ$38+2,0),0),"")</f>
        <v/>
      </c>
      <c r="AR53" s="362" t="str">
        <f>IF(AND(ISNUMBER($A53),AR$46&gt;AR$47),IFERROR(VLOOKUP($A53,$A$82:AR$101,AR$38+2,0),0)+IFERROR(VLOOKUP($A53,$A$115:AR$134,AR$38+2,FALSE),0)+IFERROR(VLOOKUP($A53,$A$148:AR$167,AR$38+2,0),0)+IFERROR(VLOOKUP($A53,$A$181:AR$200,AR$38+2,0),0)+IFERROR(VLOOKUP($A53,$A$214:AR$233,AR$38+2,0),0)+IFERROR(VLOOKUP($A53,$A$247:AR$266,AR$38+2,0),0)+IFERROR(VLOOKUP($A53,$A$313:AR$332,AR$38+2,0),0)+IFERROR(VLOOKUP($A53,$A$280:AR$299,AR$38+2,0),0)+IFERROR(VLOOKUP($A53,$A$346:AR$365,AR$38+2,0),0)+IFERROR(VLOOKUP($A53,$A$379:AR$398,AR$38+2,0),0),"")</f>
        <v/>
      </c>
      <c r="AS53" s="362" t="str">
        <f>IF(AND(ISNUMBER($A53),AS$46&gt;AS$47),IFERROR(VLOOKUP($A53,$A$82:AS$101,AS$38+2,0),0)+IFERROR(VLOOKUP($A53,$A$115:AS$134,AS$38+2,FALSE),0)+IFERROR(VLOOKUP($A53,$A$148:AS$167,AS$38+2,0),0)+IFERROR(VLOOKUP($A53,$A$181:AS$200,AS$38+2,0),0)+IFERROR(VLOOKUP($A53,$A$214:AS$233,AS$38+2,0),0)+IFERROR(VLOOKUP($A53,$A$247:AS$266,AS$38+2,0),0)+IFERROR(VLOOKUP($A53,$A$313:AS$332,AS$38+2,0),0)+IFERROR(VLOOKUP($A53,$A$280:AS$299,AS$38+2,0),0)+IFERROR(VLOOKUP($A53,$A$346:AS$365,AS$38+2,0),0)+IFERROR(VLOOKUP($A53,$A$379:AS$398,AS$38+2,0),0),"")</f>
        <v/>
      </c>
      <c r="AT53" s="362" t="str">
        <f>IF(AND(ISNUMBER($A53),AT$46&gt;AT$47),IFERROR(VLOOKUP($A53,$A$82:AT$101,AT$38+2,0),0)+IFERROR(VLOOKUP($A53,$A$115:AT$134,AT$38+2,FALSE),0)+IFERROR(VLOOKUP($A53,$A$148:AT$167,AT$38+2,0),0)+IFERROR(VLOOKUP($A53,$A$181:AT$200,AT$38+2,0),0)+IFERROR(VLOOKUP($A53,$A$214:AT$233,AT$38+2,0),0)+IFERROR(VLOOKUP($A53,$A$247:AT$266,AT$38+2,0),0)+IFERROR(VLOOKUP($A53,$A$313:AT$332,AT$38+2,0),0)+IFERROR(VLOOKUP($A53,$A$280:AT$299,AT$38+2,0),0)+IFERROR(VLOOKUP($A53,$A$346:AT$365,AT$38+2,0),0)+IFERROR(VLOOKUP($A53,$A$379:AT$398,AT$38+2,0),0),"")</f>
        <v/>
      </c>
      <c r="AU53" s="362" t="str">
        <f>IF(AND(ISNUMBER($A53),AU$46&gt;AU$47),IFERROR(VLOOKUP($A53,$A$82:AU$101,AU$38+2,0),0)+IFERROR(VLOOKUP($A53,$A$115:AU$134,AU$38+2,FALSE),0)+IFERROR(VLOOKUP($A53,$A$148:AU$167,AU$38+2,0),0)+IFERROR(VLOOKUP($A53,$A$181:AU$200,AU$38+2,0),0)+IFERROR(VLOOKUP($A53,$A$214:AU$233,AU$38+2,0),0)+IFERROR(VLOOKUP($A53,$A$247:AU$266,AU$38+2,0),0)+IFERROR(VLOOKUP($A53,$A$313:AU$332,AU$38+2,0),0)+IFERROR(VLOOKUP($A53,$A$280:AU$299,AU$38+2,0),0)+IFERROR(VLOOKUP($A53,$A$346:AU$365,AU$38+2,0),0)+IFERROR(VLOOKUP($A53,$A$379:AU$398,AU$38+2,0),0),"")</f>
        <v/>
      </c>
      <c r="AV53" s="362" t="str">
        <f>IF(AND(ISNUMBER($A53),AV$46&gt;AV$47),IFERROR(VLOOKUP($A53,$A$82:AV$101,AV$38+2,0),0)+IFERROR(VLOOKUP($A53,$A$115:AV$134,AV$38+2,FALSE),0)+IFERROR(VLOOKUP($A53,$A$148:AV$167,AV$38+2,0),0)+IFERROR(VLOOKUP($A53,$A$181:AV$200,AV$38+2,0),0)+IFERROR(VLOOKUP($A53,$A$214:AV$233,AV$38+2,0),0)+IFERROR(VLOOKUP($A53,$A$247:AV$266,AV$38+2,0),0)+IFERROR(VLOOKUP($A53,$A$313:AV$332,AV$38+2,0),0)+IFERROR(VLOOKUP($A53,$A$280:AV$299,AV$38+2,0),0)+IFERROR(VLOOKUP($A53,$A$346:AV$365,AV$38+2,0),0)+IFERROR(VLOOKUP($A53,$A$379:AV$398,AV$38+2,0),0),"")</f>
        <v/>
      </c>
      <c r="AW53" s="362" t="str">
        <f>IF(AND(ISNUMBER($A53),AW$46&gt;AW$47),IFERROR(VLOOKUP($A53,$A$82:AW$101,AW$38+2,0),0)+IFERROR(VLOOKUP($A53,$A$115:AW$134,AW$38+2,FALSE),0)+IFERROR(VLOOKUP($A53,$A$148:AW$167,AW$38+2,0),0)+IFERROR(VLOOKUP($A53,$A$181:AW$200,AW$38+2,0),0)+IFERROR(VLOOKUP($A53,$A$214:AW$233,AW$38+2,0),0)+IFERROR(VLOOKUP($A53,$A$247:AW$266,AW$38+2,0),0)+IFERROR(VLOOKUP($A53,$A$313:AW$332,AW$38+2,0),0)+IFERROR(VLOOKUP($A53,$A$280:AW$299,AW$38+2,0),0)+IFERROR(VLOOKUP($A53,$A$346:AW$365,AW$38+2,0),0)+IFERROR(VLOOKUP($A53,$A$379:AW$398,AW$38+2,0),0),"")</f>
        <v/>
      </c>
      <c r="AX53" s="362" t="str">
        <f>IF(AND(ISNUMBER($A53),AX$46&gt;AX$47),IFERROR(VLOOKUP($A53,$A$82:AX$101,AX$38+2,0),0)+IFERROR(VLOOKUP($A53,$A$115:AX$134,AX$38+2,FALSE),0)+IFERROR(VLOOKUP($A53,$A$148:AX$167,AX$38+2,0),0)+IFERROR(VLOOKUP($A53,$A$181:AX$200,AX$38+2,0),0)+IFERROR(VLOOKUP($A53,$A$214:AX$233,AX$38+2,0),0)+IFERROR(VLOOKUP($A53,$A$247:AX$266,AX$38+2,0),0)+IFERROR(VLOOKUP($A53,$A$313:AX$332,AX$38+2,0),0)+IFERROR(VLOOKUP($A53,$A$280:AX$299,AX$38+2,0),0)+IFERROR(VLOOKUP($A53,$A$346:AX$365,AX$38+2,0),0)+IFERROR(VLOOKUP($A53,$A$379:AX$398,AX$38+2,0),0),"")</f>
        <v/>
      </c>
      <c r="AY53" s="362" t="str">
        <f>IF(AND(ISNUMBER($A53),AY$46&gt;AY$47),IFERROR(VLOOKUP($A53,$A$82:AY$101,AY$38+2,0),0)+IFERROR(VLOOKUP($A53,$A$115:AY$134,AY$38+2,FALSE),0)+IFERROR(VLOOKUP($A53,$A$148:AY$167,AY$38+2,0),0)+IFERROR(VLOOKUP($A53,$A$181:AY$200,AY$38+2,0),0)+IFERROR(VLOOKUP($A53,$A$214:AY$233,AY$38+2,0),0)+IFERROR(VLOOKUP($A53,$A$247:AY$266,AY$38+2,0),0)+IFERROR(VLOOKUP($A53,$A$313:AY$332,AY$38+2,0),0)+IFERROR(VLOOKUP($A53,$A$280:AY$299,AY$38+2,0),0)+IFERROR(VLOOKUP($A53,$A$346:AY$365,AY$38+2,0),0)+IFERROR(VLOOKUP($A53,$A$379:AY$398,AY$38+2,0),0),"")</f>
        <v/>
      </c>
      <c r="AZ53" s="362" t="str">
        <f>IF(AND(ISNUMBER($A53),AZ$46&gt;AZ$47),IFERROR(VLOOKUP($A53,$A$82:AZ$101,AZ$38+2,0),0)+IFERROR(VLOOKUP($A53,$A$115:AZ$134,AZ$38+2,FALSE),0)+IFERROR(VLOOKUP($A53,$A$148:AZ$167,AZ$38+2,0),0)+IFERROR(VLOOKUP($A53,$A$181:AZ$200,AZ$38+2,0),0)+IFERROR(VLOOKUP($A53,$A$214:AZ$233,AZ$38+2,0),0)+IFERROR(VLOOKUP($A53,$A$247:AZ$266,AZ$38+2,0),0)+IFERROR(VLOOKUP($A53,$A$313:AZ$332,AZ$38+2,0),0)+IFERROR(VLOOKUP($A53,$A$280:AZ$299,AZ$38+2,0),0)+IFERROR(VLOOKUP($A53,$A$346:AZ$365,AZ$38+2,0),0)+IFERROR(VLOOKUP($A53,$A$379:AZ$398,AZ$38+2,0),0),"")</f>
        <v/>
      </c>
      <c r="BA53" s="363" t="str">
        <f>IF(AND(ISNUMBER($A53),BA$46&gt;BA$47),IFERROR(VLOOKUP($A53,$A$82:BA$101,BA$38+2,0),0)+IFERROR(VLOOKUP($A53,$A$115:BA$134,BA$38+2,FALSE),0)+IFERROR(VLOOKUP($A53,$A$148:BA$167,BA$38+2,0),0)+IFERROR(VLOOKUP($A53,$A$181:BA$200,BA$38+2,0),0)+IFERROR(VLOOKUP($A53,$A$214:BA$233,BA$38+2,0),0)+IFERROR(VLOOKUP($A53,$A$247:BA$266,BA$38+2,0),0)+IFERROR(VLOOKUP($A53,$A$313:BA$332,BA$38+2,0),0)+IFERROR(VLOOKUP($A53,$A$280:BA$299,BA$38+2,0),0)+IFERROR(VLOOKUP($A53,$A$346:BA$365,BA$38+2,0),0)+IFERROR(VLOOKUP($A53,$A$379:BA$398,BA$38+2,0),0),"")</f>
        <v/>
      </c>
    </row>
    <row r="54" spans="1:53" x14ac:dyDescent="0.2">
      <c r="A54" s="340" t="str">
        <f>IF($B43=COUNT($A50:$A53),"",IF(A53&lt;DATE(YEAR(A53),MONTH($K$4),DAY($K$4)),DATE(YEAR(A53),MONTH($K$4),DAY($K$4)),IF(A53&lt;DATE(YEAR(A53),MONTH($K$5),DAY($K$5)),DATE(YEAR(A53),MONTH($K$5),DAY($K$5)),IF(A53&lt;DATE(YEAR(A53),MONTH($K$6),DAY($K$6)),DATE(YEAR(A53),MONTH($K$6),DAY($K$6)),DATE(YEAR(A53)+1,MONTH($K$3),DAY($K$3))))))</f>
        <v/>
      </c>
      <c r="B54" s="335" t="str">
        <f t="shared" si="17"/>
        <v/>
      </c>
      <c r="C54" s="362" t="str">
        <f>IF(AND(ISNUMBER($A54),C$46&gt;C$47),IFERROR(VLOOKUP($A54,$A$82:C$101,C$38+2,0),0)+IFERROR(VLOOKUP($A54,$A$115:C$134,C$38+2,FALSE),0)+IFERROR(VLOOKUP($A54,$A$148:C$167,C$38+2,0),0)+IFERROR(VLOOKUP($A54,$A$181:C$200,C$38+2,0),0)+IFERROR(VLOOKUP($A54,$A$214:C$233,C$38+2,0),0)+IFERROR(VLOOKUP($A54,$A$247:C$266,C$38+2,0),0)+IFERROR(VLOOKUP($A54,$A$313:C$332,C$38+2,0),0)+IFERROR(VLOOKUP($A54,$A$280:C$299,C$38+2,0),0)+IFERROR(VLOOKUP($A54,$A$346:C$365,C$38+2,0),0)+IFERROR(VLOOKUP($A54,$A$379:C$398,C$38+2,0),0),"")</f>
        <v/>
      </c>
      <c r="D54" s="362" t="str">
        <f>IF(AND(ISNUMBER($A54),D$46&gt;D$47),IFERROR(VLOOKUP($A54,$A$82:D$101,D$38+2,0),0)+IFERROR(VLOOKUP($A54,$A$115:D$134,D$38+2,FALSE),0)+IFERROR(VLOOKUP($A54,$A$148:D$167,D$38+2,0),0)+IFERROR(VLOOKUP($A54,$A$181:D$200,D$38+2,0),0)+IFERROR(VLOOKUP($A54,$A$214:D$233,D$38+2,0),0)+IFERROR(VLOOKUP($A54,$A$247:D$266,D$38+2,0),0)+IFERROR(VLOOKUP($A54,$A$313:D$332,D$38+2,0),0)+IFERROR(VLOOKUP($A54,$A$280:D$299,D$38+2,0),0)+IFERROR(VLOOKUP($A54,$A$346:D$365,D$38+2,0),0)+IFERROR(VLOOKUP($A54,$A$379:D$398,D$38+2,0),0),"")</f>
        <v/>
      </c>
      <c r="E54" s="362" t="str">
        <f>IF(AND(ISNUMBER($A54),E$46&gt;E$47),IFERROR(VLOOKUP($A54,$A$82:E$101,E$38+2,0),0)+IFERROR(VLOOKUP($A54,$A$115:E$134,E$38+2,FALSE),0)+IFERROR(VLOOKUP($A54,$A$148:E$167,E$38+2,0),0)+IFERROR(VLOOKUP($A54,$A$181:E$200,E$38+2,0),0)+IFERROR(VLOOKUP($A54,$A$214:E$233,E$38+2,0),0)+IFERROR(VLOOKUP($A54,$A$247:E$266,E$38+2,0),0)+IFERROR(VLOOKUP($A54,$A$313:E$332,E$38+2,0),0)+IFERROR(VLOOKUP($A54,$A$280:E$299,E$38+2,0),0)+IFERROR(VLOOKUP($A54,$A$346:E$365,E$38+2,0),0)+IFERROR(VLOOKUP($A54,$A$379:E$398,E$38+2,0),0),"")</f>
        <v/>
      </c>
      <c r="F54" s="362" t="str">
        <f>IF(AND(ISNUMBER($A54),F$46&gt;F$47),IFERROR(VLOOKUP($A54,$A$82:F$101,F$38+2,0),0)+IFERROR(VLOOKUP($A54,$A$115:F$134,F$38+2,FALSE),0)+IFERROR(VLOOKUP($A54,$A$148:F$167,F$38+2,0),0)+IFERROR(VLOOKUP($A54,$A$181:F$200,F$38+2,0),0)+IFERROR(VLOOKUP($A54,$A$214:F$233,F$38+2,0),0)+IFERROR(VLOOKUP($A54,$A$247:F$266,F$38+2,0),0)+IFERROR(VLOOKUP($A54,$A$313:F$332,F$38+2,0),0)+IFERROR(VLOOKUP($A54,$A$280:F$299,F$38+2,0),0)+IFERROR(VLOOKUP($A54,$A$346:F$365,F$38+2,0),0)+IFERROR(VLOOKUP($A54,$A$379:F$398,F$38+2,0),0),"")</f>
        <v/>
      </c>
      <c r="G54" s="362" t="str">
        <f>IF(AND(ISNUMBER($A54),G$46&gt;G$47),IFERROR(VLOOKUP($A54,$A$82:G$101,G$38+2,0),0)+IFERROR(VLOOKUP($A54,$A$115:G$134,G$38+2,FALSE),0)+IFERROR(VLOOKUP($A54,$A$148:G$167,G$38+2,0),0)+IFERROR(VLOOKUP($A54,$A$181:G$200,G$38+2,0),0)+IFERROR(VLOOKUP($A54,$A$214:G$233,G$38+2,0),0)+IFERROR(VLOOKUP($A54,$A$247:G$266,G$38+2,0),0)+IFERROR(VLOOKUP($A54,$A$313:G$332,G$38+2,0),0)+IFERROR(VLOOKUP($A54,$A$280:G$299,G$38+2,0),0)+IFERROR(VLOOKUP($A54,$A$346:G$365,G$38+2,0),0)+IFERROR(VLOOKUP($A54,$A$379:G$398,G$38+2,0),0),"")</f>
        <v/>
      </c>
      <c r="H54" s="362" t="str">
        <f>IF(AND(ISNUMBER($A54),H$46&gt;H$47),IFERROR(VLOOKUP($A54,$A$82:H$101,H$38+2,0),0)+IFERROR(VLOOKUP($A54,$A$115:H$134,H$38+2,FALSE),0)+IFERROR(VLOOKUP($A54,$A$148:H$167,H$38+2,0),0)+IFERROR(VLOOKUP($A54,$A$181:H$200,H$38+2,0),0)+IFERROR(VLOOKUP($A54,$A$214:H$233,H$38+2,0),0)+IFERROR(VLOOKUP($A54,$A$247:H$266,H$38+2,0),0)+IFERROR(VLOOKUP($A54,$A$313:H$332,H$38+2,0),0)+IFERROR(VLOOKUP($A54,$A$280:H$299,H$38+2,0),0)+IFERROR(VLOOKUP($A54,$A$346:H$365,H$38+2,0),0)+IFERROR(VLOOKUP($A54,$A$379:H$398,H$38+2,0),0),"")</f>
        <v/>
      </c>
      <c r="I54" s="362" t="str">
        <f>IF(AND(ISNUMBER($A54),I$46&gt;I$47),IFERROR(VLOOKUP($A54,$A$82:I$101,I$38+2,0),0)+IFERROR(VLOOKUP($A54,$A$115:I$134,I$38+2,FALSE),0)+IFERROR(VLOOKUP($A54,$A$148:I$167,I$38+2,0),0)+IFERROR(VLOOKUP($A54,$A$181:I$200,I$38+2,0),0)+IFERROR(VLOOKUP($A54,$A$214:I$233,I$38+2,0),0)+IFERROR(VLOOKUP($A54,$A$247:I$266,I$38+2,0),0)+IFERROR(VLOOKUP($A54,$A$313:I$332,I$38+2,0),0)+IFERROR(VLOOKUP($A54,$A$280:I$299,I$38+2,0),0)+IFERROR(VLOOKUP($A54,$A$346:I$365,I$38+2,0),0)+IFERROR(VLOOKUP($A54,$A$379:I$398,I$38+2,0),0),"")</f>
        <v/>
      </c>
      <c r="J54" s="362" t="str">
        <f>IF(AND(ISNUMBER($A54),J$46&gt;J$47),IFERROR(VLOOKUP($A54,$A$82:J$101,J$38+2,0),0)+IFERROR(VLOOKUP($A54,$A$115:J$134,J$38+2,FALSE),0)+IFERROR(VLOOKUP($A54,$A$148:J$167,J$38+2,0),0)+IFERROR(VLOOKUP($A54,$A$181:J$200,J$38+2,0),0)+IFERROR(VLOOKUP($A54,$A$214:J$233,J$38+2,0),0)+IFERROR(VLOOKUP($A54,$A$247:J$266,J$38+2,0),0)+IFERROR(VLOOKUP($A54,$A$313:J$332,J$38+2,0),0)+IFERROR(VLOOKUP($A54,$A$280:J$299,J$38+2,0),0)+IFERROR(VLOOKUP($A54,$A$346:J$365,J$38+2,0),0)+IFERROR(VLOOKUP($A54,$A$379:J$398,J$38+2,0),0),"")</f>
        <v/>
      </c>
      <c r="K54" s="362" t="str">
        <f>IF(AND(ISNUMBER($A54),K$46&gt;K$47),IFERROR(VLOOKUP($A54,$A$82:K$101,K$38+2,0),0)+IFERROR(VLOOKUP($A54,$A$115:K$134,K$38+2,FALSE),0)+IFERROR(VLOOKUP($A54,$A$148:K$167,K$38+2,0),0)+IFERROR(VLOOKUP($A54,$A$181:K$200,K$38+2,0),0)+IFERROR(VLOOKUP($A54,$A$214:K$233,K$38+2,0),0)+IFERROR(VLOOKUP($A54,$A$247:K$266,K$38+2,0),0)+IFERROR(VLOOKUP($A54,$A$313:K$332,K$38+2,0),0)+IFERROR(VLOOKUP($A54,$A$280:K$299,K$38+2,0),0)+IFERROR(VLOOKUP($A54,$A$346:K$365,K$38+2,0),0)+IFERROR(VLOOKUP($A54,$A$379:K$398,K$38+2,0),0),"")</f>
        <v/>
      </c>
      <c r="L54" s="362" t="str">
        <f>IF(AND(ISNUMBER($A54),L$46&gt;L$47),IFERROR(VLOOKUP($A54,$A$82:L$101,L$38+2,0),0)+IFERROR(VLOOKUP($A54,$A$115:L$134,L$38+2,FALSE),0)+IFERROR(VLOOKUP($A54,$A$148:L$167,L$38+2,0),0)+IFERROR(VLOOKUP($A54,$A$181:L$200,L$38+2,0),0)+IFERROR(VLOOKUP($A54,$A$214:L$233,L$38+2,0),0)+IFERROR(VLOOKUP($A54,$A$247:L$266,L$38+2,0),0)+IFERROR(VLOOKUP($A54,$A$313:L$332,L$38+2,0),0)+IFERROR(VLOOKUP($A54,$A$280:L$299,L$38+2,0),0)+IFERROR(VLOOKUP($A54,$A$346:L$365,L$38+2,0),0)+IFERROR(VLOOKUP($A54,$A$379:L$398,L$38+2,0),0),"")</f>
        <v/>
      </c>
      <c r="M54" s="362" t="str">
        <f>IF(AND(ISNUMBER($A54),M$46&gt;M$47),IFERROR(VLOOKUP($A54,$A$82:M$101,M$38+2,0),0)+IFERROR(VLOOKUP($A54,$A$115:M$134,M$38+2,FALSE),0)+IFERROR(VLOOKUP($A54,$A$148:M$167,M$38+2,0),0)+IFERROR(VLOOKUP($A54,$A$181:M$200,M$38+2,0),0)+IFERROR(VLOOKUP($A54,$A$214:M$233,M$38+2,0),0)+IFERROR(VLOOKUP($A54,$A$247:M$266,M$38+2,0),0)+IFERROR(VLOOKUP($A54,$A$313:M$332,M$38+2,0),0)+IFERROR(VLOOKUP($A54,$A$280:M$299,M$38+2,0),0)+IFERROR(VLOOKUP($A54,$A$346:M$365,M$38+2,0),0)+IFERROR(VLOOKUP($A54,$A$379:M$398,M$38+2,0),0),"")</f>
        <v/>
      </c>
      <c r="N54" s="362" t="str">
        <f>IF(AND(ISNUMBER($A54),N$46&gt;N$47),IFERROR(VLOOKUP($A54,$A$82:N$101,N$38+2,0),0)+IFERROR(VLOOKUP($A54,$A$115:N$134,N$38+2,FALSE),0)+IFERROR(VLOOKUP($A54,$A$148:N$167,N$38+2,0),0)+IFERROR(VLOOKUP($A54,$A$181:N$200,N$38+2,0),0)+IFERROR(VLOOKUP($A54,$A$214:N$233,N$38+2,0),0)+IFERROR(VLOOKUP($A54,$A$247:N$266,N$38+2,0),0)+IFERROR(VLOOKUP($A54,$A$313:N$332,N$38+2,0),0)+IFERROR(VLOOKUP($A54,$A$280:N$299,N$38+2,0),0)+IFERROR(VLOOKUP($A54,$A$346:N$365,N$38+2,0),0)+IFERROR(VLOOKUP($A54,$A$379:N$398,N$38+2,0),0),"")</f>
        <v/>
      </c>
      <c r="O54" s="362" t="str">
        <f>IF(AND(ISNUMBER($A54),O$46&gt;O$47),IFERROR(VLOOKUP($A54,$A$82:O$101,O$38+2,0),0)+IFERROR(VLOOKUP($A54,$A$115:O$134,O$38+2,FALSE),0)+IFERROR(VLOOKUP($A54,$A$148:O$167,O$38+2,0),0)+IFERROR(VLOOKUP($A54,$A$181:O$200,O$38+2,0),0)+IFERROR(VLOOKUP($A54,$A$214:O$233,O$38+2,0),0)+IFERROR(VLOOKUP($A54,$A$247:O$266,O$38+2,0),0)+IFERROR(VLOOKUP($A54,$A$313:O$332,O$38+2,0),0)+IFERROR(VLOOKUP($A54,$A$280:O$299,O$38+2,0),0)+IFERROR(VLOOKUP($A54,$A$346:O$365,O$38+2,0),0)+IFERROR(VLOOKUP($A54,$A$379:O$398,O$38+2,0),0),"")</f>
        <v/>
      </c>
      <c r="P54" s="362" t="str">
        <f>IF(AND(ISNUMBER($A54),P$46&gt;P$47),IFERROR(VLOOKUP($A54,$A$82:P$101,P$38+2,0),0)+IFERROR(VLOOKUP($A54,$A$115:P$134,P$38+2,FALSE),0)+IFERROR(VLOOKUP($A54,$A$148:P$167,P$38+2,0),0)+IFERROR(VLOOKUP($A54,$A$181:P$200,P$38+2,0),0)+IFERROR(VLOOKUP($A54,$A$214:P$233,P$38+2,0),0)+IFERROR(VLOOKUP($A54,$A$247:P$266,P$38+2,0),0)+IFERROR(VLOOKUP($A54,$A$313:P$332,P$38+2,0),0)+IFERROR(VLOOKUP($A54,$A$280:P$299,P$38+2,0),0)+IFERROR(VLOOKUP($A54,$A$346:P$365,P$38+2,0),0)+IFERROR(VLOOKUP($A54,$A$379:P$398,P$38+2,0),0),"")</f>
        <v/>
      </c>
      <c r="Q54" s="362" t="str">
        <f>IF(AND(ISNUMBER($A54),Q$46&gt;Q$47),IFERROR(VLOOKUP($A54,$A$82:Q$101,Q$38+2,0),0)+IFERROR(VLOOKUP($A54,$A$115:Q$134,Q$38+2,FALSE),0)+IFERROR(VLOOKUP($A54,$A$148:Q$167,Q$38+2,0),0)+IFERROR(VLOOKUP($A54,$A$181:Q$200,Q$38+2,0),0)+IFERROR(VLOOKUP($A54,$A$214:Q$233,Q$38+2,0),0)+IFERROR(VLOOKUP($A54,$A$247:Q$266,Q$38+2,0),0)+IFERROR(VLOOKUP($A54,$A$313:Q$332,Q$38+2,0),0)+IFERROR(VLOOKUP($A54,$A$280:Q$299,Q$38+2,0),0)+IFERROR(VLOOKUP($A54,$A$346:Q$365,Q$38+2,0),0)+IFERROR(VLOOKUP($A54,$A$379:Q$398,Q$38+2,0),0),"")</f>
        <v/>
      </c>
      <c r="R54" s="362" t="str">
        <f>IF(AND(ISNUMBER($A54),R$46&gt;R$47),IFERROR(VLOOKUP($A54,$A$82:R$101,R$38+2,0),0)+IFERROR(VLOOKUP($A54,$A$115:R$134,R$38+2,FALSE),0)+IFERROR(VLOOKUP($A54,$A$148:R$167,R$38+2,0),0)+IFERROR(VLOOKUP($A54,$A$181:R$200,R$38+2,0),0)+IFERROR(VLOOKUP($A54,$A$214:R$233,R$38+2,0),0)+IFERROR(VLOOKUP($A54,$A$247:R$266,R$38+2,0),0)+IFERROR(VLOOKUP($A54,$A$313:R$332,R$38+2,0),0)+IFERROR(VLOOKUP($A54,$A$280:R$299,R$38+2,0),0)+IFERROR(VLOOKUP($A54,$A$346:R$365,R$38+2,0),0)+IFERROR(VLOOKUP($A54,$A$379:R$398,R$38+2,0),0),"")</f>
        <v/>
      </c>
      <c r="S54" s="362" t="str">
        <f>IF(AND(ISNUMBER($A54),S$46&gt;S$47),IFERROR(VLOOKUP($A54,$A$82:S$101,S$38+2,0),0)+IFERROR(VLOOKUP($A54,$A$115:S$134,S$38+2,FALSE),0)+IFERROR(VLOOKUP($A54,$A$148:S$167,S$38+2,0),0)+IFERROR(VLOOKUP($A54,$A$181:S$200,S$38+2,0),0)+IFERROR(VLOOKUP($A54,$A$214:S$233,S$38+2,0),0)+IFERROR(VLOOKUP($A54,$A$247:S$266,S$38+2,0),0)+IFERROR(VLOOKUP($A54,$A$313:S$332,S$38+2,0),0)+IFERROR(VLOOKUP($A54,$A$280:S$299,S$38+2,0),0)+IFERROR(VLOOKUP($A54,$A$346:S$365,S$38+2,0),0)+IFERROR(VLOOKUP($A54,$A$379:S$398,S$38+2,0),0),"")</f>
        <v/>
      </c>
      <c r="T54" s="362" t="str">
        <f>IF(AND(ISNUMBER($A54),T$46&gt;T$47),IFERROR(VLOOKUP($A54,$A$82:T$101,T$38+2,0),0)+IFERROR(VLOOKUP($A54,$A$115:T$134,T$38+2,FALSE),0)+IFERROR(VLOOKUP($A54,$A$148:T$167,T$38+2,0),0)+IFERROR(VLOOKUP($A54,$A$181:T$200,T$38+2,0),0)+IFERROR(VLOOKUP($A54,$A$214:T$233,T$38+2,0),0)+IFERROR(VLOOKUP($A54,$A$247:T$266,T$38+2,0),0)+IFERROR(VLOOKUP($A54,$A$313:T$332,T$38+2,0),0)+IFERROR(VLOOKUP($A54,$A$280:T$299,T$38+2,0),0)+IFERROR(VLOOKUP($A54,$A$346:T$365,T$38+2,0),0)+IFERROR(VLOOKUP($A54,$A$379:T$398,T$38+2,0),0),"")</f>
        <v/>
      </c>
      <c r="U54" s="362" t="str">
        <f>IF(AND(ISNUMBER($A54),U$46&gt;U$47),IFERROR(VLOOKUP($A54,$A$82:U$101,U$38+2,0),0)+IFERROR(VLOOKUP($A54,$A$115:U$134,U$38+2,FALSE),0)+IFERROR(VLOOKUP($A54,$A$148:U$167,U$38+2,0),0)+IFERROR(VLOOKUP($A54,$A$181:U$200,U$38+2,0),0)+IFERROR(VLOOKUP($A54,$A$214:U$233,U$38+2,0),0)+IFERROR(VLOOKUP($A54,$A$247:U$266,U$38+2,0),0)+IFERROR(VLOOKUP($A54,$A$313:U$332,U$38+2,0),0)+IFERROR(VLOOKUP($A54,$A$280:U$299,U$38+2,0),0)+IFERROR(VLOOKUP($A54,$A$346:U$365,U$38+2,0),0)+IFERROR(VLOOKUP($A54,$A$379:U$398,U$38+2,0),0),"")</f>
        <v/>
      </c>
      <c r="V54" s="362" t="str">
        <f>IF(AND(ISNUMBER($A54),V$46&gt;V$47),IFERROR(VLOOKUP($A54,$A$82:V$101,V$38+2,0),0)+IFERROR(VLOOKUP($A54,$A$115:V$134,V$38+2,FALSE),0)+IFERROR(VLOOKUP($A54,$A$148:V$167,V$38+2,0),0)+IFERROR(VLOOKUP($A54,$A$181:V$200,V$38+2,0),0)+IFERROR(VLOOKUP($A54,$A$214:V$233,V$38+2,0),0)+IFERROR(VLOOKUP($A54,$A$247:V$266,V$38+2,0),0)+IFERROR(VLOOKUP($A54,$A$313:V$332,V$38+2,0),0)+IFERROR(VLOOKUP($A54,$A$280:V$299,V$38+2,0),0)+IFERROR(VLOOKUP($A54,$A$346:V$365,V$38+2,0),0)+IFERROR(VLOOKUP($A54,$A$379:V$398,V$38+2,0),0),"")</f>
        <v/>
      </c>
      <c r="W54" s="362" t="str">
        <f>IF(AND(ISNUMBER($A54),W$46&gt;W$47),IFERROR(VLOOKUP($A54,$A$82:W$101,W$38+2,0),0)+IFERROR(VLOOKUP($A54,$A$115:W$134,W$38+2,FALSE),0)+IFERROR(VLOOKUP($A54,$A$148:W$167,W$38+2,0),0)+IFERROR(VLOOKUP($A54,$A$181:W$200,W$38+2,0),0)+IFERROR(VLOOKUP($A54,$A$214:W$233,W$38+2,0),0)+IFERROR(VLOOKUP($A54,$A$247:W$266,W$38+2,0),0)+IFERROR(VLOOKUP($A54,$A$313:W$332,W$38+2,0),0)+IFERROR(VLOOKUP($A54,$A$280:W$299,W$38+2,0),0)+IFERROR(VLOOKUP($A54,$A$346:W$365,W$38+2,0),0)+IFERROR(VLOOKUP($A54,$A$379:W$398,W$38+2,0),0),"")</f>
        <v/>
      </c>
      <c r="X54" s="362" t="str">
        <f>IF(AND(ISNUMBER($A54),X$46&gt;X$47),IFERROR(VLOOKUP($A54,$A$82:X$101,X$38+2,0),0)+IFERROR(VLOOKUP($A54,$A$115:X$134,X$38+2,FALSE),0)+IFERROR(VLOOKUP($A54,$A$148:X$167,X$38+2,0),0)+IFERROR(VLOOKUP($A54,$A$181:X$200,X$38+2,0),0)+IFERROR(VLOOKUP($A54,$A$214:X$233,X$38+2,0),0)+IFERROR(VLOOKUP($A54,$A$247:X$266,X$38+2,0),0)+IFERROR(VLOOKUP($A54,$A$313:X$332,X$38+2,0),0)+IFERROR(VLOOKUP($A54,$A$280:X$299,X$38+2,0),0)+IFERROR(VLOOKUP($A54,$A$346:X$365,X$38+2,0),0)+IFERROR(VLOOKUP($A54,$A$379:X$398,X$38+2,0),0),"")</f>
        <v/>
      </c>
      <c r="Y54" s="362" t="str">
        <f>IF(AND(ISNUMBER($A54),Y$46&gt;Y$47),IFERROR(VLOOKUP($A54,$A$82:Y$101,Y$38+2,0),0)+IFERROR(VLOOKUP($A54,$A$115:Y$134,Y$38+2,FALSE),0)+IFERROR(VLOOKUP($A54,$A$148:Y$167,Y$38+2,0),0)+IFERROR(VLOOKUP($A54,$A$181:Y$200,Y$38+2,0),0)+IFERROR(VLOOKUP($A54,$A$214:Y$233,Y$38+2,0),0)+IFERROR(VLOOKUP($A54,$A$247:Y$266,Y$38+2,0),0)+IFERROR(VLOOKUP($A54,$A$313:Y$332,Y$38+2,0),0)+IFERROR(VLOOKUP($A54,$A$280:Y$299,Y$38+2,0),0)+IFERROR(VLOOKUP($A54,$A$346:Y$365,Y$38+2,0),0)+IFERROR(VLOOKUP($A54,$A$379:Y$398,Y$38+2,0),0),"")</f>
        <v/>
      </c>
      <c r="Z54" s="362" t="str">
        <f>IF(AND(ISNUMBER($A54),Z$46&gt;Z$47),IFERROR(VLOOKUP($A54,$A$82:Z$101,Z$38+2,0),0)+IFERROR(VLOOKUP($A54,$A$115:Z$134,Z$38+2,FALSE),0)+IFERROR(VLOOKUP($A54,$A$148:Z$167,Z$38+2,0),0)+IFERROR(VLOOKUP($A54,$A$181:Z$200,Z$38+2,0),0)+IFERROR(VLOOKUP($A54,$A$214:Z$233,Z$38+2,0),0)+IFERROR(VLOOKUP($A54,$A$247:Z$266,Z$38+2,0),0)+IFERROR(VLOOKUP($A54,$A$313:Z$332,Z$38+2,0),0)+IFERROR(VLOOKUP($A54,$A$280:Z$299,Z$38+2,0),0)+IFERROR(VLOOKUP($A54,$A$346:Z$365,Z$38+2,0),0)+IFERROR(VLOOKUP($A54,$A$379:Z$398,Z$38+2,0),0),"")</f>
        <v/>
      </c>
      <c r="AA54" s="362" t="str">
        <f>IF(AND(ISNUMBER($A54),AA$46&gt;AA$47),IFERROR(VLOOKUP($A54,$A$82:AA$101,AA$38+2,0),0)+IFERROR(VLOOKUP($A54,$A$115:AA$134,AA$38+2,FALSE),0)+IFERROR(VLOOKUP($A54,$A$148:AA$167,AA$38+2,0),0)+IFERROR(VLOOKUP($A54,$A$181:AA$200,AA$38+2,0),0)+IFERROR(VLOOKUP($A54,$A$214:AA$233,AA$38+2,0),0)+IFERROR(VLOOKUP($A54,$A$247:AA$266,AA$38+2,0),0)+IFERROR(VLOOKUP($A54,$A$313:AA$332,AA$38+2,0),0)+IFERROR(VLOOKUP($A54,$A$280:AA$299,AA$38+2,0),0)+IFERROR(VLOOKUP($A54,$A$346:AA$365,AA$38+2,0),0)+IFERROR(VLOOKUP($A54,$A$379:AA$398,AA$38+2,0),0),"")</f>
        <v/>
      </c>
      <c r="AB54" s="362" t="str">
        <f>IF(AND(ISNUMBER($A54),AB$46&gt;AB$47),IFERROR(VLOOKUP($A54,$A$82:AB$101,AB$38+2,0),0)+IFERROR(VLOOKUP($A54,$A$115:AB$134,AB$38+2,FALSE),0)+IFERROR(VLOOKUP($A54,$A$148:AB$167,AB$38+2,0),0)+IFERROR(VLOOKUP($A54,$A$181:AB$200,AB$38+2,0),0)+IFERROR(VLOOKUP($A54,$A$214:AB$233,AB$38+2,0),0)+IFERROR(VLOOKUP($A54,$A$247:AB$266,AB$38+2,0),0)+IFERROR(VLOOKUP($A54,$A$313:AB$332,AB$38+2,0),0)+IFERROR(VLOOKUP($A54,$A$280:AB$299,AB$38+2,0),0)+IFERROR(VLOOKUP($A54,$A$346:AB$365,AB$38+2,0),0)+IFERROR(VLOOKUP($A54,$A$379:AB$398,AB$38+2,0),0),"")</f>
        <v/>
      </c>
      <c r="AC54" s="362" t="str">
        <f>IF(AND(ISNUMBER($A54),AC$46&gt;AC$47),IFERROR(VLOOKUP($A54,$A$82:AC$101,AC$38+2,0),0)+IFERROR(VLOOKUP($A54,$A$115:AC$134,AC$38+2,FALSE),0)+IFERROR(VLOOKUP($A54,$A$148:AC$167,AC$38+2,0),0)+IFERROR(VLOOKUP($A54,$A$181:AC$200,AC$38+2,0),0)+IFERROR(VLOOKUP($A54,$A$214:AC$233,AC$38+2,0),0)+IFERROR(VLOOKUP($A54,$A$247:AC$266,AC$38+2,0),0)+IFERROR(VLOOKUP($A54,$A$313:AC$332,AC$38+2,0),0)+IFERROR(VLOOKUP($A54,$A$280:AC$299,AC$38+2,0),0)+IFERROR(VLOOKUP($A54,$A$346:AC$365,AC$38+2,0),0)+IFERROR(VLOOKUP($A54,$A$379:AC$398,AC$38+2,0),0),"")</f>
        <v/>
      </c>
      <c r="AD54" s="362" t="str">
        <f>IF(AND(ISNUMBER($A54),AD$46&gt;AD$47),IFERROR(VLOOKUP($A54,$A$82:AD$101,AD$38+2,0),0)+IFERROR(VLOOKUP($A54,$A$115:AD$134,AD$38+2,FALSE),0)+IFERROR(VLOOKUP($A54,$A$148:AD$167,AD$38+2,0),0)+IFERROR(VLOOKUP($A54,$A$181:AD$200,AD$38+2,0),0)+IFERROR(VLOOKUP($A54,$A$214:AD$233,AD$38+2,0),0)+IFERROR(VLOOKUP($A54,$A$247:AD$266,AD$38+2,0),0)+IFERROR(VLOOKUP($A54,$A$313:AD$332,AD$38+2,0),0)+IFERROR(VLOOKUP($A54,$A$280:AD$299,AD$38+2,0),0)+IFERROR(VLOOKUP($A54,$A$346:AD$365,AD$38+2,0),0)+IFERROR(VLOOKUP($A54,$A$379:AD$398,AD$38+2,0),0),"")</f>
        <v/>
      </c>
      <c r="AE54" s="362" t="str">
        <f>IF(AND(ISNUMBER($A54),AE$46&gt;AE$47),IFERROR(VLOOKUP($A54,$A$82:AE$101,AE$38+2,0),0)+IFERROR(VLOOKUP($A54,$A$115:AE$134,AE$38+2,FALSE),0)+IFERROR(VLOOKUP($A54,$A$148:AE$167,AE$38+2,0),0)+IFERROR(VLOOKUP($A54,$A$181:AE$200,AE$38+2,0),0)+IFERROR(VLOOKUP($A54,$A$214:AE$233,AE$38+2,0),0)+IFERROR(VLOOKUP($A54,$A$247:AE$266,AE$38+2,0),0)+IFERROR(VLOOKUP($A54,$A$313:AE$332,AE$38+2,0),0)+IFERROR(VLOOKUP($A54,$A$280:AE$299,AE$38+2,0),0)+IFERROR(VLOOKUP($A54,$A$346:AE$365,AE$38+2,0),0)+IFERROR(VLOOKUP($A54,$A$379:AE$398,AE$38+2,0),0),"")</f>
        <v/>
      </c>
      <c r="AF54" s="362" t="str">
        <f>IF(AND(ISNUMBER($A54),AF$46&gt;AF$47),IFERROR(VLOOKUP($A54,$A$82:AF$101,AF$38+2,0),0)+IFERROR(VLOOKUP($A54,$A$115:AF$134,AF$38+2,FALSE),0)+IFERROR(VLOOKUP($A54,$A$148:AF$167,AF$38+2,0),0)+IFERROR(VLOOKUP($A54,$A$181:AF$200,AF$38+2,0),0)+IFERROR(VLOOKUP($A54,$A$214:AF$233,AF$38+2,0),0)+IFERROR(VLOOKUP($A54,$A$247:AF$266,AF$38+2,0),0)+IFERROR(VLOOKUP($A54,$A$313:AF$332,AF$38+2,0),0)+IFERROR(VLOOKUP($A54,$A$280:AF$299,AF$38+2,0),0)+IFERROR(VLOOKUP($A54,$A$346:AF$365,AF$38+2,0),0)+IFERROR(VLOOKUP($A54,$A$379:AF$398,AF$38+2,0),0),"")</f>
        <v/>
      </c>
      <c r="AG54" s="362" t="str">
        <f>IF(AND(ISNUMBER($A54),AG$46&gt;AG$47),IFERROR(VLOOKUP($A54,$A$82:AG$101,AG$38+2,0),0)+IFERROR(VLOOKUP($A54,$A$115:AG$134,AG$38+2,FALSE),0)+IFERROR(VLOOKUP($A54,$A$148:AG$167,AG$38+2,0),0)+IFERROR(VLOOKUP($A54,$A$181:AG$200,AG$38+2,0),0)+IFERROR(VLOOKUP($A54,$A$214:AG$233,AG$38+2,0),0)+IFERROR(VLOOKUP($A54,$A$247:AG$266,AG$38+2,0),0)+IFERROR(VLOOKUP($A54,$A$313:AG$332,AG$38+2,0),0)+IFERROR(VLOOKUP($A54,$A$280:AG$299,AG$38+2,0),0)+IFERROR(VLOOKUP($A54,$A$346:AG$365,AG$38+2,0),0)+IFERROR(VLOOKUP($A54,$A$379:AG$398,AG$38+2,0),0),"")</f>
        <v/>
      </c>
      <c r="AH54" s="362" t="str">
        <f>IF(AND(ISNUMBER($A54),AH$46&gt;AH$47),IFERROR(VLOOKUP($A54,$A$82:AH$101,AH$38+2,0),0)+IFERROR(VLOOKUP($A54,$A$115:AH$134,AH$38+2,FALSE),0)+IFERROR(VLOOKUP($A54,$A$148:AH$167,AH$38+2,0),0)+IFERROR(VLOOKUP($A54,$A$181:AH$200,AH$38+2,0),0)+IFERROR(VLOOKUP($A54,$A$214:AH$233,AH$38+2,0),0)+IFERROR(VLOOKUP($A54,$A$247:AH$266,AH$38+2,0),0)+IFERROR(VLOOKUP($A54,$A$313:AH$332,AH$38+2,0),0)+IFERROR(VLOOKUP($A54,$A$280:AH$299,AH$38+2,0),0)+IFERROR(VLOOKUP($A54,$A$346:AH$365,AH$38+2,0),0)+IFERROR(VLOOKUP($A54,$A$379:AH$398,AH$38+2,0),0),"")</f>
        <v/>
      </c>
      <c r="AI54" s="362" t="str">
        <f>IF(AND(ISNUMBER($A54),AI$46&gt;AI$47),IFERROR(VLOOKUP($A54,$A$82:AI$101,AI$38+2,0),0)+IFERROR(VLOOKUP($A54,$A$115:AI$134,AI$38+2,FALSE),0)+IFERROR(VLOOKUP($A54,$A$148:AI$167,AI$38+2,0),0)+IFERROR(VLOOKUP($A54,$A$181:AI$200,AI$38+2,0),0)+IFERROR(VLOOKUP($A54,$A$214:AI$233,AI$38+2,0),0)+IFERROR(VLOOKUP($A54,$A$247:AI$266,AI$38+2,0),0)+IFERROR(VLOOKUP($A54,$A$313:AI$332,AI$38+2,0),0)+IFERROR(VLOOKUP($A54,$A$280:AI$299,AI$38+2,0),0)+IFERROR(VLOOKUP($A54,$A$346:AI$365,AI$38+2,0),0)+IFERROR(VLOOKUP($A54,$A$379:AI$398,AI$38+2,0),0),"")</f>
        <v/>
      </c>
      <c r="AJ54" s="362" t="str">
        <f>IF(AND(ISNUMBER($A54),AJ$46&gt;AJ$47),IFERROR(VLOOKUP($A54,$A$82:AJ$101,AJ$38+2,0),0)+IFERROR(VLOOKUP($A54,$A$115:AJ$134,AJ$38+2,FALSE),0)+IFERROR(VLOOKUP($A54,$A$148:AJ$167,AJ$38+2,0),0)+IFERROR(VLOOKUP($A54,$A$181:AJ$200,AJ$38+2,0),0)+IFERROR(VLOOKUP($A54,$A$214:AJ$233,AJ$38+2,0),0)+IFERROR(VLOOKUP($A54,$A$247:AJ$266,AJ$38+2,0),0)+IFERROR(VLOOKUP($A54,$A$313:AJ$332,AJ$38+2,0),0)+IFERROR(VLOOKUP($A54,$A$280:AJ$299,AJ$38+2,0),0)+IFERROR(VLOOKUP($A54,$A$346:AJ$365,AJ$38+2,0),0)+IFERROR(VLOOKUP($A54,$A$379:AJ$398,AJ$38+2,0),0),"")</f>
        <v/>
      </c>
      <c r="AK54" s="362" t="str">
        <f>IF(AND(ISNUMBER($A54),AK$46&gt;AK$47),IFERROR(VLOOKUP($A54,$A$82:AK$101,AK$38+2,0),0)+IFERROR(VLOOKUP($A54,$A$115:AK$134,AK$38+2,FALSE),0)+IFERROR(VLOOKUP($A54,$A$148:AK$167,AK$38+2,0),0)+IFERROR(VLOOKUP($A54,$A$181:AK$200,AK$38+2,0),0)+IFERROR(VLOOKUP($A54,$A$214:AK$233,AK$38+2,0),0)+IFERROR(VLOOKUP($A54,$A$247:AK$266,AK$38+2,0),0)+IFERROR(VLOOKUP($A54,$A$313:AK$332,AK$38+2,0),0)+IFERROR(VLOOKUP($A54,$A$280:AK$299,AK$38+2,0),0)+IFERROR(VLOOKUP($A54,$A$346:AK$365,AK$38+2,0),0)+IFERROR(VLOOKUP($A54,$A$379:AK$398,AK$38+2,0),0),"")</f>
        <v/>
      </c>
      <c r="AL54" s="362" t="str">
        <f>IF(AND(ISNUMBER($A54),AL$46&gt;AL$47),IFERROR(VLOOKUP($A54,$A$82:AL$101,AL$38+2,0),0)+IFERROR(VLOOKUP($A54,$A$115:AL$134,AL$38+2,FALSE),0)+IFERROR(VLOOKUP($A54,$A$148:AL$167,AL$38+2,0),0)+IFERROR(VLOOKUP($A54,$A$181:AL$200,AL$38+2,0),0)+IFERROR(VLOOKUP($A54,$A$214:AL$233,AL$38+2,0),0)+IFERROR(VLOOKUP($A54,$A$247:AL$266,AL$38+2,0),0)+IFERROR(VLOOKUP($A54,$A$313:AL$332,AL$38+2,0),0)+IFERROR(VLOOKUP($A54,$A$280:AL$299,AL$38+2,0),0)+IFERROR(VLOOKUP($A54,$A$346:AL$365,AL$38+2,0),0)+IFERROR(VLOOKUP($A54,$A$379:AL$398,AL$38+2,0),0),"")</f>
        <v/>
      </c>
      <c r="AM54" s="362" t="str">
        <f>IF(AND(ISNUMBER($A54),AM$46&gt;AM$47),IFERROR(VLOOKUP($A54,$A$82:AM$101,AM$38+2,0),0)+IFERROR(VLOOKUP($A54,$A$115:AM$134,AM$38+2,FALSE),0)+IFERROR(VLOOKUP($A54,$A$148:AM$167,AM$38+2,0),0)+IFERROR(VLOOKUP($A54,$A$181:AM$200,AM$38+2,0),0)+IFERROR(VLOOKUP($A54,$A$214:AM$233,AM$38+2,0),0)+IFERROR(VLOOKUP($A54,$A$247:AM$266,AM$38+2,0),0)+IFERROR(VLOOKUP($A54,$A$313:AM$332,AM$38+2,0),0)+IFERROR(VLOOKUP($A54,$A$280:AM$299,AM$38+2,0),0)+IFERROR(VLOOKUP($A54,$A$346:AM$365,AM$38+2,0),0)+IFERROR(VLOOKUP($A54,$A$379:AM$398,AM$38+2,0),0),"")</f>
        <v/>
      </c>
      <c r="AN54" s="362" t="str">
        <f>IF(AND(ISNUMBER($A54),AN$46&gt;AN$47),IFERROR(VLOOKUP($A54,$A$82:AN$101,AN$38+2,0),0)+IFERROR(VLOOKUP($A54,$A$115:AN$134,AN$38+2,FALSE),0)+IFERROR(VLOOKUP($A54,$A$148:AN$167,AN$38+2,0),0)+IFERROR(VLOOKUP($A54,$A$181:AN$200,AN$38+2,0),0)+IFERROR(VLOOKUP($A54,$A$214:AN$233,AN$38+2,0),0)+IFERROR(VLOOKUP($A54,$A$247:AN$266,AN$38+2,0),0)+IFERROR(VLOOKUP($A54,$A$313:AN$332,AN$38+2,0),0)+IFERROR(VLOOKUP($A54,$A$280:AN$299,AN$38+2,0),0)+IFERROR(VLOOKUP($A54,$A$346:AN$365,AN$38+2,0),0)+IFERROR(VLOOKUP($A54,$A$379:AN$398,AN$38+2,0),0),"")</f>
        <v/>
      </c>
      <c r="AO54" s="362" t="str">
        <f>IF(AND(ISNUMBER($A54),AO$46&gt;AO$47),IFERROR(VLOOKUP($A54,$A$82:AO$101,AO$38+2,0),0)+IFERROR(VLOOKUP($A54,$A$115:AO$134,AO$38+2,FALSE),0)+IFERROR(VLOOKUP($A54,$A$148:AO$167,AO$38+2,0),0)+IFERROR(VLOOKUP($A54,$A$181:AO$200,AO$38+2,0),0)+IFERROR(VLOOKUP($A54,$A$214:AO$233,AO$38+2,0),0)+IFERROR(VLOOKUP($A54,$A$247:AO$266,AO$38+2,0),0)+IFERROR(VLOOKUP($A54,$A$313:AO$332,AO$38+2,0),0)+IFERROR(VLOOKUP($A54,$A$280:AO$299,AO$38+2,0),0)+IFERROR(VLOOKUP($A54,$A$346:AO$365,AO$38+2,0),0)+IFERROR(VLOOKUP($A54,$A$379:AO$398,AO$38+2,0),0),"")</f>
        <v/>
      </c>
      <c r="AP54" s="362" t="str">
        <f>IF(AND(ISNUMBER($A54),AP$46&gt;AP$47),IFERROR(VLOOKUP($A54,$A$82:AP$101,AP$38+2,0),0)+IFERROR(VLOOKUP($A54,$A$115:AP$134,AP$38+2,FALSE),0)+IFERROR(VLOOKUP($A54,$A$148:AP$167,AP$38+2,0),0)+IFERROR(VLOOKUP($A54,$A$181:AP$200,AP$38+2,0),0)+IFERROR(VLOOKUP($A54,$A$214:AP$233,AP$38+2,0),0)+IFERROR(VLOOKUP($A54,$A$247:AP$266,AP$38+2,0),0)+IFERROR(VLOOKUP($A54,$A$313:AP$332,AP$38+2,0),0)+IFERROR(VLOOKUP($A54,$A$280:AP$299,AP$38+2,0),0)+IFERROR(VLOOKUP($A54,$A$346:AP$365,AP$38+2,0),0)+IFERROR(VLOOKUP($A54,$A$379:AP$398,AP$38+2,0),0),"")</f>
        <v/>
      </c>
      <c r="AQ54" s="362" t="str">
        <f>IF(AND(ISNUMBER($A54),AQ$46&gt;AQ$47),IFERROR(VLOOKUP($A54,$A$82:AQ$101,AQ$38+2,0),0)+IFERROR(VLOOKUP($A54,$A$115:AQ$134,AQ$38+2,FALSE),0)+IFERROR(VLOOKUP($A54,$A$148:AQ$167,AQ$38+2,0),0)+IFERROR(VLOOKUP($A54,$A$181:AQ$200,AQ$38+2,0),0)+IFERROR(VLOOKUP($A54,$A$214:AQ$233,AQ$38+2,0),0)+IFERROR(VLOOKUP($A54,$A$247:AQ$266,AQ$38+2,0),0)+IFERROR(VLOOKUP($A54,$A$313:AQ$332,AQ$38+2,0),0)+IFERROR(VLOOKUP($A54,$A$280:AQ$299,AQ$38+2,0),0)+IFERROR(VLOOKUP($A54,$A$346:AQ$365,AQ$38+2,0),0)+IFERROR(VLOOKUP($A54,$A$379:AQ$398,AQ$38+2,0),0),"")</f>
        <v/>
      </c>
      <c r="AR54" s="362" t="str">
        <f>IF(AND(ISNUMBER($A54),AR$46&gt;AR$47),IFERROR(VLOOKUP($A54,$A$82:AR$101,AR$38+2,0),0)+IFERROR(VLOOKUP($A54,$A$115:AR$134,AR$38+2,FALSE),0)+IFERROR(VLOOKUP($A54,$A$148:AR$167,AR$38+2,0),0)+IFERROR(VLOOKUP($A54,$A$181:AR$200,AR$38+2,0),0)+IFERROR(VLOOKUP($A54,$A$214:AR$233,AR$38+2,0),0)+IFERROR(VLOOKUP($A54,$A$247:AR$266,AR$38+2,0),0)+IFERROR(VLOOKUP($A54,$A$313:AR$332,AR$38+2,0),0)+IFERROR(VLOOKUP($A54,$A$280:AR$299,AR$38+2,0),0)+IFERROR(VLOOKUP($A54,$A$346:AR$365,AR$38+2,0),0)+IFERROR(VLOOKUP($A54,$A$379:AR$398,AR$38+2,0),0),"")</f>
        <v/>
      </c>
      <c r="AS54" s="362" t="str">
        <f>IF(AND(ISNUMBER($A54),AS$46&gt;AS$47),IFERROR(VLOOKUP($A54,$A$82:AS$101,AS$38+2,0),0)+IFERROR(VLOOKUP($A54,$A$115:AS$134,AS$38+2,FALSE),0)+IFERROR(VLOOKUP($A54,$A$148:AS$167,AS$38+2,0),0)+IFERROR(VLOOKUP($A54,$A$181:AS$200,AS$38+2,0),0)+IFERROR(VLOOKUP($A54,$A$214:AS$233,AS$38+2,0),0)+IFERROR(VLOOKUP($A54,$A$247:AS$266,AS$38+2,0),0)+IFERROR(VLOOKUP($A54,$A$313:AS$332,AS$38+2,0),0)+IFERROR(VLOOKUP($A54,$A$280:AS$299,AS$38+2,0),0)+IFERROR(VLOOKUP($A54,$A$346:AS$365,AS$38+2,0),0)+IFERROR(VLOOKUP($A54,$A$379:AS$398,AS$38+2,0),0),"")</f>
        <v/>
      </c>
      <c r="AT54" s="362" t="str">
        <f>IF(AND(ISNUMBER($A54),AT$46&gt;AT$47),IFERROR(VLOOKUP($A54,$A$82:AT$101,AT$38+2,0),0)+IFERROR(VLOOKUP($A54,$A$115:AT$134,AT$38+2,FALSE),0)+IFERROR(VLOOKUP($A54,$A$148:AT$167,AT$38+2,0),0)+IFERROR(VLOOKUP($A54,$A$181:AT$200,AT$38+2,0),0)+IFERROR(VLOOKUP($A54,$A$214:AT$233,AT$38+2,0),0)+IFERROR(VLOOKUP($A54,$A$247:AT$266,AT$38+2,0),0)+IFERROR(VLOOKUP($A54,$A$313:AT$332,AT$38+2,0),0)+IFERROR(VLOOKUP($A54,$A$280:AT$299,AT$38+2,0),0)+IFERROR(VLOOKUP($A54,$A$346:AT$365,AT$38+2,0),0)+IFERROR(VLOOKUP($A54,$A$379:AT$398,AT$38+2,0),0),"")</f>
        <v/>
      </c>
      <c r="AU54" s="362" t="str">
        <f>IF(AND(ISNUMBER($A54),AU$46&gt;AU$47),IFERROR(VLOOKUP($A54,$A$82:AU$101,AU$38+2,0),0)+IFERROR(VLOOKUP($A54,$A$115:AU$134,AU$38+2,FALSE),0)+IFERROR(VLOOKUP($A54,$A$148:AU$167,AU$38+2,0),0)+IFERROR(VLOOKUP($A54,$A$181:AU$200,AU$38+2,0),0)+IFERROR(VLOOKUP($A54,$A$214:AU$233,AU$38+2,0),0)+IFERROR(VLOOKUP($A54,$A$247:AU$266,AU$38+2,0),0)+IFERROR(VLOOKUP($A54,$A$313:AU$332,AU$38+2,0),0)+IFERROR(VLOOKUP($A54,$A$280:AU$299,AU$38+2,0),0)+IFERROR(VLOOKUP($A54,$A$346:AU$365,AU$38+2,0),0)+IFERROR(VLOOKUP($A54,$A$379:AU$398,AU$38+2,0),0),"")</f>
        <v/>
      </c>
      <c r="AV54" s="362" t="str">
        <f>IF(AND(ISNUMBER($A54),AV$46&gt;AV$47),IFERROR(VLOOKUP($A54,$A$82:AV$101,AV$38+2,0),0)+IFERROR(VLOOKUP($A54,$A$115:AV$134,AV$38+2,FALSE),0)+IFERROR(VLOOKUP($A54,$A$148:AV$167,AV$38+2,0),0)+IFERROR(VLOOKUP($A54,$A$181:AV$200,AV$38+2,0),0)+IFERROR(VLOOKUP($A54,$A$214:AV$233,AV$38+2,0),0)+IFERROR(VLOOKUP($A54,$A$247:AV$266,AV$38+2,0),0)+IFERROR(VLOOKUP($A54,$A$313:AV$332,AV$38+2,0),0)+IFERROR(VLOOKUP($A54,$A$280:AV$299,AV$38+2,0),0)+IFERROR(VLOOKUP($A54,$A$346:AV$365,AV$38+2,0),0)+IFERROR(VLOOKUP($A54,$A$379:AV$398,AV$38+2,0),0),"")</f>
        <v/>
      </c>
      <c r="AW54" s="362" t="str">
        <f>IF(AND(ISNUMBER($A54),AW$46&gt;AW$47),IFERROR(VLOOKUP($A54,$A$82:AW$101,AW$38+2,0),0)+IFERROR(VLOOKUP($A54,$A$115:AW$134,AW$38+2,FALSE),0)+IFERROR(VLOOKUP($A54,$A$148:AW$167,AW$38+2,0),0)+IFERROR(VLOOKUP($A54,$A$181:AW$200,AW$38+2,0),0)+IFERROR(VLOOKUP($A54,$A$214:AW$233,AW$38+2,0),0)+IFERROR(VLOOKUP($A54,$A$247:AW$266,AW$38+2,0),0)+IFERROR(VLOOKUP($A54,$A$313:AW$332,AW$38+2,0),0)+IFERROR(VLOOKUP($A54,$A$280:AW$299,AW$38+2,0),0)+IFERROR(VLOOKUP($A54,$A$346:AW$365,AW$38+2,0),0)+IFERROR(VLOOKUP($A54,$A$379:AW$398,AW$38+2,0),0),"")</f>
        <v/>
      </c>
      <c r="AX54" s="362" t="str">
        <f>IF(AND(ISNUMBER($A54),AX$46&gt;AX$47),IFERROR(VLOOKUP($A54,$A$82:AX$101,AX$38+2,0),0)+IFERROR(VLOOKUP($A54,$A$115:AX$134,AX$38+2,FALSE),0)+IFERROR(VLOOKUP($A54,$A$148:AX$167,AX$38+2,0),0)+IFERROR(VLOOKUP($A54,$A$181:AX$200,AX$38+2,0),0)+IFERROR(VLOOKUP($A54,$A$214:AX$233,AX$38+2,0),0)+IFERROR(VLOOKUP($A54,$A$247:AX$266,AX$38+2,0),0)+IFERROR(VLOOKUP($A54,$A$313:AX$332,AX$38+2,0),0)+IFERROR(VLOOKUP($A54,$A$280:AX$299,AX$38+2,0),0)+IFERROR(VLOOKUP($A54,$A$346:AX$365,AX$38+2,0),0)+IFERROR(VLOOKUP($A54,$A$379:AX$398,AX$38+2,0),0),"")</f>
        <v/>
      </c>
      <c r="AY54" s="362" t="str">
        <f>IF(AND(ISNUMBER($A54),AY$46&gt;AY$47),IFERROR(VLOOKUP($A54,$A$82:AY$101,AY$38+2,0),0)+IFERROR(VLOOKUP($A54,$A$115:AY$134,AY$38+2,FALSE),0)+IFERROR(VLOOKUP($A54,$A$148:AY$167,AY$38+2,0),0)+IFERROR(VLOOKUP($A54,$A$181:AY$200,AY$38+2,0),0)+IFERROR(VLOOKUP($A54,$A$214:AY$233,AY$38+2,0),0)+IFERROR(VLOOKUP($A54,$A$247:AY$266,AY$38+2,0),0)+IFERROR(VLOOKUP($A54,$A$313:AY$332,AY$38+2,0),0)+IFERROR(VLOOKUP($A54,$A$280:AY$299,AY$38+2,0),0)+IFERROR(VLOOKUP($A54,$A$346:AY$365,AY$38+2,0),0)+IFERROR(VLOOKUP($A54,$A$379:AY$398,AY$38+2,0),0),"")</f>
        <v/>
      </c>
      <c r="AZ54" s="362" t="str">
        <f>IF(AND(ISNUMBER($A54),AZ$46&gt;AZ$47),IFERROR(VLOOKUP($A54,$A$82:AZ$101,AZ$38+2,0),0)+IFERROR(VLOOKUP($A54,$A$115:AZ$134,AZ$38+2,FALSE),0)+IFERROR(VLOOKUP($A54,$A$148:AZ$167,AZ$38+2,0),0)+IFERROR(VLOOKUP($A54,$A$181:AZ$200,AZ$38+2,0),0)+IFERROR(VLOOKUP($A54,$A$214:AZ$233,AZ$38+2,0),0)+IFERROR(VLOOKUP($A54,$A$247:AZ$266,AZ$38+2,0),0)+IFERROR(VLOOKUP($A54,$A$313:AZ$332,AZ$38+2,0),0)+IFERROR(VLOOKUP($A54,$A$280:AZ$299,AZ$38+2,0),0)+IFERROR(VLOOKUP($A54,$A$346:AZ$365,AZ$38+2,0),0)+IFERROR(VLOOKUP($A54,$A$379:AZ$398,AZ$38+2,0),0),"")</f>
        <v/>
      </c>
      <c r="BA54" s="363" t="str">
        <f>IF(AND(ISNUMBER($A54),BA$46&gt;BA$47),IFERROR(VLOOKUP($A54,$A$82:BA$101,BA$38+2,0),0)+IFERROR(VLOOKUP($A54,$A$115:BA$134,BA$38+2,FALSE),0)+IFERROR(VLOOKUP($A54,$A$148:BA$167,BA$38+2,0),0)+IFERROR(VLOOKUP($A54,$A$181:BA$200,BA$38+2,0),0)+IFERROR(VLOOKUP($A54,$A$214:BA$233,BA$38+2,0),0)+IFERROR(VLOOKUP($A54,$A$247:BA$266,BA$38+2,0),0)+IFERROR(VLOOKUP($A54,$A$313:BA$332,BA$38+2,0),0)+IFERROR(VLOOKUP($A54,$A$280:BA$299,BA$38+2,0),0)+IFERROR(VLOOKUP($A54,$A$346:BA$365,BA$38+2,0),0)+IFERROR(VLOOKUP($A54,$A$379:BA$398,BA$38+2,0),0),"")</f>
        <v/>
      </c>
    </row>
    <row r="55" spans="1:53" x14ac:dyDescent="0.2">
      <c r="A55" s="340" t="str">
        <f>IF($B43=COUNT($A50:$A54),"",IF(A54&lt;DATE(YEAR(A54),MONTH($K$4),DAY($K$4)),DATE(YEAR(A54),MONTH($K$4),DAY($K$4)),IF(A54&lt;DATE(YEAR(A54),MONTH($K$5),DAY($K$5)),DATE(YEAR(A54),MONTH($K$5),DAY($K$5)),IF(A54&lt;DATE(YEAR(A54),MONTH($K$6),DAY($K$6)),DATE(YEAR(A54),MONTH($K$6),DAY($K$6)),DATE(YEAR(A54)+1,MONTH($K$3),DAY($K$3))))))</f>
        <v/>
      </c>
      <c r="B55" s="335" t="str">
        <f t="shared" si="17"/>
        <v/>
      </c>
      <c r="C55" s="362" t="str">
        <f>IF(AND(ISNUMBER($A55),C$46&gt;C$47),IFERROR(VLOOKUP($A55,$A$82:C$101,C$38+2,0),0)+IFERROR(VLOOKUP($A55,$A$115:C$134,C$38+2,FALSE),0)+IFERROR(VLOOKUP($A55,$A$148:C$167,C$38+2,0),0)+IFERROR(VLOOKUP($A55,$A$181:C$200,C$38+2,0),0)+IFERROR(VLOOKUP($A55,$A$214:C$233,C$38+2,0),0)+IFERROR(VLOOKUP($A55,$A$247:C$266,C$38+2,0),0)+IFERROR(VLOOKUP($A55,$A$313:C$332,C$38+2,0),0)+IFERROR(VLOOKUP($A55,$A$280:C$299,C$38+2,0),0)+IFERROR(VLOOKUP($A55,$A$346:C$365,C$38+2,0),0)+IFERROR(VLOOKUP($A55,$A$379:C$398,C$38+2,0),0),"")</f>
        <v/>
      </c>
      <c r="D55" s="362" t="str">
        <f>IF(AND(ISNUMBER($A55),D$46&gt;D$47),IFERROR(VLOOKUP($A55,$A$82:D$101,D$38+2,0),0)+IFERROR(VLOOKUP($A55,$A$115:D$134,D$38+2,FALSE),0)+IFERROR(VLOOKUP($A55,$A$148:D$167,D$38+2,0),0)+IFERROR(VLOOKUP($A55,$A$181:D$200,D$38+2,0),0)+IFERROR(VLOOKUP($A55,$A$214:D$233,D$38+2,0),0)+IFERROR(VLOOKUP($A55,$A$247:D$266,D$38+2,0),0)+IFERROR(VLOOKUP($A55,$A$313:D$332,D$38+2,0),0)+IFERROR(VLOOKUP($A55,$A$280:D$299,D$38+2,0),0)+IFERROR(VLOOKUP($A55,$A$346:D$365,D$38+2,0),0)+IFERROR(VLOOKUP($A55,$A$379:D$398,D$38+2,0),0),"")</f>
        <v/>
      </c>
      <c r="E55" s="362" t="str">
        <f>IF(AND(ISNUMBER($A55),E$46&gt;E$47),IFERROR(VLOOKUP($A55,$A$82:E$101,E$38+2,0),0)+IFERROR(VLOOKUP($A55,$A$115:E$134,E$38+2,FALSE),0)+IFERROR(VLOOKUP($A55,$A$148:E$167,E$38+2,0),0)+IFERROR(VLOOKUP($A55,$A$181:E$200,E$38+2,0),0)+IFERROR(VLOOKUP($A55,$A$214:E$233,E$38+2,0),0)+IFERROR(VLOOKUP($A55,$A$247:E$266,E$38+2,0),0)+IFERROR(VLOOKUP($A55,$A$313:E$332,E$38+2,0),0)+IFERROR(VLOOKUP($A55,$A$280:E$299,E$38+2,0),0)+IFERROR(VLOOKUP($A55,$A$346:E$365,E$38+2,0),0)+IFERROR(VLOOKUP($A55,$A$379:E$398,E$38+2,0),0),"")</f>
        <v/>
      </c>
      <c r="F55" s="362" t="str">
        <f>IF(AND(ISNUMBER($A55),F$46&gt;F$47),IFERROR(VLOOKUP($A55,$A$82:F$101,F$38+2,0),0)+IFERROR(VLOOKUP($A55,$A$115:F$134,F$38+2,FALSE),0)+IFERROR(VLOOKUP($A55,$A$148:F$167,F$38+2,0),0)+IFERROR(VLOOKUP($A55,$A$181:F$200,F$38+2,0),0)+IFERROR(VLOOKUP($A55,$A$214:F$233,F$38+2,0),0)+IFERROR(VLOOKUP($A55,$A$247:F$266,F$38+2,0),0)+IFERROR(VLOOKUP($A55,$A$313:F$332,F$38+2,0),0)+IFERROR(VLOOKUP($A55,$A$280:F$299,F$38+2,0),0)+IFERROR(VLOOKUP($A55,$A$346:F$365,F$38+2,0),0)+IFERROR(VLOOKUP($A55,$A$379:F$398,F$38+2,0),0),"")</f>
        <v/>
      </c>
      <c r="G55" s="362" t="str">
        <f>IF(AND(ISNUMBER($A55),G$46&gt;G$47),IFERROR(VLOOKUP($A55,$A$82:G$101,G$38+2,0),0)+IFERROR(VLOOKUP($A55,$A$115:G$134,G$38+2,FALSE),0)+IFERROR(VLOOKUP($A55,$A$148:G$167,G$38+2,0),0)+IFERROR(VLOOKUP($A55,$A$181:G$200,G$38+2,0),0)+IFERROR(VLOOKUP($A55,$A$214:G$233,G$38+2,0),0)+IFERROR(VLOOKUP($A55,$A$247:G$266,G$38+2,0),0)+IFERROR(VLOOKUP($A55,$A$313:G$332,G$38+2,0),0)+IFERROR(VLOOKUP($A55,$A$280:G$299,G$38+2,0),0)+IFERROR(VLOOKUP($A55,$A$346:G$365,G$38+2,0),0)+IFERROR(VLOOKUP($A55,$A$379:G$398,G$38+2,0),0),"")</f>
        <v/>
      </c>
      <c r="H55" s="362" t="str">
        <f>IF(AND(ISNUMBER($A55),H$46&gt;H$47),IFERROR(VLOOKUP($A55,$A$82:H$101,H$38+2,0),0)+IFERROR(VLOOKUP($A55,$A$115:H$134,H$38+2,FALSE),0)+IFERROR(VLOOKUP($A55,$A$148:H$167,H$38+2,0),0)+IFERROR(VLOOKUP($A55,$A$181:H$200,H$38+2,0),0)+IFERROR(VLOOKUP($A55,$A$214:H$233,H$38+2,0),0)+IFERROR(VLOOKUP($A55,$A$247:H$266,H$38+2,0),0)+IFERROR(VLOOKUP($A55,$A$313:H$332,H$38+2,0),0)+IFERROR(VLOOKUP($A55,$A$280:H$299,H$38+2,0),0)+IFERROR(VLOOKUP($A55,$A$346:H$365,H$38+2,0),0)+IFERROR(VLOOKUP($A55,$A$379:H$398,H$38+2,0),0),"")</f>
        <v/>
      </c>
      <c r="I55" s="362" t="str">
        <f>IF(AND(ISNUMBER($A55),I$46&gt;I$47),IFERROR(VLOOKUP($A55,$A$82:I$101,I$38+2,0),0)+IFERROR(VLOOKUP($A55,$A$115:I$134,I$38+2,FALSE),0)+IFERROR(VLOOKUP($A55,$A$148:I$167,I$38+2,0),0)+IFERROR(VLOOKUP($A55,$A$181:I$200,I$38+2,0),0)+IFERROR(VLOOKUP($A55,$A$214:I$233,I$38+2,0),0)+IFERROR(VLOOKUP($A55,$A$247:I$266,I$38+2,0),0)+IFERROR(VLOOKUP($A55,$A$313:I$332,I$38+2,0),0)+IFERROR(VLOOKUP($A55,$A$280:I$299,I$38+2,0),0)+IFERROR(VLOOKUP($A55,$A$346:I$365,I$38+2,0),0)+IFERROR(VLOOKUP($A55,$A$379:I$398,I$38+2,0),0),"")</f>
        <v/>
      </c>
      <c r="J55" s="362" t="str">
        <f>IF(AND(ISNUMBER($A55),J$46&gt;J$47),IFERROR(VLOOKUP($A55,$A$82:J$101,J$38+2,0),0)+IFERROR(VLOOKUP($A55,$A$115:J$134,J$38+2,FALSE),0)+IFERROR(VLOOKUP($A55,$A$148:J$167,J$38+2,0),0)+IFERROR(VLOOKUP($A55,$A$181:J$200,J$38+2,0),0)+IFERROR(VLOOKUP($A55,$A$214:J$233,J$38+2,0),0)+IFERROR(VLOOKUP($A55,$A$247:J$266,J$38+2,0),0)+IFERROR(VLOOKUP($A55,$A$313:J$332,J$38+2,0),0)+IFERROR(VLOOKUP($A55,$A$280:J$299,J$38+2,0),0)+IFERROR(VLOOKUP($A55,$A$346:J$365,J$38+2,0),0)+IFERROR(VLOOKUP($A55,$A$379:J$398,J$38+2,0),0),"")</f>
        <v/>
      </c>
      <c r="K55" s="362" t="str">
        <f>IF(AND(ISNUMBER($A55),K$46&gt;K$47),IFERROR(VLOOKUP($A55,$A$82:K$101,K$38+2,0),0)+IFERROR(VLOOKUP($A55,$A$115:K$134,K$38+2,FALSE),0)+IFERROR(VLOOKUP($A55,$A$148:K$167,K$38+2,0),0)+IFERROR(VLOOKUP($A55,$A$181:K$200,K$38+2,0),0)+IFERROR(VLOOKUP($A55,$A$214:K$233,K$38+2,0),0)+IFERROR(VLOOKUP($A55,$A$247:K$266,K$38+2,0),0)+IFERROR(VLOOKUP($A55,$A$313:K$332,K$38+2,0),0)+IFERROR(VLOOKUP($A55,$A$280:K$299,K$38+2,0),0)+IFERROR(VLOOKUP($A55,$A$346:K$365,K$38+2,0),0)+IFERROR(VLOOKUP($A55,$A$379:K$398,K$38+2,0),0),"")</f>
        <v/>
      </c>
      <c r="L55" s="362" t="str">
        <f>IF(AND(ISNUMBER($A55),L$46&gt;L$47),IFERROR(VLOOKUP($A55,$A$82:L$101,L$38+2,0),0)+IFERROR(VLOOKUP($A55,$A$115:L$134,L$38+2,FALSE),0)+IFERROR(VLOOKUP($A55,$A$148:L$167,L$38+2,0),0)+IFERROR(VLOOKUP($A55,$A$181:L$200,L$38+2,0),0)+IFERROR(VLOOKUP($A55,$A$214:L$233,L$38+2,0),0)+IFERROR(VLOOKUP($A55,$A$247:L$266,L$38+2,0),0)+IFERROR(VLOOKUP($A55,$A$313:L$332,L$38+2,0),0)+IFERROR(VLOOKUP($A55,$A$280:L$299,L$38+2,0),0)+IFERROR(VLOOKUP($A55,$A$346:L$365,L$38+2,0),0)+IFERROR(VLOOKUP($A55,$A$379:L$398,L$38+2,0),0),"")</f>
        <v/>
      </c>
      <c r="M55" s="362" t="str">
        <f>IF(AND(ISNUMBER($A55),M$46&gt;M$47),IFERROR(VLOOKUP($A55,$A$82:M$101,M$38+2,0),0)+IFERROR(VLOOKUP($A55,$A$115:M$134,M$38+2,FALSE),0)+IFERROR(VLOOKUP($A55,$A$148:M$167,M$38+2,0),0)+IFERROR(VLOOKUP($A55,$A$181:M$200,M$38+2,0),0)+IFERROR(VLOOKUP($A55,$A$214:M$233,M$38+2,0),0)+IFERROR(VLOOKUP($A55,$A$247:M$266,M$38+2,0),0)+IFERROR(VLOOKUP($A55,$A$313:M$332,M$38+2,0),0)+IFERROR(VLOOKUP($A55,$A$280:M$299,M$38+2,0),0)+IFERROR(VLOOKUP($A55,$A$346:M$365,M$38+2,0),0)+IFERROR(VLOOKUP($A55,$A$379:M$398,M$38+2,0),0),"")</f>
        <v/>
      </c>
      <c r="N55" s="362" t="str">
        <f>IF(AND(ISNUMBER($A55),N$46&gt;N$47),IFERROR(VLOOKUP($A55,$A$82:N$101,N$38+2,0),0)+IFERROR(VLOOKUP($A55,$A$115:N$134,N$38+2,FALSE),0)+IFERROR(VLOOKUP($A55,$A$148:N$167,N$38+2,0),0)+IFERROR(VLOOKUP($A55,$A$181:N$200,N$38+2,0),0)+IFERROR(VLOOKUP($A55,$A$214:N$233,N$38+2,0),0)+IFERROR(VLOOKUP($A55,$A$247:N$266,N$38+2,0),0)+IFERROR(VLOOKUP($A55,$A$313:N$332,N$38+2,0),0)+IFERROR(VLOOKUP($A55,$A$280:N$299,N$38+2,0),0)+IFERROR(VLOOKUP($A55,$A$346:N$365,N$38+2,0),0)+IFERROR(VLOOKUP($A55,$A$379:N$398,N$38+2,0),0),"")</f>
        <v/>
      </c>
      <c r="O55" s="362" t="str">
        <f>IF(AND(ISNUMBER($A55),O$46&gt;O$47),IFERROR(VLOOKUP($A55,$A$82:O$101,O$38+2,0),0)+IFERROR(VLOOKUP($A55,$A$115:O$134,O$38+2,FALSE),0)+IFERROR(VLOOKUP($A55,$A$148:O$167,O$38+2,0),0)+IFERROR(VLOOKUP($A55,$A$181:O$200,O$38+2,0),0)+IFERROR(VLOOKUP($A55,$A$214:O$233,O$38+2,0),0)+IFERROR(VLOOKUP($A55,$A$247:O$266,O$38+2,0),0)+IFERROR(VLOOKUP($A55,$A$313:O$332,O$38+2,0),0)+IFERROR(VLOOKUP($A55,$A$280:O$299,O$38+2,0),0)+IFERROR(VLOOKUP($A55,$A$346:O$365,O$38+2,0),0)+IFERROR(VLOOKUP($A55,$A$379:O$398,O$38+2,0),0),"")</f>
        <v/>
      </c>
      <c r="P55" s="362" t="str">
        <f>IF(AND(ISNUMBER($A55),P$46&gt;P$47),IFERROR(VLOOKUP($A55,$A$82:P$101,P$38+2,0),0)+IFERROR(VLOOKUP($A55,$A$115:P$134,P$38+2,FALSE),0)+IFERROR(VLOOKUP($A55,$A$148:P$167,P$38+2,0),0)+IFERROR(VLOOKUP($A55,$A$181:P$200,P$38+2,0),0)+IFERROR(VLOOKUP($A55,$A$214:P$233,P$38+2,0),0)+IFERROR(VLOOKUP($A55,$A$247:P$266,P$38+2,0),0)+IFERROR(VLOOKUP($A55,$A$313:P$332,P$38+2,0),0)+IFERROR(VLOOKUP($A55,$A$280:P$299,P$38+2,0),0)+IFERROR(VLOOKUP($A55,$A$346:P$365,P$38+2,0),0)+IFERROR(VLOOKUP($A55,$A$379:P$398,P$38+2,0),0),"")</f>
        <v/>
      </c>
      <c r="Q55" s="362" t="str">
        <f>IF(AND(ISNUMBER($A55),Q$46&gt;Q$47),IFERROR(VLOOKUP($A55,$A$82:Q$101,Q$38+2,0),0)+IFERROR(VLOOKUP($A55,$A$115:Q$134,Q$38+2,FALSE),0)+IFERROR(VLOOKUP($A55,$A$148:Q$167,Q$38+2,0),0)+IFERROR(VLOOKUP($A55,$A$181:Q$200,Q$38+2,0),0)+IFERROR(VLOOKUP($A55,$A$214:Q$233,Q$38+2,0),0)+IFERROR(VLOOKUP($A55,$A$247:Q$266,Q$38+2,0),0)+IFERROR(VLOOKUP($A55,$A$313:Q$332,Q$38+2,0),0)+IFERROR(VLOOKUP($A55,$A$280:Q$299,Q$38+2,0),0)+IFERROR(VLOOKUP($A55,$A$346:Q$365,Q$38+2,0),0)+IFERROR(VLOOKUP($A55,$A$379:Q$398,Q$38+2,0),0),"")</f>
        <v/>
      </c>
      <c r="R55" s="362" t="str">
        <f>IF(AND(ISNUMBER($A55),R$46&gt;R$47),IFERROR(VLOOKUP($A55,$A$82:R$101,R$38+2,0),0)+IFERROR(VLOOKUP($A55,$A$115:R$134,R$38+2,FALSE),0)+IFERROR(VLOOKUP($A55,$A$148:R$167,R$38+2,0),0)+IFERROR(VLOOKUP($A55,$A$181:R$200,R$38+2,0),0)+IFERROR(VLOOKUP($A55,$A$214:R$233,R$38+2,0),0)+IFERROR(VLOOKUP($A55,$A$247:R$266,R$38+2,0),0)+IFERROR(VLOOKUP($A55,$A$313:R$332,R$38+2,0),0)+IFERROR(VLOOKUP($A55,$A$280:R$299,R$38+2,0),0)+IFERROR(VLOOKUP($A55,$A$346:R$365,R$38+2,0),0)+IFERROR(VLOOKUP($A55,$A$379:R$398,R$38+2,0),0),"")</f>
        <v/>
      </c>
      <c r="S55" s="362" t="str">
        <f>IF(AND(ISNUMBER($A55),S$46&gt;S$47),IFERROR(VLOOKUP($A55,$A$82:S$101,S$38+2,0),0)+IFERROR(VLOOKUP($A55,$A$115:S$134,S$38+2,FALSE),0)+IFERROR(VLOOKUP($A55,$A$148:S$167,S$38+2,0),0)+IFERROR(VLOOKUP($A55,$A$181:S$200,S$38+2,0),0)+IFERROR(VLOOKUP($A55,$A$214:S$233,S$38+2,0),0)+IFERROR(VLOOKUP($A55,$A$247:S$266,S$38+2,0),0)+IFERROR(VLOOKUP($A55,$A$313:S$332,S$38+2,0),0)+IFERROR(VLOOKUP($A55,$A$280:S$299,S$38+2,0),0)+IFERROR(VLOOKUP($A55,$A$346:S$365,S$38+2,0),0)+IFERROR(VLOOKUP($A55,$A$379:S$398,S$38+2,0),0),"")</f>
        <v/>
      </c>
      <c r="T55" s="362" t="str">
        <f>IF(AND(ISNUMBER($A55),T$46&gt;T$47),IFERROR(VLOOKUP($A55,$A$82:T$101,T$38+2,0),0)+IFERROR(VLOOKUP($A55,$A$115:T$134,T$38+2,FALSE),0)+IFERROR(VLOOKUP($A55,$A$148:T$167,T$38+2,0),0)+IFERROR(VLOOKUP($A55,$A$181:T$200,T$38+2,0),0)+IFERROR(VLOOKUP($A55,$A$214:T$233,T$38+2,0),0)+IFERROR(VLOOKUP($A55,$A$247:T$266,T$38+2,0),0)+IFERROR(VLOOKUP($A55,$A$313:T$332,T$38+2,0),0)+IFERROR(VLOOKUP($A55,$A$280:T$299,T$38+2,0),0)+IFERROR(VLOOKUP($A55,$A$346:T$365,T$38+2,0),0)+IFERROR(VLOOKUP($A55,$A$379:T$398,T$38+2,0),0),"")</f>
        <v/>
      </c>
      <c r="U55" s="362" t="str">
        <f>IF(AND(ISNUMBER($A55),U$46&gt;U$47),IFERROR(VLOOKUP($A55,$A$82:U$101,U$38+2,0),0)+IFERROR(VLOOKUP($A55,$A$115:U$134,U$38+2,FALSE),0)+IFERROR(VLOOKUP($A55,$A$148:U$167,U$38+2,0),0)+IFERROR(VLOOKUP($A55,$A$181:U$200,U$38+2,0),0)+IFERROR(VLOOKUP($A55,$A$214:U$233,U$38+2,0),0)+IFERROR(VLOOKUP($A55,$A$247:U$266,U$38+2,0),0)+IFERROR(VLOOKUP($A55,$A$313:U$332,U$38+2,0),0)+IFERROR(VLOOKUP($A55,$A$280:U$299,U$38+2,0),0)+IFERROR(VLOOKUP($A55,$A$346:U$365,U$38+2,0),0)+IFERROR(VLOOKUP($A55,$A$379:U$398,U$38+2,0),0),"")</f>
        <v/>
      </c>
      <c r="V55" s="362" t="str">
        <f>IF(AND(ISNUMBER($A55),V$46&gt;V$47),IFERROR(VLOOKUP($A55,$A$82:V$101,V$38+2,0),0)+IFERROR(VLOOKUP($A55,$A$115:V$134,V$38+2,FALSE),0)+IFERROR(VLOOKUP($A55,$A$148:V$167,V$38+2,0),0)+IFERROR(VLOOKUP($A55,$A$181:V$200,V$38+2,0),0)+IFERROR(VLOOKUP($A55,$A$214:V$233,V$38+2,0),0)+IFERROR(VLOOKUP($A55,$A$247:V$266,V$38+2,0),0)+IFERROR(VLOOKUP($A55,$A$313:V$332,V$38+2,0),0)+IFERROR(VLOOKUP($A55,$A$280:V$299,V$38+2,0),0)+IFERROR(VLOOKUP($A55,$A$346:V$365,V$38+2,0),0)+IFERROR(VLOOKUP($A55,$A$379:V$398,V$38+2,0),0),"")</f>
        <v/>
      </c>
      <c r="W55" s="362" t="str">
        <f>IF(AND(ISNUMBER($A55),W$46&gt;W$47),IFERROR(VLOOKUP($A55,$A$82:W$101,W$38+2,0),0)+IFERROR(VLOOKUP($A55,$A$115:W$134,W$38+2,FALSE),0)+IFERROR(VLOOKUP($A55,$A$148:W$167,W$38+2,0),0)+IFERROR(VLOOKUP($A55,$A$181:W$200,W$38+2,0),0)+IFERROR(VLOOKUP($A55,$A$214:W$233,W$38+2,0),0)+IFERROR(VLOOKUP($A55,$A$247:W$266,W$38+2,0),0)+IFERROR(VLOOKUP($A55,$A$313:W$332,W$38+2,0),0)+IFERROR(VLOOKUP($A55,$A$280:W$299,W$38+2,0),0)+IFERROR(VLOOKUP($A55,$A$346:W$365,W$38+2,0),0)+IFERROR(VLOOKUP($A55,$A$379:W$398,W$38+2,0),0),"")</f>
        <v/>
      </c>
      <c r="X55" s="362" t="str">
        <f>IF(AND(ISNUMBER($A55),X$46&gt;X$47),IFERROR(VLOOKUP($A55,$A$82:X$101,X$38+2,0),0)+IFERROR(VLOOKUP($A55,$A$115:X$134,X$38+2,FALSE),0)+IFERROR(VLOOKUP($A55,$A$148:X$167,X$38+2,0),0)+IFERROR(VLOOKUP($A55,$A$181:X$200,X$38+2,0),0)+IFERROR(VLOOKUP($A55,$A$214:X$233,X$38+2,0),0)+IFERROR(VLOOKUP($A55,$A$247:X$266,X$38+2,0),0)+IFERROR(VLOOKUP($A55,$A$313:X$332,X$38+2,0),0)+IFERROR(VLOOKUP($A55,$A$280:X$299,X$38+2,0),0)+IFERROR(VLOOKUP($A55,$A$346:X$365,X$38+2,0),0)+IFERROR(VLOOKUP($A55,$A$379:X$398,X$38+2,0),0),"")</f>
        <v/>
      </c>
      <c r="Y55" s="362" t="str">
        <f>IF(AND(ISNUMBER($A55),Y$46&gt;Y$47),IFERROR(VLOOKUP($A55,$A$82:Y$101,Y$38+2,0),0)+IFERROR(VLOOKUP($A55,$A$115:Y$134,Y$38+2,FALSE),0)+IFERROR(VLOOKUP($A55,$A$148:Y$167,Y$38+2,0),0)+IFERROR(VLOOKUP($A55,$A$181:Y$200,Y$38+2,0),0)+IFERROR(VLOOKUP($A55,$A$214:Y$233,Y$38+2,0),0)+IFERROR(VLOOKUP($A55,$A$247:Y$266,Y$38+2,0),0)+IFERROR(VLOOKUP($A55,$A$313:Y$332,Y$38+2,0),0)+IFERROR(VLOOKUP($A55,$A$280:Y$299,Y$38+2,0),0)+IFERROR(VLOOKUP($A55,$A$346:Y$365,Y$38+2,0),0)+IFERROR(VLOOKUP($A55,$A$379:Y$398,Y$38+2,0),0),"")</f>
        <v/>
      </c>
      <c r="Z55" s="362" t="str">
        <f>IF(AND(ISNUMBER($A55),Z$46&gt;Z$47),IFERROR(VLOOKUP($A55,$A$82:Z$101,Z$38+2,0),0)+IFERROR(VLOOKUP($A55,$A$115:Z$134,Z$38+2,FALSE),0)+IFERROR(VLOOKUP($A55,$A$148:Z$167,Z$38+2,0),0)+IFERROR(VLOOKUP($A55,$A$181:Z$200,Z$38+2,0),0)+IFERROR(VLOOKUP($A55,$A$214:Z$233,Z$38+2,0),0)+IFERROR(VLOOKUP($A55,$A$247:Z$266,Z$38+2,0),0)+IFERROR(VLOOKUP($A55,$A$313:Z$332,Z$38+2,0),0)+IFERROR(VLOOKUP($A55,$A$280:Z$299,Z$38+2,0),0)+IFERROR(VLOOKUP($A55,$A$346:Z$365,Z$38+2,0),0)+IFERROR(VLOOKUP($A55,$A$379:Z$398,Z$38+2,0),0),"")</f>
        <v/>
      </c>
      <c r="AA55" s="362" t="str">
        <f>IF(AND(ISNUMBER($A55),AA$46&gt;AA$47),IFERROR(VLOOKUP($A55,$A$82:AA$101,AA$38+2,0),0)+IFERROR(VLOOKUP($A55,$A$115:AA$134,AA$38+2,FALSE),0)+IFERROR(VLOOKUP($A55,$A$148:AA$167,AA$38+2,0),0)+IFERROR(VLOOKUP($A55,$A$181:AA$200,AA$38+2,0),0)+IFERROR(VLOOKUP($A55,$A$214:AA$233,AA$38+2,0),0)+IFERROR(VLOOKUP($A55,$A$247:AA$266,AA$38+2,0),0)+IFERROR(VLOOKUP($A55,$A$313:AA$332,AA$38+2,0),0)+IFERROR(VLOOKUP($A55,$A$280:AA$299,AA$38+2,0),0)+IFERROR(VLOOKUP($A55,$A$346:AA$365,AA$38+2,0),0)+IFERROR(VLOOKUP($A55,$A$379:AA$398,AA$38+2,0),0),"")</f>
        <v/>
      </c>
      <c r="AB55" s="362" t="str">
        <f>IF(AND(ISNUMBER($A55),AB$46&gt;AB$47),IFERROR(VLOOKUP($A55,$A$82:AB$101,AB$38+2,0),0)+IFERROR(VLOOKUP($A55,$A$115:AB$134,AB$38+2,FALSE),0)+IFERROR(VLOOKUP($A55,$A$148:AB$167,AB$38+2,0),0)+IFERROR(VLOOKUP($A55,$A$181:AB$200,AB$38+2,0),0)+IFERROR(VLOOKUP($A55,$A$214:AB$233,AB$38+2,0),0)+IFERROR(VLOOKUP($A55,$A$247:AB$266,AB$38+2,0),0)+IFERROR(VLOOKUP($A55,$A$313:AB$332,AB$38+2,0),0)+IFERROR(VLOOKUP($A55,$A$280:AB$299,AB$38+2,0),0)+IFERROR(VLOOKUP($A55,$A$346:AB$365,AB$38+2,0),0)+IFERROR(VLOOKUP($A55,$A$379:AB$398,AB$38+2,0),0),"")</f>
        <v/>
      </c>
      <c r="AC55" s="362" t="str">
        <f>IF(AND(ISNUMBER($A55),AC$46&gt;AC$47),IFERROR(VLOOKUP($A55,$A$82:AC$101,AC$38+2,0),0)+IFERROR(VLOOKUP($A55,$A$115:AC$134,AC$38+2,FALSE),0)+IFERROR(VLOOKUP($A55,$A$148:AC$167,AC$38+2,0),0)+IFERROR(VLOOKUP($A55,$A$181:AC$200,AC$38+2,0),0)+IFERROR(VLOOKUP($A55,$A$214:AC$233,AC$38+2,0),0)+IFERROR(VLOOKUP($A55,$A$247:AC$266,AC$38+2,0),0)+IFERROR(VLOOKUP($A55,$A$313:AC$332,AC$38+2,0),0)+IFERROR(VLOOKUP($A55,$A$280:AC$299,AC$38+2,0),0)+IFERROR(VLOOKUP($A55,$A$346:AC$365,AC$38+2,0),0)+IFERROR(VLOOKUP($A55,$A$379:AC$398,AC$38+2,0),0),"")</f>
        <v/>
      </c>
      <c r="AD55" s="362" t="str">
        <f>IF(AND(ISNUMBER($A55),AD$46&gt;AD$47),IFERROR(VLOOKUP($A55,$A$82:AD$101,AD$38+2,0),0)+IFERROR(VLOOKUP($A55,$A$115:AD$134,AD$38+2,FALSE),0)+IFERROR(VLOOKUP($A55,$A$148:AD$167,AD$38+2,0),0)+IFERROR(VLOOKUP($A55,$A$181:AD$200,AD$38+2,0),0)+IFERROR(VLOOKUP($A55,$A$214:AD$233,AD$38+2,0),0)+IFERROR(VLOOKUP($A55,$A$247:AD$266,AD$38+2,0),0)+IFERROR(VLOOKUP($A55,$A$313:AD$332,AD$38+2,0),0)+IFERROR(VLOOKUP($A55,$A$280:AD$299,AD$38+2,0),0)+IFERROR(VLOOKUP($A55,$A$346:AD$365,AD$38+2,0),0)+IFERROR(VLOOKUP($A55,$A$379:AD$398,AD$38+2,0),0),"")</f>
        <v/>
      </c>
      <c r="AE55" s="362" t="str">
        <f>IF(AND(ISNUMBER($A55),AE$46&gt;AE$47),IFERROR(VLOOKUP($A55,$A$82:AE$101,AE$38+2,0),0)+IFERROR(VLOOKUP($A55,$A$115:AE$134,AE$38+2,FALSE),0)+IFERROR(VLOOKUP($A55,$A$148:AE$167,AE$38+2,0),0)+IFERROR(VLOOKUP($A55,$A$181:AE$200,AE$38+2,0),0)+IFERROR(VLOOKUP($A55,$A$214:AE$233,AE$38+2,0),0)+IFERROR(VLOOKUP($A55,$A$247:AE$266,AE$38+2,0),0)+IFERROR(VLOOKUP($A55,$A$313:AE$332,AE$38+2,0),0)+IFERROR(VLOOKUP($A55,$A$280:AE$299,AE$38+2,0),0)+IFERROR(VLOOKUP($A55,$A$346:AE$365,AE$38+2,0),0)+IFERROR(VLOOKUP($A55,$A$379:AE$398,AE$38+2,0),0),"")</f>
        <v/>
      </c>
      <c r="AF55" s="362" t="str">
        <f>IF(AND(ISNUMBER($A55),AF$46&gt;AF$47),IFERROR(VLOOKUP($A55,$A$82:AF$101,AF$38+2,0),0)+IFERROR(VLOOKUP($A55,$A$115:AF$134,AF$38+2,FALSE),0)+IFERROR(VLOOKUP($A55,$A$148:AF$167,AF$38+2,0),0)+IFERROR(VLOOKUP($A55,$A$181:AF$200,AF$38+2,0),0)+IFERROR(VLOOKUP($A55,$A$214:AF$233,AF$38+2,0),0)+IFERROR(VLOOKUP($A55,$A$247:AF$266,AF$38+2,0),0)+IFERROR(VLOOKUP($A55,$A$313:AF$332,AF$38+2,0),0)+IFERROR(VLOOKUP($A55,$A$280:AF$299,AF$38+2,0),0)+IFERROR(VLOOKUP($A55,$A$346:AF$365,AF$38+2,0),0)+IFERROR(VLOOKUP($A55,$A$379:AF$398,AF$38+2,0),0),"")</f>
        <v/>
      </c>
      <c r="AG55" s="362" t="str">
        <f>IF(AND(ISNUMBER($A55),AG$46&gt;AG$47),IFERROR(VLOOKUP($A55,$A$82:AG$101,AG$38+2,0),0)+IFERROR(VLOOKUP($A55,$A$115:AG$134,AG$38+2,FALSE),0)+IFERROR(VLOOKUP($A55,$A$148:AG$167,AG$38+2,0),0)+IFERROR(VLOOKUP($A55,$A$181:AG$200,AG$38+2,0),0)+IFERROR(VLOOKUP($A55,$A$214:AG$233,AG$38+2,0),0)+IFERROR(VLOOKUP($A55,$A$247:AG$266,AG$38+2,0),0)+IFERROR(VLOOKUP($A55,$A$313:AG$332,AG$38+2,0),0)+IFERROR(VLOOKUP($A55,$A$280:AG$299,AG$38+2,0),0)+IFERROR(VLOOKUP($A55,$A$346:AG$365,AG$38+2,0),0)+IFERROR(VLOOKUP($A55,$A$379:AG$398,AG$38+2,0),0),"")</f>
        <v/>
      </c>
      <c r="AH55" s="362" t="str">
        <f>IF(AND(ISNUMBER($A55),AH$46&gt;AH$47),IFERROR(VLOOKUP($A55,$A$82:AH$101,AH$38+2,0),0)+IFERROR(VLOOKUP($A55,$A$115:AH$134,AH$38+2,FALSE),0)+IFERROR(VLOOKUP($A55,$A$148:AH$167,AH$38+2,0),0)+IFERROR(VLOOKUP($A55,$A$181:AH$200,AH$38+2,0),0)+IFERROR(VLOOKUP($A55,$A$214:AH$233,AH$38+2,0),0)+IFERROR(VLOOKUP($A55,$A$247:AH$266,AH$38+2,0),0)+IFERROR(VLOOKUP($A55,$A$313:AH$332,AH$38+2,0),0)+IFERROR(VLOOKUP($A55,$A$280:AH$299,AH$38+2,0),0)+IFERROR(VLOOKUP($A55,$A$346:AH$365,AH$38+2,0),0)+IFERROR(VLOOKUP($A55,$A$379:AH$398,AH$38+2,0),0),"")</f>
        <v/>
      </c>
      <c r="AI55" s="362" t="str">
        <f>IF(AND(ISNUMBER($A55),AI$46&gt;AI$47),IFERROR(VLOOKUP($A55,$A$82:AI$101,AI$38+2,0),0)+IFERROR(VLOOKUP($A55,$A$115:AI$134,AI$38+2,FALSE),0)+IFERROR(VLOOKUP($A55,$A$148:AI$167,AI$38+2,0),0)+IFERROR(VLOOKUP($A55,$A$181:AI$200,AI$38+2,0),0)+IFERROR(VLOOKUP($A55,$A$214:AI$233,AI$38+2,0),0)+IFERROR(VLOOKUP($A55,$A$247:AI$266,AI$38+2,0),0)+IFERROR(VLOOKUP($A55,$A$313:AI$332,AI$38+2,0),0)+IFERROR(VLOOKUP($A55,$A$280:AI$299,AI$38+2,0),0)+IFERROR(VLOOKUP($A55,$A$346:AI$365,AI$38+2,0),0)+IFERROR(VLOOKUP($A55,$A$379:AI$398,AI$38+2,0),0),"")</f>
        <v/>
      </c>
      <c r="AJ55" s="362" t="str">
        <f>IF(AND(ISNUMBER($A55),AJ$46&gt;AJ$47),IFERROR(VLOOKUP($A55,$A$82:AJ$101,AJ$38+2,0),0)+IFERROR(VLOOKUP($A55,$A$115:AJ$134,AJ$38+2,FALSE),0)+IFERROR(VLOOKUP($A55,$A$148:AJ$167,AJ$38+2,0),0)+IFERROR(VLOOKUP($A55,$A$181:AJ$200,AJ$38+2,0),0)+IFERROR(VLOOKUP($A55,$A$214:AJ$233,AJ$38+2,0),0)+IFERROR(VLOOKUP($A55,$A$247:AJ$266,AJ$38+2,0),0)+IFERROR(VLOOKUP($A55,$A$313:AJ$332,AJ$38+2,0),0)+IFERROR(VLOOKUP($A55,$A$280:AJ$299,AJ$38+2,0),0)+IFERROR(VLOOKUP($A55,$A$346:AJ$365,AJ$38+2,0),0)+IFERROR(VLOOKUP($A55,$A$379:AJ$398,AJ$38+2,0),0),"")</f>
        <v/>
      </c>
      <c r="AK55" s="362" t="str">
        <f>IF(AND(ISNUMBER($A55),AK$46&gt;AK$47),IFERROR(VLOOKUP($A55,$A$82:AK$101,AK$38+2,0),0)+IFERROR(VLOOKUP($A55,$A$115:AK$134,AK$38+2,FALSE),0)+IFERROR(VLOOKUP($A55,$A$148:AK$167,AK$38+2,0),0)+IFERROR(VLOOKUP($A55,$A$181:AK$200,AK$38+2,0),0)+IFERROR(VLOOKUP($A55,$A$214:AK$233,AK$38+2,0),0)+IFERROR(VLOOKUP($A55,$A$247:AK$266,AK$38+2,0),0)+IFERROR(VLOOKUP($A55,$A$313:AK$332,AK$38+2,0),0)+IFERROR(VLOOKUP($A55,$A$280:AK$299,AK$38+2,0),0)+IFERROR(VLOOKUP($A55,$A$346:AK$365,AK$38+2,0),0)+IFERROR(VLOOKUP($A55,$A$379:AK$398,AK$38+2,0),0),"")</f>
        <v/>
      </c>
      <c r="AL55" s="362" t="str">
        <f>IF(AND(ISNUMBER($A55),AL$46&gt;AL$47),IFERROR(VLOOKUP($A55,$A$82:AL$101,AL$38+2,0),0)+IFERROR(VLOOKUP($A55,$A$115:AL$134,AL$38+2,FALSE),0)+IFERROR(VLOOKUP($A55,$A$148:AL$167,AL$38+2,0),0)+IFERROR(VLOOKUP($A55,$A$181:AL$200,AL$38+2,0),0)+IFERROR(VLOOKUP($A55,$A$214:AL$233,AL$38+2,0),0)+IFERROR(VLOOKUP($A55,$A$247:AL$266,AL$38+2,0),0)+IFERROR(VLOOKUP($A55,$A$313:AL$332,AL$38+2,0),0)+IFERROR(VLOOKUP($A55,$A$280:AL$299,AL$38+2,0),0)+IFERROR(VLOOKUP($A55,$A$346:AL$365,AL$38+2,0),0)+IFERROR(VLOOKUP($A55,$A$379:AL$398,AL$38+2,0),0),"")</f>
        <v/>
      </c>
      <c r="AM55" s="362" t="str">
        <f>IF(AND(ISNUMBER($A55),AM$46&gt;AM$47),IFERROR(VLOOKUP($A55,$A$82:AM$101,AM$38+2,0),0)+IFERROR(VLOOKUP($A55,$A$115:AM$134,AM$38+2,FALSE),0)+IFERROR(VLOOKUP($A55,$A$148:AM$167,AM$38+2,0),0)+IFERROR(VLOOKUP($A55,$A$181:AM$200,AM$38+2,0),0)+IFERROR(VLOOKUP($A55,$A$214:AM$233,AM$38+2,0),0)+IFERROR(VLOOKUP($A55,$A$247:AM$266,AM$38+2,0),0)+IFERROR(VLOOKUP($A55,$A$313:AM$332,AM$38+2,0),0)+IFERROR(VLOOKUP($A55,$A$280:AM$299,AM$38+2,0),0)+IFERROR(VLOOKUP($A55,$A$346:AM$365,AM$38+2,0),0)+IFERROR(VLOOKUP($A55,$A$379:AM$398,AM$38+2,0),0),"")</f>
        <v/>
      </c>
      <c r="AN55" s="362" t="str">
        <f>IF(AND(ISNUMBER($A55),AN$46&gt;AN$47),IFERROR(VLOOKUP($A55,$A$82:AN$101,AN$38+2,0),0)+IFERROR(VLOOKUP($A55,$A$115:AN$134,AN$38+2,FALSE),0)+IFERROR(VLOOKUP($A55,$A$148:AN$167,AN$38+2,0),0)+IFERROR(VLOOKUP($A55,$A$181:AN$200,AN$38+2,0),0)+IFERROR(VLOOKUP($A55,$A$214:AN$233,AN$38+2,0),0)+IFERROR(VLOOKUP($A55,$A$247:AN$266,AN$38+2,0),0)+IFERROR(VLOOKUP($A55,$A$313:AN$332,AN$38+2,0),0)+IFERROR(VLOOKUP($A55,$A$280:AN$299,AN$38+2,0),0)+IFERROR(VLOOKUP($A55,$A$346:AN$365,AN$38+2,0),0)+IFERROR(VLOOKUP($A55,$A$379:AN$398,AN$38+2,0),0),"")</f>
        <v/>
      </c>
      <c r="AO55" s="362" t="str">
        <f>IF(AND(ISNUMBER($A55),AO$46&gt;AO$47),IFERROR(VLOOKUP($A55,$A$82:AO$101,AO$38+2,0),0)+IFERROR(VLOOKUP($A55,$A$115:AO$134,AO$38+2,FALSE),0)+IFERROR(VLOOKUP($A55,$A$148:AO$167,AO$38+2,0),0)+IFERROR(VLOOKUP($A55,$A$181:AO$200,AO$38+2,0),0)+IFERROR(VLOOKUP($A55,$A$214:AO$233,AO$38+2,0),0)+IFERROR(VLOOKUP($A55,$A$247:AO$266,AO$38+2,0),0)+IFERROR(VLOOKUP($A55,$A$313:AO$332,AO$38+2,0),0)+IFERROR(VLOOKUP($A55,$A$280:AO$299,AO$38+2,0),0)+IFERROR(VLOOKUP($A55,$A$346:AO$365,AO$38+2,0),0)+IFERROR(VLOOKUP($A55,$A$379:AO$398,AO$38+2,0),0),"")</f>
        <v/>
      </c>
      <c r="AP55" s="362" t="str">
        <f>IF(AND(ISNUMBER($A55),AP$46&gt;AP$47),IFERROR(VLOOKUP($A55,$A$82:AP$101,AP$38+2,0),0)+IFERROR(VLOOKUP($A55,$A$115:AP$134,AP$38+2,FALSE),0)+IFERROR(VLOOKUP($A55,$A$148:AP$167,AP$38+2,0),0)+IFERROR(VLOOKUP($A55,$A$181:AP$200,AP$38+2,0),0)+IFERROR(VLOOKUP($A55,$A$214:AP$233,AP$38+2,0),0)+IFERROR(VLOOKUP($A55,$A$247:AP$266,AP$38+2,0),0)+IFERROR(VLOOKUP($A55,$A$313:AP$332,AP$38+2,0),0)+IFERROR(VLOOKUP($A55,$A$280:AP$299,AP$38+2,0),0)+IFERROR(VLOOKUP($A55,$A$346:AP$365,AP$38+2,0),0)+IFERROR(VLOOKUP($A55,$A$379:AP$398,AP$38+2,0),0),"")</f>
        <v/>
      </c>
      <c r="AQ55" s="362" t="str">
        <f>IF(AND(ISNUMBER($A55),AQ$46&gt;AQ$47),IFERROR(VLOOKUP($A55,$A$82:AQ$101,AQ$38+2,0),0)+IFERROR(VLOOKUP($A55,$A$115:AQ$134,AQ$38+2,FALSE),0)+IFERROR(VLOOKUP($A55,$A$148:AQ$167,AQ$38+2,0),0)+IFERROR(VLOOKUP($A55,$A$181:AQ$200,AQ$38+2,0),0)+IFERROR(VLOOKUP($A55,$A$214:AQ$233,AQ$38+2,0),0)+IFERROR(VLOOKUP($A55,$A$247:AQ$266,AQ$38+2,0),0)+IFERROR(VLOOKUP($A55,$A$313:AQ$332,AQ$38+2,0),0)+IFERROR(VLOOKUP($A55,$A$280:AQ$299,AQ$38+2,0),0)+IFERROR(VLOOKUP($A55,$A$346:AQ$365,AQ$38+2,0),0)+IFERROR(VLOOKUP($A55,$A$379:AQ$398,AQ$38+2,0),0),"")</f>
        <v/>
      </c>
      <c r="AR55" s="362" t="str">
        <f>IF(AND(ISNUMBER($A55),AR$46&gt;AR$47),IFERROR(VLOOKUP($A55,$A$82:AR$101,AR$38+2,0),0)+IFERROR(VLOOKUP($A55,$A$115:AR$134,AR$38+2,FALSE),0)+IFERROR(VLOOKUP($A55,$A$148:AR$167,AR$38+2,0),0)+IFERROR(VLOOKUP($A55,$A$181:AR$200,AR$38+2,0),0)+IFERROR(VLOOKUP($A55,$A$214:AR$233,AR$38+2,0),0)+IFERROR(VLOOKUP($A55,$A$247:AR$266,AR$38+2,0),0)+IFERROR(VLOOKUP($A55,$A$313:AR$332,AR$38+2,0),0)+IFERROR(VLOOKUP($A55,$A$280:AR$299,AR$38+2,0),0)+IFERROR(VLOOKUP($A55,$A$346:AR$365,AR$38+2,0),0)+IFERROR(VLOOKUP($A55,$A$379:AR$398,AR$38+2,0),0),"")</f>
        <v/>
      </c>
      <c r="AS55" s="362" t="str">
        <f>IF(AND(ISNUMBER($A55),AS$46&gt;AS$47),IFERROR(VLOOKUP($A55,$A$82:AS$101,AS$38+2,0),0)+IFERROR(VLOOKUP($A55,$A$115:AS$134,AS$38+2,FALSE),0)+IFERROR(VLOOKUP($A55,$A$148:AS$167,AS$38+2,0),0)+IFERROR(VLOOKUP($A55,$A$181:AS$200,AS$38+2,0),0)+IFERROR(VLOOKUP($A55,$A$214:AS$233,AS$38+2,0),0)+IFERROR(VLOOKUP($A55,$A$247:AS$266,AS$38+2,0),0)+IFERROR(VLOOKUP($A55,$A$313:AS$332,AS$38+2,0),0)+IFERROR(VLOOKUP($A55,$A$280:AS$299,AS$38+2,0),0)+IFERROR(VLOOKUP($A55,$A$346:AS$365,AS$38+2,0),0)+IFERROR(VLOOKUP($A55,$A$379:AS$398,AS$38+2,0),0),"")</f>
        <v/>
      </c>
      <c r="AT55" s="362" t="str">
        <f>IF(AND(ISNUMBER($A55),AT$46&gt;AT$47),IFERROR(VLOOKUP($A55,$A$82:AT$101,AT$38+2,0),0)+IFERROR(VLOOKUP($A55,$A$115:AT$134,AT$38+2,FALSE),0)+IFERROR(VLOOKUP($A55,$A$148:AT$167,AT$38+2,0),0)+IFERROR(VLOOKUP($A55,$A$181:AT$200,AT$38+2,0),0)+IFERROR(VLOOKUP($A55,$A$214:AT$233,AT$38+2,0),0)+IFERROR(VLOOKUP($A55,$A$247:AT$266,AT$38+2,0),0)+IFERROR(VLOOKUP($A55,$A$313:AT$332,AT$38+2,0),0)+IFERROR(VLOOKUP($A55,$A$280:AT$299,AT$38+2,0),0)+IFERROR(VLOOKUP($A55,$A$346:AT$365,AT$38+2,0),0)+IFERROR(VLOOKUP($A55,$A$379:AT$398,AT$38+2,0),0),"")</f>
        <v/>
      </c>
      <c r="AU55" s="362" t="str">
        <f>IF(AND(ISNUMBER($A55),AU$46&gt;AU$47),IFERROR(VLOOKUP($A55,$A$82:AU$101,AU$38+2,0),0)+IFERROR(VLOOKUP($A55,$A$115:AU$134,AU$38+2,FALSE),0)+IFERROR(VLOOKUP($A55,$A$148:AU$167,AU$38+2,0),0)+IFERROR(VLOOKUP($A55,$A$181:AU$200,AU$38+2,0),0)+IFERROR(VLOOKUP($A55,$A$214:AU$233,AU$38+2,0),0)+IFERROR(VLOOKUP($A55,$A$247:AU$266,AU$38+2,0),0)+IFERROR(VLOOKUP($A55,$A$313:AU$332,AU$38+2,0),0)+IFERROR(VLOOKUP($A55,$A$280:AU$299,AU$38+2,0),0)+IFERROR(VLOOKUP($A55,$A$346:AU$365,AU$38+2,0),0)+IFERROR(VLOOKUP($A55,$A$379:AU$398,AU$38+2,0),0),"")</f>
        <v/>
      </c>
      <c r="AV55" s="362" t="str">
        <f>IF(AND(ISNUMBER($A55),AV$46&gt;AV$47),IFERROR(VLOOKUP($A55,$A$82:AV$101,AV$38+2,0),0)+IFERROR(VLOOKUP($A55,$A$115:AV$134,AV$38+2,FALSE),0)+IFERROR(VLOOKUP($A55,$A$148:AV$167,AV$38+2,0),0)+IFERROR(VLOOKUP($A55,$A$181:AV$200,AV$38+2,0),0)+IFERROR(VLOOKUP($A55,$A$214:AV$233,AV$38+2,0),0)+IFERROR(VLOOKUP($A55,$A$247:AV$266,AV$38+2,0),0)+IFERROR(VLOOKUP($A55,$A$313:AV$332,AV$38+2,0),0)+IFERROR(VLOOKUP($A55,$A$280:AV$299,AV$38+2,0),0)+IFERROR(VLOOKUP($A55,$A$346:AV$365,AV$38+2,0),0)+IFERROR(VLOOKUP($A55,$A$379:AV$398,AV$38+2,0),0),"")</f>
        <v/>
      </c>
      <c r="AW55" s="362" t="str">
        <f>IF(AND(ISNUMBER($A55),AW$46&gt;AW$47),IFERROR(VLOOKUP($A55,$A$82:AW$101,AW$38+2,0),0)+IFERROR(VLOOKUP($A55,$A$115:AW$134,AW$38+2,FALSE),0)+IFERROR(VLOOKUP($A55,$A$148:AW$167,AW$38+2,0),0)+IFERROR(VLOOKUP($A55,$A$181:AW$200,AW$38+2,0),0)+IFERROR(VLOOKUP($A55,$A$214:AW$233,AW$38+2,0),0)+IFERROR(VLOOKUP($A55,$A$247:AW$266,AW$38+2,0),0)+IFERROR(VLOOKUP($A55,$A$313:AW$332,AW$38+2,0),0)+IFERROR(VLOOKUP($A55,$A$280:AW$299,AW$38+2,0),0)+IFERROR(VLOOKUP($A55,$A$346:AW$365,AW$38+2,0),0)+IFERROR(VLOOKUP($A55,$A$379:AW$398,AW$38+2,0),0),"")</f>
        <v/>
      </c>
      <c r="AX55" s="362" t="str">
        <f>IF(AND(ISNUMBER($A55),AX$46&gt;AX$47),IFERROR(VLOOKUP($A55,$A$82:AX$101,AX$38+2,0),0)+IFERROR(VLOOKUP($A55,$A$115:AX$134,AX$38+2,FALSE),0)+IFERROR(VLOOKUP($A55,$A$148:AX$167,AX$38+2,0),0)+IFERROR(VLOOKUP($A55,$A$181:AX$200,AX$38+2,0),0)+IFERROR(VLOOKUP($A55,$A$214:AX$233,AX$38+2,0),0)+IFERROR(VLOOKUP($A55,$A$247:AX$266,AX$38+2,0),0)+IFERROR(VLOOKUP($A55,$A$313:AX$332,AX$38+2,0),0)+IFERROR(VLOOKUP($A55,$A$280:AX$299,AX$38+2,0),0)+IFERROR(VLOOKUP($A55,$A$346:AX$365,AX$38+2,0),0)+IFERROR(VLOOKUP($A55,$A$379:AX$398,AX$38+2,0),0),"")</f>
        <v/>
      </c>
      <c r="AY55" s="362" t="str">
        <f>IF(AND(ISNUMBER($A55),AY$46&gt;AY$47),IFERROR(VLOOKUP($A55,$A$82:AY$101,AY$38+2,0),0)+IFERROR(VLOOKUP($A55,$A$115:AY$134,AY$38+2,FALSE),0)+IFERROR(VLOOKUP($A55,$A$148:AY$167,AY$38+2,0),0)+IFERROR(VLOOKUP($A55,$A$181:AY$200,AY$38+2,0),0)+IFERROR(VLOOKUP($A55,$A$214:AY$233,AY$38+2,0),0)+IFERROR(VLOOKUP($A55,$A$247:AY$266,AY$38+2,0),0)+IFERROR(VLOOKUP($A55,$A$313:AY$332,AY$38+2,0),0)+IFERROR(VLOOKUP($A55,$A$280:AY$299,AY$38+2,0),0)+IFERROR(VLOOKUP($A55,$A$346:AY$365,AY$38+2,0),0)+IFERROR(VLOOKUP($A55,$A$379:AY$398,AY$38+2,0),0),"")</f>
        <v/>
      </c>
      <c r="AZ55" s="362" t="str">
        <f>IF(AND(ISNUMBER($A55),AZ$46&gt;AZ$47),IFERROR(VLOOKUP($A55,$A$82:AZ$101,AZ$38+2,0),0)+IFERROR(VLOOKUP($A55,$A$115:AZ$134,AZ$38+2,FALSE),0)+IFERROR(VLOOKUP($A55,$A$148:AZ$167,AZ$38+2,0),0)+IFERROR(VLOOKUP($A55,$A$181:AZ$200,AZ$38+2,0),0)+IFERROR(VLOOKUP($A55,$A$214:AZ$233,AZ$38+2,0),0)+IFERROR(VLOOKUP($A55,$A$247:AZ$266,AZ$38+2,0),0)+IFERROR(VLOOKUP($A55,$A$313:AZ$332,AZ$38+2,0),0)+IFERROR(VLOOKUP($A55,$A$280:AZ$299,AZ$38+2,0),0)+IFERROR(VLOOKUP($A55,$A$346:AZ$365,AZ$38+2,0),0)+IFERROR(VLOOKUP($A55,$A$379:AZ$398,AZ$38+2,0),0),"")</f>
        <v/>
      </c>
      <c r="BA55" s="363" t="str">
        <f>IF(AND(ISNUMBER($A55),BA$46&gt;BA$47),IFERROR(VLOOKUP($A55,$A$82:BA$101,BA$38+2,0),0)+IFERROR(VLOOKUP($A55,$A$115:BA$134,BA$38+2,FALSE),0)+IFERROR(VLOOKUP($A55,$A$148:BA$167,BA$38+2,0),0)+IFERROR(VLOOKUP($A55,$A$181:BA$200,BA$38+2,0),0)+IFERROR(VLOOKUP($A55,$A$214:BA$233,BA$38+2,0),0)+IFERROR(VLOOKUP($A55,$A$247:BA$266,BA$38+2,0),0)+IFERROR(VLOOKUP($A55,$A$313:BA$332,BA$38+2,0),0)+IFERROR(VLOOKUP($A55,$A$280:BA$299,BA$38+2,0),0)+IFERROR(VLOOKUP($A55,$A$346:BA$365,BA$38+2,0),0)+IFERROR(VLOOKUP($A55,$A$379:BA$398,BA$38+2,0),0),"")</f>
        <v/>
      </c>
    </row>
    <row r="56" spans="1:53" x14ac:dyDescent="0.2">
      <c r="A56" s="340" t="str">
        <f>IF($B43=COUNT($A50:$A55),"",IF(A55&lt;DATE(YEAR(A55),MONTH($K$4),DAY($K$4)),DATE(YEAR(A55),MONTH($K$4),DAY($K$4)),IF(A55&lt;DATE(YEAR(A55),MONTH($K$5),DAY($K$5)),DATE(YEAR(A55),MONTH($K$5),DAY($K$5)),IF(A55&lt;DATE(YEAR(A55),MONTH($K$6),DAY($K$6)),DATE(YEAR(A55),MONTH($K$6),DAY($K$6)),DATE(YEAR(A55)+1,MONTH($K$3),DAY($K$3))))))</f>
        <v/>
      </c>
      <c r="B56" s="335" t="str">
        <f t="shared" si="17"/>
        <v/>
      </c>
      <c r="C56" s="362" t="str">
        <f>IF(AND(ISNUMBER($A56),C$46&gt;C$47),IFERROR(VLOOKUP($A56,$A$82:C$101,C$38+2,0),0)+IFERROR(VLOOKUP($A56,$A$115:C$134,C$38+2,FALSE),0)+IFERROR(VLOOKUP($A56,$A$148:C$167,C$38+2,0),0)+IFERROR(VLOOKUP($A56,$A$181:C$200,C$38+2,0),0)+IFERROR(VLOOKUP($A56,$A$214:C$233,C$38+2,0),0)+IFERROR(VLOOKUP($A56,$A$247:C$266,C$38+2,0),0)+IFERROR(VLOOKUP($A56,$A$313:C$332,C$38+2,0),0)+IFERROR(VLOOKUP($A56,$A$280:C$299,C$38+2,0),0)+IFERROR(VLOOKUP($A56,$A$346:C$365,C$38+2,0),0)+IFERROR(VLOOKUP($A56,$A$379:C$398,C$38+2,0),0),"")</f>
        <v/>
      </c>
      <c r="D56" s="362" t="str">
        <f>IF(AND(ISNUMBER($A56),D$46&gt;D$47),IFERROR(VLOOKUP($A56,$A$82:D$101,D$38+2,0),0)+IFERROR(VLOOKUP($A56,$A$115:D$134,D$38+2,FALSE),0)+IFERROR(VLOOKUP($A56,$A$148:D$167,D$38+2,0),0)+IFERROR(VLOOKUP($A56,$A$181:D$200,D$38+2,0),0)+IFERROR(VLOOKUP($A56,$A$214:D$233,D$38+2,0),0)+IFERROR(VLOOKUP($A56,$A$247:D$266,D$38+2,0),0)+IFERROR(VLOOKUP($A56,$A$313:D$332,D$38+2,0),0)+IFERROR(VLOOKUP($A56,$A$280:D$299,D$38+2,0),0)+IFERROR(VLOOKUP($A56,$A$346:D$365,D$38+2,0),0)+IFERROR(VLOOKUP($A56,$A$379:D$398,D$38+2,0),0),"")</f>
        <v/>
      </c>
      <c r="E56" s="362" t="str">
        <f>IF(AND(ISNUMBER($A56),E$46&gt;E$47),IFERROR(VLOOKUP($A56,$A$82:E$101,E$38+2,0),0)+IFERROR(VLOOKUP($A56,$A$115:E$134,E$38+2,FALSE),0)+IFERROR(VLOOKUP($A56,$A$148:E$167,E$38+2,0),0)+IFERROR(VLOOKUP($A56,$A$181:E$200,E$38+2,0),0)+IFERROR(VLOOKUP($A56,$A$214:E$233,E$38+2,0),0)+IFERROR(VLOOKUP($A56,$A$247:E$266,E$38+2,0),0)+IFERROR(VLOOKUP($A56,$A$313:E$332,E$38+2,0),0)+IFERROR(VLOOKUP($A56,$A$280:E$299,E$38+2,0),0)+IFERROR(VLOOKUP($A56,$A$346:E$365,E$38+2,0),0)+IFERROR(VLOOKUP($A56,$A$379:E$398,E$38+2,0),0),"")</f>
        <v/>
      </c>
      <c r="F56" s="362" t="str">
        <f>IF(AND(ISNUMBER($A56),F$46&gt;F$47),IFERROR(VLOOKUP($A56,$A$82:F$101,F$38+2,0),0)+IFERROR(VLOOKUP($A56,$A$115:F$134,F$38+2,FALSE),0)+IFERROR(VLOOKUP($A56,$A$148:F$167,F$38+2,0),0)+IFERROR(VLOOKUP($A56,$A$181:F$200,F$38+2,0),0)+IFERROR(VLOOKUP($A56,$A$214:F$233,F$38+2,0),0)+IFERROR(VLOOKUP($A56,$A$247:F$266,F$38+2,0),0)+IFERROR(VLOOKUP($A56,$A$313:F$332,F$38+2,0),0)+IFERROR(VLOOKUP($A56,$A$280:F$299,F$38+2,0),0)+IFERROR(VLOOKUP($A56,$A$346:F$365,F$38+2,0),0)+IFERROR(VLOOKUP($A56,$A$379:F$398,F$38+2,0),0),"")</f>
        <v/>
      </c>
      <c r="G56" s="362" t="str">
        <f>IF(AND(ISNUMBER($A56),G$46&gt;G$47),IFERROR(VLOOKUP($A56,$A$82:G$101,G$38+2,0),0)+IFERROR(VLOOKUP($A56,$A$115:G$134,G$38+2,FALSE),0)+IFERROR(VLOOKUP($A56,$A$148:G$167,G$38+2,0),0)+IFERROR(VLOOKUP($A56,$A$181:G$200,G$38+2,0),0)+IFERROR(VLOOKUP($A56,$A$214:G$233,G$38+2,0),0)+IFERROR(VLOOKUP($A56,$A$247:G$266,G$38+2,0),0)+IFERROR(VLOOKUP($A56,$A$313:G$332,G$38+2,0),0)+IFERROR(VLOOKUP($A56,$A$280:G$299,G$38+2,0),0)+IFERROR(VLOOKUP($A56,$A$346:G$365,G$38+2,0),0)+IFERROR(VLOOKUP($A56,$A$379:G$398,G$38+2,0),0),"")</f>
        <v/>
      </c>
      <c r="H56" s="362" t="str">
        <f>IF(AND(ISNUMBER($A56),H$46&gt;H$47),IFERROR(VLOOKUP($A56,$A$82:H$101,H$38+2,0),0)+IFERROR(VLOOKUP($A56,$A$115:H$134,H$38+2,FALSE),0)+IFERROR(VLOOKUP($A56,$A$148:H$167,H$38+2,0),0)+IFERROR(VLOOKUP($A56,$A$181:H$200,H$38+2,0),0)+IFERROR(VLOOKUP($A56,$A$214:H$233,H$38+2,0),0)+IFERROR(VLOOKUP($A56,$A$247:H$266,H$38+2,0),0)+IFERROR(VLOOKUP($A56,$A$313:H$332,H$38+2,0),0)+IFERROR(VLOOKUP($A56,$A$280:H$299,H$38+2,0),0)+IFERROR(VLOOKUP($A56,$A$346:H$365,H$38+2,0),0)+IFERROR(VLOOKUP($A56,$A$379:H$398,H$38+2,0),0),"")</f>
        <v/>
      </c>
      <c r="I56" s="362" t="str">
        <f>IF(AND(ISNUMBER($A56),I$46&gt;I$47),IFERROR(VLOOKUP($A56,$A$82:I$101,I$38+2,0),0)+IFERROR(VLOOKUP($A56,$A$115:I$134,I$38+2,FALSE),0)+IFERROR(VLOOKUP($A56,$A$148:I$167,I$38+2,0),0)+IFERROR(VLOOKUP($A56,$A$181:I$200,I$38+2,0),0)+IFERROR(VLOOKUP($A56,$A$214:I$233,I$38+2,0),0)+IFERROR(VLOOKUP($A56,$A$247:I$266,I$38+2,0),0)+IFERROR(VLOOKUP($A56,$A$313:I$332,I$38+2,0),0)+IFERROR(VLOOKUP($A56,$A$280:I$299,I$38+2,0),0)+IFERROR(VLOOKUP($A56,$A$346:I$365,I$38+2,0),0)+IFERROR(VLOOKUP($A56,$A$379:I$398,I$38+2,0),0),"")</f>
        <v/>
      </c>
      <c r="J56" s="362" t="str">
        <f>IF(AND(ISNUMBER($A56),J$46&gt;J$47),IFERROR(VLOOKUP($A56,$A$82:J$101,J$38+2,0),0)+IFERROR(VLOOKUP($A56,$A$115:J$134,J$38+2,FALSE),0)+IFERROR(VLOOKUP($A56,$A$148:J$167,J$38+2,0),0)+IFERROR(VLOOKUP($A56,$A$181:J$200,J$38+2,0),0)+IFERROR(VLOOKUP($A56,$A$214:J$233,J$38+2,0),0)+IFERROR(VLOOKUP($A56,$A$247:J$266,J$38+2,0),0)+IFERROR(VLOOKUP($A56,$A$313:J$332,J$38+2,0),0)+IFERROR(VLOOKUP($A56,$A$280:J$299,J$38+2,0),0)+IFERROR(VLOOKUP($A56,$A$346:J$365,J$38+2,0),0)+IFERROR(VLOOKUP($A56,$A$379:J$398,J$38+2,0),0),"")</f>
        <v/>
      </c>
      <c r="K56" s="362" t="str">
        <f>IF(AND(ISNUMBER($A56),K$46&gt;K$47),IFERROR(VLOOKUP($A56,$A$82:K$101,K$38+2,0),0)+IFERROR(VLOOKUP($A56,$A$115:K$134,K$38+2,FALSE),0)+IFERROR(VLOOKUP($A56,$A$148:K$167,K$38+2,0),0)+IFERROR(VLOOKUP($A56,$A$181:K$200,K$38+2,0),0)+IFERROR(VLOOKUP($A56,$A$214:K$233,K$38+2,0),0)+IFERROR(VLOOKUP($A56,$A$247:K$266,K$38+2,0),0)+IFERROR(VLOOKUP($A56,$A$313:K$332,K$38+2,0),0)+IFERROR(VLOOKUP($A56,$A$280:K$299,K$38+2,0),0)+IFERROR(VLOOKUP($A56,$A$346:K$365,K$38+2,0),0)+IFERROR(VLOOKUP($A56,$A$379:K$398,K$38+2,0),0),"")</f>
        <v/>
      </c>
      <c r="L56" s="362" t="str">
        <f>IF(AND(ISNUMBER($A56),L$46&gt;L$47),IFERROR(VLOOKUP($A56,$A$82:L$101,L$38+2,0),0)+IFERROR(VLOOKUP($A56,$A$115:L$134,L$38+2,FALSE),0)+IFERROR(VLOOKUP($A56,$A$148:L$167,L$38+2,0),0)+IFERROR(VLOOKUP($A56,$A$181:L$200,L$38+2,0),0)+IFERROR(VLOOKUP($A56,$A$214:L$233,L$38+2,0),0)+IFERROR(VLOOKUP($A56,$A$247:L$266,L$38+2,0),0)+IFERROR(VLOOKUP($A56,$A$313:L$332,L$38+2,0),0)+IFERROR(VLOOKUP($A56,$A$280:L$299,L$38+2,0),0)+IFERROR(VLOOKUP($A56,$A$346:L$365,L$38+2,0),0)+IFERROR(VLOOKUP($A56,$A$379:L$398,L$38+2,0),0),"")</f>
        <v/>
      </c>
      <c r="M56" s="362" t="str">
        <f>IF(AND(ISNUMBER($A56),M$46&gt;M$47),IFERROR(VLOOKUP($A56,$A$82:M$101,M$38+2,0),0)+IFERROR(VLOOKUP($A56,$A$115:M$134,M$38+2,FALSE),0)+IFERROR(VLOOKUP($A56,$A$148:M$167,M$38+2,0),0)+IFERROR(VLOOKUP($A56,$A$181:M$200,M$38+2,0),0)+IFERROR(VLOOKUP($A56,$A$214:M$233,M$38+2,0),0)+IFERROR(VLOOKUP($A56,$A$247:M$266,M$38+2,0),0)+IFERROR(VLOOKUP($A56,$A$313:M$332,M$38+2,0),0)+IFERROR(VLOOKUP($A56,$A$280:M$299,M$38+2,0),0)+IFERROR(VLOOKUP($A56,$A$346:M$365,M$38+2,0),0)+IFERROR(VLOOKUP($A56,$A$379:M$398,M$38+2,0),0),"")</f>
        <v/>
      </c>
      <c r="N56" s="362" t="str">
        <f>IF(AND(ISNUMBER($A56),N$46&gt;N$47),IFERROR(VLOOKUP($A56,$A$82:N$101,N$38+2,0),0)+IFERROR(VLOOKUP($A56,$A$115:N$134,N$38+2,FALSE),0)+IFERROR(VLOOKUP($A56,$A$148:N$167,N$38+2,0),0)+IFERROR(VLOOKUP($A56,$A$181:N$200,N$38+2,0),0)+IFERROR(VLOOKUP($A56,$A$214:N$233,N$38+2,0),0)+IFERROR(VLOOKUP($A56,$A$247:N$266,N$38+2,0),0)+IFERROR(VLOOKUP($A56,$A$313:N$332,N$38+2,0),0)+IFERROR(VLOOKUP($A56,$A$280:N$299,N$38+2,0),0)+IFERROR(VLOOKUP($A56,$A$346:N$365,N$38+2,0),0)+IFERROR(VLOOKUP($A56,$A$379:N$398,N$38+2,0),0),"")</f>
        <v/>
      </c>
      <c r="O56" s="362" t="str">
        <f>IF(AND(ISNUMBER($A56),O$46&gt;O$47),IFERROR(VLOOKUP($A56,$A$82:O$101,O$38+2,0),0)+IFERROR(VLOOKUP($A56,$A$115:O$134,O$38+2,FALSE),0)+IFERROR(VLOOKUP($A56,$A$148:O$167,O$38+2,0),0)+IFERROR(VLOOKUP($A56,$A$181:O$200,O$38+2,0),0)+IFERROR(VLOOKUP($A56,$A$214:O$233,O$38+2,0),0)+IFERROR(VLOOKUP($A56,$A$247:O$266,O$38+2,0),0)+IFERROR(VLOOKUP($A56,$A$313:O$332,O$38+2,0),0)+IFERROR(VLOOKUP($A56,$A$280:O$299,O$38+2,0),0)+IFERROR(VLOOKUP($A56,$A$346:O$365,O$38+2,0),0)+IFERROR(VLOOKUP($A56,$A$379:O$398,O$38+2,0),0),"")</f>
        <v/>
      </c>
      <c r="P56" s="362" t="str">
        <f>IF(AND(ISNUMBER($A56),P$46&gt;P$47),IFERROR(VLOOKUP($A56,$A$82:P$101,P$38+2,0),0)+IFERROR(VLOOKUP($A56,$A$115:P$134,P$38+2,FALSE),0)+IFERROR(VLOOKUP($A56,$A$148:P$167,P$38+2,0),0)+IFERROR(VLOOKUP($A56,$A$181:P$200,P$38+2,0),0)+IFERROR(VLOOKUP($A56,$A$214:P$233,P$38+2,0),0)+IFERROR(VLOOKUP($A56,$A$247:P$266,P$38+2,0),0)+IFERROR(VLOOKUP($A56,$A$313:P$332,P$38+2,0),0)+IFERROR(VLOOKUP($A56,$A$280:P$299,P$38+2,0),0)+IFERROR(VLOOKUP($A56,$A$346:P$365,P$38+2,0),0)+IFERROR(VLOOKUP($A56,$A$379:P$398,P$38+2,0),0),"")</f>
        <v/>
      </c>
      <c r="Q56" s="362" t="str">
        <f>IF(AND(ISNUMBER($A56),Q$46&gt;Q$47),IFERROR(VLOOKUP($A56,$A$82:Q$101,Q$38+2,0),0)+IFERROR(VLOOKUP($A56,$A$115:Q$134,Q$38+2,FALSE),0)+IFERROR(VLOOKUP($A56,$A$148:Q$167,Q$38+2,0),0)+IFERROR(VLOOKUP($A56,$A$181:Q$200,Q$38+2,0),0)+IFERROR(VLOOKUP($A56,$A$214:Q$233,Q$38+2,0),0)+IFERROR(VLOOKUP($A56,$A$247:Q$266,Q$38+2,0),0)+IFERROR(VLOOKUP($A56,$A$313:Q$332,Q$38+2,0),0)+IFERROR(VLOOKUP($A56,$A$280:Q$299,Q$38+2,0),0)+IFERROR(VLOOKUP($A56,$A$346:Q$365,Q$38+2,0),0)+IFERROR(VLOOKUP($A56,$A$379:Q$398,Q$38+2,0),0),"")</f>
        <v/>
      </c>
      <c r="R56" s="362" t="str">
        <f>IF(AND(ISNUMBER($A56),R$46&gt;R$47),IFERROR(VLOOKUP($A56,$A$82:R$101,R$38+2,0),0)+IFERROR(VLOOKUP($A56,$A$115:R$134,R$38+2,FALSE),0)+IFERROR(VLOOKUP($A56,$A$148:R$167,R$38+2,0),0)+IFERROR(VLOOKUP($A56,$A$181:R$200,R$38+2,0),0)+IFERROR(VLOOKUP($A56,$A$214:R$233,R$38+2,0),0)+IFERROR(VLOOKUP($A56,$A$247:R$266,R$38+2,0),0)+IFERROR(VLOOKUP($A56,$A$313:R$332,R$38+2,0),0)+IFERROR(VLOOKUP($A56,$A$280:R$299,R$38+2,0),0)+IFERROR(VLOOKUP($A56,$A$346:R$365,R$38+2,0),0)+IFERROR(VLOOKUP($A56,$A$379:R$398,R$38+2,0),0),"")</f>
        <v/>
      </c>
      <c r="S56" s="362" t="str">
        <f>IF(AND(ISNUMBER($A56),S$46&gt;S$47),IFERROR(VLOOKUP($A56,$A$82:S$101,S$38+2,0),0)+IFERROR(VLOOKUP($A56,$A$115:S$134,S$38+2,FALSE),0)+IFERROR(VLOOKUP($A56,$A$148:S$167,S$38+2,0),0)+IFERROR(VLOOKUP($A56,$A$181:S$200,S$38+2,0),0)+IFERROR(VLOOKUP($A56,$A$214:S$233,S$38+2,0),0)+IFERROR(VLOOKUP($A56,$A$247:S$266,S$38+2,0),0)+IFERROR(VLOOKUP($A56,$A$313:S$332,S$38+2,0),0)+IFERROR(VLOOKUP($A56,$A$280:S$299,S$38+2,0),0)+IFERROR(VLOOKUP($A56,$A$346:S$365,S$38+2,0),0)+IFERROR(VLOOKUP($A56,$A$379:S$398,S$38+2,0),0),"")</f>
        <v/>
      </c>
      <c r="T56" s="362" t="str">
        <f>IF(AND(ISNUMBER($A56),T$46&gt;T$47),IFERROR(VLOOKUP($A56,$A$82:T$101,T$38+2,0),0)+IFERROR(VLOOKUP($A56,$A$115:T$134,T$38+2,FALSE),0)+IFERROR(VLOOKUP($A56,$A$148:T$167,T$38+2,0),0)+IFERROR(VLOOKUP($A56,$A$181:T$200,T$38+2,0),0)+IFERROR(VLOOKUP($A56,$A$214:T$233,T$38+2,0),0)+IFERROR(VLOOKUP($A56,$A$247:T$266,T$38+2,0),0)+IFERROR(VLOOKUP($A56,$A$313:T$332,T$38+2,0),0)+IFERROR(VLOOKUP($A56,$A$280:T$299,T$38+2,0),0)+IFERROR(VLOOKUP($A56,$A$346:T$365,T$38+2,0),0)+IFERROR(VLOOKUP($A56,$A$379:T$398,T$38+2,0),0),"")</f>
        <v/>
      </c>
      <c r="U56" s="362" t="str">
        <f>IF(AND(ISNUMBER($A56),U$46&gt;U$47),IFERROR(VLOOKUP($A56,$A$82:U$101,U$38+2,0),0)+IFERROR(VLOOKUP($A56,$A$115:U$134,U$38+2,FALSE),0)+IFERROR(VLOOKUP($A56,$A$148:U$167,U$38+2,0),0)+IFERROR(VLOOKUP($A56,$A$181:U$200,U$38+2,0),0)+IFERROR(VLOOKUP($A56,$A$214:U$233,U$38+2,0),0)+IFERROR(VLOOKUP($A56,$A$247:U$266,U$38+2,0),0)+IFERROR(VLOOKUP($A56,$A$313:U$332,U$38+2,0),0)+IFERROR(VLOOKUP($A56,$A$280:U$299,U$38+2,0),0)+IFERROR(VLOOKUP($A56,$A$346:U$365,U$38+2,0),0)+IFERROR(VLOOKUP($A56,$A$379:U$398,U$38+2,0),0),"")</f>
        <v/>
      </c>
      <c r="V56" s="362" t="str">
        <f>IF(AND(ISNUMBER($A56),V$46&gt;V$47),IFERROR(VLOOKUP($A56,$A$82:V$101,V$38+2,0),0)+IFERROR(VLOOKUP($A56,$A$115:V$134,V$38+2,FALSE),0)+IFERROR(VLOOKUP($A56,$A$148:V$167,V$38+2,0),0)+IFERROR(VLOOKUP($A56,$A$181:V$200,V$38+2,0),0)+IFERROR(VLOOKUP($A56,$A$214:V$233,V$38+2,0),0)+IFERROR(VLOOKUP($A56,$A$247:V$266,V$38+2,0),0)+IFERROR(VLOOKUP($A56,$A$313:V$332,V$38+2,0),0)+IFERROR(VLOOKUP($A56,$A$280:V$299,V$38+2,0),0)+IFERROR(VLOOKUP($A56,$A$346:V$365,V$38+2,0),0)+IFERROR(VLOOKUP($A56,$A$379:V$398,V$38+2,0),0),"")</f>
        <v/>
      </c>
      <c r="W56" s="362" t="str">
        <f>IF(AND(ISNUMBER($A56),W$46&gt;W$47),IFERROR(VLOOKUP($A56,$A$82:W$101,W$38+2,0),0)+IFERROR(VLOOKUP($A56,$A$115:W$134,W$38+2,FALSE),0)+IFERROR(VLOOKUP($A56,$A$148:W$167,W$38+2,0),0)+IFERROR(VLOOKUP($A56,$A$181:W$200,W$38+2,0),0)+IFERROR(VLOOKUP($A56,$A$214:W$233,W$38+2,0),0)+IFERROR(VLOOKUP($A56,$A$247:W$266,W$38+2,0),0)+IFERROR(VLOOKUP($A56,$A$313:W$332,W$38+2,0),0)+IFERROR(VLOOKUP($A56,$A$280:W$299,W$38+2,0),0)+IFERROR(VLOOKUP($A56,$A$346:W$365,W$38+2,0),0)+IFERROR(VLOOKUP($A56,$A$379:W$398,W$38+2,0),0),"")</f>
        <v/>
      </c>
      <c r="X56" s="362" t="str">
        <f>IF(AND(ISNUMBER($A56),X$46&gt;X$47),IFERROR(VLOOKUP($A56,$A$82:X$101,X$38+2,0),0)+IFERROR(VLOOKUP($A56,$A$115:X$134,X$38+2,FALSE),0)+IFERROR(VLOOKUP($A56,$A$148:X$167,X$38+2,0),0)+IFERROR(VLOOKUP($A56,$A$181:X$200,X$38+2,0),0)+IFERROR(VLOOKUP($A56,$A$214:X$233,X$38+2,0),0)+IFERROR(VLOOKUP($A56,$A$247:X$266,X$38+2,0),0)+IFERROR(VLOOKUP($A56,$A$313:X$332,X$38+2,0),0)+IFERROR(VLOOKUP($A56,$A$280:X$299,X$38+2,0),0)+IFERROR(VLOOKUP($A56,$A$346:X$365,X$38+2,0),0)+IFERROR(VLOOKUP($A56,$A$379:X$398,X$38+2,0),0),"")</f>
        <v/>
      </c>
      <c r="Y56" s="362" t="str">
        <f>IF(AND(ISNUMBER($A56),Y$46&gt;Y$47),IFERROR(VLOOKUP($A56,$A$82:Y$101,Y$38+2,0),0)+IFERROR(VLOOKUP($A56,$A$115:Y$134,Y$38+2,FALSE),0)+IFERROR(VLOOKUP($A56,$A$148:Y$167,Y$38+2,0),0)+IFERROR(VLOOKUP($A56,$A$181:Y$200,Y$38+2,0),0)+IFERROR(VLOOKUP($A56,$A$214:Y$233,Y$38+2,0),0)+IFERROR(VLOOKUP($A56,$A$247:Y$266,Y$38+2,0),0)+IFERROR(VLOOKUP($A56,$A$313:Y$332,Y$38+2,0),0)+IFERROR(VLOOKUP($A56,$A$280:Y$299,Y$38+2,0),0)+IFERROR(VLOOKUP($A56,$A$346:Y$365,Y$38+2,0),0)+IFERROR(VLOOKUP($A56,$A$379:Y$398,Y$38+2,0),0),"")</f>
        <v/>
      </c>
      <c r="Z56" s="362" t="str">
        <f>IF(AND(ISNUMBER($A56),Z$46&gt;Z$47),IFERROR(VLOOKUP($A56,$A$82:Z$101,Z$38+2,0),0)+IFERROR(VLOOKUP($A56,$A$115:Z$134,Z$38+2,FALSE),0)+IFERROR(VLOOKUP($A56,$A$148:Z$167,Z$38+2,0),0)+IFERROR(VLOOKUP($A56,$A$181:Z$200,Z$38+2,0),0)+IFERROR(VLOOKUP($A56,$A$214:Z$233,Z$38+2,0),0)+IFERROR(VLOOKUP($A56,$A$247:Z$266,Z$38+2,0),0)+IFERROR(VLOOKUP($A56,$A$313:Z$332,Z$38+2,0),0)+IFERROR(VLOOKUP($A56,$A$280:Z$299,Z$38+2,0),0)+IFERROR(VLOOKUP($A56,$A$346:Z$365,Z$38+2,0),0)+IFERROR(VLOOKUP($A56,$A$379:Z$398,Z$38+2,0),0),"")</f>
        <v/>
      </c>
      <c r="AA56" s="362" t="str">
        <f>IF(AND(ISNUMBER($A56),AA$46&gt;AA$47),IFERROR(VLOOKUP($A56,$A$82:AA$101,AA$38+2,0),0)+IFERROR(VLOOKUP($A56,$A$115:AA$134,AA$38+2,FALSE),0)+IFERROR(VLOOKUP($A56,$A$148:AA$167,AA$38+2,0),0)+IFERROR(VLOOKUP($A56,$A$181:AA$200,AA$38+2,0),0)+IFERROR(VLOOKUP($A56,$A$214:AA$233,AA$38+2,0),0)+IFERROR(VLOOKUP($A56,$A$247:AA$266,AA$38+2,0),0)+IFERROR(VLOOKUP($A56,$A$313:AA$332,AA$38+2,0),0)+IFERROR(VLOOKUP($A56,$A$280:AA$299,AA$38+2,0),0)+IFERROR(VLOOKUP($A56,$A$346:AA$365,AA$38+2,0),0)+IFERROR(VLOOKUP($A56,$A$379:AA$398,AA$38+2,0),0),"")</f>
        <v/>
      </c>
      <c r="AB56" s="362" t="str">
        <f>IF(AND(ISNUMBER($A56),AB$46&gt;AB$47),IFERROR(VLOOKUP($A56,$A$82:AB$101,AB$38+2,0),0)+IFERROR(VLOOKUP($A56,$A$115:AB$134,AB$38+2,FALSE),0)+IFERROR(VLOOKUP($A56,$A$148:AB$167,AB$38+2,0),0)+IFERROR(VLOOKUP($A56,$A$181:AB$200,AB$38+2,0),0)+IFERROR(VLOOKUP($A56,$A$214:AB$233,AB$38+2,0),0)+IFERROR(VLOOKUP($A56,$A$247:AB$266,AB$38+2,0),0)+IFERROR(VLOOKUP($A56,$A$313:AB$332,AB$38+2,0),0)+IFERROR(VLOOKUP($A56,$A$280:AB$299,AB$38+2,0),0)+IFERROR(VLOOKUP($A56,$A$346:AB$365,AB$38+2,0),0)+IFERROR(VLOOKUP($A56,$A$379:AB$398,AB$38+2,0),0),"")</f>
        <v/>
      </c>
      <c r="AC56" s="362" t="str">
        <f>IF(AND(ISNUMBER($A56),AC$46&gt;AC$47),IFERROR(VLOOKUP($A56,$A$82:AC$101,AC$38+2,0),0)+IFERROR(VLOOKUP($A56,$A$115:AC$134,AC$38+2,FALSE),0)+IFERROR(VLOOKUP($A56,$A$148:AC$167,AC$38+2,0),0)+IFERROR(VLOOKUP($A56,$A$181:AC$200,AC$38+2,0),0)+IFERROR(VLOOKUP($A56,$A$214:AC$233,AC$38+2,0),0)+IFERROR(VLOOKUP($A56,$A$247:AC$266,AC$38+2,0),0)+IFERROR(VLOOKUP($A56,$A$313:AC$332,AC$38+2,0),0)+IFERROR(VLOOKUP($A56,$A$280:AC$299,AC$38+2,0),0)+IFERROR(VLOOKUP($A56,$A$346:AC$365,AC$38+2,0),0)+IFERROR(VLOOKUP($A56,$A$379:AC$398,AC$38+2,0),0),"")</f>
        <v/>
      </c>
      <c r="AD56" s="362" t="str">
        <f>IF(AND(ISNUMBER($A56),AD$46&gt;AD$47),IFERROR(VLOOKUP($A56,$A$82:AD$101,AD$38+2,0),0)+IFERROR(VLOOKUP($A56,$A$115:AD$134,AD$38+2,FALSE),0)+IFERROR(VLOOKUP($A56,$A$148:AD$167,AD$38+2,0),0)+IFERROR(VLOOKUP($A56,$A$181:AD$200,AD$38+2,0),0)+IFERROR(VLOOKUP($A56,$A$214:AD$233,AD$38+2,0),0)+IFERROR(VLOOKUP($A56,$A$247:AD$266,AD$38+2,0),0)+IFERROR(VLOOKUP($A56,$A$313:AD$332,AD$38+2,0),0)+IFERROR(VLOOKUP($A56,$A$280:AD$299,AD$38+2,0),0)+IFERROR(VLOOKUP($A56,$A$346:AD$365,AD$38+2,0),0)+IFERROR(VLOOKUP($A56,$A$379:AD$398,AD$38+2,0),0),"")</f>
        <v/>
      </c>
      <c r="AE56" s="362" t="str">
        <f>IF(AND(ISNUMBER($A56),AE$46&gt;AE$47),IFERROR(VLOOKUP($A56,$A$82:AE$101,AE$38+2,0),0)+IFERROR(VLOOKUP($A56,$A$115:AE$134,AE$38+2,FALSE),0)+IFERROR(VLOOKUP($A56,$A$148:AE$167,AE$38+2,0),0)+IFERROR(VLOOKUP($A56,$A$181:AE$200,AE$38+2,0),0)+IFERROR(VLOOKUP($A56,$A$214:AE$233,AE$38+2,0),0)+IFERROR(VLOOKUP($A56,$A$247:AE$266,AE$38+2,0),0)+IFERROR(VLOOKUP($A56,$A$313:AE$332,AE$38+2,0),0)+IFERROR(VLOOKUP($A56,$A$280:AE$299,AE$38+2,0),0)+IFERROR(VLOOKUP($A56,$A$346:AE$365,AE$38+2,0),0)+IFERROR(VLOOKUP($A56,$A$379:AE$398,AE$38+2,0),0),"")</f>
        <v/>
      </c>
      <c r="AF56" s="362" t="str">
        <f>IF(AND(ISNUMBER($A56),AF$46&gt;AF$47),IFERROR(VLOOKUP($A56,$A$82:AF$101,AF$38+2,0),0)+IFERROR(VLOOKUP($A56,$A$115:AF$134,AF$38+2,FALSE),0)+IFERROR(VLOOKUP($A56,$A$148:AF$167,AF$38+2,0),0)+IFERROR(VLOOKUP($A56,$A$181:AF$200,AF$38+2,0),0)+IFERROR(VLOOKUP($A56,$A$214:AF$233,AF$38+2,0),0)+IFERROR(VLOOKUP($A56,$A$247:AF$266,AF$38+2,0),0)+IFERROR(VLOOKUP($A56,$A$313:AF$332,AF$38+2,0),0)+IFERROR(VLOOKUP($A56,$A$280:AF$299,AF$38+2,0),0)+IFERROR(VLOOKUP($A56,$A$346:AF$365,AF$38+2,0),0)+IFERROR(VLOOKUP($A56,$A$379:AF$398,AF$38+2,0),0),"")</f>
        <v/>
      </c>
      <c r="AG56" s="362" t="str">
        <f>IF(AND(ISNUMBER($A56),AG$46&gt;AG$47),IFERROR(VLOOKUP($A56,$A$82:AG$101,AG$38+2,0),0)+IFERROR(VLOOKUP($A56,$A$115:AG$134,AG$38+2,FALSE),0)+IFERROR(VLOOKUP($A56,$A$148:AG$167,AG$38+2,0),0)+IFERROR(VLOOKUP($A56,$A$181:AG$200,AG$38+2,0),0)+IFERROR(VLOOKUP($A56,$A$214:AG$233,AG$38+2,0),0)+IFERROR(VLOOKUP($A56,$A$247:AG$266,AG$38+2,0),0)+IFERROR(VLOOKUP($A56,$A$313:AG$332,AG$38+2,0),0)+IFERROR(VLOOKUP($A56,$A$280:AG$299,AG$38+2,0),0)+IFERROR(VLOOKUP($A56,$A$346:AG$365,AG$38+2,0),0)+IFERROR(VLOOKUP($A56,$A$379:AG$398,AG$38+2,0),0),"")</f>
        <v/>
      </c>
      <c r="AH56" s="362" t="str">
        <f>IF(AND(ISNUMBER($A56),AH$46&gt;AH$47),IFERROR(VLOOKUP($A56,$A$82:AH$101,AH$38+2,0),0)+IFERROR(VLOOKUP($A56,$A$115:AH$134,AH$38+2,FALSE),0)+IFERROR(VLOOKUP($A56,$A$148:AH$167,AH$38+2,0),0)+IFERROR(VLOOKUP($A56,$A$181:AH$200,AH$38+2,0),0)+IFERROR(VLOOKUP($A56,$A$214:AH$233,AH$38+2,0),0)+IFERROR(VLOOKUP($A56,$A$247:AH$266,AH$38+2,0),0)+IFERROR(VLOOKUP($A56,$A$313:AH$332,AH$38+2,0),0)+IFERROR(VLOOKUP($A56,$A$280:AH$299,AH$38+2,0),0)+IFERROR(VLOOKUP($A56,$A$346:AH$365,AH$38+2,0),0)+IFERROR(VLOOKUP($A56,$A$379:AH$398,AH$38+2,0),0),"")</f>
        <v/>
      </c>
      <c r="AI56" s="362" t="str">
        <f>IF(AND(ISNUMBER($A56),AI$46&gt;AI$47),IFERROR(VLOOKUP($A56,$A$82:AI$101,AI$38+2,0),0)+IFERROR(VLOOKUP($A56,$A$115:AI$134,AI$38+2,FALSE),0)+IFERROR(VLOOKUP($A56,$A$148:AI$167,AI$38+2,0),0)+IFERROR(VLOOKUP($A56,$A$181:AI$200,AI$38+2,0),0)+IFERROR(VLOOKUP($A56,$A$214:AI$233,AI$38+2,0),0)+IFERROR(VLOOKUP($A56,$A$247:AI$266,AI$38+2,0),0)+IFERROR(VLOOKUP($A56,$A$313:AI$332,AI$38+2,0),0)+IFERROR(VLOOKUP($A56,$A$280:AI$299,AI$38+2,0),0)+IFERROR(VLOOKUP($A56,$A$346:AI$365,AI$38+2,0),0)+IFERROR(VLOOKUP($A56,$A$379:AI$398,AI$38+2,0),0),"")</f>
        <v/>
      </c>
      <c r="AJ56" s="362" t="str">
        <f>IF(AND(ISNUMBER($A56),AJ$46&gt;AJ$47),IFERROR(VLOOKUP($A56,$A$82:AJ$101,AJ$38+2,0),0)+IFERROR(VLOOKUP($A56,$A$115:AJ$134,AJ$38+2,FALSE),0)+IFERROR(VLOOKUP($A56,$A$148:AJ$167,AJ$38+2,0),0)+IFERROR(VLOOKUP($A56,$A$181:AJ$200,AJ$38+2,0),0)+IFERROR(VLOOKUP($A56,$A$214:AJ$233,AJ$38+2,0),0)+IFERROR(VLOOKUP($A56,$A$247:AJ$266,AJ$38+2,0),0)+IFERROR(VLOOKUP($A56,$A$313:AJ$332,AJ$38+2,0),0)+IFERROR(VLOOKUP($A56,$A$280:AJ$299,AJ$38+2,0),0)+IFERROR(VLOOKUP($A56,$A$346:AJ$365,AJ$38+2,0),0)+IFERROR(VLOOKUP($A56,$A$379:AJ$398,AJ$38+2,0),0),"")</f>
        <v/>
      </c>
      <c r="AK56" s="362" t="str">
        <f>IF(AND(ISNUMBER($A56),AK$46&gt;AK$47),IFERROR(VLOOKUP($A56,$A$82:AK$101,AK$38+2,0),0)+IFERROR(VLOOKUP($A56,$A$115:AK$134,AK$38+2,FALSE),0)+IFERROR(VLOOKUP($A56,$A$148:AK$167,AK$38+2,0),0)+IFERROR(VLOOKUP($A56,$A$181:AK$200,AK$38+2,0),0)+IFERROR(VLOOKUP($A56,$A$214:AK$233,AK$38+2,0),0)+IFERROR(VLOOKUP($A56,$A$247:AK$266,AK$38+2,0),0)+IFERROR(VLOOKUP($A56,$A$313:AK$332,AK$38+2,0),0)+IFERROR(VLOOKUP($A56,$A$280:AK$299,AK$38+2,0),0)+IFERROR(VLOOKUP($A56,$A$346:AK$365,AK$38+2,0),0)+IFERROR(VLOOKUP($A56,$A$379:AK$398,AK$38+2,0),0),"")</f>
        <v/>
      </c>
      <c r="AL56" s="362" t="str">
        <f>IF(AND(ISNUMBER($A56),AL$46&gt;AL$47),IFERROR(VLOOKUP($A56,$A$82:AL$101,AL$38+2,0),0)+IFERROR(VLOOKUP($A56,$A$115:AL$134,AL$38+2,FALSE),0)+IFERROR(VLOOKUP($A56,$A$148:AL$167,AL$38+2,0),0)+IFERROR(VLOOKUP($A56,$A$181:AL$200,AL$38+2,0),0)+IFERROR(VLOOKUP($A56,$A$214:AL$233,AL$38+2,0),0)+IFERROR(VLOOKUP($A56,$A$247:AL$266,AL$38+2,0),0)+IFERROR(VLOOKUP($A56,$A$313:AL$332,AL$38+2,0),0)+IFERROR(VLOOKUP($A56,$A$280:AL$299,AL$38+2,0),0)+IFERROR(VLOOKUP($A56,$A$346:AL$365,AL$38+2,0),0)+IFERROR(VLOOKUP($A56,$A$379:AL$398,AL$38+2,0),0),"")</f>
        <v/>
      </c>
      <c r="AM56" s="362" t="str">
        <f>IF(AND(ISNUMBER($A56),AM$46&gt;AM$47),IFERROR(VLOOKUP($A56,$A$82:AM$101,AM$38+2,0),0)+IFERROR(VLOOKUP($A56,$A$115:AM$134,AM$38+2,FALSE),0)+IFERROR(VLOOKUP($A56,$A$148:AM$167,AM$38+2,0),0)+IFERROR(VLOOKUP($A56,$A$181:AM$200,AM$38+2,0),0)+IFERROR(VLOOKUP($A56,$A$214:AM$233,AM$38+2,0),0)+IFERROR(VLOOKUP($A56,$A$247:AM$266,AM$38+2,0),0)+IFERROR(VLOOKUP($A56,$A$313:AM$332,AM$38+2,0),0)+IFERROR(VLOOKUP($A56,$A$280:AM$299,AM$38+2,0),0)+IFERROR(VLOOKUP($A56,$A$346:AM$365,AM$38+2,0),0)+IFERROR(VLOOKUP($A56,$A$379:AM$398,AM$38+2,0),0),"")</f>
        <v/>
      </c>
      <c r="AN56" s="362" t="str">
        <f>IF(AND(ISNUMBER($A56),AN$46&gt;AN$47),IFERROR(VLOOKUP($A56,$A$82:AN$101,AN$38+2,0),0)+IFERROR(VLOOKUP($A56,$A$115:AN$134,AN$38+2,FALSE),0)+IFERROR(VLOOKUP($A56,$A$148:AN$167,AN$38+2,0),0)+IFERROR(VLOOKUP($A56,$A$181:AN$200,AN$38+2,0),0)+IFERROR(VLOOKUP($A56,$A$214:AN$233,AN$38+2,0),0)+IFERROR(VLOOKUP($A56,$A$247:AN$266,AN$38+2,0),0)+IFERROR(VLOOKUP($A56,$A$313:AN$332,AN$38+2,0),0)+IFERROR(VLOOKUP($A56,$A$280:AN$299,AN$38+2,0),0)+IFERROR(VLOOKUP($A56,$A$346:AN$365,AN$38+2,0),0)+IFERROR(VLOOKUP($A56,$A$379:AN$398,AN$38+2,0),0),"")</f>
        <v/>
      </c>
      <c r="AO56" s="362" t="str">
        <f>IF(AND(ISNUMBER($A56),AO$46&gt;AO$47),IFERROR(VLOOKUP($A56,$A$82:AO$101,AO$38+2,0),0)+IFERROR(VLOOKUP($A56,$A$115:AO$134,AO$38+2,FALSE),0)+IFERROR(VLOOKUP($A56,$A$148:AO$167,AO$38+2,0),0)+IFERROR(VLOOKUP($A56,$A$181:AO$200,AO$38+2,0),0)+IFERROR(VLOOKUP($A56,$A$214:AO$233,AO$38+2,0),0)+IFERROR(VLOOKUP($A56,$A$247:AO$266,AO$38+2,0),0)+IFERROR(VLOOKUP($A56,$A$313:AO$332,AO$38+2,0),0)+IFERROR(VLOOKUP($A56,$A$280:AO$299,AO$38+2,0),0)+IFERROR(VLOOKUP($A56,$A$346:AO$365,AO$38+2,0),0)+IFERROR(VLOOKUP($A56,$A$379:AO$398,AO$38+2,0),0),"")</f>
        <v/>
      </c>
      <c r="AP56" s="362" t="str">
        <f>IF(AND(ISNUMBER($A56),AP$46&gt;AP$47),IFERROR(VLOOKUP($A56,$A$82:AP$101,AP$38+2,0),0)+IFERROR(VLOOKUP($A56,$A$115:AP$134,AP$38+2,FALSE),0)+IFERROR(VLOOKUP($A56,$A$148:AP$167,AP$38+2,0),0)+IFERROR(VLOOKUP($A56,$A$181:AP$200,AP$38+2,0),0)+IFERROR(VLOOKUP($A56,$A$214:AP$233,AP$38+2,0),0)+IFERROR(VLOOKUP($A56,$A$247:AP$266,AP$38+2,0),0)+IFERROR(VLOOKUP($A56,$A$313:AP$332,AP$38+2,0),0)+IFERROR(VLOOKUP($A56,$A$280:AP$299,AP$38+2,0),0)+IFERROR(VLOOKUP($A56,$A$346:AP$365,AP$38+2,0),0)+IFERROR(VLOOKUP($A56,$A$379:AP$398,AP$38+2,0),0),"")</f>
        <v/>
      </c>
      <c r="AQ56" s="362" t="str">
        <f>IF(AND(ISNUMBER($A56),AQ$46&gt;AQ$47),IFERROR(VLOOKUP($A56,$A$82:AQ$101,AQ$38+2,0),0)+IFERROR(VLOOKUP($A56,$A$115:AQ$134,AQ$38+2,FALSE),0)+IFERROR(VLOOKUP($A56,$A$148:AQ$167,AQ$38+2,0),0)+IFERROR(VLOOKUP($A56,$A$181:AQ$200,AQ$38+2,0),0)+IFERROR(VLOOKUP($A56,$A$214:AQ$233,AQ$38+2,0),0)+IFERROR(VLOOKUP($A56,$A$247:AQ$266,AQ$38+2,0),0)+IFERROR(VLOOKUP($A56,$A$313:AQ$332,AQ$38+2,0),0)+IFERROR(VLOOKUP($A56,$A$280:AQ$299,AQ$38+2,0),0)+IFERROR(VLOOKUP($A56,$A$346:AQ$365,AQ$38+2,0),0)+IFERROR(VLOOKUP($A56,$A$379:AQ$398,AQ$38+2,0),0),"")</f>
        <v/>
      </c>
      <c r="AR56" s="362" t="str">
        <f>IF(AND(ISNUMBER($A56),AR$46&gt;AR$47),IFERROR(VLOOKUP($A56,$A$82:AR$101,AR$38+2,0),0)+IFERROR(VLOOKUP($A56,$A$115:AR$134,AR$38+2,FALSE),0)+IFERROR(VLOOKUP($A56,$A$148:AR$167,AR$38+2,0),0)+IFERROR(VLOOKUP($A56,$A$181:AR$200,AR$38+2,0),0)+IFERROR(VLOOKUP($A56,$A$214:AR$233,AR$38+2,0),0)+IFERROR(VLOOKUP($A56,$A$247:AR$266,AR$38+2,0),0)+IFERROR(VLOOKUP($A56,$A$313:AR$332,AR$38+2,0),0)+IFERROR(VLOOKUP($A56,$A$280:AR$299,AR$38+2,0),0)+IFERROR(VLOOKUP($A56,$A$346:AR$365,AR$38+2,0),0)+IFERROR(VLOOKUP($A56,$A$379:AR$398,AR$38+2,0),0),"")</f>
        <v/>
      </c>
      <c r="AS56" s="362" t="str">
        <f>IF(AND(ISNUMBER($A56),AS$46&gt;AS$47),IFERROR(VLOOKUP($A56,$A$82:AS$101,AS$38+2,0),0)+IFERROR(VLOOKUP($A56,$A$115:AS$134,AS$38+2,FALSE),0)+IFERROR(VLOOKUP($A56,$A$148:AS$167,AS$38+2,0),0)+IFERROR(VLOOKUP($A56,$A$181:AS$200,AS$38+2,0),0)+IFERROR(VLOOKUP($A56,$A$214:AS$233,AS$38+2,0),0)+IFERROR(VLOOKUP($A56,$A$247:AS$266,AS$38+2,0),0)+IFERROR(VLOOKUP($A56,$A$313:AS$332,AS$38+2,0),0)+IFERROR(VLOOKUP($A56,$A$280:AS$299,AS$38+2,0),0)+IFERROR(VLOOKUP($A56,$A$346:AS$365,AS$38+2,0),0)+IFERROR(VLOOKUP($A56,$A$379:AS$398,AS$38+2,0),0),"")</f>
        <v/>
      </c>
      <c r="AT56" s="362" t="str">
        <f>IF(AND(ISNUMBER($A56),AT$46&gt;AT$47),IFERROR(VLOOKUP($A56,$A$82:AT$101,AT$38+2,0),0)+IFERROR(VLOOKUP($A56,$A$115:AT$134,AT$38+2,FALSE),0)+IFERROR(VLOOKUP($A56,$A$148:AT$167,AT$38+2,0),0)+IFERROR(VLOOKUP($A56,$A$181:AT$200,AT$38+2,0),0)+IFERROR(VLOOKUP($A56,$A$214:AT$233,AT$38+2,0),0)+IFERROR(VLOOKUP($A56,$A$247:AT$266,AT$38+2,0),0)+IFERROR(VLOOKUP($A56,$A$313:AT$332,AT$38+2,0),0)+IFERROR(VLOOKUP($A56,$A$280:AT$299,AT$38+2,0),0)+IFERROR(VLOOKUP($A56,$A$346:AT$365,AT$38+2,0),0)+IFERROR(VLOOKUP($A56,$A$379:AT$398,AT$38+2,0),0),"")</f>
        <v/>
      </c>
      <c r="AU56" s="362" t="str">
        <f>IF(AND(ISNUMBER($A56),AU$46&gt;AU$47),IFERROR(VLOOKUP($A56,$A$82:AU$101,AU$38+2,0),0)+IFERROR(VLOOKUP($A56,$A$115:AU$134,AU$38+2,FALSE),0)+IFERROR(VLOOKUP($A56,$A$148:AU$167,AU$38+2,0),0)+IFERROR(VLOOKUP($A56,$A$181:AU$200,AU$38+2,0),0)+IFERROR(VLOOKUP($A56,$A$214:AU$233,AU$38+2,0),0)+IFERROR(VLOOKUP($A56,$A$247:AU$266,AU$38+2,0),0)+IFERROR(VLOOKUP($A56,$A$313:AU$332,AU$38+2,0),0)+IFERROR(VLOOKUP($A56,$A$280:AU$299,AU$38+2,0),0)+IFERROR(VLOOKUP($A56,$A$346:AU$365,AU$38+2,0),0)+IFERROR(VLOOKUP($A56,$A$379:AU$398,AU$38+2,0),0),"")</f>
        <v/>
      </c>
      <c r="AV56" s="362" t="str">
        <f>IF(AND(ISNUMBER($A56),AV$46&gt;AV$47),IFERROR(VLOOKUP($A56,$A$82:AV$101,AV$38+2,0),0)+IFERROR(VLOOKUP($A56,$A$115:AV$134,AV$38+2,FALSE),0)+IFERROR(VLOOKUP($A56,$A$148:AV$167,AV$38+2,0),0)+IFERROR(VLOOKUP($A56,$A$181:AV$200,AV$38+2,0),0)+IFERROR(VLOOKUP($A56,$A$214:AV$233,AV$38+2,0),0)+IFERROR(VLOOKUP($A56,$A$247:AV$266,AV$38+2,0),0)+IFERROR(VLOOKUP($A56,$A$313:AV$332,AV$38+2,0),0)+IFERROR(VLOOKUP($A56,$A$280:AV$299,AV$38+2,0),0)+IFERROR(VLOOKUP($A56,$A$346:AV$365,AV$38+2,0),0)+IFERROR(VLOOKUP($A56,$A$379:AV$398,AV$38+2,0),0),"")</f>
        <v/>
      </c>
      <c r="AW56" s="362" t="str">
        <f>IF(AND(ISNUMBER($A56),AW$46&gt;AW$47),IFERROR(VLOOKUP($A56,$A$82:AW$101,AW$38+2,0),0)+IFERROR(VLOOKUP($A56,$A$115:AW$134,AW$38+2,FALSE),0)+IFERROR(VLOOKUP($A56,$A$148:AW$167,AW$38+2,0),0)+IFERROR(VLOOKUP($A56,$A$181:AW$200,AW$38+2,0),0)+IFERROR(VLOOKUP($A56,$A$214:AW$233,AW$38+2,0),0)+IFERROR(VLOOKUP($A56,$A$247:AW$266,AW$38+2,0),0)+IFERROR(VLOOKUP($A56,$A$313:AW$332,AW$38+2,0),0)+IFERROR(VLOOKUP($A56,$A$280:AW$299,AW$38+2,0),0)+IFERROR(VLOOKUP($A56,$A$346:AW$365,AW$38+2,0),0)+IFERROR(VLOOKUP($A56,$A$379:AW$398,AW$38+2,0),0),"")</f>
        <v/>
      </c>
      <c r="AX56" s="362" t="str">
        <f>IF(AND(ISNUMBER($A56),AX$46&gt;AX$47),IFERROR(VLOOKUP($A56,$A$82:AX$101,AX$38+2,0),0)+IFERROR(VLOOKUP($A56,$A$115:AX$134,AX$38+2,FALSE),0)+IFERROR(VLOOKUP($A56,$A$148:AX$167,AX$38+2,0),0)+IFERROR(VLOOKUP($A56,$A$181:AX$200,AX$38+2,0),0)+IFERROR(VLOOKUP($A56,$A$214:AX$233,AX$38+2,0),0)+IFERROR(VLOOKUP($A56,$A$247:AX$266,AX$38+2,0),0)+IFERROR(VLOOKUP($A56,$A$313:AX$332,AX$38+2,0),0)+IFERROR(VLOOKUP($A56,$A$280:AX$299,AX$38+2,0),0)+IFERROR(VLOOKUP($A56,$A$346:AX$365,AX$38+2,0),0)+IFERROR(VLOOKUP($A56,$A$379:AX$398,AX$38+2,0),0),"")</f>
        <v/>
      </c>
      <c r="AY56" s="362" t="str">
        <f>IF(AND(ISNUMBER($A56),AY$46&gt;AY$47),IFERROR(VLOOKUP($A56,$A$82:AY$101,AY$38+2,0),0)+IFERROR(VLOOKUP($A56,$A$115:AY$134,AY$38+2,FALSE),0)+IFERROR(VLOOKUP($A56,$A$148:AY$167,AY$38+2,0),0)+IFERROR(VLOOKUP($A56,$A$181:AY$200,AY$38+2,0),0)+IFERROR(VLOOKUP($A56,$A$214:AY$233,AY$38+2,0),0)+IFERROR(VLOOKUP($A56,$A$247:AY$266,AY$38+2,0),0)+IFERROR(VLOOKUP($A56,$A$313:AY$332,AY$38+2,0),0)+IFERROR(VLOOKUP($A56,$A$280:AY$299,AY$38+2,0),0)+IFERROR(VLOOKUP($A56,$A$346:AY$365,AY$38+2,0),0)+IFERROR(VLOOKUP($A56,$A$379:AY$398,AY$38+2,0),0),"")</f>
        <v/>
      </c>
      <c r="AZ56" s="362" t="str">
        <f>IF(AND(ISNUMBER($A56),AZ$46&gt;AZ$47),IFERROR(VLOOKUP($A56,$A$82:AZ$101,AZ$38+2,0),0)+IFERROR(VLOOKUP($A56,$A$115:AZ$134,AZ$38+2,FALSE),0)+IFERROR(VLOOKUP($A56,$A$148:AZ$167,AZ$38+2,0),0)+IFERROR(VLOOKUP($A56,$A$181:AZ$200,AZ$38+2,0),0)+IFERROR(VLOOKUP($A56,$A$214:AZ$233,AZ$38+2,0),0)+IFERROR(VLOOKUP($A56,$A$247:AZ$266,AZ$38+2,0),0)+IFERROR(VLOOKUP($A56,$A$313:AZ$332,AZ$38+2,0),0)+IFERROR(VLOOKUP($A56,$A$280:AZ$299,AZ$38+2,0),0)+IFERROR(VLOOKUP($A56,$A$346:AZ$365,AZ$38+2,0),0)+IFERROR(VLOOKUP($A56,$A$379:AZ$398,AZ$38+2,0),0),"")</f>
        <v/>
      </c>
      <c r="BA56" s="363" t="str">
        <f>IF(AND(ISNUMBER($A56),BA$46&gt;BA$47),IFERROR(VLOOKUP($A56,$A$82:BA$101,BA$38+2,0),0)+IFERROR(VLOOKUP($A56,$A$115:BA$134,BA$38+2,FALSE),0)+IFERROR(VLOOKUP($A56,$A$148:BA$167,BA$38+2,0),0)+IFERROR(VLOOKUP($A56,$A$181:BA$200,BA$38+2,0),0)+IFERROR(VLOOKUP($A56,$A$214:BA$233,BA$38+2,0),0)+IFERROR(VLOOKUP($A56,$A$247:BA$266,BA$38+2,0),0)+IFERROR(VLOOKUP($A56,$A$313:BA$332,BA$38+2,0),0)+IFERROR(VLOOKUP($A56,$A$280:BA$299,BA$38+2,0),0)+IFERROR(VLOOKUP($A56,$A$346:BA$365,BA$38+2,0),0)+IFERROR(VLOOKUP($A56,$A$379:BA$398,BA$38+2,0),0),"")</f>
        <v/>
      </c>
    </row>
    <row r="57" spans="1:53" x14ac:dyDescent="0.2">
      <c r="A57" s="340" t="str">
        <f>IF($B43=COUNT($A50:$A56),"",IF(A56&lt;DATE(YEAR(A56),MONTH($K$4),DAY($K$4)),DATE(YEAR(A56),MONTH($K$4),DAY($K$4)),IF(A56&lt;DATE(YEAR(A56),MONTH($K$5),DAY($K$5)),DATE(YEAR(A56),MONTH($K$5),DAY($K$5)),IF(A56&lt;DATE(YEAR(A56),MONTH($K$6),DAY($K$6)),DATE(YEAR(A56),MONTH($K$6),DAY($K$6)),DATE(YEAR(A56)+1,MONTH($K$3),DAY($K$3))))))</f>
        <v/>
      </c>
      <c r="B57" s="335" t="str">
        <f t="shared" si="17"/>
        <v/>
      </c>
      <c r="C57" s="362" t="str">
        <f>IF(AND(ISNUMBER($A57),C$46&gt;C$47),IFERROR(VLOOKUP($A57,$A$82:C$101,C$38+2,0),0)+IFERROR(VLOOKUP($A57,$A$115:C$134,C$38+2,FALSE),0)+IFERROR(VLOOKUP($A57,$A$148:C$167,C$38+2,0),0)+IFERROR(VLOOKUP($A57,$A$181:C$200,C$38+2,0),0)+IFERROR(VLOOKUP($A57,$A$214:C$233,C$38+2,0),0)+IFERROR(VLOOKUP($A57,$A$247:C$266,C$38+2,0),0)+IFERROR(VLOOKUP($A57,$A$313:C$332,C$38+2,0),0)+IFERROR(VLOOKUP($A57,$A$280:C$299,C$38+2,0),0)+IFERROR(VLOOKUP($A57,$A$346:C$365,C$38+2,0),0)+IFERROR(VLOOKUP($A57,$A$379:C$398,C$38+2,0),0),"")</f>
        <v/>
      </c>
      <c r="D57" s="362" t="str">
        <f>IF(AND(ISNUMBER($A57),D$46&gt;D$47),IFERROR(VLOOKUP($A57,$A$82:D$101,D$38+2,0),0)+IFERROR(VLOOKUP($A57,$A$115:D$134,D$38+2,FALSE),0)+IFERROR(VLOOKUP($A57,$A$148:D$167,D$38+2,0),0)+IFERROR(VLOOKUP($A57,$A$181:D$200,D$38+2,0),0)+IFERROR(VLOOKUP($A57,$A$214:D$233,D$38+2,0),0)+IFERROR(VLOOKUP($A57,$A$247:D$266,D$38+2,0),0)+IFERROR(VLOOKUP($A57,$A$313:D$332,D$38+2,0),0)+IFERROR(VLOOKUP($A57,$A$280:D$299,D$38+2,0),0)+IFERROR(VLOOKUP($A57,$A$346:D$365,D$38+2,0),0)+IFERROR(VLOOKUP($A57,$A$379:D$398,D$38+2,0),0),"")</f>
        <v/>
      </c>
      <c r="E57" s="362" t="str">
        <f>IF(AND(ISNUMBER($A57),E$46&gt;E$47),IFERROR(VLOOKUP($A57,$A$82:E$101,E$38+2,0),0)+IFERROR(VLOOKUP($A57,$A$115:E$134,E$38+2,FALSE),0)+IFERROR(VLOOKUP($A57,$A$148:E$167,E$38+2,0),0)+IFERROR(VLOOKUP($A57,$A$181:E$200,E$38+2,0),0)+IFERROR(VLOOKUP($A57,$A$214:E$233,E$38+2,0),0)+IFERROR(VLOOKUP($A57,$A$247:E$266,E$38+2,0),0)+IFERROR(VLOOKUP($A57,$A$313:E$332,E$38+2,0),0)+IFERROR(VLOOKUP($A57,$A$280:E$299,E$38+2,0),0)+IFERROR(VLOOKUP($A57,$A$346:E$365,E$38+2,0),0)+IFERROR(VLOOKUP($A57,$A$379:E$398,E$38+2,0),0),"")</f>
        <v/>
      </c>
      <c r="F57" s="362" t="str">
        <f>IF(AND(ISNUMBER($A57),F$46&gt;F$47),IFERROR(VLOOKUP($A57,$A$82:F$101,F$38+2,0),0)+IFERROR(VLOOKUP($A57,$A$115:F$134,F$38+2,FALSE),0)+IFERROR(VLOOKUP($A57,$A$148:F$167,F$38+2,0),0)+IFERROR(VLOOKUP($A57,$A$181:F$200,F$38+2,0),0)+IFERROR(VLOOKUP($A57,$A$214:F$233,F$38+2,0),0)+IFERROR(VLOOKUP($A57,$A$247:F$266,F$38+2,0),0)+IFERROR(VLOOKUP($A57,$A$313:F$332,F$38+2,0),0)+IFERROR(VLOOKUP($A57,$A$280:F$299,F$38+2,0),0)+IFERROR(VLOOKUP($A57,$A$346:F$365,F$38+2,0),0)+IFERROR(VLOOKUP($A57,$A$379:F$398,F$38+2,0),0),"")</f>
        <v/>
      </c>
      <c r="G57" s="362" t="str">
        <f>IF(AND(ISNUMBER($A57),G$46&gt;G$47),IFERROR(VLOOKUP($A57,$A$82:G$101,G$38+2,0),0)+IFERROR(VLOOKUP($A57,$A$115:G$134,G$38+2,FALSE),0)+IFERROR(VLOOKUP($A57,$A$148:G$167,G$38+2,0),0)+IFERROR(VLOOKUP($A57,$A$181:G$200,G$38+2,0),0)+IFERROR(VLOOKUP($A57,$A$214:G$233,G$38+2,0),0)+IFERROR(VLOOKUP($A57,$A$247:G$266,G$38+2,0),0)+IFERROR(VLOOKUP($A57,$A$313:G$332,G$38+2,0),0)+IFERROR(VLOOKUP($A57,$A$280:G$299,G$38+2,0),0)+IFERROR(VLOOKUP($A57,$A$346:G$365,G$38+2,0),0)+IFERROR(VLOOKUP($A57,$A$379:G$398,G$38+2,0),0),"")</f>
        <v/>
      </c>
      <c r="H57" s="362" t="str">
        <f>IF(AND(ISNUMBER($A57),H$46&gt;H$47),IFERROR(VLOOKUP($A57,$A$82:H$101,H$38+2,0),0)+IFERROR(VLOOKUP($A57,$A$115:H$134,H$38+2,FALSE),0)+IFERROR(VLOOKUP($A57,$A$148:H$167,H$38+2,0),0)+IFERROR(VLOOKUP($A57,$A$181:H$200,H$38+2,0),0)+IFERROR(VLOOKUP($A57,$A$214:H$233,H$38+2,0),0)+IFERROR(VLOOKUP($A57,$A$247:H$266,H$38+2,0),0)+IFERROR(VLOOKUP($A57,$A$313:H$332,H$38+2,0),0)+IFERROR(VLOOKUP($A57,$A$280:H$299,H$38+2,0),0)+IFERROR(VLOOKUP($A57,$A$346:H$365,H$38+2,0),0)+IFERROR(VLOOKUP($A57,$A$379:H$398,H$38+2,0),0),"")</f>
        <v/>
      </c>
      <c r="I57" s="362" t="str">
        <f>IF(AND(ISNUMBER($A57),I$46&gt;I$47),IFERROR(VLOOKUP($A57,$A$82:I$101,I$38+2,0),0)+IFERROR(VLOOKUP($A57,$A$115:I$134,I$38+2,FALSE),0)+IFERROR(VLOOKUP($A57,$A$148:I$167,I$38+2,0),0)+IFERROR(VLOOKUP($A57,$A$181:I$200,I$38+2,0),0)+IFERROR(VLOOKUP($A57,$A$214:I$233,I$38+2,0),0)+IFERROR(VLOOKUP($A57,$A$247:I$266,I$38+2,0),0)+IFERROR(VLOOKUP($A57,$A$313:I$332,I$38+2,0),0)+IFERROR(VLOOKUP($A57,$A$280:I$299,I$38+2,0),0)+IFERROR(VLOOKUP($A57,$A$346:I$365,I$38+2,0),0)+IFERROR(VLOOKUP($A57,$A$379:I$398,I$38+2,0),0),"")</f>
        <v/>
      </c>
      <c r="J57" s="362" t="str">
        <f>IF(AND(ISNUMBER($A57),J$46&gt;J$47),IFERROR(VLOOKUP($A57,$A$82:J$101,J$38+2,0),0)+IFERROR(VLOOKUP($A57,$A$115:J$134,J$38+2,FALSE),0)+IFERROR(VLOOKUP($A57,$A$148:J$167,J$38+2,0),0)+IFERROR(VLOOKUP($A57,$A$181:J$200,J$38+2,0),0)+IFERROR(VLOOKUP($A57,$A$214:J$233,J$38+2,0),0)+IFERROR(VLOOKUP($A57,$A$247:J$266,J$38+2,0),0)+IFERROR(VLOOKUP($A57,$A$313:J$332,J$38+2,0),0)+IFERROR(VLOOKUP($A57,$A$280:J$299,J$38+2,0),0)+IFERROR(VLOOKUP($A57,$A$346:J$365,J$38+2,0),0)+IFERROR(VLOOKUP($A57,$A$379:J$398,J$38+2,0),0),"")</f>
        <v/>
      </c>
      <c r="K57" s="362" t="str">
        <f>IF(AND(ISNUMBER($A57),K$46&gt;K$47),IFERROR(VLOOKUP($A57,$A$82:K$101,K$38+2,0),0)+IFERROR(VLOOKUP($A57,$A$115:K$134,K$38+2,FALSE),0)+IFERROR(VLOOKUP($A57,$A$148:K$167,K$38+2,0),0)+IFERROR(VLOOKUP($A57,$A$181:K$200,K$38+2,0),0)+IFERROR(VLOOKUP($A57,$A$214:K$233,K$38+2,0),0)+IFERROR(VLOOKUP($A57,$A$247:K$266,K$38+2,0),0)+IFERROR(VLOOKUP($A57,$A$313:K$332,K$38+2,0),0)+IFERROR(VLOOKUP($A57,$A$280:K$299,K$38+2,0),0)+IFERROR(VLOOKUP($A57,$A$346:K$365,K$38+2,0),0)+IFERROR(VLOOKUP($A57,$A$379:K$398,K$38+2,0),0),"")</f>
        <v/>
      </c>
      <c r="L57" s="362" t="str">
        <f>IF(AND(ISNUMBER($A57),L$46&gt;L$47),IFERROR(VLOOKUP($A57,$A$82:L$101,L$38+2,0),0)+IFERROR(VLOOKUP($A57,$A$115:L$134,L$38+2,FALSE),0)+IFERROR(VLOOKUP($A57,$A$148:L$167,L$38+2,0),0)+IFERROR(VLOOKUP($A57,$A$181:L$200,L$38+2,0),0)+IFERROR(VLOOKUP($A57,$A$214:L$233,L$38+2,0),0)+IFERROR(VLOOKUP($A57,$A$247:L$266,L$38+2,0),0)+IFERROR(VLOOKUP($A57,$A$313:L$332,L$38+2,0),0)+IFERROR(VLOOKUP($A57,$A$280:L$299,L$38+2,0),0)+IFERROR(VLOOKUP($A57,$A$346:L$365,L$38+2,0),0)+IFERROR(VLOOKUP($A57,$A$379:L$398,L$38+2,0),0),"")</f>
        <v/>
      </c>
      <c r="M57" s="362" t="str">
        <f>IF(AND(ISNUMBER($A57),M$46&gt;M$47),IFERROR(VLOOKUP($A57,$A$82:M$101,M$38+2,0),0)+IFERROR(VLOOKUP($A57,$A$115:M$134,M$38+2,FALSE),0)+IFERROR(VLOOKUP($A57,$A$148:M$167,M$38+2,0),0)+IFERROR(VLOOKUP($A57,$A$181:M$200,M$38+2,0),0)+IFERROR(VLOOKUP($A57,$A$214:M$233,M$38+2,0),0)+IFERROR(VLOOKUP($A57,$A$247:M$266,M$38+2,0),0)+IFERROR(VLOOKUP($A57,$A$313:M$332,M$38+2,0),0)+IFERROR(VLOOKUP($A57,$A$280:M$299,M$38+2,0),0)+IFERROR(VLOOKUP($A57,$A$346:M$365,M$38+2,0),0)+IFERROR(VLOOKUP($A57,$A$379:M$398,M$38+2,0),0),"")</f>
        <v/>
      </c>
      <c r="N57" s="362" t="str">
        <f>IF(AND(ISNUMBER($A57),N$46&gt;N$47),IFERROR(VLOOKUP($A57,$A$82:N$101,N$38+2,0),0)+IFERROR(VLOOKUP($A57,$A$115:N$134,N$38+2,FALSE),0)+IFERROR(VLOOKUP($A57,$A$148:N$167,N$38+2,0),0)+IFERROR(VLOOKUP($A57,$A$181:N$200,N$38+2,0),0)+IFERROR(VLOOKUP($A57,$A$214:N$233,N$38+2,0),0)+IFERROR(VLOOKUP($A57,$A$247:N$266,N$38+2,0),0)+IFERROR(VLOOKUP($A57,$A$313:N$332,N$38+2,0),0)+IFERROR(VLOOKUP($A57,$A$280:N$299,N$38+2,0),0)+IFERROR(VLOOKUP($A57,$A$346:N$365,N$38+2,0),0)+IFERROR(VLOOKUP($A57,$A$379:N$398,N$38+2,0),0),"")</f>
        <v/>
      </c>
      <c r="O57" s="362" t="str">
        <f>IF(AND(ISNUMBER($A57),O$46&gt;O$47),IFERROR(VLOOKUP($A57,$A$82:O$101,O$38+2,0),0)+IFERROR(VLOOKUP($A57,$A$115:O$134,O$38+2,FALSE),0)+IFERROR(VLOOKUP($A57,$A$148:O$167,O$38+2,0),0)+IFERROR(VLOOKUP($A57,$A$181:O$200,O$38+2,0),0)+IFERROR(VLOOKUP($A57,$A$214:O$233,O$38+2,0),0)+IFERROR(VLOOKUP($A57,$A$247:O$266,O$38+2,0),0)+IFERROR(VLOOKUP($A57,$A$313:O$332,O$38+2,0),0)+IFERROR(VLOOKUP($A57,$A$280:O$299,O$38+2,0),0)+IFERROR(VLOOKUP($A57,$A$346:O$365,O$38+2,0),0)+IFERROR(VLOOKUP($A57,$A$379:O$398,O$38+2,0),0),"")</f>
        <v/>
      </c>
      <c r="P57" s="362" t="str">
        <f>IF(AND(ISNUMBER($A57),P$46&gt;P$47),IFERROR(VLOOKUP($A57,$A$82:P$101,P$38+2,0),0)+IFERROR(VLOOKUP($A57,$A$115:P$134,P$38+2,FALSE),0)+IFERROR(VLOOKUP($A57,$A$148:P$167,P$38+2,0),0)+IFERROR(VLOOKUP($A57,$A$181:P$200,P$38+2,0),0)+IFERROR(VLOOKUP($A57,$A$214:P$233,P$38+2,0),0)+IFERROR(VLOOKUP($A57,$A$247:P$266,P$38+2,0),0)+IFERROR(VLOOKUP($A57,$A$313:P$332,P$38+2,0),0)+IFERROR(VLOOKUP($A57,$A$280:P$299,P$38+2,0),0)+IFERROR(VLOOKUP($A57,$A$346:P$365,P$38+2,0),0)+IFERROR(VLOOKUP($A57,$A$379:P$398,P$38+2,0),0),"")</f>
        <v/>
      </c>
      <c r="Q57" s="362" t="str">
        <f>IF(AND(ISNUMBER($A57),Q$46&gt;Q$47),IFERROR(VLOOKUP($A57,$A$82:Q$101,Q$38+2,0),0)+IFERROR(VLOOKUP($A57,$A$115:Q$134,Q$38+2,FALSE),0)+IFERROR(VLOOKUP($A57,$A$148:Q$167,Q$38+2,0),0)+IFERROR(VLOOKUP($A57,$A$181:Q$200,Q$38+2,0),0)+IFERROR(VLOOKUP($A57,$A$214:Q$233,Q$38+2,0),0)+IFERROR(VLOOKUP($A57,$A$247:Q$266,Q$38+2,0),0)+IFERROR(VLOOKUP($A57,$A$313:Q$332,Q$38+2,0),0)+IFERROR(VLOOKUP($A57,$A$280:Q$299,Q$38+2,0),0)+IFERROR(VLOOKUP($A57,$A$346:Q$365,Q$38+2,0),0)+IFERROR(VLOOKUP($A57,$A$379:Q$398,Q$38+2,0),0),"")</f>
        <v/>
      </c>
      <c r="R57" s="362" t="str">
        <f>IF(AND(ISNUMBER($A57),R$46&gt;R$47),IFERROR(VLOOKUP($A57,$A$82:R$101,R$38+2,0),0)+IFERROR(VLOOKUP($A57,$A$115:R$134,R$38+2,FALSE),0)+IFERROR(VLOOKUP($A57,$A$148:R$167,R$38+2,0),0)+IFERROR(VLOOKUP($A57,$A$181:R$200,R$38+2,0),0)+IFERROR(VLOOKUP($A57,$A$214:R$233,R$38+2,0),0)+IFERROR(VLOOKUP($A57,$A$247:R$266,R$38+2,0),0)+IFERROR(VLOOKUP($A57,$A$313:R$332,R$38+2,0),0)+IFERROR(VLOOKUP($A57,$A$280:R$299,R$38+2,0),0)+IFERROR(VLOOKUP($A57,$A$346:R$365,R$38+2,0),0)+IFERROR(VLOOKUP($A57,$A$379:R$398,R$38+2,0),0),"")</f>
        <v/>
      </c>
      <c r="S57" s="362" t="str">
        <f>IF(AND(ISNUMBER($A57),S$46&gt;S$47),IFERROR(VLOOKUP($A57,$A$82:S$101,S$38+2,0),0)+IFERROR(VLOOKUP($A57,$A$115:S$134,S$38+2,FALSE),0)+IFERROR(VLOOKUP($A57,$A$148:S$167,S$38+2,0),0)+IFERROR(VLOOKUP($A57,$A$181:S$200,S$38+2,0),0)+IFERROR(VLOOKUP($A57,$A$214:S$233,S$38+2,0),0)+IFERROR(VLOOKUP($A57,$A$247:S$266,S$38+2,0),0)+IFERROR(VLOOKUP($A57,$A$313:S$332,S$38+2,0),0)+IFERROR(VLOOKUP($A57,$A$280:S$299,S$38+2,0),0)+IFERROR(VLOOKUP($A57,$A$346:S$365,S$38+2,0),0)+IFERROR(VLOOKUP($A57,$A$379:S$398,S$38+2,0),0),"")</f>
        <v/>
      </c>
      <c r="T57" s="362" t="str">
        <f>IF(AND(ISNUMBER($A57),T$46&gt;T$47),IFERROR(VLOOKUP($A57,$A$82:T$101,T$38+2,0),0)+IFERROR(VLOOKUP($A57,$A$115:T$134,T$38+2,FALSE),0)+IFERROR(VLOOKUP($A57,$A$148:T$167,T$38+2,0),0)+IFERROR(VLOOKUP($A57,$A$181:T$200,T$38+2,0),0)+IFERROR(VLOOKUP($A57,$A$214:T$233,T$38+2,0),0)+IFERROR(VLOOKUP($A57,$A$247:T$266,T$38+2,0),0)+IFERROR(VLOOKUP($A57,$A$313:T$332,T$38+2,0),0)+IFERROR(VLOOKUP($A57,$A$280:T$299,T$38+2,0),0)+IFERROR(VLOOKUP($A57,$A$346:T$365,T$38+2,0),0)+IFERROR(VLOOKUP($A57,$A$379:T$398,T$38+2,0),0),"")</f>
        <v/>
      </c>
      <c r="U57" s="362" t="str">
        <f>IF(AND(ISNUMBER($A57),U$46&gt;U$47),IFERROR(VLOOKUP($A57,$A$82:U$101,U$38+2,0),0)+IFERROR(VLOOKUP($A57,$A$115:U$134,U$38+2,FALSE),0)+IFERROR(VLOOKUP($A57,$A$148:U$167,U$38+2,0),0)+IFERROR(VLOOKUP($A57,$A$181:U$200,U$38+2,0),0)+IFERROR(VLOOKUP($A57,$A$214:U$233,U$38+2,0),0)+IFERROR(VLOOKUP($A57,$A$247:U$266,U$38+2,0),0)+IFERROR(VLOOKUP($A57,$A$313:U$332,U$38+2,0),0)+IFERROR(VLOOKUP($A57,$A$280:U$299,U$38+2,0),0)+IFERROR(VLOOKUP($A57,$A$346:U$365,U$38+2,0),0)+IFERROR(VLOOKUP($A57,$A$379:U$398,U$38+2,0),0),"")</f>
        <v/>
      </c>
      <c r="V57" s="362" t="str">
        <f>IF(AND(ISNUMBER($A57),V$46&gt;V$47),IFERROR(VLOOKUP($A57,$A$82:V$101,V$38+2,0),0)+IFERROR(VLOOKUP($A57,$A$115:V$134,V$38+2,FALSE),0)+IFERROR(VLOOKUP($A57,$A$148:V$167,V$38+2,0),0)+IFERROR(VLOOKUP($A57,$A$181:V$200,V$38+2,0),0)+IFERROR(VLOOKUP($A57,$A$214:V$233,V$38+2,0),0)+IFERROR(VLOOKUP($A57,$A$247:V$266,V$38+2,0),0)+IFERROR(VLOOKUP($A57,$A$313:V$332,V$38+2,0),0)+IFERROR(VLOOKUP($A57,$A$280:V$299,V$38+2,0),0)+IFERROR(VLOOKUP($A57,$A$346:V$365,V$38+2,0),0)+IFERROR(VLOOKUP($A57,$A$379:V$398,V$38+2,0),0),"")</f>
        <v/>
      </c>
      <c r="W57" s="362" t="str">
        <f>IF(AND(ISNUMBER($A57),W$46&gt;W$47),IFERROR(VLOOKUP($A57,$A$82:W$101,W$38+2,0),0)+IFERROR(VLOOKUP($A57,$A$115:W$134,W$38+2,FALSE),0)+IFERROR(VLOOKUP($A57,$A$148:W$167,W$38+2,0),0)+IFERROR(VLOOKUP($A57,$A$181:W$200,W$38+2,0),0)+IFERROR(VLOOKUP($A57,$A$214:W$233,W$38+2,0),0)+IFERROR(VLOOKUP($A57,$A$247:W$266,W$38+2,0),0)+IFERROR(VLOOKUP($A57,$A$313:W$332,W$38+2,0),0)+IFERROR(VLOOKUP($A57,$A$280:W$299,W$38+2,0),0)+IFERROR(VLOOKUP($A57,$A$346:W$365,W$38+2,0),0)+IFERROR(VLOOKUP($A57,$A$379:W$398,W$38+2,0),0),"")</f>
        <v/>
      </c>
      <c r="X57" s="362" t="str">
        <f>IF(AND(ISNUMBER($A57),X$46&gt;X$47),IFERROR(VLOOKUP($A57,$A$82:X$101,X$38+2,0),0)+IFERROR(VLOOKUP($A57,$A$115:X$134,X$38+2,FALSE),0)+IFERROR(VLOOKUP($A57,$A$148:X$167,X$38+2,0),0)+IFERROR(VLOOKUP($A57,$A$181:X$200,X$38+2,0),0)+IFERROR(VLOOKUP($A57,$A$214:X$233,X$38+2,0),0)+IFERROR(VLOOKUP($A57,$A$247:X$266,X$38+2,0),0)+IFERROR(VLOOKUP($A57,$A$313:X$332,X$38+2,0),0)+IFERROR(VLOOKUP($A57,$A$280:X$299,X$38+2,0),0)+IFERROR(VLOOKUP($A57,$A$346:X$365,X$38+2,0),0)+IFERROR(VLOOKUP($A57,$A$379:X$398,X$38+2,0),0),"")</f>
        <v/>
      </c>
      <c r="Y57" s="362" t="str">
        <f>IF(AND(ISNUMBER($A57),Y$46&gt;Y$47),IFERROR(VLOOKUP($A57,$A$82:Y$101,Y$38+2,0),0)+IFERROR(VLOOKUP($A57,$A$115:Y$134,Y$38+2,FALSE),0)+IFERROR(VLOOKUP($A57,$A$148:Y$167,Y$38+2,0),0)+IFERROR(VLOOKUP($A57,$A$181:Y$200,Y$38+2,0),0)+IFERROR(VLOOKUP($A57,$A$214:Y$233,Y$38+2,0),0)+IFERROR(VLOOKUP($A57,$A$247:Y$266,Y$38+2,0),0)+IFERROR(VLOOKUP($A57,$A$313:Y$332,Y$38+2,0),0)+IFERROR(VLOOKUP($A57,$A$280:Y$299,Y$38+2,0),0)+IFERROR(VLOOKUP($A57,$A$346:Y$365,Y$38+2,0),0)+IFERROR(VLOOKUP($A57,$A$379:Y$398,Y$38+2,0),0),"")</f>
        <v/>
      </c>
      <c r="Z57" s="362" t="str">
        <f>IF(AND(ISNUMBER($A57),Z$46&gt;Z$47),IFERROR(VLOOKUP($A57,$A$82:Z$101,Z$38+2,0),0)+IFERROR(VLOOKUP($A57,$A$115:Z$134,Z$38+2,FALSE),0)+IFERROR(VLOOKUP($A57,$A$148:Z$167,Z$38+2,0),0)+IFERROR(VLOOKUP($A57,$A$181:Z$200,Z$38+2,0),0)+IFERROR(VLOOKUP($A57,$A$214:Z$233,Z$38+2,0),0)+IFERROR(VLOOKUP($A57,$A$247:Z$266,Z$38+2,0),0)+IFERROR(VLOOKUP($A57,$A$313:Z$332,Z$38+2,0),0)+IFERROR(VLOOKUP($A57,$A$280:Z$299,Z$38+2,0),0)+IFERROR(VLOOKUP($A57,$A$346:Z$365,Z$38+2,0),0)+IFERROR(VLOOKUP($A57,$A$379:Z$398,Z$38+2,0),0),"")</f>
        <v/>
      </c>
      <c r="AA57" s="362" t="str">
        <f>IF(AND(ISNUMBER($A57),AA$46&gt;AA$47),IFERROR(VLOOKUP($A57,$A$82:AA$101,AA$38+2,0),0)+IFERROR(VLOOKUP($A57,$A$115:AA$134,AA$38+2,FALSE),0)+IFERROR(VLOOKUP($A57,$A$148:AA$167,AA$38+2,0),0)+IFERROR(VLOOKUP($A57,$A$181:AA$200,AA$38+2,0),0)+IFERROR(VLOOKUP($A57,$A$214:AA$233,AA$38+2,0),0)+IFERROR(VLOOKUP($A57,$A$247:AA$266,AA$38+2,0),0)+IFERROR(VLOOKUP($A57,$A$313:AA$332,AA$38+2,0),0)+IFERROR(VLOOKUP($A57,$A$280:AA$299,AA$38+2,0),0)+IFERROR(VLOOKUP($A57,$A$346:AA$365,AA$38+2,0),0)+IFERROR(VLOOKUP($A57,$A$379:AA$398,AA$38+2,0),0),"")</f>
        <v/>
      </c>
      <c r="AB57" s="362" t="str">
        <f>IF(AND(ISNUMBER($A57),AB$46&gt;AB$47),IFERROR(VLOOKUP($A57,$A$82:AB$101,AB$38+2,0),0)+IFERROR(VLOOKUP($A57,$A$115:AB$134,AB$38+2,FALSE),0)+IFERROR(VLOOKUP($A57,$A$148:AB$167,AB$38+2,0),0)+IFERROR(VLOOKUP($A57,$A$181:AB$200,AB$38+2,0),0)+IFERROR(VLOOKUP($A57,$A$214:AB$233,AB$38+2,0),0)+IFERROR(VLOOKUP($A57,$A$247:AB$266,AB$38+2,0),0)+IFERROR(VLOOKUP($A57,$A$313:AB$332,AB$38+2,0),0)+IFERROR(VLOOKUP($A57,$A$280:AB$299,AB$38+2,0),0)+IFERROR(VLOOKUP($A57,$A$346:AB$365,AB$38+2,0),0)+IFERROR(VLOOKUP($A57,$A$379:AB$398,AB$38+2,0),0),"")</f>
        <v/>
      </c>
      <c r="AC57" s="362" t="str">
        <f>IF(AND(ISNUMBER($A57),AC$46&gt;AC$47),IFERROR(VLOOKUP($A57,$A$82:AC$101,AC$38+2,0),0)+IFERROR(VLOOKUP($A57,$A$115:AC$134,AC$38+2,FALSE),0)+IFERROR(VLOOKUP($A57,$A$148:AC$167,AC$38+2,0),0)+IFERROR(VLOOKUP($A57,$A$181:AC$200,AC$38+2,0),0)+IFERROR(VLOOKUP($A57,$A$214:AC$233,AC$38+2,0),0)+IFERROR(VLOOKUP($A57,$A$247:AC$266,AC$38+2,0),0)+IFERROR(VLOOKUP($A57,$A$313:AC$332,AC$38+2,0),0)+IFERROR(VLOOKUP($A57,$A$280:AC$299,AC$38+2,0),0)+IFERROR(VLOOKUP($A57,$A$346:AC$365,AC$38+2,0),0)+IFERROR(VLOOKUP($A57,$A$379:AC$398,AC$38+2,0),0),"")</f>
        <v/>
      </c>
      <c r="AD57" s="362" t="str">
        <f>IF(AND(ISNUMBER($A57),AD$46&gt;AD$47),IFERROR(VLOOKUP($A57,$A$82:AD$101,AD$38+2,0),0)+IFERROR(VLOOKUP($A57,$A$115:AD$134,AD$38+2,FALSE),0)+IFERROR(VLOOKUP($A57,$A$148:AD$167,AD$38+2,0),0)+IFERROR(VLOOKUP($A57,$A$181:AD$200,AD$38+2,0),0)+IFERROR(VLOOKUP($A57,$A$214:AD$233,AD$38+2,0),0)+IFERROR(VLOOKUP($A57,$A$247:AD$266,AD$38+2,0),0)+IFERROR(VLOOKUP($A57,$A$313:AD$332,AD$38+2,0),0)+IFERROR(VLOOKUP($A57,$A$280:AD$299,AD$38+2,0),0)+IFERROR(VLOOKUP($A57,$A$346:AD$365,AD$38+2,0),0)+IFERROR(VLOOKUP($A57,$A$379:AD$398,AD$38+2,0),0),"")</f>
        <v/>
      </c>
      <c r="AE57" s="362" t="str">
        <f>IF(AND(ISNUMBER($A57),AE$46&gt;AE$47),IFERROR(VLOOKUP($A57,$A$82:AE$101,AE$38+2,0),0)+IFERROR(VLOOKUP($A57,$A$115:AE$134,AE$38+2,FALSE),0)+IFERROR(VLOOKUP($A57,$A$148:AE$167,AE$38+2,0),0)+IFERROR(VLOOKUP($A57,$A$181:AE$200,AE$38+2,0),0)+IFERROR(VLOOKUP($A57,$A$214:AE$233,AE$38+2,0),0)+IFERROR(VLOOKUP($A57,$A$247:AE$266,AE$38+2,0),0)+IFERROR(VLOOKUP($A57,$A$313:AE$332,AE$38+2,0),0)+IFERROR(VLOOKUP($A57,$A$280:AE$299,AE$38+2,0),0)+IFERROR(VLOOKUP($A57,$A$346:AE$365,AE$38+2,0),0)+IFERROR(VLOOKUP($A57,$A$379:AE$398,AE$38+2,0),0),"")</f>
        <v/>
      </c>
      <c r="AF57" s="362" t="str">
        <f>IF(AND(ISNUMBER($A57),AF$46&gt;AF$47),IFERROR(VLOOKUP($A57,$A$82:AF$101,AF$38+2,0),0)+IFERROR(VLOOKUP($A57,$A$115:AF$134,AF$38+2,FALSE),0)+IFERROR(VLOOKUP($A57,$A$148:AF$167,AF$38+2,0),0)+IFERROR(VLOOKUP($A57,$A$181:AF$200,AF$38+2,0),0)+IFERROR(VLOOKUP($A57,$A$214:AF$233,AF$38+2,0),0)+IFERROR(VLOOKUP($A57,$A$247:AF$266,AF$38+2,0),0)+IFERROR(VLOOKUP($A57,$A$313:AF$332,AF$38+2,0),0)+IFERROR(VLOOKUP($A57,$A$280:AF$299,AF$38+2,0),0)+IFERROR(VLOOKUP($A57,$A$346:AF$365,AF$38+2,0),0)+IFERROR(VLOOKUP($A57,$A$379:AF$398,AF$38+2,0),0),"")</f>
        <v/>
      </c>
      <c r="AG57" s="362" t="str">
        <f>IF(AND(ISNUMBER($A57),AG$46&gt;AG$47),IFERROR(VLOOKUP($A57,$A$82:AG$101,AG$38+2,0),0)+IFERROR(VLOOKUP($A57,$A$115:AG$134,AG$38+2,FALSE),0)+IFERROR(VLOOKUP($A57,$A$148:AG$167,AG$38+2,0),0)+IFERROR(VLOOKUP($A57,$A$181:AG$200,AG$38+2,0),0)+IFERROR(VLOOKUP($A57,$A$214:AG$233,AG$38+2,0),0)+IFERROR(VLOOKUP($A57,$A$247:AG$266,AG$38+2,0),0)+IFERROR(VLOOKUP($A57,$A$313:AG$332,AG$38+2,0),0)+IFERROR(VLOOKUP($A57,$A$280:AG$299,AG$38+2,0),0)+IFERROR(VLOOKUP($A57,$A$346:AG$365,AG$38+2,0),0)+IFERROR(VLOOKUP($A57,$A$379:AG$398,AG$38+2,0),0),"")</f>
        <v/>
      </c>
      <c r="AH57" s="362" t="str">
        <f>IF(AND(ISNUMBER($A57),AH$46&gt;AH$47),IFERROR(VLOOKUP($A57,$A$82:AH$101,AH$38+2,0),0)+IFERROR(VLOOKUP($A57,$A$115:AH$134,AH$38+2,FALSE),0)+IFERROR(VLOOKUP($A57,$A$148:AH$167,AH$38+2,0),0)+IFERROR(VLOOKUP($A57,$A$181:AH$200,AH$38+2,0),0)+IFERROR(VLOOKUP($A57,$A$214:AH$233,AH$38+2,0),0)+IFERROR(VLOOKUP($A57,$A$247:AH$266,AH$38+2,0),0)+IFERROR(VLOOKUP($A57,$A$313:AH$332,AH$38+2,0),0)+IFERROR(VLOOKUP($A57,$A$280:AH$299,AH$38+2,0),0)+IFERROR(VLOOKUP($A57,$A$346:AH$365,AH$38+2,0),0)+IFERROR(VLOOKUP($A57,$A$379:AH$398,AH$38+2,0),0),"")</f>
        <v/>
      </c>
      <c r="AI57" s="362" t="str">
        <f>IF(AND(ISNUMBER($A57),AI$46&gt;AI$47),IFERROR(VLOOKUP($A57,$A$82:AI$101,AI$38+2,0),0)+IFERROR(VLOOKUP($A57,$A$115:AI$134,AI$38+2,FALSE),0)+IFERROR(VLOOKUP($A57,$A$148:AI$167,AI$38+2,0),0)+IFERROR(VLOOKUP($A57,$A$181:AI$200,AI$38+2,0),0)+IFERROR(VLOOKUP($A57,$A$214:AI$233,AI$38+2,0),0)+IFERROR(VLOOKUP($A57,$A$247:AI$266,AI$38+2,0),0)+IFERROR(VLOOKUP($A57,$A$313:AI$332,AI$38+2,0),0)+IFERROR(VLOOKUP($A57,$A$280:AI$299,AI$38+2,0),0)+IFERROR(VLOOKUP($A57,$A$346:AI$365,AI$38+2,0),0)+IFERROR(VLOOKUP($A57,$A$379:AI$398,AI$38+2,0),0),"")</f>
        <v/>
      </c>
      <c r="AJ57" s="362" t="str">
        <f>IF(AND(ISNUMBER($A57),AJ$46&gt;AJ$47),IFERROR(VLOOKUP($A57,$A$82:AJ$101,AJ$38+2,0),0)+IFERROR(VLOOKUP($A57,$A$115:AJ$134,AJ$38+2,FALSE),0)+IFERROR(VLOOKUP($A57,$A$148:AJ$167,AJ$38+2,0),0)+IFERROR(VLOOKUP($A57,$A$181:AJ$200,AJ$38+2,0),0)+IFERROR(VLOOKUP($A57,$A$214:AJ$233,AJ$38+2,0),0)+IFERROR(VLOOKUP($A57,$A$247:AJ$266,AJ$38+2,0),0)+IFERROR(VLOOKUP($A57,$A$313:AJ$332,AJ$38+2,0),0)+IFERROR(VLOOKUP($A57,$A$280:AJ$299,AJ$38+2,0),0)+IFERROR(VLOOKUP($A57,$A$346:AJ$365,AJ$38+2,0),0)+IFERROR(VLOOKUP($A57,$A$379:AJ$398,AJ$38+2,0),0),"")</f>
        <v/>
      </c>
      <c r="AK57" s="362" t="str">
        <f>IF(AND(ISNUMBER($A57),AK$46&gt;AK$47),IFERROR(VLOOKUP($A57,$A$82:AK$101,AK$38+2,0),0)+IFERROR(VLOOKUP($A57,$A$115:AK$134,AK$38+2,FALSE),0)+IFERROR(VLOOKUP($A57,$A$148:AK$167,AK$38+2,0),0)+IFERROR(VLOOKUP($A57,$A$181:AK$200,AK$38+2,0),0)+IFERROR(VLOOKUP($A57,$A$214:AK$233,AK$38+2,0),0)+IFERROR(VLOOKUP($A57,$A$247:AK$266,AK$38+2,0),0)+IFERROR(VLOOKUP($A57,$A$313:AK$332,AK$38+2,0),0)+IFERROR(VLOOKUP($A57,$A$280:AK$299,AK$38+2,0),0)+IFERROR(VLOOKUP($A57,$A$346:AK$365,AK$38+2,0),0)+IFERROR(VLOOKUP($A57,$A$379:AK$398,AK$38+2,0),0),"")</f>
        <v/>
      </c>
      <c r="AL57" s="362" t="str">
        <f>IF(AND(ISNUMBER($A57),AL$46&gt;AL$47),IFERROR(VLOOKUP($A57,$A$82:AL$101,AL$38+2,0),0)+IFERROR(VLOOKUP($A57,$A$115:AL$134,AL$38+2,FALSE),0)+IFERROR(VLOOKUP($A57,$A$148:AL$167,AL$38+2,0),0)+IFERROR(VLOOKUP($A57,$A$181:AL$200,AL$38+2,0),0)+IFERROR(VLOOKUP($A57,$A$214:AL$233,AL$38+2,0),0)+IFERROR(VLOOKUP($A57,$A$247:AL$266,AL$38+2,0),0)+IFERROR(VLOOKUP($A57,$A$313:AL$332,AL$38+2,0),0)+IFERROR(VLOOKUP($A57,$A$280:AL$299,AL$38+2,0),0)+IFERROR(VLOOKUP($A57,$A$346:AL$365,AL$38+2,0),0)+IFERROR(VLOOKUP($A57,$A$379:AL$398,AL$38+2,0),0),"")</f>
        <v/>
      </c>
      <c r="AM57" s="362" t="str">
        <f>IF(AND(ISNUMBER($A57),AM$46&gt;AM$47),IFERROR(VLOOKUP($A57,$A$82:AM$101,AM$38+2,0),0)+IFERROR(VLOOKUP($A57,$A$115:AM$134,AM$38+2,FALSE),0)+IFERROR(VLOOKUP($A57,$A$148:AM$167,AM$38+2,0),0)+IFERROR(VLOOKUP($A57,$A$181:AM$200,AM$38+2,0),0)+IFERROR(VLOOKUP($A57,$A$214:AM$233,AM$38+2,0),0)+IFERROR(VLOOKUP($A57,$A$247:AM$266,AM$38+2,0),0)+IFERROR(VLOOKUP($A57,$A$313:AM$332,AM$38+2,0),0)+IFERROR(VLOOKUP($A57,$A$280:AM$299,AM$38+2,0),0)+IFERROR(VLOOKUP($A57,$A$346:AM$365,AM$38+2,0),0)+IFERROR(VLOOKUP($A57,$A$379:AM$398,AM$38+2,0),0),"")</f>
        <v/>
      </c>
      <c r="AN57" s="362" t="str">
        <f>IF(AND(ISNUMBER($A57),AN$46&gt;AN$47),IFERROR(VLOOKUP($A57,$A$82:AN$101,AN$38+2,0),0)+IFERROR(VLOOKUP($A57,$A$115:AN$134,AN$38+2,FALSE),0)+IFERROR(VLOOKUP($A57,$A$148:AN$167,AN$38+2,0),0)+IFERROR(VLOOKUP($A57,$A$181:AN$200,AN$38+2,0),0)+IFERROR(VLOOKUP($A57,$A$214:AN$233,AN$38+2,0),0)+IFERROR(VLOOKUP($A57,$A$247:AN$266,AN$38+2,0),0)+IFERROR(VLOOKUP($A57,$A$313:AN$332,AN$38+2,0),0)+IFERROR(VLOOKUP($A57,$A$280:AN$299,AN$38+2,0),0)+IFERROR(VLOOKUP($A57,$A$346:AN$365,AN$38+2,0),0)+IFERROR(VLOOKUP($A57,$A$379:AN$398,AN$38+2,0),0),"")</f>
        <v/>
      </c>
      <c r="AO57" s="362" t="str">
        <f>IF(AND(ISNUMBER($A57),AO$46&gt;AO$47),IFERROR(VLOOKUP($A57,$A$82:AO$101,AO$38+2,0),0)+IFERROR(VLOOKUP($A57,$A$115:AO$134,AO$38+2,FALSE),0)+IFERROR(VLOOKUP($A57,$A$148:AO$167,AO$38+2,0),0)+IFERROR(VLOOKUP($A57,$A$181:AO$200,AO$38+2,0),0)+IFERROR(VLOOKUP($A57,$A$214:AO$233,AO$38+2,0),0)+IFERROR(VLOOKUP($A57,$A$247:AO$266,AO$38+2,0),0)+IFERROR(VLOOKUP($A57,$A$313:AO$332,AO$38+2,0),0)+IFERROR(VLOOKUP($A57,$A$280:AO$299,AO$38+2,0),0)+IFERROR(VLOOKUP($A57,$A$346:AO$365,AO$38+2,0),0)+IFERROR(VLOOKUP($A57,$A$379:AO$398,AO$38+2,0),0),"")</f>
        <v/>
      </c>
      <c r="AP57" s="362" t="str">
        <f>IF(AND(ISNUMBER($A57),AP$46&gt;AP$47),IFERROR(VLOOKUP($A57,$A$82:AP$101,AP$38+2,0),0)+IFERROR(VLOOKUP($A57,$A$115:AP$134,AP$38+2,FALSE),0)+IFERROR(VLOOKUP($A57,$A$148:AP$167,AP$38+2,0),0)+IFERROR(VLOOKUP($A57,$A$181:AP$200,AP$38+2,0),0)+IFERROR(VLOOKUP($A57,$A$214:AP$233,AP$38+2,0),0)+IFERROR(VLOOKUP($A57,$A$247:AP$266,AP$38+2,0),0)+IFERROR(VLOOKUP($A57,$A$313:AP$332,AP$38+2,0),0)+IFERROR(VLOOKUP($A57,$A$280:AP$299,AP$38+2,0),0)+IFERROR(VLOOKUP($A57,$A$346:AP$365,AP$38+2,0),0)+IFERROR(VLOOKUP($A57,$A$379:AP$398,AP$38+2,0),0),"")</f>
        <v/>
      </c>
      <c r="AQ57" s="362" t="str">
        <f>IF(AND(ISNUMBER($A57),AQ$46&gt;AQ$47),IFERROR(VLOOKUP($A57,$A$82:AQ$101,AQ$38+2,0),0)+IFERROR(VLOOKUP($A57,$A$115:AQ$134,AQ$38+2,FALSE),0)+IFERROR(VLOOKUP($A57,$A$148:AQ$167,AQ$38+2,0),0)+IFERROR(VLOOKUP($A57,$A$181:AQ$200,AQ$38+2,0),0)+IFERROR(VLOOKUP($A57,$A$214:AQ$233,AQ$38+2,0),0)+IFERROR(VLOOKUP($A57,$A$247:AQ$266,AQ$38+2,0),0)+IFERROR(VLOOKUP($A57,$A$313:AQ$332,AQ$38+2,0),0)+IFERROR(VLOOKUP($A57,$A$280:AQ$299,AQ$38+2,0),0)+IFERROR(VLOOKUP($A57,$A$346:AQ$365,AQ$38+2,0),0)+IFERROR(VLOOKUP($A57,$A$379:AQ$398,AQ$38+2,0),0),"")</f>
        <v/>
      </c>
      <c r="AR57" s="362" t="str">
        <f>IF(AND(ISNUMBER($A57),AR$46&gt;AR$47),IFERROR(VLOOKUP($A57,$A$82:AR$101,AR$38+2,0),0)+IFERROR(VLOOKUP($A57,$A$115:AR$134,AR$38+2,FALSE),0)+IFERROR(VLOOKUP($A57,$A$148:AR$167,AR$38+2,0),0)+IFERROR(VLOOKUP($A57,$A$181:AR$200,AR$38+2,0),0)+IFERROR(VLOOKUP($A57,$A$214:AR$233,AR$38+2,0),0)+IFERROR(VLOOKUP($A57,$A$247:AR$266,AR$38+2,0),0)+IFERROR(VLOOKUP($A57,$A$313:AR$332,AR$38+2,0),0)+IFERROR(VLOOKUP($A57,$A$280:AR$299,AR$38+2,0),0)+IFERROR(VLOOKUP($A57,$A$346:AR$365,AR$38+2,0),0)+IFERROR(VLOOKUP($A57,$A$379:AR$398,AR$38+2,0),0),"")</f>
        <v/>
      </c>
      <c r="AS57" s="362" t="str">
        <f>IF(AND(ISNUMBER($A57),AS$46&gt;AS$47),IFERROR(VLOOKUP($A57,$A$82:AS$101,AS$38+2,0),0)+IFERROR(VLOOKUP($A57,$A$115:AS$134,AS$38+2,FALSE),0)+IFERROR(VLOOKUP($A57,$A$148:AS$167,AS$38+2,0),0)+IFERROR(VLOOKUP($A57,$A$181:AS$200,AS$38+2,0),0)+IFERROR(VLOOKUP($A57,$A$214:AS$233,AS$38+2,0),0)+IFERROR(VLOOKUP($A57,$A$247:AS$266,AS$38+2,0),0)+IFERROR(VLOOKUP($A57,$A$313:AS$332,AS$38+2,0),0)+IFERROR(VLOOKUP($A57,$A$280:AS$299,AS$38+2,0),0)+IFERROR(VLOOKUP($A57,$A$346:AS$365,AS$38+2,0),0)+IFERROR(VLOOKUP($A57,$A$379:AS$398,AS$38+2,0),0),"")</f>
        <v/>
      </c>
      <c r="AT57" s="362" t="str">
        <f>IF(AND(ISNUMBER($A57),AT$46&gt;AT$47),IFERROR(VLOOKUP($A57,$A$82:AT$101,AT$38+2,0),0)+IFERROR(VLOOKUP($A57,$A$115:AT$134,AT$38+2,FALSE),0)+IFERROR(VLOOKUP($A57,$A$148:AT$167,AT$38+2,0),0)+IFERROR(VLOOKUP($A57,$A$181:AT$200,AT$38+2,0),0)+IFERROR(VLOOKUP($A57,$A$214:AT$233,AT$38+2,0),0)+IFERROR(VLOOKUP($A57,$A$247:AT$266,AT$38+2,0),0)+IFERROR(VLOOKUP($A57,$A$313:AT$332,AT$38+2,0),0)+IFERROR(VLOOKUP($A57,$A$280:AT$299,AT$38+2,0),0)+IFERROR(VLOOKUP($A57,$A$346:AT$365,AT$38+2,0),0)+IFERROR(VLOOKUP($A57,$A$379:AT$398,AT$38+2,0),0),"")</f>
        <v/>
      </c>
      <c r="AU57" s="362" t="str">
        <f>IF(AND(ISNUMBER($A57),AU$46&gt;AU$47),IFERROR(VLOOKUP($A57,$A$82:AU$101,AU$38+2,0),0)+IFERROR(VLOOKUP($A57,$A$115:AU$134,AU$38+2,FALSE),0)+IFERROR(VLOOKUP($A57,$A$148:AU$167,AU$38+2,0),0)+IFERROR(VLOOKUP($A57,$A$181:AU$200,AU$38+2,0),0)+IFERROR(VLOOKUP($A57,$A$214:AU$233,AU$38+2,0),0)+IFERROR(VLOOKUP($A57,$A$247:AU$266,AU$38+2,0),0)+IFERROR(VLOOKUP($A57,$A$313:AU$332,AU$38+2,0),0)+IFERROR(VLOOKUP($A57,$A$280:AU$299,AU$38+2,0),0)+IFERROR(VLOOKUP($A57,$A$346:AU$365,AU$38+2,0),0)+IFERROR(VLOOKUP($A57,$A$379:AU$398,AU$38+2,0),0),"")</f>
        <v/>
      </c>
      <c r="AV57" s="362" t="str">
        <f>IF(AND(ISNUMBER($A57),AV$46&gt;AV$47),IFERROR(VLOOKUP($A57,$A$82:AV$101,AV$38+2,0),0)+IFERROR(VLOOKUP($A57,$A$115:AV$134,AV$38+2,FALSE),0)+IFERROR(VLOOKUP($A57,$A$148:AV$167,AV$38+2,0),0)+IFERROR(VLOOKUP($A57,$A$181:AV$200,AV$38+2,0),0)+IFERROR(VLOOKUP($A57,$A$214:AV$233,AV$38+2,0),0)+IFERROR(VLOOKUP($A57,$A$247:AV$266,AV$38+2,0),0)+IFERROR(VLOOKUP($A57,$A$313:AV$332,AV$38+2,0),0)+IFERROR(VLOOKUP($A57,$A$280:AV$299,AV$38+2,0),0)+IFERROR(VLOOKUP($A57,$A$346:AV$365,AV$38+2,0),0)+IFERROR(VLOOKUP($A57,$A$379:AV$398,AV$38+2,0),0),"")</f>
        <v/>
      </c>
      <c r="AW57" s="362" t="str">
        <f>IF(AND(ISNUMBER($A57),AW$46&gt;AW$47),IFERROR(VLOOKUP($A57,$A$82:AW$101,AW$38+2,0),0)+IFERROR(VLOOKUP($A57,$A$115:AW$134,AW$38+2,FALSE),0)+IFERROR(VLOOKUP($A57,$A$148:AW$167,AW$38+2,0),0)+IFERROR(VLOOKUP($A57,$A$181:AW$200,AW$38+2,0),0)+IFERROR(VLOOKUP($A57,$A$214:AW$233,AW$38+2,0),0)+IFERROR(VLOOKUP($A57,$A$247:AW$266,AW$38+2,0),0)+IFERROR(VLOOKUP($A57,$A$313:AW$332,AW$38+2,0),0)+IFERROR(VLOOKUP($A57,$A$280:AW$299,AW$38+2,0),0)+IFERROR(VLOOKUP($A57,$A$346:AW$365,AW$38+2,0),0)+IFERROR(VLOOKUP($A57,$A$379:AW$398,AW$38+2,0),0),"")</f>
        <v/>
      </c>
      <c r="AX57" s="362" t="str">
        <f>IF(AND(ISNUMBER($A57),AX$46&gt;AX$47),IFERROR(VLOOKUP($A57,$A$82:AX$101,AX$38+2,0),0)+IFERROR(VLOOKUP($A57,$A$115:AX$134,AX$38+2,FALSE),0)+IFERROR(VLOOKUP($A57,$A$148:AX$167,AX$38+2,0),0)+IFERROR(VLOOKUP($A57,$A$181:AX$200,AX$38+2,0),0)+IFERROR(VLOOKUP($A57,$A$214:AX$233,AX$38+2,0),0)+IFERROR(VLOOKUP($A57,$A$247:AX$266,AX$38+2,0),0)+IFERROR(VLOOKUP($A57,$A$313:AX$332,AX$38+2,0),0)+IFERROR(VLOOKUP($A57,$A$280:AX$299,AX$38+2,0),0)+IFERROR(VLOOKUP($A57,$A$346:AX$365,AX$38+2,0),0)+IFERROR(VLOOKUP($A57,$A$379:AX$398,AX$38+2,0),0),"")</f>
        <v/>
      </c>
      <c r="AY57" s="362" t="str">
        <f>IF(AND(ISNUMBER($A57),AY$46&gt;AY$47),IFERROR(VLOOKUP($A57,$A$82:AY$101,AY$38+2,0),0)+IFERROR(VLOOKUP($A57,$A$115:AY$134,AY$38+2,FALSE),0)+IFERROR(VLOOKUP($A57,$A$148:AY$167,AY$38+2,0),0)+IFERROR(VLOOKUP($A57,$A$181:AY$200,AY$38+2,0),0)+IFERROR(VLOOKUP($A57,$A$214:AY$233,AY$38+2,0),0)+IFERROR(VLOOKUP($A57,$A$247:AY$266,AY$38+2,0),0)+IFERROR(VLOOKUP($A57,$A$313:AY$332,AY$38+2,0),0)+IFERROR(VLOOKUP($A57,$A$280:AY$299,AY$38+2,0),0)+IFERROR(VLOOKUP($A57,$A$346:AY$365,AY$38+2,0),0)+IFERROR(VLOOKUP($A57,$A$379:AY$398,AY$38+2,0),0),"")</f>
        <v/>
      </c>
      <c r="AZ57" s="362" t="str">
        <f>IF(AND(ISNUMBER($A57),AZ$46&gt;AZ$47),IFERROR(VLOOKUP($A57,$A$82:AZ$101,AZ$38+2,0),0)+IFERROR(VLOOKUP($A57,$A$115:AZ$134,AZ$38+2,FALSE),0)+IFERROR(VLOOKUP($A57,$A$148:AZ$167,AZ$38+2,0),0)+IFERROR(VLOOKUP($A57,$A$181:AZ$200,AZ$38+2,0),0)+IFERROR(VLOOKUP($A57,$A$214:AZ$233,AZ$38+2,0),0)+IFERROR(VLOOKUP($A57,$A$247:AZ$266,AZ$38+2,0),0)+IFERROR(VLOOKUP($A57,$A$313:AZ$332,AZ$38+2,0),0)+IFERROR(VLOOKUP($A57,$A$280:AZ$299,AZ$38+2,0),0)+IFERROR(VLOOKUP($A57,$A$346:AZ$365,AZ$38+2,0),0)+IFERROR(VLOOKUP($A57,$A$379:AZ$398,AZ$38+2,0),0),"")</f>
        <v/>
      </c>
      <c r="BA57" s="363" t="str">
        <f>IF(AND(ISNUMBER($A57),BA$46&gt;BA$47),IFERROR(VLOOKUP($A57,$A$82:BA$101,BA$38+2,0),0)+IFERROR(VLOOKUP($A57,$A$115:BA$134,BA$38+2,FALSE),0)+IFERROR(VLOOKUP($A57,$A$148:BA$167,BA$38+2,0),0)+IFERROR(VLOOKUP($A57,$A$181:BA$200,BA$38+2,0),0)+IFERROR(VLOOKUP($A57,$A$214:BA$233,BA$38+2,0),0)+IFERROR(VLOOKUP($A57,$A$247:BA$266,BA$38+2,0),0)+IFERROR(VLOOKUP($A57,$A$313:BA$332,BA$38+2,0),0)+IFERROR(VLOOKUP($A57,$A$280:BA$299,BA$38+2,0),0)+IFERROR(VLOOKUP($A57,$A$346:BA$365,BA$38+2,0),0)+IFERROR(VLOOKUP($A57,$A$379:BA$398,BA$38+2,0),0),"")</f>
        <v/>
      </c>
    </row>
    <row r="58" spans="1:53" x14ac:dyDescent="0.2">
      <c r="A58" s="340" t="str">
        <f>IF($B43=COUNT($A50:$A57),"",IF(A57&lt;DATE(YEAR(A57),MONTH($K$4),DAY($K$4)),DATE(YEAR(A57),MONTH($K$4),DAY($K$4)),IF(A57&lt;DATE(YEAR(A57),MONTH($K$5),DAY($K$5)),DATE(YEAR(A57),MONTH($K$5),DAY($K$5)),IF(A57&lt;DATE(YEAR(A57),MONTH($K$6),DAY($K$6)),DATE(YEAR(A57),MONTH($K$6),DAY($K$6)),DATE(YEAR(A57)+1,MONTH($K$3),DAY($K$3))))))</f>
        <v/>
      </c>
      <c r="B58" s="335" t="str">
        <f t="shared" si="17"/>
        <v/>
      </c>
      <c r="C58" s="362" t="str">
        <f>IF(AND(ISNUMBER($A58),C$46&gt;C$47),IFERROR(VLOOKUP($A58,$A$82:C$101,C$38+2,0),0)+IFERROR(VLOOKUP($A58,$A$115:C$134,C$38+2,FALSE),0)+IFERROR(VLOOKUP($A58,$A$148:C$167,C$38+2,0),0)+IFERROR(VLOOKUP($A58,$A$181:C$200,C$38+2,0),0)+IFERROR(VLOOKUP($A58,$A$214:C$233,C$38+2,0),0)+IFERROR(VLOOKUP($A58,$A$247:C$266,C$38+2,0),0)+IFERROR(VLOOKUP($A58,$A$313:C$332,C$38+2,0),0)+IFERROR(VLOOKUP($A58,$A$280:C$299,C$38+2,0),0)+IFERROR(VLOOKUP($A58,$A$346:C$365,C$38+2,0),0)+IFERROR(VLOOKUP($A58,$A$379:C$398,C$38+2,0),0),"")</f>
        <v/>
      </c>
      <c r="D58" s="362" t="str">
        <f>IF(AND(ISNUMBER($A58),D$46&gt;D$47),IFERROR(VLOOKUP($A58,$A$82:D$101,D$38+2,0),0)+IFERROR(VLOOKUP($A58,$A$115:D$134,D$38+2,FALSE),0)+IFERROR(VLOOKUP($A58,$A$148:D$167,D$38+2,0),0)+IFERROR(VLOOKUP($A58,$A$181:D$200,D$38+2,0),0)+IFERROR(VLOOKUP($A58,$A$214:D$233,D$38+2,0),0)+IFERROR(VLOOKUP($A58,$A$247:D$266,D$38+2,0),0)+IFERROR(VLOOKUP($A58,$A$313:D$332,D$38+2,0),0)+IFERROR(VLOOKUP($A58,$A$280:D$299,D$38+2,0),0)+IFERROR(VLOOKUP($A58,$A$346:D$365,D$38+2,0),0)+IFERROR(VLOOKUP($A58,$A$379:D$398,D$38+2,0),0),"")</f>
        <v/>
      </c>
      <c r="E58" s="362" t="str">
        <f>IF(AND(ISNUMBER($A58),E$46&gt;E$47),IFERROR(VLOOKUP($A58,$A$82:E$101,E$38+2,0),0)+IFERROR(VLOOKUP($A58,$A$115:E$134,E$38+2,FALSE),0)+IFERROR(VLOOKUP($A58,$A$148:E$167,E$38+2,0),0)+IFERROR(VLOOKUP($A58,$A$181:E$200,E$38+2,0),0)+IFERROR(VLOOKUP($A58,$A$214:E$233,E$38+2,0),0)+IFERROR(VLOOKUP($A58,$A$247:E$266,E$38+2,0),0)+IFERROR(VLOOKUP($A58,$A$313:E$332,E$38+2,0),0)+IFERROR(VLOOKUP($A58,$A$280:E$299,E$38+2,0),0)+IFERROR(VLOOKUP($A58,$A$346:E$365,E$38+2,0),0)+IFERROR(VLOOKUP($A58,$A$379:E$398,E$38+2,0),0),"")</f>
        <v/>
      </c>
      <c r="F58" s="362" t="str">
        <f>IF(AND(ISNUMBER($A58),F$46&gt;F$47),IFERROR(VLOOKUP($A58,$A$82:F$101,F$38+2,0),0)+IFERROR(VLOOKUP($A58,$A$115:F$134,F$38+2,FALSE),0)+IFERROR(VLOOKUP($A58,$A$148:F$167,F$38+2,0),0)+IFERROR(VLOOKUP($A58,$A$181:F$200,F$38+2,0),0)+IFERROR(VLOOKUP($A58,$A$214:F$233,F$38+2,0),0)+IFERROR(VLOOKUP($A58,$A$247:F$266,F$38+2,0),0)+IFERROR(VLOOKUP($A58,$A$313:F$332,F$38+2,0),0)+IFERROR(VLOOKUP($A58,$A$280:F$299,F$38+2,0),0)+IFERROR(VLOOKUP($A58,$A$346:F$365,F$38+2,0),0)+IFERROR(VLOOKUP($A58,$A$379:F$398,F$38+2,0),0),"")</f>
        <v/>
      </c>
      <c r="G58" s="362" t="str">
        <f>IF(AND(ISNUMBER($A58),G$46&gt;G$47),IFERROR(VLOOKUP($A58,$A$82:G$101,G$38+2,0),0)+IFERROR(VLOOKUP($A58,$A$115:G$134,G$38+2,FALSE),0)+IFERROR(VLOOKUP($A58,$A$148:G$167,G$38+2,0),0)+IFERROR(VLOOKUP($A58,$A$181:G$200,G$38+2,0),0)+IFERROR(VLOOKUP($A58,$A$214:G$233,G$38+2,0),0)+IFERROR(VLOOKUP($A58,$A$247:G$266,G$38+2,0),0)+IFERROR(VLOOKUP($A58,$A$313:G$332,G$38+2,0),0)+IFERROR(VLOOKUP($A58,$A$280:G$299,G$38+2,0),0)+IFERROR(VLOOKUP($A58,$A$346:G$365,G$38+2,0),0)+IFERROR(VLOOKUP($A58,$A$379:G$398,G$38+2,0),0),"")</f>
        <v/>
      </c>
      <c r="H58" s="362" t="str">
        <f>IF(AND(ISNUMBER($A58),H$46&gt;H$47),IFERROR(VLOOKUP($A58,$A$82:H$101,H$38+2,0),0)+IFERROR(VLOOKUP($A58,$A$115:H$134,H$38+2,FALSE),0)+IFERROR(VLOOKUP($A58,$A$148:H$167,H$38+2,0),0)+IFERROR(VLOOKUP($A58,$A$181:H$200,H$38+2,0),0)+IFERROR(VLOOKUP($A58,$A$214:H$233,H$38+2,0),0)+IFERROR(VLOOKUP($A58,$A$247:H$266,H$38+2,0),0)+IFERROR(VLOOKUP($A58,$A$313:H$332,H$38+2,0),0)+IFERROR(VLOOKUP($A58,$A$280:H$299,H$38+2,0),0)+IFERROR(VLOOKUP($A58,$A$346:H$365,H$38+2,0),0)+IFERROR(VLOOKUP($A58,$A$379:H$398,H$38+2,0),0),"")</f>
        <v/>
      </c>
      <c r="I58" s="362" t="str">
        <f>IF(AND(ISNUMBER($A58),I$46&gt;I$47),IFERROR(VLOOKUP($A58,$A$82:I$101,I$38+2,0),0)+IFERROR(VLOOKUP($A58,$A$115:I$134,I$38+2,FALSE),0)+IFERROR(VLOOKUP($A58,$A$148:I$167,I$38+2,0),0)+IFERROR(VLOOKUP($A58,$A$181:I$200,I$38+2,0),0)+IFERROR(VLOOKUP($A58,$A$214:I$233,I$38+2,0),0)+IFERROR(VLOOKUP($A58,$A$247:I$266,I$38+2,0),0)+IFERROR(VLOOKUP($A58,$A$313:I$332,I$38+2,0),0)+IFERROR(VLOOKUP($A58,$A$280:I$299,I$38+2,0),0)+IFERROR(VLOOKUP($A58,$A$346:I$365,I$38+2,0),0)+IFERROR(VLOOKUP($A58,$A$379:I$398,I$38+2,0),0),"")</f>
        <v/>
      </c>
      <c r="J58" s="362" t="str">
        <f>IF(AND(ISNUMBER($A58),J$46&gt;J$47),IFERROR(VLOOKUP($A58,$A$82:J$101,J$38+2,0),0)+IFERROR(VLOOKUP($A58,$A$115:J$134,J$38+2,FALSE),0)+IFERROR(VLOOKUP($A58,$A$148:J$167,J$38+2,0),0)+IFERROR(VLOOKUP($A58,$A$181:J$200,J$38+2,0),0)+IFERROR(VLOOKUP($A58,$A$214:J$233,J$38+2,0),0)+IFERROR(VLOOKUP($A58,$A$247:J$266,J$38+2,0),0)+IFERROR(VLOOKUP($A58,$A$313:J$332,J$38+2,0),0)+IFERROR(VLOOKUP($A58,$A$280:J$299,J$38+2,0),0)+IFERROR(VLOOKUP($A58,$A$346:J$365,J$38+2,0),0)+IFERROR(VLOOKUP($A58,$A$379:J$398,J$38+2,0),0),"")</f>
        <v/>
      </c>
      <c r="K58" s="362" t="str">
        <f>IF(AND(ISNUMBER($A58),K$46&gt;K$47),IFERROR(VLOOKUP($A58,$A$82:K$101,K$38+2,0),0)+IFERROR(VLOOKUP($A58,$A$115:K$134,K$38+2,FALSE),0)+IFERROR(VLOOKUP($A58,$A$148:K$167,K$38+2,0),0)+IFERROR(VLOOKUP($A58,$A$181:K$200,K$38+2,0),0)+IFERROR(VLOOKUP($A58,$A$214:K$233,K$38+2,0),0)+IFERROR(VLOOKUP($A58,$A$247:K$266,K$38+2,0),0)+IFERROR(VLOOKUP($A58,$A$313:K$332,K$38+2,0),0)+IFERROR(VLOOKUP($A58,$A$280:K$299,K$38+2,0),0)+IFERROR(VLOOKUP($A58,$A$346:K$365,K$38+2,0),0)+IFERROR(VLOOKUP($A58,$A$379:K$398,K$38+2,0),0),"")</f>
        <v/>
      </c>
      <c r="L58" s="362" t="str">
        <f>IF(AND(ISNUMBER($A58),L$46&gt;L$47),IFERROR(VLOOKUP($A58,$A$82:L$101,L$38+2,0),0)+IFERROR(VLOOKUP($A58,$A$115:L$134,L$38+2,FALSE),0)+IFERROR(VLOOKUP($A58,$A$148:L$167,L$38+2,0),0)+IFERROR(VLOOKUP($A58,$A$181:L$200,L$38+2,0),0)+IFERROR(VLOOKUP($A58,$A$214:L$233,L$38+2,0),0)+IFERROR(VLOOKUP($A58,$A$247:L$266,L$38+2,0),0)+IFERROR(VLOOKUP($A58,$A$313:L$332,L$38+2,0),0)+IFERROR(VLOOKUP($A58,$A$280:L$299,L$38+2,0),0)+IFERROR(VLOOKUP($A58,$A$346:L$365,L$38+2,0),0)+IFERROR(VLOOKUP($A58,$A$379:L$398,L$38+2,0),0),"")</f>
        <v/>
      </c>
      <c r="M58" s="362" t="str">
        <f>IF(AND(ISNUMBER($A58),M$46&gt;M$47),IFERROR(VLOOKUP($A58,$A$82:M$101,M$38+2,0),0)+IFERROR(VLOOKUP($A58,$A$115:M$134,M$38+2,FALSE),0)+IFERROR(VLOOKUP($A58,$A$148:M$167,M$38+2,0),0)+IFERROR(VLOOKUP($A58,$A$181:M$200,M$38+2,0),0)+IFERROR(VLOOKUP($A58,$A$214:M$233,M$38+2,0),0)+IFERROR(VLOOKUP($A58,$A$247:M$266,M$38+2,0),0)+IFERROR(VLOOKUP($A58,$A$313:M$332,M$38+2,0),0)+IFERROR(VLOOKUP($A58,$A$280:M$299,M$38+2,0),0)+IFERROR(VLOOKUP($A58,$A$346:M$365,M$38+2,0),0)+IFERROR(VLOOKUP($A58,$A$379:M$398,M$38+2,0),0),"")</f>
        <v/>
      </c>
      <c r="N58" s="362" t="str">
        <f>IF(AND(ISNUMBER($A58),N$46&gt;N$47),IFERROR(VLOOKUP($A58,$A$82:N$101,N$38+2,0),0)+IFERROR(VLOOKUP($A58,$A$115:N$134,N$38+2,FALSE),0)+IFERROR(VLOOKUP($A58,$A$148:N$167,N$38+2,0),0)+IFERROR(VLOOKUP($A58,$A$181:N$200,N$38+2,0),0)+IFERROR(VLOOKUP($A58,$A$214:N$233,N$38+2,0),0)+IFERROR(VLOOKUP($A58,$A$247:N$266,N$38+2,0),0)+IFERROR(VLOOKUP($A58,$A$313:N$332,N$38+2,0),0)+IFERROR(VLOOKUP($A58,$A$280:N$299,N$38+2,0),0)+IFERROR(VLOOKUP($A58,$A$346:N$365,N$38+2,0),0)+IFERROR(VLOOKUP($A58,$A$379:N$398,N$38+2,0),0),"")</f>
        <v/>
      </c>
      <c r="O58" s="362" t="str">
        <f>IF(AND(ISNUMBER($A58),O$46&gt;O$47),IFERROR(VLOOKUP($A58,$A$82:O$101,O$38+2,0),0)+IFERROR(VLOOKUP($A58,$A$115:O$134,O$38+2,FALSE),0)+IFERROR(VLOOKUP($A58,$A$148:O$167,O$38+2,0),0)+IFERROR(VLOOKUP($A58,$A$181:O$200,O$38+2,0),0)+IFERROR(VLOOKUP($A58,$A$214:O$233,O$38+2,0),0)+IFERROR(VLOOKUP($A58,$A$247:O$266,O$38+2,0),0)+IFERROR(VLOOKUP($A58,$A$313:O$332,O$38+2,0),0)+IFERROR(VLOOKUP($A58,$A$280:O$299,O$38+2,0),0)+IFERROR(VLOOKUP($A58,$A$346:O$365,O$38+2,0),0)+IFERROR(VLOOKUP($A58,$A$379:O$398,O$38+2,0),0),"")</f>
        <v/>
      </c>
      <c r="P58" s="362" t="str">
        <f>IF(AND(ISNUMBER($A58),P$46&gt;P$47),IFERROR(VLOOKUP($A58,$A$82:P$101,P$38+2,0),0)+IFERROR(VLOOKUP($A58,$A$115:P$134,P$38+2,FALSE),0)+IFERROR(VLOOKUP($A58,$A$148:P$167,P$38+2,0),0)+IFERROR(VLOOKUP($A58,$A$181:P$200,P$38+2,0),0)+IFERROR(VLOOKUP($A58,$A$214:P$233,P$38+2,0),0)+IFERROR(VLOOKUP($A58,$A$247:P$266,P$38+2,0),0)+IFERROR(VLOOKUP($A58,$A$313:P$332,P$38+2,0),0)+IFERROR(VLOOKUP($A58,$A$280:P$299,P$38+2,0),0)+IFERROR(VLOOKUP($A58,$A$346:P$365,P$38+2,0),0)+IFERROR(VLOOKUP($A58,$A$379:P$398,P$38+2,0),0),"")</f>
        <v/>
      </c>
      <c r="Q58" s="362" t="str">
        <f>IF(AND(ISNUMBER($A58),Q$46&gt;Q$47),IFERROR(VLOOKUP($A58,$A$82:Q$101,Q$38+2,0),0)+IFERROR(VLOOKUP($A58,$A$115:Q$134,Q$38+2,FALSE),0)+IFERROR(VLOOKUP($A58,$A$148:Q$167,Q$38+2,0),0)+IFERROR(VLOOKUP($A58,$A$181:Q$200,Q$38+2,0),0)+IFERROR(VLOOKUP($A58,$A$214:Q$233,Q$38+2,0),0)+IFERROR(VLOOKUP($A58,$A$247:Q$266,Q$38+2,0),0)+IFERROR(VLOOKUP($A58,$A$313:Q$332,Q$38+2,0),0)+IFERROR(VLOOKUP($A58,$A$280:Q$299,Q$38+2,0),0)+IFERROR(VLOOKUP($A58,$A$346:Q$365,Q$38+2,0),0)+IFERROR(VLOOKUP($A58,$A$379:Q$398,Q$38+2,0),0),"")</f>
        <v/>
      </c>
      <c r="R58" s="362" t="str">
        <f>IF(AND(ISNUMBER($A58),R$46&gt;R$47),IFERROR(VLOOKUP($A58,$A$82:R$101,R$38+2,0),0)+IFERROR(VLOOKUP($A58,$A$115:R$134,R$38+2,FALSE),0)+IFERROR(VLOOKUP($A58,$A$148:R$167,R$38+2,0),0)+IFERROR(VLOOKUP($A58,$A$181:R$200,R$38+2,0),0)+IFERROR(VLOOKUP($A58,$A$214:R$233,R$38+2,0),0)+IFERROR(VLOOKUP($A58,$A$247:R$266,R$38+2,0),0)+IFERROR(VLOOKUP($A58,$A$313:R$332,R$38+2,0),0)+IFERROR(VLOOKUP($A58,$A$280:R$299,R$38+2,0),0)+IFERROR(VLOOKUP($A58,$A$346:R$365,R$38+2,0),0)+IFERROR(VLOOKUP($A58,$A$379:R$398,R$38+2,0),0),"")</f>
        <v/>
      </c>
      <c r="S58" s="362" t="str">
        <f>IF(AND(ISNUMBER($A58),S$46&gt;S$47),IFERROR(VLOOKUP($A58,$A$82:S$101,S$38+2,0),0)+IFERROR(VLOOKUP($A58,$A$115:S$134,S$38+2,FALSE),0)+IFERROR(VLOOKUP($A58,$A$148:S$167,S$38+2,0),0)+IFERROR(VLOOKUP($A58,$A$181:S$200,S$38+2,0),0)+IFERROR(VLOOKUP($A58,$A$214:S$233,S$38+2,0),0)+IFERROR(VLOOKUP($A58,$A$247:S$266,S$38+2,0),0)+IFERROR(VLOOKUP($A58,$A$313:S$332,S$38+2,0),0)+IFERROR(VLOOKUP($A58,$A$280:S$299,S$38+2,0),0)+IFERROR(VLOOKUP($A58,$A$346:S$365,S$38+2,0),0)+IFERROR(VLOOKUP($A58,$A$379:S$398,S$38+2,0),0),"")</f>
        <v/>
      </c>
      <c r="T58" s="362" t="str">
        <f>IF(AND(ISNUMBER($A58),T$46&gt;T$47),IFERROR(VLOOKUP($A58,$A$82:T$101,T$38+2,0),0)+IFERROR(VLOOKUP($A58,$A$115:T$134,T$38+2,FALSE),0)+IFERROR(VLOOKUP($A58,$A$148:T$167,T$38+2,0),0)+IFERROR(VLOOKUP($A58,$A$181:T$200,T$38+2,0),0)+IFERROR(VLOOKUP($A58,$A$214:T$233,T$38+2,0),0)+IFERROR(VLOOKUP($A58,$A$247:T$266,T$38+2,0),0)+IFERROR(VLOOKUP($A58,$A$313:T$332,T$38+2,0),0)+IFERROR(VLOOKUP($A58,$A$280:T$299,T$38+2,0),0)+IFERROR(VLOOKUP($A58,$A$346:T$365,T$38+2,0),0)+IFERROR(VLOOKUP($A58,$A$379:T$398,T$38+2,0),0),"")</f>
        <v/>
      </c>
      <c r="U58" s="362" t="str">
        <f>IF(AND(ISNUMBER($A58),U$46&gt;U$47),IFERROR(VLOOKUP($A58,$A$82:U$101,U$38+2,0),0)+IFERROR(VLOOKUP($A58,$A$115:U$134,U$38+2,FALSE),0)+IFERROR(VLOOKUP($A58,$A$148:U$167,U$38+2,0),0)+IFERROR(VLOOKUP($A58,$A$181:U$200,U$38+2,0),0)+IFERROR(VLOOKUP($A58,$A$214:U$233,U$38+2,0),0)+IFERROR(VLOOKUP($A58,$A$247:U$266,U$38+2,0),0)+IFERROR(VLOOKUP($A58,$A$313:U$332,U$38+2,0),0)+IFERROR(VLOOKUP($A58,$A$280:U$299,U$38+2,0),0)+IFERROR(VLOOKUP($A58,$A$346:U$365,U$38+2,0),0)+IFERROR(VLOOKUP($A58,$A$379:U$398,U$38+2,0),0),"")</f>
        <v/>
      </c>
      <c r="V58" s="362" t="str">
        <f>IF(AND(ISNUMBER($A58),V$46&gt;V$47),IFERROR(VLOOKUP($A58,$A$82:V$101,V$38+2,0),0)+IFERROR(VLOOKUP($A58,$A$115:V$134,V$38+2,FALSE),0)+IFERROR(VLOOKUP($A58,$A$148:V$167,V$38+2,0),0)+IFERROR(VLOOKUP($A58,$A$181:V$200,V$38+2,0),0)+IFERROR(VLOOKUP($A58,$A$214:V$233,V$38+2,0),0)+IFERROR(VLOOKUP($A58,$A$247:V$266,V$38+2,0),0)+IFERROR(VLOOKUP($A58,$A$313:V$332,V$38+2,0),0)+IFERROR(VLOOKUP($A58,$A$280:V$299,V$38+2,0),0)+IFERROR(VLOOKUP($A58,$A$346:V$365,V$38+2,0),0)+IFERROR(VLOOKUP($A58,$A$379:V$398,V$38+2,0),0),"")</f>
        <v/>
      </c>
      <c r="W58" s="362" t="str">
        <f>IF(AND(ISNUMBER($A58),W$46&gt;W$47),IFERROR(VLOOKUP($A58,$A$82:W$101,W$38+2,0),0)+IFERROR(VLOOKUP($A58,$A$115:W$134,W$38+2,FALSE),0)+IFERROR(VLOOKUP($A58,$A$148:W$167,W$38+2,0),0)+IFERROR(VLOOKUP($A58,$A$181:W$200,W$38+2,0),0)+IFERROR(VLOOKUP($A58,$A$214:W$233,W$38+2,0),0)+IFERROR(VLOOKUP($A58,$A$247:W$266,W$38+2,0),0)+IFERROR(VLOOKUP($A58,$A$313:W$332,W$38+2,0),0)+IFERROR(VLOOKUP($A58,$A$280:W$299,W$38+2,0),0)+IFERROR(VLOOKUP($A58,$A$346:W$365,W$38+2,0),0)+IFERROR(VLOOKUP($A58,$A$379:W$398,W$38+2,0),0),"")</f>
        <v/>
      </c>
      <c r="X58" s="362" t="str">
        <f>IF(AND(ISNUMBER($A58),X$46&gt;X$47),IFERROR(VLOOKUP($A58,$A$82:X$101,X$38+2,0),0)+IFERROR(VLOOKUP($A58,$A$115:X$134,X$38+2,FALSE),0)+IFERROR(VLOOKUP($A58,$A$148:X$167,X$38+2,0),0)+IFERROR(VLOOKUP($A58,$A$181:X$200,X$38+2,0),0)+IFERROR(VLOOKUP($A58,$A$214:X$233,X$38+2,0),0)+IFERROR(VLOOKUP($A58,$A$247:X$266,X$38+2,0),0)+IFERROR(VLOOKUP($A58,$A$313:X$332,X$38+2,0),0)+IFERROR(VLOOKUP($A58,$A$280:X$299,X$38+2,0),0)+IFERROR(VLOOKUP($A58,$A$346:X$365,X$38+2,0),0)+IFERROR(VLOOKUP($A58,$A$379:X$398,X$38+2,0),0),"")</f>
        <v/>
      </c>
      <c r="Y58" s="362" t="str">
        <f>IF(AND(ISNUMBER($A58),Y$46&gt;Y$47),IFERROR(VLOOKUP($A58,$A$82:Y$101,Y$38+2,0),0)+IFERROR(VLOOKUP($A58,$A$115:Y$134,Y$38+2,FALSE),0)+IFERROR(VLOOKUP($A58,$A$148:Y$167,Y$38+2,0),0)+IFERROR(VLOOKUP($A58,$A$181:Y$200,Y$38+2,0),0)+IFERROR(VLOOKUP($A58,$A$214:Y$233,Y$38+2,0),0)+IFERROR(VLOOKUP($A58,$A$247:Y$266,Y$38+2,0),0)+IFERROR(VLOOKUP($A58,$A$313:Y$332,Y$38+2,0),0)+IFERROR(VLOOKUP($A58,$A$280:Y$299,Y$38+2,0),0)+IFERROR(VLOOKUP($A58,$A$346:Y$365,Y$38+2,0),0)+IFERROR(VLOOKUP($A58,$A$379:Y$398,Y$38+2,0),0),"")</f>
        <v/>
      </c>
      <c r="Z58" s="362" t="str">
        <f>IF(AND(ISNUMBER($A58),Z$46&gt;Z$47),IFERROR(VLOOKUP($A58,$A$82:Z$101,Z$38+2,0),0)+IFERROR(VLOOKUP($A58,$A$115:Z$134,Z$38+2,FALSE),0)+IFERROR(VLOOKUP($A58,$A$148:Z$167,Z$38+2,0),0)+IFERROR(VLOOKUP($A58,$A$181:Z$200,Z$38+2,0),0)+IFERROR(VLOOKUP($A58,$A$214:Z$233,Z$38+2,0),0)+IFERROR(VLOOKUP($A58,$A$247:Z$266,Z$38+2,0),0)+IFERROR(VLOOKUP($A58,$A$313:Z$332,Z$38+2,0),0)+IFERROR(VLOOKUP($A58,$A$280:Z$299,Z$38+2,0),0)+IFERROR(VLOOKUP($A58,$A$346:Z$365,Z$38+2,0),0)+IFERROR(VLOOKUP($A58,$A$379:Z$398,Z$38+2,0),0),"")</f>
        <v/>
      </c>
      <c r="AA58" s="362" t="str">
        <f>IF(AND(ISNUMBER($A58),AA$46&gt;AA$47),IFERROR(VLOOKUP($A58,$A$82:AA$101,AA$38+2,0),0)+IFERROR(VLOOKUP($A58,$A$115:AA$134,AA$38+2,FALSE),0)+IFERROR(VLOOKUP($A58,$A$148:AA$167,AA$38+2,0),0)+IFERROR(VLOOKUP($A58,$A$181:AA$200,AA$38+2,0),0)+IFERROR(VLOOKUP($A58,$A$214:AA$233,AA$38+2,0),0)+IFERROR(VLOOKUP($A58,$A$247:AA$266,AA$38+2,0),0)+IFERROR(VLOOKUP($A58,$A$313:AA$332,AA$38+2,0),0)+IFERROR(VLOOKUP($A58,$A$280:AA$299,AA$38+2,0),0)+IFERROR(VLOOKUP($A58,$A$346:AA$365,AA$38+2,0),0)+IFERROR(VLOOKUP($A58,$A$379:AA$398,AA$38+2,0),0),"")</f>
        <v/>
      </c>
      <c r="AB58" s="362" t="str">
        <f>IF(AND(ISNUMBER($A58),AB$46&gt;AB$47),IFERROR(VLOOKUP($A58,$A$82:AB$101,AB$38+2,0),0)+IFERROR(VLOOKUP($A58,$A$115:AB$134,AB$38+2,FALSE),0)+IFERROR(VLOOKUP($A58,$A$148:AB$167,AB$38+2,0),0)+IFERROR(VLOOKUP($A58,$A$181:AB$200,AB$38+2,0),0)+IFERROR(VLOOKUP($A58,$A$214:AB$233,AB$38+2,0),0)+IFERROR(VLOOKUP($A58,$A$247:AB$266,AB$38+2,0),0)+IFERROR(VLOOKUP($A58,$A$313:AB$332,AB$38+2,0),0)+IFERROR(VLOOKUP($A58,$A$280:AB$299,AB$38+2,0),0)+IFERROR(VLOOKUP($A58,$A$346:AB$365,AB$38+2,0),0)+IFERROR(VLOOKUP($A58,$A$379:AB$398,AB$38+2,0),0),"")</f>
        <v/>
      </c>
      <c r="AC58" s="362" t="str">
        <f>IF(AND(ISNUMBER($A58),AC$46&gt;AC$47),IFERROR(VLOOKUP($A58,$A$82:AC$101,AC$38+2,0),0)+IFERROR(VLOOKUP($A58,$A$115:AC$134,AC$38+2,FALSE),0)+IFERROR(VLOOKUP($A58,$A$148:AC$167,AC$38+2,0),0)+IFERROR(VLOOKUP($A58,$A$181:AC$200,AC$38+2,0),0)+IFERROR(VLOOKUP($A58,$A$214:AC$233,AC$38+2,0),0)+IFERROR(VLOOKUP($A58,$A$247:AC$266,AC$38+2,0),0)+IFERROR(VLOOKUP($A58,$A$313:AC$332,AC$38+2,0),0)+IFERROR(VLOOKUP($A58,$A$280:AC$299,AC$38+2,0),0)+IFERROR(VLOOKUP($A58,$A$346:AC$365,AC$38+2,0),0)+IFERROR(VLOOKUP($A58,$A$379:AC$398,AC$38+2,0),0),"")</f>
        <v/>
      </c>
      <c r="AD58" s="362" t="str">
        <f>IF(AND(ISNUMBER($A58),AD$46&gt;AD$47),IFERROR(VLOOKUP($A58,$A$82:AD$101,AD$38+2,0),0)+IFERROR(VLOOKUP($A58,$A$115:AD$134,AD$38+2,FALSE),0)+IFERROR(VLOOKUP($A58,$A$148:AD$167,AD$38+2,0),0)+IFERROR(VLOOKUP($A58,$A$181:AD$200,AD$38+2,0),0)+IFERROR(VLOOKUP($A58,$A$214:AD$233,AD$38+2,0),0)+IFERROR(VLOOKUP($A58,$A$247:AD$266,AD$38+2,0),0)+IFERROR(VLOOKUP($A58,$A$313:AD$332,AD$38+2,0),0)+IFERROR(VLOOKUP($A58,$A$280:AD$299,AD$38+2,0),0)+IFERROR(VLOOKUP($A58,$A$346:AD$365,AD$38+2,0),0)+IFERROR(VLOOKUP($A58,$A$379:AD$398,AD$38+2,0),0),"")</f>
        <v/>
      </c>
      <c r="AE58" s="362" t="str">
        <f>IF(AND(ISNUMBER($A58),AE$46&gt;AE$47),IFERROR(VLOOKUP($A58,$A$82:AE$101,AE$38+2,0),0)+IFERROR(VLOOKUP($A58,$A$115:AE$134,AE$38+2,FALSE),0)+IFERROR(VLOOKUP($A58,$A$148:AE$167,AE$38+2,0),0)+IFERROR(VLOOKUP($A58,$A$181:AE$200,AE$38+2,0),0)+IFERROR(VLOOKUP($A58,$A$214:AE$233,AE$38+2,0),0)+IFERROR(VLOOKUP($A58,$A$247:AE$266,AE$38+2,0),0)+IFERROR(VLOOKUP($A58,$A$313:AE$332,AE$38+2,0),0)+IFERROR(VLOOKUP($A58,$A$280:AE$299,AE$38+2,0),0)+IFERROR(VLOOKUP($A58,$A$346:AE$365,AE$38+2,0),0)+IFERROR(VLOOKUP($A58,$A$379:AE$398,AE$38+2,0),0),"")</f>
        <v/>
      </c>
      <c r="AF58" s="362" t="str">
        <f>IF(AND(ISNUMBER($A58),AF$46&gt;AF$47),IFERROR(VLOOKUP($A58,$A$82:AF$101,AF$38+2,0),0)+IFERROR(VLOOKUP($A58,$A$115:AF$134,AF$38+2,FALSE),0)+IFERROR(VLOOKUP($A58,$A$148:AF$167,AF$38+2,0),0)+IFERROR(VLOOKUP($A58,$A$181:AF$200,AF$38+2,0),0)+IFERROR(VLOOKUP($A58,$A$214:AF$233,AF$38+2,0),0)+IFERROR(VLOOKUP($A58,$A$247:AF$266,AF$38+2,0),0)+IFERROR(VLOOKUP($A58,$A$313:AF$332,AF$38+2,0),0)+IFERROR(VLOOKUP($A58,$A$280:AF$299,AF$38+2,0),0)+IFERROR(VLOOKUP($A58,$A$346:AF$365,AF$38+2,0),0)+IFERROR(VLOOKUP($A58,$A$379:AF$398,AF$38+2,0),0),"")</f>
        <v/>
      </c>
      <c r="AG58" s="362" t="str">
        <f>IF(AND(ISNUMBER($A58),AG$46&gt;AG$47),IFERROR(VLOOKUP($A58,$A$82:AG$101,AG$38+2,0),0)+IFERROR(VLOOKUP($A58,$A$115:AG$134,AG$38+2,FALSE),0)+IFERROR(VLOOKUP($A58,$A$148:AG$167,AG$38+2,0),0)+IFERROR(VLOOKUP($A58,$A$181:AG$200,AG$38+2,0),0)+IFERROR(VLOOKUP($A58,$A$214:AG$233,AG$38+2,0),0)+IFERROR(VLOOKUP($A58,$A$247:AG$266,AG$38+2,0),0)+IFERROR(VLOOKUP($A58,$A$313:AG$332,AG$38+2,0),0)+IFERROR(VLOOKUP($A58,$A$280:AG$299,AG$38+2,0),0)+IFERROR(VLOOKUP($A58,$A$346:AG$365,AG$38+2,0),0)+IFERROR(VLOOKUP($A58,$A$379:AG$398,AG$38+2,0),0),"")</f>
        <v/>
      </c>
      <c r="AH58" s="362" t="str">
        <f>IF(AND(ISNUMBER($A58),AH$46&gt;AH$47),IFERROR(VLOOKUP($A58,$A$82:AH$101,AH$38+2,0),0)+IFERROR(VLOOKUP($A58,$A$115:AH$134,AH$38+2,FALSE),0)+IFERROR(VLOOKUP($A58,$A$148:AH$167,AH$38+2,0),0)+IFERROR(VLOOKUP($A58,$A$181:AH$200,AH$38+2,0),0)+IFERROR(VLOOKUP($A58,$A$214:AH$233,AH$38+2,0),0)+IFERROR(VLOOKUP($A58,$A$247:AH$266,AH$38+2,0),0)+IFERROR(VLOOKUP($A58,$A$313:AH$332,AH$38+2,0),0)+IFERROR(VLOOKUP($A58,$A$280:AH$299,AH$38+2,0),0)+IFERROR(VLOOKUP($A58,$A$346:AH$365,AH$38+2,0),0)+IFERROR(VLOOKUP($A58,$A$379:AH$398,AH$38+2,0),0),"")</f>
        <v/>
      </c>
      <c r="AI58" s="362" t="str">
        <f>IF(AND(ISNUMBER($A58),AI$46&gt;AI$47),IFERROR(VLOOKUP($A58,$A$82:AI$101,AI$38+2,0),0)+IFERROR(VLOOKUP($A58,$A$115:AI$134,AI$38+2,FALSE),0)+IFERROR(VLOOKUP($A58,$A$148:AI$167,AI$38+2,0),0)+IFERROR(VLOOKUP($A58,$A$181:AI$200,AI$38+2,0),0)+IFERROR(VLOOKUP($A58,$A$214:AI$233,AI$38+2,0),0)+IFERROR(VLOOKUP($A58,$A$247:AI$266,AI$38+2,0),0)+IFERROR(VLOOKUP($A58,$A$313:AI$332,AI$38+2,0),0)+IFERROR(VLOOKUP($A58,$A$280:AI$299,AI$38+2,0),0)+IFERROR(VLOOKUP($A58,$A$346:AI$365,AI$38+2,0),0)+IFERROR(VLOOKUP($A58,$A$379:AI$398,AI$38+2,0),0),"")</f>
        <v/>
      </c>
      <c r="AJ58" s="362" t="str">
        <f>IF(AND(ISNUMBER($A58),AJ$46&gt;AJ$47),IFERROR(VLOOKUP($A58,$A$82:AJ$101,AJ$38+2,0),0)+IFERROR(VLOOKUP($A58,$A$115:AJ$134,AJ$38+2,FALSE),0)+IFERROR(VLOOKUP($A58,$A$148:AJ$167,AJ$38+2,0),0)+IFERROR(VLOOKUP($A58,$A$181:AJ$200,AJ$38+2,0),0)+IFERROR(VLOOKUP($A58,$A$214:AJ$233,AJ$38+2,0),0)+IFERROR(VLOOKUP($A58,$A$247:AJ$266,AJ$38+2,0),0)+IFERROR(VLOOKUP($A58,$A$313:AJ$332,AJ$38+2,0),0)+IFERROR(VLOOKUP($A58,$A$280:AJ$299,AJ$38+2,0),0)+IFERROR(VLOOKUP($A58,$A$346:AJ$365,AJ$38+2,0),0)+IFERROR(VLOOKUP($A58,$A$379:AJ$398,AJ$38+2,0),0),"")</f>
        <v/>
      </c>
      <c r="AK58" s="362" t="str">
        <f>IF(AND(ISNUMBER($A58),AK$46&gt;AK$47),IFERROR(VLOOKUP($A58,$A$82:AK$101,AK$38+2,0),0)+IFERROR(VLOOKUP($A58,$A$115:AK$134,AK$38+2,FALSE),0)+IFERROR(VLOOKUP($A58,$A$148:AK$167,AK$38+2,0),0)+IFERROR(VLOOKUP($A58,$A$181:AK$200,AK$38+2,0),0)+IFERROR(VLOOKUP($A58,$A$214:AK$233,AK$38+2,0),0)+IFERROR(VLOOKUP($A58,$A$247:AK$266,AK$38+2,0),0)+IFERROR(VLOOKUP($A58,$A$313:AK$332,AK$38+2,0),0)+IFERROR(VLOOKUP($A58,$A$280:AK$299,AK$38+2,0),0)+IFERROR(VLOOKUP($A58,$A$346:AK$365,AK$38+2,0),0)+IFERROR(VLOOKUP($A58,$A$379:AK$398,AK$38+2,0),0),"")</f>
        <v/>
      </c>
      <c r="AL58" s="362" t="str">
        <f>IF(AND(ISNUMBER($A58),AL$46&gt;AL$47),IFERROR(VLOOKUP($A58,$A$82:AL$101,AL$38+2,0),0)+IFERROR(VLOOKUP($A58,$A$115:AL$134,AL$38+2,FALSE),0)+IFERROR(VLOOKUP($A58,$A$148:AL$167,AL$38+2,0),0)+IFERROR(VLOOKUP($A58,$A$181:AL$200,AL$38+2,0),0)+IFERROR(VLOOKUP($A58,$A$214:AL$233,AL$38+2,0),0)+IFERROR(VLOOKUP($A58,$A$247:AL$266,AL$38+2,0),0)+IFERROR(VLOOKUP($A58,$A$313:AL$332,AL$38+2,0),0)+IFERROR(VLOOKUP($A58,$A$280:AL$299,AL$38+2,0),0)+IFERROR(VLOOKUP($A58,$A$346:AL$365,AL$38+2,0),0)+IFERROR(VLOOKUP($A58,$A$379:AL$398,AL$38+2,0),0),"")</f>
        <v/>
      </c>
      <c r="AM58" s="362" t="str">
        <f>IF(AND(ISNUMBER($A58),AM$46&gt;AM$47),IFERROR(VLOOKUP($A58,$A$82:AM$101,AM$38+2,0),0)+IFERROR(VLOOKUP($A58,$A$115:AM$134,AM$38+2,FALSE),0)+IFERROR(VLOOKUP($A58,$A$148:AM$167,AM$38+2,0),0)+IFERROR(VLOOKUP($A58,$A$181:AM$200,AM$38+2,0),0)+IFERROR(VLOOKUP($A58,$A$214:AM$233,AM$38+2,0),0)+IFERROR(VLOOKUP($A58,$A$247:AM$266,AM$38+2,0),0)+IFERROR(VLOOKUP($A58,$A$313:AM$332,AM$38+2,0),0)+IFERROR(VLOOKUP($A58,$A$280:AM$299,AM$38+2,0),0)+IFERROR(VLOOKUP($A58,$A$346:AM$365,AM$38+2,0),0)+IFERROR(VLOOKUP($A58,$A$379:AM$398,AM$38+2,0),0),"")</f>
        <v/>
      </c>
      <c r="AN58" s="362" t="str">
        <f>IF(AND(ISNUMBER($A58),AN$46&gt;AN$47),IFERROR(VLOOKUP($A58,$A$82:AN$101,AN$38+2,0),0)+IFERROR(VLOOKUP($A58,$A$115:AN$134,AN$38+2,FALSE),0)+IFERROR(VLOOKUP($A58,$A$148:AN$167,AN$38+2,0),0)+IFERROR(VLOOKUP($A58,$A$181:AN$200,AN$38+2,0),0)+IFERROR(VLOOKUP($A58,$A$214:AN$233,AN$38+2,0),0)+IFERROR(VLOOKUP($A58,$A$247:AN$266,AN$38+2,0),0)+IFERROR(VLOOKUP($A58,$A$313:AN$332,AN$38+2,0),0)+IFERROR(VLOOKUP($A58,$A$280:AN$299,AN$38+2,0),0)+IFERROR(VLOOKUP($A58,$A$346:AN$365,AN$38+2,0),0)+IFERROR(VLOOKUP($A58,$A$379:AN$398,AN$38+2,0),0),"")</f>
        <v/>
      </c>
      <c r="AO58" s="362" t="str">
        <f>IF(AND(ISNUMBER($A58),AO$46&gt;AO$47),IFERROR(VLOOKUP($A58,$A$82:AO$101,AO$38+2,0),0)+IFERROR(VLOOKUP($A58,$A$115:AO$134,AO$38+2,FALSE),0)+IFERROR(VLOOKUP($A58,$A$148:AO$167,AO$38+2,0),0)+IFERROR(VLOOKUP($A58,$A$181:AO$200,AO$38+2,0),0)+IFERROR(VLOOKUP($A58,$A$214:AO$233,AO$38+2,0),0)+IFERROR(VLOOKUP($A58,$A$247:AO$266,AO$38+2,0),0)+IFERROR(VLOOKUP($A58,$A$313:AO$332,AO$38+2,0),0)+IFERROR(VLOOKUP($A58,$A$280:AO$299,AO$38+2,0),0)+IFERROR(VLOOKUP($A58,$A$346:AO$365,AO$38+2,0),0)+IFERROR(VLOOKUP($A58,$A$379:AO$398,AO$38+2,0),0),"")</f>
        <v/>
      </c>
      <c r="AP58" s="362" t="str">
        <f>IF(AND(ISNUMBER($A58),AP$46&gt;AP$47),IFERROR(VLOOKUP($A58,$A$82:AP$101,AP$38+2,0),0)+IFERROR(VLOOKUP($A58,$A$115:AP$134,AP$38+2,FALSE),0)+IFERROR(VLOOKUP($A58,$A$148:AP$167,AP$38+2,0),0)+IFERROR(VLOOKUP($A58,$A$181:AP$200,AP$38+2,0),0)+IFERROR(VLOOKUP($A58,$A$214:AP$233,AP$38+2,0),0)+IFERROR(VLOOKUP($A58,$A$247:AP$266,AP$38+2,0),0)+IFERROR(VLOOKUP($A58,$A$313:AP$332,AP$38+2,0),0)+IFERROR(VLOOKUP($A58,$A$280:AP$299,AP$38+2,0),0)+IFERROR(VLOOKUP($A58,$A$346:AP$365,AP$38+2,0),0)+IFERROR(VLOOKUP($A58,$A$379:AP$398,AP$38+2,0),0),"")</f>
        <v/>
      </c>
      <c r="AQ58" s="362" t="str">
        <f>IF(AND(ISNUMBER($A58),AQ$46&gt;AQ$47),IFERROR(VLOOKUP($A58,$A$82:AQ$101,AQ$38+2,0),0)+IFERROR(VLOOKUP($A58,$A$115:AQ$134,AQ$38+2,FALSE),0)+IFERROR(VLOOKUP($A58,$A$148:AQ$167,AQ$38+2,0),0)+IFERROR(VLOOKUP($A58,$A$181:AQ$200,AQ$38+2,0),0)+IFERROR(VLOOKUP($A58,$A$214:AQ$233,AQ$38+2,0),0)+IFERROR(VLOOKUP($A58,$A$247:AQ$266,AQ$38+2,0),0)+IFERROR(VLOOKUP($A58,$A$313:AQ$332,AQ$38+2,0),0)+IFERROR(VLOOKUP($A58,$A$280:AQ$299,AQ$38+2,0),0)+IFERROR(VLOOKUP($A58,$A$346:AQ$365,AQ$38+2,0),0)+IFERROR(VLOOKUP($A58,$A$379:AQ$398,AQ$38+2,0),0),"")</f>
        <v/>
      </c>
      <c r="AR58" s="362" t="str">
        <f>IF(AND(ISNUMBER($A58),AR$46&gt;AR$47),IFERROR(VLOOKUP($A58,$A$82:AR$101,AR$38+2,0),0)+IFERROR(VLOOKUP($A58,$A$115:AR$134,AR$38+2,FALSE),0)+IFERROR(VLOOKUP($A58,$A$148:AR$167,AR$38+2,0),0)+IFERROR(VLOOKUP($A58,$A$181:AR$200,AR$38+2,0),0)+IFERROR(VLOOKUP($A58,$A$214:AR$233,AR$38+2,0),0)+IFERROR(VLOOKUP($A58,$A$247:AR$266,AR$38+2,0),0)+IFERROR(VLOOKUP($A58,$A$313:AR$332,AR$38+2,0),0)+IFERROR(VLOOKUP($A58,$A$280:AR$299,AR$38+2,0),0)+IFERROR(VLOOKUP($A58,$A$346:AR$365,AR$38+2,0),0)+IFERROR(VLOOKUP($A58,$A$379:AR$398,AR$38+2,0),0),"")</f>
        <v/>
      </c>
      <c r="AS58" s="362" t="str">
        <f>IF(AND(ISNUMBER($A58),AS$46&gt;AS$47),IFERROR(VLOOKUP($A58,$A$82:AS$101,AS$38+2,0),0)+IFERROR(VLOOKUP($A58,$A$115:AS$134,AS$38+2,FALSE),0)+IFERROR(VLOOKUP($A58,$A$148:AS$167,AS$38+2,0),0)+IFERROR(VLOOKUP($A58,$A$181:AS$200,AS$38+2,0),0)+IFERROR(VLOOKUP($A58,$A$214:AS$233,AS$38+2,0),0)+IFERROR(VLOOKUP($A58,$A$247:AS$266,AS$38+2,0),0)+IFERROR(VLOOKUP($A58,$A$313:AS$332,AS$38+2,0),0)+IFERROR(VLOOKUP($A58,$A$280:AS$299,AS$38+2,0),0)+IFERROR(VLOOKUP($A58,$A$346:AS$365,AS$38+2,0),0)+IFERROR(VLOOKUP($A58,$A$379:AS$398,AS$38+2,0),0),"")</f>
        <v/>
      </c>
      <c r="AT58" s="362" t="str">
        <f>IF(AND(ISNUMBER($A58),AT$46&gt;AT$47),IFERROR(VLOOKUP($A58,$A$82:AT$101,AT$38+2,0),0)+IFERROR(VLOOKUP($A58,$A$115:AT$134,AT$38+2,FALSE),0)+IFERROR(VLOOKUP($A58,$A$148:AT$167,AT$38+2,0),0)+IFERROR(VLOOKUP($A58,$A$181:AT$200,AT$38+2,0),0)+IFERROR(VLOOKUP($A58,$A$214:AT$233,AT$38+2,0),0)+IFERROR(VLOOKUP($A58,$A$247:AT$266,AT$38+2,0),0)+IFERROR(VLOOKUP($A58,$A$313:AT$332,AT$38+2,0),0)+IFERROR(VLOOKUP($A58,$A$280:AT$299,AT$38+2,0),0)+IFERROR(VLOOKUP($A58,$A$346:AT$365,AT$38+2,0),0)+IFERROR(VLOOKUP($A58,$A$379:AT$398,AT$38+2,0),0),"")</f>
        <v/>
      </c>
      <c r="AU58" s="362" t="str">
        <f>IF(AND(ISNUMBER($A58),AU$46&gt;AU$47),IFERROR(VLOOKUP($A58,$A$82:AU$101,AU$38+2,0),0)+IFERROR(VLOOKUP($A58,$A$115:AU$134,AU$38+2,FALSE),0)+IFERROR(VLOOKUP($A58,$A$148:AU$167,AU$38+2,0),0)+IFERROR(VLOOKUP($A58,$A$181:AU$200,AU$38+2,0),0)+IFERROR(VLOOKUP($A58,$A$214:AU$233,AU$38+2,0),0)+IFERROR(VLOOKUP($A58,$A$247:AU$266,AU$38+2,0),0)+IFERROR(VLOOKUP($A58,$A$313:AU$332,AU$38+2,0),0)+IFERROR(VLOOKUP($A58,$A$280:AU$299,AU$38+2,0),0)+IFERROR(VLOOKUP($A58,$A$346:AU$365,AU$38+2,0),0)+IFERROR(VLOOKUP($A58,$A$379:AU$398,AU$38+2,0),0),"")</f>
        <v/>
      </c>
      <c r="AV58" s="362" t="str">
        <f>IF(AND(ISNUMBER($A58),AV$46&gt;AV$47),IFERROR(VLOOKUP($A58,$A$82:AV$101,AV$38+2,0),0)+IFERROR(VLOOKUP($A58,$A$115:AV$134,AV$38+2,FALSE),0)+IFERROR(VLOOKUP($A58,$A$148:AV$167,AV$38+2,0),0)+IFERROR(VLOOKUP($A58,$A$181:AV$200,AV$38+2,0),0)+IFERROR(VLOOKUP($A58,$A$214:AV$233,AV$38+2,0),0)+IFERROR(VLOOKUP($A58,$A$247:AV$266,AV$38+2,0),0)+IFERROR(VLOOKUP($A58,$A$313:AV$332,AV$38+2,0),0)+IFERROR(VLOOKUP($A58,$A$280:AV$299,AV$38+2,0),0)+IFERROR(VLOOKUP($A58,$A$346:AV$365,AV$38+2,0),0)+IFERROR(VLOOKUP($A58,$A$379:AV$398,AV$38+2,0),0),"")</f>
        <v/>
      </c>
      <c r="AW58" s="362" t="str">
        <f>IF(AND(ISNUMBER($A58),AW$46&gt;AW$47),IFERROR(VLOOKUP($A58,$A$82:AW$101,AW$38+2,0),0)+IFERROR(VLOOKUP($A58,$A$115:AW$134,AW$38+2,FALSE),0)+IFERROR(VLOOKUP($A58,$A$148:AW$167,AW$38+2,0),0)+IFERROR(VLOOKUP($A58,$A$181:AW$200,AW$38+2,0),0)+IFERROR(VLOOKUP($A58,$A$214:AW$233,AW$38+2,0),0)+IFERROR(VLOOKUP($A58,$A$247:AW$266,AW$38+2,0),0)+IFERROR(VLOOKUP($A58,$A$313:AW$332,AW$38+2,0),0)+IFERROR(VLOOKUP($A58,$A$280:AW$299,AW$38+2,0),0)+IFERROR(VLOOKUP($A58,$A$346:AW$365,AW$38+2,0),0)+IFERROR(VLOOKUP($A58,$A$379:AW$398,AW$38+2,0),0),"")</f>
        <v/>
      </c>
      <c r="AX58" s="362" t="str">
        <f>IF(AND(ISNUMBER($A58),AX$46&gt;AX$47),IFERROR(VLOOKUP($A58,$A$82:AX$101,AX$38+2,0),0)+IFERROR(VLOOKUP($A58,$A$115:AX$134,AX$38+2,FALSE),0)+IFERROR(VLOOKUP($A58,$A$148:AX$167,AX$38+2,0),0)+IFERROR(VLOOKUP($A58,$A$181:AX$200,AX$38+2,0),0)+IFERROR(VLOOKUP($A58,$A$214:AX$233,AX$38+2,0),0)+IFERROR(VLOOKUP($A58,$A$247:AX$266,AX$38+2,0),0)+IFERROR(VLOOKUP($A58,$A$313:AX$332,AX$38+2,0),0)+IFERROR(VLOOKUP($A58,$A$280:AX$299,AX$38+2,0),0)+IFERROR(VLOOKUP($A58,$A$346:AX$365,AX$38+2,0),0)+IFERROR(VLOOKUP($A58,$A$379:AX$398,AX$38+2,0),0),"")</f>
        <v/>
      </c>
      <c r="AY58" s="362" t="str">
        <f>IF(AND(ISNUMBER($A58),AY$46&gt;AY$47),IFERROR(VLOOKUP($A58,$A$82:AY$101,AY$38+2,0),0)+IFERROR(VLOOKUP($A58,$A$115:AY$134,AY$38+2,FALSE),0)+IFERROR(VLOOKUP($A58,$A$148:AY$167,AY$38+2,0),0)+IFERROR(VLOOKUP($A58,$A$181:AY$200,AY$38+2,0),0)+IFERROR(VLOOKUP($A58,$A$214:AY$233,AY$38+2,0),0)+IFERROR(VLOOKUP($A58,$A$247:AY$266,AY$38+2,0),0)+IFERROR(VLOOKUP($A58,$A$313:AY$332,AY$38+2,0),0)+IFERROR(VLOOKUP($A58,$A$280:AY$299,AY$38+2,0),0)+IFERROR(VLOOKUP($A58,$A$346:AY$365,AY$38+2,0),0)+IFERROR(VLOOKUP($A58,$A$379:AY$398,AY$38+2,0),0),"")</f>
        <v/>
      </c>
      <c r="AZ58" s="362" t="str">
        <f>IF(AND(ISNUMBER($A58),AZ$46&gt;AZ$47),IFERROR(VLOOKUP($A58,$A$82:AZ$101,AZ$38+2,0),0)+IFERROR(VLOOKUP($A58,$A$115:AZ$134,AZ$38+2,FALSE),0)+IFERROR(VLOOKUP($A58,$A$148:AZ$167,AZ$38+2,0),0)+IFERROR(VLOOKUP($A58,$A$181:AZ$200,AZ$38+2,0),0)+IFERROR(VLOOKUP($A58,$A$214:AZ$233,AZ$38+2,0),0)+IFERROR(VLOOKUP($A58,$A$247:AZ$266,AZ$38+2,0),0)+IFERROR(VLOOKUP($A58,$A$313:AZ$332,AZ$38+2,0),0)+IFERROR(VLOOKUP($A58,$A$280:AZ$299,AZ$38+2,0),0)+IFERROR(VLOOKUP($A58,$A$346:AZ$365,AZ$38+2,0),0)+IFERROR(VLOOKUP($A58,$A$379:AZ$398,AZ$38+2,0),0),"")</f>
        <v/>
      </c>
      <c r="BA58" s="363" t="str">
        <f>IF(AND(ISNUMBER($A58),BA$46&gt;BA$47),IFERROR(VLOOKUP($A58,$A$82:BA$101,BA$38+2,0),0)+IFERROR(VLOOKUP($A58,$A$115:BA$134,BA$38+2,FALSE),0)+IFERROR(VLOOKUP($A58,$A$148:BA$167,BA$38+2,0),0)+IFERROR(VLOOKUP($A58,$A$181:BA$200,BA$38+2,0),0)+IFERROR(VLOOKUP($A58,$A$214:BA$233,BA$38+2,0),0)+IFERROR(VLOOKUP($A58,$A$247:BA$266,BA$38+2,0),0)+IFERROR(VLOOKUP($A58,$A$313:BA$332,BA$38+2,0),0)+IFERROR(VLOOKUP($A58,$A$280:BA$299,BA$38+2,0),0)+IFERROR(VLOOKUP($A58,$A$346:BA$365,BA$38+2,0),0)+IFERROR(VLOOKUP($A58,$A$379:BA$398,BA$38+2,0),0),"")</f>
        <v/>
      </c>
    </row>
    <row r="59" spans="1:53" x14ac:dyDescent="0.2">
      <c r="A59" s="340" t="str">
        <f>IF($B43=COUNT($A50:$A58),"",IF(A58&lt;DATE(YEAR(A58),MONTH($K$4),DAY($K$4)),DATE(YEAR(A58),MONTH($K$4),DAY($K$4)),IF(A58&lt;DATE(YEAR(A58),MONTH($K$5),DAY($K$5)),DATE(YEAR(A58),MONTH($K$5),DAY($K$5)),IF(A58&lt;DATE(YEAR(A58),MONTH($K$6),DAY($K$6)),DATE(YEAR(A58),MONTH($K$6),DAY($K$6)),DATE(YEAR(A58)+1,MONTH($K$3),DAY($K$3))))))</f>
        <v/>
      </c>
      <c r="B59" s="335" t="str">
        <f t="shared" si="17"/>
        <v/>
      </c>
      <c r="C59" s="362" t="str">
        <f>IF(AND(ISNUMBER($A59),C$46&gt;C$47),IFERROR(VLOOKUP($A59,$A$82:C$101,C$38+2,0),0)+IFERROR(VLOOKUP($A59,$A$115:C$134,C$38+2,FALSE),0)+IFERROR(VLOOKUP($A59,$A$148:C$167,C$38+2,0),0)+IFERROR(VLOOKUP($A59,$A$181:C$200,C$38+2,0),0)+IFERROR(VLOOKUP($A59,$A$214:C$233,C$38+2,0),0)+IFERROR(VLOOKUP($A59,$A$247:C$266,C$38+2,0),0)+IFERROR(VLOOKUP($A59,$A$313:C$332,C$38+2,0),0)+IFERROR(VLOOKUP($A59,$A$280:C$299,C$38+2,0),0)+IFERROR(VLOOKUP($A59,$A$346:C$365,C$38+2,0),0)+IFERROR(VLOOKUP($A59,$A$379:C$398,C$38+2,0),0),"")</f>
        <v/>
      </c>
      <c r="D59" s="362" t="str">
        <f>IF(AND(ISNUMBER($A59),D$46&gt;D$47),IFERROR(VLOOKUP($A59,$A$82:D$101,D$38+2,0),0)+IFERROR(VLOOKUP($A59,$A$115:D$134,D$38+2,FALSE),0)+IFERROR(VLOOKUP($A59,$A$148:D$167,D$38+2,0),0)+IFERROR(VLOOKUP($A59,$A$181:D$200,D$38+2,0),0)+IFERROR(VLOOKUP($A59,$A$214:D$233,D$38+2,0),0)+IFERROR(VLOOKUP($A59,$A$247:D$266,D$38+2,0),0)+IFERROR(VLOOKUP($A59,$A$313:D$332,D$38+2,0),0)+IFERROR(VLOOKUP($A59,$A$280:D$299,D$38+2,0),0)+IFERROR(VLOOKUP($A59,$A$346:D$365,D$38+2,0),0)+IFERROR(VLOOKUP($A59,$A$379:D$398,D$38+2,0),0),"")</f>
        <v/>
      </c>
      <c r="E59" s="362" t="str">
        <f>IF(AND(ISNUMBER($A59),E$46&gt;E$47),IFERROR(VLOOKUP($A59,$A$82:E$101,E$38+2,0),0)+IFERROR(VLOOKUP($A59,$A$115:E$134,E$38+2,FALSE),0)+IFERROR(VLOOKUP($A59,$A$148:E$167,E$38+2,0),0)+IFERROR(VLOOKUP($A59,$A$181:E$200,E$38+2,0),0)+IFERROR(VLOOKUP($A59,$A$214:E$233,E$38+2,0),0)+IFERROR(VLOOKUP($A59,$A$247:E$266,E$38+2,0),0)+IFERROR(VLOOKUP($A59,$A$313:E$332,E$38+2,0),0)+IFERROR(VLOOKUP($A59,$A$280:E$299,E$38+2,0),0)+IFERROR(VLOOKUP($A59,$A$346:E$365,E$38+2,0),0)+IFERROR(VLOOKUP($A59,$A$379:E$398,E$38+2,0),0),"")</f>
        <v/>
      </c>
      <c r="F59" s="362" t="str">
        <f>IF(AND(ISNUMBER($A59),F$46&gt;F$47),IFERROR(VLOOKUP($A59,$A$82:F$101,F$38+2,0),0)+IFERROR(VLOOKUP($A59,$A$115:F$134,F$38+2,FALSE),0)+IFERROR(VLOOKUP($A59,$A$148:F$167,F$38+2,0),0)+IFERROR(VLOOKUP($A59,$A$181:F$200,F$38+2,0),0)+IFERROR(VLOOKUP($A59,$A$214:F$233,F$38+2,0),0)+IFERROR(VLOOKUP($A59,$A$247:F$266,F$38+2,0),0)+IFERROR(VLOOKUP($A59,$A$313:F$332,F$38+2,0),0)+IFERROR(VLOOKUP($A59,$A$280:F$299,F$38+2,0),0)+IFERROR(VLOOKUP($A59,$A$346:F$365,F$38+2,0),0)+IFERROR(VLOOKUP($A59,$A$379:F$398,F$38+2,0),0),"")</f>
        <v/>
      </c>
      <c r="G59" s="362" t="str">
        <f>IF(AND(ISNUMBER($A59),G$46&gt;G$47),IFERROR(VLOOKUP($A59,$A$82:G$101,G$38+2,0),0)+IFERROR(VLOOKUP($A59,$A$115:G$134,G$38+2,FALSE),0)+IFERROR(VLOOKUP($A59,$A$148:G$167,G$38+2,0),0)+IFERROR(VLOOKUP($A59,$A$181:G$200,G$38+2,0),0)+IFERROR(VLOOKUP($A59,$A$214:G$233,G$38+2,0),0)+IFERROR(VLOOKUP($A59,$A$247:G$266,G$38+2,0),0)+IFERROR(VLOOKUP($A59,$A$313:G$332,G$38+2,0),0)+IFERROR(VLOOKUP($A59,$A$280:G$299,G$38+2,0),0)+IFERROR(VLOOKUP($A59,$A$346:G$365,G$38+2,0),0)+IFERROR(VLOOKUP($A59,$A$379:G$398,G$38+2,0),0),"")</f>
        <v/>
      </c>
      <c r="H59" s="362" t="str">
        <f>IF(AND(ISNUMBER($A59),H$46&gt;H$47),IFERROR(VLOOKUP($A59,$A$82:H$101,H$38+2,0),0)+IFERROR(VLOOKUP($A59,$A$115:H$134,H$38+2,FALSE),0)+IFERROR(VLOOKUP($A59,$A$148:H$167,H$38+2,0),0)+IFERROR(VLOOKUP($A59,$A$181:H$200,H$38+2,0),0)+IFERROR(VLOOKUP($A59,$A$214:H$233,H$38+2,0),0)+IFERROR(VLOOKUP($A59,$A$247:H$266,H$38+2,0),0)+IFERROR(VLOOKUP($A59,$A$313:H$332,H$38+2,0),0)+IFERROR(VLOOKUP($A59,$A$280:H$299,H$38+2,0),0)+IFERROR(VLOOKUP($A59,$A$346:H$365,H$38+2,0),0)+IFERROR(VLOOKUP($A59,$A$379:H$398,H$38+2,0),0),"")</f>
        <v/>
      </c>
      <c r="I59" s="362" t="str">
        <f>IF(AND(ISNUMBER($A59),I$46&gt;I$47),IFERROR(VLOOKUP($A59,$A$82:I$101,I$38+2,0),0)+IFERROR(VLOOKUP($A59,$A$115:I$134,I$38+2,FALSE),0)+IFERROR(VLOOKUP($A59,$A$148:I$167,I$38+2,0),0)+IFERROR(VLOOKUP($A59,$A$181:I$200,I$38+2,0),0)+IFERROR(VLOOKUP($A59,$A$214:I$233,I$38+2,0),0)+IFERROR(VLOOKUP($A59,$A$247:I$266,I$38+2,0),0)+IFERROR(VLOOKUP($A59,$A$313:I$332,I$38+2,0),0)+IFERROR(VLOOKUP($A59,$A$280:I$299,I$38+2,0),0)+IFERROR(VLOOKUP($A59,$A$346:I$365,I$38+2,0),0)+IFERROR(VLOOKUP($A59,$A$379:I$398,I$38+2,0),0),"")</f>
        <v/>
      </c>
      <c r="J59" s="362" t="str">
        <f>IF(AND(ISNUMBER($A59),J$46&gt;J$47),IFERROR(VLOOKUP($A59,$A$82:J$101,J$38+2,0),0)+IFERROR(VLOOKUP($A59,$A$115:J$134,J$38+2,FALSE),0)+IFERROR(VLOOKUP($A59,$A$148:J$167,J$38+2,0),0)+IFERROR(VLOOKUP($A59,$A$181:J$200,J$38+2,0),0)+IFERROR(VLOOKUP($A59,$A$214:J$233,J$38+2,0),0)+IFERROR(VLOOKUP($A59,$A$247:J$266,J$38+2,0),0)+IFERROR(VLOOKUP($A59,$A$313:J$332,J$38+2,0),0)+IFERROR(VLOOKUP($A59,$A$280:J$299,J$38+2,0),0)+IFERROR(VLOOKUP($A59,$A$346:J$365,J$38+2,0),0)+IFERROR(VLOOKUP($A59,$A$379:J$398,J$38+2,0),0),"")</f>
        <v/>
      </c>
      <c r="K59" s="362" t="str">
        <f>IF(AND(ISNUMBER($A59),K$46&gt;K$47),IFERROR(VLOOKUP($A59,$A$82:K$101,K$38+2,0),0)+IFERROR(VLOOKUP($A59,$A$115:K$134,K$38+2,FALSE),0)+IFERROR(VLOOKUP($A59,$A$148:K$167,K$38+2,0),0)+IFERROR(VLOOKUP($A59,$A$181:K$200,K$38+2,0),0)+IFERROR(VLOOKUP($A59,$A$214:K$233,K$38+2,0),0)+IFERROR(VLOOKUP($A59,$A$247:K$266,K$38+2,0),0)+IFERROR(VLOOKUP($A59,$A$313:K$332,K$38+2,0),0)+IFERROR(VLOOKUP($A59,$A$280:K$299,K$38+2,0),0)+IFERROR(VLOOKUP($A59,$A$346:K$365,K$38+2,0),0)+IFERROR(VLOOKUP($A59,$A$379:K$398,K$38+2,0),0),"")</f>
        <v/>
      </c>
      <c r="L59" s="362" t="str">
        <f>IF(AND(ISNUMBER($A59),L$46&gt;L$47),IFERROR(VLOOKUP($A59,$A$82:L$101,L$38+2,0),0)+IFERROR(VLOOKUP($A59,$A$115:L$134,L$38+2,FALSE),0)+IFERROR(VLOOKUP($A59,$A$148:L$167,L$38+2,0),0)+IFERROR(VLOOKUP($A59,$A$181:L$200,L$38+2,0),0)+IFERROR(VLOOKUP($A59,$A$214:L$233,L$38+2,0),0)+IFERROR(VLOOKUP($A59,$A$247:L$266,L$38+2,0),0)+IFERROR(VLOOKUP($A59,$A$313:L$332,L$38+2,0),0)+IFERROR(VLOOKUP($A59,$A$280:L$299,L$38+2,0),0)+IFERROR(VLOOKUP($A59,$A$346:L$365,L$38+2,0),0)+IFERROR(VLOOKUP($A59,$A$379:L$398,L$38+2,0),0),"")</f>
        <v/>
      </c>
      <c r="M59" s="362" t="str">
        <f>IF(AND(ISNUMBER($A59),M$46&gt;M$47),IFERROR(VLOOKUP($A59,$A$82:M$101,M$38+2,0),0)+IFERROR(VLOOKUP($A59,$A$115:M$134,M$38+2,FALSE),0)+IFERROR(VLOOKUP($A59,$A$148:M$167,M$38+2,0),0)+IFERROR(VLOOKUP($A59,$A$181:M$200,M$38+2,0),0)+IFERROR(VLOOKUP($A59,$A$214:M$233,M$38+2,0),0)+IFERROR(VLOOKUP($A59,$A$247:M$266,M$38+2,0),0)+IFERROR(VLOOKUP($A59,$A$313:M$332,M$38+2,0),0)+IFERROR(VLOOKUP($A59,$A$280:M$299,M$38+2,0),0)+IFERROR(VLOOKUP($A59,$A$346:M$365,M$38+2,0),0)+IFERROR(VLOOKUP($A59,$A$379:M$398,M$38+2,0),0),"")</f>
        <v/>
      </c>
      <c r="N59" s="362" t="str">
        <f>IF(AND(ISNUMBER($A59),N$46&gt;N$47),IFERROR(VLOOKUP($A59,$A$82:N$101,N$38+2,0),0)+IFERROR(VLOOKUP($A59,$A$115:N$134,N$38+2,FALSE),0)+IFERROR(VLOOKUP($A59,$A$148:N$167,N$38+2,0),0)+IFERROR(VLOOKUP($A59,$A$181:N$200,N$38+2,0),0)+IFERROR(VLOOKUP($A59,$A$214:N$233,N$38+2,0),0)+IFERROR(VLOOKUP($A59,$A$247:N$266,N$38+2,0),0)+IFERROR(VLOOKUP($A59,$A$313:N$332,N$38+2,0),0)+IFERROR(VLOOKUP($A59,$A$280:N$299,N$38+2,0),0)+IFERROR(VLOOKUP($A59,$A$346:N$365,N$38+2,0),0)+IFERROR(VLOOKUP($A59,$A$379:N$398,N$38+2,0),0),"")</f>
        <v/>
      </c>
      <c r="O59" s="362" t="str">
        <f>IF(AND(ISNUMBER($A59),O$46&gt;O$47),IFERROR(VLOOKUP($A59,$A$82:O$101,O$38+2,0),0)+IFERROR(VLOOKUP($A59,$A$115:O$134,O$38+2,FALSE),0)+IFERROR(VLOOKUP($A59,$A$148:O$167,O$38+2,0),0)+IFERROR(VLOOKUP($A59,$A$181:O$200,O$38+2,0),0)+IFERROR(VLOOKUP($A59,$A$214:O$233,O$38+2,0),0)+IFERROR(VLOOKUP($A59,$A$247:O$266,O$38+2,0),0)+IFERROR(VLOOKUP($A59,$A$313:O$332,O$38+2,0),0)+IFERROR(VLOOKUP($A59,$A$280:O$299,O$38+2,0),0)+IFERROR(VLOOKUP($A59,$A$346:O$365,O$38+2,0),0)+IFERROR(VLOOKUP($A59,$A$379:O$398,O$38+2,0),0),"")</f>
        <v/>
      </c>
      <c r="P59" s="362" t="str">
        <f>IF(AND(ISNUMBER($A59),P$46&gt;P$47),IFERROR(VLOOKUP($A59,$A$82:P$101,P$38+2,0),0)+IFERROR(VLOOKUP($A59,$A$115:P$134,P$38+2,FALSE),0)+IFERROR(VLOOKUP($A59,$A$148:P$167,P$38+2,0),0)+IFERROR(VLOOKUP($A59,$A$181:P$200,P$38+2,0),0)+IFERROR(VLOOKUP($A59,$A$214:P$233,P$38+2,0),0)+IFERROR(VLOOKUP($A59,$A$247:P$266,P$38+2,0),0)+IFERROR(VLOOKUP($A59,$A$313:P$332,P$38+2,0),0)+IFERROR(VLOOKUP($A59,$A$280:P$299,P$38+2,0),0)+IFERROR(VLOOKUP($A59,$A$346:P$365,P$38+2,0),0)+IFERROR(VLOOKUP($A59,$A$379:P$398,P$38+2,0),0),"")</f>
        <v/>
      </c>
      <c r="Q59" s="362" t="str">
        <f>IF(AND(ISNUMBER($A59),Q$46&gt;Q$47),IFERROR(VLOOKUP($A59,$A$82:Q$101,Q$38+2,0),0)+IFERROR(VLOOKUP($A59,$A$115:Q$134,Q$38+2,FALSE),0)+IFERROR(VLOOKUP($A59,$A$148:Q$167,Q$38+2,0),0)+IFERROR(VLOOKUP($A59,$A$181:Q$200,Q$38+2,0),0)+IFERROR(VLOOKUP($A59,$A$214:Q$233,Q$38+2,0),0)+IFERROR(VLOOKUP($A59,$A$247:Q$266,Q$38+2,0),0)+IFERROR(VLOOKUP($A59,$A$313:Q$332,Q$38+2,0),0)+IFERROR(VLOOKUP($A59,$A$280:Q$299,Q$38+2,0),0)+IFERROR(VLOOKUP($A59,$A$346:Q$365,Q$38+2,0),0)+IFERROR(VLOOKUP($A59,$A$379:Q$398,Q$38+2,0),0),"")</f>
        <v/>
      </c>
      <c r="R59" s="362" t="str">
        <f>IF(AND(ISNUMBER($A59),R$46&gt;R$47),IFERROR(VLOOKUP($A59,$A$82:R$101,R$38+2,0),0)+IFERROR(VLOOKUP($A59,$A$115:R$134,R$38+2,FALSE),0)+IFERROR(VLOOKUP($A59,$A$148:R$167,R$38+2,0),0)+IFERROR(VLOOKUP($A59,$A$181:R$200,R$38+2,0),0)+IFERROR(VLOOKUP($A59,$A$214:R$233,R$38+2,0),0)+IFERROR(VLOOKUP($A59,$A$247:R$266,R$38+2,0),0)+IFERROR(VLOOKUP($A59,$A$313:R$332,R$38+2,0),0)+IFERROR(VLOOKUP($A59,$A$280:R$299,R$38+2,0),0)+IFERROR(VLOOKUP($A59,$A$346:R$365,R$38+2,0),0)+IFERROR(VLOOKUP($A59,$A$379:R$398,R$38+2,0),0),"")</f>
        <v/>
      </c>
      <c r="S59" s="362" t="str">
        <f>IF(AND(ISNUMBER($A59),S$46&gt;S$47),IFERROR(VLOOKUP($A59,$A$82:S$101,S$38+2,0),0)+IFERROR(VLOOKUP($A59,$A$115:S$134,S$38+2,FALSE),0)+IFERROR(VLOOKUP($A59,$A$148:S$167,S$38+2,0),0)+IFERROR(VLOOKUP($A59,$A$181:S$200,S$38+2,0),0)+IFERROR(VLOOKUP($A59,$A$214:S$233,S$38+2,0),0)+IFERROR(VLOOKUP($A59,$A$247:S$266,S$38+2,0),0)+IFERROR(VLOOKUP($A59,$A$313:S$332,S$38+2,0),0)+IFERROR(VLOOKUP($A59,$A$280:S$299,S$38+2,0),0)+IFERROR(VLOOKUP($A59,$A$346:S$365,S$38+2,0),0)+IFERROR(VLOOKUP($A59,$A$379:S$398,S$38+2,0),0),"")</f>
        <v/>
      </c>
      <c r="T59" s="362" t="str">
        <f>IF(AND(ISNUMBER($A59),T$46&gt;T$47),IFERROR(VLOOKUP($A59,$A$82:T$101,T$38+2,0),0)+IFERROR(VLOOKUP($A59,$A$115:T$134,T$38+2,FALSE),0)+IFERROR(VLOOKUP($A59,$A$148:T$167,T$38+2,0),0)+IFERROR(VLOOKUP($A59,$A$181:T$200,T$38+2,0),0)+IFERROR(VLOOKUP($A59,$A$214:T$233,T$38+2,0),0)+IFERROR(VLOOKUP($A59,$A$247:T$266,T$38+2,0),0)+IFERROR(VLOOKUP($A59,$A$313:T$332,T$38+2,0),0)+IFERROR(VLOOKUP($A59,$A$280:T$299,T$38+2,0),0)+IFERROR(VLOOKUP($A59,$A$346:T$365,T$38+2,0),0)+IFERROR(VLOOKUP($A59,$A$379:T$398,T$38+2,0),0),"")</f>
        <v/>
      </c>
      <c r="U59" s="362" t="str">
        <f>IF(AND(ISNUMBER($A59),U$46&gt;U$47),IFERROR(VLOOKUP($A59,$A$82:U$101,U$38+2,0),0)+IFERROR(VLOOKUP($A59,$A$115:U$134,U$38+2,FALSE),0)+IFERROR(VLOOKUP($A59,$A$148:U$167,U$38+2,0),0)+IFERROR(VLOOKUP($A59,$A$181:U$200,U$38+2,0),0)+IFERROR(VLOOKUP($A59,$A$214:U$233,U$38+2,0),0)+IFERROR(VLOOKUP($A59,$A$247:U$266,U$38+2,0),0)+IFERROR(VLOOKUP($A59,$A$313:U$332,U$38+2,0),0)+IFERROR(VLOOKUP($A59,$A$280:U$299,U$38+2,0),0)+IFERROR(VLOOKUP($A59,$A$346:U$365,U$38+2,0),0)+IFERROR(VLOOKUP($A59,$A$379:U$398,U$38+2,0),0),"")</f>
        <v/>
      </c>
      <c r="V59" s="362" t="str">
        <f>IF(AND(ISNUMBER($A59),V$46&gt;V$47),IFERROR(VLOOKUP($A59,$A$82:V$101,V$38+2,0),0)+IFERROR(VLOOKUP($A59,$A$115:V$134,V$38+2,FALSE),0)+IFERROR(VLOOKUP($A59,$A$148:V$167,V$38+2,0),0)+IFERROR(VLOOKUP($A59,$A$181:V$200,V$38+2,0),0)+IFERROR(VLOOKUP($A59,$A$214:V$233,V$38+2,0),0)+IFERROR(VLOOKUP($A59,$A$247:V$266,V$38+2,0),0)+IFERROR(VLOOKUP($A59,$A$313:V$332,V$38+2,0),0)+IFERROR(VLOOKUP($A59,$A$280:V$299,V$38+2,0),0)+IFERROR(VLOOKUP($A59,$A$346:V$365,V$38+2,0),0)+IFERROR(VLOOKUP($A59,$A$379:V$398,V$38+2,0),0),"")</f>
        <v/>
      </c>
      <c r="W59" s="362" t="str">
        <f>IF(AND(ISNUMBER($A59),W$46&gt;W$47),IFERROR(VLOOKUP($A59,$A$82:W$101,W$38+2,0),0)+IFERROR(VLOOKUP($A59,$A$115:W$134,W$38+2,FALSE),0)+IFERROR(VLOOKUP($A59,$A$148:W$167,W$38+2,0),0)+IFERROR(VLOOKUP($A59,$A$181:W$200,W$38+2,0),0)+IFERROR(VLOOKUP($A59,$A$214:W$233,W$38+2,0),0)+IFERROR(VLOOKUP($A59,$A$247:W$266,W$38+2,0),0)+IFERROR(VLOOKUP($A59,$A$313:W$332,W$38+2,0),0)+IFERROR(VLOOKUP($A59,$A$280:W$299,W$38+2,0),0)+IFERROR(VLOOKUP($A59,$A$346:W$365,W$38+2,0),0)+IFERROR(VLOOKUP($A59,$A$379:W$398,W$38+2,0),0),"")</f>
        <v/>
      </c>
      <c r="X59" s="362" t="str">
        <f>IF(AND(ISNUMBER($A59),X$46&gt;X$47),IFERROR(VLOOKUP($A59,$A$82:X$101,X$38+2,0),0)+IFERROR(VLOOKUP($A59,$A$115:X$134,X$38+2,FALSE),0)+IFERROR(VLOOKUP($A59,$A$148:X$167,X$38+2,0),0)+IFERROR(VLOOKUP($A59,$A$181:X$200,X$38+2,0),0)+IFERROR(VLOOKUP($A59,$A$214:X$233,X$38+2,0),0)+IFERROR(VLOOKUP($A59,$A$247:X$266,X$38+2,0),0)+IFERROR(VLOOKUP($A59,$A$313:X$332,X$38+2,0),0)+IFERROR(VLOOKUP($A59,$A$280:X$299,X$38+2,0),0)+IFERROR(VLOOKUP($A59,$A$346:X$365,X$38+2,0),0)+IFERROR(VLOOKUP($A59,$A$379:X$398,X$38+2,0),0),"")</f>
        <v/>
      </c>
      <c r="Y59" s="362" t="str">
        <f>IF(AND(ISNUMBER($A59),Y$46&gt;Y$47),IFERROR(VLOOKUP($A59,$A$82:Y$101,Y$38+2,0),0)+IFERROR(VLOOKUP($A59,$A$115:Y$134,Y$38+2,FALSE),0)+IFERROR(VLOOKUP($A59,$A$148:Y$167,Y$38+2,0),0)+IFERROR(VLOOKUP($A59,$A$181:Y$200,Y$38+2,0),0)+IFERROR(VLOOKUP($A59,$A$214:Y$233,Y$38+2,0),0)+IFERROR(VLOOKUP($A59,$A$247:Y$266,Y$38+2,0),0)+IFERROR(VLOOKUP($A59,$A$313:Y$332,Y$38+2,0),0)+IFERROR(VLOOKUP($A59,$A$280:Y$299,Y$38+2,0),0)+IFERROR(VLOOKUP($A59,$A$346:Y$365,Y$38+2,0),0)+IFERROR(VLOOKUP($A59,$A$379:Y$398,Y$38+2,0),0),"")</f>
        <v/>
      </c>
      <c r="Z59" s="362" t="str">
        <f>IF(AND(ISNUMBER($A59),Z$46&gt;Z$47),IFERROR(VLOOKUP($A59,$A$82:Z$101,Z$38+2,0),0)+IFERROR(VLOOKUP($A59,$A$115:Z$134,Z$38+2,FALSE),0)+IFERROR(VLOOKUP($A59,$A$148:Z$167,Z$38+2,0),0)+IFERROR(VLOOKUP($A59,$A$181:Z$200,Z$38+2,0),0)+IFERROR(VLOOKUP($A59,$A$214:Z$233,Z$38+2,0),0)+IFERROR(VLOOKUP($A59,$A$247:Z$266,Z$38+2,0),0)+IFERROR(VLOOKUP($A59,$A$313:Z$332,Z$38+2,0),0)+IFERROR(VLOOKUP($A59,$A$280:Z$299,Z$38+2,0),0)+IFERROR(VLOOKUP($A59,$A$346:Z$365,Z$38+2,0),0)+IFERROR(VLOOKUP($A59,$A$379:Z$398,Z$38+2,0),0),"")</f>
        <v/>
      </c>
      <c r="AA59" s="362" t="str">
        <f>IF(AND(ISNUMBER($A59),AA$46&gt;AA$47),IFERROR(VLOOKUP($A59,$A$82:AA$101,AA$38+2,0),0)+IFERROR(VLOOKUP($A59,$A$115:AA$134,AA$38+2,FALSE),0)+IFERROR(VLOOKUP($A59,$A$148:AA$167,AA$38+2,0),0)+IFERROR(VLOOKUP($A59,$A$181:AA$200,AA$38+2,0),0)+IFERROR(VLOOKUP($A59,$A$214:AA$233,AA$38+2,0),0)+IFERROR(VLOOKUP($A59,$A$247:AA$266,AA$38+2,0),0)+IFERROR(VLOOKUP($A59,$A$313:AA$332,AA$38+2,0),0)+IFERROR(VLOOKUP($A59,$A$280:AA$299,AA$38+2,0),0)+IFERROR(VLOOKUP($A59,$A$346:AA$365,AA$38+2,0),0)+IFERROR(VLOOKUP($A59,$A$379:AA$398,AA$38+2,0),0),"")</f>
        <v/>
      </c>
      <c r="AB59" s="362" t="str">
        <f>IF(AND(ISNUMBER($A59),AB$46&gt;AB$47),IFERROR(VLOOKUP($A59,$A$82:AB$101,AB$38+2,0),0)+IFERROR(VLOOKUP($A59,$A$115:AB$134,AB$38+2,FALSE),0)+IFERROR(VLOOKUP($A59,$A$148:AB$167,AB$38+2,0),0)+IFERROR(VLOOKUP($A59,$A$181:AB$200,AB$38+2,0),0)+IFERROR(VLOOKUP($A59,$A$214:AB$233,AB$38+2,0),0)+IFERROR(VLOOKUP($A59,$A$247:AB$266,AB$38+2,0),0)+IFERROR(VLOOKUP($A59,$A$313:AB$332,AB$38+2,0),0)+IFERROR(VLOOKUP($A59,$A$280:AB$299,AB$38+2,0),0)+IFERROR(VLOOKUP($A59,$A$346:AB$365,AB$38+2,0),0)+IFERROR(VLOOKUP($A59,$A$379:AB$398,AB$38+2,0),0),"")</f>
        <v/>
      </c>
      <c r="AC59" s="362" t="str">
        <f>IF(AND(ISNUMBER($A59),AC$46&gt;AC$47),IFERROR(VLOOKUP($A59,$A$82:AC$101,AC$38+2,0),0)+IFERROR(VLOOKUP($A59,$A$115:AC$134,AC$38+2,FALSE),0)+IFERROR(VLOOKUP($A59,$A$148:AC$167,AC$38+2,0),0)+IFERROR(VLOOKUP($A59,$A$181:AC$200,AC$38+2,0),0)+IFERROR(VLOOKUP($A59,$A$214:AC$233,AC$38+2,0),0)+IFERROR(VLOOKUP($A59,$A$247:AC$266,AC$38+2,0),0)+IFERROR(VLOOKUP($A59,$A$313:AC$332,AC$38+2,0),0)+IFERROR(VLOOKUP($A59,$A$280:AC$299,AC$38+2,0),0)+IFERROR(VLOOKUP($A59,$A$346:AC$365,AC$38+2,0),0)+IFERROR(VLOOKUP($A59,$A$379:AC$398,AC$38+2,0),0),"")</f>
        <v/>
      </c>
      <c r="AD59" s="362" t="str">
        <f>IF(AND(ISNUMBER($A59),AD$46&gt;AD$47),IFERROR(VLOOKUP($A59,$A$82:AD$101,AD$38+2,0),0)+IFERROR(VLOOKUP($A59,$A$115:AD$134,AD$38+2,FALSE),0)+IFERROR(VLOOKUP($A59,$A$148:AD$167,AD$38+2,0),0)+IFERROR(VLOOKUP($A59,$A$181:AD$200,AD$38+2,0),0)+IFERROR(VLOOKUP($A59,$A$214:AD$233,AD$38+2,0),0)+IFERROR(VLOOKUP($A59,$A$247:AD$266,AD$38+2,0),0)+IFERROR(VLOOKUP($A59,$A$313:AD$332,AD$38+2,0),0)+IFERROR(VLOOKUP($A59,$A$280:AD$299,AD$38+2,0),0)+IFERROR(VLOOKUP($A59,$A$346:AD$365,AD$38+2,0),0)+IFERROR(VLOOKUP($A59,$A$379:AD$398,AD$38+2,0),0),"")</f>
        <v/>
      </c>
      <c r="AE59" s="362" t="str">
        <f>IF(AND(ISNUMBER($A59),AE$46&gt;AE$47),IFERROR(VLOOKUP($A59,$A$82:AE$101,AE$38+2,0),0)+IFERROR(VLOOKUP($A59,$A$115:AE$134,AE$38+2,FALSE),0)+IFERROR(VLOOKUP($A59,$A$148:AE$167,AE$38+2,0),0)+IFERROR(VLOOKUP($A59,$A$181:AE$200,AE$38+2,0),0)+IFERROR(VLOOKUP($A59,$A$214:AE$233,AE$38+2,0),0)+IFERROR(VLOOKUP($A59,$A$247:AE$266,AE$38+2,0),0)+IFERROR(VLOOKUP($A59,$A$313:AE$332,AE$38+2,0),0)+IFERROR(VLOOKUP($A59,$A$280:AE$299,AE$38+2,0),0)+IFERROR(VLOOKUP($A59,$A$346:AE$365,AE$38+2,0),0)+IFERROR(VLOOKUP($A59,$A$379:AE$398,AE$38+2,0),0),"")</f>
        <v/>
      </c>
      <c r="AF59" s="362" t="str">
        <f>IF(AND(ISNUMBER($A59),AF$46&gt;AF$47),IFERROR(VLOOKUP($A59,$A$82:AF$101,AF$38+2,0),0)+IFERROR(VLOOKUP($A59,$A$115:AF$134,AF$38+2,FALSE),0)+IFERROR(VLOOKUP($A59,$A$148:AF$167,AF$38+2,0),0)+IFERROR(VLOOKUP($A59,$A$181:AF$200,AF$38+2,0),0)+IFERROR(VLOOKUP($A59,$A$214:AF$233,AF$38+2,0),0)+IFERROR(VLOOKUP($A59,$A$247:AF$266,AF$38+2,0),0)+IFERROR(VLOOKUP($A59,$A$313:AF$332,AF$38+2,0),0)+IFERROR(VLOOKUP($A59,$A$280:AF$299,AF$38+2,0),0)+IFERROR(VLOOKUP($A59,$A$346:AF$365,AF$38+2,0),0)+IFERROR(VLOOKUP($A59,$A$379:AF$398,AF$38+2,0),0),"")</f>
        <v/>
      </c>
      <c r="AG59" s="362" t="str">
        <f>IF(AND(ISNUMBER($A59),AG$46&gt;AG$47),IFERROR(VLOOKUP($A59,$A$82:AG$101,AG$38+2,0),0)+IFERROR(VLOOKUP($A59,$A$115:AG$134,AG$38+2,FALSE),0)+IFERROR(VLOOKUP($A59,$A$148:AG$167,AG$38+2,0),0)+IFERROR(VLOOKUP($A59,$A$181:AG$200,AG$38+2,0),0)+IFERROR(VLOOKUP($A59,$A$214:AG$233,AG$38+2,0),0)+IFERROR(VLOOKUP($A59,$A$247:AG$266,AG$38+2,0),0)+IFERROR(VLOOKUP($A59,$A$313:AG$332,AG$38+2,0),0)+IFERROR(VLOOKUP($A59,$A$280:AG$299,AG$38+2,0),0)+IFERROR(VLOOKUP($A59,$A$346:AG$365,AG$38+2,0),0)+IFERROR(VLOOKUP($A59,$A$379:AG$398,AG$38+2,0),0),"")</f>
        <v/>
      </c>
      <c r="AH59" s="362" t="str">
        <f>IF(AND(ISNUMBER($A59),AH$46&gt;AH$47),IFERROR(VLOOKUP($A59,$A$82:AH$101,AH$38+2,0),0)+IFERROR(VLOOKUP($A59,$A$115:AH$134,AH$38+2,FALSE),0)+IFERROR(VLOOKUP($A59,$A$148:AH$167,AH$38+2,0),0)+IFERROR(VLOOKUP($A59,$A$181:AH$200,AH$38+2,0),0)+IFERROR(VLOOKUP($A59,$A$214:AH$233,AH$38+2,0),0)+IFERROR(VLOOKUP($A59,$A$247:AH$266,AH$38+2,0),0)+IFERROR(VLOOKUP($A59,$A$313:AH$332,AH$38+2,0),0)+IFERROR(VLOOKUP($A59,$A$280:AH$299,AH$38+2,0),0)+IFERROR(VLOOKUP($A59,$A$346:AH$365,AH$38+2,0),0)+IFERROR(VLOOKUP($A59,$A$379:AH$398,AH$38+2,0),0),"")</f>
        <v/>
      </c>
      <c r="AI59" s="362" t="str">
        <f>IF(AND(ISNUMBER($A59),AI$46&gt;AI$47),IFERROR(VLOOKUP($A59,$A$82:AI$101,AI$38+2,0),0)+IFERROR(VLOOKUP($A59,$A$115:AI$134,AI$38+2,FALSE),0)+IFERROR(VLOOKUP($A59,$A$148:AI$167,AI$38+2,0),0)+IFERROR(VLOOKUP($A59,$A$181:AI$200,AI$38+2,0),0)+IFERROR(VLOOKUP($A59,$A$214:AI$233,AI$38+2,0),0)+IFERROR(VLOOKUP($A59,$A$247:AI$266,AI$38+2,0),0)+IFERROR(VLOOKUP($A59,$A$313:AI$332,AI$38+2,0),0)+IFERROR(VLOOKUP($A59,$A$280:AI$299,AI$38+2,0),0)+IFERROR(VLOOKUP($A59,$A$346:AI$365,AI$38+2,0),0)+IFERROR(VLOOKUP($A59,$A$379:AI$398,AI$38+2,0),0),"")</f>
        <v/>
      </c>
      <c r="AJ59" s="362" t="str">
        <f>IF(AND(ISNUMBER($A59),AJ$46&gt;AJ$47),IFERROR(VLOOKUP($A59,$A$82:AJ$101,AJ$38+2,0),0)+IFERROR(VLOOKUP($A59,$A$115:AJ$134,AJ$38+2,FALSE),0)+IFERROR(VLOOKUP($A59,$A$148:AJ$167,AJ$38+2,0),0)+IFERROR(VLOOKUP($A59,$A$181:AJ$200,AJ$38+2,0),0)+IFERROR(VLOOKUP($A59,$A$214:AJ$233,AJ$38+2,0),0)+IFERROR(VLOOKUP($A59,$A$247:AJ$266,AJ$38+2,0),0)+IFERROR(VLOOKUP($A59,$A$313:AJ$332,AJ$38+2,0),0)+IFERROR(VLOOKUP($A59,$A$280:AJ$299,AJ$38+2,0),0)+IFERROR(VLOOKUP($A59,$A$346:AJ$365,AJ$38+2,0),0)+IFERROR(VLOOKUP($A59,$A$379:AJ$398,AJ$38+2,0),0),"")</f>
        <v/>
      </c>
      <c r="AK59" s="362" t="str">
        <f>IF(AND(ISNUMBER($A59),AK$46&gt;AK$47),IFERROR(VLOOKUP($A59,$A$82:AK$101,AK$38+2,0),0)+IFERROR(VLOOKUP($A59,$A$115:AK$134,AK$38+2,FALSE),0)+IFERROR(VLOOKUP($A59,$A$148:AK$167,AK$38+2,0),0)+IFERROR(VLOOKUP($A59,$A$181:AK$200,AK$38+2,0),0)+IFERROR(VLOOKUP($A59,$A$214:AK$233,AK$38+2,0),0)+IFERROR(VLOOKUP($A59,$A$247:AK$266,AK$38+2,0),0)+IFERROR(VLOOKUP($A59,$A$313:AK$332,AK$38+2,0),0)+IFERROR(VLOOKUP($A59,$A$280:AK$299,AK$38+2,0),0)+IFERROR(VLOOKUP($A59,$A$346:AK$365,AK$38+2,0),0)+IFERROR(VLOOKUP($A59,$A$379:AK$398,AK$38+2,0),0),"")</f>
        <v/>
      </c>
      <c r="AL59" s="362" t="str">
        <f>IF(AND(ISNUMBER($A59),AL$46&gt;AL$47),IFERROR(VLOOKUP($A59,$A$82:AL$101,AL$38+2,0),0)+IFERROR(VLOOKUP($A59,$A$115:AL$134,AL$38+2,FALSE),0)+IFERROR(VLOOKUP($A59,$A$148:AL$167,AL$38+2,0),0)+IFERROR(VLOOKUP($A59,$A$181:AL$200,AL$38+2,0),0)+IFERROR(VLOOKUP($A59,$A$214:AL$233,AL$38+2,0),0)+IFERROR(VLOOKUP($A59,$A$247:AL$266,AL$38+2,0),0)+IFERROR(VLOOKUP($A59,$A$313:AL$332,AL$38+2,0),0)+IFERROR(VLOOKUP($A59,$A$280:AL$299,AL$38+2,0),0)+IFERROR(VLOOKUP($A59,$A$346:AL$365,AL$38+2,0),0)+IFERROR(VLOOKUP($A59,$A$379:AL$398,AL$38+2,0),0),"")</f>
        <v/>
      </c>
      <c r="AM59" s="362" t="str">
        <f>IF(AND(ISNUMBER($A59),AM$46&gt;AM$47),IFERROR(VLOOKUP($A59,$A$82:AM$101,AM$38+2,0),0)+IFERROR(VLOOKUP($A59,$A$115:AM$134,AM$38+2,FALSE),0)+IFERROR(VLOOKUP($A59,$A$148:AM$167,AM$38+2,0),0)+IFERROR(VLOOKUP($A59,$A$181:AM$200,AM$38+2,0),0)+IFERROR(VLOOKUP($A59,$A$214:AM$233,AM$38+2,0),0)+IFERROR(VLOOKUP($A59,$A$247:AM$266,AM$38+2,0),0)+IFERROR(VLOOKUP($A59,$A$313:AM$332,AM$38+2,0),0)+IFERROR(VLOOKUP($A59,$A$280:AM$299,AM$38+2,0),0)+IFERROR(VLOOKUP($A59,$A$346:AM$365,AM$38+2,0),0)+IFERROR(VLOOKUP($A59,$A$379:AM$398,AM$38+2,0),0),"")</f>
        <v/>
      </c>
      <c r="AN59" s="362" t="str">
        <f>IF(AND(ISNUMBER($A59),AN$46&gt;AN$47),IFERROR(VLOOKUP($A59,$A$82:AN$101,AN$38+2,0),0)+IFERROR(VLOOKUP($A59,$A$115:AN$134,AN$38+2,FALSE),0)+IFERROR(VLOOKUP($A59,$A$148:AN$167,AN$38+2,0),0)+IFERROR(VLOOKUP($A59,$A$181:AN$200,AN$38+2,0),0)+IFERROR(VLOOKUP($A59,$A$214:AN$233,AN$38+2,0),0)+IFERROR(VLOOKUP($A59,$A$247:AN$266,AN$38+2,0),0)+IFERROR(VLOOKUP($A59,$A$313:AN$332,AN$38+2,0),0)+IFERROR(VLOOKUP($A59,$A$280:AN$299,AN$38+2,0),0)+IFERROR(VLOOKUP($A59,$A$346:AN$365,AN$38+2,0),0)+IFERROR(VLOOKUP($A59,$A$379:AN$398,AN$38+2,0),0),"")</f>
        <v/>
      </c>
      <c r="AO59" s="362" t="str">
        <f>IF(AND(ISNUMBER($A59),AO$46&gt;AO$47),IFERROR(VLOOKUP($A59,$A$82:AO$101,AO$38+2,0),0)+IFERROR(VLOOKUP($A59,$A$115:AO$134,AO$38+2,FALSE),0)+IFERROR(VLOOKUP($A59,$A$148:AO$167,AO$38+2,0),0)+IFERROR(VLOOKUP($A59,$A$181:AO$200,AO$38+2,0),0)+IFERROR(VLOOKUP($A59,$A$214:AO$233,AO$38+2,0),0)+IFERROR(VLOOKUP($A59,$A$247:AO$266,AO$38+2,0),0)+IFERROR(VLOOKUP($A59,$A$313:AO$332,AO$38+2,0),0)+IFERROR(VLOOKUP($A59,$A$280:AO$299,AO$38+2,0),0)+IFERROR(VLOOKUP($A59,$A$346:AO$365,AO$38+2,0),0)+IFERROR(VLOOKUP($A59,$A$379:AO$398,AO$38+2,0),0),"")</f>
        <v/>
      </c>
      <c r="AP59" s="362" t="str">
        <f>IF(AND(ISNUMBER($A59),AP$46&gt;AP$47),IFERROR(VLOOKUP($A59,$A$82:AP$101,AP$38+2,0),0)+IFERROR(VLOOKUP($A59,$A$115:AP$134,AP$38+2,FALSE),0)+IFERROR(VLOOKUP($A59,$A$148:AP$167,AP$38+2,0),0)+IFERROR(VLOOKUP($A59,$A$181:AP$200,AP$38+2,0),0)+IFERROR(VLOOKUP($A59,$A$214:AP$233,AP$38+2,0),0)+IFERROR(VLOOKUP($A59,$A$247:AP$266,AP$38+2,0),0)+IFERROR(VLOOKUP($A59,$A$313:AP$332,AP$38+2,0),0)+IFERROR(VLOOKUP($A59,$A$280:AP$299,AP$38+2,0),0)+IFERROR(VLOOKUP($A59,$A$346:AP$365,AP$38+2,0),0)+IFERROR(VLOOKUP($A59,$A$379:AP$398,AP$38+2,0),0),"")</f>
        <v/>
      </c>
      <c r="AQ59" s="362" t="str">
        <f>IF(AND(ISNUMBER($A59),AQ$46&gt;AQ$47),IFERROR(VLOOKUP($A59,$A$82:AQ$101,AQ$38+2,0),0)+IFERROR(VLOOKUP($A59,$A$115:AQ$134,AQ$38+2,FALSE),0)+IFERROR(VLOOKUP($A59,$A$148:AQ$167,AQ$38+2,0),0)+IFERROR(VLOOKUP($A59,$A$181:AQ$200,AQ$38+2,0),0)+IFERROR(VLOOKUP($A59,$A$214:AQ$233,AQ$38+2,0),0)+IFERROR(VLOOKUP($A59,$A$247:AQ$266,AQ$38+2,0),0)+IFERROR(VLOOKUP($A59,$A$313:AQ$332,AQ$38+2,0),0)+IFERROR(VLOOKUP($A59,$A$280:AQ$299,AQ$38+2,0),0)+IFERROR(VLOOKUP($A59,$A$346:AQ$365,AQ$38+2,0),0)+IFERROR(VLOOKUP($A59,$A$379:AQ$398,AQ$38+2,0),0),"")</f>
        <v/>
      </c>
      <c r="AR59" s="362" t="str">
        <f>IF(AND(ISNUMBER($A59),AR$46&gt;AR$47),IFERROR(VLOOKUP($A59,$A$82:AR$101,AR$38+2,0),0)+IFERROR(VLOOKUP($A59,$A$115:AR$134,AR$38+2,FALSE),0)+IFERROR(VLOOKUP($A59,$A$148:AR$167,AR$38+2,0),0)+IFERROR(VLOOKUP($A59,$A$181:AR$200,AR$38+2,0),0)+IFERROR(VLOOKUP($A59,$A$214:AR$233,AR$38+2,0),0)+IFERROR(VLOOKUP($A59,$A$247:AR$266,AR$38+2,0),0)+IFERROR(VLOOKUP($A59,$A$313:AR$332,AR$38+2,0),0)+IFERROR(VLOOKUP($A59,$A$280:AR$299,AR$38+2,0),0)+IFERROR(VLOOKUP($A59,$A$346:AR$365,AR$38+2,0),0)+IFERROR(VLOOKUP($A59,$A$379:AR$398,AR$38+2,0),0),"")</f>
        <v/>
      </c>
      <c r="AS59" s="362" t="str">
        <f>IF(AND(ISNUMBER($A59),AS$46&gt;AS$47),IFERROR(VLOOKUP($A59,$A$82:AS$101,AS$38+2,0),0)+IFERROR(VLOOKUP($A59,$A$115:AS$134,AS$38+2,FALSE),0)+IFERROR(VLOOKUP($A59,$A$148:AS$167,AS$38+2,0),0)+IFERROR(VLOOKUP($A59,$A$181:AS$200,AS$38+2,0),0)+IFERROR(VLOOKUP($A59,$A$214:AS$233,AS$38+2,0),0)+IFERROR(VLOOKUP($A59,$A$247:AS$266,AS$38+2,0),0)+IFERROR(VLOOKUP($A59,$A$313:AS$332,AS$38+2,0),0)+IFERROR(VLOOKUP($A59,$A$280:AS$299,AS$38+2,0),0)+IFERROR(VLOOKUP($A59,$A$346:AS$365,AS$38+2,0),0)+IFERROR(VLOOKUP($A59,$A$379:AS$398,AS$38+2,0),0),"")</f>
        <v/>
      </c>
      <c r="AT59" s="362" t="str">
        <f>IF(AND(ISNUMBER($A59),AT$46&gt;AT$47),IFERROR(VLOOKUP($A59,$A$82:AT$101,AT$38+2,0),0)+IFERROR(VLOOKUP($A59,$A$115:AT$134,AT$38+2,FALSE),0)+IFERROR(VLOOKUP($A59,$A$148:AT$167,AT$38+2,0),0)+IFERROR(VLOOKUP($A59,$A$181:AT$200,AT$38+2,0),0)+IFERROR(VLOOKUP($A59,$A$214:AT$233,AT$38+2,0),0)+IFERROR(VLOOKUP($A59,$A$247:AT$266,AT$38+2,0),0)+IFERROR(VLOOKUP($A59,$A$313:AT$332,AT$38+2,0),0)+IFERROR(VLOOKUP($A59,$A$280:AT$299,AT$38+2,0),0)+IFERROR(VLOOKUP($A59,$A$346:AT$365,AT$38+2,0),0)+IFERROR(VLOOKUP($A59,$A$379:AT$398,AT$38+2,0),0),"")</f>
        <v/>
      </c>
      <c r="AU59" s="362" t="str">
        <f>IF(AND(ISNUMBER($A59),AU$46&gt;AU$47),IFERROR(VLOOKUP($A59,$A$82:AU$101,AU$38+2,0),0)+IFERROR(VLOOKUP($A59,$A$115:AU$134,AU$38+2,FALSE),0)+IFERROR(VLOOKUP($A59,$A$148:AU$167,AU$38+2,0),0)+IFERROR(VLOOKUP($A59,$A$181:AU$200,AU$38+2,0),0)+IFERROR(VLOOKUP($A59,$A$214:AU$233,AU$38+2,0),0)+IFERROR(VLOOKUP($A59,$A$247:AU$266,AU$38+2,0),0)+IFERROR(VLOOKUP($A59,$A$313:AU$332,AU$38+2,0),0)+IFERROR(VLOOKUP($A59,$A$280:AU$299,AU$38+2,0),0)+IFERROR(VLOOKUP($A59,$A$346:AU$365,AU$38+2,0),0)+IFERROR(VLOOKUP($A59,$A$379:AU$398,AU$38+2,0),0),"")</f>
        <v/>
      </c>
      <c r="AV59" s="362" t="str">
        <f>IF(AND(ISNUMBER($A59),AV$46&gt;AV$47),IFERROR(VLOOKUP($A59,$A$82:AV$101,AV$38+2,0),0)+IFERROR(VLOOKUP($A59,$A$115:AV$134,AV$38+2,FALSE),0)+IFERROR(VLOOKUP($A59,$A$148:AV$167,AV$38+2,0),0)+IFERROR(VLOOKUP($A59,$A$181:AV$200,AV$38+2,0),0)+IFERROR(VLOOKUP($A59,$A$214:AV$233,AV$38+2,0),0)+IFERROR(VLOOKUP($A59,$A$247:AV$266,AV$38+2,0),0)+IFERROR(VLOOKUP($A59,$A$313:AV$332,AV$38+2,0),0)+IFERROR(VLOOKUP($A59,$A$280:AV$299,AV$38+2,0),0)+IFERROR(VLOOKUP($A59,$A$346:AV$365,AV$38+2,0),0)+IFERROR(VLOOKUP($A59,$A$379:AV$398,AV$38+2,0),0),"")</f>
        <v/>
      </c>
      <c r="AW59" s="362" t="str">
        <f>IF(AND(ISNUMBER($A59),AW$46&gt;AW$47),IFERROR(VLOOKUP($A59,$A$82:AW$101,AW$38+2,0),0)+IFERROR(VLOOKUP($A59,$A$115:AW$134,AW$38+2,FALSE),0)+IFERROR(VLOOKUP($A59,$A$148:AW$167,AW$38+2,0),0)+IFERROR(VLOOKUP($A59,$A$181:AW$200,AW$38+2,0),0)+IFERROR(VLOOKUP($A59,$A$214:AW$233,AW$38+2,0),0)+IFERROR(VLOOKUP($A59,$A$247:AW$266,AW$38+2,0),0)+IFERROR(VLOOKUP($A59,$A$313:AW$332,AW$38+2,0),0)+IFERROR(VLOOKUP($A59,$A$280:AW$299,AW$38+2,0),0)+IFERROR(VLOOKUP($A59,$A$346:AW$365,AW$38+2,0),0)+IFERROR(VLOOKUP($A59,$A$379:AW$398,AW$38+2,0),0),"")</f>
        <v/>
      </c>
      <c r="AX59" s="362" t="str">
        <f>IF(AND(ISNUMBER($A59),AX$46&gt;AX$47),IFERROR(VLOOKUP($A59,$A$82:AX$101,AX$38+2,0),0)+IFERROR(VLOOKUP($A59,$A$115:AX$134,AX$38+2,FALSE),0)+IFERROR(VLOOKUP($A59,$A$148:AX$167,AX$38+2,0),0)+IFERROR(VLOOKUP($A59,$A$181:AX$200,AX$38+2,0),0)+IFERROR(VLOOKUP($A59,$A$214:AX$233,AX$38+2,0),0)+IFERROR(VLOOKUP($A59,$A$247:AX$266,AX$38+2,0),0)+IFERROR(VLOOKUP($A59,$A$313:AX$332,AX$38+2,0),0)+IFERROR(VLOOKUP($A59,$A$280:AX$299,AX$38+2,0),0)+IFERROR(VLOOKUP($A59,$A$346:AX$365,AX$38+2,0),0)+IFERROR(VLOOKUP($A59,$A$379:AX$398,AX$38+2,0),0),"")</f>
        <v/>
      </c>
      <c r="AY59" s="362" t="str">
        <f>IF(AND(ISNUMBER($A59),AY$46&gt;AY$47),IFERROR(VLOOKUP($A59,$A$82:AY$101,AY$38+2,0),0)+IFERROR(VLOOKUP($A59,$A$115:AY$134,AY$38+2,FALSE),0)+IFERROR(VLOOKUP($A59,$A$148:AY$167,AY$38+2,0),0)+IFERROR(VLOOKUP($A59,$A$181:AY$200,AY$38+2,0),0)+IFERROR(VLOOKUP($A59,$A$214:AY$233,AY$38+2,0),0)+IFERROR(VLOOKUP($A59,$A$247:AY$266,AY$38+2,0),0)+IFERROR(VLOOKUP($A59,$A$313:AY$332,AY$38+2,0),0)+IFERROR(VLOOKUP($A59,$A$280:AY$299,AY$38+2,0),0)+IFERROR(VLOOKUP($A59,$A$346:AY$365,AY$38+2,0),0)+IFERROR(VLOOKUP($A59,$A$379:AY$398,AY$38+2,0),0),"")</f>
        <v/>
      </c>
      <c r="AZ59" s="362" t="str">
        <f>IF(AND(ISNUMBER($A59),AZ$46&gt;AZ$47),IFERROR(VLOOKUP($A59,$A$82:AZ$101,AZ$38+2,0),0)+IFERROR(VLOOKUP($A59,$A$115:AZ$134,AZ$38+2,FALSE),0)+IFERROR(VLOOKUP($A59,$A$148:AZ$167,AZ$38+2,0),0)+IFERROR(VLOOKUP($A59,$A$181:AZ$200,AZ$38+2,0),0)+IFERROR(VLOOKUP($A59,$A$214:AZ$233,AZ$38+2,0),0)+IFERROR(VLOOKUP($A59,$A$247:AZ$266,AZ$38+2,0),0)+IFERROR(VLOOKUP($A59,$A$313:AZ$332,AZ$38+2,0),0)+IFERROR(VLOOKUP($A59,$A$280:AZ$299,AZ$38+2,0),0)+IFERROR(VLOOKUP($A59,$A$346:AZ$365,AZ$38+2,0),0)+IFERROR(VLOOKUP($A59,$A$379:AZ$398,AZ$38+2,0),0),"")</f>
        <v/>
      </c>
      <c r="BA59" s="363" t="str">
        <f>IF(AND(ISNUMBER($A59),BA$46&gt;BA$47),IFERROR(VLOOKUP($A59,$A$82:BA$101,BA$38+2,0),0)+IFERROR(VLOOKUP($A59,$A$115:BA$134,BA$38+2,FALSE),0)+IFERROR(VLOOKUP($A59,$A$148:BA$167,BA$38+2,0),0)+IFERROR(VLOOKUP($A59,$A$181:BA$200,BA$38+2,0),0)+IFERROR(VLOOKUP($A59,$A$214:BA$233,BA$38+2,0),0)+IFERROR(VLOOKUP($A59,$A$247:BA$266,BA$38+2,0),0)+IFERROR(VLOOKUP($A59,$A$313:BA$332,BA$38+2,0),0)+IFERROR(VLOOKUP($A59,$A$280:BA$299,BA$38+2,0),0)+IFERROR(VLOOKUP($A59,$A$346:BA$365,BA$38+2,0),0)+IFERROR(VLOOKUP($A59,$A$379:BA$398,BA$38+2,0),0),"")</f>
        <v/>
      </c>
    </row>
    <row r="60" spans="1:53" x14ac:dyDescent="0.2">
      <c r="A60" s="340" t="str">
        <f>IF($B43=COUNT($A50:$A59),"",IF(A59&lt;DATE(YEAR(A59),MONTH($K$4),DAY($K$4)),DATE(YEAR(A59),MONTH($K$4),DAY($K$4)),IF(A59&lt;DATE(YEAR(A59),MONTH($K$5),DAY($K$5)),DATE(YEAR(A59),MONTH($K$5),DAY($K$5)),IF(A59&lt;DATE(YEAR(A59),MONTH($K$6),DAY($K$6)),DATE(YEAR(A59),MONTH($K$6),DAY($K$6)),DATE(YEAR(A59)+1,MONTH($K$3),DAY($K$3))))))</f>
        <v/>
      </c>
      <c r="B60" s="335" t="str">
        <f t="shared" si="17"/>
        <v/>
      </c>
      <c r="C60" s="362" t="str">
        <f>IF(AND(ISNUMBER($A60),C$46&gt;C$47),IFERROR(VLOOKUP($A60,$A$82:C$101,C$38+2,0),0)+IFERROR(VLOOKUP($A60,$A$115:C$134,C$38+2,FALSE),0)+IFERROR(VLOOKUP($A60,$A$148:C$167,C$38+2,0),0)+IFERROR(VLOOKUP($A60,$A$181:C$200,C$38+2,0),0)+IFERROR(VLOOKUP($A60,$A$214:C$233,C$38+2,0),0)+IFERROR(VLOOKUP($A60,$A$247:C$266,C$38+2,0),0)+IFERROR(VLOOKUP($A60,$A$313:C$332,C$38+2,0),0)+IFERROR(VLOOKUP($A60,$A$280:C$299,C$38+2,0),0)+IFERROR(VLOOKUP($A60,$A$346:C$365,C$38+2,0),0)+IFERROR(VLOOKUP($A60,$A$379:C$398,C$38+2,0),0),"")</f>
        <v/>
      </c>
      <c r="D60" s="362" t="str">
        <f>IF(AND(ISNUMBER($A60),D$46&gt;D$47),IFERROR(VLOOKUP($A60,$A$82:D$101,D$38+2,0),0)+IFERROR(VLOOKUP($A60,$A$115:D$134,D$38+2,FALSE),0)+IFERROR(VLOOKUP($A60,$A$148:D$167,D$38+2,0),0)+IFERROR(VLOOKUP($A60,$A$181:D$200,D$38+2,0),0)+IFERROR(VLOOKUP($A60,$A$214:D$233,D$38+2,0),0)+IFERROR(VLOOKUP($A60,$A$247:D$266,D$38+2,0),0)+IFERROR(VLOOKUP($A60,$A$313:D$332,D$38+2,0),0)+IFERROR(VLOOKUP($A60,$A$280:D$299,D$38+2,0),0)+IFERROR(VLOOKUP($A60,$A$346:D$365,D$38+2,0),0)+IFERROR(VLOOKUP($A60,$A$379:D$398,D$38+2,0),0),"")</f>
        <v/>
      </c>
      <c r="E60" s="362" t="str">
        <f>IF(AND(ISNUMBER($A60),E$46&gt;E$47),IFERROR(VLOOKUP($A60,$A$82:E$101,E$38+2,0),0)+IFERROR(VLOOKUP($A60,$A$115:E$134,E$38+2,FALSE),0)+IFERROR(VLOOKUP($A60,$A$148:E$167,E$38+2,0),0)+IFERROR(VLOOKUP($A60,$A$181:E$200,E$38+2,0),0)+IFERROR(VLOOKUP($A60,$A$214:E$233,E$38+2,0),0)+IFERROR(VLOOKUP($A60,$A$247:E$266,E$38+2,0),0)+IFERROR(VLOOKUP($A60,$A$313:E$332,E$38+2,0),0)+IFERROR(VLOOKUP($A60,$A$280:E$299,E$38+2,0),0)+IFERROR(VLOOKUP($A60,$A$346:E$365,E$38+2,0),0)+IFERROR(VLOOKUP($A60,$A$379:E$398,E$38+2,0),0),"")</f>
        <v/>
      </c>
      <c r="F60" s="362" t="str">
        <f>IF(AND(ISNUMBER($A60),F$46&gt;F$47),IFERROR(VLOOKUP($A60,$A$82:F$101,F$38+2,0),0)+IFERROR(VLOOKUP($A60,$A$115:F$134,F$38+2,FALSE),0)+IFERROR(VLOOKUP($A60,$A$148:F$167,F$38+2,0),0)+IFERROR(VLOOKUP($A60,$A$181:F$200,F$38+2,0),0)+IFERROR(VLOOKUP($A60,$A$214:F$233,F$38+2,0),0)+IFERROR(VLOOKUP($A60,$A$247:F$266,F$38+2,0),0)+IFERROR(VLOOKUP($A60,$A$313:F$332,F$38+2,0),0)+IFERROR(VLOOKUP($A60,$A$280:F$299,F$38+2,0),0)+IFERROR(VLOOKUP($A60,$A$346:F$365,F$38+2,0),0)+IFERROR(VLOOKUP($A60,$A$379:F$398,F$38+2,0),0),"")</f>
        <v/>
      </c>
      <c r="G60" s="362" t="str">
        <f>IF(AND(ISNUMBER($A60),G$46&gt;G$47),IFERROR(VLOOKUP($A60,$A$82:G$101,G$38+2,0),0)+IFERROR(VLOOKUP($A60,$A$115:G$134,G$38+2,FALSE),0)+IFERROR(VLOOKUP($A60,$A$148:G$167,G$38+2,0),0)+IFERROR(VLOOKUP($A60,$A$181:G$200,G$38+2,0),0)+IFERROR(VLOOKUP($A60,$A$214:G$233,G$38+2,0),0)+IFERROR(VLOOKUP($A60,$A$247:G$266,G$38+2,0),0)+IFERROR(VLOOKUP($A60,$A$313:G$332,G$38+2,0),0)+IFERROR(VLOOKUP($A60,$A$280:G$299,G$38+2,0),0)+IFERROR(VLOOKUP($A60,$A$346:G$365,G$38+2,0),0)+IFERROR(VLOOKUP($A60,$A$379:G$398,G$38+2,0),0),"")</f>
        <v/>
      </c>
      <c r="H60" s="362" t="str">
        <f>IF(AND(ISNUMBER($A60),H$46&gt;H$47),IFERROR(VLOOKUP($A60,$A$82:H$101,H$38+2,0),0)+IFERROR(VLOOKUP($A60,$A$115:H$134,H$38+2,FALSE),0)+IFERROR(VLOOKUP($A60,$A$148:H$167,H$38+2,0),0)+IFERROR(VLOOKUP($A60,$A$181:H$200,H$38+2,0),0)+IFERROR(VLOOKUP($A60,$A$214:H$233,H$38+2,0),0)+IFERROR(VLOOKUP($A60,$A$247:H$266,H$38+2,0),0)+IFERROR(VLOOKUP($A60,$A$313:H$332,H$38+2,0),0)+IFERROR(VLOOKUP($A60,$A$280:H$299,H$38+2,0),0)+IFERROR(VLOOKUP($A60,$A$346:H$365,H$38+2,0),0)+IFERROR(VLOOKUP($A60,$A$379:H$398,H$38+2,0),0),"")</f>
        <v/>
      </c>
      <c r="I60" s="362" t="str">
        <f>IF(AND(ISNUMBER($A60),I$46&gt;I$47),IFERROR(VLOOKUP($A60,$A$82:I$101,I$38+2,0),0)+IFERROR(VLOOKUP($A60,$A$115:I$134,I$38+2,FALSE),0)+IFERROR(VLOOKUP($A60,$A$148:I$167,I$38+2,0),0)+IFERROR(VLOOKUP($A60,$A$181:I$200,I$38+2,0),0)+IFERROR(VLOOKUP($A60,$A$214:I$233,I$38+2,0),0)+IFERROR(VLOOKUP($A60,$A$247:I$266,I$38+2,0),0)+IFERROR(VLOOKUP($A60,$A$313:I$332,I$38+2,0),0)+IFERROR(VLOOKUP($A60,$A$280:I$299,I$38+2,0),0)+IFERROR(VLOOKUP($A60,$A$346:I$365,I$38+2,0),0)+IFERROR(VLOOKUP($A60,$A$379:I$398,I$38+2,0),0),"")</f>
        <v/>
      </c>
      <c r="J60" s="362" t="str">
        <f>IF(AND(ISNUMBER($A60),J$46&gt;J$47),IFERROR(VLOOKUP($A60,$A$82:J$101,J$38+2,0),0)+IFERROR(VLOOKUP($A60,$A$115:J$134,J$38+2,FALSE),0)+IFERROR(VLOOKUP($A60,$A$148:J$167,J$38+2,0),0)+IFERROR(VLOOKUP($A60,$A$181:J$200,J$38+2,0),0)+IFERROR(VLOOKUP($A60,$A$214:J$233,J$38+2,0),0)+IFERROR(VLOOKUP($A60,$A$247:J$266,J$38+2,0),0)+IFERROR(VLOOKUP($A60,$A$313:J$332,J$38+2,0),0)+IFERROR(VLOOKUP($A60,$A$280:J$299,J$38+2,0),0)+IFERROR(VLOOKUP($A60,$A$346:J$365,J$38+2,0),0)+IFERROR(VLOOKUP($A60,$A$379:J$398,J$38+2,0),0),"")</f>
        <v/>
      </c>
      <c r="K60" s="362" t="str">
        <f>IF(AND(ISNUMBER($A60),K$46&gt;K$47),IFERROR(VLOOKUP($A60,$A$82:K$101,K$38+2,0),0)+IFERROR(VLOOKUP($A60,$A$115:K$134,K$38+2,FALSE),0)+IFERROR(VLOOKUP($A60,$A$148:K$167,K$38+2,0),0)+IFERROR(VLOOKUP($A60,$A$181:K$200,K$38+2,0),0)+IFERROR(VLOOKUP($A60,$A$214:K$233,K$38+2,0),0)+IFERROR(VLOOKUP($A60,$A$247:K$266,K$38+2,0),0)+IFERROR(VLOOKUP($A60,$A$313:K$332,K$38+2,0),0)+IFERROR(VLOOKUP($A60,$A$280:K$299,K$38+2,0),0)+IFERROR(VLOOKUP($A60,$A$346:K$365,K$38+2,0),0)+IFERROR(VLOOKUP($A60,$A$379:K$398,K$38+2,0),0),"")</f>
        <v/>
      </c>
      <c r="L60" s="362" t="str">
        <f>IF(AND(ISNUMBER($A60),L$46&gt;L$47),IFERROR(VLOOKUP($A60,$A$82:L$101,L$38+2,0),0)+IFERROR(VLOOKUP($A60,$A$115:L$134,L$38+2,FALSE),0)+IFERROR(VLOOKUP($A60,$A$148:L$167,L$38+2,0),0)+IFERROR(VLOOKUP($A60,$A$181:L$200,L$38+2,0),0)+IFERROR(VLOOKUP($A60,$A$214:L$233,L$38+2,0),0)+IFERROR(VLOOKUP($A60,$A$247:L$266,L$38+2,0),0)+IFERROR(VLOOKUP($A60,$A$313:L$332,L$38+2,0),0)+IFERROR(VLOOKUP($A60,$A$280:L$299,L$38+2,0),0)+IFERROR(VLOOKUP($A60,$A$346:L$365,L$38+2,0),0)+IFERROR(VLOOKUP($A60,$A$379:L$398,L$38+2,0),0),"")</f>
        <v/>
      </c>
      <c r="M60" s="362" t="str">
        <f>IF(AND(ISNUMBER($A60),M$46&gt;M$47),IFERROR(VLOOKUP($A60,$A$82:M$101,M$38+2,0),0)+IFERROR(VLOOKUP($A60,$A$115:M$134,M$38+2,FALSE),0)+IFERROR(VLOOKUP($A60,$A$148:M$167,M$38+2,0),0)+IFERROR(VLOOKUP($A60,$A$181:M$200,M$38+2,0),0)+IFERROR(VLOOKUP($A60,$A$214:M$233,M$38+2,0),0)+IFERROR(VLOOKUP($A60,$A$247:M$266,M$38+2,0),0)+IFERROR(VLOOKUP($A60,$A$313:M$332,M$38+2,0),0)+IFERROR(VLOOKUP($A60,$A$280:M$299,M$38+2,0),0)+IFERROR(VLOOKUP($A60,$A$346:M$365,M$38+2,0),0)+IFERROR(VLOOKUP($A60,$A$379:M$398,M$38+2,0),0),"")</f>
        <v/>
      </c>
      <c r="N60" s="362" t="str">
        <f>IF(AND(ISNUMBER($A60),N$46&gt;N$47),IFERROR(VLOOKUP($A60,$A$82:N$101,N$38+2,0),0)+IFERROR(VLOOKUP($A60,$A$115:N$134,N$38+2,FALSE),0)+IFERROR(VLOOKUP($A60,$A$148:N$167,N$38+2,0),0)+IFERROR(VLOOKUP($A60,$A$181:N$200,N$38+2,0),0)+IFERROR(VLOOKUP($A60,$A$214:N$233,N$38+2,0),0)+IFERROR(VLOOKUP($A60,$A$247:N$266,N$38+2,0),0)+IFERROR(VLOOKUP($A60,$A$313:N$332,N$38+2,0),0)+IFERROR(VLOOKUP($A60,$A$280:N$299,N$38+2,0),0)+IFERROR(VLOOKUP($A60,$A$346:N$365,N$38+2,0),0)+IFERROR(VLOOKUP($A60,$A$379:N$398,N$38+2,0),0),"")</f>
        <v/>
      </c>
      <c r="O60" s="362" t="str">
        <f>IF(AND(ISNUMBER($A60),O$46&gt;O$47),IFERROR(VLOOKUP($A60,$A$82:O$101,O$38+2,0),0)+IFERROR(VLOOKUP($A60,$A$115:O$134,O$38+2,FALSE),0)+IFERROR(VLOOKUP($A60,$A$148:O$167,O$38+2,0),0)+IFERROR(VLOOKUP($A60,$A$181:O$200,O$38+2,0),0)+IFERROR(VLOOKUP($A60,$A$214:O$233,O$38+2,0),0)+IFERROR(VLOOKUP($A60,$A$247:O$266,O$38+2,0),0)+IFERROR(VLOOKUP($A60,$A$313:O$332,O$38+2,0),0)+IFERROR(VLOOKUP($A60,$A$280:O$299,O$38+2,0),0)+IFERROR(VLOOKUP($A60,$A$346:O$365,O$38+2,0),0)+IFERROR(VLOOKUP($A60,$A$379:O$398,O$38+2,0),0),"")</f>
        <v/>
      </c>
      <c r="P60" s="362" t="str">
        <f>IF(AND(ISNUMBER($A60),P$46&gt;P$47),IFERROR(VLOOKUP($A60,$A$82:P$101,P$38+2,0),0)+IFERROR(VLOOKUP($A60,$A$115:P$134,P$38+2,FALSE),0)+IFERROR(VLOOKUP($A60,$A$148:P$167,P$38+2,0),0)+IFERROR(VLOOKUP($A60,$A$181:P$200,P$38+2,0),0)+IFERROR(VLOOKUP($A60,$A$214:P$233,P$38+2,0),0)+IFERROR(VLOOKUP($A60,$A$247:P$266,P$38+2,0),0)+IFERROR(VLOOKUP($A60,$A$313:P$332,P$38+2,0),0)+IFERROR(VLOOKUP($A60,$A$280:P$299,P$38+2,0),0)+IFERROR(VLOOKUP($A60,$A$346:P$365,P$38+2,0),0)+IFERROR(VLOOKUP($A60,$A$379:P$398,P$38+2,0),0),"")</f>
        <v/>
      </c>
      <c r="Q60" s="362" t="str">
        <f>IF(AND(ISNUMBER($A60),Q$46&gt;Q$47),IFERROR(VLOOKUP($A60,$A$82:Q$101,Q$38+2,0),0)+IFERROR(VLOOKUP($A60,$A$115:Q$134,Q$38+2,FALSE),0)+IFERROR(VLOOKUP($A60,$A$148:Q$167,Q$38+2,0),0)+IFERROR(VLOOKUP($A60,$A$181:Q$200,Q$38+2,0),0)+IFERROR(VLOOKUP($A60,$A$214:Q$233,Q$38+2,0),0)+IFERROR(VLOOKUP($A60,$A$247:Q$266,Q$38+2,0),0)+IFERROR(VLOOKUP($A60,$A$313:Q$332,Q$38+2,0),0)+IFERROR(VLOOKUP($A60,$A$280:Q$299,Q$38+2,0),0)+IFERROR(VLOOKUP($A60,$A$346:Q$365,Q$38+2,0),0)+IFERROR(VLOOKUP($A60,$A$379:Q$398,Q$38+2,0),0),"")</f>
        <v/>
      </c>
      <c r="R60" s="362" t="str">
        <f>IF(AND(ISNUMBER($A60),R$46&gt;R$47),IFERROR(VLOOKUP($A60,$A$82:R$101,R$38+2,0),0)+IFERROR(VLOOKUP($A60,$A$115:R$134,R$38+2,FALSE),0)+IFERROR(VLOOKUP($A60,$A$148:R$167,R$38+2,0),0)+IFERROR(VLOOKUP($A60,$A$181:R$200,R$38+2,0),0)+IFERROR(VLOOKUP($A60,$A$214:R$233,R$38+2,0),0)+IFERROR(VLOOKUP($A60,$A$247:R$266,R$38+2,0),0)+IFERROR(VLOOKUP($A60,$A$313:R$332,R$38+2,0),0)+IFERROR(VLOOKUP($A60,$A$280:R$299,R$38+2,0),0)+IFERROR(VLOOKUP($A60,$A$346:R$365,R$38+2,0),0)+IFERROR(VLOOKUP($A60,$A$379:R$398,R$38+2,0),0),"")</f>
        <v/>
      </c>
      <c r="S60" s="362" t="str">
        <f>IF(AND(ISNUMBER($A60),S$46&gt;S$47),IFERROR(VLOOKUP($A60,$A$82:S$101,S$38+2,0),0)+IFERROR(VLOOKUP($A60,$A$115:S$134,S$38+2,FALSE),0)+IFERROR(VLOOKUP($A60,$A$148:S$167,S$38+2,0),0)+IFERROR(VLOOKUP($A60,$A$181:S$200,S$38+2,0),0)+IFERROR(VLOOKUP($A60,$A$214:S$233,S$38+2,0),0)+IFERROR(VLOOKUP($A60,$A$247:S$266,S$38+2,0),0)+IFERROR(VLOOKUP($A60,$A$313:S$332,S$38+2,0),0)+IFERROR(VLOOKUP($A60,$A$280:S$299,S$38+2,0),0)+IFERROR(VLOOKUP($A60,$A$346:S$365,S$38+2,0),0)+IFERROR(VLOOKUP($A60,$A$379:S$398,S$38+2,0),0),"")</f>
        <v/>
      </c>
      <c r="T60" s="362" t="str">
        <f>IF(AND(ISNUMBER($A60),T$46&gt;T$47),IFERROR(VLOOKUP($A60,$A$82:T$101,T$38+2,0),0)+IFERROR(VLOOKUP($A60,$A$115:T$134,T$38+2,FALSE),0)+IFERROR(VLOOKUP($A60,$A$148:T$167,T$38+2,0),0)+IFERROR(VLOOKUP($A60,$A$181:T$200,T$38+2,0),0)+IFERROR(VLOOKUP($A60,$A$214:T$233,T$38+2,0),0)+IFERROR(VLOOKUP($A60,$A$247:T$266,T$38+2,0),0)+IFERROR(VLOOKUP($A60,$A$313:T$332,T$38+2,0),0)+IFERROR(VLOOKUP($A60,$A$280:T$299,T$38+2,0),0)+IFERROR(VLOOKUP($A60,$A$346:T$365,T$38+2,0),0)+IFERROR(VLOOKUP($A60,$A$379:T$398,T$38+2,0),0),"")</f>
        <v/>
      </c>
      <c r="U60" s="362" t="str">
        <f>IF(AND(ISNUMBER($A60),U$46&gt;U$47),IFERROR(VLOOKUP($A60,$A$82:U$101,U$38+2,0),0)+IFERROR(VLOOKUP($A60,$A$115:U$134,U$38+2,FALSE),0)+IFERROR(VLOOKUP($A60,$A$148:U$167,U$38+2,0),0)+IFERROR(VLOOKUP($A60,$A$181:U$200,U$38+2,0),0)+IFERROR(VLOOKUP($A60,$A$214:U$233,U$38+2,0),0)+IFERROR(VLOOKUP($A60,$A$247:U$266,U$38+2,0),0)+IFERROR(VLOOKUP($A60,$A$313:U$332,U$38+2,0),0)+IFERROR(VLOOKUP($A60,$A$280:U$299,U$38+2,0),0)+IFERROR(VLOOKUP($A60,$A$346:U$365,U$38+2,0),0)+IFERROR(VLOOKUP($A60,$A$379:U$398,U$38+2,0),0),"")</f>
        <v/>
      </c>
      <c r="V60" s="362" t="str">
        <f>IF(AND(ISNUMBER($A60),V$46&gt;V$47),IFERROR(VLOOKUP($A60,$A$82:V$101,V$38+2,0),0)+IFERROR(VLOOKUP($A60,$A$115:V$134,V$38+2,FALSE),0)+IFERROR(VLOOKUP($A60,$A$148:V$167,V$38+2,0),0)+IFERROR(VLOOKUP($A60,$A$181:V$200,V$38+2,0),0)+IFERROR(VLOOKUP($A60,$A$214:V$233,V$38+2,0),0)+IFERROR(VLOOKUP($A60,$A$247:V$266,V$38+2,0),0)+IFERROR(VLOOKUP($A60,$A$313:V$332,V$38+2,0),0)+IFERROR(VLOOKUP($A60,$A$280:V$299,V$38+2,0),0)+IFERROR(VLOOKUP($A60,$A$346:V$365,V$38+2,0),0)+IFERROR(VLOOKUP($A60,$A$379:V$398,V$38+2,0),0),"")</f>
        <v/>
      </c>
      <c r="W60" s="362" t="str">
        <f>IF(AND(ISNUMBER($A60),W$46&gt;W$47),IFERROR(VLOOKUP($A60,$A$82:W$101,W$38+2,0),0)+IFERROR(VLOOKUP($A60,$A$115:W$134,W$38+2,FALSE),0)+IFERROR(VLOOKUP($A60,$A$148:W$167,W$38+2,0),0)+IFERROR(VLOOKUP($A60,$A$181:W$200,W$38+2,0),0)+IFERROR(VLOOKUP($A60,$A$214:W$233,W$38+2,0),0)+IFERROR(VLOOKUP($A60,$A$247:W$266,W$38+2,0),0)+IFERROR(VLOOKUP($A60,$A$313:W$332,W$38+2,0),0)+IFERROR(VLOOKUP($A60,$A$280:W$299,W$38+2,0),0)+IFERROR(VLOOKUP($A60,$A$346:W$365,W$38+2,0),0)+IFERROR(VLOOKUP($A60,$A$379:W$398,W$38+2,0),0),"")</f>
        <v/>
      </c>
      <c r="X60" s="362" t="str">
        <f>IF(AND(ISNUMBER($A60),X$46&gt;X$47),IFERROR(VLOOKUP($A60,$A$82:X$101,X$38+2,0),0)+IFERROR(VLOOKUP($A60,$A$115:X$134,X$38+2,FALSE),0)+IFERROR(VLOOKUP($A60,$A$148:X$167,X$38+2,0),0)+IFERROR(VLOOKUP($A60,$A$181:X$200,X$38+2,0),0)+IFERROR(VLOOKUP($A60,$A$214:X$233,X$38+2,0),0)+IFERROR(VLOOKUP($A60,$A$247:X$266,X$38+2,0),0)+IFERROR(VLOOKUP($A60,$A$313:X$332,X$38+2,0),0)+IFERROR(VLOOKUP($A60,$A$280:X$299,X$38+2,0),0)+IFERROR(VLOOKUP($A60,$A$346:X$365,X$38+2,0),0)+IFERROR(VLOOKUP($A60,$A$379:X$398,X$38+2,0),0),"")</f>
        <v/>
      </c>
      <c r="Y60" s="362" t="str">
        <f>IF(AND(ISNUMBER($A60),Y$46&gt;Y$47),IFERROR(VLOOKUP($A60,$A$82:Y$101,Y$38+2,0),0)+IFERROR(VLOOKUP($A60,$A$115:Y$134,Y$38+2,FALSE),0)+IFERROR(VLOOKUP($A60,$A$148:Y$167,Y$38+2,0),0)+IFERROR(VLOOKUP($A60,$A$181:Y$200,Y$38+2,0),0)+IFERROR(VLOOKUP($A60,$A$214:Y$233,Y$38+2,0),0)+IFERROR(VLOOKUP($A60,$A$247:Y$266,Y$38+2,0),0)+IFERROR(VLOOKUP($A60,$A$313:Y$332,Y$38+2,0),0)+IFERROR(VLOOKUP($A60,$A$280:Y$299,Y$38+2,0),0)+IFERROR(VLOOKUP($A60,$A$346:Y$365,Y$38+2,0),0)+IFERROR(VLOOKUP($A60,$A$379:Y$398,Y$38+2,0),0),"")</f>
        <v/>
      </c>
      <c r="Z60" s="362" t="str">
        <f>IF(AND(ISNUMBER($A60),Z$46&gt;Z$47),IFERROR(VLOOKUP($A60,$A$82:Z$101,Z$38+2,0),0)+IFERROR(VLOOKUP($A60,$A$115:Z$134,Z$38+2,FALSE),0)+IFERROR(VLOOKUP($A60,$A$148:Z$167,Z$38+2,0),0)+IFERROR(VLOOKUP($A60,$A$181:Z$200,Z$38+2,0),0)+IFERROR(VLOOKUP($A60,$A$214:Z$233,Z$38+2,0),0)+IFERROR(VLOOKUP($A60,$A$247:Z$266,Z$38+2,0),0)+IFERROR(VLOOKUP($A60,$A$313:Z$332,Z$38+2,0),0)+IFERROR(VLOOKUP($A60,$A$280:Z$299,Z$38+2,0),0)+IFERROR(VLOOKUP($A60,$A$346:Z$365,Z$38+2,0),0)+IFERROR(VLOOKUP($A60,$A$379:Z$398,Z$38+2,0),0),"")</f>
        <v/>
      </c>
      <c r="AA60" s="362" t="str">
        <f>IF(AND(ISNUMBER($A60),AA$46&gt;AA$47),IFERROR(VLOOKUP($A60,$A$82:AA$101,AA$38+2,0),0)+IFERROR(VLOOKUP($A60,$A$115:AA$134,AA$38+2,FALSE),0)+IFERROR(VLOOKUP($A60,$A$148:AA$167,AA$38+2,0),0)+IFERROR(VLOOKUP($A60,$A$181:AA$200,AA$38+2,0),0)+IFERROR(VLOOKUP($A60,$A$214:AA$233,AA$38+2,0),0)+IFERROR(VLOOKUP($A60,$A$247:AA$266,AA$38+2,0),0)+IFERROR(VLOOKUP($A60,$A$313:AA$332,AA$38+2,0),0)+IFERROR(VLOOKUP($A60,$A$280:AA$299,AA$38+2,0),0)+IFERROR(VLOOKUP($A60,$A$346:AA$365,AA$38+2,0),0)+IFERROR(VLOOKUP($A60,$A$379:AA$398,AA$38+2,0),0),"")</f>
        <v/>
      </c>
      <c r="AB60" s="362" t="str">
        <f>IF(AND(ISNUMBER($A60),AB$46&gt;AB$47),IFERROR(VLOOKUP($A60,$A$82:AB$101,AB$38+2,0),0)+IFERROR(VLOOKUP($A60,$A$115:AB$134,AB$38+2,FALSE),0)+IFERROR(VLOOKUP($A60,$A$148:AB$167,AB$38+2,0),0)+IFERROR(VLOOKUP($A60,$A$181:AB$200,AB$38+2,0),0)+IFERROR(VLOOKUP($A60,$A$214:AB$233,AB$38+2,0),0)+IFERROR(VLOOKUP($A60,$A$247:AB$266,AB$38+2,0),0)+IFERROR(VLOOKUP($A60,$A$313:AB$332,AB$38+2,0),0)+IFERROR(VLOOKUP($A60,$A$280:AB$299,AB$38+2,0),0)+IFERROR(VLOOKUP($A60,$A$346:AB$365,AB$38+2,0),0)+IFERROR(VLOOKUP($A60,$A$379:AB$398,AB$38+2,0),0),"")</f>
        <v/>
      </c>
      <c r="AC60" s="362" t="str">
        <f>IF(AND(ISNUMBER($A60),AC$46&gt;AC$47),IFERROR(VLOOKUP($A60,$A$82:AC$101,AC$38+2,0),0)+IFERROR(VLOOKUP($A60,$A$115:AC$134,AC$38+2,FALSE),0)+IFERROR(VLOOKUP($A60,$A$148:AC$167,AC$38+2,0),0)+IFERROR(VLOOKUP($A60,$A$181:AC$200,AC$38+2,0),0)+IFERROR(VLOOKUP($A60,$A$214:AC$233,AC$38+2,0),0)+IFERROR(VLOOKUP($A60,$A$247:AC$266,AC$38+2,0),0)+IFERROR(VLOOKUP($A60,$A$313:AC$332,AC$38+2,0),0)+IFERROR(VLOOKUP($A60,$A$280:AC$299,AC$38+2,0),0)+IFERROR(VLOOKUP($A60,$A$346:AC$365,AC$38+2,0),0)+IFERROR(VLOOKUP($A60,$A$379:AC$398,AC$38+2,0),0),"")</f>
        <v/>
      </c>
      <c r="AD60" s="362" t="str">
        <f>IF(AND(ISNUMBER($A60),AD$46&gt;AD$47),IFERROR(VLOOKUP($A60,$A$82:AD$101,AD$38+2,0),0)+IFERROR(VLOOKUP($A60,$A$115:AD$134,AD$38+2,FALSE),0)+IFERROR(VLOOKUP($A60,$A$148:AD$167,AD$38+2,0),0)+IFERROR(VLOOKUP($A60,$A$181:AD$200,AD$38+2,0),0)+IFERROR(VLOOKUP($A60,$A$214:AD$233,AD$38+2,0),0)+IFERROR(VLOOKUP($A60,$A$247:AD$266,AD$38+2,0),0)+IFERROR(VLOOKUP($A60,$A$313:AD$332,AD$38+2,0),0)+IFERROR(VLOOKUP($A60,$A$280:AD$299,AD$38+2,0),0)+IFERROR(VLOOKUP($A60,$A$346:AD$365,AD$38+2,0),0)+IFERROR(VLOOKUP($A60,$A$379:AD$398,AD$38+2,0),0),"")</f>
        <v/>
      </c>
      <c r="AE60" s="362" t="str">
        <f>IF(AND(ISNUMBER($A60),AE$46&gt;AE$47),IFERROR(VLOOKUP($A60,$A$82:AE$101,AE$38+2,0),0)+IFERROR(VLOOKUP($A60,$A$115:AE$134,AE$38+2,FALSE),0)+IFERROR(VLOOKUP($A60,$A$148:AE$167,AE$38+2,0),0)+IFERROR(VLOOKUP($A60,$A$181:AE$200,AE$38+2,0),0)+IFERROR(VLOOKUP($A60,$A$214:AE$233,AE$38+2,0),0)+IFERROR(VLOOKUP($A60,$A$247:AE$266,AE$38+2,0),0)+IFERROR(VLOOKUP($A60,$A$313:AE$332,AE$38+2,0),0)+IFERROR(VLOOKUP($A60,$A$280:AE$299,AE$38+2,0),0)+IFERROR(VLOOKUP($A60,$A$346:AE$365,AE$38+2,0),0)+IFERROR(VLOOKUP($A60,$A$379:AE$398,AE$38+2,0),0),"")</f>
        <v/>
      </c>
      <c r="AF60" s="362" t="str">
        <f>IF(AND(ISNUMBER($A60),AF$46&gt;AF$47),IFERROR(VLOOKUP($A60,$A$82:AF$101,AF$38+2,0),0)+IFERROR(VLOOKUP($A60,$A$115:AF$134,AF$38+2,FALSE),0)+IFERROR(VLOOKUP($A60,$A$148:AF$167,AF$38+2,0),0)+IFERROR(VLOOKUP($A60,$A$181:AF$200,AF$38+2,0),0)+IFERROR(VLOOKUP($A60,$A$214:AF$233,AF$38+2,0),0)+IFERROR(VLOOKUP($A60,$A$247:AF$266,AF$38+2,0),0)+IFERROR(VLOOKUP($A60,$A$313:AF$332,AF$38+2,0),0)+IFERROR(VLOOKUP($A60,$A$280:AF$299,AF$38+2,0),0)+IFERROR(VLOOKUP($A60,$A$346:AF$365,AF$38+2,0),0)+IFERROR(VLOOKUP($A60,$A$379:AF$398,AF$38+2,0),0),"")</f>
        <v/>
      </c>
      <c r="AG60" s="362" t="str">
        <f>IF(AND(ISNUMBER($A60),AG$46&gt;AG$47),IFERROR(VLOOKUP($A60,$A$82:AG$101,AG$38+2,0),0)+IFERROR(VLOOKUP($A60,$A$115:AG$134,AG$38+2,FALSE),0)+IFERROR(VLOOKUP($A60,$A$148:AG$167,AG$38+2,0),0)+IFERROR(VLOOKUP($A60,$A$181:AG$200,AG$38+2,0),0)+IFERROR(VLOOKUP($A60,$A$214:AG$233,AG$38+2,0),0)+IFERROR(VLOOKUP($A60,$A$247:AG$266,AG$38+2,0),0)+IFERROR(VLOOKUP($A60,$A$313:AG$332,AG$38+2,0),0)+IFERROR(VLOOKUP($A60,$A$280:AG$299,AG$38+2,0),0)+IFERROR(VLOOKUP($A60,$A$346:AG$365,AG$38+2,0),0)+IFERROR(VLOOKUP($A60,$A$379:AG$398,AG$38+2,0),0),"")</f>
        <v/>
      </c>
      <c r="AH60" s="362" t="str">
        <f>IF(AND(ISNUMBER($A60),AH$46&gt;AH$47),IFERROR(VLOOKUP($A60,$A$82:AH$101,AH$38+2,0),0)+IFERROR(VLOOKUP($A60,$A$115:AH$134,AH$38+2,FALSE),0)+IFERROR(VLOOKUP($A60,$A$148:AH$167,AH$38+2,0),0)+IFERROR(VLOOKUP($A60,$A$181:AH$200,AH$38+2,0),0)+IFERROR(VLOOKUP($A60,$A$214:AH$233,AH$38+2,0),0)+IFERROR(VLOOKUP($A60,$A$247:AH$266,AH$38+2,0),0)+IFERROR(VLOOKUP($A60,$A$313:AH$332,AH$38+2,0),0)+IFERROR(VLOOKUP($A60,$A$280:AH$299,AH$38+2,0),0)+IFERROR(VLOOKUP($A60,$A$346:AH$365,AH$38+2,0),0)+IFERROR(VLOOKUP($A60,$A$379:AH$398,AH$38+2,0),0),"")</f>
        <v/>
      </c>
      <c r="AI60" s="362" t="str">
        <f>IF(AND(ISNUMBER($A60),AI$46&gt;AI$47),IFERROR(VLOOKUP($A60,$A$82:AI$101,AI$38+2,0),0)+IFERROR(VLOOKUP($A60,$A$115:AI$134,AI$38+2,FALSE),0)+IFERROR(VLOOKUP($A60,$A$148:AI$167,AI$38+2,0),0)+IFERROR(VLOOKUP($A60,$A$181:AI$200,AI$38+2,0),0)+IFERROR(VLOOKUP($A60,$A$214:AI$233,AI$38+2,0),0)+IFERROR(VLOOKUP($A60,$A$247:AI$266,AI$38+2,0),0)+IFERROR(VLOOKUP($A60,$A$313:AI$332,AI$38+2,0),0)+IFERROR(VLOOKUP($A60,$A$280:AI$299,AI$38+2,0),0)+IFERROR(VLOOKUP($A60,$A$346:AI$365,AI$38+2,0),0)+IFERROR(VLOOKUP($A60,$A$379:AI$398,AI$38+2,0),0),"")</f>
        <v/>
      </c>
      <c r="AJ60" s="362" t="str">
        <f>IF(AND(ISNUMBER($A60),AJ$46&gt;AJ$47),IFERROR(VLOOKUP($A60,$A$82:AJ$101,AJ$38+2,0),0)+IFERROR(VLOOKUP($A60,$A$115:AJ$134,AJ$38+2,FALSE),0)+IFERROR(VLOOKUP($A60,$A$148:AJ$167,AJ$38+2,0),0)+IFERROR(VLOOKUP($A60,$A$181:AJ$200,AJ$38+2,0),0)+IFERROR(VLOOKUP($A60,$A$214:AJ$233,AJ$38+2,0),0)+IFERROR(VLOOKUP($A60,$A$247:AJ$266,AJ$38+2,0),0)+IFERROR(VLOOKUP($A60,$A$313:AJ$332,AJ$38+2,0),0)+IFERROR(VLOOKUP($A60,$A$280:AJ$299,AJ$38+2,0),0)+IFERROR(VLOOKUP($A60,$A$346:AJ$365,AJ$38+2,0),0)+IFERROR(VLOOKUP($A60,$A$379:AJ$398,AJ$38+2,0),0),"")</f>
        <v/>
      </c>
      <c r="AK60" s="362" t="str">
        <f>IF(AND(ISNUMBER($A60),AK$46&gt;AK$47),IFERROR(VLOOKUP($A60,$A$82:AK$101,AK$38+2,0),0)+IFERROR(VLOOKUP($A60,$A$115:AK$134,AK$38+2,FALSE),0)+IFERROR(VLOOKUP($A60,$A$148:AK$167,AK$38+2,0),0)+IFERROR(VLOOKUP($A60,$A$181:AK$200,AK$38+2,0),0)+IFERROR(VLOOKUP($A60,$A$214:AK$233,AK$38+2,0),0)+IFERROR(VLOOKUP($A60,$A$247:AK$266,AK$38+2,0),0)+IFERROR(VLOOKUP($A60,$A$313:AK$332,AK$38+2,0),0)+IFERROR(VLOOKUP($A60,$A$280:AK$299,AK$38+2,0),0)+IFERROR(VLOOKUP($A60,$A$346:AK$365,AK$38+2,0),0)+IFERROR(VLOOKUP($A60,$A$379:AK$398,AK$38+2,0),0),"")</f>
        <v/>
      </c>
      <c r="AL60" s="362" t="str">
        <f>IF(AND(ISNUMBER($A60),AL$46&gt;AL$47),IFERROR(VLOOKUP($A60,$A$82:AL$101,AL$38+2,0),0)+IFERROR(VLOOKUP($A60,$A$115:AL$134,AL$38+2,FALSE),0)+IFERROR(VLOOKUP($A60,$A$148:AL$167,AL$38+2,0),0)+IFERROR(VLOOKUP($A60,$A$181:AL$200,AL$38+2,0),0)+IFERROR(VLOOKUP($A60,$A$214:AL$233,AL$38+2,0),0)+IFERROR(VLOOKUP($A60,$A$247:AL$266,AL$38+2,0),0)+IFERROR(VLOOKUP($A60,$A$313:AL$332,AL$38+2,0),0)+IFERROR(VLOOKUP($A60,$A$280:AL$299,AL$38+2,0),0)+IFERROR(VLOOKUP($A60,$A$346:AL$365,AL$38+2,0),0)+IFERROR(VLOOKUP($A60,$A$379:AL$398,AL$38+2,0),0),"")</f>
        <v/>
      </c>
      <c r="AM60" s="362" t="str">
        <f>IF(AND(ISNUMBER($A60),AM$46&gt;AM$47),IFERROR(VLOOKUP($A60,$A$82:AM$101,AM$38+2,0),0)+IFERROR(VLOOKUP($A60,$A$115:AM$134,AM$38+2,FALSE),0)+IFERROR(VLOOKUP($A60,$A$148:AM$167,AM$38+2,0),0)+IFERROR(VLOOKUP($A60,$A$181:AM$200,AM$38+2,0),0)+IFERROR(VLOOKUP($A60,$A$214:AM$233,AM$38+2,0),0)+IFERROR(VLOOKUP($A60,$A$247:AM$266,AM$38+2,0),0)+IFERROR(VLOOKUP($A60,$A$313:AM$332,AM$38+2,0),0)+IFERROR(VLOOKUP($A60,$A$280:AM$299,AM$38+2,0),0)+IFERROR(VLOOKUP($A60,$A$346:AM$365,AM$38+2,0),0)+IFERROR(VLOOKUP($A60,$A$379:AM$398,AM$38+2,0),0),"")</f>
        <v/>
      </c>
      <c r="AN60" s="362" t="str">
        <f>IF(AND(ISNUMBER($A60),AN$46&gt;AN$47),IFERROR(VLOOKUP($A60,$A$82:AN$101,AN$38+2,0),0)+IFERROR(VLOOKUP($A60,$A$115:AN$134,AN$38+2,FALSE),0)+IFERROR(VLOOKUP($A60,$A$148:AN$167,AN$38+2,0),0)+IFERROR(VLOOKUP($A60,$A$181:AN$200,AN$38+2,0),0)+IFERROR(VLOOKUP($A60,$A$214:AN$233,AN$38+2,0),0)+IFERROR(VLOOKUP($A60,$A$247:AN$266,AN$38+2,0),0)+IFERROR(VLOOKUP($A60,$A$313:AN$332,AN$38+2,0),0)+IFERROR(VLOOKUP($A60,$A$280:AN$299,AN$38+2,0),0)+IFERROR(VLOOKUP($A60,$A$346:AN$365,AN$38+2,0),0)+IFERROR(VLOOKUP($A60,$A$379:AN$398,AN$38+2,0),0),"")</f>
        <v/>
      </c>
      <c r="AO60" s="362" t="str">
        <f>IF(AND(ISNUMBER($A60),AO$46&gt;AO$47),IFERROR(VLOOKUP($A60,$A$82:AO$101,AO$38+2,0),0)+IFERROR(VLOOKUP($A60,$A$115:AO$134,AO$38+2,FALSE),0)+IFERROR(VLOOKUP($A60,$A$148:AO$167,AO$38+2,0),0)+IFERROR(VLOOKUP($A60,$A$181:AO$200,AO$38+2,0),0)+IFERROR(VLOOKUP($A60,$A$214:AO$233,AO$38+2,0),0)+IFERROR(VLOOKUP($A60,$A$247:AO$266,AO$38+2,0),0)+IFERROR(VLOOKUP($A60,$A$313:AO$332,AO$38+2,0),0)+IFERROR(VLOOKUP($A60,$A$280:AO$299,AO$38+2,0),0)+IFERROR(VLOOKUP($A60,$A$346:AO$365,AO$38+2,0),0)+IFERROR(VLOOKUP($A60,$A$379:AO$398,AO$38+2,0),0),"")</f>
        <v/>
      </c>
      <c r="AP60" s="362" t="str">
        <f>IF(AND(ISNUMBER($A60),AP$46&gt;AP$47),IFERROR(VLOOKUP($A60,$A$82:AP$101,AP$38+2,0),0)+IFERROR(VLOOKUP($A60,$A$115:AP$134,AP$38+2,FALSE),0)+IFERROR(VLOOKUP($A60,$A$148:AP$167,AP$38+2,0),0)+IFERROR(VLOOKUP($A60,$A$181:AP$200,AP$38+2,0),0)+IFERROR(VLOOKUP($A60,$A$214:AP$233,AP$38+2,0),0)+IFERROR(VLOOKUP($A60,$A$247:AP$266,AP$38+2,0),0)+IFERROR(VLOOKUP($A60,$A$313:AP$332,AP$38+2,0),0)+IFERROR(VLOOKUP($A60,$A$280:AP$299,AP$38+2,0),0)+IFERROR(VLOOKUP($A60,$A$346:AP$365,AP$38+2,0),0)+IFERROR(VLOOKUP($A60,$A$379:AP$398,AP$38+2,0),0),"")</f>
        <v/>
      </c>
      <c r="AQ60" s="362" t="str">
        <f>IF(AND(ISNUMBER($A60),AQ$46&gt;AQ$47),IFERROR(VLOOKUP($A60,$A$82:AQ$101,AQ$38+2,0),0)+IFERROR(VLOOKUP($A60,$A$115:AQ$134,AQ$38+2,FALSE),0)+IFERROR(VLOOKUP($A60,$A$148:AQ$167,AQ$38+2,0),0)+IFERROR(VLOOKUP($A60,$A$181:AQ$200,AQ$38+2,0),0)+IFERROR(VLOOKUP($A60,$A$214:AQ$233,AQ$38+2,0),0)+IFERROR(VLOOKUP($A60,$A$247:AQ$266,AQ$38+2,0),0)+IFERROR(VLOOKUP($A60,$A$313:AQ$332,AQ$38+2,0),0)+IFERROR(VLOOKUP($A60,$A$280:AQ$299,AQ$38+2,0),0)+IFERROR(VLOOKUP($A60,$A$346:AQ$365,AQ$38+2,0),0)+IFERROR(VLOOKUP($A60,$A$379:AQ$398,AQ$38+2,0),0),"")</f>
        <v/>
      </c>
      <c r="AR60" s="362" t="str">
        <f>IF(AND(ISNUMBER($A60),AR$46&gt;AR$47),IFERROR(VLOOKUP($A60,$A$82:AR$101,AR$38+2,0),0)+IFERROR(VLOOKUP($A60,$A$115:AR$134,AR$38+2,FALSE),0)+IFERROR(VLOOKUP($A60,$A$148:AR$167,AR$38+2,0),0)+IFERROR(VLOOKUP($A60,$A$181:AR$200,AR$38+2,0),0)+IFERROR(VLOOKUP($A60,$A$214:AR$233,AR$38+2,0),0)+IFERROR(VLOOKUP($A60,$A$247:AR$266,AR$38+2,0),0)+IFERROR(VLOOKUP($A60,$A$313:AR$332,AR$38+2,0),0)+IFERROR(VLOOKUP($A60,$A$280:AR$299,AR$38+2,0),0)+IFERROR(VLOOKUP($A60,$A$346:AR$365,AR$38+2,0),0)+IFERROR(VLOOKUP($A60,$A$379:AR$398,AR$38+2,0),0),"")</f>
        <v/>
      </c>
      <c r="AS60" s="362" t="str">
        <f>IF(AND(ISNUMBER($A60),AS$46&gt;AS$47),IFERROR(VLOOKUP($A60,$A$82:AS$101,AS$38+2,0),0)+IFERROR(VLOOKUP($A60,$A$115:AS$134,AS$38+2,FALSE),0)+IFERROR(VLOOKUP($A60,$A$148:AS$167,AS$38+2,0),0)+IFERROR(VLOOKUP($A60,$A$181:AS$200,AS$38+2,0),0)+IFERROR(VLOOKUP($A60,$A$214:AS$233,AS$38+2,0),0)+IFERROR(VLOOKUP($A60,$A$247:AS$266,AS$38+2,0),0)+IFERROR(VLOOKUP($A60,$A$313:AS$332,AS$38+2,0),0)+IFERROR(VLOOKUP($A60,$A$280:AS$299,AS$38+2,0),0)+IFERROR(VLOOKUP($A60,$A$346:AS$365,AS$38+2,0),0)+IFERROR(VLOOKUP($A60,$A$379:AS$398,AS$38+2,0),0),"")</f>
        <v/>
      </c>
      <c r="AT60" s="362" t="str">
        <f>IF(AND(ISNUMBER($A60),AT$46&gt;AT$47),IFERROR(VLOOKUP($A60,$A$82:AT$101,AT$38+2,0),0)+IFERROR(VLOOKUP($A60,$A$115:AT$134,AT$38+2,FALSE),0)+IFERROR(VLOOKUP($A60,$A$148:AT$167,AT$38+2,0),0)+IFERROR(VLOOKUP($A60,$A$181:AT$200,AT$38+2,0),0)+IFERROR(VLOOKUP($A60,$A$214:AT$233,AT$38+2,0),0)+IFERROR(VLOOKUP($A60,$A$247:AT$266,AT$38+2,0),0)+IFERROR(VLOOKUP($A60,$A$313:AT$332,AT$38+2,0),0)+IFERROR(VLOOKUP($A60,$A$280:AT$299,AT$38+2,0),0)+IFERROR(VLOOKUP($A60,$A$346:AT$365,AT$38+2,0),0)+IFERROR(VLOOKUP($A60,$A$379:AT$398,AT$38+2,0),0),"")</f>
        <v/>
      </c>
      <c r="AU60" s="362" t="str">
        <f>IF(AND(ISNUMBER($A60),AU$46&gt;AU$47),IFERROR(VLOOKUP($A60,$A$82:AU$101,AU$38+2,0),0)+IFERROR(VLOOKUP($A60,$A$115:AU$134,AU$38+2,FALSE),0)+IFERROR(VLOOKUP($A60,$A$148:AU$167,AU$38+2,0),0)+IFERROR(VLOOKUP($A60,$A$181:AU$200,AU$38+2,0),0)+IFERROR(VLOOKUP($A60,$A$214:AU$233,AU$38+2,0),0)+IFERROR(VLOOKUP($A60,$A$247:AU$266,AU$38+2,0),0)+IFERROR(VLOOKUP($A60,$A$313:AU$332,AU$38+2,0),0)+IFERROR(VLOOKUP($A60,$A$280:AU$299,AU$38+2,0),0)+IFERROR(VLOOKUP($A60,$A$346:AU$365,AU$38+2,0),0)+IFERROR(VLOOKUP($A60,$A$379:AU$398,AU$38+2,0),0),"")</f>
        <v/>
      </c>
      <c r="AV60" s="362" t="str">
        <f>IF(AND(ISNUMBER($A60),AV$46&gt;AV$47),IFERROR(VLOOKUP($A60,$A$82:AV$101,AV$38+2,0),0)+IFERROR(VLOOKUP($A60,$A$115:AV$134,AV$38+2,FALSE),0)+IFERROR(VLOOKUP($A60,$A$148:AV$167,AV$38+2,0),0)+IFERROR(VLOOKUP($A60,$A$181:AV$200,AV$38+2,0),0)+IFERROR(VLOOKUP($A60,$A$214:AV$233,AV$38+2,0),0)+IFERROR(VLOOKUP($A60,$A$247:AV$266,AV$38+2,0),0)+IFERROR(VLOOKUP($A60,$A$313:AV$332,AV$38+2,0),0)+IFERROR(VLOOKUP($A60,$A$280:AV$299,AV$38+2,0),0)+IFERROR(VLOOKUP($A60,$A$346:AV$365,AV$38+2,0),0)+IFERROR(VLOOKUP($A60,$A$379:AV$398,AV$38+2,0),0),"")</f>
        <v/>
      </c>
      <c r="AW60" s="362" t="str">
        <f>IF(AND(ISNUMBER($A60),AW$46&gt;AW$47),IFERROR(VLOOKUP($A60,$A$82:AW$101,AW$38+2,0),0)+IFERROR(VLOOKUP($A60,$A$115:AW$134,AW$38+2,FALSE),0)+IFERROR(VLOOKUP($A60,$A$148:AW$167,AW$38+2,0),0)+IFERROR(VLOOKUP($A60,$A$181:AW$200,AW$38+2,0),0)+IFERROR(VLOOKUP($A60,$A$214:AW$233,AW$38+2,0),0)+IFERROR(VLOOKUP($A60,$A$247:AW$266,AW$38+2,0),0)+IFERROR(VLOOKUP($A60,$A$313:AW$332,AW$38+2,0),0)+IFERROR(VLOOKUP($A60,$A$280:AW$299,AW$38+2,0),0)+IFERROR(VLOOKUP($A60,$A$346:AW$365,AW$38+2,0),0)+IFERROR(VLOOKUP($A60,$A$379:AW$398,AW$38+2,0),0),"")</f>
        <v/>
      </c>
      <c r="AX60" s="362" t="str">
        <f>IF(AND(ISNUMBER($A60),AX$46&gt;AX$47),IFERROR(VLOOKUP($A60,$A$82:AX$101,AX$38+2,0),0)+IFERROR(VLOOKUP($A60,$A$115:AX$134,AX$38+2,FALSE),0)+IFERROR(VLOOKUP($A60,$A$148:AX$167,AX$38+2,0),0)+IFERROR(VLOOKUP($A60,$A$181:AX$200,AX$38+2,0),0)+IFERROR(VLOOKUP($A60,$A$214:AX$233,AX$38+2,0),0)+IFERROR(VLOOKUP($A60,$A$247:AX$266,AX$38+2,0),0)+IFERROR(VLOOKUP($A60,$A$313:AX$332,AX$38+2,0),0)+IFERROR(VLOOKUP($A60,$A$280:AX$299,AX$38+2,0),0)+IFERROR(VLOOKUP($A60,$A$346:AX$365,AX$38+2,0),0)+IFERROR(VLOOKUP($A60,$A$379:AX$398,AX$38+2,0),0),"")</f>
        <v/>
      </c>
      <c r="AY60" s="362" t="str">
        <f>IF(AND(ISNUMBER($A60),AY$46&gt;AY$47),IFERROR(VLOOKUP($A60,$A$82:AY$101,AY$38+2,0),0)+IFERROR(VLOOKUP($A60,$A$115:AY$134,AY$38+2,FALSE),0)+IFERROR(VLOOKUP($A60,$A$148:AY$167,AY$38+2,0),0)+IFERROR(VLOOKUP($A60,$A$181:AY$200,AY$38+2,0),0)+IFERROR(VLOOKUP($A60,$A$214:AY$233,AY$38+2,0),0)+IFERROR(VLOOKUP($A60,$A$247:AY$266,AY$38+2,0),0)+IFERROR(VLOOKUP($A60,$A$313:AY$332,AY$38+2,0),0)+IFERROR(VLOOKUP($A60,$A$280:AY$299,AY$38+2,0),0)+IFERROR(VLOOKUP($A60,$A$346:AY$365,AY$38+2,0),0)+IFERROR(VLOOKUP($A60,$A$379:AY$398,AY$38+2,0),0),"")</f>
        <v/>
      </c>
      <c r="AZ60" s="362" t="str">
        <f>IF(AND(ISNUMBER($A60),AZ$46&gt;AZ$47),IFERROR(VLOOKUP($A60,$A$82:AZ$101,AZ$38+2,0),0)+IFERROR(VLOOKUP($A60,$A$115:AZ$134,AZ$38+2,FALSE),0)+IFERROR(VLOOKUP($A60,$A$148:AZ$167,AZ$38+2,0),0)+IFERROR(VLOOKUP($A60,$A$181:AZ$200,AZ$38+2,0),0)+IFERROR(VLOOKUP($A60,$A$214:AZ$233,AZ$38+2,0),0)+IFERROR(VLOOKUP($A60,$A$247:AZ$266,AZ$38+2,0),0)+IFERROR(VLOOKUP($A60,$A$313:AZ$332,AZ$38+2,0),0)+IFERROR(VLOOKUP($A60,$A$280:AZ$299,AZ$38+2,0),0)+IFERROR(VLOOKUP($A60,$A$346:AZ$365,AZ$38+2,0),0)+IFERROR(VLOOKUP($A60,$A$379:AZ$398,AZ$38+2,0),0),"")</f>
        <v/>
      </c>
      <c r="BA60" s="363" t="str">
        <f>IF(AND(ISNUMBER($A60),BA$46&gt;BA$47),IFERROR(VLOOKUP($A60,$A$82:BA$101,BA$38+2,0),0)+IFERROR(VLOOKUP($A60,$A$115:BA$134,BA$38+2,FALSE),0)+IFERROR(VLOOKUP($A60,$A$148:BA$167,BA$38+2,0),0)+IFERROR(VLOOKUP($A60,$A$181:BA$200,BA$38+2,0),0)+IFERROR(VLOOKUP($A60,$A$214:BA$233,BA$38+2,0),0)+IFERROR(VLOOKUP($A60,$A$247:BA$266,BA$38+2,0),0)+IFERROR(VLOOKUP($A60,$A$313:BA$332,BA$38+2,0),0)+IFERROR(VLOOKUP($A60,$A$280:BA$299,BA$38+2,0),0)+IFERROR(VLOOKUP($A60,$A$346:BA$365,BA$38+2,0),0)+IFERROR(VLOOKUP($A60,$A$379:BA$398,BA$38+2,0),0),"")</f>
        <v/>
      </c>
    </row>
    <row r="61" spans="1:53" x14ac:dyDescent="0.2">
      <c r="A61" s="340" t="str">
        <f>IF($B43=COUNT($A50:$A60),"",IF(A60&lt;DATE(YEAR(A60),MONTH($K$4),DAY($K$4)),DATE(YEAR(A60),MONTH($K$4),DAY($K$4)),IF(A60&lt;DATE(YEAR(A60),MONTH($K$5),DAY($K$5)),DATE(YEAR(A60),MONTH($K$5),DAY($K$5)),IF(A60&lt;DATE(YEAR(A60),MONTH($K$6),DAY($K$6)),DATE(YEAR(A60),MONTH($K$6),DAY($K$6)),DATE(YEAR(A60)+1,MONTH($K$3),DAY($K$3))))))</f>
        <v/>
      </c>
      <c r="B61" s="335" t="str">
        <f t="shared" si="17"/>
        <v/>
      </c>
      <c r="C61" s="362" t="str">
        <f>IF(AND(ISNUMBER($A61),C$46&gt;C$47),IFERROR(VLOOKUP($A61,$A$82:C$101,C$38+2,0),0)+IFERROR(VLOOKUP($A61,$A$115:C$134,C$38+2,FALSE),0)+IFERROR(VLOOKUP($A61,$A$148:C$167,C$38+2,0),0)+IFERROR(VLOOKUP($A61,$A$181:C$200,C$38+2,0),0)+IFERROR(VLOOKUP($A61,$A$214:C$233,C$38+2,0),0)+IFERROR(VLOOKUP($A61,$A$247:C$266,C$38+2,0),0)+IFERROR(VLOOKUP($A61,$A$313:C$332,C$38+2,0),0)+IFERROR(VLOOKUP($A61,$A$280:C$299,C$38+2,0),0)+IFERROR(VLOOKUP($A61,$A$346:C$365,C$38+2,0),0)+IFERROR(VLOOKUP($A61,$A$379:C$398,C$38+2,0),0),"")</f>
        <v/>
      </c>
      <c r="D61" s="362" t="str">
        <f>IF(AND(ISNUMBER($A61),D$46&gt;D$47),IFERROR(VLOOKUP($A61,$A$82:D$101,D$38+2,0),0)+IFERROR(VLOOKUP($A61,$A$115:D$134,D$38+2,FALSE),0)+IFERROR(VLOOKUP($A61,$A$148:D$167,D$38+2,0),0)+IFERROR(VLOOKUP($A61,$A$181:D$200,D$38+2,0),0)+IFERROR(VLOOKUP($A61,$A$214:D$233,D$38+2,0),0)+IFERROR(VLOOKUP($A61,$A$247:D$266,D$38+2,0),0)+IFERROR(VLOOKUP($A61,$A$313:D$332,D$38+2,0),0)+IFERROR(VLOOKUP($A61,$A$280:D$299,D$38+2,0),0)+IFERROR(VLOOKUP($A61,$A$346:D$365,D$38+2,0),0)+IFERROR(VLOOKUP($A61,$A$379:D$398,D$38+2,0),0),"")</f>
        <v/>
      </c>
      <c r="E61" s="362" t="str">
        <f>IF(AND(ISNUMBER($A61),E$46&gt;E$47),IFERROR(VLOOKUP($A61,$A$82:E$101,E$38+2,0),0)+IFERROR(VLOOKUP($A61,$A$115:E$134,E$38+2,FALSE),0)+IFERROR(VLOOKUP($A61,$A$148:E$167,E$38+2,0),0)+IFERROR(VLOOKUP($A61,$A$181:E$200,E$38+2,0),0)+IFERROR(VLOOKUP($A61,$A$214:E$233,E$38+2,0),0)+IFERROR(VLOOKUP($A61,$A$247:E$266,E$38+2,0),0)+IFERROR(VLOOKUP($A61,$A$313:E$332,E$38+2,0),0)+IFERROR(VLOOKUP($A61,$A$280:E$299,E$38+2,0),0)+IFERROR(VLOOKUP($A61,$A$346:E$365,E$38+2,0),0)+IFERROR(VLOOKUP($A61,$A$379:E$398,E$38+2,0),0),"")</f>
        <v/>
      </c>
      <c r="F61" s="362" t="str">
        <f>IF(AND(ISNUMBER($A61),F$46&gt;F$47),IFERROR(VLOOKUP($A61,$A$82:F$101,F$38+2,0),0)+IFERROR(VLOOKUP($A61,$A$115:F$134,F$38+2,FALSE),0)+IFERROR(VLOOKUP($A61,$A$148:F$167,F$38+2,0),0)+IFERROR(VLOOKUP($A61,$A$181:F$200,F$38+2,0),0)+IFERROR(VLOOKUP($A61,$A$214:F$233,F$38+2,0),0)+IFERROR(VLOOKUP($A61,$A$247:F$266,F$38+2,0),0)+IFERROR(VLOOKUP($A61,$A$313:F$332,F$38+2,0),0)+IFERROR(VLOOKUP($A61,$A$280:F$299,F$38+2,0),0)+IFERROR(VLOOKUP($A61,$A$346:F$365,F$38+2,0),0)+IFERROR(VLOOKUP($A61,$A$379:F$398,F$38+2,0),0),"")</f>
        <v/>
      </c>
      <c r="G61" s="362" t="str">
        <f>IF(AND(ISNUMBER($A61),G$46&gt;G$47),IFERROR(VLOOKUP($A61,$A$82:G$101,G$38+2,0),0)+IFERROR(VLOOKUP($A61,$A$115:G$134,G$38+2,FALSE),0)+IFERROR(VLOOKUP($A61,$A$148:G$167,G$38+2,0),0)+IFERROR(VLOOKUP($A61,$A$181:G$200,G$38+2,0),0)+IFERROR(VLOOKUP($A61,$A$214:G$233,G$38+2,0),0)+IFERROR(VLOOKUP($A61,$A$247:G$266,G$38+2,0),0)+IFERROR(VLOOKUP($A61,$A$313:G$332,G$38+2,0),0)+IFERROR(VLOOKUP($A61,$A$280:G$299,G$38+2,0),0)+IFERROR(VLOOKUP($A61,$A$346:G$365,G$38+2,0),0)+IFERROR(VLOOKUP($A61,$A$379:G$398,G$38+2,0),0),"")</f>
        <v/>
      </c>
      <c r="H61" s="362" t="str">
        <f>IF(AND(ISNUMBER($A61),H$46&gt;H$47),IFERROR(VLOOKUP($A61,$A$82:H$101,H$38+2,0),0)+IFERROR(VLOOKUP($A61,$A$115:H$134,H$38+2,FALSE),0)+IFERROR(VLOOKUP($A61,$A$148:H$167,H$38+2,0),0)+IFERROR(VLOOKUP($A61,$A$181:H$200,H$38+2,0),0)+IFERROR(VLOOKUP($A61,$A$214:H$233,H$38+2,0),0)+IFERROR(VLOOKUP($A61,$A$247:H$266,H$38+2,0),0)+IFERROR(VLOOKUP($A61,$A$313:H$332,H$38+2,0),0)+IFERROR(VLOOKUP($A61,$A$280:H$299,H$38+2,0),0)+IFERROR(VLOOKUP($A61,$A$346:H$365,H$38+2,0),0)+IFERROR(VLOOKUP($A61,$A$379:H$398,H$38+2,0),0),"")</f>
        <v/>
      </c>
      <c r="I61" s="362" t="str">
        <f>IF(AND(ISNUMBER($A61),I$46&gt;I$47),IFERROR(VLOOKUP($A61,$A$82:I$101,I$38+2,0),0)+IFERROR(VLOOKUP($A61,$A$115:I$134,I$38+2,FALSE),0)+IFERROR(VLOOKUP($A61,$A$148:I$167,I$38+2,0),0)+IFERROR(VLOOKUP($A61,$A$181:I$200,I$38+2,0),0)+IFERROR(VLOOKUP($A61,$A$214:I$233,I$38+2,0),0)+IFERROR(VLOOKUP($A61,$A$247:I$266,I$38+2,0),0)+IFERROR(VLOOKUP($A61,$A$313:I$332,I$38+2,0),0)+IFERROR(VLOOKUP($A61,$A$280:I$299,I$38+2,0),0)+IFERROR(VLOOKUP($A61,$A$346:I$365,I$38+2,0),0)+IFERROR(VLOOKUP($A61,$A$379:I$398,I$38+2,0),0),"")</f>
        <v/>
      </c>
      <c r="J61" s="362" t="str">
        <f>IF(AND(ISNUMBER($A61),J$46&gt;J$47),IFERROR(VLOOKUP($A61,$A$82:J$101,J$38+2,0),0)+IFERROR(VLOOKUP($A61,$A$115:J$134,J$38+2,FALSE),0)+IFERROR(VLOOKUP($A61,$A$148:J$167,J$38+2,0),0)+IFERROR(VLOOKUP($A61,$A$181:J$200,J$38+2,0),0)+IFERROR(VLOOKUP($A61,$A$214:J$233,J$38+2,0),0)+IFERROR(VLOOKUP($A61,$A$247:J$266,J$38+2,0),0)+IFERROR(VLOOKUP($A61,$A$313:J$332,J$38+2,0),0)+IFERROR(VLOOKUP($A61,$A$280:J$299,J$38+2,0),0)+IFERROR(VLOOKUP($A61,$A$346:J$365,J$38+2,0),0)+IFERROR(VLOOKUP($A61,$A$379:J$398,J$38+2,0),0),"")</f>
        <v/>
      </c>
      <c r="K61" s="362" t="str">
        <f>IF(AND(ISNUMBER($A61),K$46&gt;K$47),IFERROR(VLOOKUP($A61,$A$82:K$101,K$38+2,0),0)+IFERROR(VLOOKUP($A61,$A$115:K$134,K$38+2,FALSE),0)+IFERROR(VLOOKUP($A61,$A$148:K$167,K$38+2,0),0)+IFERROR(VLOOKUP($A61,$A$181:K$200,K$38+2,0),0)+IFERROR(VLOOKUP($A61,$A$214:K$233,K$38+2,0),0)+IFERROR(VLOOKUP($A61,$A$247:K$266,K$38+2,0),0)+IFERROR(VLOOKUP($A61,$A$313:K$332,K$38+2,0),0)+IFERROR(VLOOKUP($A61,$A$280:K$299,K$38+2,0),0)+IFERROR(VLOOKUP($A61,$A$346:K$365,K$38+2,0),0)+IFERROR(VLOOKUP($A61,$A$379:K$398,K$38+2,0),0),"")</f>
        <v/>
      </c>
      <c r="L61" s="362" t="str">
        <f>IF(AND(ISNUMBER($A61),L$46&gt;L$47),IFERROR(VLOOKUP($A61,$A$82:L$101,L$38+2,0),0)+IFERROR(VLOOKUP($A61,$A$115:L$134,L$38+2,FALSE),0)+IFERROR(VLOOKUP($A61,$A$148:L$167,L$38+2,0),0)+IFERROR(VLOOKUP($A61,$A$181:L$200,L$38+2,0),0)+IFERROR(VLOOKUP($A61,$A$214:L$233,L$38+2,0),0)+IFERROR(VLOOKUP($A61,$A$247:L$266,L$38+2,0),0)+IFERROR(VLOOKUP($A61,$A$313:L$332,L$38+2,0),0)+IFERROR(VLOOKUP($A61,$A$280:L$299,L$38+2,0),0)+IFERROR(VLOOKUP($A61,$A$346:L$365,L$38+2,0),0)+IFERROR(VLOOKUP($A61,$A$379:L$398,L$38+2,0),0),"")</f>
        <v/>
      </c>
      <c r="M61" s="362" t="str">
        <f>IF(AND(ISNUMBER($A61),M$46&gt;M$47),IFERROR(VLOOKUP($A61,$A$82:M$101,M$38+2,0),0)+IFERROR(VLOOKUP($A61,$A$115:M$134,M$38+2,FALSE),0)+IFERROR(VLOOKUP($A61,$A$148:M$167,M$38+2,0),0)+IFERROR(VLOOKUP($A61,$A$181:M$200,M$38+2,0),0)+IFERROR(VLOOKUP($A61,$A$214:M$233,M$38+2,0),0)+IFERROR(VLOOKUP($A61,$A$247:M$266,M$38+2,0),0)+IFERROR(VLOOKUP($A61,$A$313:M$332,M$38+2,0),0)+IFERROR(VLOOKUP($A61,$A$280:M$299,M$38+2,0),0)+IFERROR(VLOOKUP($A61,$A$346:M$365,M$38+2,0),0)+IFERROR(VLOOKUP($A61,$A$379:M$398,M$38+2,0),0),"")</f>
        <v/>
      </c>
      <c r="N61" s="362" t="str">
        <f>IF(AND(ISNUMBER($A61),N$46&gt;N$47),IFERROR(VLOOKUP($A61,$A$82:N$101,N$38+2,0),0)+IFERROR(VLOOKUP($A61,$A$115:N$134,N$38+2,FALSE),0)+IFERROR(VLOOKUP($A61,$A$148:N$167,N$38+2,0),0)+IFERROR(VLOOKUP($A61,$A$181:N$200,N$38+2,0),0)+IFERROR(VLOOKUP($A61,$A$214:N$233,N$38+2,0),0)+IFERROR(VLOOKUP($A61,$A$247:N$266,N$38+2,0),0)+IFERROR(VLOOKUP($A61,$A$313:N$332,N$38+2,0),0)+IFERROR(VLOOKUP($A61,$A$280:N$299,N$38+2,0),0)+IFERROR(VLOOKUP($A61,$A$346:N$365,N$38+2,0),0)+IFERROR(VLOOKUP($A61,$A$379:N$398,N$38+2,0),0),"")</f>
        <v/>
      </c>
      <c r="O61" s="362" t="str">
        <f>IF(AND(ISNUMBER($A61),O$46&gt;O$47),IFERROR(VLOOKUP($A61,$A$82:O$101,O$38+2,0),0)+IFERROR(VLOOKUP($A61,$A$115:O$134,O$38+2,FALSE),0)+IFERROR(VLOOKUP($A61,$A$148:O$167,O$38+2,0),0)+IFERROR(VLOOKUP($A61,$A$181:O$200,O$38+2,0),0)+IFERROR(VLOOKUP($A61,$A$214:O$233,O$38+2,0),0)+IFERROR(VLOOKUP($A61,$A$247:O$266,O$38+2,0),0)+IFERROR(VLOOKUP($A61,$A$313:O$332,O$38+2,0),0)+IFERROR(VLOOKUP($A61,$A$280:O$299,O$38+2,0),0)+IFERROR(VLOOKUP($A61,$A$346:O$365,O$38+2,0),0)+IFERROR(VLOOKUP($A61,$A$379:O$398,O$38+2,0),0),"")</f>
        <v/>
      </c>
      <c r="P61" s="362" t="str">
        <f>IF(AND(ISNUMBER($A61),P$46&gt;P$47),IFERROR(VLOOKUP($A61,$A$82:P$101,P$38+2,0),0)+IFERROR(VLOOKUP($A61,$A$115:P$134,P$38+2,FALSE),0)+IFERROR(VLOOKUP($A61,$A$148:P$167,P$38+2,0),0)+IFERROR(VLOOKUP($A61,$A$181:P$200,P$38+2,0),0)+IFERROR(VLOOKUP($A61,$A$214:P$233,P$38+2,0),0)+IFERROR(VLOOKUP($A61,$A$247:P$266,P$38+2,0),0)+IFERROR(VLOOKUP($A61,$A$313:P$332,P$38+2,0),0)+IFERROR(VLOOKUP($A61,$A$280:P$299,P$38+2,0),0)+IFERROR(VLOOKUP($A61,$A$346:P$365,P$38+2,0),0)+IFERROR(VLOOKUP($A61,$A$379:P$398,P$38+2,0),0),"")</f>
        <v/>
      </c>
      <c r="Q61" s="362" t="str">
        <f>IF(AND(ISNUMBER($A61),Q$46&gt;Q$47),IFERROR(VLOOKUP($A61,$A$82:Q$101,Q$38+2,0),0)+IFERROR(VLOOKUP($A61,$A$115:Q$134,Q$38+2,FALSE),0)+IFERROR(VLOOKUP($A61,$A$148:Q$167,Q$38+2,0),0)+IFERROR(VLOOKUP($A61,$A$181:Q$200,Q$38+2,0),0)+IFERROR(VLOOKUP($A61,$A$214:Q$233,Q$38+2,0),0)+IFERROR(VLOOKUP($A61,$A$247:Q$266,Q$38+2,0),0)+IFERROR(VLOOKUP($A61,$A$313:Q$332,Q$38+2,0),0)+IFERROR(VLOOKUP($A61,$A$280:Q$299,Q$38+2,0),0)+IFERROR(VLOOKUP($A61,$A$346:Q$365,Q$38+2,0),0)+IFERROR(VLOOKUP($A61,$A$379:Q$398,Q$38+2,0),0),"")</f>
        <v/>
      </c>
      <c r="R61" s="362" t="str">
        <f>IF(AND(ISNUMBER($A61),R$46&gt;R$47),IFERROR(VLOOKUP($A61,$A$82:R$101,R$38+2,0),0)+IFERROR(VLOOKUP($A61,$A$115:R$134,R$38+2,FALSE),0)+IFERROR(VLOOKUP($A61,$A$148:R$167,R$38+2,0),0)+IFERROR(VLOOKUP($A61,$A$181:R$200,R$38+2,0),0)+IFERROR(VLOOKUP($A61,$A$214:R$233,R$38+2,0),0)+IFERROR(VLOOKUP($A61,$A$247:R$266,R$38+2,0),0)+IFERROR(VLOOKUP($A61,$A$313:R$332,R$38+2,0),0)+IFERROR(VLOOKUP($A61,$A$280:R$299,R$38+2,0),0)+IFERROR(VLOOKUP($A61,$A$346:R$365,R$38+2,0),0)+IFERROR(VLOOKUP($A61,$A$379:R$398,R$38+2,0),0),"")</f>
        <v/>
      </c>
      <c r="S61" s="362" t="str">
        <f>IF(AND(ISNUMBER($A61),S$46&gt;S$47),IFERROR(VLOOKUP($A61,$A$82:S$101,S$38+2,0),0)+IFERROR(VLOOKUP($A61,$A$115:S$134,S$38+2,FALSE),0)+IFERROR(VLOOKUP($A61,$A$148:S$167,S$38+2,0),0)+IFERROR(VLOOKUP($A61,$A$181:S$200,S$38+2,0),0)+IFERROR(VLOOKUP($A61,$A$214:S$233,S$38+2,0),0)+IFERROR(VLOOKUP($A61,$A$247:S$266,S$38+2,0),0)+IFERROR(VLOOKUP($A61,$A$313:S$332,S$38+2,0),0)+IFERROR(VLOOKUP($A61,$A$280:S$299,S$38+2,0),0)+IFERROR(VLOOKUP($A61,$A$346:S$365,S$38+2,0),0)+IFERROR(VLOOKUP($A61,$A$379:S$398,S$38+2,0),0),"")</f>
        <v/>
      </c>
      <c r="T61" s="362" t="str">
        <f>IF(AND(ISNUMBER($A61),T$46&gt;T$47),IFERROR(VLOOKUP($A61,$A$82:T$101,T$38+2,0),0)+IFERROR(VLOOKUP($A61,$A$115:T$134,T$38+2,FALSE),0)+IFERROR(VLOOKUP($A61,$A$148:T$167,T$38+2,0),0)+IFERROR(VLOOKUP($A61,$A$181:T$200,T$38+2,0),0)+IFERROR(VLOOKUP($A61,$A$214:T$233,T$38+2,0),0)+IFERROR(VLOOKUP($A61,$A$247:T$266,T$38+2,0),0)+IFERROR(VLOOKUP($A61,$A$313:T$332,T$38+2,0),0)+IFERROR(VLOOKUP($A61,$A$280:T$299,T$38+2,0),0)+IFERROR(VLOOKUP($A61,$A$346:T$365,T$38+2,0),0)+IFERROR(VLOOKUP($A61,$A$379:T$398,T$38+2,0),0),"")</f>
        <v/>
      </c>
      <c r="U61" s="362" t="str">
        <f>IF(AND(ISNUMBER($A61),U$46&gt;U$47),IFERROR(VLOOKUP($A61,$A$82:U$101,U$38+2,0),0)+IFERROR(VLOOKUP($A61,$A$115:U$134,U$38+2,FALSE),0)+IFERROR(VLOOKUP($A61,$A$148:U$167,U$38+2,0),0)+IFERROR(VLOOKUP($A61,$A$181:U$200,U$38+2,0),0)+IFERROR(VLOOKUP($A61,$A$214:U$233,U$38+2,0),0)+IFERROR(VLOOKUP($A61,$A$247:U$266,U$38+2,0),0)+IFERROR(VLOOKUP($A61,$A$313:U$332,U$38+2,0),0)+IFERROR(VLOOKUP($A61,$A$280:U$299,U$38+2,0),0)+IFERROR(VLOOKUP($A61,$A$346:U$365,U$38+2,0),0)+IFERROR(VLOOKUP($A61,$A$379:U$398,U$38+2,0),0),"")</f>
        <v/>
      </c>
      <c r="V61" s="362" t="str">
        <f>IF(AND(ISNUMBER($A61),V$46&gt;V$47),IFERROR(VLOOKUP($A61,$A$82:V$101,V$38+2,0),0)+IFERROR(VLOOKUP($A61,$A$115:V$134,V$38+2,FALSE),0)+IFERROR(VLOOKUP($A61,$A$148:V$167,V$38+2,0),0)+IFERROR(VLOOKUP($A61,$A$181:V$200,V$38+2,0),0)+IFERROR(VLOOKUP($A61,$A$214:V$233,V$38+2,0),0)+IFERROR(VLOOKUP($A61,$A$247:V$266,V$38+2,0),0)+IFERROR(VLOOKUP($A61,$A$313:V$332,V$38+2,0),0)+IFERROR(VLOOKUP($A61,$A$280:V$299,V$38+2,0),0)+IFERROR(VLOOKUP($A61,$A$346:V$365,V$38+2,0),0)+IFERROR(VLOOKUP($A61,$A$379:V$398,V$38+2,0),0),"")</f>
        <v/>
      </c>
      <c r="W61" s="362" t="str">
        <f>IF(AND(ISNUMBER($A61),W$46&gt;W$47),IFERROR(VLOOKUP($A61,$A$82:W$101,W$38+2,0),0)+IFERROR(VLOOKUP($A61,$A$115:W$134,W$38+2,FALSE),0)+IFERROR(VLOOKUP($A61,$A$148:W$167,W$38+2,0),0)+IFERROR(VLOOKUP($A61,$A$181:W$200,W$38+2,0),0)+IFERROR(VLOOKUP($A61,$A$214:W$233,W$38+2,0),0)+IFERROR(VLOOKUP($A61,$A$247:W$266,W$38+2,0),0)+IFERROR(VLOOKUP($A61,$A$313:W$332,W$38+2,0),0)+IFERROR(VLOOKUP($A61,$A$280:W$299,W$38+2,0),0)+IFERROR(VLOOKUP($A61,$A$346:W$365,W$38+2,0),0)+IFERROR(VLOOKUP($A61,$A$379:W$398,W$38+2,0),0),"")</f>
        <v/>
      </c>
      <c r="X61" s="362" t="str">
        <f>IF(AND(ISNUMBER($A61),X$46&gt;X$47),IFERROR(VLOOKUP($A61,$A$82:X$101,X$38+2,0),0)+IFERROR(VLOOKUP($A61,$A$115:X$134,X$38+2,FALSE),0)+IFERROR(VLOOKUP($A61,$A$148:X$167,X$38+2,0),0)+IFERROR(VLOOKUP($A61,$A$181:X$200,X$38+2,0),0)+IFERROR(VLOOKUP($A61,$A$214:X$233,X$38+2,0),0)+IFERROR(VLOOKUP($A61,$A$247:X$266,X$38+2,0),0)+IFERROR(VLOOKUP($A61,$A$313:X$332,X$38+2,0),0)+IFERROR(VLOOKUP($A61,$A$280:X$299,X$38+2,0),0)+IFERROR(VLOOKUP($A61,$A$346:X$365,X$38+2,0),0)+IFERROR(VLOOKUP($A61,$A$379:X$398,X$38+2,0),0),"")</f>
        <v/>
      </c>
      <c r="Y61" s="362" t="str">
        <f>IF(AND(ISNUMBER($A61),Y$46&gt;Y$47),IFERROR(VLOOKUP($A61,$A$82:Y$101,Y$38+2,0),0)+IFERROR(VLOOKUP($A61,$A$115:Y$134,Y$38+2,FALSE),0)+IFERROR(VLOOKUP($A61,$A$148:Y$167,Y$38+2,0),0)+IFERROR(VLOOKUP($A61,$A$181:Y$200,Y$38+2,0),0)+IFERROR(VLOOKUP($A61,$A$214:Y$233,Y$38+2,0),0)+IFERROR(VLOOKUP($A61,$A$247:Y$266,Y$38+2,0),0)+IFERROR(VLOOKUP($A61,$A$313:Y$332,Y$38+2,0),0)+IFERROR(VLOOKUP($A61,$A$280:Y$299,Y$38+2,0),0)+IFERROR(VLOOKUP($A61,$A$346:Y$365,Y$38+2,0),0)+IFERROR(VLOOKUP($A61,$A$379:Y$398,Y$38+2,0),0),"")</f>
        <v/>
      </c>
      <c r="Z61" s="362" t="str">
        <f>IF(AND(ISNUMBER($A61),Z$46&gt;Z$47),IFERROR(VLOOKUP($A61,$A$82:Z$101,Z$38+2,0),0)+IFERROR(VLOOKUP($A61,$A$115:Z$134,Z$38+2,FALSE),0)+IFERROR(VLOOKUP($A61,$A$148:Z$167,Z$38+2,0),0)+IFERROR(VLOOKUP($A61,$A$181:Z$200,Z$38+2,0),0)+IFERROR(VLOOKUP($A61,$A$214:Z$233,Z$38+2,0),0)+IFERROR(VLOOKUP($A61,$A$247:Z$266,Z$38+2,0),0)+IFERROR(VLOOKUP($A61,$A$313:Z$332,Z$38+2,0),0)+IFERROR(VLOOKUP($A61,$A$280:Z$299,Z$38+2,0),0)+IFERROR(VLOOKUP($A61,$A$346:Z$365,Z$38+2,0),0)+IFERROR(VLOOKUP($A61,$A$379:Z$398,Z$38+2,0),0),"")</f>
        <v/>
      </c>
      <c r="AA61" s="362" t="str">
        <f>IF(AND(ISNUMBER($A61),AA$46&gt;AA$47),IFERROR(VLOOKUP($A61,$A$82:AA$101,AA$38+2,0),0)+IFERROR(VLOOKUP($A61,$A$115:AA$134,AA$38+2,FALSE),0)+IFERROR(VLOOKUP($A61,$A$148:AA$167,AA$38+2,0),0)+IFERROR(VLOOKUP($A61,$A$181:AA$200,AA$38+2,0),0)+IFERROR(VLOOKUP($A61,$A$214:AA$233,AA$38+2,0),0)+IFERROR(VLOOKUP($A61,$A$247:AA$266,AA$38+2,0),0)+IFERROR(VLOOKUP($A61,$A$313:AA$332,AA$38+2,0),0)+IFERROR(VLOOKUP($A61,$A$280:AA$299,AA$38+2,0),0)+IFERROR(VLOOKUP($A61,$A$346:AA$365,AA$38+2,0),0)+IFERROR(VLOOKUP($A61,$A$379:AA$398,AA$38+2,0),0),"")</f>
        <v/>
      </c>
      <c r="AB61" s="362" t="str">
        <f>IF(AND(ISNUMBER($A61),AB$46&gt;AB$47),IFERROR(VLOOKUP($A61,$A$82:AB$101,AB$38+2,0),0)+IFERROR(VLOOKUP($A61,$A$115:AB$134,AB$38+2,FALSE),0)+IFERROR(VLOOKUP($A61,$A$148:AB$167,AB$38+2,0),0)+IFERROR(VLOOKUP($A61,$A$181:AB$200,AB$38+2,0),0)+IFERROR(VLOOKUP($A61,$A$214:AB$233,AB$38+2,0),0)+IFERROR(VLOOKUP($A61,$A$247:AB$266,AB$38+2,0),0)+IFERROR(VLOOKUP($A61,$A$313:AB$332,AB$38+2,0),0)+IFERROR(VLOOKUP($A61,$A$280:AB$299,AB$38+2,0),0)+IFERROR(VLOOKUP($A61,$A$346:AB$365,AB$38+2,0),0)+IFERROR(VLOOKUP($A61,$A$379:AB$398,AB$38+2,0),0),"")</f>
        <v/>
      </c>
      <c r="AC61" s="362" t="str">
        <f>IF(AND(ISNUMBER($A61),AC$46&gt;AC$47),IFERROR(VLOOKUP($A61,$A$82:AC$101,AC$38+2,0),0)+IFERROR(VLOOKUP($A61,$A$115:AC$134,AC$38+2,FALSE),0)+IFERROR(VLOOKUP($A61,$A$148:AC$167,AC$38+2,0),0)+IFERROR(VLOOKUP($A61,$A$181:AC$200,AC$38+2,0),0)+IFERROR(VLOOKUP($A61,$A$214:AC$233,AC$38+2,0),0)+IFERROR(VLOOKUP($A61,$A$247:AC$266,AC$38+2,0),0)+IFERROR(VLOOKUP($A61,$A$313:AC$332,AC$38+2,0),0)+IFERROR(VLOOKUP($A61,$A$280:AC$299,AC$38+2,0),0)+IFERROR(VLOOKUP($A61,$A$346:AC$365,AC$38+2,0),0)+IFERROR(VLOOKUP($A61,$A$379:AC$398,AC$38+2,0),0),"")</f>
        <v/>
      </c>
      <c r="AD61" s="362" t="str">
        <f>IF(AND(ISNUMBER($A61),AD$46&gt;AD$47),IFERROR(VLOOKUP($A61,$A$82:AD$101,AD$38+2,0),0)+IFERROR(VLOOKUP($A61,$A$115:AD$134,AD$38+2,FALSE),0)+IFERROR(VLOOKUP($A61,$A$148:AD$167,AD$38+2,0),0)+IFERROR(VLOOKUP($A61,$A$181:AD$200,AD$38+2,0),0)+IFERROR(VLOOKUP($A61,$A$214:AD$233,AD$38+2,0),0)+IFERROR(VLOOKUP($A61,$A$247:AD$266,AD$38+2,0),0)+IFERROR(VLOOKUP($A61,$A$313:AD$332,AD$38+2,0),0)+IFERROR(VLOOKUP($A61,$A$280:AD$299,AD$38+2,0),0)+IFERROR(VLOOKUP($A61,$A$346:AD$365,AD$38+2,0),0)+IFERROR(VLOOKUP($A61,$A$379:AD$398,AD$38+2,0),0),"")</f>
        <v/>
      </c>
      <c r="AE61" s="362" t="str">
        <f>IF(AND(ISNUMBER($A61),AE$46&gt;AE$47),IFERROR(VLOOKUP($A61,$A$82:AE$101,AE$38+2,0),0)+IFERROR(VLOOKUP($A61,$A$115:AE$134,AE$38+2,FALSE),0)+IFERROR(VLOOKUP($A61,$A$148:AE$167,AE$38+2,0),0)+IFERROR(VLOOKUP($A61,$A$181:AE$200,AE$38+2,0),0)+IFERROR(VLOOKUP($A61,$A$214:AE$233,AE$38+2,0),0)+IFERROR(VLOOKUP($A61,$A$247:AE$266,AE$38+2,0),0)+IFERROR(VLOOKUP($A61,$A$313:AE$332,AE$38+2,0),0)+IFERROR(VLOOKUP($A61,$A$280:AE$299,AE$38+2,0),0)+IFERROR(VLOOKUP($A61,$A$346:AE$365,AE$38+2,0),0)+IFERROR(VLOOKUP($A61,$A$379:AE$398,AE$38+2,0),0),"")</f>
        <v/>
      </c>
      <c r="AF61" s="362" t="str">
        <f>IF(AND(ISNUMBER($A61),AF$46&gt;AF$47),IFERROR(VLOOKUP($A61,$A$82:AF$101,AF$38+2,0),0)+IFERROR(VLOOKUP($A61,$A$115:AF$134,AF$38+2,FALSE),0)+IFERROR(VLOOKUP($A61,$A$148:AF$167,AF$38+2,0),0)+IFERROR(VLOOKUP($A61,$A$181:AF$200,AF$38+2,0),0)+IFERROR(VLOOKUP($A61,$A$214:AF$233,AF$38+2,0),0)+IFERROR(VLOOKUP($A61,$A$247:AF$266,AF$38+2,0),0)+IFERROR(VLOOKUP($A61,$A$313:AF$332,AF$38+2,0),0)+IFERROR(VLOOKUP($A61,$A$280:AF$299,AF$38+2,0),0)+IFERROR(VLOOKUP($A61,$A$346:AF$365,AF$38+2,0),0)+IFERROR(VLOOKUP($A61,$A$379:AF$398,AF$38+2,0),0),"")</f>
        <v/>
      </c>
      <c r="AG61" s="362" t="str">
        <f>IF(AND(ISNUMBER($A61),AG$46&gt;AG$47),IFERROR(VLOOKUP($A61,$A$82:AG$101,AG$38+2,0),0)+IFERROR(VLOOKUP($A61,$A$115:AG$134,AG$38+2,FALSE),0)+IFERROR(VLOOKUP($A61,$A$148:AG$167,AG$38+2,0),0)+IFERROR(VLOOKUP($A61,$A$181:AG$200,AG$38+2,0),0)+IFERROR(VLOOKUP($A61,$A$214:AG$233,AG$38+2,0),0)+IFERROR(VLOOKUP($A61,$A$247:AG$266,AG$38+2,0),0)+IFERROR(VLOOKUP($A61,$A$313:AG$332,AG$38+2,0),0)+IFERROR(VLOOKUP($A61,$A$280:AG$299,AG$38+2,0),0)+IFERROR(VLOOKUP($A61,$A$346:AG$365,AG$38+2,0),0)+IFERROR(VLOOKUP($A61,$A$379:AG$398,AG$38+2,0),0),"")</f>
        <v/>
      </c>
      <c r="AH61" s="362" t="str">
        <f>IF(AND(ISNUMBER($A61),AH$46&gt;AH$47),IFERROR(VLOOKUP($A61,$A$82:AH$101,AH$38+2,0),0)+IFERROR(VLOOKUP($A61,$A$115:AH$134,AH$38+2,FALSE),0)+IFERROR(VLOOKUP($A61,$A$148:AH$167,AH$38+2,0),0)+IFERROR(VLOOKUP($A61,$A$181:AH$200,AH$38+2,0),0)+IFERROR(VLOOKUP($A61,$A$214:AH$233,AH$38+2,0),0)+IFERROR(VLOOKUP($A61,$A$247:AH$266,AH$38+2,0),0)+IFERROR(VLOOKUP($A61,$A$313:AH$332,AH$38+2,0),0)+IFERROR(VLOOKUP($A61,$A$280:AH$299,AH$38+2,0),0)+IFERROR(VLOOKUP($A61,$A$346:AH$365,AH$38+2,0),0)+IFERROR(VLOOKUP($A61,$A$379:AH$398,AH$38+2,0),0),"")</f>
        <v/>
      </c>
      <c r="AI61" s="362" t="str">
        <f>IF(AND(ISNUMBER($A61),AI$46&gt;AI$47),IFERROR(VLOOKUP($A61,$A$82:AI$101,AI$38+2,0),0)+IFERROR(VLOOKUP($A61,$A$115:AI$134,AI$38+2,FALSE),0)+IFERROR(VLOOKUP($A61,$A$148:AI$167,AI$38+2,0),0)+IFERROR(VLOOKUP($A61,$A$181:AI$200,AI$38+2,0),0)+IFERROR(VLOOKUP($A61,$A$214:AI$233,AI$38+2,0),0)+IFERROR(VLOOKUP($A61,$A$247:AI$266,AI$38+2,0),0)+IFERROR(VLOOKUP($A61,$A$313:AI$332,AI$38+2,0),0)+IFERROR(VLOOKUP($A61,$A$280:AI$299,AI$38+2,0),0)+IFERROR(VLOOKUP($A61,$A$346:AI$365,AI$38+2,0),0)+IFERROR(VLOOKUP($A61,$A$379:AI$398,AI$38+2,0),0),"")</f>
        <v/>
      </c>
      <c r="AJ61" s="362" t="str">
        <f>IF(AND(ISNUMBER($A61),AJ$46&gt;AJ$47),IFERROR(VLOOKUP($A61,$A$82:AJ$101,AJ$38+2,0),0)+IFERROR(VLOOKUP($A61,$A$115:AJ$134,AJ$38+2,FALSE),0)+IFERROR(VLOOKUP($A61,$A$148:AJ$167,AJ$38+2,0),0)+IFERROR(VLOOKUP($A61,$A$181:AJ$200,AJ$38+2,0),0)+IFERROR(VLOOKUP($A61,$A$214:AJ$233,AJ$38+2,0),0)+IFERROR(VLOOKUP($A61,$A$247:AJ$266,AJ$38+2,0),0)+IFERROR(VLOOKUP($A61,$A$313:AJ$332,AJ$38+2,0),0)+IFERROR(VLOOKUP($A61,$A$280:AJ$299,AJ$38+2,0),0)+IFERROR(VLOOKUP($A61,$A$346:AJ$365,AJ$38+2,0),0)+IFERROR(VLOOKUP($A61,$A$379:AJ$398,AJ$38+2,0),0),"")</f>
        <v/>
      </c>
      <c r="AK61" s="362" t="str">
        <f>IF(AND(ISNUMBER($A61),AK$46&gt;AK$47),IFERROR(VLOOKUP($A61,$A$82:AK$101,AK$38+2,0),0)+IFERROR(VLOOKUP($A61,$A$115:AK$134,AK$38+2,FALSE),0)+IFERROR(VLOOKUP($A61,$A$148:AK$167,AK$38+2,0),0)+IFERROR(VLOOKUP($A61,$A$181:AK$200,AK$38+2,0),0)+IFERROR(VLOOKUP($A61,$A$214:AK$233,AK$38+2,0),0)+IFERROR(VLOOKUP($A61,$A$247:AK$266,AK$38+2,0),0)+IFERROR(VLOOKUP($A61,$A$313:AK$332,AK$38+2,0),0)+IFERROR(VLOOKUP($A61,$A$280:AK$299,AK$38+2,0),0)+IFERROR(VLOOKUP($A61,$A$346:AK$365,AK$38+2,0),0)+IFERROR(VLOOKUP($A61,$A$379:AK$398,AK$38+2,0),0),"")</f>
        <v/>
      </c>
      <c r="AL61" s="362" t="str">
        <f>IF(AND(ISNUMBER($A61),AL$46&gt;AL$47),IFERROR(VLOOKUP($A61,$A$82:AL$101,AL$38+2,0),0)+IFERROR(VLOOKUP($A61,$A$115:AL$134,AL$38+2,FALSE),0)+IFERROR(VLOOKUP($A61,$A$148:AL$167,AL$38+2,0),0)+IFERROR(VLOOKUP($A61,$A$181:AL$200,AL$38+2,0),0)+IFERROR(VLOOKUP($A61,$A$214:AL$233,AL$38+2,0),0)+IFERROR(VLOOKUP($A61,$A$247:AL$266,AL$38+2,0),0)+IFERROR(VLOOKUP($A61,$A$313:AL$332,AL$38+2,0),0)+IFERROR(VLOOKUP($A61,$A$280:AL$299,AL$38+2,0),0)+IFERROR(VLOOKUP($A61,$A$346:AL$365,AL$38+2,0),0)+IFERROR(VLOOKUP($A61,$A$379:AL$398,AL$38+2,0),0),"")</f>
        <v/>
      </c>
      <c r="AM61" s="362" t="str">
        <f>IF(AND(ISNUMBER($A61),AM$46&gt;AM$47),IFERROR(VLOOKUP($A61,$A$82:AM$101,AM$38+2,0),0)+IFERROR(VLOOKUP($A61,$A$115:AM$134,AM$38+2,FALSE),0)+IFERROR(VLOOKUP($A61,$A$148:AM$167,AM$38+2,0),0)+IFERROR(VLOOKUP($A61,$A$181:AM$200,AM$38+2,0),0)+IFERROR(VLOOKUP($A61,$A$214:AM$233,AM$38+2,0),0)+IFERROR(VLOOKUP($A61,$A$247:AM$266,AM$38+2,0),0)+IFERROR(VLOOKUP($A61,$A$313:AM$332,AM$38+2,0),0)+IFERROR(VLOOKUP($A61,$A$280:AM$299,AM$38+2,0),0)+IFERROR(VLOOKUP($A61,$A$346:AM$365,AM$38+2,0),0)+IFERROR(VLOOKUP($A61,$A$379:AM$398,AM$38+2,0),0),"")</f>
        <v/>
      </c>
      <c r="AN61" s="362" t="str">
        <f>IF(AND(ISNUMBER($A61),AN$46&gt;AN$47),IFERROR(VLOOKUP($A61,$A$82:AN$101,AN$38+2,0),0)+IFERROR(VLOOKUP($A61,$A$115:AN$134,AN$38+2,FALSE),0)+IFERROR(VLOOKUP($A61,$A$148:AN$167,AN$38+2,0),0)+IFERROR(VLOOKUP($A61,$A$181:AN$200,AN$38+2,0),0)+IFERROR(VLOOKUP($A61,$A$214:AN$233,AN$38+2,0),0)+IFERROR(VLOOKUP($A61,$A$247:AN$266,AN$38+2,0),0)+IFERROR(VLOOKUP($A61,$A$313:AN$332,AN$38+2,0),0)+IFERROR(VLOOKUP($A61,$A$280:AN$299,AN$38+2,0),0)+IFERROR(VLOOKUP($A61,$A$346:AN$365,AN$38+2,0),0)+IFERROR(VLOOKUP($A61,$A$379:AN$398,AN$38+2,0),0),"")</f>
        <v/>
      </c>
      <c r="AO61" s="362" t="str">
        <f>IF(AND(ISNUMBER($A61),AO$46&gt;AO$47),IFERROR(VLOOKUP($A61,$A$82:AO$101,AO$38+2,0),0)+IFERROR(VLOOKUP($A61,$A$115:AO$134,AO$38+2,FALSE),0)+IFERROR(VLOOKUP($A61,$A$148:AO$167,AO$38+2,0),0)+IFERROR(VLOOKUP($A61,$A$181:AO$200,AO$38+2,0),0)+IFERROR(VLOOKUP($A61,$A$214:AO$233,AO$38+2,0),0)+IFERROR(VLOOKUP($A61,$A$247:AO$266,AO$38+2,0),0)+IFERROR(VLOOKUP($A61,$A$313:AO$332,AO$38+2,0),0)+IFERROR(VLOOKUP($A61,$A$280:AO$299,AO$38+2,0),0)+IFERROR(VLOOKUP($A61,$A$346:AO$365,AO$38+2,0),0)+IFERROR(VLOOKUP($A61,$A$379:AO$398,AO$38+2,0),0),"")</f>
        <v/>
      </c>
      <c r="AP61" s="362" t="str">
        <f>IF(AND(ISNUMBER($A61),AP$46&gt;AP$47),IFERROR(VLOOKUP($A61,$A$82:AP$101,AP$38+2,0),0)+IFERROR(VLOOKUP($A61,$A$115:AP$134,AP$38+2,FALSE),0)+IFERROR(VLOOKUP($A61,$A$148:AP$167,AP$38+2,0),0)+IFERROR(VLOOKUP($A61,$A$181:AP$200,AP$38+2,0),0)+IFERROR(VLOOKUP($A61,$A$214:AP$233,AP$38+2,0),0)+IFERROR(VLOOKUP($A61,$A$247:AP$266,AP$38+2,0),0)+IFERROR(VLOOKUP($A61,$A$313:AP$332,AP$38+2,0),0)+IFERROR(VLOOKUP($A61,$A$280:AP$299,AP$38+2,0),0)+IFERROR(VLOOKUP($A61,$A$346:AP$365,AP$38+2,0),0)+IFERROR(VLOOKUP($A61,$A$379:AP$398,AP$38+2,0),0),"")</f>
        <v/>
      </c>
      <c r="AQ61" s="362" t="str">
        <f>IF(AND(ISNUMBER($A61),AQ$46&gt;AQ$47),IFERROR(VLOOKUP($A61,$A$82:AQ$101,AQ$38+2,0),0)+IFERROR(VLOOKUP($A61,$A$115:AQ$134,AQ$38+2,FALSE),0)+IFERROR(VLOOKUP($A61,$A$148:AQ$167,AQ$38+2,0),0)+IFERROR(VLOOKUP($A61,$A$181:AQ$200,AQ$38+2,0),0)+IFERROR(VLOOKUP($A61,$A$214:AQ$233,AQ$38+2,0),0)+IFERROR(VLOOKUP($A61,$A$247:AQ$266,AQ$38+2,0),0)+IFERROR(VLOOKUP($A61,$A$313:AQ$332,AQ$38+2,0),0)+IFERROR(VLOOKUP($A61,$A$280:AQ$299,AQ$38+2,0),0)+IFERROR(VLOOKUP($A61,$A$346:AQ$365,AQ$38+2,0),0)+IFERROR(VLOOKUP($A61,$A$379:AQ$398,AQ$38+2,0),0),"")</f>
        <v/>
      </c>
      <c r="AR61" s="362" t="str">
        <f>IF(AND(ISNUMBER($A61),AR$46&gt;AR$47),IFERROR(VLOOKUP($A61,$A$82:AR$101,AR$38+2,0),0)+IFERROR(VLOOKUP($A61,$A$115:AR$134,AR$38+2,FALSE),0)+IFERROR(VLOOKUP($A61,$A$148:AR$167,AR$38+2,0),0)+IFERROR(VLOOKUP($A61,$A$181:AR$200,AR$38+2,0),0)+IFERROR(VLOOKUP($A61,$A$214:AR$233,AR$38+2,0),0)+IFERROR(VLOOKUP($A61,$A$247:AR$266,AR$38+2,0),0)+IFERROR(VLOOKUP($A61,$A$313:AR$332,AR$38+2,0),0)+IFERROR(VLOOKUP($A61,$A$280:AR$299,AR$38+2,0),0)+IFERROR(VLOOKUP($A61,$A$346:AR$365,AR$38+2,0),0)+IFERROR(VLOOKUP($A61,$A$379:AR$398,AR$38+2,0),0),"")</f>
        <v/>
      </c>
      <c r="AS61" s="362" t="str">
        <f>IF(AND(ISNUMBER($A61),AS$46&gt;AS$47),IFERROR(VLOOKUP($A61,$A$82:AS$101,AS$38+2,0),0)+IFERROR(VLOOKUP($A61,$A$115:AS$134,AS$38+2,FALSE),0)+IFERROR(VLOOKUP($A61,$A$148:AS$167,AS$38+2,0),0)+IFERROR(VLOOKUP($A61,$A$181:AS$200,AS$38+2,0),0)+IFERROR(VLOOKUP($A61,$A$214:AS$233,AS$38+2,0),0)+IFERROR(VLOOKUP($A61,$A$247:AS$266,AS$38+2,0),0)+IFERROR(VLOOKUP($A61,$A$313:AS$332,AS$38+2,0),0)+IFERROR(VLOOKUP($A61,$A$280:AS$299,AS$38+2,0),0)+IFERROR(VLOOKUP($A61,$A$346:AS$365,AS$38+2,0),0)+IFERROR(VLOOKUP($A61,$A$379:AS$398,AS$38+2,0),0),"")</f>
        <v/>
      </c>
      <c r="AT61" s="362" t="str">
        <f>IF(AND(ISNUMBER($A61),AT$46&gt;AT$47),IFERROR(VLOOKUP($A61,$A$82:AT$101,AT$38+2,0),0)+IFERROR(VLOOKUP($A61,$A$115:AT$134,AT$38+2,FALSE),0)+IFERROR(VLOOKUP($A61,$A$148:AT$167,AT$38+2,0),0)+IFERROR(VLOOKUP($A61,$A$181:AT$200,AT$38+2,0),0)+IFERROR(VLOOKUP($A61,$A$214:AT$233,AT$38+2,0),0)+IFERROR(VLOOKUP($A61,$A$247:AT$266,AT$38+2,0),0)+IFERROR(VLOOKUP($A61,$A$313:AT$332,AT$38+2,0),0)+IFERROR(VLOOKUP($A61,$A$280:AT$299,AT$38+2,0),0)+IFERROR(VLOOKUP($A61,$A$346:AT$365,AT$38+2,0),0)+IFERROR(VLOOKUP($A61,$A$379:AT$398,AT$38+2,0),0),"")</f>
        <v/>
      </c>
      <c r="AU61" s="362" t="str">
        <f>IF(AND(ISNUMBER($A61),AU$46&gt;AU$47),IFERROR(VLOOKUP($A61,$A$82:AU$101,AU$38+2,0),0)+IFERROR(VLOOKUP($A61,$A$115:AU$134,AU$38+2,FALSE),0)+IFERROR(VLOOKUP($A61,$A$148:AU$167,AU$38+2,0),0)+IFERROR(VLOOKUP($A61,$A$181:AU$200,AU$38+2,0),0)+IFERROR(VLOOKUP($A61,$A$214:AU$233,AU$38+2,0),0)+IFERROR(VLOOKUP($A61,$A$247:AU$266,AU$38+2,0),0)+IFERROR(VLOOKUP($A61,$A$313:AU$332,AU$38+2,0),0)+IFERROR(VLOOKUP($A61,$A$280:AU$299,AU$38+2,0),0)+IFERROR(VLOOKUP($A61,$A$346:AU$365,AU$38+2,0),0)+IFERROR(VLOOKUP($A61,$A$379:AU$398,AU$38+2,0),0),"")</f>
        <v/>
      </c>
      <c r="AV61" s="362" t="str">
        <f>IF(AND(ISNUMBER($A61),AV$46&gt;AV$47),IFERROR(VLOOKUP($A61,$A$82:AV$101,AV$38+2,0),0)+IFERROR(VLOOKUP($A61,$A$115:AV$134,AV$38+2,FALSE),0)+IFERROR(VLOOKUP($A61,$A$148:AV$167,AV$38+2,0),0)+IFERROR(VLOOKUP($A61,$A$181:AV$200,AV$38+2,0),0)+IFERROR(VLOOKUP($A61,$A$214:AV$233,AV$38+2,0),0)+IFERROR(VLOOKUP($A61,$A$247:AV$266,AV$38+2,0),0)+IFERROR(VLOOKUP($A61,$A$313:AV$332,AV$38+2,0),0)+IFERROR(VLOOKUP($A61,$A$280:AV$299,AV$38+2,0),0)+IFERROR(VLOOKUP($A61,$A$346:AV$365,AV$38+2,0),0)+IFERROR(VLOOKUP($A61,$A$379:AV$398,AV$38+2,0),0),"")</f>
        <v/>
      </c>
      <c r="AW61" s="362" t="str">
        <f>IF(AND(ISNUMBER($A61),AW$46&gt;AW$47),IFERROR(VLOOKUP($A61,$A$82:AW$101,AW$38+2,0),0)+IFERROR(VLOOKUP($A61,$A$115:AW$134,AW$38+2,FALSE),0)+IFERROR(VLOOKUP($A61,$A$148:AW$167,AW$38+2,0),0)+IFERROR(VLOOKUP($A61,$A$181:AW$200,AW$38+2,0),0)+IFERROR(VLOOKUP($A61,$A$214:AW$233,AW$38+2,0),0)+IFERROR(VLOOKUP($A61,$A$247:AW$266,AW$38+2,0),0)+IFERROR(VLOOKUP($A61,$A$313:AW$332,AW$38+2,0),0)+IFERROR(VLOOKUP($A61,$A$280:AW$299,AW$38+2,0),0)+IFERROR(VLOOKUP($A61,$A$346:AW$365,AW$38+2,0),0)+IFERROR(VLOOKUP($A61,$A$379:AW$398,AW$38+2,0),0),"")</f>
        <v/>
      </c>
      <c r="AX61" s="362" t="str">
        <f>IF(AND(ISNUMBER($A61),AX$46&gt;AX$47),IFERROR(VLOOKUP($A61,$A$82:AX$101,AX$38+2,0),0)+IFERROR(VLOOKUP($A61,$A$115:AX$134,AX$38+2,FALSE),0)+IFERROR(VLOOKUP($A61,$A$148:AX$167,AX$38+2,0),0)+IFERROR(VLOOKUP($A61,$A$181:AX$200,AX$38+2,0),0)+IFERROR(VLOOKUP($A61,$A$214:AX$233,AX$38+2,0),0)+IFERROR(VLOOKUP($A61,$A$247:AX$266,AX$38+2,0),0)+IFERROR(VLOOKUP($A61,$A$313:AX$332,AX$38+2,0),0)+IFERROR(VLOOKUP($A61,$A$280:AX$299,AX$38+2,0),0)+IFERROR(VLOOKUP($A61,$A$346:AX$365,AX$38+2,0),0)+IFERROR(VLOOKUP($A61,$A$379:AX$398,AX$38+2,0),0),"")</f>
        <v/>
      </c>
      <c r="AY61" s="362" t="str">
        <f>IF(AND(ISNUMBER($A61),AY$46&gt;AY$47),IFERROR(VLOOKUP($A61,$A$82:AY$101,AY$38+2,0),0)+IFERROR(VLOOKUP($A61,$A$115:AY$134,AY$38+2,FALSE),0)+IFERROR(VLOOKUP($A61,$A$148:AY$167,AY$38+2,0),0)+IFERROR(VLOOKUP($A61,$A$181:AY$200,AY$38+2,0),0)+IFERROR(VLOOKUP($A61,$A$214:AY$233,AY$38+2,0),0)+IFERROR(VLOOKUP($A61,$A$247:AY$266,AY$38+2,0),0)+IFERROR(VLOOKUP($A61,$A$313:AY$332,AY$38+2,0),0)+IFERROR(VLOOKUP($A61,$A$280:AY$299,AY$38+2,0),0)+IFERROR(VLOOKUP($A61,$A$346:AY$365,AY$38+2,0),0)+IFERROR(VLOOKUP($A61,$A$379:AY$398,AY$38+2,0),0),"")</f>
        <v/>
      </c>
      <c r="AZ61" s="362" t="str">
        <f>IF(AND(ISNUMBER($A61),AZ$46&gt;AZ$47),IFERROR(VLOOKUP($A61,$A$82:AZ$101,AZ$38+2,0),0)+IFERROR(VLOOKUP($A61,$A$115:AZ$134,AZ$38+2,FALSE),0)+IFERROR(VLOOKUP($A61,$A$148:AZ$167,AZ$38+2,0),0)+IFERROR(VLOOKUP($A61,$A$181:AZ$200,AZ$38+2,0),0)+IFERROR(VLOOKUP($A61,$A$214:AZ$233,AZ$38+2,0),0)+IFERROR(VLOOKUP($A61,$A$247:AZ$266,AZ$38+2,0),0)+IFERROR(VLOOKUP($A61,$A$313:AZ$332,AZ$38+2,0),0)+IFERROR(VLOOKUP($A61,$A$280:AZ$299,AZ$38+2,0),0)+IFERROR(VLOOKUP($A61,$A$346:AZ$365,AZ$38+2,0),0)+IFERROR(VLOOKUP($A61,$A$379:AZ$398,AZ$38+2,0),0),"")</f>
        <v/>
      </c>
      <c r="BA61" s="363" t="str">
        <f>IF(AND(ISNUMBER($A61),BA$46&gt;BA$47),IFERROR(VLOOKUP($A61,$A$82:BA$101,BA$38+2,0),0)+IFERROR(VLOOKUP($A61,$A$115:BA$134,BA$38+2,FALSE),0)+IFERROR(VLOOKUP($A61,$A$148:BA$167,BA$38+2,0),0)+IFERROR(VLOOKUP($A61,$A$181:BA$200,BA$38+2,0),0)+IFERROR(VLOOKUP($A61,$A$214:BA$233,BA$38+2,0),0)+IFERROR(VLOOKUP($A61,$A$247:BA$266,BA$38+2,0),0)+IFERROR(VLOOKUP($A61,$A$313:BA$332,BA$38+2,0),0)+IFERROR(VLOOKUP($A61,$A$280:BA$299,BA$38+2,0),0)+IFERROR(VLOOKUP($A61,$A$346:BA$365,BA$38+2,0),0)+IFERROR(VLOOKUP($A61,$A$379:BA$398,BA$38+2,0),0),"")</f>
        <v/>
      </c>
    </row>
    <row r="62" spans="1:53" x14ac:dyDescent="0.2">
      <c r="A62" s="340" t="str">
        <f>IF($B43=COUNT($A50:$A61),"",IF(A61&lt;DATE(YEAR(A61),MONTH($K$4),DAY($K$4)),DATE(YEAR(A61),MONTH($K$4),DAY($K$4)),IF(A61&lt;DATE(YEAR(A61),MONTH($K$5),DAY($K$5)),DATE(YEAR(A61),MONTH($K$5),DAY($K$5)),IF(A61&lt;DATE(YEAR(A61),MONTH($K$6),DAY($K$6)),DATE(YEAR(A61),MONTH($K$6),DAY($K$6)),DATE(YEAR(A61)+1,MONTH($K$3),DAY($K$3))))))</f>
        <v/>
      </c>
      <c r="B62" s="335" t="str">
        <f t="shared" si="17"/>
        <v/>
      </c>
      <c r="C62" s="362" t="str">
        <f>IF(AND(ISNUMBER($A62),C$46&gt;C$47),IFERROR(VLOOKUP($A62,$A$82:C$101,C$38+2,0),0)+IFERROR(VLOOKUP($A62,$A$115:C$134,C$38+2,FALSE),0)+IFERROR(VLOOKUP($A62,$A$148:C$167,C$38+2,0),0)+IFERROR(VLOOKUP($A62,$A$181:C$200,C$38+2,0),0)+IFERROR(VLOOKUP($A62,$A$214:C$233,C$38+2,0),0)+IFERROR(VLOOKUP($A62,$A$247:C$266,C$38+2,0),0)+IFERROR(VLOOKUP($A62,$A$313:C$332,C$38+2,0),0)+IFERROR(VLOOKUP($A62,$A$280:C$299,C$38+2,0),0)+IFERROR(VLOOKUP($A62,$A$346:C$365,C$38+2,0),0)+IFERROR(VLOOKUP($A62,$A$379:C$398,C$38+2,0),0),"")</f>
        <v/>
      </c>
      <c r="D62" s="362" t="str">
        <f>IF(AND(ISNUMBER($A62),D$46&gt;D$47),IFERROR(VLOOKUP($A62,$A$82:D$101,D$38+2,0),0)+IFERROR(VLOOKUP($A62,$A$115:D$134,D$38+2,FALSE),0)+IFERROR(VLOOKUP($A62,$A$148:D$167,D$38+2,0),0)+IFERROR(VLOOKUP($A62,$A$181:D$200,D$38+2,0),0)+IFERROR(VLOOKUP($A62,$A$214:D$233,D$38+2,0),0)+IFERROR(VLOOKUP($A62,$A$247:D$266,D$38+2,0),0)+IFERROR(VLOOKUP($A62,$A$313:D$332,D$38+2,0),0)+IFERROR(VLOOKUP($A62,$A$280:D$299,D$38+2,0),0)+IFERROR(VLOOKUP($A62,$A$346:D$365,D$38+2,0),0)+IFERROR(VLOOKUP($A62,$A$379:D$398,D$38+2,0),0),"")</f>
        <v/>
      </c>
      <c r="E62" s="362" t="str">
        <f>IF(AND(ISNUMBER($A62),E$46&gt;E$47),IFERROR(VLOOKUP($A62,$A$82:E$101,E$38+2,0),0)+IFERROR(VLOOKUP($A62,$A$115:E$134,E$38+2,FALSE),0)+IFERROR(VLOOKUP($A62,$A$148:E$167,E$38+2,0),0)+IFERROR(VLOOKUP($A62,$A$181:E$200,E$38+2,0),0)+IFERROR(VLOOKUP($A62,$A$214:E$233,E$38+2,0),0)+IFERROR(VLOOKUP($A62,$A$247:E$266,E$38+2,0),0)+IFERROR(VLOOKUP($A62,$A$313:E$332,E$38+2,0),0)+IFERROR(VLOOKUP($A62,$A$280:E$299,E$38+2,0),0)+IFERROR(VLOOKUP($A62,$A$346:E$365,E$38+2,0),0)+IFERROR(VLOOKUP($A62,$A$379:E$398,E$38+2,0),0),"")</f>
        <v/>
      </c>
      <c r="F62" s="362" t="str">
        <f>IF(AND(ISNUMBER($A62),F$46&gt;F$47),IFERROR(VLOOKUP($A62,$A$82:F$101,F$38+2,0),0)+IFERROR(VLOOKUP($A62,$A$115:F$134,F$38+2,FALSE),0)+IFERROR(VLOOKUP($A62,$A$148:F$167,F$38+2,0),0)+IFERROR(VLOOKUP($A62,$A$181:F$200,F$38+2,0),0)+IFERROR(VLOOKUP($A62,$A$214:F$233,F$38+2,0),0)+IFERROR(VLOOKUP($A62,$A$247:F$266,F$38+2,0),0)+IFERROR(VLOOKUP($A62,$A$313:F$332,F$38+2,0),0)+IFERROR(VLOOKUP($A62,$A$280:F$299,F$38+2,0),0)+IFERROR(VLOOKUP($A62,$A$346:F$365,F$38+2,0),0)+IFERROR(VLOOKUP($A62,$A$379:F$398,F$38+2,0),0),"")</f>
        <v/>
      </c>
      <c r="G62" s="362" t="str">
        <f>IF(AND(ISNUMBER($A62),G$46&gt;G$47),IFERROR(VLOOKUP($A62,$A$82:G$101,G$38+2,0),0)+IFERROR(VLOOKUP($A62,$A$115:G$134,G$38+2,FALSE),0)+IFERROR(VLOOKUP($A62,$A$148:G$167,G$38+2,0),0)+IFERROR(VLOOKUP($A62,$A$181:G$200,G$38+2,0),0)+IFERROR(VLOOKUP($A62,$A$214:G$233,G$38+2,0),0)+IFERROR(VLOOKUP($A62,$A$247:G$266,G$38+2,0),0)+IFERROR(VLOOKUP($A62,$A$313:G$332,G$38+2,0),0)+IFERROR(VLOOKUP($A62,$A$280:G$299,G$38+2,0),0)+IFERROR(VLOOKUP($A62,$A$346:G$365,G$38+2,0),0)+IFERROR(VLOOKUP($A62,$A$379:G$398,G$38+2,0),0),"")</f>
        <v/>
      </c>
      <c r="H62" s="362" t="str">
        <f>IF(AND(ISNUMBER($A62),H$46&gt;H$47),IFERROR(VLOOKUP($A62,$A$82:H$101,H$38+2,0),0)+IFERROR(VLOOKUP($A62,$A$115:H$134,H$38+2,FALSE),0)+IFERROR(VLOOKUP($A62,$A$148:H$167,H$38+2,0),0)+IFERROR(VLOOKUP($A62,$A$181:H$200,H$38+2,0),0)+IFERROR(VLOOKUP($A62,$A$214:H$233,H$38+2,0),0)+IFERROR(VLOOKUP($A62,$A$247:H$266,H$38+2,0),0)+IFERROR(VLOOKUP($A62,$A$313:H$332,H$38+2,0),0)+IFERROR(VLOOKUP($A62,$A$280:H$299,H$38+2,0),0)+IFERROR(VLOOKUP($A62,$A$346:H$365,H$38+2,0),0)+IFERROR(VLOOKUP($A62,$A$379:H$398,H$38+2,0),0),"")</f>
        <v/>
      </c>
      <c r="I62" s="362" t="str">
        <f>IF(AND(ISNUMBER($A62),I$46&gt;I$47),IFERROR(VLOOKUP($A62,$A$82:I$101,I$38+2,0),0)+IFERROR(VLOOKUP($A62,$A$115:I$134,I$38+2,FALSE),0)+IFERROR(VLOOKUP($A62,$A$148:I$167,I$38+2,0),0)+IFERROR(VLOOKUP($A62,$A$181:I$200,I$38+2,0),0)+IFERROR(VLOOKUP($A62,$A$214:I$233,I$38+2,0),0)+IFERROR(VLOOKUP($A62,$A$247:I$266,I$38+2,0),0)+IFERROR(VLOOKUP($A62,$A$313:I$332,I$38+2,0),0)+IFERROR(VLOOKUP($A62,$A$280:I$299,I$38+2,0),0)+IFERROR(VLOOKUP($A62,$A$346:I$365,I$38+2,0),0)+IFERROR(VLOOKUP($A62,$A$379:I$398,I$38+2,0),0),"")</f>
        <v/>
      </c>
      <c r="J62" s="362" t="str">
        <f>IF(AND(ISNUMBER($A62),J$46&gt;J$47),IFERROR(VLOOKUP($A62,$A$82:J$101,J$38+2,0),0)+IFERROR(VLOOKUP($A62,$A$115:J$134,J$38+2,FALSE),0)+IFERROR(VLOOKUP($A62,$A$148:J$167,J$38+2,0),0)+IFERROR(VLOOKUP($A62,$A$181:J$200,J$38+2,0),0)+IFERROR(VLOOKUP($A62,$A$214:J$233,J$38+2,0),0)+IFERROR(VLOOKUP($A62,$A$247:J$266,J$38+2,0),0)+IFERROR(VLOOKUP($A62,$A$313:J$332,J$38+2,0),0)+IFERROR(VLOOKUP($A62,$A$280:J$299,J$38+2,0),0)+IFERROR(VLOOKUP($A62,$A$346:J$365,J$38+2,0),0)+IFERROR(VLOOKUP($A62,$A$379:J$398,J$38+2,0),0),"")</f>
        <v/>
      </c>
      <c r="K62" s="362" t="str">
        <f>IF(AND(ISNUMBER($A62),K$46&gt;K$47),IFERROR(VLOOKUP($A62,$A$82:K$101,K$38+2,0),0)+IFERROR(VLOOKUP($A62,$A$115:K$134,K$38+2,FALSE),0)+IFERROR(VLOOKUP($A62,$A$148:K$167,K$38+2,0),0)+IFERROR(VLOOKUP($A62,$A$181:K$200,K$38+2,0),0)+IFERROR(VLOOKUP($A62,$A$214:K$233,K$38+2,0),0)+IFERROR(VLOOKUP($A62,$A$247:K$266,K$38+2,0),0)+IFERROR(VLOOKUP($A62,$A$313:K$332,K$38+2,0),0)+IFERROR(VLOOKUP($A62,$A$280:K$299,K$38+2,0),0)+IFERROR(VLOOKUP($A62,$A$346:K$365,K$38+2,0),0)+IFERROR(VLOOKUP($A62,$A$379:K$398,K$38+2,0),0),"")</f>
        <v/>
      </c>
      <c r="L62" s="362" t="str">
        <f>IF(AND(ISNUMBER($A62),L$46&gt;L$47),IFERROR(VLOOKUP($A62,$A$82:L$101,L$38+2,0),0)+IFERROR(VLOOKUP($A62,$A$115:L$134,L$38+2,FALSE),0)+IFERROR(VLOOKUP($A62,$A$148:L$167,L$38+2,0),0)+IFERROR(VLOOKUP($A62,$A$181:L$200,L$38+2,0),0)+IFERROR(VLOOKUP($A62,$A$214:L$233,L$38+2,0),0)+IFERROR(VLOOKUP($A62,$A$247:L$266,L$38+2,0),0)+IFERROR(VLOOKUP($A62,$A$313:L$332,L$38+2,0),0)+IFERROR(VLOOKUP($A62,$A$280:L$299,L$38+2,0),0)+IFERROR(VLOOKUP($A62,$A$346:L$365,L$38+2,0),0)+IFERROR(VLOOKUP($A62,$A$379:L$398,L$38+2,0),0),"")</f>
        <v/>
      </c>
      <c r="M62" s="362" t="str">
        <f>IF(AND(ISNUMBER($A62),M$46&gt;M$47),IFERROR(VLOOKUP($A62,$A$82:M$101,M$38+2,0),0)+IFERROR(VLOOKUP($A62,$A$115:M$134,M$38+2,FALSE),0)+IFERROR(VLOOKUP($A62,$A$148:M$167,M$38+2,0),0)+IFERROR(VLOOKUP($A62,$A$181:M$200,M$38+2,0),0)+IFERROR(VLOOKUP($A62,$A$214:M$233,M$38+2,0),0)+IFERROR(VLOOKUP($A62,$A$247:M$266,M$38+2,0),0)+IFERROR(VLOOKUP($A62,$A$313:M$332,M$38+2,0),0)+IFERROR(VLOOKUP($A62,$A$280:M$299,M$38+2,0),0)+IFERROR(VLOOKUP($A62,$A$346:M$365,M$38+2,0),0)+IFERROR(VLOOKUP($A62,$A$379:M$398,M$38+2,0),0),"")</f>
        <v/>
      </c>
      <c r="N62" s="362" t="str">
        <f>IF(AND(ISNUMBER($A62),N$46&gt;N$47),IFERROR(VLOOKUP($A62,$A$82:N$101,N$38+2,0),0)+IFERROR(VLOOKUP($A62,$A$115:N$134,N$38+2,FALSE),0)+IFERROR(VLOOKUP($A62,$A$148:N$167,N$38+2,0),0)+IFERROR(VLOOKUP($A62,$A$181:N$200,N$38+2,0),0)+IFERROR(VLOOKUP($A62,$A$214:N$233,N$38+2,0),0)+IFERROR(VLOOKUP($A62,$A$247:N$266,N$38+2,0),0)+IFERROR(VLOOKUP($A62,$A$313:N$332,N$38+2,0),0)+IFERROR(VLOOKUP($A62,$A$280:N$299,N$38+2,0),0)+IFERROR(VLOOKUP($A62,$A$346:N$365,N$38+2,0),0)+IFERROR(VLOOKUP($A62,$A$379:N$398,N$38+2,0),0),"")</f>
        <v/>
      </c>
      <c r="O62" s="362" t="str">
        <f>IF(AND(ISNUMBER($A62),O$46&gt;O$47),IFERROR(VLOOKUP($A62,$A$82:O$101,O$38+2,0),0)+IFERROR(VLOOKUP($A62,$A$115:O$134,O$38+2,FALSE),0)+IFERROR(VLOOKUP($A62,$A$148:O$167,O$38+2,0),0)+IFERROR(VLOOKUP($A62,$A$181:O$200,O$38+2,0),0)+IFERROR(VLOOKUP($A62,$A$214:O$233,O$38+2,0),0)+IFERROR(VLOOKUP($A62,$A$247:O$266,O$38+2,0),0)+IFERROR(VLOOKUP($A62,$A$313:O$332,O$38+2,0),0)+IFERROR(VLOOKUP($A62,$A$280:O$299,O$38+2,0),0)+IFERROR(VLOOKUP($A62,$A$346:O$365,O$38+2,0),0)+IFERROR(VLOOKUP($A62,$A$379:O$398,O$38+2,0),0),"")</f>
        <v/>
      </c>
      <c r="P62" s="362" t="str">
        <f>IF(AND(ISNUMBER($A62),P$46&gt;P$47),IFERROR(VLOOKUP($A62,$A$82:P$101,P$38+2,0),0)+IFERROR(VLOOKUP($A62,$A$115:P$134,P$38+2,FALSE),0)+IFERROR(VLOOKUP($A62,$A$148:P$167,P$38+2,0),0)+IFERROR(VLOOKUP($A62,$A$181:P$200,P$38+2,0),0)+IFERROR(VLOOKUP($A62,$A$214:P$233,P$38+2,0),0)+IFERROR(VLOOKUP($A62,$A$247:P$266,P$38+2,0),0)+IFERROR(VLOOKUP($A62,$A$313:P$332,P$38+2,0),0)+IFERROR(VLOOKUP($A62,$A$280:P$299,P$38+2,0),0)+IFERROR(VLOOKUP($A62,$A$346:P$365,P$38+2,0),0)+IFERROR(VLOOKUP($A62,$A$379:P$398,P$38+2,0),0),"")</f>
        <v/>
      </c>
      <c r="Q62" s="362" t="str">
        <f>IF(AND(ISNUMBER($A62),Q$46&gt;Q$47),IFERROR(VLOOKUP($A62,$A$82:Q$101,Q$38+2,0),0)+IFERROR(VLOOKUP($A62,$A$115:Q$134,Q$38+2,FALSE),0)+IFERROR(VLOOKUP($A62,$A$148:Q$167,Q$38+2,0),0)+IFERROR(VLOOKUP($A62,$A$181:Q$200,Q$38+2,0),0)+IFERROR(VLOOKUP($A62,$A$214:Q$233,Q$38+2,0),0)+IFERROR(VLOOKUP($A62,$A$247:Q$266,Q$38+2,0),0)+IFERROR(VLOOKUP($A62,$A$313:Q$332,Q$38+2,0),0)+IFERROR(VLOOKUP($A62,$A$280:Q$299,Q$38+2,0),0)+IFERROR(VLOOKUP($A62,$A$346:Q$365,Q$38+2,0),0)+IFERROR(VLOOKUP($A62,$A$379:Q$398,Q$38+2,0),0),"")</f>
        <v/>
      </c>
      <c r="R62" s="362" t="str">
        <f>IF(AND(ISNUMBER($A62),R$46&gt;R$47),IFERROR(VLOOKUP($A62,$A$82:R$101,R$38+2,0),0)+IFERROR(VLOOKUP($A62,$A$115:R$134,R$38+2,FALSE),0)+IFERROR(VLOOKUP($A62,$A$148:R$167,R$38+2,0),0)+IFERROR(VLOOKUP($A62,$A$181:R$200,R$38+2,0),0)+IFERROR(VLOOKUP($A62,$A$214:R$233,R$38+2,0),0)+IFERROR(VLOOKUP($A62,$A$247:R$266,R$38+2,0),0)+IFERROR(VLOOKUP($A62,$A$313:R$332,R$38+2,0),0)+IFERROR(VLOOKUP($A62,$A$280:R$299,R$38+2,0),0)+IFERROR(VLOOKUP($A62,$A$346:R$365,R$38+2,0),0)+IFERROR(VLOOKUP($A62,$A$379:R$398,R$38+2,0),0),"")</f>
        <v/>
      </c>
      <c r="S62" s="362" t="str">
        <f>IF(AND(ISNUMBER($A62),S$46&gt;S$47),IFERROR(VLOOKUP($A62,$A$82:S$101,S$38+2,0),0)+IFERROR(VLOOKUP($A62,$A$115:S$134,S$38+2,FALSE),0)+IFERROR(VLOOKUP($A62,$A$148:S$167,S$38+2,0),0)+IFERROR(VLOOKUP($A62,$A$181:S$200,S$38+2,0),0)+IFERROR(VLOOKUP($A62,$A$214:S$233,S$38+2,0),0)+IFERROR(VLOOKUP($A62,$A$247:S$266,S$38+2,0),0)+IFERROR(VLOOKUP($A62,$A$313:S$332,S$38+2,0),0)+IFERROR(VLOOKUP($A62,$A$280:S$299,S$38+2,0),0)+IFERROR(VLOOKUP($A62,$A$346:S$365,S$38+2,0),0)+IFERROR(VLOOKUP($A62,$A$379:S$398,S$38+2,0),0),"")</f>
        <v/>
      </c>
      <c r="T62" s="362" t="str">
        <f>IF(AND(ISNUMBER($A62),T$46&gt;T$47),IFERROR(VLOOKUP($A62,$A$82:T$101,T$38+2,0),0)+IFERROR(VLOOKUP($A62,$A$115:T$134,T$38+2,FALSE),0)+IFERROR(VLOOKUP($A62,$A$148:T$167,T$38+2,0),0)+IFERROR(VLOOKUP($A62,$A$181:T$200,T$38+2,0),0)+IFERROR(VLOOKUP($A62,$A$214:T$233,T$38+2,0),0)+IFERROR(VLOOKUP($A62,$A$247:T$266,T$38+2,0),0)+IFERROR(VLOOKUP($A62,$A$313:T$332,T$38+2,0),0)+IFERROR(VLOOKUP($A62,$A$280:T$299,T$38+2,0),0)+IFERROR(VLOOKUP($A62,$A$346:T$365,T$38+2,0),0)+IFERROR(VLOOKUP($A62,$A$379:T$398,T$38+2,0),0),"")</f>
        <v/>
      </c>
      <c r="U62" s="362" t="str">
        <f>IF(AND(ISNUMBER($A62),U$46&gt;U$47),IFERROR(VLOOKUP($A62,$A$82:U$101,U$38+2,0),0)+IFERROR(VLOOKUP($A62,$A$115:U$134,U$38+2,FALSE),0)+IFERROR(VLOOKUP($A62,$A$148:U$167,U$38+2,0),0)+IFERROR(VLOOKUP($A62,$A$181:U$200,U$38+2,0),0)+IFERROR(VLOOKUP($A62,$A$214:U$233,U$38+2,0),0)+IFERROR(VLOOKUP($A62,$A$247:U$266,U$38+2,0),0)+IFERROR(VLOOKUP($A62,$A$313:U$332,U$38+2,0),0)+IFERROR(VLOOKUP($A62,$A$280:U$299,U$38+2,0),0)+IFERROR(VLOOKUP($A62,$A$346:U$365,U$38+2,0),0)+IFERROR(VLOOKUP($A62,$A$379:U$398,U$38+2,0),0),"")</f>
        <v/>
      </c>
      <c r="V62" s="362" t="str">
        <f>IF(AND(ISNUMBER($A62),V$46&gt;V$47),IFERROR(VLOOKUP($A62,$A$82:V$101,V$38+2,0),0)+IFERROR(VLOOKUP($A62,$A$115:V$134,V$38+2,FALSE),0)+IFERROR(VLOOKUP($A62,$A$148:V$167,V$38+2,0),0)+IFERROR(VLOOKUP($A62,$A$181:V$200,V$38+2,0),0)+IFERROR(VLOOKUP($A62,$A$214:V$233,V$38+2,0),0)+IFERROR(VLOOKUP($A62,$A$247:V$266,V$38+2,0),0)+IFERROR(VLOOKUP($A62,$A$313:V$332,V$38+2,0),0)+IFERROR(VLOOKUP($A62,$A$280:V$299,V$38+2,0),0)+IFERROR(VLOOKUP($A62,$A$346:V$365,V$38+2,0),0)+IFERROR(VLOOKUP($A62,$A$379:V$398,V$38+2,0),0),"")</f>
        <v/>
      </c>
      <c r="W62" s="362" t="str">
        <f>IF(AND(ISNUMBER($A62),W$46&gt;W$47),IFERROR(VLOOKUP($A62,$A$82:W$101,W$38+2,0),0)+IFERROR(VLOOKUP($A62,$A$115:W$134,W$38+2,FALSE),0)+IFERROR(VLOOKUP($A62,$A$148:W$167,W$38+2,0),0)+IFERROR(VLOOKUP($A62,$A$181:W$200,W$38+2,0),0)+IFERROR(VLOOKUP($A62,$A$214:W$233,W$38+2,0),0)+IFERROR(VLOOKUP($A62,$A$247:W$266,W$38+2,0),0)+IFERROR(VLOOKUP($A62,$A$313:W$332,W$38+2,0),0)+IFERROR(VLOOKUP($A62,$A$280:W$299,W$38+2,0),0)+IFERROR(VLOOKUP($A62,$A$346:W$365,W$38+2,0),0)+IFERROR(VLOOKUP($A62,$A$379:W$398,W$38+2,0),0),"")</f>
        <v/>
      </c>
      <c r="X62" s="362" t="str">
        <f>IF(AND(ISNUMBER($A62),X$46&gt;X$47),IFERROR(VLOOKUP($A62,$A$82:X$101,X$38+2,0),0)+IFERROR(VLOOKUP($A62,$A$115:X$134,X$38+2,FALSE),0)+IFERROR(VLOOKUP($A62,$A$148:X$167,X$38+2,0),0)+IFERROR(VLOOKUP($A62,$A$181:X$200,X$38+2,0),0)+IFERROR(VLOOKUP($A62,$A$214:X$233,X$38+2,0),0)+IFERROR(VLOOKUP($A62,$A$247:X$266,X$38+2,0),0)+IFERROR(VLOOKUP($A62,$A$313:X$332,X$38+2,0),0)+IFERROR(VLOOKUP($A62,$A$280:X$299,X$38+2,0),0)+IFERROR(VLOOKUP($A62,$A$346:X$365,X$38+2,0),0)+IFERROR(VLOOKUP($A62,$A$379:X$398,X$38+2,0),0),"")</f>
        <v/>
      </c>
      <c r="Y62" s="362" t="str">
        <f>IF(AND(ISNUMBER($A62),Y$46&gt;Y$47),IFERROR(VLOOKUP($A62,$A$82:Y$101,Y$38+2,0),0)+IFERROR(VLOOKUP($A62,$A$115:Y$134,Y$38+2,FALSE),0)+IFERROR(VLOOKUP($A62,$A$148:Y$167,Y$38+2,0),0)+IFERROR(VLOOKUP($A62,$A$181:Y$200,Y$38+2,0),0)+IFERROR(VLOOKUP($A62,$A$214:Y$233,Y$38+2,0),0)+IFERROR(VLOOKUP($A62,$A$247:Y$266,Y$38+2,0),0)+IFERROR(VLOOKUP($A62,$A$313:Y$332,Y$38+2,0),0)+IFERROR(VLOOKUP($A62,$A$280:Y$299,Y$38+2,0),0)+IFERROR(VLOOKUP($A62,$A$346:Y$365,Y$38+2,0),0)+IFERROR(VLOOKUP($A62,$A$379:Y$398,Y$38+2,0),0),"")</f>
        <v/>
      </c>
      <c r="Z62" s="362" t="str">
        <f>IF(AND(ISNUMBER($A62),Z$46&gt;Z$47),IFERROR(VLOOKUP($A62,$A$82:Z$101,Z$38+2,0),0)+IFERROR(VLOOKUP($A62,$A$115:Z$134,Z$38+2,FALSE),0)+IFERROR(VLOOKUP($A62,$A$148:Z$167,Z$38+2,0),0)+IFERROR(VLOOKUP($A62,$A$181:Z$200,Z$38+2,0),0)+IFERROR(VLOOKUP($A62,$A$214:Z$233,Z$38+2,0),0)+IFERROR(VLOOKUP($A62,$A$247:Z$266,Z$38+2,0),0)+IFERROR(VLOOKUP($A62,$A$313:Z$332,Z$38+2,0),0)+IFERROR(VLOOKUP($A62,$A$280:Z$299,Z$38+2,0),0)+IFERROR(VLOOKUP($A62,$A$346:Z$365,Z$38+2,0),0)+IFERROR(VLOOKUP($A62,$A$379:Z$398,Z$38+2,0),0),"")</f>
        <v/>
      </c>
      <c r="AA62" s="362" t="str">
        <f>IF(AND(ISNUMBER($A62),AA$46&gt;AA$47),IFERROR(VLOOKUP($A62,$A$82:AA$101,AA$38+2,0),0)+IFERROR(VLOOKUP($A62,$A$115:AA$134,AA$38+2,FALSE),0)+IFERROR(VLOOKUP($A62,$A$148:AA$167,AA$38+2,0),0)+IFERROR(VLOOKUP($A62,$A$181:AA$200,AA$38+2,0),0)+IFERROR(VLOOKUP($A62,$A$214:AA$233,AA$38+2,0),0)+IFERROR(VLOOKUP($A62,$A$247:AA$266,AA$38+2,0),0)+IFERROR(VLOOKUP($A62,$A$313:AA$332,AA$38+2,0),0)+IFERROR(VLOOKUP($A62,$A$280:AA$299,AA$38+2,0),0)+IFERROR(VLOOKUP($A62,$A$346:AA$365,AA$38+2,0),0)+IFERROR(VLOOKUP($A62,$A$379:AA$398,AA$38+2,0),0),"")</f>
        <v/>
      </c>
      <c r="AB62" s="362" t="str">
        <f>IF(AND(ISNUMBER($A62),AB$46&gt;AB$47),IFERROR(VLOOKUP($A62,$A$82:AB$101,AB$38+2,0),0)+IFERROR(VLOOKUP($A62,$A$115:AB$134,AB$38+2,FALSE),0)+IFERROR(VLOOKUP($A62,$A$148:AB$167,AB$38+2,0),0)+IFERROR(VLOOKUP($A62,$A$181:AB$200,AB$38+2,0),0)+IFERROR(VLOOKUP($A62,$A$214:AB$233,AB$38+2,0),0)+IFERROR(VLOOKUP($A62,$A$247:AB$266,AB$38+2,0),0)+IFERROR(VLOOKUP($A62,$A$313:AB$332,AB$38+2,0),0)+IFERROR(VLOOKUP($A62,$A$280:AB$299,AB$38+2,0),0)+IFERROR(VLOOKUP($A62,$A$346:AB$365,AB$38+2,0),0)+IFERROR(VLOOKUP($A62,$A$379:AB$398,AB$38+2,0),0),"")</f>
        <v/>
      </c>
      <c r="AC62" s="362" t="str">
        <f>IF(AND(ISNUMBER($A62),AC$46&gt;AC$47),IFERROR(VLOOKUP($A62,$A$82:AC$101,AC$38+2,0),0)+IFERROR(VLOOKUP($A62,$A$115:AC$134,AC$38+2,FALSE),0)+IFERROR(VLOOKUP($A62,$A$148:AC$167,AC$38+2,0),0)+IFERROR(VLOOKUP($A62,$A$181:AC$200,AC$38+2,0),0)+IFERROR(VLOOKUP($A62,$A$214:AC$233,AC$38+2,0),0)+IFERROR(VLOOKUP($A62,$A$247:AC$266,AC$38+2,0),0)+IFERROR(VLOOKUP($A62,$A$313:AC$332,AC$38+2,0),0)+IFERROR(VLOOKUP($A62,$A$280:AC$299,AC$38+2,0),0)+IFERROR(VLOOKUP($A62,$A$346:AC$365,AC$38+2,0),0)+IFERROR(VLOOKUP($A62,$A$379:AC$398,AC$38+2,0),0),"")</f>
        <v/>
      </c>
      <c r="AD62" s="362" t="str">
        <f>IF(AND(ISNUMBER($A62),AD$46&gt;AD$47),IFERROR(VLOOKUP($A62,$A$82:AD$101,AD$38+2,0),0)+IFERROR(VLOOKUP($A62,$A$115:AD$134,AD$38+2,FALSE),0)+IFERROR(VLOOKUP($A62,$A$148:AD$167,AD$38+2,0),0)+IFERROR(VLOOKUP($A62,$A$181:AD$200,AD$38+2,0),0)+IFERROR(VLOOKUP($A62,$A$214:AD$233,AD$38+2,0),0)+IFERROR(VLOOKUP($A62,$A$247:AD$266,AD$38+2,0),0)+IFERROR(VLOOKUP($A62,$A$313:AD$332,AD$38+2,0),0)+IFERROR(VLOOKUP($A62,$A$280:AD$299,AD$38+2,0),0)+IFERROR(VLOOKUP($A62,$A$346:AD$365,AD$38+2,0),0)+IFERROR(VLOOKUP($A62,$A$379:AD$398,AD$38+2,0),0),"")</f>
        <v/>
      </c>
      <c r="AE62" s="362" t="str">
        <f>IF(AND(ISNUMBER($A62),AE$46&gt;AE$47),IFERROR(VLOOKUP($A62,$A$82:AE$101,AE$38+2,0),0)+IFERROR(VLOOKUP($A62,$A$115:AE$134,AE$38+2,FALSE),0)+IFERROR(VLOOKUP($A62,$A$148:AE$167,AE$38+2,0),0)+IFERROR(VLOOKUP($A62,$A$181:AE$200,AE$38+2,0),0)+IFERROR(VLOOKUP($A62,$A$214:AE$233,AE$38+2,0),0)+IFERROR(VLOOKUP($A62,$A$247:AE$266,AE$38+2,0),0)+IFERROR(VLOOKUP($A62,$A$313:AE$332,AE$38+2,0),0)+IFERROR(VLOOKUP($A62,$A$280:AE$299,AE$38+2,0),0)+IFERROR(VLOOKUP($A62,$A$346:AE$365,AE$38+2,0),0)+IFERROR(VLOOKUP($A62,$A$379:AE$398,AE$38+2,0),0),"")</f>
        <v/>
      </c>
      <c r="AF62" s="362" t="str">
        <f>IF(AND(ISNUMBER($A62),AF$46&gt;AF$47),IFERROR(VLOOKUP($A62,$A$82:AF$101,AF$38+2,0),0)+IFERROR(VLOOKUP($A62,$A$115:AF$134,AF$38+2,FALSE),0)+IFERROR(VLOOKUP($A62,$A$148:AF$167,AF$38+2,0),0)+IFERROR(VLOOKUP($A62,$A$181:AF$200,AF$38+2,0),0)+IFERROR(VLOOKUP($A62,$A$214:AF$233,AF$38+2,0),0)+IFERROR(VLOOKUP($A62,$A$247:AF$266,AF$38+2,0),0)+IFERROR(VLOOKUP($A62,$A$313:AF$332,AF$38+2,0),0)+IFERROR(VLOOKUP($A62,$A$280:AF$299,AF$38+2,0),0)+IFERROR(VLOOKUP($A62,$A$346:AF$365,AF$38+2,0),0)+IFERROR(VLOOKUP($A62,$A$379:AF$398,AF$38+2,0),0),"")</f>
        <v/>
      </c>
      <c r="AG62" s="362" t="str">
        <f>IF(AND(ISNUMBER($A62),AG$46&gt;AG$47),IFERROR(VLOOKUP($A62,$A$82:AG$101,AG$38+2,0),0)+IFERROR(VLOOKUP($A62,$A$115:AG$134,AG$38+2,FALSE),0)+IFERROR(VLOOKUP($A62,$A$148:AG$167,AG$38+2,0),0)+IFERROR(VLOOKUP($A62,$A$181:AG$200,AG$38+2,0),0)+IFERROR(VLOOKUP($A62,$A$214:AG$233,AG$38+2,0),0)+IFERROR(VLOOKUP($A62,$A$247:AG$266,AG$38+2,0),0)+IFERROR(VLOOKUP($A62,$A$313:AG$332,AG$38+2,0),0)+IFERROR(VLOOKUP($A62,$A$280:AG$299,AG$38+2,0),0)+IFERROR(VLOOKUP($A62,$A$346:AG$365,AG$38+2,0),0)+IFERROR(VLOOKUP($A62,$A$379:AG$398,AG$38+2,0),0),"")</f>
        <v/>
      </c>
      <c r="AH62" s="362" t="str">
        <f>IF(AND(ISNUMBER($A62),AH$46&gt;AH$47),IFERROR(VLOOKUP($A62,$A$82:AH$101,AH$38+2,0),0)+IFERROR(VLOOKUP($A62,$A$115:AH$134,AH$38+2,FALSE),0)+IFERROR(VLOOKUP($A62,$A$148:AH$167,AH$38+2,0),0)+IFERROR(VLOOKUP($A62,$A$181:AH$200,AH$38+2,0),0)+IFERROR(VLOOKUP($A62,$A$214:AH$233,AH$38+2,0),0)+IFERROR(VLOOKUP($A62,$A$247:AH$266,AH$38+2,0),0)+IFERROR(VLOOKUP($A62,$A$313:AH$332,AH$38+2,0),0)+IFERROR(VLOOKUP($A62,$A$280:AH$299,AH$38+2,0),0)+IFERROR(VLOOKUP($A62,$A$346:AH$365,AH$38+2,0),0)+IFERROR(VLOOKUP($A62,$A$379:AH$398,AH$38+2,0),0),"")</f>
        <v/>
      </c>
      <c r="AI62" s="362" t="str">
        <f>IF(AND(ISNUMBER($A62),AI$46&gt;AI$47),IFERROR(VLOOKUP($A62,$A$82:AI$101,AI$38+2,0),0)+IFERROR(VLOOKUP($A62,$A$115:AI$134,AI$38+2,FALSE),0)+IFERROR(VLOOKUP($A62,$A$148:AI$167,AI$38+2,0),0)+IFERROR(VLOOKUP($A62,$A$181:AI$200,AI$38+2,0),0)+IFERROR(VLOOKUP($A62,$A$214:AI$233,AI$38+2,0),0)+IFERROR(VLOOKUP($A62,$A$247:AI$266,AI$38+2,0),0)+IFERROR(VLOOKUP($A62,$A$313:AI$332,AI$38+2,0),0)+IFERROR(VLOOKUP($A62,$A$280:AI$299,AI$38+2,0),0)+IFERROR(VLOOKUP($A62,$A$346:AI$365,AI$38+2,0),0)+IFERROR(VLOOKUP($A62,$A$379:AI$398,AI$38+2,0),0),"")</f>
        <v/>
      </c>
      <c r="AJ62" s="362" t="str">
        <f>IF(AND(ISNUMBER($A62),AJ$46&gt;AJ$47),IFERROR(VLOOKUP($A62,$A$82:AJ$101,AJ$38+2,0),0)+IFERROR(VLOOKUP($A62,$A$115:AJ$134,AJ$38+2,FALSE),0)+IFERROR(VLOOKUP($A62,$A$148:AJ$167,AJ$38+2,0),0)+IFERROR(VLOOKUP($A62,$A$181:AJ$200,AJ$38+2,0),0)+IFERROR(VLOOKUP($A62,$A$214:AJ$233,AJ$38+2,0),0)+IFERROR(VLOOKUP($A62,$A$247:AJ$266,AJ$38+2,0),0)+IFERROR(VLOOKUP($A62,$A$313:AJ$332,AJ$38+2,0),0)+IFERROR(VLOOKUP($A62,$A$280:AJ$299,AJ$38+2,0),0)+IFERROR(VLOOKUP($A62,$A$346:AJ$365,AJ$38+2,0),0)+IFERROR(VLOOKUP($A62,$A$379:AJ$398,AJ$38+2,0),0),"")</f>
        <v/>
      </c>
      <c r="AK62" s="362" t="str">
        <f>IF(AND(ISNUMBER($A62),AK$46&gt;AK$47),IFERROR(VLOOKUP($A62,$A$82:AK$101,AK$38+2,0),0)+IFERROR(VLOOKUP($A62,$A$115:AK$134,AK$38+2,FALSE),0)+IFERROR(VLOOKUP($A62,$A$148:AK$167,AK$38+2,0),0)+IFERROR(VLOOKUP($A62,$A$181:AK$200,AK$38+2,0),0)+IFERROR(VLOOKUP($A62,$A$214:AK$233,AK$38+2,0),0)+IFERROR(VLOOKUP($A62,$A$247:AK$266,AK$38+2,0),0)+IFERROR(VLOOKUP($A62,$A$313:AK$332,AK$38+2,0),0)+IFERROR(VLOOKUP($A62,$A$280:AK$299,AK$38+2,0),0)+IFERROR(VLOOKUP($A62,$A$346:AK$365,AK$38+2,0),0)+IFERROR(VLOOKUP($A62,$A$379:AK$398,AK$38+2,0),0),"")</f>
        <v/>
      </c>
      <c r="AL62" s="362" t="str">
        <f>IF(AND(ISNUMBER($A62),AL$46&gt;AL$47),IFERROR(VLOOKUP($A62,$A$82:AL$101,AL$38+2,0),0)+IFERROR(VLOOKUP($A62,$A$115:AL$134,AL$38+2,FALSE),0)+IFERROR(VLOOKUP($A62,$A$148:AL$167,AL$38+2,0),0)+IFERROR(VLOOKUP($A62,$A$181:AL$200,AL$38+2,0),0)+IFERROR(VLOOKUP($A62,$A$214:AL$233,AL$38+2,0),0)+IFERROR(VLOOKUP($A62,$A$247:AL$266,AL$38+2,0),0)+IFERROR(VLOOKUP($A62,$A$313:AL$332,AL$38+2,0),0)+IFERROR(VLOOKUP($A62,$A$280:AL$299,AL$38+2,0),0)+IFERROR(VLOOKUP($A62,$A$346:AL$365,AL$38+2,0),0)+IFERROR(VLOOKUP($A62,$A$379:AL$398,AL$38+2,0),0),"")</f>
        <v/>
      </c>
      <c r="AM62" s="362" t="str">
        <f>IF(AND(ISNUMBER($A62),AM$46&gt;AM$47),IFERROR(VLOOKUP($A62,$A$82:AM$101,AM$38+2,0),0)+IFERROR(VLOOKUP($A62,$A$115:AM$134,AM$38+2,FALSE),0)+IFERROR(VLOOKUP($A62,$A$148:AM$167,AM$38+2,0),0)+IFERROR(VLOOKUP($A62,$A$181:AM$200,AM$38+2,0),0)+IFERROR(VLOOKUP($A62,$A$214:AM$233,AM$38+2,0),0)+IFERROR(VLOOKUP($A62,$A$247:AM$266,AM$38+2,0),0)+IFERROR(VLOOKUP($A62,$A$313:AM$332,AM$38+2,0),0)+IFERROR(VLOOKUP($A62,$A$280:AM$299,AM$38+2,0),0)+IFERROR(VLOOKUP($A62,$A$346:AM$365,AM$38+2,0),0)+IFERROR(VLOOKUP($A62,$A$379:AM$398,AM$38+2,0),0),"")</f>
        <v/>
      </c>
      <c r="AN62" s="362" t="str">
        <f>IF(AND(ISNUMBER($A62),AN$46&gt;AN$47),IFERROR(VLOOKUP($A62,$A$82:AN$101,AN$38+2,0),0)+IFERROR(VLOOKUP($A62,$A$115:AN$134,AN$38+2,FALSE),0)+IFERROR(VLOOKUP($A62,$A$148:AN$167,AN$38+2,0),0)+IFERROR(VLOOKUP($A62,$A$181:AN$200,AN$38+2,0),0)+IFERROR(VLOOKUP($A62,$A$214:AN$233,AN$38+2,0),0)+IFERROR(VLOOKUP($A62,$A$247:AN$266,AN$38+2,0),0)+IFERROR(VLOOKUP($A62,$A$313:AN$332,AN$38+2,0),0)+IFERROR(VLOOKUP($A62,$A$280:AN$299,AN$38+2,0),0)+IFERROR(VLOOKUP($A62,$A$346:AN$365,AN$38+2,0),0)+IFERROR(VLOOKUP($A62,$A$379:AN$398,AN$38+2,0),0),"")</f>
        <v/>
      </c>
      <c r="AO62" s="362" t="str">
        <f>IF(AND(ISNUMBER($A62),AO$46&gt;AO$47),IFERROR(VLOOKUP($A62,$A$82:AO$101,AO$38+2,0),0)+IFERROR(VLOOKUP($A62,$A$115:AO$134,AO$38+2,FALSE),0)+IFERROR(VLOOKUP($A62,$A$148:AO$167,AO$38+2,0),0)+IFERROR(VLOOKUP($A62,$A$181:AO$200,AO$38+2,0),0)+IFERROR(VLOOKUP($A62,$A$214:AO$233,AO$38+2,0),0)+IFERROR(VLOOKUP($A62,$A$247:AO$266,AO$38+2,0),0)+IFERROR(VLOOKUP($A62,$A$313:AO$332,AO$38+2,0),0)+IFERROR(VLOOKUP($A62,$A$280:AO$299,AO$38+2,0),0)+IFERROR(VLOOKUP($A62,$A$346:AO$365,AO$38+2,0),0)+IFERROR(VLOOKUP($A62,$A$379:AO$398,AO$38+2,0),0),"")</f>
        <v/>
      </c>
      <c r="AP62" s="362" t="str">
        <f>IF(AND(ISNUMBER($A62),AP$46&gt;AP$47),IFERROR(VLOOKUP($A62,$A$82:AP$101,AP$38+2,0),0)+IFERROR(VLOOKUP($A62,$A$115:AP$134,AP$38+2,FALSE),0)+IFERROR(VLOOKUP($A62,$A$148:AP$167,AP$38+2,0),0)+IFERROR(VLOOKUP($A62,$A$181:AP$200,AP$38+2,0),0)+IFERROR(VLOOKUP($A62,$A$214:AP$233,AP$38+2,0),0)+IFERROR(VLOOKUP($A62,$A$247:AP$266,AP$38+2,0),0)+IFERROR(VLOOKUP($A62,$A$313:AP$332,AP$38+2,0),0)+IFERROR(VLOOKUP($A62,$A$280:AP$299,AP$38+2,0),0)+IFERROR(VLOOKUP($A62,$A$346:AP$365,AP$38+2,0),0)+IFERROR(VLOOKUP($A62,$A$379:AP$398,AP$38+2,0),0),"")</f>
        <v/>
      </c>
      <c r="AQ62" s="362" t="str">
        <f>IF(AND(ISNUMBER($A62),AQ$46&gt;AQ$47),IFERROR(VLOOKUP($A62,$A$82:AQ$101,AQ$38+2,0),0)+IFERROR(VLOOKUP($A62,$A$115:AQ$134,AQ$38+2,FALSE),0)+IFERROR(VLOOKUP($A62,$A$148:AQ$167,AQ$38+2,0),0)+IFERROR(VLOOKUP($A62,$A$181:AQ$200,AQ$38+2,0),0)+IFERROR(VLOOKUP($A62,$A$214:AQ$233,AQ$38+2,0),0)+IFERROR(VLOOKUP($A62,$A$247:AQ$266,AQ$38+2,0),0)+IFERROR(VLOOKUP($A62,$A$313:AQ$332,AQ$38+2,0),0)+IFERROR(VLOOKUP($A62,$A$280:AQ$299,AQ$38+2,0),0)+IFERROR(VLOOKUP($A62,$A$346:AQ$365,AQ$38+2,0),0)+IFERROR(VLOOKUP($A62,$A$379:AQ$398,AQ$38+2,0),0),"")</f>
        <v/>
      </c>
      <c r="AR62" s="362" t="str">
        <f>IF(AND(ISNUMBER($A62),AR$46&gt;AR$47),IFERROR(VLOOKUP($A62,$A$82:AR$101,AR$38+2,0),0)+IFERROR(VLOOKUP($A62,$A$115:AR$134,AR$38+2,FALSE),0)+IFERROR(VLOOKUP($A62,$A$148:AR$167,AR$38+2,0),0)+IFERROR(VLOOKUP($A62,$A$181:AR$200,AR$38+2,0),0)+IFERROR(VLOOKUP($A62,$A$214:AR$233,AR$38+2,0),0)+IFERROR(VLOOKUP($A62,$A$247:AR$266,AR$38+2,0),0)+IFERROR(VLOOKUP($A62,$A$313:AR$332,AR$38+2,0),0)+IFERROR(VLOOKUP($A62,$A$280:AR$299,AR$38+2,0),0)+IFERROR(VLOOKUP($A62,$A$346:AR$365,AR$38+2,0),0)+IFERROR(VLOOKUP($A62,$A$379:AR$398,AR$38+2,0),0),"")</f>
        <v/>
      </c>
      <c r="AS62" s="362" t="str">
        <f>IF(AND(ISNUMBER($A62),AS$46&gt;AS$47),IFERROR(VLOOKUP($A62,$A$82:AS$101,AS$38+2,0),0)+IFERROR(VLOOKUP($A62,$A$115:AS$134,AS$38+2,FALSE),0)+IFERROR(VLOOKUP($A62,$A$148:AS$167,AS$38+2,0),0)+IFERROR(VLOOKUP($A62,$A$181:AS$200,AS$38+2,0),0)+IFERROR(VLOOKUP($A62,$A$214:AS$233,AS$38+2,0),0)+IFERROR(VLOOKUP($A62,$A$247:AS$266,AS$38+2,0),0)+IFERROR(VLOOKUP($A62,$A$313:AS$332,AS$38+2,0),0)+IFERROR(VLOOKUP($A62,$A$280:AS$299,AS$38+2,0),0)+IFERROR(VLOOKUP($A62,$A$346:AS$365,AS$38+2,0),0)+IFERROR(VLOOKUP($A62,$A$379:AS$398,AS$38+2,0),0),"")</f>
        <v/>
      </c>
      <c r="AT62" s="362" t="str">
        <f>IF(AND(ISNUMBER($A62),AT$46&gt;AT$47),IFERROR(VLOOKUP($A62,$A$82:AT$101,AT$38+2,0),0)+IFERROR(VLOOKUP($A62,$A$115:AT$134,AT$38+2,FALSE),0)+IFERROR(VLOOKUP($A62,$A$148:AT$167,AT$38+2,0),0)+IFERROR(VLOOKUP($A62,$A$181:AT$200,AT$38+2,0),0)+IFERROR(VLOOKUP($A62,$A$214:AT$233,AT$38+2,0),0)+IFERROR(VLOOKUP($A62,$A$247:AT$266,AT$38+2,0),0)+IFERROR(VLOOKUP($A62,$A$313:AT$332,AT$38+2,0),0)+IFERROR(VLOOKUP($A62,$A$280:AT$299,AT$38+2,0),0)+IFERROR(VLOOKUP($A62,$A$346:AT$365,AT$38+2,0),0)+IFERROR(VLOOKUP($A62,$A$379:AT$398,AT$38+2,0),0),"")</f>
        <v/>
      </c>
      <c r="AU62" s="362" t="str">
        <f>IF(AND(ISNUMBER($A62),AU$46&gt;AU$47),IFERROR(VLOOKUP($A62,$A$82:AU$101,AU$38+2,0),0)+IFERROR(VLOOKUP($A62,$A$115:AU$134,AU$38+2,FALSE),0)+IFERROR(VLOOKUP($A62,$A$148:AU$167,AU$38+2,0),0)+IFERROR(VLOOKUP($A62,$A$181:AU$200,AU$38+2,0),0)+IFERROR(VLOOKUP($A62,$A$214:AU$233,AU$38+2,0),0)+IFERROR(VLOOKUP($A62,$A$247:AU$266,AU$38+2,0),0)+IFERROR(VLOOKUP($A62,$A$313:AU$332,AU$38+2,0),0)+IFERROR(VLOOKUP($A62,$A$280:AU$299,AU$38+2,0),0)+IFERROR(VLOOKUP($A62,$A$346:AU$365,AU$38+2,0),0)+IFERROR(VLOOKUP($A62,$A$379:AU$398,AU$38+2,0),0),"")</f>
        <v/>
      </c>
      <c r="AV62" s="362" t="str">
        <f>IF(AND(ISNUMBER($A62),AV$46&gt;AV$47),IFERROR(VLOOKUP($A62,$A$82:AV$101,AV$38+2,0),0)+IFERROR(VLOOKUP($A62,$A$115:AV$134,AV$38+2,FALSE),0)+IFERROR(VLOOKUP($A62,$A$148:AV$167,AV$38+2,0),0)+IFERROR(VLOOKUP($A62,$A$181:AV$200,AV$38+2,0),0)+IFERROR(VLOOKUP($A62,$A$214:AV$233,AV$38+2,0),0)+IFERROR(VLOOKUP($A62,$A$247:AV$266,AV$38+2,0),0)+IFERROR(VLOOKUP($A62,$A$313:AV$332,AV$38+2,0),0)+IFERROR(VLOOKUP($A62,$A$280:AV$299,AV$38+2,0),0)+IFERROR(VLOOKUP($A62,$A$346:AV$365,AV$38+2,0),0)+IFERROR(VLOOKUP($A62,$A$379:AV$398,AV$38+2,0),0),"")</f>
        <v/>
      </c>
      <c r="AW62" s="362" t="str">
        <f>IF(AND(ISNUMBER($A62),AW$46&gt;AW$47),IFERROR(VLOOKUP($A62,$A$82:AW$101,AW$38+2,0),0)+IFERROR(VLOOKUP($A62,$A$115:AW$134,AW$38+2,FALSE),0)+IFERROR(VLOOKUP($A62,$A$148:AW$167,AW$38+2,0),0)+IFERROR(VLOOKUP($A62,$A$181:AW$200,AW$38+2,0),0)+IFERROR(VLOOKUP($A62,$A$214:AW$233,AW$38+2,0),0)+IFERROR(VLOOKUP($A62,$A$247:AW$266,AW$38+2,0),0)+IFERROR(VLOOKUP($A62,$A$313:AW$332,AW$38+2,0),0)+IFERROR(VLOOKUP($A62,$A$280:AW$299,AW$38+2,0),0)+IFERROR(VLOOKUP($A62,$A$346:AW$365,AW$38+2,0),0)+IFERROR(VLOOKUP($A62,$A$379:AW$398,AW$38+2,0),0),"")</f>
        <v/>
      </c>
      <c r="AX62" s="362" t="str">
        <f>IF(AND(ISNUMBER($A62),AX$46&gt;AX$47),IFERROR(VLOOKUP($A62,$A$82:AX$101,AX$38+2,0),0)+IFERROR(VLOOKUP($A62,$A$115:AX$134,AX$38+2,FALSE),0)+IFERROR(VLOOKUP($A62,$A$148:AX$167,AX$38+2,0),0)+IFERROR(VLOOKUP($A62,$A$181:AX$200,AX$38+2,0),0)+IFERROR(VLOOKUP($A62,$A$214:AX$233,AX$38+2,0),0)+IFERROR(VLOOKUP($A62,$A$247:AX$266,AX$38+2,0),0)+IFERROR(VLOOKUP($A62,$A$313:AX$332,AX$38+2,0),0)+IFERROR(VLOOKUP($A62,$A$280:AX$299,AX$38+2,0),0)+IFERROR(VLOOKUP($A62,$A$346:AX$365,AX$38+2,0),0)+IFERROR(VLOOKUP($A62,$A$379:AX$398,AX$38+2,0),0),"")</f>
        <v/>
      </c>
      <c r="AY62" s="362" t="str">
        <f>IF(AND(ISNUMBER($A62),AY$46&gt;AY$47),IFERROR(VLOOKUP($A62,$A$82:AY$101,AY$38+2,0),0)+IFERROR(VLOOKUP($A62,$A$115:AY$134,AY$38+2,FALSE),0)+IFERROR(VLOOKUP($A62,$A$148:AY$167,AY$38+2,0),0)+IFERROR(VLOOKUP($A62,$A$181:AY$200,AY$38+2,0),0)+IFERROR(VLOOKUP($A62,$A$214:AY$233,AY$38+2,0),0)+IFERROR(VLOOKUP($A62,$A$247:AY$266,AY$38+2,0),0)+IFERROR(VLOOKUP($A62,$A$313:AY$332,AY$38+2,0),0)+IFERROR(VLOOKUP($A62,$A$280:AY$299,AY$38+2,0),0)+IFERROR(VLOOKUP($A62,$A$346:AY$365,AY$38+2,0),0)+IFERROR(VLOOKUP($A62,$A$379:AY$398,AY$38+2,0),0),"")</f>
        <v/>
      </c>
      <c r="AZ62" s="362" t="str">
        <f>IF(AND(ISNUMBER($A62),AZ$46&gt;AZ$47),IFERROR(VLOOKUP($A62,$A$82:AZ$101,AZ$38+2,0),0)+IFERROR(VLOOKUP($A62,$A$115:AZ$134,AZ$38+2,FALSE),0)+IFERROR(VLOOKUP($A62,$A$148:AZ$167,AZ$38+2,0),0)+IFERROR(VLOOKUP($A62,$A$181:AZ$200,AZ$38+2,0),0)+IFERROR(VLOOKUP($A62,$A$214:AZ$233,AZ$38+2,0),0)+IFERROR(VLOOKUP($A62,$A$247:AZ$266,AZ$38+2,0),0)+IFERROR(VLOOKUP($A62,$A$313:AZ$332,AZ$38+2,0),0)+IFERROR(VLOOKUP($A62,$A$280:AZ$299,AZ$38+2,0),0)+IFERROR(VLOOKUP($A62,$A$346:AZ$365,AZ$38+2,0),0)+IFERROR(VLOOKUP($A62,$A$379:AZ$398,AZ$38+2,0),0),"")</f>
        <v/>
      </c>
      <c r="BA62" s="363" t="str">
        <f>IF(AND(ISNUMBER($A62),BA$46&gt;BA$47),IFERROR(VLOOKUP($A62,$A$82:BA$101,BA$38+2,0),0)+IFERROR(VLOOKUP($A62,$A$115:BA$134,BA$38+2,FALSE),0)+IFERROR(VLOOKUP($A62,$A$148:BA$167,BA$38+2,0),0)+IFERROR(VLOOKUP($A62,$A$181:BA$200,BA$38+2,0),0)+IFERROR(VLOOKUP($A62,$A$214:BA$233,BA$38+2,0),0)+IFERROR(VLOOKUP($A62,$A$247:BA$266,BA$38+2,0),0)+IFERROR(VLOOKUP($A62,$A$313:BA$332,BA$38+2,0),0)+IFERROR(VLOOKUP($A62,$A$280:BA$299,BA$38+2,0),0)+IFERROR(VLOOKUP($A62,$A$346:BA$365,BA$38+2,0),0)+IFERROR(VLOOKUP($A62,$A$379:BA$398,BA$38+2,0),0),"")</f>
        <v/>
      </c>
    </row>
    <row r="63" spans="1:53" x14ac:dyDescent="0.2">
      <c r="A63" s="340" t="str">
        <f>IF($B43=COUNT($A50:$A62),"",IF(A62&lt;DATE(YEAR(A62),MONTH($K$4),DAY($K$4)),DATE(YEAR(A62),MONTH($K$4),DAY($K$4)),IF(A62&lt;DATE(YEAR(A62),MONTH($K$5),DAY($K$5)),DATE(YEAR(A62),MONTH($K$5),DAY($K$5)),IF(A62&lt;DATE(YEAR(A62),MONTH($K$6),DAY($K$6)),DATE(YEAR(A62),MONTH($K$6),DAY($K$6)),DATE(YEAR(A62)+1,MONTH($K$3),DAY($K$3))))))</f>
        <v/>
      </c>
      <c r="B63" s="335" t="str">
        <f t="shared" si="17"/>
        <v/>
      </c>
      <c r="C63" s="362" t="str">
        <f>IF(AND(ISNUMBER($A63),C$46&gt;C$47),IFERROR(VLOOKUP($A63,$A$82:C$101,C$38+2,0),0)+IFERROR(VLOOKUP($A63,$A$115:C$134,C$38+2,FALSE),0)+IFERROR(VLOOKUP($A63,$A$148:C$167,C$38+2,0),0)+IFERROR(VLOOKUP($A63,$A$181:C$200,C$38+2,0),0)+IFERROR(VLOOKUP($A63,$A$214:C$233,C$38+2,0),0)+IFERROR(VLOOKUP($A63,$A$247:C$266,C$38+2,0),0)+IFERROR(VLOOKUP($A63,$A$313:C$332,C$38+2,0),0)+IFERROR(VLOOKUP($A63,$A$280:C$299,C$38+2,0),0)+IFERROR(VLOOKUP($A63,$A$346:C$365,C$38+2,0),0)+IFERROR(VLOOKUP($A63,$A$379:C$398,C$38+2,0),0),"")</f>
        <v/>
      </c>
      <c r="D63" s="362" t="str">
        <f>IF(AND(ISNUMBER($A63),D$46&gt;D$47),IFERROR(VLOOKUP($A63,$A$82:D$101,D$38+2,0),0)+IFERROR(VLOOKUP($A63,$A$115:D$134,D$38+2,FALSE),0)+IFERROR(VLOOKUP($A63,$A$148:D$167,D$38+2,0),0)+IFERROR(VLOOKUP($A63,$A$181:D$200,D$38+2,0),0)+IFERROR(VLOOKUP($A63,$A$214:D$233,D$38+2,0),0)+IFERROR(VLOOKUP($A63,$A$247:D$266,D$38+2,0),0)+IFERROR(VLOOKUP($A63,$A$313:D$332,D$38+2,0),0)+IFERROR(VLOOKUP($A63,$A$280:D$299,D$38+2,0),0)+IFERROR(VLOOKUP($A63,$A$346:D$365,D$38+2,0),0)+IFERROR(VLOOKUP($A63,$A$379:D$398,D$38+2,0),0),"")</f>
        <v/>
      </c>
      <c r="E63" s="362" t="str">
        <f>IF(AND(ISNUMBER($A63),E$46&gt;E$47),IFERROR(VLOOKUP($A63,$A$82:E$101,E$38+2,0),0)+IFERROR(VLOOKUP($A63,$A$115:E$134,E$38+2,FALSE),0)+IFERROR(VLOOKUP($A63,$A$148:E$167,E$38+2,0),0)+IFERROR(VLOOKUP($A63,$A$181:E$200,E$38+2,0),0)+IFERROR(VLOOKUP($A63,$A$214:E$233,E$38+2,0),0)+IFERROR(VLOOKUP($A63,$A$247:E$266,E$38+2,0),0)+IFERROR(VLOOKUP($A63,$A$313:E$332,E$38+2,0),0)+IFERROR(VLOOKUP($A63,$A$280:E$299,E$38+2,0),0)+IFERROR(VLOOKUP($A63,$A$346:E$365,E$38+2,0),0)+IFERROR(VLOOKUP($A63,$A$379:E$398,E$38+2,0),0),"")</f>
        <v/>
      </c>
      <c r="F63" s="362" t="str">
        <f>IF(AND(ISNUMBER($A63),F$46&gt;F$47),IFERROR(VLOOKUP($A63,$A$82:F$101,F$38+2,0),0)+IFERROR(VLOOKUP($A63,$A$115:F$134,F$38+2,FALSE),0)+IFERROR(VLOOKUP($A63,$A$148:F$167,F$38+2,0),0)+IFERROR(VLOOKUP($A63,$A$181:F$200,F$38+2,0),0)+IFERROR(VLOOKUP($A63,$A$214:F$233,F$38+2,0),0)+IFERROR(VLOOKUP($A63,$A$247:F$266,F$38+2,0),0)+IFERROR(VLOOKUP($A63,$A$313:F$332,F$38+2,0),0)+IFERROR(VLOOKUP($A63,$A$280:F$299,F$38+2,0),0)+IFERROR(VLOOKUP($A63,$A$346:F$365,F$38+2,0),0)+IFERROR(VLOOKUP($A63,$A$379:F$398,F$38+2,0),0),"")</f>
        <v/>
      </c>
      <c r="G63" s="362" t="str">
        <f>IF(AND(ISNUMBER($A63),G$46&gt;G$47),IFERROR(VLOOKUP($A63,$A$82:G$101,G$38+2,0),0)+IFERROR(VLOOKUP($A63,$A$115:G$134,G$38+2,FALSE),0)+IFERROR(VLOOKUP($A63,$A$148:G$167,G$38+2,0),0)+IFERROR(VLOOKUP($A63,$A$181:G$200,G$38+2,0),0)+IFERROR(VLOOKUP($A63,$A$214:G$233,G$38+2,0),0)+IFERROR(VLOOKUP($A63,$A$247:G$266,G$38+2,0),0)+IFERROR(VLOOKUP($A63,$A$313:G$332,G$38+2,0),0)+IFERROR(VLOOKUP($A63,$A$280:G$299,G$38+2,0),0)+IFERROR(VLOOKUP($A63,$A$346:G$365,G$38+2,0),0)+IFERROR(VLOOKUP($A63,$A$379:G$398,G$38+2,0),0),"")</f>
        <v/>
      </c>
      <c r="H63" s="362" t="str">
        <f>IF(AND(ISNUMBER($A63),H$46&gt;H$47),IFERROR(VLOOKUP($A63,$A$82:H$101,H$38+2,0),0)+IFERROR(VLOOKUP($A63,$A$115:H$134,H$38+2,FALSE),0)+IFERROR(VLOOKUP($A63,$A$148:H$167,H$38+2,0),0)+IFERROR(VLOOKUP($A63,$A$181:H$200,H$38+2,0),0)+IFERROR(VLOOKUP($A63,$A$214:H$233,H$38+2,0),0)+IFERROR(VLOOKUP($A63,$A$247:H$266,H$38+2,0),0)+IFERROR(VLOOKUP($A63,$A$313:H$332,H$38+2,0),0)+IFERROR(VLOOKUP($A63,$A$280:H$299,H$38+2,0),0)+IFERROR(VLOOKUP($A63,$A$346:H$365,H$38+2,0),0)+IFERROR(VLOOKUP($A63,$A$379:H$398,H$38+2,0),0),"")</f>
        <v/>
      </c>
      <c r="I63" s="362" t="str">
        <f>IF(AND(ISNUMBER($A63),I$46&gt;I$47),IFERROR(VLOOKUP($A63,$A$82:I$101,I$38+2,0),0)+IFERROR(VLOOKUP($A63,$A$115:I$134,I$38+2,FALSE),0)+IFERROR(VLOOKUP($A63,$A$148:I$167,I$38+2,0),0)+IFERROR(VLOOKUP($A63,$A$181:I$200,I$38+2,0),0)+IFERROR(VLOOKUP($A63,$A$214:I$233,I$38+2,0),0)+IFERROR(VLOOKUP($A63,$A$247:I$266,I$38+2,0),0)+IFERROR(VLOOKUP($A63,$A$313:I$332,I$38+2,0),0)+IFERROR(VLOOKUP($A63,$A$280:I$299,I$38+2,0),0)+IFERROR(VLOOKUP($A63,$A$346:I$365,I$38+2,0),0)+IFERROR(VLOOKUP($A63,$A$379:I$398,I$38+2,0),0),"")</f>
        <v/>
      </c>
      <c r="J63" s="362" t="str">
        <f>IF(AND(ISNUMBER($A63),J$46&gt;J$47),IFERROR(VLOOKUP($A63,$A$82:J$101,J$38+2,0),0)+IFERROR(VLOOKUP($A63,$A$115:J$134,J$38+2,FALSE),0)+IFERROR(VLOOKUP($A63,$A$148:J$167,J$38+2,0),0)+IFERROR(VLOOKUP($A63,$A$181:J$200,J$38+2,0),0)+IFERROR(VLOOKUP($A63,$A$214:J$233,J$38+2,0),0)+IFERROR(VLOOKUP($A63,$A$247:J$266,J$38+2,0),0)+IFERROR(VLOOKUP($A63,$A$313:J$332,J$38+2,0),0)+IFERROR(VLOOKUP($A63,$A$280:J$299,J$38+2,0),0)+IFERROR(VLOOKUP($A63,$A$346:J$365,J$38+2,0),0)+IFERROR(VLOOKUP($A63,$A$379:J$398,J$38+2,0),0),"")</f>
        <v/>
      </c>
      <c r="K63" s="362" t="str">
        <f>IF(AND(ISNUMBER($A63),K$46&gt;K$47),IFERROR(VLOOKUP($A63,$A$82:K$101,K$38+2,0),0)+IFERROR(VLOOKUP($A63,$A$115:K$134,K$38+2,FALSE),0)+IFERROR(VLOOKUP($A63,$A$148:K$167,K$38+2,0),0)+IFERROR(VLOOKUP($A63,$A$181:K$200,K$38+2,0),0)+IFERROR(VLOOKUP($A63,$A$214:K$233,K$38+2,0),0)+IFERROR(VLOOKUP($A63,$A$247:K$266,K$38+2,0),0)+IFERROR(VLOOKUP($A63,$A$313:K$332,K$38+2,0),0)+IFERROR(VLOOKUP($A63,$A$280:K$299,K$38+2,0),0)+IFERROR(VLOOKUP($A63,$A$346:K$365,K$38+2,0),0)+IFERROR(VLOOKUP($A63,$A$379:K$398,K$38+2,0),0),"")</f>
        <v/>
      </c>
      <c r="L63" s="362" t="str">
        <f>IF(AND(ISNUMBER($A63),L$46&gt;L$47),IFERROR(VLOOKUP($A63,$A$82:L$101,L$38+2,0),0)+IFERROR(VLOOKUP($A63,$A$115:L$134,L$38+2,FALSE),0)+IFERROR(VLOOKUP($A63,$A$148:L$167,L$38+2,0),0)+IFERROR(VLOOKUP($A63,$A$181:L$200,L$38+2,0),0)+IFERROR(VLOOKUP($A63,$A$214:L$233,L$38+2,0),0)+IFERROR(VLOOKUP($A63,$A$247:L$266,L$38+2,0),0)+IFERROR(VLOOKUP($A63,$A$313:L$332,L$38+2,0),0)+IFERROR(VLOOKUP($A63,$A$280:L$299,L$38+2,0),0)+IFERROR(VLOOKUP($A63,$A$346:L$365,L$38+2,0),0)+IFERROR(VLOOKUP($A63,$A$379:L$398,L$38+2,0),0),"")</f>
        <v/>
      </c>
      <c r="M63" s="362" t="str">
        <f>IF(AND(ISNUMBER($A63),M$46&gt;M$47),IFERROR(VLOOKUP($A63,$A$82:M$101,M$38+2,0),0)+IFERROR(VLOOKUP($A63,$A$115:M$134,M$38+2,FALSE),0)+IFERROR(VLOOKUP($A63,$A$148:M$167,M$38+2,0),0)+IFERROR(VLOOKUP($A63,$A$181:M$200,M$38+2,0),0)+IFERROR(VLOOKUP($A63,$A$214:M$233,M$38+2,0),0)+IFERROR(VLOOKUP($A63,$A$247:M$266,M$38+2,0),0)+IFERROR(VLOOKUP($A63,$A$313:M$332,M$38+2,0),0)+IFERROR(VLOOKUP($A63,$A$280:M$299,M$38+2,0),0)+IFERROR(VLOOKUP($A63,$A$346:M$365,M$38+2,0),0)+IFERROR(VLOOKUP($A63,$A$379:M$398,M$38+2,0),0),"")</f>
        <v/>
      </c>
      <c r="N63" s="362" t="str">
        <f>IF(AND(ISNUMBER($A63),N$46&gt;N$47),IFERROR(VLOOKUP($A63,$A$82:N$101,N$38+2,0),0)+IFERROR(VLOOKUP($A63,$A$115:N$134,N$38+2,FALSE),0)+IFERROR(VLOOKUP($A63,$A$148:N$167,N$38+2,0),0)+IFERROR(VLOOKUP($A63,$A$181:N$200,N$38+2,0),0)+IFERROR(VLOOKUP($A63,$A$214:N$233,N$38+2,0),0)+IFERROR(VLOOKUP($A63,$A$247:N$266,N$38+2,0),0)+IFERROR(VLOOKUP($A63,$A$313:N$332,N$38+2,0),0)+IFERROR(VLOOKUP($A63,$A$280:N$299,N$38+2,0),0)+IFERROR(VLOOKUP($A63,$A$346:N$365,N$38+2,0),0)+IFERROR(VLOOKUP($A63,$A$379:N$398,N$38+2,0),0),"")</f>
        <v/>
      </c>
      <c r="O63" s="362" t="str">
        <f>IF(AND(ISNUMBER($A63),O$46&gt;O$47),IFERROR(VLOOKUP($A63,$A$82:O$101,O$38+2,0),0)+IFERROR(VLOOKUP($A63,$A$115:O$134,O$38+2,FALSE),0)+IFERROR(VLOOKUP($A63,$A$148:O$167,O$38+2,0),0)+IFERROR(VLOOKUP($A63,$A$181:O$200,O$38+2,0),0)+IFERROR(VLOOKUP($A63,$A$214:O$233,O$38+2,0),0)+IFERROR(VLOOKUP($A63,$A$247:O$266,O$38+2,0),0)+IFERROR(VLOOKUP($A63,$A$313:O$332,O$38+2,0),0)+IFERROR(VLOOKUP($A63,$A$280:O$299,O$38+2,0),0)+IFERROR(VLOOKUP($A63,$A$346:O$365,O$38+2,0),0)+IFERROR(VLOOKUP($A63,$A$379:O$398,O$38+2,0),0),"")</f>
        <v/>
      </c>
      <c r="P63" s="362" t="str">
        <f>IF(AND(ISNUMBER($A63),P$46&gt;P$47),IFERROR(VLOOKUP($A63,$A$82:P$101,P$38+2,0),0)+IFERROR(VLOOKUP($A63,$A$115:P$134,P$38+2,FALSE),0)+IFERROR(VLOOKUP($A63,$A$148:P$167,P$38+2,0),0)+IFERROR(VLOOKUP($A63,$A$181:P$200,P$38+2,0),0)+IFERROR(VLOOKUP($A63,$A$214:P$233,P$38+2,0),0)+IFERROR(VLOOKUP($A63,$A$247:P$266,P$38+2,0),0)+IFERROR(VLOOKUP($A63,$A$313:P$332,P$38+2,0),0)+IFERROR(VLOOKUP($A63,$A$280:P$299,P$38+2,0),0)+IFERROR(VLOOKUP($A63,$A$346:P$365,P$38+2,0),0)+IFERROR(VLOOKUP($A63,$A$379:P$398,P$38+2,0),0),"")</f>
        <v/>
      </c>
      <c r="Q63" s="362" t="str">
        <f>IF(AND(ISNUMBER($A63),Q$46&gt;Q$47),IFERROR(VLOOKUP($A63,$A$82:Q$101,Q$38+2,0),0)+IFERROR(VLOOKUP($A63,$A$115:Q$134,Q$38+2,FALSE),0)+IFERROR(VLOOKUP($A63,$A$148:Q$167,Q$38+2,0),0)+IFERROR(VLOOKUP($A63,$A$181:Q$200,Q$38+2,0),0)+IFERROR(VLOOKUP($A63,$A$214:Q$233,Q$38+2,0),0)+IFERROR(VLOOKUP($A63,$A$247:Q$266,Q$38+2,0),0)+IFERROR(VLOOKUP($A63,$A$313:Q$332,Q$38+2,0),0)+IFERROR(VLOOKUP($A63,$A$280:Q$299,Q$38+2,0),0)+IFERROR(VLOOKUP($A63,$A$346:Q$365,Q$38+2,0),0)+IFERROR(VLOOKUP($A63,$A$379:Q$398,Q$38+2,0),0),"")</f>
        <v/>
      </c>
      <c r="R63" s="362" t="str">
        <f>IF(AND(ISNUMBER($A63),R$46&gt;R$47),IFERROR(VLOOKUP($A63,$A$82:R$101,R$38+2,0),0)+IFERROR(VLOOKUP($A63,$A$115:R$134,R$38+2,FALSE),0)+IFERROR(VLOOKUP($A63,$A$148:R$167,R$38+2,0),0)+IFERROR(VLOOKUP($A63,$A$181:R$200,R$38+2,0),0)+IFERROR(VLOOKUP($A63,$A$214:R$233,R$38+2,0),0)+IFERROR(VLOOKUP($A63,$A$247:R$266,R$38+2,0),0)+IFERROR(VLOOKUP($A63,$A$313:R$332,R$38+2,0),0)+IFERROR(VLOOKUP($A63,$A$280:R$299,R$38+2,0),0)+IFERROR(VLOOKUP($A63,$A$346:R$365,R$38+2,0),0)+IFERROR(VLOOKUP($A63,$A$379:R$398,R$38+2,0),0),"")</f>
        <v/>
      </c>
      <c r="S63" s="362" t="str">
        <f>IF(AND(ISNUMBER($A63),S$46&gt;S$47),IFERROR(VLOOKUP($A63,$A$82:S$101,S$38+2,0),0)+IFERROR(VLOOKUP($A63,$A$115:S$134,S$38+2,FALSE),0)+IFERROR(VLOOKUP($A63,$A$148:S$167,S$38+2,0),0)+IFERROR(VLOOKUP($A63,$A$181:S$200,S$38+2,0),0)+IFERROR(VLOOKUP($A63,$A$214:S$233,S$38+2,0),0)+IFERROR(VLOOKUP($A63,$A$247:S$266,S$38+2,0),0)+IFERROR(VLOOKUP($A63,$A$313:S$332,S$38+2,0),0)+IFERROR(VLOOKUP($A63,$A$280:S$299,S$38+2,0),0)+IFERROR(VLOOKUP($A63,$A$346:S$365,S$38+2,0),0)+IFERROR(VLOOKUP($A63,$A$379:S$398,S$38+2,0),0),"")</f>
        <v/>
      </c>
      <c r="T63" s="362" t="str">
        <f>IF(AND(ISNUMBER($A63),T$46&gt;T$47),IFERROR(VLOOKUP($A63,$A$82:T$101,T$38+2,0),0)+IFERROR(VLOOKUP($A63,$A$115:T$134,T$38+2,FALSE),0)+IFERROR(VLOOKUP($A63,$A$148:T$167,T$38+2,0),0)+IFERROR(VLOOKUP($A63,$A$181:T$200,T$38+2,0),0)+IFERROR(VLOOKUP($A63,$A$214:T$233,T$38+2,0),0)+IFERROR(VLOOKUP($A63,$A$247:T$266,T$38+2,0),0)+IFERROR(VLOOKUP($A63,$A$313:T$332,T$38+2,0),0)+IFERROR(VLOOKUP($A63,$A$280:T$299,T$38+2,0),0)+IFERROR(VLOOKUP($A63,$A$346:T$365,T$38+2,0),0)+IFERROR(VLOOKUP($A63,$A$379:T$398,T$38+2,0),0),"")</f>
        <v/>
      </c>
      <c r="U63" s="362" t="str">
        <f>IF(AND(ISNUMBER($A63),U$46&gt;U$47),IFERROR(VLOOKUP($A63,$A$82:U$101,U$38+2,0),0)+IFERROR(VLOOKUP($A63,$A$115:U$134,U$38+2,FALSE),0)+IFERROR(VLOOKUP($A63,$A$148:U$167,U$38+2,0),0)+IFERROR(VLOOKUP($A63,$A$181:U$200,U$38+2,0),0)+IFERROR(VLOOKUP($A63,$A$214:U$233,U$38+2,0),0)+IFERROR(VLOOKUP($A63,$A$247:U$266,U$38+2,0),0)+IFERROR(VLOOKUP($A63,$A$313:U$332,U$38+2,0),0)+IFERROR(VLOOKUP($A63,$A$280:U$299,U$38+2,0),0)+IFERROR(VLOOKUP($A63,$A$346:U$365,U$38+2,0),0)+IFERROR(VLOOKUP($A63,$A$379:U$398,U$38+2,0),0),"")</f>
        <v/>
      </c>
      <c r="V63" s="362" t="str">
        <f>IF(AND(ISNUMBER($A63),V$46&gt;V$47),IFERROR(VLOOKUP($A63,$A$82:V$101,V$38+2,0),0)+IFERROR(VLOOKUP($A63,$A$115:V$134,V$38+2,FALSE),0)+IFERROR(VLOOKUP($A63,$A$148:V$167,V$38+2,0),0)+IFERROR(VLOOKUP($A63,$A$181:V$200,V$38+2,0),0)+IFERROR(VLOOKUP($A63,$A$214:V$233,V$38+2,0),0)+IFERROR(VLOOKUP($A63,$A$247:V$266,V$38+2,0),0)+IFERROR(VLOOKUP($A63,$A$313:V$332,V$38+2,0),0)+IFERROR(VLOOKUP($A63,$A$280:V$299,V$38+2,0),0)+IFERROR(VLOOKUP($A63,$A$346:V$365,V$38+2,0),0)+IFERROR(VLOOKUP($A63,$A$379:V$398,V$38+2,0),0),"")</f>
        <v/>
      </c>
      <c r="W63" s="362" t="str">
        <f>IF(AND(ISNUMBER($A63),W$46&gt;W$47),IFERROR(VLOOKUP($A63,$A$82:W$101,W$38+2,0),0)+IFERROR(VLOOKUP($A63,$A$115:W$134,W$38+2,FALSE),0)+IFERROR(VLOOKUP($A63,$A$148:W$167,W$38+2,0),0)+IFERROR(VLOOKUP($A63,$A$181:W$200,W$38+2,0),0)+IFERROR(VLOOKUP($A63,$A$214:W$233,W$38+2,0),0)+IFERROR(VLOOKUP($A63,$A$247:W$266,W$38+2,0),0)+IFERROR(VLOOKUP($A63,$A$313:W$332,W$38+2,0),0)+IFERROR(VLOOKUP($A63,$A$280:W$299,W$38+2,0),0)+IFERROR(VLOOKUP($A63,$A$346:W$365,W$38+2,0),0)+IFERROR(VLOOKUP($A63,$A$379:W$398,W$38+2,0),0),"")</f>
        <v/>
      </c>
      <c r="X63" s="362" t="str">
        <f>IF(AND(ISNUMBER($A63),X$46&gt;X$47),IFERROR(VLOOKUP($A63,$A$82:X$101,X$38+2,0),0)+IFERROR(VLOOKUP($A63,$A$115:X$134,X$38+2,FALSE),0)+IFERROR(VLOOKUP($A63,$A$148:X$167,X$38+2,0),0)+IFERROR(VLOOKUP($A63,$A$181:X$200,X$38+2,0),0)+IFERROR(VLOOKUP($A63,$A$214:X$233,X$38+2,0),0)+IFERROR(VLOOKUP($A63,$A$247:X$266,X$38+2,0),0)+IFERROR(VLOOKUP($A63,$A$313:X$332,X$38+2,0),0)+IFERROR(VLOOKUP($A63,$A$280:X$299,X$38+2,0),0)+IFERROR(VLOOKUP($A63,$A$346:X$365,X$38+2,0),0)+IFERROR(VLOOKUP($A63,$A$379:X$398,X$38+2,0),0),"")</f>
        <v/>
      </c>
      <c r="Y63" s="362" t="str">
        <f>IF(AND(ISNUMBER($A63),Y$46&gt;Y$47),IFERROR(VLOOKUP($A63,$A$82:Y$101,Y$38+2,0),0)+IFERROR(VLOOKUP($A63,$A$115:Y$134,Y$38+2,FALSE),0)+IFERROR(VLOOKUP($A63,$A$148:Y$167,Y$38+2,0),0)+IFERROR(VLOOKUP($A63,$A$181:Y$200,Y$38+2,0),0)+IFERROR(VLOOKUP($A63,$A$214:Y$233,Y$38+2,0),0)+IFERROR(VLOOKUP($A63,$A$247:Y$266,Y$38+2,0),0)+IFERROR(VLOOKUP($A63,$A$313:Y$332,Y$38+2,0),0)+IFERROR(VLOOKUP($A63,$A$280:Y$299,Y$38+2,0),0)+IFERROR(VLOOKUP($A63,$A$346:Y$365,Y$38+2,0),0)+IFERROR(VLOOKUP($A63,$A$379:Y$398,Y$38+2,0),0),"")</f>
        <v/>
      </c>
      <c r="Z63" s="362" t="str">
        <f>IF(AND(ISNUMBER($A63),Z$46&gt;Z$47),IFERROR(VLOOKUP($A63,$A$82:Z$101,Z$38+2,0),0)+IFERROR(VLOOKUP($A63,$A$115:Z$134,Z$38+2,FALSE),0)+IFERROR(VLOOKUP($A63,$A$148:Z$167,Z$38+2,0),0)+IFERROR(VLOOKUP($A63,$A$181:Z$200,Z$38+2,0),0)+IFERROR(VLOOKUP($A63,$A$214:Z$233,Z$38+2,0),0)+IFERROR(VLOOKUP($A63,$A$247:Z$266,Z$38+2,0),0)+IFERROR(VLOOKUP($A63,$A$313:Z$332,Z$38+2,0),0)+IFERROR(VLOOKUP($A63,$A$280:Z$299,Z$38+2,0),0)+IFERROR(VLOOKUP($A63,$A$346:Z$365,Z$38+2,0),0)+IFERROR(VLOOKUP($A63,$A$379:Z$398,Z$38+2,0),0),"")</f>
        <v/>
      </c>
      <c r="AA63" s="362" t="str">
        <f>IF(AND(ISNUMBER($A63),AA$46&gt;AA$47),IFERROR(VLOOKUP($A63,$A$82:AA$101,AA$38+2,0),0)+IFERROR(VLOOKUP($A63,$A$115:AA$134,AA$38+2,FALSE),0)+IFERROR(VLOOKUP($A63,$A$148:AA$167,AA$38+2,0),0)+IFERROR(VLOOKUP($A63,$A$181:AA$200,AA$38+2,0),0)+IFERROR(VLOOKUP($A63,$A$214:AA$233,AA$38+2,0),0)+IFERROR(VLOOKUP($A63,$A$247:AA$266,AA$38+2,0),0)+IFERROR(VLOOKUP($A63,$A$313:AA$332,AA$38+2,0),0)+IFERROR(VLOOKUP($A63,$A$280:AA$299,AA$38+2,0),0)+IFERROR(VLOOKUP($A63,$A$346:AA$365,AA$38+2,0),0)+IFERROR(VLOOKUP($A63,$A$379:AA$398,AA$38+2,0),0),"")</f>
        <v/>
      </c>
      <c r="AB63" s="362" t="str">
        <f>IF(AND(ISNUMBER($A63),AB$46&gt;AB$47),IFERROR(VLOOKUP($A63,$A$82:AB$101,AB$38+2,0),0)+IFERROR(VLOOKUP($A63,$A$115:AB$134,AB$38+2,FALSE),0)+IFERROR(VLOOKUP($A63,$A$148:AB$167,AB$38+2,0),0)+IFERROR(VLOOKUP($A63,$A$181:AB$200,AB$38+2,0),0)+IFERROR(VLOOKUP($A63,$A$214:AB$233,AB$38+2,0),0)+IFERROR(VLOOKUP($A63,$A$247:AB$266,AB$38+2,0),0)+IFERROR(VLOOKUP($A63,$A$313:AB$332,AB$38+2,0),0)+IFERROR(VLOOKUP($A63,$A$280:AB$299,AB$38+2,0),0)+IFERROR(VLOOKUP($A63,$A$346:AB$365,AB$38+2,0),0)+IFERROR(VLOOKUP($A63,$A$379:AB$398,AB$38+2,0),0),"")</f>
        <v/>
      </c>
      <c r="AC63" s="362" t="str">
        <f>IF(AND(ISNUMBER($A63),AC$46&gt;AC$47),IFERROR(VLOOKUP($A63,$A$82:AC$101,AC$38+2,0),0)+IFERROR(VLOOKUP($A63,$A$115:AC$134,AC$38+2,FALSE),0)+IFERROR(VLOOKUP($A63,$A$148:AC$167,AC$38+2,0),0)+IFERROR(VLOOKUP($A63,$A$181:AC$200,AC$38+2,0),0)+IFERROR(VLOOKUP($A63,$A$214:AC$233,AC$38+2,0),0)+IFERROR(VLOOKUP($A63,$A$247:AC$266,AC$38+2,0),0)+IFERROR(VLOOKUP($A63,$A$313:AC$332,AC$38+2,0),0)+IFERROR(VLOOKUP($A63,$A$280:AC$299,AC$38+2,0),0)+IFERROR(VLOOKUP($A63,$A$346:AC$365,AC$38+2,0),0)+IFERROR(VLOOKUP($A63,$A$379:AC$398,AC$38+2,0),0),"")</f>
        <v/>
      </c>
      <c r="AD63" s="362" t="str">
        <f>IF(AND(ISNUMBER($A63),AD$46&gt;AD$47),IFERROR(VLOOKUP($A63,$A$82:AD$101,AD$38+2,0),0)+IFERROR(VLOOKUP($A63,$A$115:AD$134,AD$38+2,FALSE),0)+IFERROR(VLOOKUP($A63,$A$148:AD$167,AD$38+2,0),0)+IFERROR(VLOOKUP($A63,$A$181:AD$200,AD$38+2,0),0)+IFERROR(VLOOKUP($A63,$A$214:AD$233,AD$38+2,0),0)+IFERROR(VLOOKUP($A63,$A$247:AD$266,AD$38+2,0),0)+IFERROR(VLOOKUP($A63,$A$313:AD$332,AD$38+2,0),0)+IFERROR(VLOOKUP($A63,$A$280:AD$299,AD$38+2,0),0)+IFERROR(VLOOKUP($A63,$A$346:AD$365,AD$38+2,0),0)+IFERROR(VLOOKUP($A63,$A$379:AD$398,AD$38+2,0),0),"")</f>
        <v/>
      </c>
      <c r="AE63" s="362" t="str">
        <f>IF(AND(ISNUMBER($A63),AE$46&gt;AE$47),IFERROR(VLOOKUP($A63,$A$82:AE$101,AE$38+2,0),0)+IFERROR(VLOOKUP($A63,$A$115:AE$134,AE$38+2,FALSE),0)+IFERROR(VLOOKUP($A63,$A$148:AE$167,AE$38+2,0),0)+IFERROR(VLOOKUP($A63,$A$181:AE$200,AE$38+2,0),0)+IFERROR(VLOOKUP($A63,$A$214:AE$233,AE$38+2,0),0)+IFERROR(VLOOKUP($A63,$A$247:AE$266,AE$38+2,0),0)+IFERROR(VLOOKUP($A63,$A$313:AE$332,AE$38+2,0),0)+IFERROR(VLOOKUP($A63,$A$280:AE$299,AE$38+2,0),0)+IFERROR(VLOOKUP($A63,$A$346:AE$365,AE$38+2,0),0)+IFERROR(VLOOKUP($A63,$A$379:AE$398,AE$38+2,0),0),"")</f>
        <v/>
      </c>
      <c r="AF63" s="362" t="str">
        <f>IF(AND(ISNUMBER($A63),AF$46&gt;AF$47),IFERROR(VLOOKUP($A63,$A$82:AF$101,AF$38+2,0),0)+IFERROR(VLOOKUP($A63,$A$115:AF$134,AF$38+2,FALSE),0)+IFERROR(VLOOKUP($A63,$A$148:AF$167,AF$38+2,0),0)+IFERROR(VLOOKUP($A63,$A$181:AF$200,AF$38+2,0),0)+IFERROR(VLOOKUP($A63,$A$214:AF$233,AF$38+2,0),0)+IFERROR(VLOOKUP($A63,$A$247:AF$266,AF$38+2,0),0)+IFERROR(VLOOKUP($A63,$A$313:AF$332,AF$38+2,0),0)+IFERROR(VLOOKUP($A63,$A$280:AF$299,AF$38+2,0),0)+IFERROR(VLOOKUP($A63,$A$346:AF$365,AF$38+2,0),0)+IFERROR(VLOOKUP($A63,$A$379:AF$398,AF$38+2,0),0),"")</f>
        <v/>
      </c>
      <c r="AG63" s="362" t="str">
        <f>IF(AND(ISNUMBER($A63),AG$46&gt;AG$47),IFERROR(VLOOKUP($A63,$A$82:AG$101,AG$38+2,0),0)+IFERROR(VLOOKUP($A63,$A$115:AG$134,AG$38+2,FALSE),0)+IFERROR(VLOOKUP($A63,$A$148:AG$167,AG$38+2,0),0)+IFERROR(VLOOKUP($A63,$A$181:AG$200,AG$38+2,0),0)+IFERROR(VLOOKUP($A63,$A$214:AG$233,AG$38+2,0),0)+IFERROR(VLOOKUP($A63,$A$247:AG$266,AG$38+2,0),0)+IFERROR(VLOOKUP($A63,$A$313:AG$332,AG$38+2,0),0)+IFERROR(VLOOKUP($A63,$A$280:AG$299,AG$38+2,0),0)+IFERROR(VLOOKUP($A63,$A$346:AG$365,AG$38+2,0),0)+IFERROR(VLOOKUP($A63,$A$379:AG$398,AG$38+2,0),0),"")</f>
        <v/>
      </c>
      <c r="AH63" s="362" t="str">
        <f>IF(AND(ISNUMBER($A63),AH$46&gt;AH$47),IFERROR(VLOOKUP($A63,$A$82:AH$101,AH$38+2,0),0)+IFERROR(VLOOKUP($A63,$A$115:AH$134,AH$38+2,FALSE),0)+IFERROR(VLOOKUP($A63,$A$148:AH$167,AH$38+2,0),0)+IFERROR(VLOOKUP($A63,$A$181:AH$200,AH$38+2,0),0)+IFERROR(VLOOKUP($A63,$A$214:AH$233,AH$38+2,0),0)+IFERROR(VLOOKUP($A63,$A$247:AH$266,AH$38+2,0),0)+IFERROR(VLOOKUP($A63,$A$313:AH$332,AH$38+2,0),0)+IFERROR(VLOOKUP($A63,$A$280:AH$299,AH$38+2,0),0)+IFERROR(VLOOKUP($A63,$A$346:AH$365,AH$38+2,0),0)+IFERROR(VLOOKUP($A63,$A$379:AH$398,AH$38+2,0),0),"")</f>
        <v/>
      </c>
      <c r="AI63" s="362" t="str">
        <f>IF(AND(ISNUMBER($A63),AI$46&gt;AI$47),IFERROR(VLOOKUP($A63,$A$82:AI$101,AI$38+2,0),0)+IFERROR(VLOOKUP($A63,$A$115:AI$134,AI$38+2,FALSE),0)+IFERROR(VLOOKUP($A63,$A$148:AI$167,AI$38+2,0),0)+IFERROR(VLOOKUP($A63,$A$181:AI$200,AI$38+2,0),0)+IFERROR(VLOOKUP($A63,$A$214:AI$233,AI$38+2,0),0)+IFERROR(VLOOKUP($A63,$A$247:AI$266,AI$38+2,0),0)+IFERROR(VLOOKUP($A63,$A$313:AI$332,AI$38+2,0),0)+IFERROR(VLOOKUP($A63,$A$280:AI$299,AI$38+2,0),0)+IFERROR(VLOOKUP($A63,$A$346:AI$365,AI$38+2,0),0)+IFERROR(VLOOKUP($A63,$A$379:AI$398,AI$38+2,0),0),"")</f>
        <v/>
      </c>
      <c r="AJ63" s="362" t="str">
        <f>IF(AND(ISNUMBER($A63),AJ$46&gt;AJ$47),IFERROR(VLOOKUP($A63,$A$82:AJ$101,AJ$38+2,0),0)+IFERROR(VLOOKUP($A63,$A$115:AJ$134,AJ$38+2,FALSE),0)+IFERROR(VLOOKUP($A63,$A$148:AJ$167,AJ$38+2,0),0)+IFERROR(VLOOKUP($A63,$A$181:AJ$200,AJ$38+2,0),0)+IFERROR(VLOOKUP($A63,$A$214:AJ$233,AJ$38+2,0),0)+IFERROR(VLOOKUP($A63,$A$247:AJ$266,AJ$38+2,0),0)+IFERROR(VLOOKUP($A63,$A$313:AJ$332,AJ$38+2,0),0)+IFERROR(VLOOKUP($A63,$A$280:AJ$299,AJ$38+2,0),0)+IFERROR(VLOOKUP($A63,$A$346:AJ$365,AJ$38+2,0),0)+IFERROR(VLOOKUP($A63,$A$379:AJ$398,AJ$38+2,0),0),"")</f>
        <v/>
      </c>
      <c r="AK63" s="362" t="str">
        <f>IF(AND(ISNUMBER($A63),AK$46&gt;AK$47),IFERROR(VLOOKUP($A63,$A$82:AK$101,AK$38+2,0),0)+IFERROR(VLOOKUP($A63,$A$115:AK$134,AK$38+2,FALSE),0)+IFERROR(VLOOKUP($A63,$A$148:AK$167,AK$38+2,0),0)+IFERROR(VLOOKUP($A63,$A$181:AK$200,AK$38+2,0),0)+IFERROR(VLOOKUP($A63,$A$214:AK$233,AK$38+2,0),0)+IFERROR(VLOOKUP($A63,$A$247:AK$266,AK$38+2,0),0)+IFERROR(VLOOKUP($A63,$A$313:AK$332,AK$38+2,0),0)+IFERROR(VLOOKUP($A63,$A$280:AK$299,AK$38+2,0),0)+IFERROR(VLOOKUP($A63,$A$346:AK$365,AK$38+2,0),0)+IFERROR(VLOOKUP($A63,$A$379:AK$398,AK$38+2,0),0),"")</f>
        <v/>
      </c>
      <c r="AL63" s="362" t="str">
        <f>IF(AND(ISNUMBER($A63),AL$46&gt;AL$47),IFERROR(VLOOKUP($A63,$A$82:AL$101,AL$38+2,0),0)+IFERROR(VLOOKUP($A63,$A$115:AL$134,AL$38+2,FALSE),0)+IFERROR(VLOOKUP($A63,$A$148:AL$167,AL$38+2,0),0)+IFERROR(VLOOKUP($A63,$A$181:AL$200,AL$38+2,0),0)+IFERROR(VLOOKUP($A63,$A$214:AL$233,AL$38+2,0),0)+IFERROR(VLOOKUP($A63,$A$247:AL$266,AL$38+2,0),0)+IFERROR(VLOOKUP($A63,$A$313:AL$332,AL$38+2,0),0)+IFERROR(VLOOKUP($A63,$A$280:AL$299,AL$38+2,0),0)+IFERROR(VLOOKUP($A63,$A$346:AL$365,AL$38+2,0),0)+IFERROR(VLOOKUP($A63,$A$379:AL$398,AL$38+2,0),0),"")</f>
        <v/>
      </c>
      <c r="AM63" s="362" t="str">
        <f>IF(AND(ISNUMBER($A63),AM$46&gt;AM$47),IFERROR(VLOOKUP($A63,$A$82:AM$101,AM$38+2,0),0)+IFERROR(VLOOKUP($A63,$A$115:AM$134,AM$38+2,FALSE),0)+IFERROR(VLOOKUP($A63,$A$148:AM$167,AM$38+2,0),0)+IFERROR(VLOOKUP($A63,$A$181:AM$200,AM$38+2,0),0)+IFERROR(VLOOKUP($A63,$A$214:AM$233,AM$38+2,0),0)+IFERROR(VLOOKUP($A63,$A$247:AM$266,AM$38+2,0),0)+IFERROR(VLOOKUP($A63,$A$313:AM$332,AM$38+2,0),0)+IFERROR(VLOOKUP($A63,$A$280:AM$299,AM$38+2,0),0)+IFERROR(VLOOKUP($A63,$A$346:AM$365,AM$38+2,0),0)+IFERROR(VLOOKUP($A63,$A$379:AM$398,AM$38+2,0),0),"")</f>
        <v/>
      </c>
      <c r="AN63" s="362" t="str">
        <f>IF(AND(ISNUMBER($A63),AN$46&gt;AN$47),IFERROR(VLOOKUP($A63,$A$82:AN$101,AN$38+2,0),0)+IFERROR(VLOOKUP($A63,$A$115:AN$134,AN$38+2,FALSE),0)+IFERROR(VLOOKUP($A63,$A$148:AN$167,AN$38+2,0),0)+IFERROR(VLOOKUP($A63,$A$181:AN$200,AN$38+2,0),0)+IFERROR(VLOOKUP($A63,$A$214:AN$233,AN$38+2,0),0)+IFERROR(VLOOKUP($A63,$A$247:AN$266,AN$38+2,0),0)+IFERROR(VLOOKUP($A63,$A$313:AN$332,AN$38+2,0),0)+IFERROR(VLOOKUP($A63,$A$280:AN$299,AN$38+2,0),0)+IFERROR(VLOOKUP($A63,$A$346:AN$365,AN$38+2,0),0)+IFERROR(VLOOKUP($A63,$A$379:AN$398,AN$38+2,0),0),"")</f>
        <v/>
      </c>
      <c r="AO63" s="362" t="str">
        <f>IF(AND(ISNUMBER($A63),AO$46&gt;AO$47),IFERROR(VLOOKUP($A63,$A$82:AO$101,AO$38+2,0),0)+IFERROR(VLOOKUP($A63,$A$115:AO$134,AO$38+2,FALSE),0)+IFERROR(VLOOKUP($A63,$A$148:AO$167,AO$38+2,0),0)+IFERROR(VLOOKUP($A63,$A$181:AO$200,AO$38+2,0),0)+IFERROR(VLOOKUP($A63,$A$214:AO$233,AO$38+2,0),0)+IFERROR(VLOOKUP($A63,$A$247:AO$266,AO$38+2,0),0)+IFERROR(VLOOKUP($A63,$A$313:AO$332,AO$38+2,0),0)+IFERROR(VLOOKUP($A63,$A$280:AO$299,AO$38+2,0),0)+IFERROR(VLOOKUP($A63,$A$346:AO$365,AO$38+2,0),0)+IFERROR(VLOOKUP($A63,$A$379:AO$398,AO$38+2,0),0),"")</f>
        <v/>
      </c>
      <c r="AP63" s="362" t="str">
        <f>IF(AND(ISNUMBER($A63),AP$46&gt;AP$47),IFERROR(VLOOKUP($A63,$A$82:AP$101,AP$38+2,0),0)+IFERROR(VLOOKUP($A63,$A$115:AP$134,AP$38+2,FALSE),0)+IFERROR(VLOOKUP($A63,$A$148:AP$167,AP$38+2,0),0)+IFERROR(VLOOKUP($A63,$A$181:AP$200,AP$38+2,0),0)+IFERROR(VLOOKUP($A63,$A$214:AP$233,AP$38+2,0),0)+IFERROR(VLOOKUP($A63,$A$247:AP$266,AP$38+2,0),0)+IFERROR(VLOOKUP($A63,$A$313:AP$332,AP$38+2,0),0)+IFERROR(VLOOKUP($A63,$A$280:AP$299,AP$38+2,0),0)+IFERROR(VLOOKUP($A63,$A$346:AP$365,AP$38+2,0),0)+IFERROR(VLOOKUP($A63,$A$379:AP$398,AP$38+2,0),0),"")</f>
        <v/>
      </c>
      <c r="AQ63" s="362" t="str">
        <f>IF(AND(ISNUMBER($A63),AQ$46&gt;AQ$47),IFERROR(VLOOKUP($A63,$A$82:AQ$101,AQ$38+2,0),0)+IFERROR(VLOOKUP($A63,$A$115:AQ$134,AQ$38+2,FALSE),0)+IFERROR(VLOOKUP($A63,$A$148:AQ$167,AQ$38+2,0),0)+IFERROR(VLOOKUP($A63,$A$181:AQ$200,AQ$38+2,0),0)+IFERROR(VLOOKUP($A63,$A$214:AQ$233,AQ$38+2,0),0)+IFERROR(VLOOKUP($A63,$A$247:AQ$266,AQ$38+2,0),0)+IFERROR(VLOOKUP($A63,$A$313:AQ$332,AQ$38+2,0),0)+IFERROR(VLOOKUP($A63,$A$280:AQ$299,AQ$38+2,0),0)+IFERROR(VLOOKUP($A63,$A$346:AQ$365,AQ$38+2,0),0)+IFERROR(VLOOKUP($A63,$A$379:AQ$398,AQ$38+2,0),0),"")</f>
        <v/>
      </c>
      <c r="AR63" s="362" t="str">
        <f>IF(AND(ISNUMBER($A63),AR$46&gt;AR$47),IFERROR(VLOOKUP($A63,$A$82:AR$101,AR$38+2,0),0)+IFERROR(VLOOKUP($A63,$A$115:AR$134,AR$38+2,FALSE),0)+IFERROR(VLOOKUP($A63,$A$148:AR$167,AR$38+2,0),0)+IFERROR(VLOOKUP($A63,$A$181:AR$200,AR$38+2,0),0)+IFERROR(VLOOKUP($A63,$A$214:AR$233,AR$38+2,0),0)+IFERROR(VLOOKUP($A63,$A$247:AR$266,AR$38+2,0),0)+IFERROR(VLOOKUP($A63,$A$313:AR$332,AR$38+2,0),0)+IFERROR(VLOOKUP($A63,$A$280:AR$299,AR$38+2,0),0)+IFERROR(VLOOKUP($A63,$A$346:AR$365,AR$38+2,0),0)+IFERROR(VLOOKUP($A63,$A$379:AR$398,AR$38+2,0),0),"")</f>
        <v/>
      </c>
      <c r="AS63" s="362" t="str">
        <f>IF(AND(ISNUMBER($A63),AS$46&gt;AS$47),IFERROR(VLOOKUP($A63,$A$82:AS$101,AS$38+2,0),0)+IFERROR(VLOOKUP($A63,$A$115:AS$134,AS$38+2,FALSE),0)+IFERROR(VLOOKUP($A63,$A$148:AS$167,AS$38+2,0),0)+IFERROR(VLOOKUP($A63,$A$181:AS$200,AS$38+2,0),0)+IFERROR(VLOOKUP($A63,$A$214:AS$233,AS$38+2,0),0)+IFERROR(VLOOKUP($A63,$A$247:AS$266,AS$38+2,0),0)+IFERROR(VLOOKUP($A63,$A$313:AS$332,AS$38+2,0),0)+IFERROR(VLOOKUP($A63,$A$280:AS$299,AS$38+2,0),0)+IFERROR(VLOOKUP($A63,$A$346:AS$365,AS$38+2,0),0)+IFERROR(VLOOKUP($A63,$A$379:AS$398,AS$38+2,0),0),"")</f>
        <v/>
      </c>
      <c r="AT63" s="362" t="str">
        <f>IF(AND(ISNUMBER($A63),AT$46&gt;AT$47),IFERROR(VLOOKUP($A63,$A$82:AT$101,AT$38+2,0),0)+IFERROR(VLOOKUP($A63,$A$115:AT$134,AT$38+2,FALSE),0)+IFERROR(VLOOKUP($A63,$A$148:AT$167,AT$38+2,0),0)+IFERROR(VLOOKUP($A63,$A$181:AT$200,AT$38+2,0),0)+IFERROR(VLOOKUP($A63,$A$214:AT$233,AT$38+2,0),0)+IFERROR(VLOOKUP($A63,$A$247:AT$266,AT$38+2,0),0)+IFERROR(VLOOKUP($A63,$A$313:AT$332,AT$38+2,0),0)+IFERROR(VLOOKUP($A63,$A$280:AT$299,AT$38+2,0),0)+IFERROR(VLOOKUP($A63,$A$346:AT$365,AT$38+2,0),0)+IFERROR(VLOOKUP($A63,$A$379:AT$398,AT$38+2,0),0),"")</f>
        <v/>
      </c>
      <c r="AU63" s="362" t="str">
        <f>IF(AND(ISNUMBER($A63),AU$46&gt;AU$47),IFERROR(VLOOKUP($A63,$A$82:AU$101,AU$38+2,0),0)+IFERROR(VLOOKUP($A63,$A$115:AU$134,AU$38+2,FALSE),0)+IFERROR(VLOOKUP($A63,$A$148:AU$167,AU$38+2,0),0)+IFERROR(VLOOKUP($A63,$A$181:AU$200,AU$38+2,0),0)+IFERROR(VLOOKUP($A63,$A$214:AU$233,AU$38+2,0),0)+IFERROR(VLOOKUP($A63,$A$247:AU$266,AU$38+2,0),0)+IFERROR(VLOOKUP($A63,$A$313:AU$332,AU$38+2,0),0)+IFERROR(VLOOKUP($A63,$A$280:AU$299,AU$38+2,0),0)+IFERROR(VLOOKUP($A63,$A$346:AU$365,AU$38+2,0),0)+IFERROR(VLOOKUP($A63,$A$379:AU$398,AU$38+2,0),0),"")</f>
        <v/>
      </c>
      <c r="AV63" s="362" t="str">
        <f>IF(AND(ISNUMBER($A63),AV$46&gt;AV$47),IFERROR(VLOOKUP($A63,$A$82:AV$101,AV$38+2,0),0)+IFERROR(VLOOKUP($A63,$A$115:AV$134,AV$38+2,FALSE),0)+IFERROR(VLOOKUP($A63,$A$148:AV$167,AV$38+2,0),0)+IFERROR(VLOOKUP($A63,$A$181:AV$200,AV$38+2,0),0)+IFERROR(VLOOKUP($A63,$A$214:AV$233,AV$38+2,0),0)+IFERROR(VLOOKUP($A63,$A$247:AV$266,AV$38+2,0),0)+IFERROR(VLOOKUP($A63,$A$313:AV$332,AV$38+2,0),0)+IFERROR(VLOOKUP($A63,$A$280:AV$299,AV$38+2,0),0)+IFERROR(VLOOKUP($A63,$A$346:AV$365,AV$38+2,0),0)+IFERROR(VLOOKUP($A63,$A$379:AV$398,AV$38+2,0),0),"")</f>
        <v/>
      </c>
      <c r="AW63" s="362" t="str">
        <f>IF(AND(ISNUMBER($A63),AW$46&gt;AW$47),IFERROR(VLOOKUP($A63,$A$82:AW$101,AW$38+2,0),0)+IFERROR(VLOOKUP($A63,$A$115:AW$134,AW$38+2,FALSE),0)+IFERROR(VLOOKUP($A63,$A$148:AW$167,AW$38+2,0),0)+IFERROR(VLOOKUP($A63,$A$181:AW$200,AW$38+2,0),0)+IFERROR(VLOOKUP($A63,$A$214:AW$233,AW$38+2,0),0)+IFERROR(VLOOKUP($A63,$A$247:AW$266,AW$38+2,0),0)+IFERROR(VLOOKUP($A63,$A$313:AW$332,AW$38+2,0),0)+IFERROR(VLOOKUP($A63,$A$280:AW$299,AW$38+2,0),0)+IFERROR(VLOOKUP($A63,$A$346:AW$365,AW$38+2,0),0)+IFERROR(VLOOKUP($A63,$A$379:AW$398,AW$38+2,0),0),"")</f>
        <v/>
      </c>
      <c r="AX63" s="362" t="str">
        <f>IF(AND(ISNUMBER($A63),AX$46&gt;AX$47),IFERROR(VLOOKUP($A63,$A$82:AX$101,AX$38+2,0),0)+IFERROR(VLOOKUP($A63,$A$115:AX$134,AX$38+2,FALSE),0)+IFERROR(VLOOKUP($A63,$A$148:AX$167,AX$38+2,0),0)+IFERROR(VLOOKUP($A63,$A$181:AX$200,AX$38+2,0),0)+IFERROR(VLOOKUP($A63,$A$214:AX$233,AX$38+2,0),0)+IFERROR(VLOOKUP($A63,$A$247:AX$266,AX$38+2,0),0)+IFERROR(VLOOKUP($A63,$A$313:AX$332,AX$38+2,0),0)+IFERROR(VLOOKUP($A63,$A$280:AX$299,AX$38+2,0),0)+IFERROR(VLOOKUP($A63,$A$346:AX$365,AX$38+2,0),0)+IFERROR(VLOOKUP($A63,$A$379:AX$398,AX$38+2,0),0),"")</f>
        <v/>
      </c>
      <c r="AY63" s="362" t="str">
        <f>IF(AND(ISNUMBER($A63),AY$46&gt;AY$47),IFERROR(VLOOKUP($A63,$A$82:AY$101,AY$38+2,0),0)+IFERROR(VLOOKUP($A63,$A$115:AY$134,AY$38+2,FALSE),0)+IFERROR(VLOOKUP($A63,$A$148:AY$167,AY$38+2,0),0)+IFERROR(VLOOKUP($A63,$A$181:AY$200,AY$38+2,0),0)+IFERROR(VLOOKUP($A63,$A$214:AY$233,AY$38+2,0),0)+IFERROR(VLOOKUP($A63,$A$247:AY$266,AY$38+2,0),0)+IFERROR(VLOOKUP($A63,$A$313:AY$332,AY$38+2,0),0)+IFERROR(VLOOKUP($A63,$A$280:AY$299,AY$38+2,0),0)+IFERROR(VLOOKUP($A63,$A$346:AY$365,AY$38+2,0),0)+IFERROR(VLOOKUP($A63,$A$379:AY$398,AY$38+2,0),0),"")</f>
        <v/>
      </c>
      <c r="AZ63" s="362" t="str">
        <f>IF(AND(ISNUMBER($A63),AZ$46&gt;AZ$47),IFERROR(VLOOKUP($A63,$A$82:AZ$101,AZ$38+2,0),0)+IFERROR(VLOOKUP($A63,$A$115:AZ$134,AZ$38+2,FALSE),0)+IFERROR(VLOOKUP($A63,$A$148:AZ$167,AZ$38+2,0),0)+IFERROR(VLOOKUP($A63,$A$181:AZ$200,AZ$38+2,0),0)+IFERROR(VLOOKUP($A63,$A$214:AZ$233,AZ$38+2,0),0)+IFERROR(VLOOKUP($A63,$A$247:AZ$266,AZ$38+2,0),0)+IFERROR(VLOOKUP($A63,$A$313:AZ$332,AZ$38+2,0),0)+IFERROR(VLOOKUP($A63,$A$280:AZ$299,AZ$38+2,0),0)+IFERROR(VLOOKUP($A63,$A$346:AZ$365,AZ$38+2,0),0)+IFERROR(VLOOKUP($A63,$A$379:AZ$398,AZ$38+2,0),0),"")</f>
        <v/>
      </c>
      <c r="BA63" s="363" t="str">
        <f>IF(AND(ISNUMBER($A63),BA$46&gt;BA$47),IFERROR(VLOOKUP($A63,$A$82:BA$101,BA$38+2,0),0)+IFERROR(VLOOKUP($A63,$A$115:BA$134,BA$38+2,FALSE),0)+IFERROR(VLOOKUP($A63,$A$148:BA$167,BA$38+2,0),0)+IFERROR(VLOOKUP($A63,$A$181:BA$200,BA$38+2,0),0)+IFERROR(VLOOKUP($A63,$A$214:BA$233,BA$38+2,0),0)+IFERROR(VLOOKUP($A63,$A$247:BA$266,BA$38+2,0),0)+IFERROR(VLOOKUP($A63,$A$313:BA$332,BA$38+2,0),0)+IFERROR(VLOOKUP($A63,$A$280:BA$299,BA$38+2,0),0)+IFERROR(VLOOKUP($A63,$A$346:BA$365,BA$38+2,0),0)+IFERROR(VLOOKUP($A63,$A$379:BA$398,BA$38+2,0),0),"")</f>
        <v/>
      </c>
    </row>
    <row r="64" spans="1:53" x14ac:dyDescent="0.2">
      <c r="A64" s="340" t="str">
        <f>IF($B43=COUNT($A50:$A63),"",IF(A63&lt;DATE(YEAR(A63),MONTH($K$4),DAY($K$4)),DATE(YEAR(A63),MONTH($K$4),DAY($K$4)),IF(A63&lt;DATE(YEAR(A63),MONTH($K$5),DAY($K$5)),DATE(YEAR(A63),MONTH($K$5),DAY($K$5)),IF(A63&lt;DATE(YEAR(A63),MONTH($K$6),DAY($K$6)),DATE(YEAR(A63),MONTH($K$6),DAY($K$6)),DATE(YEAR(A63)+1,MONTH($K$3),DAY($K$3))))))</f>
        <v/>
      </c>
      <c r="B64" s="335" t="str">
        <f t="shared" si="17"/>
        <v/>
      </c>
      <c r="C64" s="362" t="str">
        <f>IF(AND(ISNUMBER($A64),C$46&gt;C$47),IFERROR(VLOOKUP($A64,$A$82:C$101,C$38+2,0),0)+IFERROR(VLOOKUP($A64,$A$115:C$134,C$38+2,FALSE),0)+IFERROR(VLOOKUP($A64,$A$148:C$167,C$38+2,0),0)+IFERROR(VLOOKUP($A64,$A$181:C$200,C$38+2,0),0)+IFERROR(VLOOKUP($A64,$A$214:C$233,C$38+2,0),0)+IFERROR(VLOOKUP($A64,$A$247:C$266,C$38+2,0),0)+IFERROR(VLOOKUP($A64,$A$313:C$332,C$38+2,0),0)+IFERROR(VLOOKUP($A64,$A$280:C$299,C$38+2,0),0)+IFERROR(VLOOKUP($A64,$A$346:C$365,C$38+2,0),0)+IFERROR(VLOOKUP($A64,$A$379:C$398,C$38+2,0),0),"")</f>
        <v/>
      </c>
      <c r="D64" s="362" t="str">
        <f>IF(AND(ISNUMBER($A64),D$46&gt;D$47),IFERROR(VLOOKUP($A64,$A$82:D$101,D$38+2,0),0)+IFERROR(VLOOKUP($A64,$A$115:D$134,D$38+2,FALSE),0)+IFERROR(VLOOKUP($A64,$A$148:D$167,D$38+2,0),0)+IFERROR(VLOOKUP($A64,$A$181:D$200,D$38+2,0),0)+IFERROR(VLOOKUP($A64,$A$214:D$233,D$38+2,0),0)+IFERROR(VLOOKUP($A64,$A$247:D$266,D$38+2,0),0)+IFERROR(VLOOKUP($A64,$A$313:D$332,D$38+2,0),0)+IFERROR(VLOOKUP($A64,$A$280:D$299,D$38+2,0),0)+IFERROR(VLOOKUP($A64,$A$346:D$365,D$38+2,0),0)+IFERROR(VLOOKUP($A64,$A$379:D$398,D$38+2,0),0),"")</f>
        <v/>
      </c>
      <c r="E64" s="362" t="str">
        <f>IF(AND(ISNUMBER($A64),E$46&gt;E$47),IFERROR(VLOOKUP($A64,$A$82:E$101,E$38+2,0),0)+IFERROR(VLOOKUP($A64,$A$115:E$134,E$38+2,FALSE),0)+IFERROR(VLOOKUP($A64,$A$148:E$167,E$38+2,0),0)+IFERROR(VLOOKUP($A64,$A$181:E$200,E$38+2,0),0)+IFERROR(VLOOKUP($A64,$A$214:E$233,E$38+2,0),0)+IFERROR(VLOOKUP($A64,$A$247:E$266,E$38+2,0),0)+IFERROR(VLOOKUP($A64,$A$313:E$332,E$38+2,0),0)+IFERROR(VLOOKUP($A64,$A$280:E$299,E$38+2,0),0)+IFERROR(VLOOKUP($A64,$A$346:E$365,E$38+2,0),0)+IFERROR(VLOOKUP($A64,$A$379:E$398,E$38+2,0),0),"")</f>
        <v/>
      </c>
      <c r="F64" s="362" t="str">
        <f>IF(AND(ISNUMBER($A64),F$46&gt;F$47),IFERROR(VLOOKUP($A64,$A$82:F$101,F$38+2,0),0)+IFERROR(VLOOKUP($A64,$A$115:F$134,F$38+2,FALSE),0)+IFERROR(VLOOKUP($A64,$A$148:F$167,F$38+2,0),0)+IFERROR(VLOOKUP($A64,$A$181:F$200,F$38+2,0),0)+IFERROR(VLOOKUP($A64,$A$214:F$233,F$38+2,0),0)+IFERROR(VLOOKUP($A64,$A$247:F$266,F$38+2,0),0)+IFERROR(VLOOKUP($A64,$A$313:F$332,F$38+2,0),0)+IFERROR(VLOOKUP($A64,$A$280:F$299,F$38+2,0),0)+IFERROR(VLOOKUP($A64,$A$346:F$365,F$38+2,0),0)+IFERROR(VLOOKUP($A64,$A$379:F$398,F$38+2,0),0),"")</f>
        <v/>
      </c>
      <c r="G64" s="362" t="str">
        <f>IF(AND(ISNUMBER($A64),G$46&gt;G$47),IFERROR(VLOOKUP($A64,$A$82:G$101,G$38+2,0),0)+IFERROR(VLOOKUP($A64,$A$115:G$134,G$38+2,FALSE),0)+IFERROR(VLOOKUP($A64,$A$148:G$167,G$38+2,0),0)+IFERROR(VLOOKUP($A64,$A$181:G$200,G$38+2,0),0)+IFERROR(VLOOKUP($A64,$A$214:G$233,G$38+2,0),0)+IFERROR(VLOOKUP($A64,$A$247:G$266,G$38+2,0),0)+IFERROR(VLOOKUP($A64,$A$313:G$332,G$38+2,0),0)+IFERROR(VLOOKUP($A64,$A$280:G$299,G$38+2,0),0)+IFERROR(VLOOKUP($A64,$A$346:G$365,G$38+2,0),0)+IFERROR(VLOOKUP($A64,$A$379:G$398,G$38+2,0),0),"")</f>
        <v/>
      </c>
      <c r="H64" s="362" t="str">
        <f>IF(AND(ISNUMBER($A64),H$46&gt;H$47),IFERROR(VLOOKUP($A64,$A$82:H$101,H$38+2,0),0)+IFERROR(VLOOKUP($A64,$A$115:H$134,H$38+2,FALSE),0)+IFERROR(VLOOKUP($A64,$A$148:H$167,H$38+2,0),0)+IFERROR(VLOOKUP($A64,$A$181:H$200,H$38+2,0),0)+IFERROR(VLOOKUP($A64,$A$214:H$233,H$38+2,0),0)+IFERROR(VLOOKUP($A64,$A$247:H$266,H$38+2,0),0)+IFERROR(VLOOKUP($A64,$A$313:H$332,H$38+2,0),0)+IFERROR(VLOOKUP($A64,$A$280:H$299,H$38+2,0),0)+IFERROR(VLOOKUP($A64,$A$346:H$365,H$38+2,0),0)+IFERROR(VLOOKUP($A64,$A$379:H$398,H$38+2,0),0),"")</f>
        <v/>
      </c>
      <c r="I64" s="362" t="str">
        <f>IF(AND(ISNUMBER($A64),I$46&gt;I$47),IFERROR(VLOOKUP($A64,$A$82:I$101,I$38+2,0),0)+IFERROR(VLOOKUP($A64,$A$115:I$134,I$38+2,FALSE),0)+IFERROR(VLOOKUP($A64,$A$148:I$167,I$38+2,0),0)+IFERROR(VLOOKUP($A64,$A$181:I$200,I$38+2,0),0)+IFERROR(VLOOKUP($A64,$A$214:I$233,I$38+2,0),0)+IFERROR(VLOOKUP($A64,$A$247:I$266,I$38+2,0),0)+IFERROR(VLOOKUP($A64,$A$313:I$332,I$38+2,0),0)+IFERROR(VLOOKUP($A64,$A$280:I$299,I$38+2,0),0)+IFERROR(VLOOKUP($A64,$A$346:I$365,I$38+2,0),0)+IFERROR(VLOOKUP($A64,$A$379:I$398,I$38+2,0),0),"")</f>
        <v/>
      </c>
      <c r="J64" s="362" t="str">
        <f>IF(AND(ISNUMBER($A64),J$46&gt;J$47),IFERROR(VLOOKUP($A64,$A$82:J$101,J$38+2,0),0)+IFERROR(VLOOKUP($A64,$A$115:J$134,J$38+2,FALSE),0)+IFERROR(VLOOKUP($A64,$A$148:J$167,J$38+2,0),0)+IFERROR(VLOOKUP($A64,$A$181:J$200,J$38+2,0),0)+IFERROR(VLOOKUP($A64,$A$214:J$233,J$38+2,0),0)+IFERROR(VLOOKUP($A64,$A$247:J$266,J$38+2,0),0)+IFERROR(VLOOKUP($A64,$A$313:J$332,J$38+2,0),0)+IFERROR(VLOOKUP($A64,$A$280:J$299,J$38+2,0),0)+IFERROR(VLOOKUP($A64,$A$346:J$365,J$38+2,0),0)+IFERROR(VLOOKUP($A64,$A$379:J$398,J$38+2,0),0),"")</f>
        <v/>
      </c>
      <c r="K64" s="362" t="str">
        <f>IF(AND(ISNUMBER($A64),K$46&gt;K$47),IFERROR(VLOOKUP($A64,$A$82:K$101,K$38+2,0),0)+IFERROR(VLOOKUP($A64,$A$115:K$134,K$38+2,FALSE),0)+IFERROR(VLOOKUP($A64,$A$148:K$167,K$38+2,0),0)+IFERROR(VLOOKUP($A64,$A$181:K$200,K$38+2,0),0)+IFERROR(VLOOKUP($A64,$A$214:K$233,K$38+2,0),0)+IFERROR(VLOOKUP($A64,$A$247:K$266,K$38+2,0),0)+IFERROR(VLOOKUP($A64,$A$313:K$332,K$38+2,0),0)+IFERROR(VLOOKUP($A64,$A$280:K$299,K$38+2,0),0)+IFERROR(VLOOKUP($A64,$A$346:K$365,K$38+2,0),0)+IFERROR(VLOOKUP($A64,$A$379:K$398,K$38+2,0),0),"")</f>
        <v/>
      </c>
      <c r="L64" s="362" t="str">
        <f>IF(AND(ISNUMBER($A64),L$46&gt;L$47),IFERROR(VLOOKUP($A64,$A$82:L$101,L$38+2,0),0)+IFERROR(VLOOKUP($A64,$A$115:L$134,L$38+2,FALSE),0)+IFERROR(VLOOKUP($A64,$A$148:L$167,L$38+2,0),0)+IFERROR(VLOOKUP($A64,$A$181:L$200,L$38+2,0),0)+IFERROR(VLOOKUP($A64,$A$214:L$233,L$38+2,0),0)+IFERROR(VLOOKUP($A64,$A$247:L$266,L$38+2,0),0)+IFERROR(VLOOKUP($A64,$A$313:L$332,L$38+2,0),0)+IFERROR(VLOOKUP($A64,$A$280:L$299,L$38+2,0),0)+IFERROR(VLOOKUP($A64,$A$346:L$365,L$38+2,0),0)+IFERROR(VLOOKUP($A64,$A$379:L$398,L$38+2,0),0),"")</f>
        <v/>
      </c>
      <c r="M64" s="362" t="str">
        <f>IF(AND(ISNUMBER($A64),M$46&gt;M$47),IFERROR(VLOOKUP($A64,$A$82:M$101,M$38+2,0),0)+IFERROR(VLOOKUP($A64,$A$115:M$134,M$38+2,FALSE),0)+IFERROR(VLOOKUP($A64,$A$148:M$167,M$38+2,0),0)+IFERROR(VLOOKUP($A64,$A$181:M$200,M$38+2,0),0)+IFERROR(VLOOKUP($A64,$A$214:M$233,M$38+2,0),0)+IFERROR(VLOOKUP($A64,$A$247:M$266,M$38+2,0),0)+IFERROR(VLOOKUP($A64,$A$313:M$332,M$38+2,0),0)+IFERROR(VLOOKUP($A64,$A$280:M$299,M$38+2,0),0)+IFERROR(VLOOKUP($A64,$A$346:M$365,M$38+2,0),0)+IFERROR(VLOOKUP($A64,$A$379:M$398,M$38+2,0),0),"")</f>
        <v/>
      </c>
      <c r="N64" s="362" t="str">
        <f>IF(AND(ISNUMBER($A64),N$46&gt;N$47),IFERROR(VLOOKUP($A64,$A$82:N$101,N$38+2,0),0)+IFERROR(VLOOKUP($A64,$A$115:N$134,N$38+2,FALSE),0)+IFERROR(VLOOKUP($A64,$A$148:N$167,N$38+2,0),0)+IFERROR(VLOOKUP($A64,$A$181:N$200,N$38+2,0),0)+IFERROR(VLOOKUP($A64,$A$214:N$233,N$38+2,0),0)+IFERROR(VLOOKUP($A64,$A$247:N$266,N$38+2,0),0)+IFERROR(VLOOKUP($A64,$A$313:N$332,N$38+2,0),0)+IFERROR(VLOOKUP($A64,$A$280:N$299,N$38+2,0),0)+IFERROR(VLOOKUP($A64,$A$346:N$365,N$38+2,0),0)+IFERROR(VLOOKUP($A64,$A$379:N$398,N$38+2,0),0),"")</f>
        <v/>
      </c>
      <c r="O64" s="362" t="str">
        <f>IF(AND(ISNUMBER($A64),O$46&gt;O$47),IFERROR(VLOOKUP($A64,$A$82:O$101,O$38+2,0),0)+IFERROR(VLOOKUP($A64,$A$115:O$134,O$38+2,FALSE),0)+IFERROR(VLOOKUP($A64,$A$148:O$167,O$38+2,0),0)+IFERROR(VLOOKUP($A64,$A$181:O$200,O$38+2,0),0)+IFERROR(VLOOKUP($A64,$A$214:O$233,O$38+2,0),0)+IFERROR(VLOOKUP($A64,$A$247:O$266,O$38+2,0),0)+IFERROR(VLOOKUP($A64,$A$313:O$332,O$38+2,0),0)+IFERROR(VLOOKUP($A64,$A$280:O$299,O$38+2,0),0)+IFERROR(VLOOKUP($A64,$A$346:O$365,O$38+2,0),0)+IFERROR(VLOOKUP($A64,$A$379:O$398,O$38+2,0),0),"")</f>
        <v/>
      </c>
      <c r="P64" s="362" t="str">
        <f>IF(AND(ISNUMBER($A64),P$46&gt;P$47),IFERROR(VLOOKUP($A64,$A$82:P$101,P$38+2,0),0)+IFERROR(VLOOKUP($A64,$A$115:P$134,P$38+2,FALSE),0)+IFERROR(VLOOKUP($A64,$A$148:P$167,P$38+2,0),0)+IFERROR(VLOOKUP($A64,$A$181:P$200,P$38+2,0),0)+IFERROR(VLOOKUP($A64,$A$214:P$233,P$38+2,0),0)+IFERROR(VLOOKUP($A64,$A$247:P$266,P$38+2,0),0)+IFERROR(VLOOKUP($A64,$A$313:P$332,P$38+2,0),0)+IFERROR(VLOOKUP($A64,$A$280:P$299,P$38+2,0),0)+IFERROR(VLOOKUP($A64,$A$346:P$365,P$38+2,0),0)+IFERROR(VLOOKUP($A64,$A$379:P$398,P$38+2,0),0),"")</f>
        <v/>
      </c>
      <c r="Q64" s="362" t="str">
        <f>IF(AND(ISNUMBER($A64),Q$46&gt;Q$47),IFERROR(VLOOKUP($A64,$A$82:Q$101,Q$38+2,0),0)+IFERROR(VLOOKUP($A64,$A$115:Q$134,Q$38+2,FALSE),0)+IFERROR(VLOOKUP($A64,$A$148:Q$167,Q$38+2,0),0)+IFERROR(VLOOKUP($A64,$A$181:Q$200,Q$38+2,0),0)+IFERROR(VLOOKUP($A64,$A$214:Q$233,Q$38+2,0),0)+IFERROR(VLOOKUP($A64,$A$247:Q$266,Q$38+2,0),0)+IFERROR(VLOOKUP($A64,$A$313:Q$332,Q$38+2,0),0)+IFERROR(VLOOKUP($A64,$A$280:Q$299,Q$38+2,0),0)+IFERROR(VLOOKUP($A64,$A$346:Q$365,Q$38+2,0),0)+IFERROR(VLOOKUP($A64,$A$379:Q$398,Q$38+2,0),0),"")</f>
        <v/>
      </c>
      <c r="R64" s="362" t="str">
        <f>IF(AND(ISNUMBER($A64),R$46&gt;R$47),IFERROR(VLOOKUP($A64,$A$82:R$101,R$38+2,0),0)+IFERROR(VLOOKUP($A64,$A$115:R$134,R$38+2,FALSE),0)+IFERROR(VLOOKUP($A64,$A$148:R$167,R$38+2,0),0)+IFERROR(VLOOKUP($A64,$A$181:R$200,R$38+2,0),0)+IFERROR(VLOOKUP($A64,$A$214:R$233,R$38+2,0),0)+IFERROR(VLOOKUP($A64,$A$247:R$266,R$38+2,0),0)+IFERROR(VLOOKUP($A64,$A$313:R$332,R$38+2,0),0)+IFERROR(VLOOKUP($A64,$A$280:R$299,R$38+2,0),0)+IFERROR(VLOOKUP($A64,$A$346:R$365,R$38+2,0),0)+IFERROR(VLOOKUP($A64,$A$379:R$398,R$38+2,0),0),"")</f>
        <v/>
      </c>
      <c r="S64" s="362" t="str">
        <f>IF(AND(ISNUMBER($A64),S$46&gt;S$47),IFERROR(VLOOKUP($A64,$A$82:S$101,S$38+2,0),0)+IFERROR(VLOOKUP($A64,$A$115:S$134,S$38+2,FALSE),0)+IFERROR(VLOOKUP($A64,$A$148:S$167,S$38+2,0),0)+IFERROR(VLOOKUP($A64,$A$181:S$200,S$38+2,0),0)+IFERROR(VLOOKUP($A64,$A$214:S$233,S$38+2,0),0)+IFERROR(VLOOKUP($A64,$A$247:S$266,S$38+2,0),0)+IFERROR(VLOOKUP($A64,$A$313:S$332,S$38+2,0),0)+IFERROR(VLOOKUP($A64,$A$280:S$299,S$38+2,0),0)+IFERROR(VLOOKUP($A64,$A$346:S$365,S$38+2,0),0)+IFERROR(VLOOKUP($A64,$A$379:S$398,S$38+2,0),0),"")</f>
        <v/>
      </c>
      <c r="T64" s="362" t="str">
        <f>IF(AND(ISNUMBER($A64),T$46&gt;T$47),IFERROR(VLOOKUP($A64,$A$82:T$101,T$38+2,0),0)+IFERROR(VLOOKUP($A64,$A$115:T$134,T$38+2,FALSE),0)+IFERROR(VLOOKUP($A64,$A$148:T$167,T$38+2,0),0)+IFERROR(VLOOKUP($A64,$A$181:T$200,T$38+2,0),0)+IFERROR(VLOOKUP($A64,$A$214:T$233,T$38+2,0),0)+IFERROR(VLOOKUP($A64,$A$247:T$266,T$38+2,0),0)+IFERROR(VLOOKUP($A64,$A$313:T$332,T$38+2,0),0)+IFERROR(VLOOKUP($A64,$A$280:T$299,T$38+2,0),0)+IFERROR(VLOOKUP($A64,$A$346:T$365,T$38+2,0),0)+IFERROR(VLOOKUP($A64,$A$379:T$398,T$38+2,0),0),"")</f>
        <v/>
      </c>
      <c r="U64" s="362" t="str">
        <f>IF(AND(ISNUMBER($A64),U$46&gt;U$47),IFERROR(VLOOKUP($A64,$A$82:U$101,U$38+2,0),0)+IFERROR(VLOOKUP($A64,$A$115:U$134,U$38+2,FALSE),0)+IFERROR(VLOOKUP($A64,$A$148:U$167,U$38+2,0),0)+IFERROR(VLOOKUP($A64,$A$181:U$200,U$38+2,0),0)+IFERROR(VLOOKUP($A64,$A$214:U$233,U$38+2,0),0)+IFERROR(VLOOKUP($A64,$A$247:U$266,U$38+2,0),0)+IFERROR(VLOOKUP($A64,$A$313:U$332,U$38+2,0),0)+IFERROR(VLOOKUP($A64,$A$280:U$299,U$38+2,0),0)+IFERROR(VLOOKUP($A64,$A$346:U$365,U$38+2,0),0)+IFERROR(VLOOKUP($A64,$A$379:U$398,U$38+2,0),0),"")</f>
        <v/>
      </c>
      <c r="V64" s="362" t="str">
        <f>IF(AND(ISNUMBER($A64),V$46&gt;V$47),IFERROR(VLOOKUP($A64,$A$82:V$101,V$38+2,0),0)+IFERROR(VLOOKUP($A64,$A$115:V$134,V$38+2,FALSE),0)+IFERROR(VLOOKUP($A64,$A$148:V$167,V$38+2,0),0)+IFERROR(VLOOKUP($A64,$A$181:V$200,V$38+2,0),0)+IFERROR(VLOOKUP($A64,$A$214:V$233,V$38+2,0),0)+IFERROR(VLOOKUP($A64,$A$247:V$266,V$38+2,0),0)+IFERROR(VLOOKUP($A64,$A$313:V$332,V$38+2,0),0)+IFERROR(VLOOKUP($A64,$A$280:V$299,V$38+2,0),0)+IFERROR(VLOOKUP($A64,$A$346:V$365,V$38+2,0),0)+IFERROR(VLOOKUP($A64,$A$379:V$398,V$38+2,0),0),"")</f>
        <v/>
      </c>
      <c r="W64" s="362" t="str">
        <f>IF(AND(ISNUMBER($A64),W$46&gt;W$47),IFERROR(VLOOKUP($A64,$A$82:W$101,W$38+2,0),0)+IFERROR(VLOOKUP($A64,$A$115:W$134,W$38+2,FALSE),0)+IFERROR(VLOOKUP($A64,$A$148:W$167,W$38+2,0),0)+IFERROR(VLOOKUP($A64,$A$181:W$200,W$38+2,0),0)+IFERROR(VLOOKUP($A64,$A$214:W$233,W$38+2,0),0)+IFERROR(VLOOKUP($A64,$A$247:W$266,W$38+2,0),0)+IFERROR(VLOOKUP($A64,$A$313:W$332,W$38+2,0),0)+IFERROR(VLOOKUP($A64,$A$280:W$299,W$38+2,0),0)+IFERROR(VLOOKUP($A64,$A$346:W$365,W$38+2,0),0)+IFERROR(VLOOKUP($A64,$A$379:W$398,W$38+2,0),0),"")</f>
        <v/>
      </c>
      <c r="X64" s="362" t="str">
        <f>IF(AND(ISNUMBER($A64),X$46&gt;X$47),IFERROR(VLOOKUP($A64,$A$82:X$101,X$38+2,0),0)+IFERROR(VLOOKUP($A64,$A$115:X$134,X$38+2,FALSE),0)+IFERROR(VLOOKUP($A64,$A$148:X$167,X$38+2,0),0)+IFERROR(VLOOKUP($A64,$A$181:X$200,X$38+2,0),0)+IFERROR(VLOOKUP($A64,$A$214:X$233,X$38+2,0),0)+IFERROR(VLOOKUP($A64,$A$247:X$266,X$38+2,0),0)+IFERROR(VLOOKUP($A64,$A$313:X$332,X$38+2,0),0)+IFERROR(VLOOKUP($A64,$A$280:X$299,X$38+2,0),0)+IFERROR(VLOOKUP($A64,$A$346:X$365,X$38+2,0),0)+IFERROR(VLOOKUP($A64,$A$379:X$398,X$38+2,0),0),"")</f>
        <v/>
      </c>
      <c r="Y64" s="362" t="str">
        <f>IF(AND(ISNUMBER($A64),Y$46&gt;Y$47),IFERROR(VLOOKUP($A64,$A$82:Y$101,Y$38+2,0),0)+IFERROR(VLOOKUP($A64,$A$115:Y$134,Y$38+2,FALSE),0)+IFERROR(VLOOKUP($A64,$A$148:Y$167,Y$38+2,0),0)+IFERROR(VLOOKUP($A64,$A$181:Y$200,Y$38+2,0),0)+IFERROR(VLOOKUP($A64,$A$214:Y$233,Y$38+2,0),0)+IFERROR(VLOOKUP($A64,$A$247:Y$266,Y$38+2,0),0)+IFERROR(VLOOKUP($A64,$A$313:Y$332,Y$38+2,0),0)+IFERROR(VLOOKUP($A64,$A$280:Y$299,Y$38+2,0),0)+IFERROR(VLOOKUP($A64,$A$346:Y$365,Y$38+2,0),0)+IFERROR(VLOOKUP($A64,$A$379:Y$398,Y$38+2,0),0),"")</f>
        <v/>
      </c>
      <c r="Z64" s="362" t="str">
        <f>IF(AND(ISNUMBER($A64),Z$46&gt;Z$47),IFERROR(VLOOKUP($A64,$A$82:Z$101,Z$38+2,0),0)+IFERROR(VLOOKUP($A64,$A$115:Z$134,Z$38+2,FALSE),0)+IFERROR(VLOOKUP($A64,$A$148:Z$167,Z$38+2,0),0)+IFERROR(VLOOKUP($A64,$A$181:Z$200,Z$38+2,0),0)+IFERROR(VLOOKUP($A64,$A$214:Z$233,Z$38+2,0),0)+IFERROR(VLOOKUP($A64,$A$247:Z$266,Z$38+2,0),0)+IFERROR(VLOOKUP($A64,$A$313:Z$332,Z$38+2,0),0)+IFERROR(VLOOKUP($A64,$A$280:Z$299,Z$38+2,0),0)+IFERROR(VLOOKUP($A64,$A$346:Z$365,Z$38+2,0),0)+IFERROR(VLOOKUP($A64,$A$379:Z$398,Z$38+2,0),0),"")</f>
        <v/>
      </c>
      <c r="AA64" s="362" t="str">
        <f>IF(AND(ISNUMBER($A64),AA$46&gt;AA$47),IFERROR(VLOOKUP($A64,$A$82:AA$101,AA$38+2,0),0)+IFERROR(VLOOKUP($A64,$A$115:AA$134,AA$38+2,FALSE),0)+IFERROR(VLOOKUP($A64,$A$148:AA$167,AA$38+2,0),0)+IFERROR(VLOOKUP($A64,$A$181:AA$200,AA$38+2,0),0)+IFERROR(VLOOKUP($A64,$A$214:AA$233,AA$38+2,0),0)+IFERROR(VLOOKUP($A64,$A$247:AA$266,AA$38+2,0),0)+IFERROR(VLOOKUP($A64,$A$313:AA$332,AA$38+2,0),0)+IFERROR(VLOOKUP($A64,$A$280:AA$299,AA$38+2,0),0)+IFERROR(VLOOKUP($A64,$A$346:AA$365,AA$38+2,0),0)+IFERROR(VLOOKUP($A64,$A$379:AA$398,AA$38+2,0),0),"")</f>
        <v/>
      </c>
      <c r="AB64" s="362" t="str">
        <f>IF(AND(ISNUMBER($A64),AB$46&gt;AB$47),IFERROR(VLOOKUP($A64,$A$82:AB$101,AB$38+2,0),0)+IFERROR(VLOOKUP($A64,$A$115:AB$134,AB$38+2,FALSE),0)+IFERROR(VLOOKUP($A64,$A$148:AB$167,AB$38+2,0),0)+IFERROR(VLOOKUP($A64,$A$181:AB$200,AB$38+2,0),0)+IFERROR(VLOOKUP($A64,$A$214:AB$233,AB$38+2,0),0)+IFERROR(VLOOKUP($A64,$A$247:AB$266,AB$38+2,0),0)+IFERROR(VLOOKUP($A64,$A$313:AB$332,AB$38+2,0),0)+IFERROR(VLOOKUP($A64,$A$280:AB$299,AB$38+2,0),0)+IFERROR(VLOOKUP($A64,$A$346:AB$365,AB$38+2,0),0)+IFERROR(VLOOKUP($A64,$A$379:AB$398,AB$38+2,0),0),"")</f>
        <v/>
      </c>
      <c r="AC64" s="362" t="str">
        <f>IF(AND(ISNUMBER($A64),AC$46&gt;AC$47),IFERROR(VLOOKUP($A64,$A$82:AC$101,AC$38+2,0),0)+IFERROR(VLOOKUP($A64,$A$115:AC$134,AC$38+2,FALSE),0)+IFERROR(VLOOKUP($A64,$A$148:AC$167,AC$38+2,0),0)+IFERROR(VLOOKUP($A64,$A$181:AC$200,AC$38+2,0),0)+IFERROR(VLOOKUP($A64,$A$214:AC$233,AC$38+2,0),0)+IFERROR(VLOOKUP($A64,$A$247:AC$266,AC$38+2,0),0)+IFERROR(VLOOKUP($A64,$A$313:AC$332,AC$38+2,0),0)+IFERROR(VLOOKUP($A64,$A$280:AC$299,AC$38+2,0),0)+IFERROR(VLOOKUP($A64,$A$346:AC$365,AC$38+2,0),0)+IFERROR(VLOOKUP($A64,$A$379:AC$398,AC$38+2,0),0),"")</f>
        <v/>
      </c>
      <c r="AD64" s="362" t="str">
        <f>IF(AND(ISNUMBER($A64),AD$46&gt;AD$47),IFERROR(VLOOKUP($A64,$A$82:AD$101,AD$38+2,0),0)+IFERROR(VLOOKUP($A64,$A$115:AD$134,AD$38+2,FALSE),0)+IFERROR(VLOOKUP($A64,$A$148:AD$167,AD$38+2,0),0)+IFERROR(VLOOKUP($A64,$A$181:AD$200,AD$38+2,0),0)+IFERROR(VLOOKUP($A64,$A$214:AD$233,AD$38+2,0),0)+IFERROR(VLOOKUP($A64,$A$247:AD$266,AD$38+2,0),0)+IFERROR(VLOOKUP($A64,$A$313:AD$332,AD$38+2,0),0)+IFERROR(VLOOKUP($A64,$A$280:AD$299,AD$38+2,0),0)+IFERROR(VLOOKUP($A64,$A$346:AD$365,AD$38+2,0),0)+IFERROR(VLOOKUP($A64,$A$379:AD$398,AD$38+2,0),0),"")</f>
        <v/>
      </c>
      <c r="AE64" s="362" t="str">
        <f>IF(AND(ISNUMBER($A64),AE$46&gt;AE$47),IFERROR(VLOOKUP($A64,$A$82:AE$101,AE$38+2,0),0)+IFERROR(VLOOKUP($A64,$A$115:AE$134,AE$38+2,FALSE),0)+IFERROR(VLOOKUP($A64,$A$148:AE$167,AE$38+2,0),0)+IFERROR(VLOOKUP($A64,$A$181:AE$200,AE$38+2,0),0)+IFERROR(VLOOKUP($A64,$A$214:AE$233,AE$38+2,0),0)+IFERROR(VLOOKUP($A64,$A$247:AE$266,AE$38+2,0),0)+IFERROR(VLOOKUP($A64,$A$313:AE$332,AE$38+2,0),0)+IFERROR(VLOOKUP($A64,$A$280:AE$299,AE$38+2,0),0)+IFERROR(VLOOKUP($A64,$A$346:AE$365,AE$38+2,0),0)+IFERROR(VLOOKUP($A64,$A$379:AE$398,AE$38+2,0),0),"")</f>
        <v/>
      </c>
      <c r="AF64" s="362" t="str">
        <f>IF(AND(ISNUMBER($A64),AF$46&gt;AF$47),IFERROR(VLOOKUP($A64,$A$82:AF$101,AF$38+2,0),0)+IFERROR(VLOOKUP($A64,$A$115:AF$134,AF$38+2,FALSE),0)+IFERROR(VLOOKUP($A64,$A$148:AF$167,AF$38+2,0),0)+IFERROR(VLOOKUP($A64,$A$181:AF$200,AF$38+2,0),0)+IFERROR(VLOOKUP($A64,$A$214:AF$233,AF$38+2,0),0)+IFERROR(VLOOKUP($A64,$A$247:AF$266,AF$38+2,0),0)+IFERROR(VLOOKUP($A64,$A$313:AF$332,AF$38+2,0),0)+IFERROR(VLOOKUP($A64,$A$280:AF$299,AF$38+2,0),0)+IFERROR(VLOOKUP($A64,$A$346:AF$365,AF$38+2,0),0)+IFERROR(VLOOKUP($A64,$A$379:AF$398,AF$38+2,0),0),"")</f>
        <v/>
      </c>
      <c r="AG64" s="362" t="str">
        <f>IF(AND(ISNUMBER($A64),AG$46&gt;AG$47),IFERROR(VLOOKUP($A64,$A$82:AG$101,AG$38+2,0),0)+IFERROR(VLOOKUP($A64,$A$115:AG$134,AG$38+2,FALSE),0)+IFERROR(VLOOKUP($A64,$A$148:AG$167,AG$38+2,0),0)+IFERROR(VLOOKUP($A64,$A$181:AG$200,AG$38+2,0),0)+IFERROR(VLOOKUP($A64,$A$214:AG$233,AG$38+2,0),0)+IFERROR(VLOOKUP($A64,$A$247:AG$266,AG$38+2,0),0)+IFERROR(VLOOKUP($A64,$A$313:AG$332,AG$38+2,0),0)+IFERROR(VLOOKUP($A64,$A$280:AG$299,AG$38+2,0),0)+IFERROR(VLOOKUP($A64,$A$346:AG$365,AG$38+2,0),0)+IFERROR(VLOOKUP($A64,$A$379:AG$398,AG$38+2,0),0),"")</f>
        <v/>
      </c>
      <c r="AH64" s="362" t="str">
        <f>IF(AND(ISNUMBER($A64),AH$46&gt;AH$47),IFERROR(VLOOKUP($A64,$A$82:AH$101,AH$38+2,0),0)+IFERROR(VLOOKUP($A64,$A$115:AH$134,AH$38+2,FALSE),0)+IFERROR(VLOOKUP($A64,$A$148:AH$167,AH$38+2,0),0)+IFERROR(VLOOKUP($A64,$A$181:AH$200,AH$38+2,0),0)+IFERROR(VLOOKUP($A64,$A$214:AH$233,AH$38+2,0),0)+IFERROR(VLOOKUP($A64,$A$247:AH$266,AH$38+2,0),0)+IFERROR(VLOOKUP($A64,$A$313:AH$332,AH$38+2,0),0)+IFERROR(VLOOKUP($A64,$A$280:AH$299,AH$38+2,0),0)+IFERROR(VLOOKUP($A64,$A$346:AH$365,AH$38+2,0),0)+IFERROR(VLOOKUP($A64,$A$379:AH$398,AH$38+2,0),0),"")</f>
        <v/>
      </c>
      <c r="AI64" s="362" t="str">
        <f>IF(AND(ISNUMBER($A64),AI$46&gt;AI$47),IFERROR(VLOOKUP($A64,$A$82:AI$101,AI$38+2,0),0)+IFERROR(VLOOKUP($A64,$A$115:AI$134,AI$38+2,FALSE),0)+IFERROR(VLOOKUP($A64,$A$148:AI$167,AI$38+2,0),0)+IFERROR(VLOOKUP($A64,$A$181:AI$200,AI$38+2,0),0)+IFERROR(VLOOKUP($A64,$A$214:AI$233,AI$38+2,0),0)+IFERROR(VLOOKUP($A64,$A$247:AI$266,AI$38+2,0),0)+IFERROR(VLOOKUP($A64,$A$313:AI$332,AI$38+2,0),0)+IFERROR(VLOOKUP($A64,$A$280:AI$299,AI$38+2,0),0)+IFERROR(VLOOKUP($A64,$A$346:AI$365,AI$38+2,0),0)+IFERROR(VLOOKUP($A64,$A$379:AI$398,AI$38+2,0),0),"")</f>
        <v/>
      </c>
      <c r="AJ64" s="362" t="str">
        <f>IF(AND(ISNUMBER($A64),AJ$46&gt;AJ$47),IFERROR(VLOOKUP($A64,$A$82:AJ$101,AJ$38+2,0),0)+IFERROR(VLOOKUP($A64,$A$115:AJ$134,AJ$38+2,FALSE),0)+IFERROR(VLOOKUP($A64,$A$148:AJ$167,AJ$38+2,0),0)+IFERROR(VLOOKUP($A64,$A$181:AJ$200,AJ$38+2,0),0)+IFERROR(VLOOKUP($A64,$A$214:AJ$233,AJ$38+2,0),0)+IFERROR(VLOOKUP($A64,$A$247:AJ$266,AJ$38+2,0),0)+IFERROR(VLOOKUP($A64,$A$313:AJ$332,AJ$38+2,0),0)+IFERROR(VLOOKUP($A64,$A$280:AJ$299,AJ$38+2,0),0)+IFERROR(VLOOKUP($A64,$A$346:AJ$365,AJ$38+2,0),0)+IFERROR(VLOOKUP($A64,$A$379:AJ$398,AJ$38+2,0),0),"")</f>
        <v/>
      </c>
      <c r="AK64" s="362" t="str">
        <f>IF(AND(ISNUMBER($A64),AK$46&gt;AK$47),IFERROR(VLOOKUP($A64,$A$82:AK$101,AK$38+2,0),0)+IFERROR(VLOOKUP($A64,$A$115:AK$134,AK$38+2,FALSE),0)+IFERROR(VLOOKUP($A64,$A$148:AK$167,AK$38+2,0),0)+IFERROR(VLOOKUP($A64,$A$181:AK$200,AK$38+2,0),0)+IFERROR(VLOOKUP($A64,$A$214:AK$233,AK$38+2,0),0)+IFERROR(VLOOKUP($A64,$A$247:AK$266,AK$38+2,0),0)+IFERROR(VLOOKUP($A64,$A$313:AK$332,AK$38+2,0),0)+IFERROR(VLOOKUP($A64,$A$280:AK$299,AK$38+2,0),0)+IFERROR(VLOOKUP($A64,$A$346:AK$365,AK$38+2,0),0)+IFERROR(VLOOKUP($A64,$A$379:AK$398,AK$38+2,0),0),"")</f>
        <v/>
      </c>
      <c r="AL64" s="362" t="str">
        <f>IF(AND(ISNUMBER($A64),AL$46&gt;AL$47),IFERROR(VLOOKUP($A64,$A$82:AL$101,AL$38+2,0),0)+IFERROR(VLOOKUP($A64,$A$115:AL$134,AL$38+2,FALSE),0)+IFERROR(VLOOKUP($A64,$A$148:AL$167,AL$38+2,0),0)+IFERROR(VLOOKUP($A64,$A$181:AL$200,AL$38+2,0),0)+IFERROR(VLOOKUP($A64,$A$214:AL$233,AL$38+2,0),0)+IFERROR(VLOOKUP($A64,$A$247:AL$266,AL$38+2,0),0)+IFERROR(VLOOKUP($A64,$A$313:AL$332,AL$38+2,0),0)+IFERROR(VLOOKUP($A64,$A$280:AL$299,AL$38+2,0),0)+IFERROR(VLOOKUP($A64,$A$346:AL$365,AL$38+2,0),0)+IFERROR(VLOOKUP($A64,$A$379:AL$398,AL$38+2,0),0),"")</f>
        <v/>
      </c>
      <c r="AM64" s="362" t="str">
        <f>IF(AND(ISNUMBER($A64),AM$46&gt;AM$47),IFERROR(VLOOKUP($A64,$A$82:AM$101,AM$38+2,0),0)+IFERROR(VLOOKUP($A64,$A$115:AM$134,AM$38+2,FALSE),0)+IFERROR(VLOOKUP($A64,$A$148:AM$167,AM$38+2,0),0)+IFERROR(VLOOKUP($A64,$A$181:AM$200,AM$38+2,0),0)+IFERROR(VLOOKUP($A64,$A$214:AM$233,AM$38+2,0),0)+IFERROR(VLOOKUP($A64,$A$247:AM$266,AM$38+2,0),0)+IFERROR(VLOOKUP($A64,$A$313:AM$332,AM$38+2,0),0)+IFERROR(VLOOKUP($A64,$A$280:AM$299,AM$38+2,0),0)+IFERROR(VLOOKUP($A64,$A$346:AM$365,AM$38+2,0),0)+IFERROR(VLOOKUP($A64,$A$379:AM$398,AM$38+2,0),0),"")</f>
        <v/>
      </c>
      <c r="AN64" s="362" t="str">
        <f>IF(AND(ISNUMBER($A64),AN$46&gt;AN$47),IFERROR(VLOOKUP($A64,$A$82:AN$101,AN$38+2,0),0)+IFERROR(VLOOKUP($A64,$A$115:AN$134,AN$38+2,FALSE),0)+IFERROR(VLOOKUP($A64,$A$148:AN$167,AN$38+2,0),0)+IFERROR(VLOOKUP($A64,$A$181:AN$200,AN$38+2,0),0)+IFERROR(VLOOKUP($A64,$A$214:AN$233,AN$38+2,0),0)+IFERROR(VLOOKUP($A64,$A$247:AN$266,AN$38+2,0),0)+IFERROR(VLOOKUP($A64,$A$313:AN$332,AN$38+2,0),0)+IFERROR(VLOOKUP($A64,$A$280:AN$299,AN$38+2,0),0)+IFERROR(VLOOKUP($A64,$A$346:AN$365,AN$38+2,0),0)+IFERROR(VLOOKUP($A64,$A$379:AN$398,AN$38+2,0),0),"")</f>
        <v/>
      </c>
      <c r="AO64" s="362" t="str">
        <f>IF(AND(ISNUMBER($A64),AO$46&gt;AO$47),IFERROR(VLOOKUP($A64,$A$82:AO$101,AO$38+2,0),0)+IFERROR(VLOOKUP($A64,$A$115:AO$134,AO$38+2,FALSE),0)+IFERROR(VLOOKUP($A64,$A$148:AO$167,AO$38+2,0),0)+IFERROR(VLOOKUP($A64,$A$181:AO$200,AO$38+2,0),0)+IFERROR(VLOOKUP($A64,$A$214:AO$233,AO$38+2,0),0)+IFERROR(VLOOKUP($A64,$A$247:AO$266,AO$38+2,0),0)+IFERROR(VLOOKUP($A64,$A$313:AO$332,AO$38+2,0),0)+IFERROR(VLOOKUP($A64,$A$280:AO$299,AO$38+2,0),0)+IFERROR(VLOOKUP($A64,$A$346:AO$365,AO$38+2,0),0)+IFERROR(VLOOKUP($A64,$A$379:AO$398,AO$38+2,0),0),"")</f>
        <v/>
      </c>
      <c r="AP64" s="362" t="str">
        <f>IF(AND(ISNUMBER($A64),AP$46&gt;AP$47),IFERROR(VLOOKUP($A64,$A$82:AP$101,AP$38+2,0),0)+IFERROR(VLOOKUP($A64,$A$115:AP$134,AP$38+2,FALSE),0)+IFERROR(VLOOKUP($A64,$A$148:AP$167,AP$38+2,0),0)+IFERROR(VLOOKUP($A64,$A$181:AP$200,AP$38+2,0),0)+IFERROR(VLOOKUP($A64,$A$214:AP$233,AP$38+2,0),0)+IFERROR(VLOOKUP($A64,$A$247:AP$266,AP$38+2,0),0)+IFERROR(VLOOKUP($A64,$A$313:AP$332,AP$38+2,0),0)+IFERROR(VLOOKUP($A64,$A$280:AP$299,AP$38+2,0),0)+IFERROR(VLOOKUP($A64,$A$346:AP$365,AP$38+2,0),0)+IFERROR(VLOOKUP($A64,$A$379:AP$398,AP$38+2,0),0),"")</f>
        <v/>
      </c>
      <c r="AQ64" s="362" t="str">
        <f>IF(AND(ISNUMBER($A64),AQ$46&gt;AQ$47),IFERROR(VLOOKUP($A64,$A$82:AQ$101,AQ$38+2,0),0)+IFERROR(VLOOKUP($A64,$A$115:AQ$134,AQ$38+2,FALSE),0)+IFERROR(VLOOKUP($A64,$A$148:AQ$167,AQ$38+2,0),0)+IFERROR(VLOOKUP($A64,$A$181:AQ$200,AQ$38+2,0),0)+IFERROR(VLOOKUP($A64,$A$214:AQ$233,AQ$38+2,0),0)+IFERROR(VLOOKUP($A64,$A$247:AQ$266,AQ$38+2,0),0)+IFERROR(VLOOKUP($A64,$A$313:AQ$332,AQ$38+2,0),0)+IFERROR(VLOOKUP($A64,$A$280:AQ$299,AQ$38+2,0),0)+IFERROR(VLOOKUP($A64,$A$346:AQ$365,AQ$38+2,0),0)+IFERROR(VLOOKUP($A64,$A$379:AQ$398,AQ$38+2,0),0),"")</f>
        <v/>
      </c>
      <c r="AR64" s="362" t="str">
        <f>IF(AND(ISNUMBER($A64),AR$46&gt;AR$47),IFERROR(VLOOKUP($A64,$A$82:AR$101,AR$38+2,0),0)+IFERROR(VLOOKUP($A64,$A$115:AR$134,AR$38+2,FALSE),0)+IFERROR(VLOOKUP($A64,$A$148:AR$167,AR$38+2,0),0)+IFERROR(VLOOKUP($A64,$A$181:AR$200,AR$38+2,0),0)+IFERROR(VLOOKUP($A64,$A$214:AR$233,AR$38+2,0),0)+IFERROR(VLOOKUP($A64,$A$247:AR$266,AR$38+2,0),0)+IFERROR(VLOOKUP($A64,$A$313:AR$332,AR$38+2,0),0)+IFERROR(VLOOKUP($A64,$A$280:AR$299,AR$38+2,0),0)+IFERROR(VLOOKUP($A64,$A$346:AR$365,AR$38+2,0),0)+IFERROR(VLOOKUP($A64,$A$379:AR$398,AR$38+2,0),0),"")</f>
        <v/>
      </c>
      <c r="AS64" s="362" t="str">
        <f>IF(AND(ISNUMBER($A64),AS$46&gt;AS$47),IFERROR(VLOOKUP($A64,$A$82:AS$101,AS$38+2,0),0)+IFERROR(VLOOKUP($A64,$A$115:AS$134,AS$38+2,FALSE),0)+IFERROR(VLOOKUP($A64,$A$148:AS$167,AS$38+2,0),0)+IFERROR(VLOOKUP($A64,$A$181:AS$200,AS$38+2,0),0)+IFERROR(VLOOKUP($A64,$A$214:AS$233,AS$38+2,0),0)+IFERROR(VLOOKUP($A64,$A$247:AS$266,AS$38+2,0),0)+IFERROR(VLOOKUP($A64,$A$313:AS$332,AS$38+2,0),0)+IFERROR(VLOOKUP($A64,$A$280:AS$299,AS$38+2,0),0)+IFERROR(VLOOKUP($A64,$A$346:AS$365,AS$38+2,0),0)+IFERROR(VLOOKUP($A64,$A$379:AS$398,AS$38+2,0),0),"")</f>
        <v/>
      </c>
      <c r="AT64" s="362" t="str">
        <f>IF(AND(ISNUMBER($A64),AT$46&gt;AT$47),IFERROR(VLOOKUP($A64,$A$82:AT$101,AT$38+2,0),0)+IFERROR(VLOOKUP($A64,$A$115:AT$134,AT$38+2,FALSE),0)+IFERROR(VLOOKUP($A64,$A$148:AT$167,AT$38+2,0),0)+IFERROR(VLOOKUP($A64,$A$181:AT$200,AT$38+2,0),0)+IFERROR(VLOOKUP($A64,$A$214:AT$233,AT$38+2,0),0)+IFERROR(VLOOKUP($A64,$A$247:AT$266,AT$38+2,0),0)+IFERROR(VLOOKUP($A64,$A$313:AT$332,AT$38+2,0),0)+IFERROR(VLOOKUP($A64,$A$280:AT$299,AT$38+2,0),0)+IFERROR(VLOOKUP($A64,$A$346:AT$365,AT$38+2,0),0)+IFERROR(VLOOKUP($A64,$A$379:AT$398,AT$38+2,0),0),"")</f>
        <v/>
      </c>
      <c r="AU64" s="362" t="str">
        <f>IF(AND(ISNUMBER($A64),AU$46&gt;AU$47),IFERROR(VLOOKUP($A64,$A$82:AU$101,AU$38+2,0),0)+IFERROR(VLOOKUP($A64,$A$115:AU$134,AU$38+2,FALSE),0)+IFERROR(VLOOKUP($A64,$A$148:AU$167,AU$38+2,0),0)+IFERROR(VLOOKUP($A64,$A$181:AU$200,AU$38+2,0),0)+IFERROR(VLOOKUP($A64,$A$214:AU$233,AU$38+2,0),0)+IFERROR(VLOOKUP($A64,$A$247:AU$266,AU$38+2,0),0)+IFERROR(VLOOKUP($A64,$A$313:AU$332,AU$38+2,0),0)+IFERROR(VLOOKUP($A64,$A$280:AU$299,AU$38+2,0),0)+IFERROR(VLOOKUP($A64,$A$346:AU$365,AU$38+2,0),0)+IFERROR(VLOOKUP($A64,$A$379:AU$398,AU$38+2,0),0),"")</f>
        <v/>
      </c>
      <c r="AV64" s="362" t="str">
        <f>IF(AND(ISNUMBER($A64),AV$46&gt;AV$47),IFERROR(VLOOKUP($A64,$A$82:AV$101,AV$38+2,0),0)+IFERROR(VLOOKUP($A64,$A$115:AV$134,AV$38+2,FALSE),0)+IFERROR(VLOOKUP($A64,$A$148:AV$167,AV$38+2,0),0)+IFERROR(VLOOKUP($A64,$A$181:AV$200,AV$38+2,0),0)+IFERROR(VLOOKUP($A64,$A$214:AV$233,AV$38+2,0),0)+IFERROR(VLOOKUP($A64,$A$247:AV$266,AV$38+2,0),0)+IFERROR(VLOOKUP($A64,$A$313:AV$332,AV$38+2,0),0)+IFERROR(VLOOKUP($A64,$A$280:AV$299,AV$38+2,0),0)+IFERROR(VLOOKUP($A64,$A$346:AV$365,AV$38+2,0),0)+IFERROR(VLOOKUP($A64,$A$379:AV$398,AV$38+2,0),0),"")</f>
        <v/>
      </c>
      <c r="AW64" s="362" t="str">
        <f>IF(AND(ISNUMBER($A64),AW$46&gt;AW$47),IFERROR(VLOOKUP($A64,$A$82:AW$101,AW$38+2,0),0)+IFERROR(VLOOKUP($A64,$A$115:AW$134,AW$38+2,FALSE),0)+IFERROR(VLOOKUP($A64,$A$148:AW$167,AW$38+2,0),0)+IFERROR(VLOOKUP($A64,$A$181:AW$200,AW$38+2,0),0)+IFERROR(VLOOKUP($A64,$A$214:AW$233,AW$38+2,0),0)+IFERROR(VLOOKUP($A64,$A$247:AW$266,AW$38+2,0),0)+IFERROR(VLOOKUP($A64,$A$313:AW$332,AW$38+2,0),0)+IFERROR(VLOOKUP($A64,$A$280:AW$299,AW$38+2,0),0)+IFERROR(VLOOKUP($A64,$A$346:AW$365,AW$38+2,0),0)+IFERROR(VLOOKUP($A64,$A$379:AW$398,AW$38+2,0),0),"")</f>
        <v/>
      </c>
      <c r="AX64" s="362" t="str">
        <f>IF(AND(ISNUMBER($A64),AX$46&gt;AX$47),IFERROR(VLOOKUP($A64,$A$82:AX$101,AX$38+2,0),0)+IFERROR(VLOOKUP($A64,$A$115:AX$134,AX$38+2,FALSE),0)+IFERROR(VLOOKUP($A64,$A$148:AX$167,AX$38+2,0),0)+IFERROR(VLOOKUP($A64,$A$181:AX$200,AX$38+2,0),0)+IFERROR(VLOOKUP($A64,$A$214:AX$233,AX$38+2,0),0)+IFERROR(VLOOKUP($A64,$A$247:AX$266,AX$38+2,0),0)+IFERROR(VLOOKUP($A64,$A$313:AX$332,AX$38+2,0),0)+IFERROR(VLOOKUP($A64,$A$280:AX$299,AX$38+2,0),0)+IFERROR(VLOOKUP($A64,$A$346:AX$365,AX$38+2,0),0)+IFERROR(VLOOKUP($A64,$A$379:AX$398,AX$38+2,0),0),"")</f>
        <v/>
      </c>
      <c r="AY64" s="362" t="str">
        <f>IF(AND(ISNUMBER($A64),AY$46&gt;AY$47),IFERROR(VLOOKUP($A64,$A$82:AY$101,AY$38+2,0),0)+IFERROR(VLOOKUP($A64,$A$115:AY$134,AY$38+2,FALSE),0)+IFERROR(VLOOKUP($A64,$A$148:AY$167,AY$38+2,0),0)+IFERROR(VLOOKUP($A64,$A$181:AY$200,AY$38+2,0),0)+IFERROR(VLOOKUP($A64,$A$214:AY$233,AY$38+2,0),0)+IFERROR(VLOOKUP($A64,$A$247:AY$266,AY$38+2,0),0)+IFERROR(VLOOKUP($A64,$A$313:AY$332,AY$38+2,0),0)+IFERROR(VLOOKUP($A64,$A$280:AY$299,AY$38+2,0),0)+IFERROR(VLOOKUP($A64,$A$346:AY$365,AY$38+2,0),0)+IFERROR(VLOOKUP($A64,$A$379:AY$398,AY$38+2,0),0),"")</f>
        <v/>
      </c>
      <c r="AZ64" s="362" t="str">
        <f>IF(AND(ISNUMBER($A64),AZ$46&gt;AZ$47),IFERROR(VLOOKUP($A64,$A$82:AZ$101,AZ$38+2,0),0)+IFERROR(VLOOKUP($A64,$A$115:AZ$134,AZ$38+2,FALSE),0)+IFERROR(VLOOKUP($A64,$A$148:AZ$167,AZ$38+2,0),0)+IFERROR(VLOOKUP($A64,$A$181:AZ$200,AZ$38+2,0),0)+IFERROR(VLOOKUP($A64,$A$214:AZ$233,AZ$38+2,0),0)+IFERROR(VLOOKUP($A64,$A$247:AZ$266,AZ$38+2,0),0)+IFERROR(VLOOKUP($A64,$A$313:AZ$332,AZ$38+2,0),0)+IFERROR(VLOOKUP($A64,$A$280:AZ$299,AZ$38+2,0),0)+IFERROR(VLOOKUP($A64,$A$346:AZ$365,AZ$38+2,0),0)+IFERROR(VLOOKUP($A64,$A$379:AZ$398,AZ$38+2,0),0),"")</f>
        <v/>
      </c>
      <c r="BA64" s="363" t="str">
        <f>IF(AND(ISNUMBER($A64),BA$46&gt;BA$47),IFERROR(VLOOKUP($A64,$A$82:BA$101,BA$38+2,0),0)+IFERROR(VLOOKUP($A64,$A$115:BA$134,BA$38+2,FALSE),0)+IFERROR(VLOOKUP($A64,$A$148:BA$167,BA$38+2,0),0)+IFERROR(VLOOKUP($A64,$A$181:BA$200,BA$38+2,0),0)+IFERROR(VLOOKUP($A64,$A$214:BA$233,BA$38+2,0),0)+IFERROR(VLOOKUP($A64,$A$247:BA$266,BA$38+2,0),0)+IFERROR(VLOOKUP($A64,$A$313:BA$332,BA$38+2,0),0)+IFERROR(VLOOKUP($A64,$A$280:BA$299,BA$38+2,0),0)+IFERROR(VLOOKUP($A64,$A$346:BA$365,BA$38+2,0),0)+IFERROR(VLOOKUP($A64,$A$379:BA$398,BA$38+2,0),0),"")</f>
        <v/>
      </c>
    </row>
    <row r="65" spans="1:53" x14ac:dyDescent="0.2">
      <c r="A65" s="340" t="str">
        <f>IF($B43=COUNT($A50:$A64),"",IF(A64&lt;DATE(YEAR(A64),MONTH($K$4),DAY($K$4)),DATE(YEAR(A64),MONTH($K$4),DAY($K$4)),IF(A64&lt;DATE(YEAR(A64),MONTH($K$5),DAY($K$5)),DATE(YEAR(A64),MONTH($K$5),DAY($K$5)),IF(A64&lt;DATE(YEAR(A64),MONTH($K$6),DAY($K$6)),DATE(YEAR(A64),MONTH($K$6),DAY($K$6)),DATE(YEAR(A64)+1,MONTH($K$3),DAY($K$3))))))</f>
        <v/>
      </c>
      <c r="B65" s="335" t="str">
        <f t="shared" si="17"/>
        <v/>
      </c>
      <c r="C65" s="362" t="str">
        <f>IF(AND(ISNUMBER($A65),C$46&gt;C$47),IFERROR(VLOOKUP($A65,$A$82:C$101,C$38+2,0),0)+IFERROR(VLOOKUP($A65,$A$115:C$134,C$38+2,FALSE),0)+IFERROR(VLOOKUP($A65,$A$148:C$167,C$38+2,0),0)+IFERROR(VLOOKUP($A65,$A$181:C$200,C$38+2,0),0)+IFERROR(VLOOKUP($A65,$A$214:C$233,C$38+2,0),0)+IFERROR(VLOOKUP($A65,$A$247:C$266,C$38+2,0),0)+IFERROR(VLOOKUP($A65,$A$313:C$332,C$38+2,0),0)+IFERROR(VLOOKUP($A65,$A$280:C$299,C$38+2,0),0)+IFERROR(VLOOKUP($A65,$A$346:C$365,C$38+2,0),0)+IFERROR(VLOOKUP($A65,$A$379:C$398,C$38+2,0),0),"")</f>
        <v/>
      </c>
      <c r="D65" s="362" t="str">
        <f>IF(AND(ISNUMBER($A65),D$46&gt;D$47),IFERROR(VLOOKUP($A65,$A$82:D$101,D$38+2,0),0)+IFERROR(VLOOKUP($A65,$A$115:D$134,D$38+2,FALSE),0)+IFERROR(VLOOKUP($A65,$A$148:D$167,D$38+2,0),0)+IFERROR(VLOOKUP($A65,$A$181:D$200,D$38+2,0),0)+IFERROR(VLOOKUP($A65,$A$214:D$233,D$38+2,0),0)+IFERROR(VLOOKUP($A65,$A$247:D$266,D$38+2,0),0)+IFERROR(VLOOKUP($A65,$A$313:D$332,D$38+2,0),0)+IFERROR(VLOOKUP($A65,$A$280:D$299,D$38+2,0),0)+IFERROR(VLOOKUP($A65,$A$346:D$365,D$38+2,0),0)+IFERROR(VLOOKUP($A65,$A$379:D$398,D$38+2,0),0),"")</f>
        <v/>
      </c>
      <c r="E65" s="362" t="str">
        <f>IF(AND(ISNUMBER($A65),E$46&gt;E$47),IFERROR(VLOOKUP($A65,$A$82:E$101,E$38+2,0),0)+IFERROR(VLOOKUP($A65,$A$115:E$134,E$38+2,FALSE),0)+IFERROR(VLOOKUP($A65,$A$148:E$167,E$38+2,0),0)+IFERROR(VLOOKUP($A65,$A$181:E$200,E$38+2,0),0)+IFERROR(VLOOKUP($A65,$A$214:E$233,E$38+2,0),0)+IFERROR(VLOOKUP($A65,$A$247:E$266,E$38+2,0),0)+IFERROR(VLOOKUP($A65,$A$313:E$332,E$38+2,0),0)+IFERROR(VLOOKUP($A65,$A$280:E$299,E$38+2,0),0)+IFERROR(VLOOKUP($A65,$A$346:E$365,E$38+2,0),0)+IFERROR(VLOOKUP($A65,$A$379:E$398,E$38+2,0),0),"")</f>
        <v/>
      </c>
      <c r="F65" s="362" t="str">
        <f>IF(AND(ISNUMBER($A65),F$46&gt;F$47),IFERROR(VLOOKUP($A65,$A$82:F$101,F$38+2,0),0)+IFERROR(VLOOKUP($A65,$A$115:F$134,F$38+2,FALSE),0)+IFERROR(VLOOKUP($A65,$A$148:F$167,F$38+2,0),0)+IFERROR(VLOOKUP($A65,$A$181:F$200,F$38+2,0),0)+IFERROR(VLOOKUP($A65,$A$214:F$233,F$38+2,0),0)+IFERROR(VLOOKUP($A65,$A$247:F$266,F$38+2,0),0)+IFERROR(VLOOKUP($A65,$A$313:F$332,F$38+2,0),0)+IFERROR(VLOOKUP($A65,$A$280:F$299,F$38+2,0),0)+IFERROR(VLOOKUP($A65,$A$346:F$365,F$38+2,0),0)+IFERROR(VLOOKUP($A65,$A$379:F$398,F$38+2,0),0),"")</f>
        <v/>
      </c>
      <c r="G65" s="362" t="str">
        <f>IF(AND(ISNUMBER($A65),G$46&gt;G$47),IFERROR(VLOOKUP($A65,$A$82:G$101,G$38+2,0),0)+IFERROR(VLOOKUP($A65,$A$115:G$134,G$38+2,FALSE),0)+IFERROR(VLOOKUP($A65,$A$148:G$167,G$38+2,0),0)+IFERROR(VLOOKUP($A65,$A$181:G$200,G$38+2,0),0)+IFERROR(VLOOKUP($A65,$A$214:G$233,G$38+2,0),0)+IFERROR(VLOOKUP($A65,$A$247:G$266,G$38+2,0),0)+IFERROR(VLOOKUP($A65,$A$313:G$332,G$38+2,0),0)+IFERROR(VLOOKUP($A65,$A$280:G$299,G$38+2,0),0)+IFERROR(VLOOKUP($A65,$A$346:G$365,G$38+2,0),0)+IFERROR(VLOOKUP($A65,$A$379:G$398,G$38+2,0),0),"")</f>
        <v/>
      </c>
      <c r="H65" s="362" t="str">
        <f>IF(AND(ISNUMBER($A65),H$46&gt;H$47),IFERROR(VLOOKUP($A65,$A$82:H$101,H$38+2,0),0)+IFERROR(VLOOKUP($A65,$A$115:H$134,H$38+2,FALSE),0)+IFERROR(VLOOKUP($A65,$A$148:H$167,H$38+2,0),0)+IFERROR(VLOOKUP($A65,$A$181:H$200,H$38+2,0),0)+IFERROR(VLOOKUP($A65,$A$214:H$233,H$38+2,0),0)+IFERROR(VLOOKUP($A65,$A$247:H$266,H$38+2,0),0)+IFERROR(VLOOKUP($A65,$A$313:H$332,H$38+2,0),0)+IFERROR(VLOOKUP($A65,$A$280:H$299,H$38+2,0),0)+IFERROR(VLOOKUP($A65,$A$346:H$365,H$38+2,0),0)+IFERROR(VLOOKUP($A65,$A$379:H$398,H$38+2,0),0),"")</f>
        <v/>
      </c>
      <c r="I65" s="362" t="str">
        <f>IF(AND(ISNUMBER($A65),I$46&gt;I$47),IFERROR(VLOOKUP($A65,$A$82:I$101,I$38+2,0),0)+IFERROR(VLOOKUP($A65,$A$115:I$134,I$38+2,FALSE),0)+IFERROR(VLOOKUP($A65,$A$148:I$167,I$38+2,0),0)+IFERROR(VLOOKUP($A65,$A$181:I$200,I$38+2,0),0)+IFERROR(VLOOKUP($A65,$A$214:I$233,I$38+2,0),0)+IFERROR(VLOOKUP($A65,$A$247:I$266,I$38+2,0),0)+IFERROR(VLOOKUP($A65,$A$313:I$332,I$38+2,0),0)+IFERROR(VLOOKUP($A65,$A$280:I$299,I$38+2,0),0)+IFERROR(VLOOKUP($A65,$A$346:I$365,I$38+2,0),0)+IFERROR(VLOOKUP($A65,$A$379:I$398,I$38+2,0),0),"")</f>
        <v/>
      </c>
      <c r="J65" s="362" t="str">
        <f>IF(AND(ISNUMBER($A65),J$46&gt;J$47),IFERROR(VLOOKUP($A65,$A$82:J$101,J$38+2,0),0)+IFERROR(VLOOKUP($A65,$A$115:J$134,J$38+2,FALSE),0)+IFERROR(VLOOKUP($A65,$A$148:J$167,J$38+2,0),0)+IFERROR(VLOOKUP($A65,$A$181:J$200,J$38+2,0),0)+IFERROR(VLOOKUP($A65,$A$214:J$233,J$38+2,0),0)+IFERROR(VLOOKUP($A65,$A$247:J$266,J$38+2,0),0)+IFERROR(VLOOKUP($A65,$A$313:J$332,J$38+2,0),0)+IFERROR(VLOOKUP($A65,$A$280:J$299,J$38+2,0),0)+IFERROR(VLOOKUP($A65,$A$346:J$365,J$38+2,0),0)+IFERROR(VLOOKUP($A65,$A$379:J$398,J$38+2,0),0),"")</f>
        <v/>
      </c>
      <c r="K65" s="362" t="str">
        <f>IF(AND(ISNUMBER($A65),K$46&gt;K$47),IFERROR(VLOOKUP($A65,$A$82:K$101,K$38+2,0),0)+IFERROR(VLOOKUP($A65,$A$115:K$134,K$38+2,FALSE),0)+IFERROR(VLOOKUP($A65,$A$148:K$167,K$38+2,0),0)+IFERROR(VLOOKUP($A65,$A$181:K$200,K$38+2,0),0)+IFERROR(VLOOKUP($A65,$A$214:K$233,K$38+2,0),0)+IFERROR(VLOOKUP($A65,$A$247:K$266,K$38+2,0),0)+IFERROR(VLOOKUP($A65,$A$313:K$332,K$38+2,0),0)+IFERROR(VLOOKUP($A65,$A$280:K$299,K$38+2,0),0)+IFERROR(VLOOKUP($A65,$A$346:K$365,K$38+2,0),0)+IFERROR(VLOOKUP($A65,$A$379:K$398,K$38+2,0),0),"")</f>
        <v/>
      </c>
      <c r="L65" s="362" t="str">
        <f>IF(AND(ISNUMBER($A65),L$46&gt;L$47),IFERROR(VLOOKUP($A65,$A$82:L$101,L$38+2,0),0)+IFERROR(VLOOKUP($A65,$A$115:L$134,L$38+2,FALSE),0)+IFERROR(VLOOKUP($A65,$A$148:L$167,L$38+2,0),0)+IFERROR(VLOOKUP($A65,$A$181:L$200,L$38+2,0),0)+IFERROR(VLOOKUP($A65,$A$214:L$233,L$38+2,0),0)+IFERROR(VLOOKUP($A65,$A$247:L$266,L$38+2,0),0)+IFERROR(VLOOKUP($A65,$A$313:L$332,L$38+2,0),0)+IFERROR(VLOOKUP($A65,$A$280:L$299,L$38+2,0),0)+IFERROR(VLOOKUP($A65,$A$346:L$365,L$38+2,0),0)+IFERROR(VLOOKUP($A65,$A$379:L$398,L$38+2,0),0),"")</f>
        <v/>
      </c>
      <c r="M65" s="362" t="str">
        <f>IF(AND(ISNUMBER($A65),M$46&gt;M$47),IFERROR(VLOOKUP($A65,$A$82:M$101,M$38+2,0),0)+IFERROR(VLOOKUP($A65,$A$115:M$134,M$38+2,FALSE),0)+IFERROR(VLOOKUP($A65,$A$148:M$167,M$38+2,0),0)+IFERROR(VLOOKUP($A65,$A$181:M$200,M$38+2,0),0)+IFERROR(VLOOKUP($A65,$A$214:M$233,M$38+2,0),0)+IFERROR(VLOOKUP($A65,$A$247:M$266,M$38+2,0),0)+IFERROR(VLOOKUP($A65,$A$313:M$332,M$38+2,0),0)+IFERROR(VLOOKUP($A65,$A$280:M$299,M$38+2,0),0)+IFERROR(VLOOKUP($A65,$A$346:M$365,M$38+2,0),0)+IFERROR(VLOOKUP($A65,$A$379:M$398,M$38+2,0),0),"")</f>
        <v/>
      </c>
      <c r="N65" s="362" t="str">
        <f>IF(AND(ISNUMBER($A65),N$46&gt;N$47),IFERROR(VLOOKUP($A65,$A$82:N$101,N$38+2,0),0)+IFERROR(VLOOKUP($A65,$A$115:N$134,N$38+2,FALSE),0)+IFERROR(VLOOKUP($A65,$A$148:N$167,N$38+2,0),0)+IFERROR(VLOOKUP($A65,$A$181:N$200,N$38+2,0),0)+IFERROR(VLOOKUP($A65,$A$214:N$233,N$38+2,0),0)+IFERROR(VLOOKUP($A65,$A$247:N$266,N$38+2,0),0)+IFERROR(VLOOKUP($A65,$A$313:N$332,N$38+2,0),0)+IFERROR(VLOOKUP($A65,$A$280:N$299,N$38+2,0),0)+IFERROR(VLOOKUP($A65,$A$346:N$365,N$38+2,0),0)+IFERROR(VLOOKUP($A65,$A$379:N$398,N$38+2,0),0),"")</f>
        <v/>
      </c>
      <c r="O65" s="362" t="str">
        <f>IF(AND(ISNUMBER($A65),O$46&gt;O$47),IFERROR(VLOOKUP($A65,$A$82:O$101,O$38+2,0),0)+IFERROR(VLOOKUP($A65,$A$115:O$134,O$38+2,FALSE),0)+IFERROR(VLOOKUP($A65,$A$148:O$167,O$38+2,0),0)+IFERROR(VLOOKUP($A65,$A$181:O$200,O$38+2,0),0)+IFERROR(VLOOKUP($A65,$A$214:O$233,O$38+2,0),0)+IFERROR(VLOOKUP($A65,$A$247:O$266,O$38+2,0),0)+IFERROR(VLOOKUP($A65,$A$313:O$332,O$38+2,0),0)+IFERROR(VLOOKUP($A65,$A$280:O$299,O$38+2,0),0)+IFERROR(VLOOKUP($A65,$A$346:O$365,O$38+2,0),0)+IFERROR(VLOOKUP($A65,$A$379:O$398,O$38+2,0),0),"")</f>
        <v/>
      </c>
      <c r="P65" s="362" t="str">
        <f>IF(AND(ISNUMBER($A65),P$46&gt;P$47),IFERROR(VLOOKUP($A65,$A$82:P$101,P$38+2,0),0)+IFERROR(VLOOKUP($A65,$A$115:P$134,P$38+2,FALSE),0)+IFERROR(VLOOKUP($A65,$A$148:P$167,P$38+2,0),0)+IFERROR(VLOOKUP($A65,$A$181:P$200,P$38+2,0),0)+IFERROR(VLOOKUP($A65,$A$214:P$233,P$38+2,0),0)+IFERROR(VLOOKUP($A65,$A$247:P$266,P$38+2,0),0)+IFERROR(VLOOKUP($A65,$A$313:P$332,P$38+2,0),0)+IFERROR(VLOOKUP($A65,$A$280:P$299,P$38+2,0),0)+IFERROR(VLOOKUP($A65,$A$346:P$365,P$38+2,0),0)+IFERROR(VLOOKUP($A65,$A$379:P$398,P$38+2,0),0),"")</f>
        <v/>
      </c>
      <c r="Q65" s="362" t="str">
        <f>IF(AND(ISNUMBER($A65),Q$46&gt;Q$47),IFERROR(VLOOKUP($A65,$A$82:Q$101,Q$38+2,0),0)+IFERROR(VLOOKUP($A65,$A$115:Q$134,Q$38+2,FALSE),0)+IFERROR(VLOOKUP($A65,$A$148:Q$167,Q$38+2,0),0)+IFERROR(VLOOKUP($A65,$A$181:Q$200,Q$38+2,0),0)+IFERROR(VLOOKUP($A65,$A$214:Q$233,Q$38+2,0),0)+IFERROR(VLOOKUP($A65,$A$247:Q$266,Q$38+2,0),0)+IFERROR(VLOOKUP($A65,$A$313:Q$332,Q$38+2,0),0)+IFERROR(VLOOKUP($A65,$A$280:Q$299,Q$38+2,0),0)+IFERROR(VLOOKUP($A65,$A$346:Q$365,Q$38+2,0),0)+IFERROR(VLOOKUP($A65,$A$379:Q$398,Q$38+2,0),0),"")</f>
        <v/>
      </c>
      <c r="R65" s="362" t="str">
        <f>IF(AND(ISNUMBER($A65),R$46&gt;R$47),IFERROR(VLOOKUP($A65,$A$82:R$101,R$38+2,0),0)+IFERROR(VLOOKUP($A65,$A$115:R$134,R$38+2,FALSE),0)+IFERROR(VLOOKUP($A65,$A$148:R$167,R$38+2,0),0)+IFERROR(VLOOKUP($A65,$A$181:R$200,R$38+2,0),0)+IFERROR(VLOOKUP($A65,$A$214:R$233,R$38+2,0),0)+IFERROR(VLOOKUP($A65,$A$247:R$266,R$38+2,0),0)+IFERROR(VLOOKUP($A65,$A$313:R$332,R$38+2,0),0)+IFERROR(VLOOKUP($A65,$A$280:R$299,R$38+2,0),0)+IFERROR(VLOOKUP($A65,$A$346:R$365,R$38+2,0),0)+IFERROR(VLOOKUP($A65,$A$379:R$398,R$38+2,0),0),"")</f>
        <v/>
      </c>
      <c r="S65" s="362" t="str">
        <f>IF(AND(ISNUMBER($A65),S$46&gt;S$47),IFERROR(VLOOKUP($A65,$A$82:S$101,S$38+2,0),0)+IFERROR(VLOOKUP($A65,$A$115:S$134,S$38+2,FALSE),0)+IFERROR(VLOOKUP($A65,$A$148:S$167,S$38+2,0),0)+IFERROR(VLOOKUP($A65,$A$181:S$200,S$38+2,0),0)+IFERROR(VLOOKUP($A65,$A$214:S$233,S$38+2,0),0)+IFERROR(VLOOKUP($A65,$A$247:S$266,S$38+2,0),0)+IFERROR(VLOOKUP($A65,$A$313:S$332,S$38+2,0),0)+IFERROR(VLOOKUP($A65,$A$280:S$299,S$38+2,0),0)+IFERROR(VLOOKUP($A65,$A$346:S$365,S$38+2,0),0)+IFERROR(VLOOKUP($A65,$A$379:S$398,S$38+2,0),0),"")</f>
        <v/>
      </c>
      <c r="T65" s="362" t="str">
        <f>IF(AND(ISNUMBER($A65),T$46&gt;T$47),IFERROR(VLOOKUP($A65,$A$82:T$101,T$38+2,0),0)+IFERROR(VLOOKUP($A65,$A$115:T$134,T$38+2,FALSE),0)+IFERROR(VLOOKUP($A65,$A$148:T$167,T$38+2,0),0)+IFERROR(VLOOKUP($A65,$A$181:T$200,T$38+2,0),0)+IFERROR(VLOOKUP($A65,$A$214:T$233,T$38+2,0),0)+IFERROR(VLOOKUP($A65,$A$247:T$266,T$38+2,0),0)+IFERROR(VLOOKUP($A65,$A$313:T$332,T$38+2,0),0)+IFERROR(VLOOKUP($A65,$A$280:T$299,T$38+2,0),0)+IFERROR(VLOOKUP($A65,$A$346:T$365,T$38+2,0),0)+IFERROR(VLOOKUP($A65,$A$379:T$398,T$38+2,0),0),"")</f>
        <v/>
      </c>
      <c r="U65" s="362" t="str">
        <f>IF(AND(ISNUMBER($A65),U$46&gt;U$47),IFERROR(VLOOKUP($A65,$A$82:U$101,U$38+2,0),0)+IFERROR(VLOOKUP($A65,$A$115:U$134,U$38+2,FALSE),0)+IFERROR(VLOOKUP($A65,$A$148:U$167,U$38+2,0),0)+IFERROR(VLOOKUP($A65,$A$181:U$200,U$38+2,0),0)+IFERROR(VLOOKUP($A65,$A$214:U$233,U$38+2,0),0)+IFERROR(VLOOKUP($A65,$A$247:U$266,U$38+2,0),0)+IFERROR(VLOOKUP($A65,$A$313:U$332,U$38+2,0),0)+IFERROR(VLOOKUP($A65,$A$280:U$299,U$38+2,0),0)+IFERROR(VLOOKUP($A65,$A$346:U$365,U$38+2,0),0)+IFERROR(VLOOKUP($A65,$A$379:U$398,U$38+2,0),0),"")</f>
        <v/>
      </c>
      <c r="V65" s="362" t="str">
        <f>IF(AND(ISNUMBER($A65),V$46&gt;V$47),IFERROR(VLOOKUP($A65,$A$82:V$101,V$38+2,0),0)+IFERROR(VLOOKUP($A65,$A$115:V$134,V$38+2,FALSE),0)+IFERROR(VLOOKUP($A65,$A$148:V$167,V$38+2,0),0)+IFERROR(VLOOKUP($A65,$A$181:V$200,V$38+2,0),0)+IFERROR(VLOOKUP($A65,$A$214:V$233,V$38+2,0),0)+IFERROR(VLOOKUP($A65,$A$247:V$266,V$38+2,0),0)+IFERROR(VLOOKUP($A65,$A$313:V$332,V$38+2,0),0)+IFERROR(VLOOKUP($A65,$A$280:V$299,V$38+2,0),0)+IFERROR(VLOOKUP($A65,$A$346:V$365,V$38+2,0),0)+IFERROR(VLOOKUP($A65,$A$379:V$398,V$38+2,0),0),"")</f>
        <v/>
      </c>
      <c r="W65" s="362" t="str">
        <f>IF(AND(ISNUMBER($A65),W$46&gt;W$47),IFERROR(VLOOKUP($A65,$A$82:W$101,W$38+2,0),0)+IFERROR(VLOOKUP($A65,$A$115:W$134,W$38+2,FALSE),0)+IFERROR(VLOOKUP($A65,$A$148:W$167,W$38+2,0),0)+IFERROR(VLOOKUP($A65,$A$181:W$200,W$38+2,0),0)+IFERROR(VLOOKUP($A65,$A$214:W$233,W$38+2,0),0)+IFERROR(VLOOKUP($A65,$A$247:W$266,W$38+2,0),0)+IFERROR(VLOOKUP($A65,$A$313:W$332,W$38+2,0),0)+IFERROR(VLOOKUP($A65,$A$280:W$299,W$38+2,0),0)+IFERROR(VLOOKUP($A65,$A$346:W$365,W$38+2,0),0)+IFERROR(VLOOKUP($A65,$A$379:W$398,W$38+2,0),0),"")</f>
        <v/>
      </c>
      <c r="X65" s="362" t="str">
        <f>IF(AND(ISNUMBER($A65),X$46&gt;X$47),IFERROR(VLOOKUP($A65,$A$82:X$101,X$38+2,0),0)+IFERROR(VLOOKUP($A65,$A$115:X$134,X$38+2,FALSE),0)+IFERROR(VLOOKUP($A65,$A$148:X$167,X$38+2,0),0)+IFERROR(VLOOKUP($A65,$A$181:X$200,X$38+2,0),0)+IFERROR(VLOOKUP($A65,$A$214:X$233,X$38+2,0),0)+IFERROR(VLOOKUP($A65,$A$247:X$266,X$38+2,0),0)+IFERROR(VLOOKUP($A65,$A$313:X$332,X$38+2,0),0)+IFERROR(VLOOKUP($A65,$A$280:X$299,X$38+2,0),0)+IFERROR(VLOOKUP($A65,$A$346:X$365,X$38+2,0),0)+IFERROR(VLOOKUP($A65,$A$379:X$398,X$38+2,0),0),"")</f>
        <v/>
      </c>
      <c r="Y65" s="362" t="str">
        <f>IF(AND(ISNUMBER($A65),Y$46&gt;Y$47),IFERROR(VLOOKUP($A65,$A$82:Y$101,Y$38+2,0),0)+IFERROR(VLOOKUP($A65,$A$115:Y$134,Y$38+2,FALSE),0)+IFERROR(VLOOKUP($A65,$A$148:Y$167,Y$38+2,0),0)+IFERROR(VLOOKUP($A65,$A$181:Y$200,Y$38+2,0),0)+IFERROR(VLOOKUP($A65,$A$214:Y$233,Y$38+2,0),0)+IFERROR(VLOOKUP($A65,$A$247:Y$266,Y$38+2,0),0)+IFERROR(VLOOKUP($A65,$A$313:Y$332,Y$38+2,0),0)+IFERROR(VLOOKUP($A65,$A$280:Y$299,Y$38+2,0),0)+IFERROR(VLOOKUP($A65,$A$346:Y$365,Y$38+2,0),0)+IFERROR(VLOOKUP($A65,$A$379:Y$398,Y$38+2,0),0),"")</f>
        <v/>
      </c>
      <c r="Z65" s="362" t="str">
        <f>IF(AND(ISNUMBER($A65),Z$46&gt;Z$47),IFERROR(VLOOKUP($A65,$A$82:Z$101,Z$38+2,0),0)+IFERROR(VLOOKUP($A65,$A$115:Z$134,Z$38+2,FALSE),0)+IFERROR(VLOOKUP($A65,$A$148:Z$167,Z$38+2,0),0)+IFERROR(VLOOKUP($A65,$A$181:Z$200,Z$38+2,0),0)+IFERROR(VLOOKUP($A65,$A$214:Z$233,Z$38+2,0),0)+IFERROR(VLOOKUP($A65,$A$247:Z$266,Z$38+2,0),0)+IFERROR(VLOOKUP($A65,$A$313:Z$332,Z$38+2,0),0)+IFERROR(VLOOKUP($A65,$A$280:Z$299,Z$38+2,0),0)+IFERROR(VLOOKUP($A65,$A$346:Z$365,Z$38+2,0),0)+IFERROR(VLOOKUP($A65,$A$379:Z$398,Z$38+2,0),0),"")</f>
        <v/>
      </c>
      <c r="AA65" s="362" t="str">
        <f>IF(AND(ISNUMBER($A65),AA$46&gt;AA$47),IFERROR(VLOOKUP($A65,$A$82:AA$101,AA$38+2,0),0)+IFERROR(VLOOKUP($A65,$A$115:AA$134,AA$38+2,FALSE),0)+IFERROR(VLOOKUP($A65,$A$148:AA$167,AA$38+2,0),0)+IFERROR(VLOOKUP($A65,$A$181:AA$200,AA$38+2,0),0)+IFERROR(VLOOKUP($A65,$A$214:AA$233,AA$38+2,0),0)+IFERROR(VLOOKUP($A65,$A$247:AA$266,AA$38+2,0),0)+IFERROR(VLOOKUP($A65,$A$313:AA$332,AA$38+2,0),0)+IFERROR(VLOOKUP($A65,$A$280:AA$299,AA$38+2,0),0)+IFERROR(VLOOKUP($A65,$A$346:AA$365,AA$38+2,0),0)+IFERROR(VLOOKUP($A65,$A$379:AA$398,AA$38+2,0),0),"")</f>
        <v/>
      </c>
      <c r="AB65" s="362" t="str">
        <f>IF(AND(ISNUMBER($A65),AB$46&gt;AB$47),IFERROR(VLOOKUP($A65,$A$82:AB$101,AB$38+2,0),0)+IFERROR(VLOOKUP($A65,$A$115:AB$134,AB$38+2,FALSE),0)+IFERROR(VLOOKUP($A65,$A$148:AB$167,AB$38+2,0),0)+IFERROR(VLOOKUP($A65,$A$181:AB$200,AB$38+2,0),0)+IFERROR(VLOOKUP($A65,$A$214:AB$233,AB$38+2,0),0)+IFERROR(VLOOKUP($A65,$A$247:AB$266,AB$38+2,0),0)+IFERROR(VLOOKUP($A65,$A$313:AB$332,AB$38+2,0),0)+IFERROR(VLOOKUP($A65,$A$280:AB$299,AB$38+2,0),0)+IFERROR(VLOOKUP($A65,$A$346:AB$365,AB$38+2,0),0)+IFERROR(VLOOKUP($A65,$A$379:AB$398,AB$38+2,0),0),"")</f>
        <v/>
      </c>
      <c r="AC65" s="362" t="str">
        <f>IF(AND(ISNUMBER($A65),AC$46&gt;AC$47),IFERROR(VLOOKUP($A65,$A$82:AC$101,AC$38+2,0),0)+IFERROR(VLOOKUP($A65,$A$115:AC$134,AC$38+2,FALSE),0)+IFERROR(VLOOKUP($A65,$A$148:AC$167,AC$38+2,0),0)+IFERROR(VLOOKUP($A65,$A$181:AC$200,AC$38+2,0),0)+IFERROR(VLOOKUP($A65,$A$214:AC$233,AC$38+2,0),0)+IFERROR(VLOOKUP($A65,$A$247:AC$266,AC$38+2,0),0)+IFERROR(VLOOKUP($A65,$A$313:AC$332,AC$38+2,0),0)+IFERROR(VLOOKUP($A65,$A$280:AC$299,AC$38+2,0),0)+IFERROR(VLOOKUP($A65,$A$346:AC$365,AC$38+2,0),0)+IFERROR(VLOOKUP($A65,$A$379:AC$398,AC$38+2,0),0),"")</f>
        <v/>
      </c>
      <c r="AD65" s="362" t="str">
        <f>IF(AND(ISNUMBER($A65),AD$46&gt;AD$47),IFERROR(VLOOKUP($A65,$A$82:AD$101,AD$38+2,0),0)+IFERROR(VLOOKUP($A65,$A$115:AD$134,AD$38+2,FALSE),0)+IFERROR(VLOOKUP($A65,$A$148:AD$167,AD$38+2,0),0)+IFERROR(VLOOKUP($A65,$A$181:AD$200,AD$38+2,0),0)+IFERROR(VLOOKUP($A65,$A$214:AD$233,AD$38+2,0),0)+IFERROR(VLOOKUP($A65,$A$247:AD$266,AD$38+2,0),0)+IFERROR(VLOOKUP($A65,$A$313:AD$332,AD$38+2,0),0)+IFERROR(VLOOKUP($A65,$A$280:AD$299,AD$38+2,0),0)+IFERROR(VLOOKUP($A65,$A$346:AD$365,AD$38+2,0),0)+IFERROR(VLOOKUP($A65,$A$379:AD$398,AD$38+2,0),0),"")</f>
        <v/>
      </c>
      <c r="AE65" s="362" t="str">
        <f>IF(AND(ISNUMBER($A65),AE$46&gt;AE$47),IFERROR(VLOOKUP($A65,$A$82:AE$101,AE$38+2,0),0)+IFERROR(VLOOKUP($A65,$A$115:AE$134,AE$38+2,FALSE),0)+IFERROR(VLOOKUP($A65,$A$148:AE$167,AE$38+2,0),0)+IFERROR(VLOOKUP($A65,$A$181:AE$200,AE$38+2,0),0)+IFERROR(VLOOKUP($A65,$A$214:AE$233,AE$38+2,0),0)+IFERROR(VLOOKUP($A65,$A$247:AE$266,AE$38+2,0),0)+IFERROR(VLOOKUP($A65,$A$313:AE$332,AE$38+2,0),0)+IFERROR(VLOOKUP($A65,$A$280:AE$299,AE$38+2,0),0)+IFERROR(VLOOKUP($A65,$A$346:AE$365,AE$38+2,0),0)+IFERROR(VLOOKUP($A65,$A$379:AE$398,AE$38+2,0),0),"")</f>
        <v/>
      </c>
      <c r="AF65" s="362" t="str">
        <f>IF(AND(ISNUMBER($A65),AF$46&gt;AF$47),IFERROR(VLOOKUP($A65,$A$82:AF$101,AF$38+2,0),0)+IFERROR(VLOOKUP($A65,$A$115:AF$134,AF$38+2,FALSE),0)+IFERROR(VLOOKUP($A65,$A$148:AF$167,AF$38+2,0),0)+IFERROR(VLOOKUP($A65,$A$181:AF$200,AF$38+2,0),0)+IFERROR(VLOOKUP($A65,$A$214:AF$233,AF$38+2,0),0)+IFERROR(VLOOKUP($A65,$A$247:AF$266,AF$38+2,0),0)+IFERROR(VLOOKUP($A65,$A$313:AF$332,AF$38+2,0),0)+IFERROR(VLOOKUP($A65,$A$280:AF$299,AF$38+2,0),0)+IFERROR(VLOOKUP($A65,$A$346:AF$365,AF$38+2,0),0)+IFERROR(VLOOKUP($A65,$A$379:AF$398,AF$38+2,0),0),"")</f>
        <v/>
      </c>
      <c r="AG65" s="362" t="str">
        <f>IF(AND(ISNUMBER($A65),AG$46&gt;AG$47),IFERROR(VLOOKUP($A65,$A$82:AG$101,AG$38+2,0),0)+IFERROR(VLOOKUP($A65,$A$115:AG$134,AG$38+2,FALSE),0)+IFERROR(VLOOKUP($A65,$A$148:AG$167,AG$38+2,0),0)+IFERROR(VLOOKUP($A65,$A$181:AG$200,AG$38+2,0),0)+IFERROR(VLOOKUP($A65,$A$214:AG$233,AG$38+2,0),0)+IFERROR(VLOOKUP($A65,$A$247:AG$266,AG$38+2,0),0)+IFERROR(VLOOKUP($A65,$A$313:AG$332,AG$38+2,0),0)+IFERROR(VLOOKUP($A65,$A$280:AG$299,AG$38+2,0),0)+IFERROR(VLOOKUP($A65,$A$346:AG$365,AG$38+2,0),0)+IFERROR(VLOOKUP($A65,$A$379:AG$398,AG$38+2,0),0),"")</f>
        <v/>
      </c>
      <c r="AH65" s="362" t="str">
        <f>IF(AND(ISNUMBER($A65),AH$46&gt;AH$47),IFERROR(VLOOKUP($A65,$A$82:AH$101,AH$38+2,0),0)+IFERROR(VLOOKUP($A65,$A$115:AH$134,AH$38+2,FALSE),0)+IFERROR(VLOOKUP($A65,$A$148:AH$167,AH$38+2,0),0)+IFERROR(VLOOKUP($A65,$A$181:AH$200,AH$38+2,0),0)+IFERROR(VLOOKUP($A65,$A$214:AH$233,AH$38+2,0),0)+IFERROR(VLOOKUP($A65,$A$247:AH$266,AH$38+2,0),0)+IFERROR(VLOOKUP($A65,$A$313:AH$332,AH$38+2,0),0)+IFERROR(VLOOKUP($A65,$A$280:AH$299,AH$38+2,0),0)+IFERROR(VLOOKUP($A65,$A$346:AH$365,AH$38+2,0),0)+IFERROR(VLOOKUP($A65,$A$379:AH$398,AH$38+2,0),0),"")</f>
        <v/>
      </c>
      <c r="AI65" s="362" t="str">
        <f>IF(AND(ISNUMBER($A65),AI$46&gt;AI$47),IFERROR(VLOOKUP($A65,$A$82:AI$101,AI$38+2,0),0)+IFERROR(VLOOKUP($A65,$A$115:AI$134,AI$38+2,FALSE),0)+IFERROR(VLOOKUP($A65,$A$148:AI$167,AI$38+2,0),0)+IFERROR(VLOOKUP($A65,$A$181:AI$200,AI$38+2,0),0)+IFERROR(VLOOKUP($A65,$A$214:AI$233,AI$38+2,0),0)+IFERROR(VLOOKUP($A65,$A$247:AI$266,AI$38+2,0),0)+IFERROR(VLOOKUP($A65,$A$313:AI$332,AI$38+2,0),0)+IFERROR(VLOOKUP($A65,$A$280:AI$299,AI$38+2,0),0)+IFERROR(VLOOKUP($A65,$A$346:AI$365,AI$38+2,0),0)+IFERROR(VLOOKUP($A65,$A$379:AI$398,AI$38+2,0),0),"")</f>
        <v/>
      </c>
      <c r="AJ65" s="362" t="str">
        <f>IF(AND(ISNUMBER($A65),AJ$46&gt;AJ$47),IFERROR(VLOOKUP($A65,$A$82:AJ$101,AJ$38+2,0),0)+IFERROR(VLOOKUP($A65,$A$115:AJ$134,AJ$38+2,FALSE),0)+IFERROR(VLOOKUP($A65,$A$148:AJ$167,AJ$38+2,0),0)+IFERROR(VLOOKUP($A65,$A$181:AJ$200,AJ$38+2,0),0)+IFERROR(VLOOKUP($A65,$A$214:AJ$233,AJ$38+2,0),0)+IFERROR(VLOOKUP($A65,$A$247:AJ$266,AJ$38+2,0),0)+IFERROR(VLOOKUP($A65,$A$313:AJ$332,AJ$38+2,0),0)+IFERROR(VLOOKUP($A65,$A$280:AJ$299,AJ$38+2,0),0)+IFERROR(VLOOKUP($A65,$A$346:AJ$365,AJ$38+2,0),0)+IFERROR(VLOOKUP($A65,$A$379:AJ$398,AJ$38+2,0),0),"")</f>
        <v/>
      </c>
      <c r="AK65" s="362" t="str">
        <f>IF(AND(ISNUMBER($A65),AK$46&gt;AK$47),IFERROR(VLOOKUP($A65,$A$82:AK$101,AK$38+2,0),0)+IFERROR(VLOOKUP($A65,$A$115:AK$134,AK$38+2,FALSE),0)+IFERROR(VLOOKUP($A65,$A$148:AK$167,AK$38+2,0),0)+IFERROR(VLOOKUP($A65,$A$181:AK$200,AK$38+2,0),0)+IFERROR(VLOOKUP($A65,$A$214:AK$233,AK$38+2,0),0)+IFERROR(VLOOKUP($A65,$A$247:AK$266,AK$38+2,0),0)+IFERROR(VLOOKUP($A65,$A$313:AK$332,AK$38+2,0),0)+IFERROR(VLOOKUP($A65,$A$280:AK$299,AK$38+2,0),0)+IFERROR(VLOOKUP($A65,$A$346:AK$365,AK$38+2,0),0)+IFERROR(VLOOKUP($A65,$A$379:AK$398,AK$38+2,0),0),"")</f>
        <v/>
      </c>
      <c r="AL65" s="362" t="str">
        <f>IF(AND(ISNUMBER($A65),AL$46&gt;AL$47),IFERROR(VLOOKUP($A65,$A$82:AL$101,AL$38+2,0),0)+IFERROR(VLOOKUP($A65,$A$115:AL$134,AL$38+2,FALSE),0)+IFERROR(VLOOKUP($A65,$A$148:AL$167,AL$38+2,0),0)+IFERROR(VLOOKUP($A65,$A$181:AL$200,AL$38+2,0),0)+IFERROR(VLOOKUP($A65,$A$214:AL$233,AL$38+2,0),0)+IFERROR(VLOOKUP($A65,$A$247:AL$266,AL$38+2,0),0)+IFERROR(VLOOKUP($A65,$A$313:AL$332,AL$38+2,0),0)+IFERROR(VLOOKUP($A65,$A$280:AL$299,AL$38+2,0),0)+IFERROR(VLOOKUP($A65,$A$346:AL$365,AL$38+2,0),0)+IFERROR(VLOOKUP($A65,$A$379:AL$398,AL$38+2,0),0),"")</f>
        <v/>
      </c>
      <c r="AM65" s="362" t="str">
        <f>IF(AND(ISNUMBER($A65),AM$46&gt;AM$47),IFERROR(VLOOKUP($A65,$A$82:AM$101,AM$38+2,0),0)+IFERROR(VLOOKUP($A65,$A$115:AM$134,AM$38+2,FALSE),0)+IFERROR(VLOOKUP($A65,$A$148:AM$167,AM$38+2,0),0)+IFERROR(VLOOKUP($A65,$A$181:AM$200,AM$38+2,0),0)+IFERROR(VLOOKUP($A65,$A$214:AM$233,AM$38+2,0),0)+IFERROR(VLOOKUP($A65,$A$247:AM$266,AM$38+2,0),0)+IFERROR(VLOOKUP($A65,$A$313:AM$332,AM$38+2,0),0)+IFERROR(VLOOKUP($A65,$A$280:AM$299,AM$38+2,0),0)+IFERROR(VLOOKUP($A65,$A$346:AM$365,AM$38+2,0),0)+IFERROR(VLOOKUP($A65,$A$379:AM$398,AM$38+2,0),0),"")</f>
        <v/>
      </c>
      <c r="AN65" s="362" t="str">
        <f>IF(AND(ISNUMBER($A65),AN$46&gt;AN$47),IFERROR(VLOOKUP($A65,$A$82:AN$101,AN$38+2,0),0)+IFERROR(VLOOKUP($A65,$A$115:AN$134,AN$38+2,FALSE),0)+IFERROR(VLOOKUP($A65,$A$148:AN$167,AN$38+2,0),0)+IFERROR(VLOOKUP($A65,$A$181:AN$200,AN$38+2,0),0)+IFERROR(VLOOKUP($A65,$A$214:AN$233,AN$38+2,0),0)+IFERROR(VLOOKUP($A65,$A$247:AN$266,AN$38+2,0),0)+IFERROR(VLOOKUP($A65,$A$313:AN$332,AN$38+2,0),0)+IFERROR(VLOOKUP($A65,$A$280:AN$299,AN$38+2,0),0)+IFERROR(VLOOKUP($A65,$A$346:AN$365,AN$38+2,0),0)+IFERROR(VLOOKUP($A65,$A$379:AN$398,AN$38+2,0),0),"")</f>
        <v/>
      </c>
      <c r="AO65" s="362" t="str">
        <f>IF(AND(ISNUMBER($A65),AO$46&gt;AO$47),IFERROR(VLOOKUP($A65,$A$82:AO$101,AO$38+2,0),0)+IFERROR(VLOOKUP($A65,$A$115:AO$134,AO$38+2,FALSE),0)+IFERROR(VLOOKUP($A65,$A$148:AO$167,AO$38+2,0),0)+IFERROR(VLOOKUP($A65,$A$181:AO$200,AO$38+2,0),0)+IFERROR(VLOOKUP($A65,$A$214:AO$233,AO$38+2,0),0)+IFERROR(VLOOKUP($A65,$A$247:AO$266,AO$38+2,0),0)+IFERROR(VLOOKUP($A65,$A$313:AO$332,AO$38+2,0),0)+IFERROR(VLOOKUP($A65,$A$280:AO$299,AO$38+2,0),0)+IFERROR(VLOOKUP($A65,$A$346:AO$365,AO$38+2,0),0)+IFERROR(VLOOKUP($A65,$A$379:AO$398,AO$38+2,0),0),"")</f>
        <v/>
      </c>
      <c r="AP65" s="362" t="str">
        <f>IF(AND(ISNUMBER($A65),AP$46&gt;AP$47),IFERROR(VLOOKUP($A65,$A$82:AP$101,AP$38+2,0),0)+IFERROR(VLOOKUP($A65,$A$115:AP$134,AP$38+2,FALSE),0)+IFERROR(VLOOKUP($A65,$A$148:AP$167,AP$38+2,0),0)+IFERROR(VLOOKUP($A65,$A$181:AP$200,AP$38+2,0),0)+IFERROR(VLOOKUP($A65,$A$214:AP$233,AP$38+2,0),0)+IFERROR(VLOOKUP($A65,$A$247:AP$266,AP$38+2,0),0)+IFERROR(VLOOKUP($A65,$A$313:AP$332,AP$38+2,0),0)+IFERROR(VLOOKUP($A65,$A$280:AP$299,AP$38+2,0),0)+IFERROR(VLOOKUP($A65,$A$346:AP$365,AP$38+2,0),0)+IFERROR(VLOOKUP($A65,$A$379:AP$398,AP$38+2,0),0),"")</f>
        <v/>
      </c>
      <c r="AQ65" s="362" t="str">
        <f>IF(AND(ISNUMBER($A65),AQ$46&gt;AQ$47),IFERROR(VLOOKUP($A65,$A$82:AQ$101,AQ$38+2,0),0)+IFERROR(VLOOKUP($A65,$A$115:AQ$134,AQ$38+2,FALSE),0)+IFERROR(VLOOKUP($A65,$A$148:AQ$167,AQ$38+2,0),0)+IFERROR(VLOOKUP($A65,$A$181:AQ$200,AQ$38+2,0),0)+IFERROR(VLOOKUP($A65,$A$214:AQ$233,AQ$38+2,0),0)+IFERROR(VLOOKUP($A65,$A$247:AQ$266,AQ$38+2,0),0)+IFERROR(VLOOKUP($A65,$A$313:AQ$332,AQ$38+2,0),0)+IFERROR(VLOOKUP($A65,$A$280:AQ$299,AQ$38+2,0),0)+IFERROR(VLOOKUP($A65,$A$346:AQ$365,AQ$38+2,0),0)+IFERROR(VLOOKUP($A65,$A$379:AQ$398,AQ$38+2,0),0),"")</f>
        <v/>
      </c>
      <c r="AR65" s="362" t="str">
        <f>IF(AND(ISNUMBER($A65),AR$46&gt;AR$47),IFERROR(VLOOKUP($A65,$A$82:AR$101,AR$38+2,0),0)+IFERROR(VLOOKUP($A65,$A$115:AR$134,AR$38+2,FALSE),0)+IFERROR(VLOOKUP($A65,$A$148:AR$167,AR$38+2,0),0)+IFERROR(VLOOKUP($A65,$A$181:AR$200,AR$38+2,0),0)+IFERROR(VLOOKUP($A65,$A$214:AR$233,AR$38+2,0),0)+IFERROR(VLOOKUP($A65,$A$247:AR$266,AR$38+2,0),0)+IFERROR(VLOOKUP($A65,$A$313:AR$332,AR$38+2,0),0)+IFERROR(VLOOKUP($A65,$A$280:AR$299,AR$38+2,0),0)+IFERROR(VLOOKUP($A65,$A$346:AR$365,AR$38+2,0),0)+IFERROR(VLOOKUP($A65,$A$379:AR$398,AR$38+2,0),0),"")</f>
        <v/>
      </c>
      <c r="AS65" s="362" t="str">
        <f>IF(AND(ISNUMBER($A65),AS$46&gt;AS$47),IFERROR(VLOOKUP($A65,$A$82:AS$101,AS$38+2,0),0)+IFERROR(VLOOKUP($A65,$A$115:AS$134,AS$38+2,FALSE),0)+IFERROR(VLOOKUP($A65,$A$148:AS$167,AS$38+2,0),0)+IFERROR(VLOOKUP($A65,$A$181:AS$200,AS$38+2,0),0)+IFERROR(VLOOKUP($A65,$A$214:AS$233,AS$38+2,0),0)+IFERROR(VLOOKUP($A65,$A$247:AS$266,AS$38+2,0),0)+IFERROR(VLOOKUP($A65,$A$313:AS$332,AS$38+2,0),0)+IFERROR(VLOOKUP($A65,$A$280:AS$299,AS$38+2,0),0)+IFERROR(VLOOKUP($A65,$A$346:AS$365,AS$38+2,0),0)+IFERROR(VLOOKUP($A65,$A$379:AS$398,AS$38+2,0),0),"")</f>
        <v/>
      </c>
      <c r="AT65" s="362" t="str">
        <f>IF(AND(ISNUMBER($A65),AT$46&gt;AT$47),IFERROR(VLOOKUP($A65,$A$82:AT$101,AT$38+2,0),0)+IFERROR(VLOOKUP($A65,$A$115:AT$134,AT$38+2,FALSE),0)+IFERROR(VLOOKUP($A65,$A$148:AT$167,AT$38+2,0),0)+IFERROR(VLOOKUP($A65,$A$181:AT$200,AT$38+2,0),0)+IFERROR(VLOOKUP($A65,$A$214:AT$233,AT$38+2,0),0)+IFERROR(VLOOKUP($A65,$A$247:AT$266,AT$38+2,0),0)+IFERROR(VLOOKUP($A65,$A$313:AT$332,AT$38+2,0),0)+IFERROR(VLOOKUP($A65,$A$280:AT$299,AT$38+2,0),0)+IFERROR(VLOOKUP($A65,$A$346:AT$365,AT$38+2,0),0)+IFERROR(VLOOKUP($A65,$A$379:AT$398,AT$38+2,0),0),"")</f>
        <v/>
      </c>
      <c r="AU65" s="362" t="str">
        <f>IF(AND(ISNUMBER($A65),AU$46&gt;AU$47),IFERROR(VLOOKUP($A65,$A$82:AU$101,AU$38+2,0),0)+IFERROR(VLOOKUP($A65,$A$115:AU$134,AU$38+2,FALSE),0)+IFERROR(VLOOKUP($A65,$A$148:AU$167,AU$38+2,0),0)+IFERROR(VLOOKUP($A65,$A$181:AU$200,AU$38+2,0),0)+IFERROR(VLOOKUP($A65,$A$214:AU$233,AU$38+2,0),0)+IFERROR(VLOOKUP($A65,$A$247:AU$266,AU$38+2,0),0)+IFERROR(VLOOKUP($A65,$A$313:AU$332,AU$38+2,0),0)+IFERROR(VLOOKUP($A65,$A$280:AU$299,AU$38+2,0),0)+IFERROR(VLOOKUP($A65,$A$346:AU$365,AU$38+2,0),0)+IFERROR(VLOOKUP($A65,$A$379:AU$398,AU$38+2,0),0),"")</f>
        <v/>
      </c>
      <c r="AV65" s="362" t="str">
        <f>IF(AND(ISNUMBER($A65),AV$46&gt;AV$47),IFERROR(VLOOKUP($A65,$A$82:AV$101,AV$38+2,0),0)+IFERROR(VLOOKUP($A65,$A$115:AV$134,AV$38+2,FALSE),0)+IFERROR(VLOOKUP($A65,$A$148:AV$167,AV$38+2,0),0)+IFERROR(VLOOKUP($A65,$A$181:AV$200,AV$38+2,0),0)+IFERROR(VLOOKUP($A65,$A$214:AV$233,AV$38+2,0),0)+IFERROR(VLOOKUP($A65,$A$247:AV$266,AV$38+2,0),0)+IFERROR(VLOOKUP($A65,$A$313:AV$332,AV$38+2,0),0)+IFERROR(VLOOKUP($A65,$A$280:AV$299,AV$38+2,0),0)+IFERROR(VLOOKUP($A65,$A$346:AV$365,AV$38+2,0),0)+IFERROR(VLOOKUP($A65,$A$379:AV$398,AV$38+2,0),0),"")</f>
        <v/>
      </c>
      <c r="AW65" s="362" t="str">
        <f>IF(AND(ISNUMBER($A65),AW$46&gt;AW$47),IFERROR(VLOOKUP($A65,$A$82:AW$101,AW$38+2,0),0)+IFERROR(VLOOKUP($A65,$A$115:AW$134,AW$38+2,FALSE),0)+IFERROR(VLOOKUP($A65,$A$148:AW$167,AW$38+2,0),0)+IFERROR(VLOOKUP($A65,$A$181:AW$200,AW$38+2,0),0)+IFERROR(VLOOKUP($A65,$A$214:AW$233,AW$38+2,0),0)+IFERROR(VLOOKUP($A65,$A$247:AW$266,AW$38+2,0),0)+IFERROR(VLOOKUP($A65,$A$313:AW$332,AW$38+2,0),0)+IFERROR(VLOOKUP($A65,$A$280:AW$299,AW$38+2,0),0)+IFERROR(VLOOKUP($A65,$A$346:AW$365,AW$38+2,0),0)+IFERROR(VLOOKUP($A65,$A$379:AW$398,AW$38+2,0),0),"")</f>
        <v/>
      </c>
      <c r="AX65" s="362" t="str">
        <f>IF(AND(ISNUMBER($A65),AX$46&gt;AX$47),IFERROR(VLOOKUP($A65,$A$82:AX$101,AX$38+2,0),0)+IFERROR(VLOOKUP($A65,$A$115:AX$134,AX$38+2,FALSE),0)+IFERROR(VLOOKUP($A65,$A$148:AX$167,AX$38+2,0),0)+IFERROR(VLOOKUP($A65,$A$181:AX$200,AX$38+2,0),0)+IFERROR(VLOOKUP($A65,$A$214:AX$233,AX$38+2,0),0)+IFERROR(VLOOKUP($A65,$A$247:AX$266,AX$38+2,0),0)+IFERROR(VLOOKUP($A65,$A$313:AX$332,AX$38+2,0),0)+IFERROR(VLOOKUP($A65,$A$280:AX$299,AX$38+2,0),0)+IFERROR(VLOOKUP($A65,$A$346:AX$365,AX$38+2,0),0)+IFERROR(VLOOKUP($A65,$A$379:AX$398,AX$38+2,0),0),"")</f>
        <v/>
      </c>
      <c r="AY65" s="362" t="str">
        <f>IF(AND(ISNUMBER($A65),AY$46&gt;AY$47),IFERROR(VLOOKUP($A65,$A$82:AY$101,AY$38+2,0),0)+IFERROR(VLOOKUP($A65,$A$115:AY$134,AY$38+2,FALSE),0)+IFERROR(VLOOKUP($A65,$A$148:AY$167,AY$38+2,0),0)+IFERROR(VLOOKUP($A65,$A$181:AY$200,AY$38+2,0),0)+IFERROR(VLOOKUP($A65,$A$214:AY$233,AY$38+2,0),0)+IFERROR(VLOOKUP($A65,$A$247:AY$266,AY$38+2,0),0)+IFERROR(VLOOKUP($A65,$A$313:AY$332,AY$38+2,0),0)+IFERROR(VLOOKUP($A65,$A$280:AY$299,AY$38+2,0),0)+IFERROR(VLOOKUP($A65,$A$346:AY$365,AY$38+2,0),0)+IFERROR(VLOOKUP($A65,$A$379:AY$398,AY$38+2,0),0),"")</f>
        <v/>
      </c>
      <c r="AZ65" s="362" t="str">
        <f>IF(AND(ISNUMBER($A65),AZ$46&gt;AZ$47),IFERROR(VLOOKUP($A65,$A$82:AZ$101,AZ$38+2,0),0)+IFERROR(VLOOKUP($A65,$A$115:AZ$134,AZ$38+2,FALSE),0)+IFERROR(VLOOKUP($A65,$A$148:AZ$167,AZ$38+2,0),0)+IFERROR(VLOOKUP($A65,$A$181:AZ$200,AZ$38+2,0),0)+IFERROR(VLOOKUP($A65,$A$214:AZ$233,AZ$38+2,0),0)+IFERROR(VLOOKUP($A65,$A$247:AZ$266,AZ$38+2,0),0)+IFERROR(VLOOKUP($A65,$A$313:AZ$332,AZ$38+2,0),0)+IFERROR(VLOOKUP($A65,$A$280:AZ$299,AZ$38+2,0),0)+IFERROR(VLOOKUP($A65,$A$346:AZ$365,AZ$38+2,0),0)+IFERROR(VLOOKUP($A65,$A$379:AZ$398,AZ$38+2,0),0),"")</f>
        <v/>
      </c>
      <c r="BA65" s="363" t="str">
        <f>IF(AND(ISNUMBER($A65),BA$46&gt;BA$47),IFERROR(VLOOKUP($A65,$A$82:BA$101,BA$38+2,0),0)+IFERROR(VLOOKUP($A65,$A$115:BA$134,BA$38+2,FALSE),0)+IFERROR(VLOOKUP($A65,$A$148:BA$167,BA$38+2,0),0)+IFERROR(VLOOKUP($A65,$A$181:BA$200,BA$38+2,0),0)+IFERROR(VLOOKUP($A65,$A$214:BA$233,BA$38+2,0),0)+IFERROR(VLOOKUP($A65,$A$247:BA$266,BA$38+2,0),0)+IFERROR(VLOOKUP($A65,$A$313:BA$332,BA$38+2,0),0)+IFERROR(VLOOKUP($A65,$A$280:BA$299,BA$38+2,0),0)+IFERROR(VLOOKUP($A65,$A$346:BA$365,BA$38+2,0),0)+IFERROR(VLOOKUP($A65,$A$379:BA$398,BA$38+2,0),0),"")</f>
        <v/>
      </c>
    </row>
    <row r="66" spans="1:53" x14ac:dyDescent="0.2">
      <c r="A66" s="340" t="str">
        <f>IF($B43=COUNT($A50:$A65),"",IF(A65&lt;DATE(YEAR(A65),MONTH($K$4),DAY($K$4)),DATE(YEAR(A65),MONTH($K$4),DAY($K$4)),IF(A65&lt;DATE(YEAR(A65),MONTH($K$5),DAY($K$5)),DATE(YEAR(A65),MONTH($K$5),DAY($K$5)),IF(A65&lt;DATE(YEAR(A65),MONTH($K$6),DAY($K$6)),DATE(YEAR(A65),MONTH($K$6),DAY($K$6)),DATE(YEAR(A65)+1,MONTH($K$3),DAY($K$3))))))</f>
        <v/>
      </c>
      <c r="B66" s="335" t="str">
        <f t="shared" si="17"/>
        <v/>
      </c>
      <c r="C66" s="362" t="str">
        <f>IF(AND(ISNUMBER($A66),C$46&gt;C$47),IFERROR(VLOOKUP($A66,$A$82:C$101,C$38+2,0),0)+IFERROR(VLOOKUP($A66,$A$115:C$134,C$38+2,FALSE),0)+IFERROR(VLOOKUP($A66,$A$148:C$167,C$38+2,0),0)+IFERROR(VLOOKUP($A66,$A$181:C$200,C$38+2,0),0)+IFERROR(VLOOKUP($A66,$A$214:C$233,C$38+2,0),0)+IFERROR(VLOOKUP($A66,$A$247:C$266,C$38+2,0),0)+IFERROR(VLOOKUP($A66,$A$313:C$332,C$38+2,0),0)+IFERROR(VLOOKUP($A66,$A$280:C$299,C$38+2,0),0)+IFERROR(VLOOKUP($A66,$A$346:C$365,C$38+2,0),0)+IFERROR(VLOOKUP($A66,$A$379:C$398,C$38+2,0),0),"")</f>
        <v/>
      </c>
      <c r="D66" s="362" t="str">
        <f>IF(AND(ISNUMBER($A66),D$46&gt;D$47),IFERROR(VLOOKUP($A66,$A$82:D$101,D$38+2,0),0)+IFERROR(VLOOKUP($A66,$A$115:D$134,D$38+2,FALSE),0)+IFERROR(VLOOKUP($A66,$A$148:D$167,D$38+2,0),0)+IFERROR(VLOOKUP($A66,$A$181:D$200,D$38+2,0),0)+IFERROR(VLOOKUP($A66,$A$214:D$233,D$38+2,0),0)+IFERROR(VLOOKUP($A66,$A$247:D$266,D$38+2,0),0)+IFERROR(VLOOKUP($A66,$A$313:D$332,D$38+2,0),0)+IFERROR(VLOOKUP($A66,$A$280:D$299,D$38+2,0),0)+IFERROR(VLOOKUP($A66,$A$346:D$365,D$38+2,0),0)+IFERROR(VLOOKUP($A66,$A$379:D$398,D$38+2,0),0),"")</f>
        <v/>
      </c>
      <c r="E66" s="362" t="str">
        <f>IF(AND(ISNUMBER($A66),E$46&gt;E$47),IFERROR(VLOOKUP($A66,$A$82:E$101,E$38+2,0),0)+IFERROR(VLOOKUP($A66,$A$115:E$134,E$38+2,FALSE),0)+IFERROR(VLOOKUP($A66,$A$148:E$167,E$38+2,0),0)+IFERROR(VLOOKUP($A66,$A$181:E$200,E$38+2,0),0)+IFERROR(VLOOKUP($A66,$A$214:E$233,E$38+2,0),0)+IFERROR(VLOOKUP($A66,$A$247:E$266,E$38+2,0),0)+IFERROR(VLOOKUP($A66,$A$313:E$332,E$38+2,0),0)+IFERROR(VLOOKUP($A66,$A$280:E$299,E$38+2,0),0)+IFERROR(VLOOKUP($A66,$A$346:E$365,E$38+2,0),0)+IFERROR(VLOOKUP($A66,$A$379:E$398,E$38+2,0),0),"")</f>
        <v/>
      </c>
      <c r="F66" s="362" t="str">
        <f>IF(AND(ISNUMBER($A66),F$46&gt;F$47),IFERROR(VLOOKUP($A66,$A$82:F$101,F$38+2,0),0)+IFERROR(VLOOKUP($A66,$A$115:F$134,F$38+2,FALSE),0)+IFERROR(VLOOKUP($A66,$A$148:F$167,F$38+2,0),0)+IFERROR(VLOOKUP($A66,$A$181:F$200,F$38+2,0),0)+IFERROR(VLOOKUP($A66,$A$214:F$233,F$38+2,0),0)+IFERROR(VLOOKUP($A66,$A$247:F$266,F$38+2,0),0)+IFERROR(VLOOKUP($A66,$A$313:F$332,F$38+2,0),0)+IFERROR(VLOOKUP($A66,$A$280:F$299,F$38+2,0),0)+IFERROR(VLOOKUP($A66,$A$346:F$365,F$38+2,0),0)+IFERROR(VLOOKUP($A66,$A$379:F$398,F$38+2,0),0),"")</f>
        <v/>
      </c>
      <c r="G66" s="362" t="str">
        <f>IF(AND(ISNUMBER($A66),G$46&gt;G$47),IFERROR(VLOOKUP($A66,$A$82:G$101,G$38+2,0),0)+IFERROR(VLOOKUP($A66,$A$115:G$134,G$38+2,FALSE),0)+IFERROR(VLOOKUP($A66,$A$148:G$167,G$38+2,0),0)+IFERROR(VLOOKUP($A66,$A$181:G$200,G$38+2,0),0)+IFERROR(VLOOKUP($A66,$A$214:G$233,G$38+2,0),0)+IFERROR(VLOOKUP($A66,$A$247:G$266,G$38+2,0),0)+IFERROR(VLOOKUP($A66,$A$313:G$332,G$38+2,0),0)+IFERROR(VLOOKUP($A66,$A$280:G$299,G$38+2,0),0)+IFERROR(VLOOKUP($A66,$A$346:G$365,G$38+2,0),0)+IFERROR(VLOOKUP($A66,$A$379:G$398,G$38+2,0),0),"")</f>
        <v/>
      </c>
      <c r="H66" s="362" t="str">
        <f>IF(AND(ISNUMBER($A66),H$46&gt;H$47),IFERROR(VLOOKUP($A66,$A$82:H$101,H$38+2,0),0)+IFERROR(VLOOKUP($A66,$A$115:H$134,H$38+2,FALSE),0)+IFERROR(VLOOKUP($A66,$A$148:H$167,H$38+2,0),0)+IFERROR(VLOOKUP($A66,$A$181:H$200,H$38+2,0),0)+IFERROR(VLOOKUP($A66,$A$214:H$233,H$38+2,0),0)+IFERROR(VLOOKUP($A66,$A$247:H$266,H$38+2,0),0)+IFERROR(VLOOKUP($A66,$A$313:H$332,H$38+2,0),0)+IFERROR(VLOOKUP($A66,$A$280:H$299,H$38+2,0),0)+IFERROR(VLOOKUP($A66,$A$346:H$365,H$38+2,0),0)+IFERROR(VLOOKUP($A66,$A$379:H$398,H$38+2,0),0),"")</f>
        <v/>
      </c>
      <c r="I66" s="362" t="str">
        <f>IF(AND(ISNUMBER($A66),I$46&gt;I$47),IFERROR(VLOOKUP($A66,$A$82:I$101,I$38+2,0),0)+IFERROR(VLOOKUP($A66,$A$115:I$134,I$38+2,FALSE),0)+IFERROR(VLOOKUP($A66,$A$148:I$167,I$38+2,0),0)+IFERROR(VLOOKUP($A66,$A$181:I$200,I$38+2,0),0)+IFERROR(VLOOKUP($A66,$A$214:I$233,I$38+2,0),0)+IFERROR(VLOOKUP($A66,$A$247:I$266,I$38+2,0),0)+IFERROR(VLOOKUP($A66,$A$313:I$332,I$38+2,0),0)+IFERROR(VLOOKUP($A66,$A$280:I$299,I$38+2,0),0)+IFERROR(VLOOKUP($A66,$A$346:I$365,I$38+2,0),0)+IFERROR(VLOOKUP($A66,$A$379:I$398,I$38+2,0),0),"")</f>
        <v/>
      </c>
      <c r="J66" s="362" t="str">
        <f>IF(AND(ISNUMBER($A66),J$46&gt;J$47),IFERROR(VLOOKUP($A66,$A$82:J$101,J$38+2,0),0)+IFERROR(VLOOKUP($A66,$A$115:J$134,J$38+2,FALSE),0)+IFERROR(VLOOKUP($A66,$A$148:J$167,J$38+2,0),0)+IFERROR(VLOOKUP($A66,$A$181:J$200,J$38+2,0),0)+IFERROR(VLOOKUP($A66,$A$214:J$233,J$38+2,0),0)+IFERROR(VLOOKUP($A66,$A$247:J$266,J$38+2,0),0)+IFERROR(VLOOKUP($A66,$A$313:J$332,J$38+2,0),0)+IFERROR(VLOOKUP($A66,$A$280:J$299,J$38+2,0),0)+IFERROR(VLOOKUP($A66,$A$346:J$365,J$38+2,0),0)+IFERROR(VLOOKUP($A66,$A$379:J$398,J$38+2,0),0),"")</f>
        <v/>
      </c>
      <c r="K66" s="362" t="str">
        <f>IF(AND(ISNUMBER($A66),K$46&gt;K$47),IFERROR(VLOOKUP($A66,$A$82:K$101,K$38+2,0),0)+IFERROR(VLOOKUP($A66,$A$115:K$134,K$38+2,FALSE),0)+IFERROR(VLOOKUP($A66,$A$148:K$167,K$38+2,0),0)+IFERROR(VLOOKUP($A66,$A$181:K$200,K$38+2,0),0)+IFERROR(VLOOKUP($A66,$A$214:K$233,K$38+2,0),0)+IFERROR(VLOOKUP($A66,$A$247:K$266,K$38+2,0),0)+IFERROR(VLOOKUP($A66,$A$313:K$332,K$38+2,0),0)+IFERROR(VLOOKUP($A66,$A$280:K$299,K$38+2,0),0)+IFERROR(VLOOKUP($A66,$A$346:K$365,K$38+2,0),0)+IFERROR(VLOOKUP($A66,$A$379:K$398,K$38+2,0),0),"")</f>
        <v/>
      </c>
      <c r="L66" s="362" t="str">
        <f>IF(AND(ISNUMBER($A66),L$46&gt;L$47),IFERROR(VLOOKUP($A66,$A$82:L$101,L$38+2,0),0)+IFERROR(VLOOKUP($A66,$A$115:L$134,L$38+2,FALSE),0)+IFERROR(VLOOKUP($A66,$A$148:L$167,L$38+2,0),0)+IFERROR(VLOOKUP($A66,$A$181:L$200,L$38+2,0),0)+IFERROR(VLOOKUP($A66,$A$214:L$233,L$38+2,0),0)+IFERROR(VLOOKUP($A66,$A$247:L$266,L$38+2,0),0)+IFERROR(VLOOKUP($A66,$A$313:L$332,L$38+2,0),0)+IFERROR(VLOOKUP($A66,$A$280:L$299,L$38+2,0),0)+IFERROR(VLOOKUP($A66,$A$346:L$365,L$38+2,0),0)+IFERROR(VLOOKUP($A66,$A$379:L$398,L$38+2,0),0),"")</f>
        <v/>
      </c>
      <c r="M66" s="362" t="str">
        <f>IF(AND(ISNUMBER($A66),M$46&gt;M$47),IFERROR(VLOOKUP($A66,$A$82:M$101,M$38+2,0),0)+IFERROR(VLOOKUP($A66,$A$115:M$134,M$38+2,FALSE),0)+IFERROR(VLOOKUP($A66,$A$148:M$167,M$38+2,0),0)+IFERROR(VLOOKUP($A66,$A$181:M$200,M$38+2,0),0)+IFERROR(VLOOKUP($A66,$A$214:M$233,M$38+2,0),0)+IFERROR(VLOOKUP($A66,$A$247:M$266,M$38+2,0),0)+IFERROR(VLOOKUP($A66,$A$313:M$332,M$38+2,0),0)+IFERROR(VLOOKUP($A66,$A$280:M$299,M$38+2,0),0)+IFERROR(VLOOKUP($A66,$A$346:M$365,M$38+2,0),0)+IFERROR(VLOOKUP($A66,$A$379:M$398,M$38+2,0),0),"")</f>
        <v/>
      </c>
      <c r="N66" s="362" t="str">
        <f>IF(AND(ISNUMBER($A66),N$46&gt;N$47),IFERROR(VLOOKUP($A66,$A$82:N$101,N$38+2,0),0)+IFERROR(VLOOKUP($A66,$A$115:N$134,N$38+2,FALSE),0)+IFERROR(VLOOKUP($A66,$A$148:N$167,N$38+2,0),0)+IFERROR(VLOOKUP($A66,$A$181:N$200,N$38+2,0),0)+IFERROR(VLOOKUP($A66,$A$214:N$233,N$38+2,0),0)+IFERROR(VLOOKUP($A66,$A$247:N$266,N$38+2,0),0)+IFERROR(VLOOKUP($A66,$A$313:N$332,N$38+2,0),0)+IFERROR(VLOOKUP($A66,$A$280:N$299,N$38+2,0),0)+IFERROR(VLOOKUP($A66,$A$346:N$365,N$38+2,0),0)+IFERROR(VLOOKUP($A66,$A$379:N$398,N$38+2,0),0),"")</f>
        <v/>
      </c>
      <c r="O66" s="362" t="str">
        <f>IF(AND(ISNUMBER($A66),O$46&gt;O$47),IFERROR(VLOOKUP($A66,$A$82:O$101,O$38+2,0),0)+IFERROR(VLOOKUP($A66,$A$115:O$134,O$38+2,FALSE),0)+IFERROR(VLOOKUP($A66,$A$148:O$167,O$38+2,0),0)+IFERROR(VLOOKUP($A66,$A$181:O$200,O$38+2,0),0)+IFERROR(VLOOKUP($A66,$A$214:O$233,O$38+2,0),0)+IFERROR(VLOOKUP($A66,$A$247:O$266,O$38+2,0),0)+IFERROR(VLOOKUP($A66,$A$313:O$332,O$38+2,0),0)+IFERROR(VLOOKUP($A66,$A$280:O$299,O$38+2,0),0)+IFERROR(VLOOKUP($A66,$A$346:O$365,O$38+2,0),0)+IFERROR(VLOOKUP($A66,$A$379:O$398,O$38+2,0),0),"")</f>
        <v/>
      </c>
      <c r="P66" s="362" t="str">
        <f>IF(AND(ISNUMBER($A66),P$46&gt;P$47),IFERROR(VLOOKUP($A66,$A$82:P$101,P$38+2,0),0)+IFERROR(VLOOKUP($A66,$A$115:P$134,P$38+2,FALSE),0)+IFERROR(VLOOKUP($A66,$A$148:P$167,P$38+2,0),0)+IFERROR(VLOOKUP($A66,$A$181:P$200,P$38+2,0),0)+IFERROR(VLOOKUP($A66,$A$214:P$233,P$38+2,0),0)+IFERROR(VLOOKUP($A66,$A$247:P$266,P$38+2,0),0)+IFERROR(VLOOKUP($A66,$A$313:P$332,P$38+2,0),0)+IFERROR(VLOOKUP($A66,$A$280:P$299,P$38+2,0),0)+IFERROR(VLOOKUP($A66,$A$346:P$365,P$38+2,0),0)+IFERROR(VLOOKUP($A66,$A$379:P$398,P$38+2,0),0),"")</f>
        <v/>
      </c>
      <c r="Q66" s="362" t="str">
        <f>IF(AND(ISNUMBER($A66),Q$46&gt;Q$47),IFERROR(VLOOKUP($A66,$A$82:Q$101,Q$38+2,0),0)+IFERROR(VLOOKUP($A66,$A$115:Q$134,Q$38+2,FALSE),0)+IFERROR(VLOOKUP($A66,$A$148:Q$167,Q$38+2,0),0)+IFERROR(VLOOKUP($A66,$A$181:Q$200,Q$38+2,0),0)+IFERROR(VLOOKUP($A66,$A$214:Q$233,Q$38+2,0),0)+IFERROR(VLOOKUP($A66,$A$247:Q$266,Q$38+2,0),0)+IFERROR(VLOOKUP($A66,$A$313:Q$332,Q$38+2,0),0)+IFERROR(VLOOKUP($A66,$A$280:Q$299,Q$38+2,0),0)+IFERROR(VLOOKUP($A66,$A$346:Q$365,Q$38+2,0),0)+IFERROR(VLOOKUP($A66,$A$379:Q$398,Q$38+2,0),0),"")</f>
        <v/>
      </c>
      <c r="R66" s="362" t="str">
        <f>IF(AND(ISNUMBER($A66),R$46&gt;R$47),IFERROR(VLOOKUP($A66,$A$82:R$101,R$38+2,0),0)+IFERROR(VLOOKUP($A66,$A$115:R$134,R$38+2,FALSE),0)+IFERROR(VLOOKUP($A66,$A$148:R$167,R$38+2,0),0)+IFERROR(VLOOKUP($A66,$A$181:R$200,R$38+2,0),0)+IFERROR(VLOOKUP($A66,$A$214:R$233,R$38+2,0),0)+IFERROR(VLOOKUP($A66,$A$247:R$266,R$38+2,0),0)+IFERROR(VLOOKUP($A66,$A$313:R$332,R$38+2,0),0)+IFERROR(VLOOKUP($A66,$A$280:R$299,R$38+2,0),0)+IFERROR(VLOOKUP($A66,$A$346:R$365,R$38+2,0),0)+IFERROR(VLOOKUP($A66,$A$379:R$398,R$38+2,0),0),"")</f>
        <v/>
      </c>
      <c r="S66" s="362" t="str">
        <f>IF(AND(ISNUMBER($A66),S$46&gt;S$47),IFERROR(VLOOKUP($A66,$A$82:S$101,S$38+2,0),0)+IFERROR(VLOOKUP($A66,$A$115:S$134,S$38+2,FALSE),0)+IFERROR(VLOOKUP($A66,$A$148:S$167,S$38+2,0),0)+IFERROR(VLOOKUP($A66,$A$181:S$200,S$38+2,0),0)+IFERROR(VLOOKUP($A66,$A$214:S$233,S$38+2,0),0)+IFERROR(VLOOKUP($A66,$A$247:S$266,S$38+2,0),0)+IFERROR(VLOOKUP($A66,$A$313:S$332,S$38+2,0),0)+IFERROR(VLOOKUP($A66,$A$280:S$299,S$38+2,0),0)+IFERROR(VLOOKUP($A66,$A$346:S$365,S$38+2,0),0)+IFERROR(VLOOKUP($A66,$A$379:S$398,S$38+2,0),0),"")</f>
        <v/>
      </c>
      <c r="T66" s="362" t="str">
        <f>IF(AND(ISNUMBER($A66),T$46&gt;T$47),IFERROR(VLOOKUP($A66,$A$82:T$101,T$38+2,0),0)+IFERROR(VLOOKUP($A66,$A$115:T$134,T$38+2,FALSE),0)+IFERROR(VLOOKUP($A66,$A$148:T$167,T$38+2,0),0)+IFERROR(VLOOKUP($A66,$A$181:T$200,T$38+2,0),0)+IFERROR(VLOOKUP($A66,$A$214:T$233,T$38+2,0),0)+IFERROR(VLOOKUP($A66,$A$247:T$266,T$38+2,0),0)+IFERROR(VLOOKUP($A66,$A$313:T$332,T$38+2,0),0)+IFERROR(VLOOKUP($A66,$A$280:T$299,T$38+2,0),0)+IFERROR(VLOOKUP($A66,$A$346:T$365,T$38+2,0),0)+IFERROR(VLOOKUP($A66,$A$379:T$398,T$38+2,0),0),"")</f>
        <v/>
      </c>
      <c r="U66" s="362" t="str">
        <f>IF(AND(ISNUMBER($A66),U$46&gt;U$47),IFERROR(VLOOKUP($A66,$A$82:U$101,U$38+2,0),0)+IFERROR(VLOOKUP($A66,$A$115:U$134,U$38+2,FALSE),0)+IFERROR(VLOOKUP($A66,$A$148:U$167,U$38+2,0),0)+IFERROR(VLOOKUP($A66,$A$181:U$200,U$38+2,0),0)+IFERROR(VLOOKUP($A66,$A$214:U$233,U$38+2,0),0)+IFERROR(VLOOKUP($A66,$A$247:U$266,U$38+2,0),0)+IFERROR(VLOOKUP($A66,$A$313:U$332,U$38+2,0),0)+IFERROR(VLOOKUP($A66,$A$280:U$299,U$38+2,0),0)+IFERROR(VLOOKUP($A66,$A$346:U$365,U$38+2,0),0)+IFERROR(VLOOKUP($A66,$A$379:U$398,U$38+2,0),0),"")</f>
        <v/>
      </c>
      <c r="V66" s="362" t="str">
        <f>IF(AND(ISNUMBER($A66),V$46&gt;V$47),IFERROR(VLOOKUP($A66,$A$82:V$101,V$38+2,0),0)+IFERROR(VLOOKUP($A66,$A$115:V$134,V$38+2,FALSE),0)+IFERROR(VLOOKUP($A66,$A$148:V$167,V$38+2,0),0)+IFERROR(VLOOKUP($A66,$A$181:V$200,V$38+2,0),0)+IFERROR(VLOOKUP($A66,$A$214:V$233,V$38+2,0),0)+IFERROR(VLOOKUP($A66,$A$247:V$266,V$38+2,0),0)+IFERROR(VLOOKUP($A66,$A$313:V$332,V$38+2,0),0)+IFERROR(VLOOKUP($A66,$A$280:V$299,V$38+2,0),0)+IFERROR(VLOOKUP($A66,$A$346:V$365,V$38+2,0),0)+IFERROR(VLOOKUP($A66,$A$379:V$398,V$38+2,0),0),"")</f>
        <v/>
      </c>
      <c r="W66" s="362" t="str">
        <f>IF(AND(ISNUMBER($A66),W$46&gt;W$47),IFERROR(VLOOKUP($A66,$A$82:W$101,W$38+2,0),0)+IFERROR(VLOOKUP($A66,$A$115:W$134,W$38+2,FALSE),0)+IFERROR(VLOOKUP($A66,$A$148:W$167,W$38+2,0),0)+IFERROR(VLOOKUP($A66,$A$181:W$200,W$38+2,0),0)+IFERROR(VLOOKUP($A66,$A$214:W$233,W$38+2,0),0)+IFERROR(VLOOKUP($A66,$A$247:W$266,W$38+2,0),0)+IFERROR(VLOOKUP($A66,$A$313:W$332,W$38+2,0),0)+IFERROR(VLOOKUP($A66,$A$280:W$299,W$38+2,0),0)+IFERROR(VLOOKUP($A66,$A$346:W$365,W$38+2,0),0)+IFERROR(VLOOKUP($A66,$A$379:W$398,W$38+2,0),0),"")</f>
        <v/>
      </c>
      <c r="X66" s="362" t="str">
        <f>IF(AND(ISNUMBER($A66),X$46&gt;X$47),IFERROR(VLOOKUP($A66,$A$82:X$101,X$38+2,0),0)+IFERROR(VLOOKUP($A66,$A$115:X$134,X$38+2,FALSE),0)+IFERROR(VLOOKUP($A66,$A$148:X$167,X$38+2,0),0)+IFERROR(VLOOKUP($A66,$A$181:X$200,X$38+2,0),0)+IFERROR(VLOOKUP($A66,$A$214:X$233,X$38+2,0),0)+IFERROR(VLOOKUP($A66,$A$247:X$266,X$38+2,0),0)+IFERROR(VLOOKUP($A66,$A$313:X$332,X$38+2,0),0)+IFERROR(VLOOKUP($A66,$A$280:X$299,X$38+2,0),0)+IFERROR(VLOOKUP($A66,$A$346:X$365,X$38+2,0),0)+IFERROR(VLOOKUP($A66,$A$379:X$398,X$38+2,0),0),"")</f>
        <v/>
      </c>
      <c r="Y66" s="362" t="str">
        <f>IF(AND(ISNUMBER($A66),Y$46&gt;Y$47),IFERROR(VLOOKUP($A66,$A$82:Y$101,Y$38+2,0),0)+IFERROR(VLOOKUP($A66,$A$115:Y$134,Y$38+2,FALSE),0)+IFERROR(VLOOKUP($A66,$A$148:Y$167,Y$38+2,0),0)+IFERROR(VLOOKUP($A66,$A$181:Y$200,Y$38+2,0),0)+IFERROR(VLOOKUP($A66,$A$214:Y$233,Y$38+2,0),0)+IFERROR(VLOOKUP($A66,$A$247:Y$266,Y$38+2,0),0)+IFERROR(VLOOKUP($A66,$A$313:Y$332,Y$38+2,0),0)+IFERROR(VLOOKUP($A66,$A$280:Y$299,Y$38+2,0),0)+IFERROR(VLOOKUP($A66,$A$346:Y$365,Y$38+2,0),0)+IFERROR(VLOOKUP($A66,$A$379:Y$398,Y$38+2,0),0),"")</f>
        <v/>
      </c>
      <c r="Z66" s="362" t="str">
        <f>IF(AND(ISNUMBER($A66),Z$46&gt;Z$47),IFERROR(VLOOKUP($A66,$A$82:Z$101,Z$38+2,0),0)+IFERROR(VLOOKUP($A66,$A$115:Z$134,Z$38+2,FALSE),0)+IFERROR(VLOOKUP($A66,$A$148:Z$167,Z$38+2,0),0)+IFERROR(VLOOKUP($A66,$A$181:Z$200,Z$38+2,0),0)+IFERROR(VLOOKUP($A66,$A$214:Z$233,Z$38+2,0),0)+IFERROR(VLOOKUP($A66,$A$247:Z$266,Z$38+2,0),0)+IFERROR(VLOOKUP($A66,$A$313:Z$332,Z$38+2,0),0)+IFERROR(VLOOKUP($A66,$A$280:Z$299,Z$38+2,0),0)+IFERROR(VLOOKUP($A66,$A$346:Z$365,Z$38+2,0),0)+IFERROR(VLOOKUP($A66,$A$379:Z$398,Z$38+2,0),0),"")</f>
        <v/>
      </c>
      <c r="AA66" s="362" t="str">
        <f>IF(AND(ISNUMBER($A66),AA$46&gt;AA$47),IFERROR(VLOOKUP($A66,$A$82:AA$101,AA$38+2,0),0)+IFERROR(VLOOKUP($A66,$A$115:AA$134,AA$38+2,FALSE),0)+IFERROR(VLOOKUP($A66,$A$148:AA$167,AA$38+2,0),0)+IFERROR(VLOOKUP($A66,$A$181:AA$200,AA$38+2,0),0)+IFERROR(VLOOKUP($A66,$A$214:AA$233,AA$38+2,0),0)+IFERROR(VLOOKUP($A66,$A$247:AA$266,AA$38+2,0),0)+IFERROR(VLOOKUP($A66,$A$313:AA$332,AA$38+2,0),0)+IFERROR(VLOOKUP($A66,$A$280:AA$299,AA$38+2,0),0)+IFERROR(VLOOKUP($A66,$A$346:AA$365,AA$38+2,0),0)+IFERROR(VLOOKUP($A66,$A$379:AA$398,AA$38+2,0),0),"")</f>
        <v/>
      </c>
      <c r="AB66" s="362" t="str">
        <f>IF(AND(ISNUMBER($A66),AB$46&gt;AB$47),IFERROR(VLOOKUP($A66,$A$82:AB$101,AB$38+2,0),0)+IFERROR(VLOOKUP($A66,$A$115:AB$134,AB$38+2,FALSE),0)+IFERROR(VLOOKUP($A66,$A$148:AB$167,AB$38+2,0),0)+IFERROR(VLOOKUP($A66,$A$181:AB$200,AB$38+2,0),0)+IFERROR(VLOOKUP($A66,$A$214:AB$233,AB$38+2,0),0)+IFERROR(VLOOKUP($A66,$A$247:AB$266,AB$38+2,0),0)+IFERROR(VLOOKUP($A66,$A$313:AB$332,AB$38+2,0),0)+IFERROR(VLOOKUP($A66,$A$280:AB$299,AB$38+2,0),0)+IFERROR(VLOOKUP($A66,$A$346:AB$365,AB$38+2,0),0)+IFERROR(VLOOKUP($A66,$A$379:AB$398,AB$38+2,0),0),"")</f>
        <v/>
      </c>
      <c r="AC66" s="362" t="str">
        <f>IF(AND(ISNUMBER($A66),AC$46&gt;AC$47),IFERROR(VLOOKUP($A66,$A$82:AC$101,AC$38+2,0),0)+IFERROR(VLOOKUP($A66,$A$115:AC$134,AC$38+2,FALSE),0)+IFERROR(VLOOKUP($A66,$A$148:AC$167,AC$38+2,0),0)+IFERROR(VLOOKUP($A66,$A$181:AC$200,AC$38+2,0),0)+IFERROR(VLOOKUP($A66,$A$214:AC$233,AC$38+2,0),0)+IFERROR(VLOOKUP($A66,$A$247:AC$266,AC$38+2,0),0)+IFERROR(VLOOKUP($A66,$A$313:AC$332,AC$38+2,0),0)+IFERROR(VLOOKUP($A66,$A$280:AC$299,AC$38+2,0),0)+IFERROR(VLOOKUP($A66,$A$346:AC$365,AC$38+2,0),0)+IFERROR(VLOOKUP($A66,$A$379:AC$398,AC$38+2,0),0),"")</f>
        <v/>
      </c>
      <c r="AD66" s="362" t="str">
        <f>IF(AND(ISNUMBER($A66),AD$46&gt;AD$47),IFERROR(VLOOKUP($A66,$A$82:AD$101,AD$38+2,0),0)+IFERROR(VLOOKUP($A66,$A$115:AD$134,AD$38+2,FALSE),0)+IFERROR(VLOOKUP($A66,$A$148:AD$167,AD$38+2,0),0)+IFERROR(VLOOKUP($A66,$A$181:AD$200,AD$38+2,0),0)+IFERROR(VLOOKUP($A66,$A$214:AD$233,AD$38+2,0),0)+IFERROR(VLOOKUP($A66,$A$247:AD$266,AD$38+2,0),0)+IFERROR(VLOOKUP($A66,$A$313:AD$332,AD$38+2,0),0)+IFERROR(VLOOKUP($A66,$A$280:AD$299,AD$38+2,0),0)+IFERROR(VLOOKUP($A66,$A$346:AD$365,AD$38+2,0),0)+IFERROR(VLOOKUP($A66,$A$379:AD$398,AD$38+2,0),0),"")</f>
        <v/>
      </c>
      <c r="AE66" s="362" t="str">
        <f>IF(AND(ISNUMBER($A66),AE$46&gt;AE$47),IFERROR(VLOOKUP($A66,$A$82:AE$101,AE$38+2,0),0)+IFERROR(VLOOKUP($A66,$A$115:AE$134,AE$38+2,FALSE),0)+IFERROR(VLOOKUP($A66,$A$148:AE$167,AE$38+2,0),0)+IFERROR(VLOOKUP($A66,$A$181:AE$200,AE$38+2,0),0)+IFERROR(VLOOKUP($A66,$A$214:AE$233,AE$38+2,0),0)+IFERROR(VLOOKUP($A66,$A$247:AE$266,AE$38+2,0),0)+IFERROR(VLOOKUP($A66,$A$313:AE$332,AE$38+2,0),0)+IFERROR(VLOOKUP($A66,$A$280:AE$299,AE$38+2,0),0)+IFERROR(VLOOKUP($A66,$A$346:AE$365,AE$38+2,0),0)+IFERROR(VLOOKUP($A66,$A$379:AE$398,AE$38+2,0),0),"")</f>
        <v/>
      </c>
      <c r="AF66" s="362" t="str">
        <f>IF(AND(ISNUMBER($A66),AF$46&gt;AF$47),IFERROR(VLOOKUP($A66,$A$82:AF$101,AF$38+2,0),0)+IFERROR(VLOOKUP($A66,$A$115:AF$134,AF$38+2,FALSE),0)+IFERROR(VLOOKUP($A66,$A$148:AF$167,AF$38+2,0),0)+IFERROR(VLOOKUP($A66,$A$181:AF$200,AF$38+2,0),0)+IFERROR(VLOOKUP($A66,$A$214:AF$233,AF$38+2,0),0)+IFERROR(VLOOKUP($A66,$A$247:AF$266,AF$38+2,0),0)+IFERROR(VLOOKUP($A66,$A$313:AF$332,AF$38+2,0),0)+IFERROR(VLOOKUP($A66,$A$280:AF$299,AF$38+2,0),0)+IFERROR(VLOOKUP($A66,$A$346:AF$365,AF$38+2,0),0)+IFERROR(VLOOKUP($A66,$A$379:AF$398,AF$38+2,0),0),"")</f>
        <v/>
      </c>
      <c r="AG66" s="362" t="str">
        <f>IF(AND(ISNUMBER($A66),AG$46&gt;AG$47),IFERROR(VLOOKUP($A66,$A$82:AG$101,AG$38+2,0),0)+IFERROR(VLOOKUP($A66,$A$115:AG$134,AG$38+2,FALSE),0)+IFERROR(VLOOKUP($A66,$A$148:AG$167,AG$38+2,0),0)+IFERROR(VLOOKUP($A66,$A$181:AG$200,AG$38+2,0),0)+IFERROR(VLOOKUP($A66,$A$214:AG$233,AG$38+2,0),0)+IFERROR(VLOOKUP($A66,$A$247:AG$266,AG$38+2,0),0)+IFERROR(VLOOKUP($A66,$A$313:AG$332,AG$38+2,0),0)+IFERROR(VLOOKUP($A66,$A$280:AG$299,AG$38+2,0),0)+IFERROR(VLOOKUP($A66,$A$346:AG$365,AG$38+2,0),0)+IFERROR(VLOOKUP($A66,$A$379:AG$398,AG$38+2,0),0),"")</f>
        <v/>
      </c>
      <c r="AH66" s="362" t="str">
        <f>IF(AND(ISNUMBER($A66),AH$46&gt;AH$47),IFERROR(VLOOKUP($A66,$A$82:AH$101,AH$38+2,0),0)+IFERROR(VLOOKUP($A66,$A$115:AH$134,AH$38+2,FALSE),0)+IFERROR(VLOOKUP($A66,$A$148:AH$167,AH$38+2,0),0)+IFERROR(VLOOKUP($A66,$A$181:AH$200,AH$38+2,0),0)+IFERROR(VLOOKUP($A66,$A$214:AH$233,AH$38+2,0),0)+IFERROR(VLOOKUP($A66,$A$247:AH$266,AH$38+2,0),0)+IFERROR(VLOOKUP($A66,$A$313:AH$332,AH$38+2,0),0)+IFERROR(VLOOKUP($A66,$A$280:AH$299,AH$38+2,0),0)+IFERROR(VLOOKUP($A66,$A$346:AH$365,AH$38+2,0),0)+IFERROR(VLOOKUP($A66,$A$379:AH$398,AH$38+2,0),0),"")</f>
        <v/>
      </c>
      <c r="AI66" s="362" t="str">
        <f>IF(AND(ISNUMBER($A66),AI$46&gt;AI$47),IFERROR(VLOOKUP($A66,$A$82:AI$101,AI$38+2,0),0)+IFERROR(VLOOKUP($A66,$A$115:AI$134,AI$38+2,FALSE),0)+IFERROR(VLOOKUP($A66,$A$148:AI$167,AI$38+2,0),0)+IFERROR(VLOOKUP($A66,$A$181:AI$200,AI$38+2,0),0)+IFERROR(VLOOKUP($A66,$A$214:AI$233,AI$38+2,0),0)+IFERROR(VLOOKUP($A66,$A$247:AI$266,AI$38+2,0),0)+IFERROR(VLOOKUP($A66,$A$313:AI$332,AI$38+2,0),0)+IFERROR(VLOOKUP($A66,$A$280:AI$299,AI$38+2,0),0)+IFERROR(VLOOKUP($A66,$A$346:AI$365,AI$38+2,0),0)+IFERROR(VLOOKUP($A66,$A$379:AI$398,AI$38+2,0),0),"")</f>
        <v/>
      </c>
      <c r="AJ66" s="362" t="str">
        <f>IF(AND(ISNUMBER($A66),AJ$46&gt;AJ$47),IFERROR(VLOOKUP($A66,$A$82:AJ$101,AJ$38+2,0),0)+IFERROR(VLOOKUP($A66,$A$115:AJ$134,AJ$38+2,FALSE),0)+IFERROR(VLOOKUP($A66,$A$148:AJ$167,AJ$38+2,0),0)+IFERROR(VLOOKUP($A66,$A$181:AJ$200,AJ$38+2,0),0)+IFERROR(VLOOKUP($A66,$A$214:AJ$233,AJ$38+2,0),0)+IFERROR(VLOOKUP($A66,$A$247:AJ$266,AJ$38+2,0),0)+IFERROR(VLOOKUP($A66,$A$313:AJ$332,AJ$38+2,0),0)+IFERROR(VLOOKUP($A66,$A$280:AJ$299,AJ$38+2,0),0)+IFERROR(VLOOKUP($A66,$A$346:AJ$365,AJ$38+2,0),0)+IFERROR(VLOOKUP($A66,$A$379:AJ$398,AJ$38+2,0),0),"")</f>
        <v/>
      </c>
      <c r="AK66" s="362" t="str">
        <f>IF(AND(ISNUMBER($A66),AK$46&gt;AK$47),IFERROR(VLOOKUP($A66,$A$82:AK$101,AK$38+2,0),0)+IFERROR(VLOOKUP($A66,$A$115:AK$134,AK$38+2,FALSE),0)+IFERROR(VLOOKUP($A66,$A$148:AK$167,AK$38+2,0),0)+IFERROR(VLOOKUP($A66,$A$181:AK$200,AK$38+2,0),0)+IFERROR(VLOOKUP($A66,$A$214:AK$233,AK$38+2,0),0)+IFERROR(VLOOKUP($A66,$A$247:AK$266,AK$38+2,0),0)+IFERROR(VLOOKUP($A66,$A$313:AK$332,AK$38+2,0),0)+IFERROR(VLOOKUP($A66,$A$280:AK$299,AK$38+2,0),0)+IFERROR(VLOOKUP($A66,$A$346:AK$365,AK$38+2,0),0)+IFERROR(VLOOKUP($A66,$A$379:AK$398,AK$38+2,0),0),"")</f>
        <v/>
      </c>
      <c r="AL66" s="362" t="str">
        <f>IF(AND(ISNUMBER($A66),AL$46&gt;AL$47),IFERROR(VLOOKUP($A66,$A$82:AL$101,AL$38+2,0),0)+IFERROR(VLOOKUP($A66,$A$115:AL$134,AL$38+2,FALSE),0)+IFERROR(VLOOKUP($A66,$A$148:AL$167,AL$38+2,0),0)+IFERROR(VLOOKUP($A66,$A$181:AL$200,AL$38+2,0),0)+IFERROR(VLOOKUP($A66,$A$214:AL$233,AL$38+2,0),0)+IFERROR(VLOOKUP($A66,$A$247:AL$266,AL$38+2,0),0)+IFERROR(VLOOKUP($A66,$A$313:AL$332,AL$38+2,0),0)+IFERROR(VLOOKUP($A66,$A$280:AL$299,AL$38+2,0),0)+IFERROR(VLOOKUP($A66,$A$346:AL$365,AL$38+2,0),0)+IFERROR(VLOOKUP($A66,$A$379:AL$398,AL$38+2,0),0),"")</f>
        <v/>
      </c>
      <c r="AM66" s="362" t="str">
        <f>IF(AND(ISNUMBER($A66),AM$46&gt;AM$47),IFERROR(VLOOKUP($A66,$A$82:AM$101,AM$38+2,0),0)+IFERROR(VLOOKUP($A66,$A$115:AM$134,AM$38+2,FALSE),0)+IFERROR(VLOOKUP($A66,$A$148:AM$167,AM$38+2,0),0)+IFERROR(VLOOKUP($A66,$A$181:AM$200,AM$38+2,0),0)+IFERROR(VLOOKUP($A66,$A$214:AM$233,AM$38+2,0),0)+IFERROR(VLOOKUP($A66,$A$247:AM$266,AM$38+2,0),0)+IFERROR(VLOOKUP($A66,$A$313:AM$332,AM$38+2,0),0)+IFERROR(VLOOKUP($A66,$A$280:AM$299,AM$38+2,0),0)+IFERROR(VLOOKUP($A66,$A$346:AM$365,AM$38+2,0),0)+IFERROR(VLOOKUP($A66,$A$379:AM$398,AM$38+2,0),0),"")</f>
        <v/>
      </c>
      <c r="AN66" s="362" t="str">
        <f>IF(AND(ISNUMBER($A66),AN$46&gt;AN$47),IFERROR(VLOOKUP($A66,$A$82:AN$101,AN$38+2,0),0)+IFERROR(VLOOKUP($A66,$A$115:AN$134,AN$38+2,FALSE),0)+IFERROR(VLOOKUP($A66,$A$148:AN$167,AN$38+2,0),0)+IFERROR(VLOOKUP($A66,$A$181:AN$200,AN$38+2,0),0)+IFERROR(VLOOKUP($A66,$A$214:AN$233,AN$38+2,0),0)+IFERROR(VLOOKUP($A66,$A$247:AN$266,AN$38+2,0),0)+IFERROR(VLOOKUP($A66,$A$313:AN$332,AN$38+2,0),0)+IFERROR(VLOOKUP($A66,$A$280:AN$299,AN$38+2,0),0)+IFERROR(VLOOKUP($A66,$A$346:AN$365,AN$38+2,0),0)+IFERROR(VLOOKUP($A66,$A$379:AN$398,AN$38+2,0),0),"")</f>
        <v/>
      </c>
      <c r="AO66" s="362" t="str">
        <f>IF(AND(ISNUMBER($A66),AO$46&gt;AO$47),IFERROR(VLOOKUP($A66,$A$82:AO$101,AO$38+2,0),0)+IFERROR(VLOOKUP($A66,$A$115:AO$134,AO$38+2,FALSE),0)+IFERROR(VLOOKUP($A66,$A$148:AO$167,AO$38+2,0),0)+IFERROR(VLOOKUP($A66,$A$181:AO$200,AO$38+2,0),0)+IFERROR(VLOOKUP($A66,$A$214:AO$233,AO$38+2,0),0)+IFERROR(VLOOKUP($A66,$A$247:AO$266,AO$38+2,0),0)+IFERROR(VLOOKUP($A66,$A$313:AO$332,AO$38+2,0),0)+IFERROR(VLOOKUP($A66,$A$280:AO$299,AO$38+2,0),0)+IFERROR(VLOOKUP($A66,$A$346:AO$365,AO$38+2,0),0)+IFERROR(VLOOKUP($A66,$A$379:AO$398,AO$38+2,0),0),"")</f>
        <v/>
      </c>
      <c r="AP66" s="362" t="str">
        <f>IF(AND(ISNUMBER($A66),AP$46&gt;AP$47),IFERROR(VLOOKUP($A66,$A$82:AP$101,AP$38+2,0),0)+IFERROR(VLOOKUP($A66,$A$115:AP$134,AP$38+2,FALSE),0)+IFERROR(VLOOKUP($A66,$A$148:AP$167,AP$38+2,0),0)+IFERROR(VLOOKUP($A66,$A$181:AP$200,AP$38+2,0),0)+IFERROR(VLOOKUP($A66,$A$214:AP$233,AP$38+2,0),0)+IFERROR(VLOOKUP($A66,$A$247:AP$266,AP$38+2,0),0)+IFERROR(VLOOKUP($A66,$A$313:AP$332,AP$38+2,0),0)+IFERROR(VLOOKUP($A66,$A$280:AP$299,AP$38+2,0),0)+IFERROR(VLOOKUP($A66,$A$346:AP$365,AP$38+2,0),0)+IFERROR(VLOOKUP($A66,$A$379:AP$398,AP$38+2,0),0),"")</f>
        <v/>
      </c>
      <c r="AQ66" s="362" t="str">
        <f>IF(AND(ISNUMBER($A66),AQ$46&gt;AQ$47),IFERROR(VLOOKUP($A66,$A$82:AQ$101,AQ$38+2,0),0)+IFERROR(VLOOKUP($A66,$A$115:AQ$134,AQ$38+2,FALSE),0)+IFERROR(VLOOKUP($A66,$A$148:AQ$167,AQ$38+2,0),0)+IFERROR(VLOOKUP($A66,$A$181:AQ$200,AQ$38+2,0),0)+IFERROR(VLOOKUP($A66,$A$214:AQ$233,AQ$38+2,0),0)+IFERROR(VLOOKUP($A66,$A$247:AQ$266,AQ$38+2,0),0)+IFERROR(VLOOKUP($A66,$A$313:AQ$332,AQ$38+2,0),0)+IFERROR(VLOOKUP($A66,$A$280:AQ$299,AQ$38+2,0),0)+IFERROR(VLOOKUP($A66,$A$346:AQ$365,AQ$38+2,0),0)+IFERROR(VLOOKUP($A66,$A$379:AQ$398,AQ$38+2,0),0),"")</f>
        <v/>
      </c>
      <c r="AR66" s="362" t="str">
        <f>IF(AND(ISNUMBER($A66),AR$46&gt;AR$47),IFERROR(VLOOKUP($A66,$A$82:AR$101,AR$38+2,0),0)+IFERROR(VLOOKUP($A66,$A$115:AR$134,AR$38+2,FALSE),0)+IFERROR(VLOOKUP($A66,$A$148:AR$167,AR$38+2,0),0)+IFERROR(VLOOKUP($A66,$A$181:AR$200,AR$38+2,0),0)+IFERROR(VLOOKUP($A66,$A$214:AR$233,AR$38+2,0),0)+IFERROR(VLOOKUP($A66,$A$247:AR$266,AR$38+2,0),0)+IFERROR(VLOOKUP($A66,$A$313:AR$332,AR$38+2,0),0)+IFERROR(VLOOKUP($A66,$A$280:AR$299,AR$38+2,0),0)+IFERROR(VLOOKUP($A66,$A$346:AR$365,AR$38+2,0),0)+IFERROR(VLOOKUP($A66,$A$379:AR$398,AR$38+2,0),0),"")</f>
        <v/>
      </c>
      <c r="AS66" s="362" t="str">
        <f>IF(AND(ISNUMBER($A66),AS$46&gt;AS$47),IFERROR(VLOOKUP($A66,$A$82:AS$101,AS$38+2,0),0)+IFERROR(VLOOKUP($A66,$A$115:AS$134,AS$38+2,FALSE),0)+IFERROR(VLOOKUP($A66,$A$148:AS$167,AS$38+2,0),0)+IFERROR(VLOOKUP($A66,$A$181:AS$200,AS$38+2,0),0)+IFERROR(VLOOKUP($A66,$A$214:AS$233,AS$38+2,0),0)+IFERROR(VLOOKUP($A66,$A$247:AS$266,AS$38+2,0),0)+IFERROR(VLOOKUP($A66,$A$313:AS$332,AS$38+2,0),0)+IFERROR(VLOOKUP($A66,$A$280:AS$299,AS$38+2,0),0)+IFERROR(VLOOKUP($A66,$A$346:AS$365,AS$38+2,0),0)+IFERROR(VLOOKUP($A66,$A$379:AS$398,AS$38+2,0),0),"")</f>
        <v/>
      </c>
      <c r="AT66" s="362" t="str">
        <f>IF(AND(ISNUMBER($A66),AT$46&gt;AT$47),IFERROR(VLOOKUP($A66,$A$82:AT$101,AT$38+2,0),0)+IFERROR(VLOOKUP($A66,$A$115:AT$134,AT$38+2,FALSE),0)+IFERROR(VLOOKUP($A66,$A$148:AT$167,AT$38+2,0),0)+IFERROR(VLOOKUP($A66,$A$181:AT$200,AT$38+2,0),0)+IFERROR(VLOOKUP($A66,$A$214:AT$233,AT$38+2,0),0)+IFERROR(VLOOKUP($A66,$A$247:AT$266,AT$38+2,0),0)+IFERROR(VLOOKUP($A66,$A$313:AT$332,AT$38+2,0),0)+IFERROR(VLOOKUP($A66,$A$280:AT$299,AT$38+2,0),0)+IFERROR(VLOOKUP($A66,$A$346:AT$365,AT$38+2,0),0)+IFERROR(VLOOKUP($A66,$A$379:AT$398,AT$38+2,0),0),"")</f>
        <v/>
      </c>
      <c r="AU66" s="362" t="str">
        <f>IF(AND(ISNUMBER($A66),AU$46&gt;AU$47),IFERROR(VLOOKUP($A66,$A$82:AU$101,AU$38+2,0),0)+IFERROR(VLOOKUP($A66,$A$115:AU$134,AU$38+2,FALSE),0)+IFERROR(VLOOKUP($A66,$A$148:AU$167,AU$38+2,0),0)+IFERROR(VLOOKUP($A66,$A$181:AU$200,AU$38+2,0),0)+IFERROR(VLOOKUP($A66,$A$214:AU$233,AU$38+2,0),0)+IFERROR(VLOOKUP($A66,$A$247:AU$266,AU$38+2,0),0)+IFERROR(VLOOKUP($A66,$A$313:AU$332,AU$38+2,0),0)+IFERROR(VLOOKUP($A66,$A$280:AU$299,AU$38+2,0),0)+IFERROR(VLOOKUP($A66,$A$346:AU$365,AU$38+2,0),0)+IFERROR(VLOOKUP($A66,$A$379:AU$398,AU$38+2,0),0),"")</f>
        <v/>
      </c>
      <c r="AV66" s="362" t="str">
        <f>IF(AND(ISNUMBER($A66),AV$46&gt;AV$47),IFERROR(VLOOKUP($A66,$A$82:AV$101,AV$38+2,0),0)+IFERROR(VLOOKUP($A66,$A$115:AV$134,AV$38+2,FALSE),0)+IFERROR(VLOOKUP($A66,$A$148:AV$167,AV$38+2,0),0)+IFERROR(VLOOKUP($A66,$A$181:AV$200,AV$38+2,0),0)+IFERROR(VLOOKUP($A66,$A$214:AV$233,AV$38+2,0),0)+IFERROR(VLOOKUP($A66,$A$247:AV$266,AV$38+2,0),0)+IFERROR(VLOOKUP($A66,$A$313:AV$332,AV$38+2,0),0)+IFERROR(VLOOKUP($A66,$A$280:AV$299,AV$38+2,0),0)+IFERROR(VLOOKUP($A66,$A$346:AV$365,AV$38+2,0),0)+IFERROR(VLOOKUP($A66,$A$379:AV$398,AV$38+2,0),0),"")</f>
        <v/>
      </c>
      <c r="AW66" s="362" t="str">
        <f>IF(AND(ISNUMBER($A66),AW$46&gt;AW$47),IFERROR(VLOOKUP($A66,$A$82:AW$101,AW$38+2,0),0)+IFERROR(VLOOKUP($A66,$A$115:AW$134,AW$38+2,FALSE),0)+IFERROR(VLOOKUP($A66,$A$148:AW$167,AW$38+2,0),0)+IFERROR(VLOOKUP($A66,$A$181:AW$200,AW$38+2,0),0)+IFERROR(VLOOKUP($A66,$A$214:AW$233,AW$38+2,0),0)+IFERROR(VLOOKUP($A66,$A$247:AW$266,AW$38+2,0),0)+IFERROR(VLOOKUP($A66,$A$313:AW$332,AW$38+2,0),0)+IFERROR(VLOOKUP($A66,$A$280:AW$299,AW$38+2,0),0)+IFERROR(VLOOKUP($A66,$A$346:AW$365,AW$38+2,0),0)+IFERROR(VLOOKUP($A66,$A$379:AW$398,AW$38+2,0),0),"")</f>
        <v/>
      </c>
      <c r="AX66" s="362" t="str">
        <f>IF(AND(ISNUMBER($A66),AX$46&gt;AX$47),IFERROR(VLOOKUP($A66,$A$82:AX$101,AX$38+2,0),0)+IFERROR(VLOOKUP($A66,$A$115:AX$134,AX$38+2,FALSE),0)+IFERROR(VLOOKUP($A66,$A$148:AX$167,AX$38+2,0),0)+IFERROR(VLOOKUP($A66,$A$181:AX$200,AX$38+2,0),0)+IFERROR(VLOOKUP($A66,$A$214:AX$233,AX$38+2,0),0)+IFERROR(VLOOKUP($A66,$A$247:AX$266,AX$38+2,0),0)+IFERROR(VLOOKUP($A66,$A$313:AX$332,AX$38+2,0),0)+IFERROR(VLOOKUP($A66,$A$280:AX$299,AX$38+2,0),0)+IFERROR(VLOOKUP($A66,$A$346:AX$365,AX$38+2,0),0)+IFERROR(VLOOKUP($A66,$A$379:AX$398,AX$38+2,0),0),"")</f>
        <v/>
      </c>
      <c r="AY66" s="362" t="str">
        <f>IF(AND(ISNUMBER($A66),AY$46&gt;AY$47),IFERROR(VLOOKUP($A66,$A$82:AY$101,AY$38+2,0),0)+IFERROR(VLOOKUP($A66,$A$115:AY$134,AY$38+2,FALSE),0)+IFERROR(VLOOKUP($A66,$A$148:AY$167,AY$38+2,0),0)+IFERROR(VLOOKUP($A66,$A$181:AY$200,AY$38+2,0),0)+IFERROR(VLOOKUP($A66,$A$214:AY$233,AY$38+2,0),0)+IFERROR(VLOOKUP($A66,$A$247:AY$266,AY$38+2,0),0)+IFERROR(VLOOKUP($A66,$A$313:AY$332,AY$38+2,0),0)+IFERROR(VLOOKUP($A66,$A$280:AY$299,AY$38+2,0),0)+IFERROR(VLOOKUP($A66,$A$346:AY$365,AY$38+2,0),0)+IFERROR(VLOOKUP($A66,$A$379:AY$398,AY$38+2,0),0),"")</f>
        <v/>
      </c>
      <c r="AZ66" s="362" t="str">
        <f>IF(AND(ISNUMBER($A66),AZ$46&gt;AZ$47),IFERROR(VLOOKUP($A66,$A$82:AZ$101,AZ$38+2,0),0)+IFERROR(VLOOKUP($A66,$A$115:AZ$134,AZ$38+2,FALSE),0)+IFERROR(VLOOKUP($A66,$A$148:AZ$167,AZ$38+2,0),0)+IFERROR(VLOOKUP($A66,$A$181:AZ$200,AZ$38+2,0),0)+IFERROR(VLOOKUP($A66,$A$214:AZ$233,AZ$38+2,0),0)+IFERROR(VLOOKUP($A66,$A$247:AZ$266,AZ$38+2,0),0)+IFERROR(VLOOKUP($A66,$A$313:AZ$332,AZ$38+2,0),0)+IFERROR(VLOOKUP($A66,$A$280:AZ$299,AZ$38+2,0),0)+IFERROR(VLOOKUP($A66,$A$346:AZ$365,AZ$38+2,0),0)+IFERROR(VLOOKUP($A66,$A$379:AZ$398,AZ$38+2,0),0),"")</f>
        <v/>
      </c>
      <c r="BA66" s="363" t="str">
        <f>IF(AND(ISNUMBER($A66),BA$46&gt;BA$47),IFERROR(VLOOKUP($A66,$A$82:BA$101,BA$38+2,0),0)+IFERROR(VLOOKUP($A66,$A$115:BA$134,BA$38+2,FALSE),0)+IFERROR(VLOOKUP($A66,$A$148:BA$167,BA$38+2,0),0)+IFERROR(VLOOKUP($A66,$A$181:BA$200,BA$38+2,0),0)+IFERROR(VLOOKUP($A66,$A$214:BA$233,BA$38+2,0),0)+IFERROR(VLOOKUP($A66,$A$247:BA$266,BA$38+2,0),0)+IFERROR(VLOOKUP($A66,$A$313:BA$332,BA$38+2,0),0)+IFERROR(VLOOKUP($A66,$A$280:BA$299,BA$38+2,0),0)+IFERROR(VLOOKUP($A66,$A$346:BA$365,BA$38+2,0),0)+IFERROR(VLOOKUP($A66,$A$379:BA$398,BA$38+2,0),0),"")</f>
        <v/>
      </c>
    </row>
    <row r="67" spans="1:53" x14ac:dyDescent="0.2">
      <c r="A67" s="340" t="str">
        <f>IF($B43=COUNT($A50:$A66),"",IF(A66&lt;DATE(YEAR(A66),MONTH($K$4),DAY($K$4)),DATE(YEAR(A66),MONTH($K$4),DAY($K$4)),IF(A66&lt;DATE(YEAR(A66),MONTH($K$5),DAY($K$5)),DATE(YEAR(A66),MONTH($K$5),DAY($K$5)),IF(A66&lt;DATE(YEAR(A66),MONTH($K$6),DAY($K$6)),DATE(YEAR(A66),MONTH($K$6),DAY($K$6)),DATE(YEAR(A66)+1,MONTH($K$3),DAY($K$3))))))</f>
        <v/>
      </c>
      <c r="B67" s="335" t="str">
        <f t="shared" si="17"/>
        <v/>
      </c>
      <c r="C67" s="362" t="str">
        <f>IF(AND(ISNUMBER($A67),C$46&gt;C$47),IFERROR(VLOOKUP($A67,$A$82:C$101,C$38+2,0),0)+IFERROR(VLOOKUP($A67,$A$115:C$134,C$38+2,FALSE),0)+IFERROR(VLOOKUP($A67,$A$148:C$167,C$38+2,0),0)+IFERROR(VLOOKUP($A67,$A$181:C$200,C$38+2,0),0)+IFERROR(VLOOKUP($A67,$A$214:C$233,C$38+2,0),0)+IFERROR(VLOOKUP($A67,$A$247:C$266,C$38+2,0),0)+IFERROR(VLOOKUP($A67,$A$313:C$332,C$38+2,0),0)+IFERROR(VLOOKUP($A67,$A$280:C$299,C$38+2,0),0)+IFERROR(VLOOKUP($A67,$A$346:C$365,C$38+2,0),0)+IFERROR(VLOOKUP($A67,$A$379:C$398,C$38+2,0),0),"")</f>
        <v/>
      </c>
      <c r="D67" s="362" t="str">
        <f>IF(AND(ISNUMBER($A67),D$46&gt;D$47),IFERROR(VLOOKUP($A67,$A$82:D$101,D$38+2,0),0)+IFERROR(VLOOKUP($A67,$A$115:D$134,D$38+2,FALSE),0)+IFERROR(VLOOKUP($A67,$A$148:D$167,D$38+2,0),0)+IFERROR(VLOOKUP($A67,$A$181:D$200,D$38+2,0),0)+IFERROR(VLOOKUP($A67,$A$214:D$233,D$38+2,0),0)+IFERROR(VLOOKUP($A67,$A$247:D$266,D$38+2,0),0)+IFERROR(VLOOKUP($A67,$A$313:D$332,D$38+2,0),0)+IFERROR(VLOOKUP($A67,$A$280:D$299,D$38+2,0),0)+IFERROR(VLOOKUP($A67,$A$346:D$365,D$38+2,0),0)+IFERROR(VLOOKUP($A67,$A$379:D$398,D$38+2,0),0),"")</f>
        <v/>
      </c>
      <c r="E67" s="362" t="str">
        <f>IF(AND(ISNUMBER($A67),E$46&gt;E$47),IFERROR(VLOOKUP($A67,$A$82:E$101,E$38+2,0),0)+IFERROR(VLOOKUP($A67,$A$115:E$134,E$38+2,FALSE),0)+IFERROR(VLOOKUP($A67,$A$148:E$167,E$38+2,0),0)+IFERROR(VLOOKUP($A67,$A$181:E$200,E$38+2,0),0)+IFERROR(VLOOKUP($A67,$A$214:E$233,E$38+2,0),0)+IFERROR(VLOOKUP($A67,$A$247:E$266,E$38+2,0),0)+IFERROR(VLOOKUP($A67,$A$313:E$332,E$38+2,0),0)+IFERROR(VLOOKUP($A67,$A$280:E$299,E$38+2,0),0)+IFERROR(VLOOKUP($A67,$A$346:E$365,E$38+2,0),0)+IFERROR(VLOOKUP($A67,$A$379:E$398,E$38+2,0),0),"")</f>
        <v/>
      </c>
      <c r="F67" s="362" t="str">
        <f>IF(AND(ISNUMBER($A67),F$46&gt;F$47),IFERROR(VLOOKUP($A67,$A$82:F$101,F$38+2,0),0)+IFERROR(VLOOKUP($A67,$A$115:F$134,F$38+2,FALSE),0)+IFERROR(VLOOKUP($A67,$A$148:F$167,F$38+2,0),0)+IFERROR(VLOOKUP($A67,$A$181:F$200,F$38+2,0),0)+IFERROR(VLOOKUP($A67,$A$214:F$233,F$38+2,0),0)+IFERROR(VLOOKUP($A67,$A$247:F$266,F$38+2,0),0)+IFERROR(VLOOKUP($A67,$A$313:F$332,F$38+2,0),0)+IFERROR(VLOOKUP($A67,$A$280:F$299,F$38+2,0),0)+IFERROR(VLOOKUP($A67,$A$346:F$365,F$38+2,0),0)+IFERROR(VLOOKUP($A67,$A$379:F$398,F$38+2,0),0),"")</f>
        <v/>
      </c>
      <c r="G67" s="362" t="str">
        <f>IF(AND(ISNUMBER($A67),G$46&gt;G$47),IFERROR(VLOOKUP($A67,$A$82:G$101,G$38+2,0),0)+IFERROR(VLOOKUP($A67,$A$115:G$134,G$38+2,FALSE),0)+IFERROR(VLOOKUP($A67,$A$148:G$167,G$38+2,0),0)+IFERROR(VLOOKUP($A67,$A$181:G$200,G$38+2,0),0)+IFERROR(VLOOKUP($A67,$A$214:G$233,G$38+2,0),0)+IFERROR(VLOOKUP($A67,$A$247:G$266,G$38+2,0),0)+IFERROR(VLOOKUP($A67,$A$313:G$332,G$38+2,0),0)+IFERROR(VLOOKUP($A67,$A$280:G$299,G$38+2,0),0)+IFERROR(VLOOKUP($A67,$A$346:G$365,G$38+2,0),0)+IFERROR(VLOOKUP($A67,$A$379:G$398,G$38+2,0),0),"")</f>
        <v/>
      </c>
      <c r="H67" s="362" t="str">
        <f>IF(AND(ISNUMBER($A67),H$46&gt;H$47),IFERROR(VLOOKUP($A67,$A$82:H$101,H$38+2,0),0)+IFERROR(VLOOKUP($A67,$A$115:H$134,H$38+2,FALSE),0)+IFERROR(VLOOKUP($A67,$A$148:H$167,H$38+2,0),0)+IFERROR(VLOOKUP($A67,$A$181:H$200,H$38+2,0),0)+IFERROR(VLOOKUP($A67,$A$214:H$233,H$38+2,0),0)+IFERROR(VLOOKUP($A67,$A$247:H$266,H$38+2,0),0)+IFERROR(VLOOKUP($A67,$A$313:H$332,H$38+2,0),0)+IFERROR(VLOOKUP($A67,$A$280:H$299,H$38+2,0),0)+IFERROR(VLOOKUP($A67,$A$346:H$365,H$38+2,0),0)+IFERROR(VLOOKUP($A67,$A$379:H$398,H$38+2,0),0),"")</f>
        <v/>
      </c>
      <c r="I67" s="362" t="str">
        <f>IF(AND(ISNUMBER($A67),I$46&gt;I$47),IFERROR(VLOOKUP($A67,$A$82:I$101,I$38+2,0),0)+IFERROR(VLOOKUP($A67,$A$115:I$134,I$38+2,FALSE),0)+IFERROR(VLOOKUP($A67,$A$148:I$167,I$38+2,0),0)+IFERROR(VLOOKUP($A67,$A$181:I$200,I$38+2,0),0)+IFERROR(VLOOKUP($A67,$A$214:I$233,I$38+2,0),0)+IFERROR(VLOOKUP($A67,$A$247:I$266,I$38+2,0),0)+IFERROR(VLOOKUP($A67,$A$313:I$332,I$38+2,0),0)+IFERROR(VLOOKUP($A67,$A$280:I$299,I$38+2,0),0)+IFERROR(VLOOKUP($A67,$A$346:I$365,I$38+2,0),0)+IFERROR(VLOOKUP($A67,$A$379:I$398,I$38+2,0),0),"")</f>
        <v/>
      </c>
      <c r="J67" s="362" t="str">
        <f>IF(AND(ISNUMBER($A67),J$46&gt;J$47),IFERROR(VLOOKUP($A67,$A$82:J$101,J$38+2,0),0)+IFERROR(VLOOKUP($A67,$A$115:J$134,J$38+2,FALSE),0)+IFERROR(VLOOKUP($A67,$A$148:J$167,J$38+2,0),0)+IFERROR(VLOOKUP($A67,$A$181:J$200,J$38+2,0),0)+IFERROR(VLOOKUP($A67,$A$214:J$233,J$38+2,0),0)+IFERROR(VLOOKUP($A67,$A$247:J$266,J$38+2,0),0)+IFERROR(VLOOKUP($A67,$A$313:J$332,J$38+2,0),0)+IFERROR(VLOOKUP($A67,$A$280:J$299,J$38+2,0),0)+IFERROR(VLOOKUP($A67,$A$346:J$365,J$38+2,0),0)+IFERROR(VLOOKUP($A67,$A$379:J$398,J$38+2,0),0),"")</f>
        <v/>
      </c>
      <c r="K67" s="362" t="str">
        <f>IF(AND(ISNUMBER($A67),K$46&gt;K$47),IFERROR(VLOOKUP($A67,$A$82:K$101,K$38+2,0),0)+IFERROR(VLOOKUP($A67,$A$115:K$134,K$38+2,FALSE),0)+IFERROR(VLOOKUP($A67,$A$148:K$167,K$38+2,0),0)+IFERROR(VLOOKUP($A67,$A$181:K$200,K$38+2,0),0)+IFERROR(VLOOKUP($A67,$A$214:K$233,K$38+2,0),0)+IFERROR(VLOOKUP($A67,$A$247:K$266,K$38+2,0),0)+IFERROR(VLOOKUP($A67,$A$313:K$332,K$38+2,0),0)+IFERROR(VLOOKUP($A67,$A$280:K$299,K$38+2,0),0)+IFERROR(VLOOKUP($A67,$A$346:K$365,K$38+2,0),0)+IFERROR(VLOOKUP($A67,$A$379:K$398,K$38+2,0),0),"")</f>
        <v/>
      </c>
      <c r="L67" s="362" t="str">
        <f>IF(AND(ISNUMBER($A67),L$46&gt;L$47),IFERROR(VLOOKUP($A67,$A$82:L$101,L$38+2,0),0)+IFERROR(VLOOKUP($A67,$A$115:L$134,L$38+2,FALSE),0)+IFERROR(VLOOKUP($A67,$A$148:L$167,L$38+2,0),0)+IFERROR(VLOOKUP($A67,$A$181:L$200,L$38+2,0),0)+IFERROR(VLOOKUP($A67,$A$214:L$233,L$38+2,0),0)+IFERROR(VLOOKUP($A67,$A$247:L$266,L$38+2,0),0)+IFERROR(VLOOKUP($A67,$A$313:L$332,L$38+2,0),0)+IFERROR(VLOOKUP($A67,$A$280:L$299,L$38+2,0),0)+IFERROR(VLOOKUP($A67,$A$346:L$365,L$38+2,0),0)+IFERROR(VLOOKUP($A67,$A$379:L$398,L$38+2,0),0),"")</f>
        <v/>
      </c>
      <c r="M67" s="362" t="str">
        <f>IF(AND(ISNUMBER($A67),M$46&gt;M$47),IFERROR(VLOOKUP($A67,$A$82:M$101,M$38+2,0),0)+IFERROR(VLOOKUP($A67,$A$115:M$134,M$38+2,FALSE),0)+IFERROR(VLOOKUP($A67,$A$148:M$167,M$38+2,0),0)+IFERROR(VLOOKUP($A67,$A$181:M$200,M$38+2,0),0)+IFERROR(VLOOKUP($A67,$A$214:M$233,M$38+2,0),0)+IFERROR(VLOOKUP($A67,$A$247:M$266,M$38+2,0),0)+IFERROR(VLOOKUP($A67,$A$313:M$332,M$38+2,0),0)+IFERROR(VLOOKUP($A67,$A$280:M$299,M$38+2,0),0)+IFERROR(VLOOKUP($A67,$A$346:M$365,M$38+2,0),0)+IFERROR(VLOOKUP($A67,$A$379:M$398,M$38+2,0),0),"")</f>
        <v/>
      </c>
      <c r="N67" s="362" t="str">
        <f>IF(AND(ISNUMBER($A67),N$46&gt;N$47),IFERROR(VLOOKUP($A67,$A$82:N$101,N$38+2,0),0)+IFERROR(VLOOKUP($A67,$A$115:N$134,N$38+2,FALSE),0)+IFERROR(VLOOKUP($A67,$A$148:N$167,N$38+2,0),0)+IFERROR(VLOOKUP($A67,$A$181:N$200,N$38+2,0),0)+IFERROR(VLOOKUP($A67,$A$214:N$233,N$38+2,0),0)+IFERROR(VLOOKUP($A67,$A$247:N$266,N$38+2,0),0)+IFERROR(VLOOKUP($A67,$A$313:N$332,N$38+2,0),0)+IFERROR(VLOOKUP($A67,$A$280:N$299,N$38+2,0),0)+IFERROR(VLOOKUP($A67,$A$346:N$365,N$38+2,0),0)+IFERROR(VLOOKUP($A67,$A$379:N$398,N$38+2,0),0),"")</f>
        <v/>
      </c>
      <c r="O67" s="362" t="str">
        <f>IF(AND(ISNUMBER($A67),O$46&gt;O$47),IFERROR(VLOOKUP($A67,$A$82:O$101,O$38+2,0),0)+IFERROR(VLOOKUP($A67,$A$115:O$134,O$38+2,FALSE),0)+IFERROR(VLOOKUP($A67,$A$148:O$167,O$38+2,0),0)+IFERROR(VLOOKUP($A67,$A$181:O$200,O$38+2,0),0)+IFERROR(VLOOKUP($A67,$A$214:O$233,O$38+2,0),0)+IFERROR(VLOOKUP($A67,$A$247:O$266,O$38+2,0),0)+IFERROR(VLOOKUP($A67,$A$313:O$332,O$38+2,0),0)+IFERROR(VLOOKUP($A67,$A$280:O$299,O$38+2,0),0)+IFERROR(VLOOKUP($A67,$A$346:O$365,O$38+2,0),0)+IFERROR(VLOOKUP($A67,$A$379:O$398,O$38+2,0),0),"")</f>
        <v/>
      </c>
      <c r="P67" s="362" t="str">
        <f>IF(AND(ISNUMBER($A67),P$46&gt;P$47),IFERROR(VLOOKUP($A67,$A$82:P$101,P$38+2,0),0)+IFERROR(VLOOKUP($A67,$A$115:P$134,P$38+2,FALSE),0)+IFERROR(VLOOKUP($A67,$A$148:P$167,P$38+2,0),0)+IFERROR(VLOOKUP($A67,$A$181:P$200,P$38+2,0),0)+IFERROR(VLOOKUP($A67,$A$214:P$233,P$38+2,0),0)+IFERROR(VLOOKUP($A67,$A$247:P$266,P$38+2,0),0)+IFERROR(VLOOKUP($A67,$A$313:P$332,P$38+2,0),0)+IFERROR(VLOOKUP($A67,$A$280:P$299,P$38+2,0),0)+IFERROR(VLOOKUP($A67,$A$346:P$365,P$38+2,0),0)+IFERROR(VLOOKUP($A67,$A$379:P$398,P$38+2,0),0),"")</f>
        <v/>
      </c>
      <c r="Q67" s="362" t="str">
        <f>IF(AND(ISNUMBER($A67),Q$46&gt;Q$47),IFERROR(VLOOKUP($A67,$A$82:Q$101,Q$38+2,0),0)+IFERROR(VLOOKUP($A67,$A$115:Q$134,Q$38+2,FALSE),0)+IFERROR(VLOOKUP($A67,$A$148:Q$167,Q$38+2,0),0)+IFERROR(VLOOKUP($A67,$A$181:Q$200,Q$38+2,0),0)+IFERROR(VLOOKUP($A67,$A$214:Q$233,Q$38+2,0),0)+IFERROR(VLOOKUP($A67,$A$247:Q$266,Q$38+2,0),0)+IFERROR(VLOOKUP($A67,$A$313:Q$332,Q$38+2,0),0)+IFERROR(VLOOKUP($A67,$A$280:Q$299,Q$38+2,0),0)+IFERROR(VLOOKUP($A67,$A$346:Q$365,Q$38+2,0),0)+IFERROR(VLOOKUP($A67,$A$379:Q$398,Q$38+2,0),0),"")</f>
        <v/>
      </c>
      <c r="R67" s="362" t="str">
        <f>IF(AND(ISNUMBER($A67),R$46&gt;R$47),IFERROR(VLOOKUP($A67,$A$82:R$101,R$38+2,0),0)+IFERROR(VLOOKUP($A67,$A$115:R$134,R$38+2,FALSE),0)+IFERROR(VLOOKUP($A67,$A$148:R$167,R$38+2,0),0)+IFERROR(VLOOKUP($A67,$A$181:R$200,R$38+2,0),0)+IFERROR(VLOOKUP($A67,$A$214:R$233,R$38+2,0),0)+IFERROR(VLOOKUP($A67,$A$247:R$266,R$38+2,0),0)+IFERROR(VLOOKUP($A67,$A$313:R$332,R$38+2,0),0)+IFERROR(VLOOKUP($A67,$A$280:R$299,R$38+2,0),0)+IFERROR(VLOOKUP($A67,$A$346:R$365,R$38+2,0),0)+IFERROR(VLOOKUP($A67,$A$379:R$398,R$38+2,0),0),"")</f>
        <v/>
      </c>
      <c r="S67" s="362" t="str">
        <f>IF(AND(ISNUMBER($A67),S$46&gt;S$47),IFERROR(VLOOKUP($A67,$A$82:S$101,S$38+2,0),0)+IFERROR(VLOOKUP($A67,$A$115:S$134,S$38+2,FALSE),0)+IFERROR(VLOOKUP($A67,$A$148:S$167,S$38+2,0),0)+IFERROR(VLOOKUP($A67,$A$181:S$200,S$38+2,0),0)+IFERROR(VLOOKUP($A67,$A$214:S$233,S$38+2,0),0)+IFERROR(VLOOKUP($A67,$A$247:S$266,S$38+2,0),0)+IFERROR(VLOOKUP($A67,$A$313:S$332,S$38+2,0),0)+IFERROR(VLOOKUP($A67,$A$280:S$299,S$38+2,0),0)+IFERROR(VLOOKUP($A67,$A$346:S$365,S$38+2,0),0)+IFERROR(VLOOKUP($A67,$A$379:S$398,S$38+2,0),0),"")</f>
        <v/>
      </c>
      <c r="T67" s="362" t="str">
        <f>IF(AND(ISNUMBER($A67),T$46&gt;T$47),IFERROR(VLOOKUP($A67,$A$82:T$101,T$38+2,0),0)+IFERROR(VLOOKUP($A67,$A$115:T$134,T$38+2,FALSE),0)+IFERROR(VLOOKUP($A67,$A$148:T$167,T$38+2,0),0)+IFERROR(VLOOKUP($A67,$A$181:T$200,T$38+2,0),0)+IFERROR(VLOOKUP($A67,$A$214:T$233,T$38+2,0),0)+IFERROR(VLOOKUP($A67,$A$247:T$266,T$38+2,0),0)+IFERROR(VLOOKUP($A67,$A$313:T$332,T$38+2,0),0)+IFERROR(VLOOKUP($A67,$A$280:T$299,T$38+2,0),0)+IFERROR(VLOOKUP($A67,$A$346:T$365,T$38+2,0),0)+IFERROR(VLOOKUP($A67,$A$379:T$398,T$38+2,0),0),"")</f>
        <v/>
      </c>
      <c r="U67" s="362" t="str">
        <f>IF(AND(ISNUMBER($A67),U$46&gt;U$47),IFERROR(VLOOKUP($A67,$A$82:U$101,U$38+2,0),0)+IFERROR(VLOOKUP($A67,$A$115:U$134,U$38+2,FALSE),0)+IFERROR(VLOOKUP($A67,$A$148:U$167,U$38+2,0),0)+IFERROR(VLOOKUP($A67,$A$181:U$200,U$38+2,0),0)+IFERROR(VLOOKUP($A67,$A$214:U$233,U$38+2,0),0)+IFERROR(VLOOKUP($A67,$A$247:U$266,U$38+2,0),0)+IFERROR(VLOOKUP($A67,$A$313:U$332,U$38+2,0),0)+IFERROR(VLOOKUP($A67,$A$280:U$299,U$38+2,0),0)+IFERROR(VLOOKUP($A67,$A$346:U$365,U$38+2,0),0)+IFERROR(VLOOKUP($A67,$A$379:U$398,U$38+2,0),0),"")</f>
        <v/>
      </c>
      <c r="V67" s="362" t="str">
        <f>IF(AND(ISNUMBER($A67),V$46&gt;V$47),IFERROR(VLOOKUP($A67,$A$82:V$101,V$38+2,0),0)+IFERROR(VLOOKUP($A67,$A$115:V$134,V$38+2,FALSE),0)+IFERROR(VLOOKUP($A67,$A$148:V$167,V$38+2,0),0)+IFERROR(VLOOKUP($A67,$A$181:V$200,V$38+2,0),0)+IFERROR(VLOOKUP($A67,$A$214:V$233,V$38+2,0),0)+IFERROR(VLOOKUP($A67,$A$247:V$266,V$38+2,0),0)+IFERROR(VLOOKUP($A67,$A$313:V$332,V$38+2,0),0)+IFERROR(VLOOKUP($A67,$A$280:V$299,V$38+2,0),0)+IFERROR(VLOOKUP($A67,$A$346:V$365,V$38+2,0),0)+IFERROR(VLOOKUP($A67,$A$379:V$398,V$38+2,0),0),"")</f>
        <v/>
      </c>
      <c r="W67" s="362" t="str">
        <f>IF(AND(ISNUMBER($A67),W$46&gt;W$47),IFERROR(VLOOKUP($A67,$A$82:W$101,W$38+2,0),0)+IFERROR(VLOOKUP($A67,$A$115:W$134,W$38+2,FALSE),0)+IFERROR(VLOOKUP($A67,$A$148:W$167,W$38+2,0),0)+IFERROR(VLOOKUP($A67,$A$181:W$200,W$38+2,0),0)+IFERROR(VLOOKUP($A67,$A$214:W$233,W$38+2,0),0)+IFERROR(VLOOKUP($A67,$A$247:W$266,W$38+2,0),0)+IFERROR(VLOOKUP($A67,$A$313:W$332,W$38+2,0),0)+IFERROR(VLOOKUP($A67,$A$280:W$299,W$38+2,0),0)+IFERROR(VLOOKUP($A67,$A$346:W$365,W$38+2,0),0)+IFERROR(VLOOKUP($A67,$A$379:W$398,W$38+2,0),0),"")</f>
        <v/>
      </c>
      <c r="X67" s="362" t="str">
        <f>IF(AND(ISNUMBER($A67),X$46&gt;X$47),IFERROR(VLOOKUP($A67,$A$82:X$101,X$38+2,0),0)+IFERROR(VLOOKUP($A67,$A$115:X$134,X$38+2,FALSE),0)+IFERROR(VLOOKUP($A67,$A$148:X$167,X$38+2,0),0)+IFERROR(VLOOKUP($A67,$A$181:X$200,X$38+2,0),0)+IFERROR(VLOOKUP($A67,$A$214:X$233,X$38+2,0),0)+IFERROR(VLOOKUP($A67,$A$247:X$266,X$38+2,0),0)+IFERROR(VLOOKUP($A67,$A$313:X$332,X$38+2,0),0)+IFERROR(VLOOKUP($A67,$A$280:X$299,X$38+2,0),0)+IFERROR(VLOOKUP($A67,$A$346:X$365,X$38+2,0),0)+IFERROR(VLOOKUP($A67,$A$379:X$398,X$38+2,0),0),"")</f>
        <v/>
      </c>
      <c r="Y67" s="362" t="str">
        <f>IF(AND(ISNUMBER($A67),Y$46&gt;Y$47),IFERROR(VLOOKUP($A67,$A$82:Y$101,Y$38+2,0),0)+IFERROR(VLOOKUP($A67,$A$115:Y$134,Y$38+2,FALSE),0)+IFERROR(VLOOKUP($A67,$A$148:Y$167,Y$38+2,0),0)+IFERROR(VLOOKUP($A67,$A$181:Y$200,Y$38+2,0),0)+IFERROR(VLOOKUP($A67,$A$214:Y$233,Y$38+2,0),0)+IFERROR(VLOOKUP($A67,$A$247:Y$266,Y$38+2,0),0)+IFERROR(VLOOKUP($A67,$A$313:Y$332,Y$38+2,0),0)+IFERROR(VLOOKUP($A67,$A$280:Y$299,Y$38+2,0),0)+IFERROR(VLOOKUP($A67,$A$346:Y$365,Y$38+2,0),0)+IFERROR(VLOOKUP($A67,$A$379:Y$398,Y$38+2,0),0),"")</f>
        <v/>
      </c>
      <c r="Z67" s="362" t="str">
        <f>IF(AND(ISNUMBER($A67),Z$46&gt;Z$47),IFERROR(VLOOKUP($A67,$A$82:Z$101,Z$38+2,0),0)+IFERROR(VLOOKUP($A67,$A$115:Z$134,Z$38+2,FALSE),0)+IFERROR(VLOOKUP($A67,$A$148:Z$167,Z$38+2,0),0)+IFERROR(VLOOKUP($A67,$A$181:Z$200,Z$38+2,0),0)+IFERROR(VLOOKUP($A67,$A$214:Z$233,Z$38+2,0),0)+IFERROR(VLOOKUP($A67,$A$247:Z$266,Z$38+2,0),0)+IFERROR(VLOOKUP($A67,$A$313:Z$332,Z$38+2,0),0)+IFERROR(VLOOKUP($A67,$A$280:Z$299,Z$38+2,0),0)+IFERROR(VLOOKUP($A67,$A$346:Z$365,Z$38+2,0),0)+IFERROR(VLOOKUP($A67,$A$379:Z$398,Z$38+2,0),0),"")</f>
        <v/>
      </c>
      <c r="AA67" s="362" t="str">
        <f>IF(AND(ISNUMBER($A67),AA$46&gt;AA$47),IFERROR(VLOOKUP($A67,$A$82:AA$101,AA$38+2,0),0)+IFERROR(VLOOKUP($A67,$A$115:AA$134,AA$38+2,FALSE),0)+IFERROR(VLOOKUP($A67,$A$148:AA$167,AA$38+2,0),0)+IFERROR(VLOOKUP($A67,$A$181:AA$200,AA$38+2,0),0)+IFERROR(VLOOKUP($A67,$A$214:AA$233,AA$38+2,0),0)+IFERROR(VLOOKUP($A67,$A$247:AA$266,AA$38+2,0),0)+IFERROR(VLOOKUP($A67,$A$313:AA$332,AA$38+2,0),0)+IFERROR(VLOOKUP($A67,$A$280:AA$299,AA$38+2,0),0)+IFERROR(VLOOKUP($A67,$A$346:AA$365,AA$38+2,0),0)+IFERROR(VLOOKUP($A67,$A$379:AA$398,AA$38+2,0),0),"")</f>
        <v/>
      </c>
      <c r="AB67" s="362" t="str">
        <f>IF(AND(ISNUMBER($A67),AB$46&gt;AB$47),IFERROR(VLOOKUP($A67,$A$82:AB$101,AB$38+2,0),0)+IFERROR(VLOOKUP($A67,$A$115:AB$134,AB$38+2,FALSE),0)+IFERROR(VLOOKUP($A67,$A$148:AB$167,AB$38+2,0),0)+IFERROR(VLOOKUP($A67,$A$181:AB$200,AB$38+2,0),0)+IFERROR(VLOOKUP($A67,$A$214:AB$233,AB$38+2,0),0)+IFERROR(VLOOKUP($A67,$A$247:AB$266,AB$38+2,0),0)+IFERROR(VLOOKUP($A67,$A$313:AB$332,AB$38+2,0),0)+IFERROR(VLOOKUP($A67,$A$280:AB$299,AB$38+2,0),0)+IFERROR(VLOOKUP($A67,$A$346:AB$365,AB$38+2,0),0)+IFERROR(VLOOKUP($A67,$A$379:AB$398,AB$38+2,0),0),"")</f>
        <v/>
      </c>
      <c r="AC67" s="362" t="str">
        <f>IF(AND(ISNUMBER($A67),AC$46&gt;AC$47),IFERROR(VLOOKUP($A67,$A$82:AC$101,AC$38+2,0),0)+IFERROR(VLOOKUP($A67,$A$115:AC$134,AC$38+2,FALSE),0)+IFERROR(VLOOKUP($A67,$A$148:AC$167,AC$38+2,0),0)+IFERROR(VLOOKUP($A67,$A$181:AC$200,AC$38+2,0),0)+IFERROR(VLOOKUP($A67,$A$214:AC$233,AC$38+2,0),0)+IFERROR(VLOOKUP($A67,$A$247:AC$266,AC$38+2,0),0)+IFERROR(VLOOKUP($A67,$A$313:AC$332,AC$38+2,0),0)+IFERROR(VLOOKUP($A67,$A$280:AC$299,AC$38+2,0),0)+IFERROR(VLOOKUP($A67,$A$346:AC$365,AC$38+2,0),0)+IFERROR(VLOOKUP($A67,$A$379:AC$398,AC$38+2,0),0),"")</f>
        <v/>
      </c>
      <c r="AD67" s="362" t="str">
        <f>IF(AND(ISNUMBER($A67),AD$46&gt;AD$47),IFERROR(VLOOKUP($A67,$A$82:AD$101,AD$38+2,0),0)+IFERROR(VLOOKUP($A67,$A$115:AD$134,AD$38+2,FALSE),0)+IFERROR(VLOOKUP($A67,$A$148:AD$167,AD$38+2,0),0)+IFERROR(VLOOKUP($A67,$A$181:AD$200,AD$38+2,0),0)+IFERROR(VLOOKUP($A67,$A$214:AD$233,AD$38+2,0),0)+IFERROR(VLOOKUP($A67,$A$247:AD$266,AD$38+2,0),0)+IFERROR(VLOOKUP($A67,$A$313:AD$332,AD$38+2,0),0)+IFERROR(VLOOKUP($A67,$A$280:AD$299,AD$38+2,0),0)+IFERROR(VLOOKUP($A67,$A$346:AD$365,AD$38+2,0),0)+IFERROR(VLOOKUP($A67,$A$379:AD$398,AD$38+2,0),0),"")</f>
        <v/>
      </c>
      <c r="AE67" s="362" t="str">
        <f>IF(AND(ISNUMBER($A67),AE$46&gt;AE$47),IFERROR(VLOOKUP($A67,$A$82:AE$101,AE$38+2,0),0)+IFERROR(VLOOKUP($A67,$A$115:AE$134,AE$38+2,FALSE),0)+IFERROR(VLOOKUP($A67,$A$148:AE$167,AE$38+2,0),0)+IFERROR(VLOOKUP($A67,$A$181:AE$200,AE$38+2,0),0)+IFERROR(VLOOKUP($A67,$A$214:AE$233,AE$38+2,0),0)+IFERROR(VLOOKUP($A67,$A$247:AE$266,AE$38+2,0),0)+IFERROR(VLOOKUP($A67,$A$313:AE$332,AE$38+2,0),0)+IFERROR(VLOOKUP($A67,$A$280:AE$299,AE$38+2,0),0)+IFERROR(VLOOKUP($A67,$A$346:AE$365,AE$38+2,0),0)+IFERROR(VLOOKUP($A67,$A$379:AE$398,AE$38+2,0),0),"")</f>
        <v/>
      </c>
      <c r="AF67" s="362" t="str">
        <f>IF(AND(ISNUMBER($A67),AF$46&gt;AF$47),IFERROR(VLOOKUP($A67,$A$82:AF$101,AF$38+2,0),0)+IFERROR(VLOOKUP($A67,$A$115:AF$134,AF$38+2,FALSE),0)+IFERROR(VLOOKUP($A67,$A$148:AF$167,AF$38+2,0),0)+IFERROR(VLOOKUP($A67,$A$181:AF$200,AF$38+2,0),0)+IFERROR(VLOOKUP($A67,$A$214:AF$233,AF$38+2,0),0)+IFERROR(VLOOKUP($A67,$A$247:AF$266,AF$38+2,0),0)+IFERROR(VLOOKUP($A67,$A$313:AF$332,AF$38+2,0),0)+IFERROR(VLOOKUP($A67,$A$280:AF$299,AF$38+2,0),0)+IFERROR(VLOOKUP($A67,$A$346:AF$365,AF$38+2,0),0)+IFERROR(VLOOKUP($A67,$A$379:AF$398,AF$38+2,0),0),"")</f>
        <v/>
      </c>
      <c r="AG67" s="362" t="str">
        <f>IF(AND(ISNUMBER($A67),AG$46&gt;AG$47),IFERROR(VLOOKUP($A67,$A$82:AG$101,AG$38+2,0),0)+IFERROR(VLOOKUP($A67,$A$115:AG$134,AG$38+2,FALSE),0)+IFERROR(VLOOKUP($A67,$A$148:AG$167,AG$38+2,0),0)+IFERROR(VLOOKUP($A67,$A$181:AG$200,AG$38+2,0),0)+IFERROR(VLOOKUP($A67,$A$214:AG$233,AG$38+2,0),0)+IFERROR(VLOOKUP($A67,$A$247:AG$266,AG$38+2,0),0)+IFERROR(VLOOKUP($A67,$A$313:AG$332,AG$38+2,0),0)+IFERROR(VLOOKUP($A67,$A$280:AG$299,AG$38+2,0),0)+IFERROR(VLOOKUP($A67,$A$346:AG$365,AG$38+2,0),0)+IFERROR(VLOOKUP($A67,$A$379:AG$398,AG$38+2,0),0),"")</f>
        <v/>
      </c>
      <c r="AH67" s="362" t="str">
        <f>IF(AND(ISNUMBER($A67),AH$46&gt;AH$47),IFERROR(VLOOKUP($A67,$A$82:AH$101,AH$38+2,0),0)+IFERROR(VLOOKUP($A67,$A$115:AH$134,AH$38+2,FALSE),0)+IFERROR(VLOOKUP($A67,$A$148:AH$167,AH$38+2,0),0)+IFERROR(VLOOKUP($A67,$A$181:AH$200,AH$38+2,0),0)+IFERROR(VLOOKUP($A67,$A$214:AH$233,AH$38+2,0),0)+IFERROR(VLOOKUP($A67,$A$247:AH$266,AH$38+2,0),0)+IFERROR(VLOOKUP($A67,$A$313:AH$332,AH$38+2,0),0)+IFERROR(VLOOKUP($A67,$A$280:AH$299,AH$38+2,0),0)+IFERROR(VLOOKUP($A67,$A$346:AH$365,AH$38+2,0),0)+IFERROR(VLOOKUP($A67,$A$379:AH$398,AH$38+2,0),0),"")</f>
        <v/>
      </c>
      <c r="AI67" s="362" t="str">
        <f>IF(AND(ISNUMBER($A67),AI$46&gt;AI$47),IFERROR(VLOOKUP($A67,$A$82:AI$101,AI$38+2,0),0)+IFERROR(VLOOKUP($A67,$A$115:AI$134,AI$38+2,FALSE),0)+IFERROR(VLOOKUP($A67,$A$148:AI$167,AI$38+2,0),0)+IFERROR(VLOOKUP($A67,$A$181:AI$200,AI$38+2,0),0)+IFERROR(VLOOKUP($A67,$A$214:AI$233,AI$38+2,0),0)+IFERROR(VLOOKUP($A67,$A$247:AI$266,AI$38+2,0),0)+IFERROR(VLOOKUP($A67,$A$313:AI$332,AI$38+2,0),0)+IFERROR(VLOOKUP($A67,$A$280:AI$299,AI$38+2,0),0)+IFERROR(VLOOKUP($A67,$A$346:AI$365,AI$38+2,0),0)+IFERROR(VLOOKUP($A67,$A$379:AI$398,AI$38+2,0),0),"")</f>
        <v/>
      </c>
      <c r="AJ67" s="362" t="str">
        <f>IF(AND(ISNUMBER($A67),AJ$46&gt;AJ$47),IFERROR(VLOOKUP($A67,$A$82:AJ$101,AJ$38+2,0),0)+IFERROR(VLOOKUP($A67,$A$115:AJ$134,AJ$38+2,FALSE),0)+IFERROR(VLOOKUP($A67,$A$148:AJ$167,AJ$38+2,0),0)+IFERROR(VLOOKUP($A67,$A$181:AJ$200,AJ$38+2,0),0)+IFERROR(VLOOKUP($A67,$A$214:AJ$233,AJ$38+2,0),0)+IFERROR(VLOOKUP($A67,$A$247:AJ$266,AJ$38+2,0),0)+IFERROR(VLOOKUP($A67,$A$313:AJ$332,AJ$38+2,0),0)+IFERROR(VLOOKUP($A67,$A$280:AJ$299,AJ$38+2,0),0)+IFERROR(VLOOKUP($A67,$A$346:AJ$365,AJ$38+2,0),0)+IFERROR(VLOOKUP($A67,$A$379:AJ$398,AJ$38+2,0),0),"")</f>
        <v/>
      </c>
      <c r="AK67" s="362" t="str">
        <f>IF(AND(ISNUMBER($A67),AK$46&gt;AK$47),IFERROR(VLOOKUP($A67,$A$82:AK$101,AK$38+2,0),0)+IFERROR(VLOOKUP($A67,$A$115:AK$134,AK$38+2,FALSE),0)+IFERROR(VLOOKUP($A67,$A$148:AK$167,AK$38+2,0),0)+IFERROR(VLOOKUP($A67,$A$181:AK$200,AK$38+2,0),0)+IFERROR(VLOOKUP($A67,$A$214:AK$233,AK$38+2,0),0)+IFERROR(VLOOKUP($A67,$A$247:AK$266,AK$38+2,0),0)+IFERROR(VLOOKUP($A67,$A$313:AK$332,AK$38+2,0),0)+IFERROR(VLOOKUP($A67,$A$280:AK$299,AK$38+2,0),0)+IFERROR(VLOOKUP($A67,$A$346:AK$365,AK$38+2,0),0)+IFERROR(VLOOKUP($A67,$A$379:AK$398,AK$38+2,0),0),"")</f>
        <v/>
      </c>
      <c r="AL67" s="362" t="str">
        <f>IF(AND(ISNUMBER($A67),AL$46&gt;AL$47),IFERROR(VLOOKUP($A67,$A$82:AL$101,AL$38+2,0),0)+IFERROR(VLOOKUP($A67,$A$115:AL$134,AL$38+2,FALSE),0)+IFERROR(VLOOKUP($A67,$A$148:AL$167,AL$38+2,0),0)+IFERROR(VLOOKUP($A67,$A$181:AL$200,AL$38+2,0),0)+IFERROR(VLOOKUP($A67,$A$214:AL$233,AL$38+2,0),0)+IFERROR(VLOOKUP($A67,$A$247:AL$266,AL$38+2,0),0)+IFERROR(VLOOKUP($A67,$A$313:AL$332,AL$38+2,0),0)+IFERROR(VLOOKUP($A67,$A$280:AL$299,AL$38+2,0),0)+IFERROR(VLOOKUP($A67,$A$346:AL$365,AL$38+2,0),0)+IFERROR(VLOOKUP($A67,$A$379:AL$398,AL$38+2,0),0),"")</f>
        <v/>
      </c>
      <c r="AM67" s="362" t="str">
        <f>IF(AND(ISNUMBER($A67),AM$46&gt;AM$47),IFERROR(VLOOKUP($A67,$A$82:AM$101,AM$38+2,0),0)+IFERROR(VLOOKUP($A67,$A$115:AM$134,AM$38+2,FALSE),0)+IFERROR(VLOOKUP($A67,$A$148:AM$167,AM$38+2,0),0)+IFERROR(VLOOKUP($A67,$A$181:AM$200,AM$38+2,0),0)+IFERROR(VLOOKUP($A67,$A$214:AM$233,AM$38+2,0),0)+IFERROR(VLOOKUP($A67,$A$247:AM$266,AM$38+2,0),0)+IFERROR(VLOOKUP($A67,$A$313:AM$332,AM$38+2,0),0)+IFERROR(VLOOKUP($A67,$A$280:AM$299,AM$38+2,0),0)+IFERROR(VLOOKUP($A67,$A$346:AM$365,AM$38+2,0),0)+IFERROR(VLOOKUP($A67,$A$379:AM$398,AM$38+2,0),0),"")</f>
        <v/>
      </c>
      <c r="AN67" s="362" t="str">
        <f>IF(AND(ISNUMBER($A67),AN$46&gt;AN$47),IFERROR(VLOOKUP($A67,$A$82:AN$101,AN$38+2,0),0)+IFERROR(VLOOKUP($A67,$A$115:AN$134,AN$38+2,FALSE),0)+IFERROR(VLOOKUP($A67,$A$148:AN$167,AN$38+2,0),0)+IFERROR(VLOOKUP($A67,$A$181:AN$200,AN$38+2,0),0)+IFERROR(VLOOKUP($A67,$A$214:AN$233,AN$38+2,0),0)+IFERROR(VLOOKUP($A67,$A$247:AN$266,AN$38+2,0),0)+IFERROR(VLOOKUP($A67,$A$313:AN$332,AN$38+2,0),0)+IFERROR(VLOOKUP($A67,$A$280:AN$299,AN$38+2,0),0)+IFERROR(VLOOKUP($A67,$A$346:AN$365,AN$38+2,0),0)+IFERROR(VLOOKUP($A67,$A$379:AN$398,AN$38+2,0),0),"")</f>
        <v/>
      </c>
      <c r="AO67" s="362" t="str">
        <f>IF(AND(ISNUMBER($A67),AO$46&gt;AO$47),IFERROR(VLOOKUP($A67,$A$82:AO$101,AO$38+2,0),0)+IFERROR(VLOOKUP($A67,$A$115:AO$134,AO$38+2,FALSE),0)+IFERROR(VLOOKUP($A67,$A$148:AO$167,AO$38+2,0),0)+IFERROR(VLOOKUP($A67,$A$181:AO$200,AO$38+2,0),0)+IFERROR(VLOOKUP($A67,$A$214:AO$233,AO$38+2,0),0)+IFERROR(VLOOKUP($A67,$A$247:AO$266,AO$38+2,0),0)+IFERROR(VLOOKUP($A67,$A$313:AO$332,AO$38+2,0),0)+IFERROR(VLOOKUP($A67,$A$280:AO$299,AO$38+2,0),0)+IFERROR(VLOOKUP($A67,$A$346:AO$365,AO$38+2,0),0)+IFERROR(VLOOKUP($A67,$A$379:AO$398,AO$38+2,0),0),"")</f>
        <v/>
      </c>
      <c r="AP67" s="362" t="str">
        <f>IF(AND(ISNUMBER($A67),AP$46&gt;AP$47),IFERROR(VLOOKUP($A67,$A$82:AP$101,AP$38+2,0),0)+IFERROR(VLOOKUP($A67,$A$115:AP$134,AP$38+2,FALSE),0)+IFERROR(VLOOKUP($A67,$A$148:AP$167,AP$38+2,0),0)+IFERROR(VLOOKUP($A67,$A$181:AP$200,AP$38+2,0),0)+IFERROR(VLOOKUP($A67,$A$214:AP$233,AP$38+2,0),0)+IFERROR(VLOOKUP($A67,$A$247:AP$266,AP$38+2,0),0)+IFERROR(VLOOKUP($A67,$A$313:AP$332,AP$38+2,0),0)+IFERROR(VLOOKUP($A67,$A$280:AP$299,AP$38+2,0),0)+IFERROR(VLOOKUP($A67,$A$346:AP$365,AP$38+2,0),0)+IFERROR(VLOOKUP($A67,$A$379:AP$398,AP$38+2,0),0),"")</f>
        <v/>
      </c>
      <c r="AQ67" s="362" t="str">
        <f>IF(AND(ISNUMBER($A67),AQ$46&gt;AQ$47),IFERROR(VLOOKUP($A67,$A$82:AQ$101,AQ$38+2,0),0)+IFERROR(VLOOKUP($A67,$A$115:AQ$134,AQ$38+2,FALSE),0)+IFERROR(VLOOKUP($A67,$A$148:AQ$167,AQ$38+2,0),0)+IFERROR(VLOOKUP($A67,$A$181:AQ$200,AQ$38+2,0),0)+IFERROR(VLOOKUP($A67,$A$214:AQ$233,AQ$38+2,0),0)+IFERROR(VLOOKUP($A67,$A$247:AQ$266,AQ$38+2,0),0)+IFERROR(VLOOKUP($A67,$A$313:AQ$332,AQ$38+2,0),0)+IFERROR(VLOOKUP($A67,$A$280:AQ$299,AQ$38+2,0),0)+IFERROR(VLOOKUP($A67,$A$346:AQ$365,AQ$38+2,0),0)+IFERROR(VLOOKUP($A67,$A$379:AQ$398,AQ$38+2,0),0),"")</f>
        <v/>
      </c>
      <c r="AR67" s="362" t="str">
        <f>IF(AND(ISNUMBER($A67),AR$46&gt;AR$47),IFERROR(VLOOKUP($A67,$A$82:AR$101,AR$38+2,0),0)+IFERROR(VLOOKUP($A67,$A$115:AR$134,AR$38+2,FALSE),0)+IFERROR(VLOOKUP($A67,$A$148:AR$167,AR$38+2,0),0)+IFERROR(VLOOKUP($A67,$A$181:AR$200,AR$38+2,0),0)+IFERROR(VLOOKUP($A67,$A$214:AR$233,AR$38+2,0),0)+IFERROR(VLOOKUP($A67,$A$247:AR$266,AR$38+2,0),0)+IFERROR(VLOOKUP($A67,$A$313:AR$332,AR$38+2,0),0)+IFERROR(VLOOKUP($A67,$A$280:AR$299,AR$38+2,0),0)+IFERROR(VLOOKUP($A67,$A$346:AR$365,AR$38+2,0),0)+IFERROR(VLOOKUP($A67,$A$379:AR$398,AR$38+2,0),0),"")</f>
        <v/>
      </c>
      <c r="AS67" s="362" t="str">
        <f>IF(AND(ISNUMBER($A67),AS$46&gt;AS$47),IFERROR(VLOOKUP($A67,$A$82:AS$101,AS$38+2,0),0)+IFERROR(VLOOKUP($A67,$A$115:AS$134,AS$38+2,FALSE),0)+IFERROR(VLOOKUP($A67,$A$148:AS$167,AS$38+2,0),0)+IFERROR(VLOOKUP($A67,$A$181:AS$200,AS$38+2,0),0)+IFERROR(VLOOKUP($A67,$A$214:AS$233,AS$38+2,0),0)+IFERROR(VLOOKUP($A67,$A$247:AS$266,AS$38+2,0),0)+IFERROR(VLOOKUP($A67,$A$313:AS$332,AS$38+2,0),0)+IFERROR(VLOOKUP($A67,$A$280:AS$299,AS$38+2,0),0)+IFERROR(VLOOKUP($A67,$A$346:AS$365,AS$38+2,0),0)+IFERROR(VLOOKUP($A67,$A$379:AS$398,AS$38+2,0),0),"")</f>
        <v/>
      </c>
      <c r="AT67" s="362" t="str">
        <f>IF(AND(ISNUMBER($A67),AT$46&gt;AT$47),IFERROR(VLOOKUP($A67,$A$82:AT$101,AT$38+2,0),0)+IFERROR(VLOOKUP($A67,$A$115:AT$134,AT$38+2,FALSE),0)+IFERROR(VLOOKUP($A67,$A$148:AT$167,AT$38+2,0),0)+IFERROR(VLOOKUP($A67,$A$181:AT$200,AT$38+2,0),0)+IFERROR(VLOOKUP($A67,$A$214:AT$233,AT$38+2,0),0)+IFERROR(VLOOKUP($A67,$A$247:AT$266,AT$38+2,0),0)+IFERROR(VLOOKUP($A67,$A$313:AT$332,AT$38+2,0),0)+IFERROR(VLOOKUP($A67,$A$280:AT$299,AT$38+2,0),0)+IFERROR(VLOOKUP($A67,$A$346:AT$365,AT$38+2,0),0)+IFERROR(VLOOKUP($A67,$A$379:AT$398,AT$38+2,0),0),"")</f>
        <v/>
      </c>
      <c r="AU67" s="362" t="str">
        <f>IF(AND(ISNUMBER($A67),AU$46&gt;AU$47),IFERROR(VLOOKUP($A67,$A$82:AU$101,AU$38+2,0),0)+IFERROR(VLOOKUP($A67,$A$115:AU$134,AU$38+2,FALSE),0)+IFERROR(VLOOKUP($A67,$A$148:AU$167,AU$38+2,0),0)+IFERROR(VLOOKUP($A67,$A$181:AU$200,AU$38+2,0),0)+IFERROR(VLOOKUP($A67,$A$214:AU$233,AU$38+2,0),0)+IFERROR(VLOOKUP($A67,$A$247:AU$266,AU$38+2,0),0)+IFERROR(VLOOKUP($A67,$A$313:AU$332,AU$38+2,0),0)+IFERROR(VLOOKUP($A67,$A$280:AU$299,AU$38+2,0),0)+IFERROR(VLOOKUP($A67,$A$346:AU$365,AU$38+2,0),0)+IFERROR(VLOOKUP($A67,$A$379:AU$398,AU$38+2,0),0),"")</f>
        <v/>
      </c>
      <c r="AV67" s="362" t="str">
        <f>IF(AND(ISNUMBER($A67),AV$46&gt;AV$47),IFERROR(VLOOKUP($A67,$A$82:AV$101,AV$38+2,0),0)+IFERROR(VLOOKUP($A67,$A$115:AV$134,AV$38+2,FALSE),0)+IFERROR(VLOOKUP($A67,$A$148:AV$167,AV$38+2,0),0)+IFERROR(VLOOKUP($A67,$A$181:AV$200,AV$38+2,0),0)+IFERROR(VLOOKUP($A67,$A$214:AV$233,AV$38+2,0),0)+IFERROR(VLOOKUP($A67,$A$247:AV$266,AV$38+2,0),0)+IFERROR(VLOOKUP($A67,$A$313:AV$332,AV$38+2,0),0)+IFERROR(VLOOKUP($A67,$A$280:AV$299,AV$38+2,0),0)+IFERROR(VLOOKUP($A67,$A$346:AV$365,AV$38+2,0),0)+IFERROR(VLOOKUP($A67,$A$379:AV$398,AV$38+2,0),0),"")</f>
        <v/>
      </c>
      <c r="AW67" s="362" t="str">
        <f>IF(AND(ISNUMBER($A67),AW$46&gt;AW$47),IFERROR(VLOOKUP($A67,$A$82:AW$101,AW$38+2,0),0)+IFERROR(VLOOKUP($A67,$A$115:AW$134,AW$38+2,FALSE),0)+IFERROR(VLOOKUP($A67,$A$148:AW$167,AW$38+2,0),0)+IFERROR(VLOOKUP($A67,$A$181:AW$200,AW$38+2,0),0)+IFERROR(VLOOKUP($A67,$A$214:AW$233,AW$38+2,0),0)+IFERROR(VLOOKUP($A67,$A$247:AW$266,AW$38+2,0),0)+IFERROR(VLOOKUP($A67,$A$313:AW$332,AW$38+2,0),0)+IFERROR(VLOOKUP($A67,$A$280:AW$299,AW$38+2,0),0)+IFERROR(VLOOKUP($A67,$A$346:AW$365,AW$38+2,0),0)+IFERROR(VLOOKUP($A67,$A$379:AW$398,AW$38+2,0),0),"")</f>
        <v/>
      </c>
      <c r="AX67" s="362" t="str">
        <f>IF(AND(ISNUMBER($A67),AX$46&gt;AX$47),IFERROR(VLOOKUP($A67,$A$82:AX$101,AX$38+2,0),0)+IFERROR(VLOOKUP($A67,$A$115:AX$134,AX$38+2,FALSE),0)+IFERROR(VLOOKUP($A67,$A$148:AX$167,AX$38+2,0),0)+IFERROR(VLOOKUP($A67,$A$181:AX$200,AX$38+2,0),0)+IFERROR(VLOOKUP($A67,$A$214:AX$233,AX$38+2,0),0)+IFERROR(VLOOKUP($A67,$A$247:AX$266,AX$38+2,0),0)+IFERROR(VLOOKUP($A67,$A$313:AX$332,AX$38+2,0),0)+IFERROR(VLOOKUP($A67,$A$280:AX$299,AX$38+2,0),0)+IFERROR(VLOOKUP($A67,$A$346:AX$365,AX$38+2,0),0)+IFERROR(VLOOKUP($A67,$A$379:AX$398,AX$38+2,0),0),"")</f>
        <v/>
      </c>
      <c r="AY67" s="362" t="str">
        <f>IF(AND(ISNUMBER($A67),AY$46&gt;AY$47),IFERROR(VLOOKUP($A67,$A$82:AY$101,AY$38+2,0),0)+IFERROR(VLOOKUP($A67,$A$115:AY$134,AY$38+2,FALSE),0)+IFERROR(VLOOKUP($A67,$A$148:AY$167,AY$38+2,0),0)+IFERROR(VLOOKUP($A67,$A$181:AY$200,AY$38+2,0),0)+IFERROR(VLOOKUP($A67,$A$214:AY$233,AY$38+2,0),0)+IFERROR(VLOOKUP($A67,$A$247:AY$266,AY$38+2,0),0)+IFERROR(VLOOKUP($A67,$A$313:AY$332,AY$38+2,0),0)+IFERROR(VLOOKUP($A67,$A$280:AY$299,AY$38+2,0),0)+IFERROR(VLOOKUP($A67,$A$346:AY$365,AY$38+2,0),0)+IFERROR(VLOOKUP($A67,$A$379:AY$398,AY$38+2,0),0),"")</f>
        <v/>
      </c>
      <c r="AZ67" s="362" t="str">
        <f>IF(AND(ISNUMBER($A67),AZ$46&gt;AZ$47),IFERROR(VLOOKUP($A67,$A$82:AZ$101,AZ$38+2,0),0)+IFERROR(VLOOKUP($A67,$A$115:AZ$134,AZ$38+2,FALSE),0)+IFERROR(VLOOKUP($A67,$A$148:AZ$167,AZ$38+2,0),0)+IFERROR(VLOOKUP($A67,$A$181:AZ$200,AZ$38+2,0),0)+IFERROR(VLOOKUP($A67,$A$214:AZ$233,AZ$38+2,0),0)+IFERROR(VLOOKUP($A67,$A$247:AZ$266,AZ$38+2,0),0)+IFERROR(VLOOKUP($A67,$A$313:AZ$332,AZ$38+2,0),0)+IFERROR(VLOOKUP($A67,$A$280:AZ$299,AZ$38+2,0),0)+IFERROR(VLOOKUP($A67,$A$346:AZ$365,AZ$38+2,0),0)+IFERROR(VLOOKUP($A67,$A$379:AZ$398,AZ$38+2,0),0),"")</f>
        <v/>
      </c>
      <c r="BA67" s="363" t="str">
        <f>IF(AND(ISNUMBER($A67),BA$46&gt;BA$47),IFERROR(VLOOKUP($A67,$A$82:BA$101,BA$38+2,0),0)+IFERROR(VLOOKUP($A67,$A$115:BA$134,BA$38+2,FALSE),0)+IFERROR(VLOOKUP($A67,$A$148:BA$167,BA$38+2,0),0)+IFERROR(VLOOKUP($A67,$A$181:BA$200,BA$38+2,0),0)+IFERROR(VLOOKUP($A67,$A$214:BA$233,BA$38+2,0),0)+IFERROR(VLOOKUP($A67,$A$247:BA$266,BA$38+2,0),0)+IFERROR(VLOOKUP($A67,$A$313:BA$332,BA$38+2,0),0)+IFERROR(VLOOKUP($A67,$A$280:BA$299,BA$38+2,0),0)+IFERROR(VLOOKUP($A67,$A$346:BA$365,BA$38+2,0),0)+IFERROR(VLOOKUP($A67,$A$379:BA$398,BA$38+2,0),0),"")</f>
        <v/>
      </c>
    </row>
    <row r="68" spans="1:53" x14ac:dyDescent="0.2">
      <c r="A68" s="340" t="str">
        <f>IF($B43=COUNT($A50:$A67),"",IF(A67&lt;DATE(YEAR(A67),MONTH($K$4),DAY($K$4)),DATE(YEAR(A67),MONTH($K$4),DAY($K$4)),IF(A67&lt;DATE(YEAR(A67),MONTH($K$5),DAY($K$5)),DATE(YEAR(A67),MONTH($K$5),DAY($K$5)),IF(A67&lt;DATE(YEAR(A67),MONTH($K$6),DAY($K$6)),DATE(YEAR(A67),MONTH($K$6),DAY($K$6)),DATE(YEAR(A67)+1,MONTH($K$3),DAY($K$3))))))</f>
        <v/>
      </c>
      <c r="B68" s="335" t="str">
        <f t="shared" si="17"/>
        <v/>
      </c>
      <c r="C68" s="362" t="str">
        <f>IF(AND(ISNUMBER($A68),C$46&gt;C$47),IFERROR(VLOOKUP($A68,$A$82:C$101,C$38+2,0),0)+IFERROR(VLOOKUP($A68,$A$115:C$134,C$38+2,FALSE),0)+IFERROR(VLOOKUP($A68,$A$148:C$167,C$38+2,0),0)+IFERROR(VLOOKUP($A68,$A$181:C$200,C$38+2,0),0)+IFERROR(VLOOKUP($A68,$A$214:C$233,C$38+2,0),0)+IFERROR(VLOOKUP($A68,$A$247:C$266,C$38+2,0),0)+IFERROR(VLOOKUP($A68,$A$313:C$332,C$38+2,0),0)+IFERROR(VLOOKUP($A68,$A$280:C$299,C$38+2,0),0)+IFERROR(VLOOKUP($A68,$A$346:C$365,C$38+2,0),0)+IFERROR(VLOOKUP($A68,$A$379:C$398,C$38+2,0),0),"")</f>
        <v/>
      </c>
      <c r="D68" s="362" t="str">
        <f>IF(AND(ISNUMBER($A68),D$46&gt;D$47),IFERROR(VLOOKUP($A68,$A$82:D$101,D$38+2,0),0)+IFERROR(VLOOKUP($A68,$A$115:D$134,D$38+2,FALSE),0)+IFERROR(VLOOKUP($A68,$A$148:D$167,D$38+2,0),0)+IFERROR(VLOOKUP($A68,$A$181:D$200,D$38+2,0),0)+IFERROR(VLOOKUP($A68,$A$214:D$233,D$38+2,0),0)+IFERROR(VLOOKUP($A68,$A$247:D$266,D$38+2,0),0)+IFERROR(VLOOKUP($A68,$A$313:D$332,D$38+2,0),0)+IFERROR(VLOOKUP($A68,$A$280:D$299,D$38+2,0),0)+IFERROR(VLOOKUP($A68,$A$346:D$365,D$38+2,0),0)+IFERROR(VLOOKUP($A68,$A$379:D$398,D$38+2,0),0),"")</f>
        <v/>
      </c>
      <c r="E68" s="362" t="str">
        <f>IF(AND(ISNUMBER($A68),E$46&gt;E$47),IFERROR(VLOOKUP($A68,$A$82:E$101,E$38+2,0),0)+IFERROR(VLOOKUP($A68,$A$115:E$134,E$38+2,FALSE),0)+IFERROR(VLOOKUP($A68,$A$148:E$167,E$38+2,0),0)+IFERROR(VLOOKUP($A68,$A$181:E$200,E$38+2,0),0)+IFERROR(VLOOKUP($A68,$A$214:E$233,E$38+2,0),0)+IFERROR(VLOOKUP($A68,$A$247:E$266,E$38+2,0),0)+IFERROR(VLOOKUP($A68,$A$313:E$332,E$38+2,0),0)+IFERROR(VLOOKUP($A68,$A$280:E$299,E$38+2,0),0)+IFERROR(VLOOKUP($A68,$A$346:E$365,E$38+2,0),0)+IFERROR(VLOOKUP($A68,$A$379:E$398,E$38+2,0),0),"")</f>
        <v/>
      </c>
      <c r="F68" s="362" t="str">
        <f>IF(AND(ISNUMBER($A68),F$46&gt;F$47),IFERROR(VLOOKUP($A68,$A$82:F$101,F$38+2,0),0)+IFERROR(VLOOKUP($A68,$A$115:F$134,F$38+2,FALSE),0)+IFERROR(VLOOKUP($A68,$A$148:F$167,F$38+2,0),0)+IFERROR(VLOOKUP($A68,$A$181:F$200,F$38+2,0),0)+IFERROR(VLOOKUP($A68,$A$214:F$233,F$38+2,0),0)+IFERROR(VLOOKUP($A68,$A$247:F$266,F$38+2,0),0)+IFERROR(VLOOKUP($A68,$A$313:F$332,F$38+2,0),0)+IFERROR(VLOOKUP($A68,$A$280:F$299,F$38+2,0),0)+IFERROR(VLOOKUP($A68,$A$346:F$365,F$38+2,0),0)+IFERROR(VLOOKUP($A68,$A$379:F$398,F$38+2,0),0),"")</f>
        <v/>
      </c>
      <c r="G68" s="362" t="str">
        <f>IF(AND(ISNUMBER($A68),G$46&gt;G$47),IFERROR(VLOOKUP($A68,$A$82:G$101,G$38+2,0),0)+IFERROR(VLOOKUP($A68,$A$115:G$134,G$38+2,FALSE),0)+IFERROR(VLOOKUP($A68,$A$148:G$167,G$38+2,0),0)+IFERROR(VLOOKUP($A68,$A$181:G$200,G$38+2,0),0)+IFERROR(VLOOKUP($A68,$A$214:G$233,G$38+2,0),0)+IFERROR(VLOOKUP($A68,$A$247:G$266,G$38+2,0),0)+IFERROR(VLOOKUP($A68,$A$313:G$332,G$38+2,0),0)+IFERROR(VLOOKUP($A68,$A$280:G$299,G$38+2,0),0)+IFERROR(VLOOKUP($A68,$A$346:G$365,G$38+2,0),0)+IFERROR(VLOOKUP($A68,$A$379:G$398,G$38+2,0),0),"")</f>
        <v/>
      </c>
      <c r="H68" s="362" t="str">
        <f>IF(AND(ISNUMBER($A68),H$46&gt;H$47),IFERROR(VLOOKUP($A68,$A$82:H$101,H$38+2,0),0)+IFERROR(VLOOKUP($A68,$A$115:H$134,H$38+2,FALSE),0)+IFERROR(VLOOKUP($A68,$A$148:H$167,H$38+2,0),0)+IFERROR(VLOOKUP($A68,$A$181:H$200,H$38+2,0),0)+IFERROR(VLOOKUP($A68,$A$214:H$233,H$38+2,0),0)+IFERROR(VLOOKUP($A68,$A$247:H$266,H$38+2,0),0)+IFERROR(VLOOKUP($A68,$A$313:H$332,H$38+2,0),0)+IFERROR(VLOOKUP($A68,$A$280:H$299,H$38+2,0),0)+IFERROR(VLOOKUP($A68,$A$346:H$365,H$38+2,0),0)+IFERROR(VLOOKUP($A68,$A$379:H$398,H$38+2,0),0),"")</f>
        <v/>
      </c>
      <c r="I68" s="362" t="str">
        <f>IF(AND(ISNUMBER($A68),I$46&gt;I$47),IFERROR(VLOOKUP($A68,$A$82:I$101,I$38+2,0),0)+IFERROR(VLOOKUP($A68,$A$115:I$134,I$38+2,FALSE),0)+IFERROR(VLOOKUP($A68,$A$148:I$167,I$38+2,0),0)+IFERROR(VLOOKUP($A68,$A$181:I$200,I$38+2,0),0)+IFERROR(VLOOKUP($A68,$A$214:I$233,I$38+2,0),0)+IFERROR(VLOOKUP($A68,$A$247:I$266,I$38+2,0),0)+IFERROR(VLOOKUP($A68,$A$313:I$332,I$38+2,0),0)+IFERROR(VLOOKUP($A68,$A$280:I$299,I$38+2,0),0)+IFERROR(VLOOKUP($A68,$A$346:I$365,I$38+2,0),0)+IFERROR(VLOOKUP($A68,$A$379:I$398,I$38+2,0),0),"")</f>
        <v/>
      </c>
      <c r="J68" s="362" t="str">
        <f>IF(AND(ISNUMBER($A68),J$46&gt;J$47),IFERROR(VLOOKUP($A68,$A$82:J$101,J$38+2,0),0)+IFERROR(VLOOKUP($A68,$A$115:J$134,J$38+2,FALSE),0)+IFERROR(VLOOKUP($A68,$A$148:J$167,J$38+2,0),0)+IFERROR(VLOOKUP($A68,$A$181:J$200,J$38+2,0),0)+IFERROR(VLOOKUP($A68,$A$214:J$233,J$38+2,0),0)+IFERROR(VLOOKUP($A68,$A$247:J$266,J$38+2,0),0)+IFERROR(VLOOKUP($A68,$A$313:J$332,J$38+2,0),0)+IFERROR(VLOOKUP($A68,$A$280:J$299,J$38+2,0),0)+IFERROR(VLOOKUP($A68,$A$346:J$365,J$38+2,0),0)+IFERROR(VLOOKUP($A68,$A$379:J$398,J$38+2,0),0),"")</f>
        <v/>
      </c>
      <c r="K68" s="362" t="str">
        <f>IF(AND(ISNUMBER($A68),K$46&gt;K$47),IFERROR(VLOOKUP($A68,$A$82:K$101,K$38+2,0),0)+IFERROR(VLOOKUP($A68,$A$115:K$134,K$38+2,FALSE),0)+IFERROR(VLOOKUP($A68,$A$148:K$167,K$38+2,0),0)+IFERROR(VLOOKUP($A68,$A$181:K$200,K$38+2,0),0)+IFERROR(VLOOKUP($A68,$A$214:K$233,K$38+2,0),0)+IFERROR(VLOOKUP($A68,$A$247:K$266,K$38+2,0),0)+IFERROR(VLOOKUP($A68,$A$313:K$332,K$38+2,0),0)+IFERROR(VLOOKUP($A68,$A$280:K$299,K$38+2,0),0)+IFERROR(VLOOKUP($A68,$A$346:K$365,K$38+2,0),0)+IFERROR(VLOOKUP($A68,$A$379:K$398,K$38+2,0),0),"")</f>
        <v/>
      </c>
      <c r="L68" s="362" t="str">
        <f>IF(AND(ISNUMBER($A68),L$46&gt;L$47),IFERROR(VLOOKUP($A68,$A$82:L$101,L$38+2,0),0)+IFERROR(VLOOKUP($A68,$A$115:L$134,L$38+2,FALSE),0)+IFERROR(VLOOKUP($A68,$A$148:L$167,L$38+2,0),0)+IFERROR(VLOOKUP($A68,$A$181:L$200,L$38+2,0),0)+IFERROR(VLOOKUP($A68,$A$214:L$233,L$38+2,0),0)+IFERROR(VLOOKUP($A68,$A$247:L$266,L$38+2,0),0)+IFERROR(VLOOKUP($A68,$A$313:L$332,L$38+2,0),0)+IFERROR(VLOOKUP($A68,$A$280:L$299,L$38+2,0),0)+IFERROR(VLOOKUP($A68,$A$346:L$365,L$38+2,0),0)+IFERROR(VLOOKUP($A68,$A$379:L$398,L$38+2,0),0),"")</f>
        <v/>
      </c>
      <c r="M68" s="362" t="str">
        <f>IF(AND(ISNUMBER($A68),M$46&gt;M$47),IFERROR(VLOOKUP($A68,$A$82:M$101,M$38+2,0),0)+IFERROR(VLOOKUP($A68,$A$115:M$134,M$38+2,FALSE),0)+IFERROR(VLOOKUP($A68,$A$148:M$167,M$38+2,0),0)+IFERROR(VLOOKUP($A68,$A$181:M$200,M$38+2,0),0)+IFERROR(VLOOKUP($A68,$A$214:M$233,M$38+2,0),0)+IFERROR(VLOOKUP($A68,$A$247:M$266,M$38+2,0),0)+IFERROR(VLOOKUP($A68,$A$313:M$332,M$38+2,0),0)+IFERROR(VLOOKUP($A68,$A$280:M$299,M$38+2,0),0)+IFERROR(VLOOKUP($A68,$A$346:M$365,M$38+2,0),0)+IFERROR(VLOOKUP($A68,$A$379:M$398,M$38+2,0),0),"")</f>
        <v/>
      </c>
      <c r="N68" s="362" t="str">
        <f>IF(AND(ISNUMBER($A68),N$46&gt;N$47),IFERROR(VLOOKUP($A68,$A$82:N$101,N$38+2,0),0)+IFERROR(VLOOKUP($A68,$A$115:N$134,N$38+2,FALSE),0)+IFERROR(VLOOKUP($A68,$A$148:N$167,N$38+2,0),0)+IFERROR(VLOOKUP($A68,$A$181:N$200,N$38+2,0),0)+IFERROR(VLOOKUP($A68,$A$214:N$233,N$38+2,0),0)+IFERROR(VLOOKUP($A68,$A$247:N$266,N$38+2,0),0)+IFERROR(VLOOKUP($A68,$A$313:N$332,N$38+2,0),0)+IFERROR(VLOOKUP($A68,$A$280:N$299,N$38+2,0),0)+IFERROR(VLOOKUP($A68,$A$346:N$365,N$38+2,0),0)+IFERROR(VLOOKUP($A68,$A$379:N$398,N$38+2,0),0),"")</f>
        <v/>
      </c>
      <c r="O68" s="362" t="str">
        <f>IF(AND(ISNUMBER($A68),O$46&gt;O$47),IFERROR(VLOOKUP($A68,$A$82:O$101,O$38+2,0),0)+IFERROR(VLOOKUP($A68,$A$115:O$134,O$38+2,FALSE),0)+IFERROR(VLOOKUP($A68,$A$148:O$167,O$38+2,0),0)+IFERROR(VLOOKUP($A68,$A$181:O$200,O$38+2,0),0)+IFERROR(VLOOKUP($A68,$A$214:O$233,O$38+2,0),0)+IFERROR(VLOOKUP($A68,$A$247:O$266,O$38+2,0),0)+IFERROR(VLOOKUP($A68,$A$313:O$332,O$38+2,0),0)+IFERROR(VLOOKUP($A68,$A$280:O$299,O$38+2,0),0)+IFERROR(VLOOKUP($A68,$A$346:O$365,O$38+2,0),0)+IFERROR(VLOOKUP($A68,$A$379:O$398,O$38+2,0),0),"")</f>
        <v/>
      </c>
      <c r="P68" s="362" t="str">
        <f>IF(AND(ISNUMBER($A68),P$46&gt;P$47),IFERROR(VLOOKUP($A68,$A$82:P$101,P$38+2,0),0)+IFERROR(VLOOKUP($A68,$A$115:P$134,P$38+2,FALSE),0)+IFERROR(VLOOKUP($A68,$A$148:P$167,P$38+2,0),0)+IFERROR(VLOOKUP($A68,$A$181:P$200,P$38+2,0),0)+IFERROR(VLOOKUP($A68,$A$214:P$233,P$38+2,0),0)+IFERROR(VLOOKUP($A68,$A$247:P$266,P$38+2,0),0)+IFERROR(VLOOKUP($A68,$A$313:P$332,P$38+2,0),0)+IFERROR(VLOOKUP($A68,$A$280:P$299,P$38+2,0),0)+IFERROR(VLOOKUP($A68,$A$346:P$365,P$38+2,0),0)+IFERROR(VLOOKUP($A68,$A$379:P$398,P$38+2,0),0),"")</f>
        <v/>
      </c>
      <c r="Q68" s="362" t="str">
        <f>IF(AND(ISNUMBER($A68),Q$46&gt;Q$47),IFERROR(VLOOKUP($A68,$A$82:Q$101,Q$38+2,0),0)+IFERROR(VLOOKUP($A68,$A$115:Q$134,Q$38+2,FALSE),0)+IFERROR(VLOOKUP($A68,$A$148:Q$167,Q$38+2,0),0)+IFERROR(VLOOKUP($A68,$A$181:Q$200,Q$38+2,0),0)+IFERROR(VLOOKUP($A68,$A$214:Q$233,Q$38+2,0),0)+IFERROR(VLOOKUP($A68,$A$247:Q$266,Q$38+2,0),0)+IFERROR(VLOOKUP($A68,$A$313:Q$332,Q$38+2,0),0)+IFERROR(VLOOKUP($A68,$A$280:Q$299,Q$38+2,0),0)+IFERROR(VLOOKUP($A68,$A$346:Q$365,Q$38+2,0),0)+IFERROR(VLOOKUP($A68,$A$379:Q$398,Q$38+2,0),0),"")</f>
        <v/>
      </c>
      <c r="R68" s="362" t="str">
        <f>IF(AND(ISNUMBER($A68),R$46&gt;R$47),IFERROR(VLOOKUP($A68,$A$82:R$101,R$38+2,0),0)+IFERROR(VLOOKUP($A68,$A$115:R$134,R$38+2,FALSE),0)+IFERROR(VLOOKUP($A68,$A$148:R$167,R$38+2,0),0)+IFERROR(VLOOKUP($A68,$A$181:R$200,R$38+2,0),0)+IFERROR(VLOOKUP($A68,$A$214:R$233,R$38+2,0),0)+IFERROR(VLOOKUP($A68,$A$247:R$266,R$38+2,0),0)+IFERROR(VLOOKUP($A68,$A$313:R$332,R$38+2,0),0)+IFERROR(VLOOKUP($A68,$A$280:R$299,R$38+2,0),0)+IFERROR(VLOOKUP($A68,$A$346:R$365,R$38+2,0),0)+IFERROR(VLOOKUP($A68,$A$379:R$398,R$38+2,0),0),"")</f>
        <v/>
      </c>
      <c r="S68" s="362" t="str">
        <f>IF(AND(ISNUMBER($A68),S$46&gt;S$47),IFERROR(VLOOKUP($A68,$A$82:S$101,S$38+2,0),0)+IFERROR(VLOOKUP($A68,$A$115:S$134,S$38+2,FALSE),0)+IFERROR(VLOOKUP($A68,$A$148:S$167,S$38+2,0),0)+IFERROR(VLOOKUP($A68,$A$181:S$200,S$38+2,0),0)+IFERROR(VLOOKUP($A68,$A$214:S$233,S$38+2,0),0)+IFERROR(VLOOKUP($A68,$A$247:S$266,S$38+2,0),0)+IFERROR(VLOOKUP($A68,$A$313:S$332,S$38+2,0),0)+IFERROR(VLOOKUP($A68,$A$280:S$299,S$38+2,0),0)+IFERROR(VLOOKUP($A68,$A$346:S$365,S$38+2,0),0)+IFERROR(VLOOKUP($A68,$A$379:S$398,S$38+2,0),0),"")</f>
        <v/>
      </c>
      <c r="T68" s="362" t="str">
        <f>IF(AND(ISNUMBER($A68),T$46&gt;T$47),IFERROR(VLOOKUP($A68,$A$82:T$101,T$38+2,0),0)+IFERROR(VLOOKUP($A68,$A$115:T$134,T$38+2,FALSE),0)+IFERROR(VLOOKUP($A68,$A$148:T$167,T$38+2,0),0)+IFERROR(VLOOKUP($A68,$A$181:T$200,T$38+2,0),0)+IFERROR(VLOOKUP($A68,$A$214:T$233,T$38+2,0),0)+IFERROR(VLOOKUP($A68,$A$247:T$266,T$38+2,0),0)+IFERROR(VLOOKUP($A68,$A$313:T$332,T$38+2,0),0)+IFERROR(VLOOKUP($A68,$A$280:T$299,T$38+2,0),0)+IFERROR(VLOOKUP($A68,$A$346:T$365,T$38+2,0),0)+IFERROR(VLOOKUP($A68,$A$379:T$398,T$38+2,0),0),"")</f>
        <v/>
      </c>
      <c r="U68" s="362" t="str">
        <f>IF(AND(ISNUMBER($A68),U$46&gt;U$47),IFERROR(VLOOKUP($A68,$A$82:U$101,U$38+2,0),0)+IFERROR(VLOOKUP($A68,$A$115:U$134,U$38+2,FALSE),0)+IFERROR(VLOOKUP($A68,$A$148:U$167,U$38+2,0),0)+IFERROR(VLOOKUP($A68,$A$181:U$200,U$38+2,0),0)+IFERROR(VLOOKUP($A68,$A$214:U$233,U$38+2,0),0)+IFERROR(VLOOKUP($A68,$A$247:U$266,U$38+2,0),0)+IFERROR(VLOOKUP($A68,$A$313:U$332,U$38+2,0),0)+IFERROR(VLOOKUP($A68,$A$280:U$299,U$38+2,0),0)+IFERROR(VLOOKUP($A68,$A$346:U$365,U$38+2,0),0)+IFERROR(VLOOKUP($A68,$A$379:U$398,U$38+2,0),0),"")</f>
        <v/>
      </c>
      <c r="V68" s="362" t="str">
        <f>IF(AND(ISNUMBER($A68),V$46&gt;V$47),IFERROR(VLOOKUP($A68,$A$82:V$101,V$38+2,0),0)+IFERROR(VLOOKUP($A68,$A$115:V$134,V$38+2,FALSE),0)+IFERROR(VLOOKUP($A68,$A$148:V$167,V$38+2,0),0)+IFERROR(VLOOKUP($A68,$A$181:V$200,V$38+2,0),0)+IFERROR(VLOOKUP($A68,$A$214:V$233,V$38+2,0),0)+IFERROR(VLOOKUP($A68,$A$247:V$266,V$38+2,0),0)+IFERROR(VLOOKUP($A68,$A$313:V$332,V$38+2,0),0)+IFERROR(VLOOKUP($A68,$A$280:V$299,V$38+2,0),0)+IFERROR(VLOOKUP($A68,$A$346:V$365,V$38+2,0),0)+IFERROR(VLOOKUP($A68,$A$379:V$398,V$38+2,0),0),"")</f>
        <v/>
      </c>
      <c r="W68" s="362" t="str">
        <f>IF(AND(ISNUMBER($A68),W$46&gt;W$47),IFERROR(VLOOKUP($A68,$A$82:W$101,W$38+2,0),0)+IFERROR(VLOOKUP($A68,$A$115:W$134,W$38+2,FALSE),0)+IFERROR(VLOOKUP($A68,$A$148:W$167,W$38+2,0),0)+IFERROR(VLOOKUP($A68,$A$181:W$200,W$38+2,0),0)+IFERROR(VLOOKUP($A68,$A$214:W$233,W$38+2,0),0)+IFERROR(VLOOKUP($A68,$A$247:W$266,W$38+2,0),0)+IFERROR(VLOOKUP($A68,$A$313:W$332,W$38+2,0),0)+IFERROR(VLOOKUP($A68,$A$280:W$299,W$38+2,0),0)+IFERROR(VLOOKUP($A68,$A$346:W$365,W$38+2,0),0)+IFERROR(VLOOKUP($A68,$A$379:W$398,W$38+2,0),0),"")</f>
        <v/>
      </c>
      <c r="X68" s="362" t="str">
        <f>IF(AND(ISNUMBER($A68),X$46&gt;X$47),IFERROR(VLOOKUP($A68,$A$82:X$101,X$38+2,0),0)+IFERROR(VLOOKUP($A68,$A$115:X$134,X$38+2,FALSE),0)+IFERROR(VLOOKUP($A68,$A$148:X$167,X$38+2,0),0)+IFERROR(VLOOKUP($A68,$A$181:X$200,X$38+2,0),0)+IFERROR(VLOOKUP($A68,$A$214:X$233,X$38+2,0),0)+IFERROR(VLOOKUP($A68,$A$247:X$266,X$38+2,0),0)+IFERROR(VLOOKUP($A68,$A$313:X$332,X$38+2,0),0)+IFERROR(VLOOKUP($A68,$A$280:X$299,X$38+2,0),0)+IFERROR(VLOOKUP($A68,$A$346:X$365,X$38+2,0),0)+IFERROR(VLOOKUP($A68,$A$379:X$398,X$38+2,0),0),"")</f>
        <v/>
      </c>
      <c r="Y68" s="362" t="str">
        <f>IF(AND(ISNUMBER($A68),Y$46&gt;Y$47),IFERROR(VLOOKUP($A68,$A$82:Y$101,Y$38+2,0),0)+IFERROR(VLOOKUP($A68,$A$115:Y$134,Y$38+2,FALSE),0)+IFERROR(VLOOKUP($A68,$A$148:Y$167,Y$38+2,0),0)+IFERROR(VLOOKUP($A68,$A$181:Y$200,Y$38+2,0),0)+IFERROR(VLOOKUP($A68,$A$214:Y$233,Y$38+2,0),0)+IFERROR(VLOOKUP($A68,$A$247:Y$266,Y$38+2,0),0)+IFERROR(VLOOKUP($A68,$A$313:Y$332,Y$38+2,0),0)+IFERROR(VLOOKUP($A68,$A$280:Y$299,Y$38+2,0),0)+IFERROR(VLOOKUP($A68,$A$346:Y$365,Y$38+2,0),0)+IFERROR(VLOOKUP($A68,$A$379:Y$398,Y$38+2,0),0),"")</f>
        <v/>
      </c>
      <c r="Z68" s="362" t="str">
        <f>IF(AND(ISNUMBER($A68),Z$46&gt;Z$47),IFERROR(VLOOKUP($A68,$A$82:Z$101,Z$38+2,0),0)+IFERROR(VLOOKUP($A68,$A$115:Z$134,Z$38+2,FALSE),0)+IFERROR(VLOOKUP($A68,$A$148:Z$167,Z$38+2,0),0)+IFERROR(VLOOKUP($A68,$A$181:Z$200,Z$38+2,0),0)+IFERROR(VLOOKUP($A68,$A$214:Z$233,Z$38+2,0),0)+IFERROR(VLOOKUP($A68,$A$247:Z$266,Z$38+2,0),0)+IFERROR(VLOOKUP($A68,$A$313:Z$332,Z$38+2,0),0)+IFERROR(VLOOKUP($A68,$A$280:Z$299,Z$38+2,0),0)+IFERROR(VLOOKUP($A68,$A$346:Z$365,Z$38+2,0),0)+IFERROR(VLOOKUP($A68,$A$379:Z$398,Z$38+2,0),0),"")</f>
        <v/>
      </c>
      <c r="AA68" s="362" t="str">
        <f>IF(AND(ISNUMBER($A68),AA$46&gt;AA$47),IFERROR(VLOOKUP($A68,$A$82:AA$101,AA$38+2,0),0)+IFERROR(VLOOKUP($A68,$A$115:AA$134,AA$38+2,FALSE),0)+IFERROR(VLOOKUP($A68,$A$148:AA$167,AA$38+2,0),0)+IFERROR(VLOOKUP($A68,$A$181:AA$200,AA$38+2,0),0)+IFERROR(VLOOKUP($A68,$A$214:AA$233,AA$38+2,0),0)+IFERROR(VLOOKUP($A68,$A$247:AA$266,AA$38+2,0),0)+IFERROR(VLOOKUP($A68,$A$313:AA$332,AA$38+2,0),0)+IFERROR(VLOOKUP($A68,$A$280:AA$299,AA$38+2,0),0)+IFERROR(VLOOKUP($A68,$A$346:AA$365,AA$38+2,0),0)+IFERROR(VLOOKUP($A68,$A$379:AA$398,AA$38+2,0),0),"")</f>
        <v/>
      </c>
      <c r="AB68" s="362" t="str">
        <f>IF(AND(ISNUMBER($A68),AB$46&gt;AB$47),IFERROR(VLOOKUP($A68,$A$82:AB$101,AB$38+2,0),0)+IFERROR(VLOOKUP($A68,$A$115:AB$134,AB$38+2,FALSE),0)+IFERROR(VLOOKUP($A68,$A$148:AB$167,AB$38+2,0),0)+IFERROR(VLOOKUP($A68,$A$181:AB$200,AB$38+2,0),0)+IFERROR(VLOOKUP($A68,$A$214:AB$233,AB$38+2,0),0)+IFERROR(VLOOKUP($A68,$A$247:AB$266,AB$38+2,0),0)+IFERROR(VLOOKUP($A68,$A$313:AB$332,AB$38+2,0),0)+IFERROR(VLOOKUP($A68,$A$280:AB$299,AB$38+2,0),0)+IFERROR(VLOOKUP($A68,$A$346:AB$365,AB$38+2,0),0)+IFERROR(VLOOKUP($A68,$A$379:AB$398,AB$38+2,0),0),"")</f>
        <v/>
      </c>
      <c r="AC68" s="362" t="str">
        <f>IF(AND(ISNUMBER($A68),AC$46&gt;AC$47),IFERROR(VLOOKUP($A68,$A$82:AC$101,AC$38+2,0),0)+IFERROR(VLOOKUP($A68,$A$115:AC$134,AC$38+2,FALSE),0)+IFERROR(VLOOKUP($A68,$A$148:AC$167,AC$38+2,0),0)+IFERROR(VLOOKUP($A68,$A$181:AC$200,AC$38+2,0),0)+IFERROR(VLOOKUP($A68,$A$214:AC$233,AC$38+2,0),0)+IFERROR(VLOOKUP($A68,$A$247:AC$266,AC$38+2,0),0)+IFERROR(VLOOKUP($A68,$A$313:AC$332,AC$38+2,0),0)+IFERROR(VLOOKUP($A68,$A$280:AC$299,AC$38+2,0),0)+IFERROR(VLOOKUP($A68,$A$346:AC$365,AC$38+2,0),0)+IFERROR(VLOOKUP($A68,$A$379:AC$398,AC$38+2,0),0),"")</f>
        <v/>
      </c>
      <c r="AD68" s="362" t="str">
        <f>IF(AND(ISNUMBER($A68),AD$46&gt;AD$47),IFERROR(VLOOKUP($A68,$A$82:AD$101,AD$38+2,0),0)+IFERROR(VLOOKUP($A68,$A$115:AD$134,AD$38+2,FALSE),0)+IFERROR(VLOOKUP($A68,$A$148:AD$167,AD$38+2,0),0)+IFERROR(VLOOKUP($A68,$A$181:AD$200,AD$38+2,0),0)+IFERROR(VLOOKUP($A68,$A$214:AD$233,AD$38+2,0),0)+IFERROR(VLOOKUP($A68,$A$247:AD$266,AD$38+2,0),0)+IFERROR(VLOOKUP($A68,$A$313:AD$332,AD$38+2,0),0)+IFERROR(VLOOKUP($A68,$A$280:AD$299,AD$38+2,0),0)+IFERROR(VLOOKUP($A68,$A$346:AD$365,AD$38+2,0),0)+IFERROR(VLOOKUP($A68,$A$379:AD$398,AD$38+2,0),0),"")</f>
        <v/>
      </c>
      <c r="AE68" s="362" t="str">
        <f>IF(AND(ISNUMBER($A68),AE$46&gt;AE$47),IFERROR(VLOOKUP($A68,$A$82:AE$101,AE$38+2,0),0)+IFERROR(VLOOKUP($A68,$A$115:AE$134,AE$38+2,FALSE),0)+IFERROR(VLOOKUP($A68,$A$148:AE$167,AE$38+2,0),0)+IFERROR(VLOOKUP($A68,$A$181:AE$200,AE$38+2,0),0)+IFERROR(VLOOKUP($A68,$A$214:AE$233,AE$38+2,0),0)+IFERROR(VLOOKUP($A68,$A$247:AE$266,AE$38+2,0),0)+IFERROR(VLOOKUP($A68,$A$313:AE$332,AE$38+2,0),0)+IFERROR(VLOOKUP($A68,$A$280:AE$299,AE$38+2,0),0)+IFERROR(VLOOKUP($A68,$A$346:AE$365,AE$38+2,0),0)+IFERROR(VLOOKUP($A68,$A$379:AE$398,AE$38+2,0),0),"")</f>
        <v/>
      </c>
      <c r="AF68" s="362" t="str">
        <f>IF(AND(ISNUMBER($A68),AF$46&gt;AF$47),IFERROR(VLOOKUP($A68,$A$82:AF$101,AF$38+2,0),0)+IFERROR(VLOOKUP($A68,$A$115:AF$134,AF$38+2,FALSE),0)+IFERROR(VLOOKUP($A68,$A$148:AF$167,AF$38+2,0),0)+IFERROR(VLOOKUP($A68,$A$181:AF$200,AF$38+2,0),0)+IFERROR(VLOOKUP($A68,$A$214:AF$233,AF$38+2,0),0)+IFERROR(VLOOKUP($A68,$A$247:AF$266,AF$38+2,0),0)+IFERROR(VLOOKUP($A68,$A$313:AF$332,AF$38+2,0),0)+IFERROR(VLOOKUP($A68,$A$280:AF$299,AF$38+2,0),0)+IFERROR(VLOOKUP($A68,$A$346:AF$365,AF$38+2,0),0)+IFERROR(VLOOKUP($A68,$A$379:AF$398,AF$38+2,0),0),"")</f>
        <v/>
      </c>
      <c r="AG68" s="362" t="str">
        <f>IF(AND(ISNUMBER($A68),AG$46&gt;AG$47),IFERROR(VLOOKUP($A68,$A$82:AG$101,AG$38+2,0),0)+IFERROR(VLOOKUP($A68,$A$115:AG$134,AG$38+2,FALSE),0)+IFERROR(VLOOKUP($A68,$A$148:AG$167,AG$38+2,0),0)+IFERROR(VLOOKUP($A68,$A$181:AG$200,AG$38+2,0),0)+IFERROR(VLOOKUP($A68,$A$214:AG$233,AG$38+2,0),0)+IFERROR(VLOOKUP($A68,$A$247:AG$266,AG$38+2,0),0)+IFERROR(VLOOKUP($A68,$A$313:AG$332,AG$38+2,0),0)+IFERROR(VLOOKUP($A68,$A$280:AG$299,AG$38+2,0),0)+IFERROR(VLOOKUP($A68,$A$346:AG$365,AG$38+2,0),0)+IFERROR(VLOOKUP($A68,$A$379:AG$398,AG$38+2,0),0),"")</f>
        <v/>
      </c>
      <c r="AH68" s="362" t="str">
        <f>IF(AND(ISNUMBER($A68),AH$46&gt;AH$47),IFERROR(VLOOKUP($A68,$A$82:AH$101,AH$38+2,0),0)+IFERROR(VLOOKUP($A68,$A$115:AH$134,AH$38+2,FALSE),0)+IFERROR(VLOOKUP($A68,$A$148:AH$167,AH$38+2,0),0)+IFERROR(VLOOKUP($A68,$A$181:AH$200,AH$38+2,0),0)+IFERROR(VLOOKUP($A68,$A$214:AH$233,AH$38+2,0),0)+IFERROR(VLOOKUP($A68,$A$247:AH$266,AH$38+2,0),0)+IFERROR(VLOOKUP($A68,$A$313:AH$332,AH$38+2,0),0)+IFERROR(VLOOKUP($A68,$A$280:AH$299,AH$38+2,0),0)+IFERROR(VLOOKUP($A68,$A$346:AH$365,AH$38+2,0),0)+IFERROR(VLOOKUP($A68,$A$379:AH$398,AH$38+2,0),0),"")</f>
        <v/>
      </c>
      <c r="AI68" s="362" t="str">
        <f>IF(AND(ISNUMBER($A68),AI$46&gt;AI$47),IFERROR(VLOOKUP($A68,$A$82:AI$101,AI$38+2,0),0)+IFERROR(VLOOKUP($A68,$A$115:AI$134,AI$38+2,FALSE),0)+IFERROR(VLOOKUP($A68,$A$148:AI$167,AI$38+2,0),0)+IFERROR(VLOOKUP($A68,$A$181:AI$200,AI$38+2,0),0)+IFERROR(VLOOKUP($A68,$A$214:AI$233,AI$38+2,0),0)+IFERROR(VLOOKUP($A68,$A$247:AI$266,AI$38+2,0),0)+IFERROR(VLOOKUP($A68,$A$313:AI$332,AI$38+2,0),0)+IFERROR(VLOOKUP($A68,$A$280:AI$299,AI$38+2,0),0)+IFERROR(VLOOKUP($A68,$A$346:AI$365,AI$38+2,0),0)+IFERROR(VLOOKUP($A68,$A$379:AI$398,AI$38+2,0),0),"")</f>
        <v/>
      </c>
      <c r="AJ68" s="362" t="str">
        <f>IF(AND(ISNUMBER($A68),AJ$46&gt;AJ$47),IFERROR(VLOOKUP($A68,$A$82:AJ$101,AJ$38+2,0),0)+IFERROR(VLOOKUP($A68,$A$115:AJ$134,AJ$38+2,FALSE),0)+IFERROR(VLOOKUP($A68,$A$148:AJ$167,AJ$38+2,0),0)+IFERROR(VLOOKUP($A68,$A$181:AJ$200,AJ$38+2,0),0)+IFERROR(VLOOKUP($A68,$A$214:AJ$233,AJ$38+2,0),0)+IFERROR(VLOOKUP($A68,$A$247:AJ$266,AJ$38+2,0),0)+IFERROR(VLOOKUP($A68,$A$313:AJ$332,AJ$38+2,0),0)+IFERROR(VLOOKUP($A68,$A$280:AJ$299,AJ$38+2,0),0)+IFERROR(VLOOKUP($A68,$A$346:AJ$365,AJ$38+2,0),0)+IFERROR(VLOOKUP($A68,$A$379:AJ$398,AJ$38+2,0),0),"")</f>
        <v/>
      </c>
      <c r="AK68" s="362" t="str">
        <f>IF(AND(ISNUMBER($A68),AK$46&gt;AK$47),IFERROR(VLOOKUP($A68,$A$82:AK$101,AK$38+2,0),0)+IFERROR(VLOOKUP($A68,$A$115:AK$134,AK$38+2,FALSE),0)+IFERROR(VLOOKUP($A68,$A$148:AK$167,AK$38+2,0),0)+IFERROR(VLOOKUP($A68,$A$181:AK$200,AK$38+2,0),0)+IFERROR(VLOOKUP($A68,$A$214:AK$233,AK$38+2,0),0)+IFERROR(VLOOKUP($A68,$A$247:AK$266,AK$38+2,0),0)+IFERROR(VLOOKUP($A68,$A$313:AK$332,AK$38+2,0),0)+IFERROR(VLOOKUP($A68,$A$280:AK$299,AK$38+2,0),0)+IFERROR(VLOOKUP($A68,$A$346:AK$365,AK$38+2,0),0)+IFERROR(VLOOKUP($A68,$A$379:AK$398,AK$38+2,0),0),"")</f>
        <v/>
      </c>
      <c r="AL68" s="362" t="str">
        <f>IF(AND(ISNUMBER($A68),AL$46&gt;AL$47),IFERROR(VLOOKUP($A68,$A$82:AL$101,AL$38+2,0),0)+IFERROR(VLOOKUP($A68,$A$115:AL$134,AL$38+2,FALSE),0)+IFERROR(VLOOKUP($A68,$A$148:AL$167,AL$38+2,0),0)+IFERROR(VLOOKUP($A68,$A$181:AL$200,AL$38+2,0),0)+IFERROR(VLOOKUP($A68,$A$214:AL$233,AL$38+2,0),0)+IFERROR(VLOOKUP($A68,$A$247:AL$266,AL$38+2,0),0)+IFERROR(VLOOKUP($A68,$A$313:AL$332,AL$38+2,0),0)+IFERROR(VLOOKUP($A68,$A$280:AL$299,AL$38+2,0),0)+IFERROR(VLOOKUP($A68,$A$346:AL$365,AL$38+2,0),0)+IFERROR(VLOOKUP($A68,$A$379:AL$398,AL$38+2,0),0),"")</f>
        <v/>
      </c>
      <c r="AM68" s="362" t="str">
        <f>IF(AND(ISNUMBER($A68),AM$46&gt;AM$47),IFERROR(VLOOKUP($A68,$A$82:AM$101,AM$38+2,0),0)+IFERROR(VLOOKUP($A68,$A$115:AM$134,AM$38+2,FALSE),0)+IFERROR(VLOOKUP($A68,$A$148:AM$167,AM$38+2,0),0)+IFERROR(VLOOKUP($A68,$A$181:AM$200,AM$38+2,0),0)+IFERROR(VLOOKUP($A68,$A$214:AM$233,AM$38+2,0),0)+IFERROR(VLOOKUP($A68,$A$247:AM$266,AM$38+2,0),0)+IFERROR(VLOOKUP($A68,$A$313:AM$332,AM$38+2,0),0)+IFERROR(VLOOKUP($A68,$A$280:AM$299,AM$38+2,0),0)+IFERROR(VLOOKUP($A68,$A$346:AM$365,AM$38+2,0),0)+IFERROR(VLOOKUP($A68,$A$379:AM$398,AM$38+2,0),0),"")</f>
        <v/>
      </c>
      <c r="AN68" s="362" t="str">
        <f>IF(AND(ISNUMBER($A68),AN$46&gt;AN$47),IFERROR(VLOOKUP($A68,$A$82:AN$101,AN$38+2,0),0)+IFERROR(VLOOKUP($A68,$A$115:AN$134,AN$38+2,FALSE),0)+IFERROR(VLOOKUP($A68,$A$148:AN$167,AN$38+2,0),0)+IFERROR(VLOOKUP($A68,$A$181:AN$200,AN$38+2,0),0)+IFERROR(VLOOKUP($A68,$A$214:AN$233,AN$38+2,0),0)+IFERROR(VLOOKUP($A68,$A$247:AN$266,AN$38+2,0),0)+IFERROR(VLOOKUP($A68,$A$313:AN$332,AN$38+2,0),0)+IFERROR(VLOOKUP($A68,$A$280:AN$299,AN$38+2,0),0)+IFERROR(VLOOKUP($A68,$A$346:AN$365,AN$38+2,0),0)+IFERROR(VLOOKUP($A68,$A$379:AN$398,AN$38+2,0),0),"")</f>
        <v/>
      </c>
      <c r="AO68" s="362" t="str">
        <f>IF(AND(ISNUMBER($A68),AO$46&gt;AO$47),IFERROR(VLOOKUP($A68,$A$82:AO$101,AO$38+2,0),0)+IFERROR(VLOOKUP($A68,$A$115:AO$134,AO$38+2,FALSE),0)+IFERROR(VLOOKUP($A68,$A$148:AO$167,AO$38+2,0),0)+IFERROR(VLOOKUP($A68,$A$181:AO$200,AO$38+2,0),0)+IFERROR(VLOOKUP($A68,$A$214:AO$233,AO$38+2,0),0)+IFERROR(VLOOKUP($A68,$A$247:AO$266,AO$38+2,0),0)+IFERROR(VLOOKUP($A68,$A$313:AO$332,AO$38+2,0),0)+IFERROR(VLOOKUP($A68,$A$280:AO$299,AO$38+2,0),0)+IFERROR(VLOOKUP($A68,$A$346:AO$365,AO$38+2,0),0)+IFERROR(VLOOKUP($A68,$A$379:AO$398,AO$38+2,0),0),"")</f>
        <v/>
      </c>
      <c r="AP68" s="362" t="str">
        <f>IF(AND(ISNUMBER($A68),AP$46&gt;AP$47),IFERROR(VLOOKUP($A68,$A$82:AP$101,AP$38+2,0),0)+IFERROR(VLOOKUP($A68,$A$115:AP$134,AP$38+2,FALSE),0)+IFERROR(VLOOKUP($A68,$A$148:AP$167,AP$38+2,0),0)+IFERROR(VLOOKUP($A68,$A$181:AP$200,AP$38+2,0),0)+IFERROR(VLOOKUP($A68,$A$214:AP$233,AP$38+2,0),0)+IFERROR(VLOOKUP($A68,$A$247:AP$266,AP$38+2,0),0)+IFERROR(VLOOKUP($A68,$A$313:AP$332,AP$38+2,0),0)+IFERROR(VLOOKUP($A68,$A$280:AP$299,AP$38+2,0),0)+IFERROR(VLOOKUP($A68,$A$346:AP$365,AP$38+2,0),0)+IFERROR(VLOOKUP($A68,$A$379:AP$398,AP$38+2,0),0),"")</f>
        <v/>
      </c>
      <c r="AQ68" s="362" t="str">
        <f>IF(AND(ISNUMBER($A68),AQ$46&gt;AQ$47),IFERROR(VLOOKUP($A68,$A$82:AQ$101,AQ$38+2,0),0)+IFERROR(VLOOKUP($A68,$A$115:AQ$134,AQ$38+2,FALSE),0)+IFERROR(VLOOKUP($A68,$A$148:AQ$167,AQ$38+2,0),0)+IFERROR(VLOOKUP($A68,$A$181:AQ$200,AQ$38+2,0),0)+IFERROR(VLOOKUP($A68,$A$214:AQ$233,AQ$38+2,0),0)+IFERROR(VLOOKUP($A68,$A$247:AQ$266,AQ$38+2,0),0)+IFERROR(VLOOKUP($A68,$A$313:AQ$332,AQ$38+2,0),0)+IFERROR(VLOOKUP($A68,$A$280:AQ$299,AQ$38+2,0),0)+IFERROR(VLOOKUP($A68,$A$346:AQ$365,AQ$38+2,0),0)+IFERROR(VLOOKUP($A68,$A$379:AQ$398,AQ$38+2,0),0),"")</f>
        <v/>
      </c>
      <c r="AR68" s="362" t="str">
        <f>IF(AND(ISNUMBER($A68),AR$46&gt;AR$47),IFERROR(VLOOKUP($A68,$A$82:AR$101,AR$38+2,0),0)+IFERROR(VLOOKUP($A68,$A$115:AR$134,AR$38+2,FALSE),0)+IFERROR(VLOOKUP($A68,$A$148:AR$167,AR$38+2,0),0)+IFERROR(VLOOKUP($A68,$A$181:AR$200,AR$38+2,0),0)+IFERROR(VLOOKUP($A68,$A$214:AR$233,AR$38+2,0),0)+IFERROR(VLOOKUP($A68,$A$247:AR$266,AR$38+2,0),0)+IFERROR(VLOOKUP($A68,$A$313:AR$332,AR$38+2,0),0)+IFERROR(VLOOKUP($A68,$A$280:AR$299,AR$38+2,0),0)+IFERROR(VLOOKUP($A68,$A$346:AR$365,AR$38+2,0),0)+IFERROR(VLOOKUP($A68,$A$379:AR$398,AR$38+2,0),0),"")</f>
        <v/>
      </c>
      <c r="AS68" s="362" t="str">
        <f>IF(AND(ISNUMBER($A68),AS$46&gt;AS$47),IFERROR(VLOOKUP($A68,$A$82:AS$101,AS$38+2,0),0)+IFERROR(VLOOKUP($A68,$A$115:AS$134,AS$38+2,FALSE),0)+IFERROR(VLOOKUP($A68,$A$148:AS$167,AS$38+2,0),0)+IFERROR(VLOOKUP($A68,$A$181:AS$200,AS$38+2,0),0)+IFERROR(VLOOKUP($A68,$A$214:AS$233,AS$38+2,0),0)+IFERROR(VLOOKUP($A68,$A$247:AS$266,AS$38+2,0),0)+IFERROR(VLOOKUP($A68,$A$313:AS$332,AS$38+2,0),0)+IFERROR(VLOOKUP($A68,$A$280:AS$299,AS$38+2,0),0)+IFERROR(VLOOKUP($A68,$A$346:AS$365,AS$38+2,0),0)+IFERROR(VLOOKUP($A68,$A$379:AS$398,AS$38+2,0),0),"")</f>
        <v/>
      </c>
      <c r="AT68" s="362" t="str">
        <f>IF(AND(ISNUMBER($A68),AT$46&gt;AT$47),IFERROR(VLOOKUP($A68,$A$82:AT$101,AT$38+2,0),0)+IFERROR(VLOOKUP($A68,$A$115:AT$134,AT$38+2,FALSE),0)+IFERROR(VLOOKUP($A68,$A$148:AT$167,AT$38+2,0),0)+IFERROR(VLOOKUP($A68,$A$181:AT$200,AT$38+2,0),0)+IFERROR(VLOOKUP($A68,$A$214:AT$233,AT$38+2,0),0)+IFERROR(VLOOKUP($A68,$A$247:AT$266,AT$38+2,0),0)+IFERROR(VLOOKUP($A68,$A$313:AT$332,AT$38+2,0),0)+IFERROR(VLOOKUP($A68,$A$280:AT$299,AT$38+2,0),0)+IFERROR(VLOOKUP($A68,$A$346:AT$365,AT$38+2,0),0)+IFERROR(VLOOKUP($A68,$A$379:AT$398,AT$38+2,0),0),"")</f>
        <v/>
      </c>
      <c r="AU68" s="362" t="str">
        <f>IF(AND(ISNUMBER($A68),AU$46&gt;AU$47),IFERROR(VLOOKUP($A68,$A$82:AU$101,AU$38+2,0),0)+IFERROR(VLOOKUP($A68,$A$115:AU$134,AU$38+2,FALSE),0)+IFERROR(VLOOKUP($A68,$A$148:AU$167,AU$38+2,0),0)+IFERROR(VLOOKUP($A68,$A$181:AU$200,AU$38+2,0),0)+IFERROR(VLOOKUP($A68,$A$214:AU$233,AU$38+2,0),0)+IFERROR(VLOOKUP($A68,$A$247:AU$266,AU$38+2,0),0)+IFERROR(VLOOKUP($A68,$A$313:AU$332,AU$38+2,0),0)+IFERROR(VLOOKUP($A68,$A$280:AU$299,AU$38+2,0),0)+IFERROR(VLOOKUP($A68,$A$346:AU$365,AU$38+2,0),0)+IFERROR(VLOOKUP($A68,$A$379:AU$398,AU$38+2,0),0),"")</f>
        <v/>
      </c>
      <c r="AV68" s="362" t="str">
        <f>IF(AND(ISNUMBER($A68),AV$46&gt;AV$47),IFERROR(VLOOKUP($A68,$A$82:AV$101,AV$38+2,0),0)+IFERROR(VLOOKUP($A68,$A$115:AV$134,AV$38+2,FALSE),0)+IFERROR(VLOOKUP($A68,$A$148:AV$167,AV$38+2,0),0)+IFERROR(VLOOKUP($A68,$A$181:AV$200,AV$38+2,0),0)+IFERROR(VLOOKUP($A68,$A$214:AV$233,AV$38+2,0),0)+IFERROR(VLOOKUP($A68,$A$247:AV$266,AV$38+2,0),0)+IFERROR(VLOOKUP($A68,$A$313:AV$332,AV$38+2,0),0)+IFERROR(VLOOKUP($A68,$A$280:AV$299,AV$38+2,0),0)+IFERROR(VLOOKUP($A68,$A$346:AV$365,AV$38+2,0),0)+IFERROR(VLOOKUP($A68,$A$379:AV$398,AV$38+2,0),0),"")</f>
        <v/>
      </c>
      <c r="AW68" s="362" t="str">
        <f>IF(AND(ISNUMBER($A68),AW$46&gt;AW$47),IFERROR(VLOOKUP($A68,$A$82:AW$101,AW$38+2,0),0)+IFERROR(VLOOKUP($A68,$A$115:AW$134,AW$38+2,FALSE),0)+IFERROR(VLOOKUP($A68,$A$148:AW$167,AW$38+2,0),0)+IFERROR(VLOOKUP($A68,$A$181:AW$200,AW$38+2,0),0)+IFERROR(VLOOKUP($A68,$A$214:AW$233,AW$38+2,0),0)+IFERROR(VLOOKUP($A68,$A$247:AW$266,AW$38+2,0),0)+IFERROR(VLOOKUP($A68,$A$313:AW$332,AW$38+2,0),0)+IFERROR(VLOOKUP($A68,$A$280:AW$299,AW$38+2,0),0)+IFERROR(VLOOKUP($A68,$A$346:AW$365,AW$38+2,0),0)+IFERROR(VLOOKUP($A68,$A$379:AW$398,AW$38+2,0),0),"")</f>
        <v/>
      </c>
      <c r="AX68" s="362" t="str">
        <f>IF(AND(ISNUMBER($A68),AX$46&gt;AX$47),IFERROR(VLOOKUP($A68,$A$82:AX$101,AX$38+2,0),0)+IFERROR(VLOOKUP($A68,$A$115:AX$134,AX$38+2,FALSE),0)+IFERROR(VLOOKUP($A68,$A$148:AX$167,AX$38+2,0),0)+IFERROR(VLOOKUP($A68,$A$181:AX$200,AX$38+2,0),0)+IFERROR(VLOOKUP($A68,$A$214:AX$233,AX$38+2,0),0)+IFERROR(VLOOKUP($A68,$A$247:AX$266,AX$38+2,0),0)+IFERROR(VLOOKUP($A68,$A$313:AX$332,AX$38+2,0),0)+IFERROR(VLOOKUP($A68,$A$280:AX$299,AX$38+2,0),0)+IFERROR(VLOOKUP($A68,$A$346:AX$365,AX$38+2,0),0)+IFERROR(VLOOKUP($A68,$A$379:AX$398,AX$38+2,0),0),"")</f>
        <v/>
      </c>
      <c r="AY68" s="362" t="str">
        <f>IF(AND(ISNUMBER($A68),AY$46&gt;AY$47),IFERROR(VLOOKUP($A68,$A$82:AY$101,AY$38+2,0),0)+IFERROR(VLOOKUP($A68,$A$115:AY$134,AY$38+2,FALSE),0)+IFERROR(VLOOKUP($A68,$A$148:AY$167,AY$38+2,0),0)+IFERROR(VLOOKUP($A68,$A$181:AY$200,AY$38+2,0),0)+IFERROR(VLOOKUP($A68,$A$214:AY$233,AY$38+2,0),0)+IFERROR(VLOOKUP($A68,$A$247:AY$266,AY$38+2,0),0)+IFERROR(VLOOKUP($A68,$A$313:AY$332,AY$38+2,0),0)+IFERROR(VLOOKUP($A68,$A$280:AY$299,AY$38+2,0),0)+IFERROR(VLOOKUP($A68,$A$346:AY$365,AY$38+2,0),0)+IFERROR(VLOOKUP($A68,$A$379:AY$398,AY$38+2,0),0),"")</f>
        <v/>
      </c>
      <c r="AZ68" s="362" t="str">
        <f>IF(AND(ISNUMBER($A68),AZ$46&gt;AZ$47),IFERROR(VLOOKUP($A68,$A$82:AZ$101,AZ$38+2,0),0)+IFERROR(VLOOKUP($A68,$A$115:AZ$134,AZ$38+2,FALSE),0)+IFERROR(VLOOKUP($A68,$A$148:AZ$167,AZ$38+2,0),0)+IFERROR(VLOOKUP($A68,$A$181:AZ$200,AZ$38+2,0),0)+IFERROR(VLOOKUP($A68,$A$214:AZ$233,AZ$38+2,0),0)+IFERROR(VLOOKUP($A68,$A$247:AZ$266,AZ$38+2,0),0)+IFERROR(VLOOKUP($A68,$A$313:AZ$332,AZ$38+2,0),0)+IFERROR(VLOOKUP($A68,$A$280:AZ$299,AZ$38+2,0),0)+IFERROR(VLOOKUP($A68,$A$346:AZ$365,AZ$38+2,0),0)+IFERROR(VLOOKUP($A68,$A$379:AZ$398,AZ$38+2,0),0),"")</f>
        <v/>
      </c>
      <c r="BA68" s="363" t="str">
        <f>IF(AND(ISNUMBER($A68),BA$46&gt;BA$47),IFERROR(VLOOKUP($A68,$A$82:BA$101,BA$38+2,0),0)+IFERROR(VLOOKUP($A68,$A$115:BA$134,BA$38+2,FALSE),0)+IFERROR(VLOOKUP($A68,$A$148:BA$167,BA$38+2,0),0)+IFERROR(VLOOKUP($A68,$A$181:BA$200,BA$38+2,0),0)+IFERROR(VLOOKUP($A68,$A$214:BA$233,BA$38+2,0),0)+IFERROR(VLOOKUP($A68,$A$247:BA$266,BA$38+2,0),0)+IFERROR(VLOOKUP($A68,$A$313:BA$332,BA$38+2,0),0)+IFERROR(VLOOKUP($A68,$A$280:BA$299,BA$38+2,0),0)+IFERROR(VLOOKUP($A68,$A$346:BA$365,BA$38+2,0),0)+IFERROR(VLOOKUP($A68,$A$379:BA$398,BA$38+2,0),0),"")</f>
        <v/>
      </c>
    </row>
    <row r="69" spans="1:53" ht="13.5" thickBot="1" x14ac:dyDescent="0.25">
      <c r="A69" s="341" t="str">
        <f>IF($B43=COUNT($A50:$A68),"",IF(A68&lt;DATE(YEAR(A68),MONTH($K$4),DAY($K$4)),DATE(YEAR(A68),MONTH($K$4),DAY($K$4)),IF(A68&lt;DATE(YEAR(A68),MONTH($K$5),DAY($K$5)),DATE(YEAR(A68),MONTH($K$5),DAY($K$5)),IF(A68&lt;DATE(YEAR(A68),MONTH($K$6),DAY($K$6)),DATE(YEAR(A68),MONTH($K$6),DAY($K$6)),DATE(YEAR(A68)+1,MONTH($K$3),DAY($K$3))))))</f>
        <v/>
      </c>
      <c r="B69" s="342" t="str">
        <f t="shared" si="17"/>
        <v/>
      </c>
      <c r="C69" s="364" t="str">
        <f>IF(AND(ISNUMBER($A69),C$46&gt;C$47),IFERROR(VLOOKUP($A69,$A$82:C$101,C$38+2,0),0)+IFERROR(VLOOKUP($A69,$A$115:C$134,C$38+2,FALSE),0)+IFERROR(VLOOKUP($A69,$A$148:C$167,C$38+2,0),0)+IFERROR(VLOOKUP($A69,$A$181:C$200,C$38+2,0),0)+IFERROR(VLOOKUP($A69,$A$214:C$233,C$38+2,0),0)+IFERROR(VLOOKUP($A69,$A$247:C$266,C$38+2,0),0)+IFERROR(VLOOKUP($A69,$A$313:C$332,C$38+2,0),0)+IFERROR(VLOOKUP($A69,$A$280:C$299,C$38+2,0),0)+IFERROR(VLOOKUP($A69,$A$346:C$365,C$38+2,0),0)+IFERROR(VLOOKUP($A69,$A$379:C$398,C$38+2,0),0),"")</f>
        <v/>
      </c>
      <c r="D69" s="364" t="str">
        <f>IF(AND(ISNUMBER($A69),D$46&gt;D$47),IFERROR(VLOOKUP($A69,$A$82:D$101,D$38+2,0),0)+IFERROR(VLOOKUP($A69,$A$115:D$134,D$38+2,FALSE),0)+IFERROR(VLOOKUP($A69,$A$148:D$167,D$38+2,0),0)+IFERROR(VLOOKUP($A69,$A$181:D$200,D$38+2,0),0)+IFERROR(VLOOKUP($A69,$A$214:D$233,D$38+2,0),0)+IFERROR(VLOOKUP($A69,$A$247:D$266,D$38+2,0),0)+IFERROR(VLOOKUP($A69,$A$313:D$332,D$38+2,0),0)+IFERROR(VLOOKUP($A69,$A$280:D$299,D$38+2,0),0)+IFERROR(VLOOKUP($A69,$A$346:D$365,D$38+2,0),0)+IFERROR(VLOOKUP($A69,$A$379:D$398,D$38+2,0),0),"")</f>
        <v/>
      </c>
      <c r="E69" s="364" t="str">
        <f>IF(AND(ISNUMBER($A69),E$46&gt;E$47),IFERROR(VLOOKUP($A69,$A$82:E$101,E$38+2,0),0)+IFERROR(VLOOKUP($A69,$A$115:E$134,E$38+2,FALSE),0)+IFERROR(VLOOKUP($A69,$A$148:E$167,E$38+2,0),0)+IFERROR(VLOOKUP($A69,$A$181:E$200,E$38+2,0),0)+IFERROR(VLOOKUP($A69,$A$214:E$233,E$38+2,0),0)+IFERROR(VLOOKUP($A69,$A$247:E$266,E$38+2,0),0)+IFERROR(VLOOKUP($A69,$A$313:E$332,E$38+2,0),0)+IFERROR(VLOOKUP($A69,$A$280:E$299,E$38+2,0),0)+IFERROR(VLOOKUP($A69,$A$346:E$365,E$38+2,0),0)+IFERROR(VLOOKUP($A69,$A$379:E$398,E$38+2,0),0),"")</f>
        <v/>
      </c>
      <c r="F69" s="364" t="str">
        <f>IF(AND(ISNUMBER($A69),F$46&gt;F$47),IFERROR(VLOOKUP($A69,$A$82:F$101,F$38+2,0),0)+IFERROR(VLOOKUP($A69,$A$115:F$134,F$38+2,FALSE),0)+IFERROR(VLOOKUP($A69,$A$148:F$167,F$38+2,0),0)+IFERROR(VLOOKUP($A69,$A$181:F$200,F$38+2,0),0)+IFERROR(VLOOKUP($A69,$A$214:F$233,F$38+2,0),0)+IFERROR(VLOOKUP($A69,$A$247:F$266,F$38+2,0),0)+IFERROR(VLOOKUP($A69,$A$313:F$332,F$38+2,0),0)+IFERROR(VLOOKUP($A69,$A$280:F$299,F$38+2,0),0)+IFERROR(VLOOKUP($A69,$A$346:F$365,F$38+2,0),0)+IFERROR(VLOOKUP($A69,$A$379:F$398,F$38+2,0),0),"")</f>
        <v/>
      </c>
      <c r="G69" s="364" t="str">
        <f>IF(AND(ISNUMBER($A69),G$46&gt;G$47),IFERROR(VLOOKUP($A69,$A$82:G$101,G$38+2,0),0)+IFERROR(VLOOKUP($A69,$A$115:G$134,G$38+2,FALSE),0)+IFERROR(VLOOKUP($A69,$A$148:G$167,G$38+2,0),0)+IFERROR(VLOOKUP($A69,$A$181:G$200,G$38+2,0),0)+IFERROR(VLOOKUP($A69,$A$214:G$233,G$38+2,0),0)+IFERROR(VLOOKUP($A69,$A$247:G$266,G$38+2,0),0)+IFERROR(VLOOKUP($A69,$A$313:G$332,G$38+2,0),0)+IFERROR(VLOOKUP($A69,$A$280:G$299,G$38+2,0),0)+IFERROR(VLOOKUP($A69,$A$346:G$365,G$38+2,0),0)+IFERROR(VLOOKUP($A69,$A$379:G$398,G$38+2,0),0),"")</f>
        <v/>
      </c>
      <c r="H69" s="364" t="str">
        <f>IF(AND(ISNUMBER($A69),H$46&gt;H$47),IFERROR(VLOOKUP($A69,$A$82:H$101,H$38+2,0),0)+IFERROR(VLOOKUP($A69,$A$115:H$134,H$38+2,FALSE),0)+IFERROR(VLOOKUP($A69,$A$148:H$167,H$38+2,0),0)+IFERROR(VLOOKUP($A69,$A$181:H$200,H$38+2,0),0)+IFERROR(VLOOKUP($A69,$A$214:H$233,H$38+2,0),0)+IFERROR(VLOOKUP($A69,$A$247:H$266,H$38+2,0),0)+IFERROR(VLOOKUP($A69,$A$313:H$332,H$38+2,0),0)+IFERROR(VLOOKUP($A69,$A$280:H$299,H$38+2,0),0)+IFERROR(VLOOKUP($A69,$A$346:H$365,H$38+2,0),0)+IFERROR(VLOOKUP($A69,$A$379:H$398,H$38+2,0),0),"")</f>
        <v/>
      </c>
      <c r="I69" s="364" t="str">
        <f>IF(AND(ISNUMBER($A69),I$46&gt;I$47),IFERROR(VLOOKUP($A69,$A$82:I$101,I$38+2,0),0)+IFERROR(VLOOKUP($A69,$A$115:I$134,I$38+2,FALSE),0)+IFERROR(VLOOKUP($A69,$A$148:I$167,I$38+2,0),0)+IFERROR(VLOOKUP($A69,$A$181:I$200,I$38+2,0),0)+IFERROR(VLOOKUP($A69,$A$214:I$233,I$38+2,0),0)+IFERROR(VLOOKUP($A69,$A$247:I$266,I$38+2,0),0)+IFERROR(VLOOKUP($A69,$A$313:I$332,I$38+2,0),0)+IFERROR(VLOOKUP($A69,$A$280:I$299,I$38+2,0),0)+IFERROR(VLOOKUP($A69,$A$346:I$365,I$38+2,0),0)+IFERROR(VLOOKUP($A69,$A$379:I$398,I$38+2,0),0),"")</f>
        <v/>
      </c>
      <c r="J69" s="364" t="str">
        <f>IF(AND(ISNUMBER($A69),J$46&gt;J$47),IFERROR(VLOOKUP($A69,$A$82:J$101,J$38+2,0),0)+IFERROR(VLOOKUP($A69,$A$115:J$134,J$38+2,FALSE),0)+IFERROR(VLOOKUP($A69,$A$148:J$167,J$38+2,0),0)+IFERROR(VLOOKUP($A69,$A$181:J$200,J$38+2,0),0)+IFERROR(VLOOKUP($A69,$A$214:J$233,J$38+2,0),0)+IFERROR(VLOOKUP($A69,$A$247:J$266,J$38+2,0),0)+IFERROR(VLOOKUP($A69,$A$313:J$332,J$38+2,0),0)+IFERROR(VLOOKUP($A69,$A$280:J$299,J$38+2,0),0)+IFERROR(VLOOKUP($A69,$A$346:J$365,J$38+2,0),0)+IFERROR(VLOOKUP($A69,$A$379:J$398,J$38+2,0),0),"")</f>
        <v/>
      </c>
      <c r="K69" s="364" t="str">
        <f>IF(AND(ISNUMBER($A69),K$46&gt;K$47),IFERROR(VLOOKUP($A69,$A$82:K$101,K$38+2,0),0)+IFERROR(VLOOKUP($A69,$A$115:K$134,K$38+2,FALSE),0)+IFERROR(VLOOKUP($A69,$A$148:K$167,K$38+2,0),0)+IFERROR(VLOOKUP($A69,$A$181:K$200,K$38+2,0),0)+IFERROR(VLOOKUP($A69,$A$214:K$233,K$38+2,0),0)+IFERROR(VLOOKUP($A69,$A$247:K$266,K$38+2,0),0)+IFERROR(VLOOKUP($A69,$A$313:K$332,K$38+2,0),0)+IFERROR(VLOOKUP($A69,$A$280:K$299,K$38+2,0),0)+IFERROR(VLOOKUP($A69,$A$346:K$365,K$38+2,0),0)+IFERROR(VLOOKUP($A69,$A$379:K$398,K$38+2,0),0),"")</f>
        <v/>
      </c>
      <c r="L69" s="364" t="str">
        <f>IF(AND(ISNUMBER($A69),L$46&gt;L$47),IFERROR(VLOOKUP($A69,$A$82:L$101,L$38+2,0),0)+IFERROR(VLOOKUP($A69,$A$115:L$134,L$38+2,FALSE),0)+IFERROR(VLOOKUP($A69,$A$148:L$167,L$38+2,0),0)+IFERROR(VLOOKUP($A69,$A$181:L$200,L$38+2,0),0)+IFERROR(VLOOKUP($A69,$A$214:L$233,L$38+2,0),0)+IFERROR(VLOOKUP($A69,$A$247:L$266,L$38+2,0),0)+IFERROR(VLOOKUP($A69,$A$313:L$332,L$38+2,0),0)+IFERROR(VLOOKUP($A69,$A$280:L$299,L$38+2,0),0)+IFERROR(VLOOKUP($A69,$A$346:L$365,L$38+2,0),0)+IFERROR(VLOOKUP($A69,$A$379:L$398,L$38+2,0),0),"")</f>
        <v/>
      </c>
      <c r="M69" s="364" t="str">
        <f>IF(AND(ISNUMBER($A69),M$46&gt;M$47),IFERROR(VLOOKUP($A69,$A$82:M$101,M$38+2,0),0)+IFERROR(VLOOKUP($A69,$A$115:M$134,M$38+2,FALSE),0)+IFERROR(VLOOKUP($A69,$A$148:M$167,M$38+2,0),0)+IFERROR(VLOOKUP($A69,$A$181:M$200,M$38+2,0),0)+IFERROR(VLOOKUP($A69,$A$214:M$233,M$38+2,0),0)+IFERROR(VLOOKUP($A69,$A$247:M$266,M$38+2,0),0)+IFERROR(VLOOKUP($A69,$A$313:M$332,M$38+2,0),0)+IFERROR(VLOOKUP($A69,$A$280:M$299,M$38+2,0),0)+IFERROR(VLOOKUP($A69,$A$346:M$365,M$38+2,0),0)+IFERROR(VLOOKUP($A69,$A$379:M$398,M$38+2,0),0),"")</f>
        <v/>
      </c>
      <c r="N69" s="364" t="str">
        <f>IF(AND(ISNUMBER($A69),N$46&gt;N$47),IFERROR(VLOOKUP($A69,$A$82:N$101,N$38+2,0),0)+IFERROR(VLOOKUP($A69,$A$115:N$134,N$38+2,FALSE),0)+IFERROR(VLOOKUP($A69,$A$148:N$167,N$38+2,0),0)+IFERROR(VLOOKUP($A69,$A$181:N$200,N$38+2,0),0)+IFERROR(VLOOKUP($A69,$A$214:N$233,N$38+2,0),0)+IFERROR(VLOOKUP($A69,$A$247:N$266,N$38+2,0),0)+IFERROR(VLOOKUP($A69,$A$313:N$332,N$38+2,0),0)+IFERROR(VLOOKUP($A69,$A$280:N$299,N$38+2,0),0)+IFERROR(VLOOKUP($A69,$A$346:N$365,N$38+2,0),0)+IFERROR(VLOOKUP($A69,$A$379:N$398,N$38+2,0),0),"")</f>
        <v/>
      </c>
      <c r="O69" s="364" t="str">
        <f>IF(AND(ISNUMBER($A69),O$46&gt;O$47),IFERROR(VLOOKUP($A69,$A$82:O$101,O$38+2,0),0)+IFERROR(VLOOKUP($A69,$A$115:O$134,O$38+2,FALSE),0)+IFERROR(VLOOKUP($A69,$A$148:O$167,O$38+2,0),0)+IFERROR(VLOOKUP($A69,$A$181:O$200,O$38+2,0),0)+IFERROR(VLOOKUP($A69,$A$214:O$233,O$38+2,0),0)+IFERROR(VLOOKUP($A69,$A$247:O$266,O$38+2,0),0)+IFERROR(VLOOKUP($A69,$A$313:O$332,O$38+2,0),0)+IFERROR(VLOOKUP($A69,$A$280:O$299,O$38+2,0),0)+IFERROR(VLOOKUP($A69,$A$346:O$365,O$38+2,0),0)+IFERROR(VLOOKUP($A69,$A$379:O$398,O$38+2,0),0),"")</f>
        <v/>
      </c>
      <c r="P69" s="364" t="str">
        <f>IF(AND(ISNUMBER($A69),P$46&gt;P$47),IFERROR(VLOOKUP($A69,$A$82:P$101,P$38+2,0),0)+IFERROR(VLOOKUP($A69,$A$115:P$134,P$38+2,FALSE),0)+IFERROR(VLOOKUP($A69,$A$148:P$167,P$38+2,0),0)+IFERROR(VLOOKUP($A69,$A$181:P$200,P$38+2,0),0)+IFERROR(VLOOKUP($A69,$A$214:P$233,P$38+2,0),0)+IFERROR(VLOOKUP($A69,$A$247:P$266,P$38+2,0),0)+IFERROR(VLOOKUP($A69,$A$313:P$332,P$38+2,0),0)+IFERROR(VLOOKUP($A69,$A$280:P$299,P$38+2,0),0)+IFERROR(VLOOKUP($A69,$A$346:P$365,P$38+2,0),0)+IFERROR(VLOOKUP($A69,$A$379:P$398,P$38+2,0),0),"")</f>
        <v/>
      </c>
      <c r="Q69" s="364" t="str">
        <f>IF(AND(ISNUMBER($A69),Q$46&gt;Q$47),IFERROR(VLOOKUP($A69,$A$82:Q$101,Q$38+2,0),0)+IFERROR(VLOOKUP($A69,$A$115:Q$134,Q$38+2,FALSE),0)+IFERROR(VLOOKUP($A69,$A$148:Q$167,Q$38+2,0),0)+IFERROR(VLOOKUP($A69,$A$181:Q$200,Q$38+2,0),0)+IFERROR(VLOOKUP($A69,$A$214:Q$233,Q$38+2,0),0)+IFERROR(VLOOKUP($A69,$A$247:Q$266,Q$38+2,0),0)+IFERROR(VLOOKUP($A69,$A$313:Q$332,Q$38+2,0),0)+IFERROR(VLOOKUP($A69,$A$280:Q$299,Q$38+2,0),0)+IFERROR(VLOOKUP($A69,$A$346:Q$365,Q$38+2,0),0)+IFERROR(VLOOKUP($A69,$A$379:Q$398,Q$38+2,0),0),"")</f>
        <v/>
      </c>
      <c r="R69" s="364" t="str">
        <f>IF(AND(ISNUMBER($A69),R$46&gt;R$47),IFERROR(VLOOKUP($A69,$A$82:R$101,R$38+2,0),0)+IFERROR(VLOOKUP($A69,$A$115:R$134,R$38+2,FALSE),0)+IFERROR(VLOOKUP($A69,$A$148:R$167,R$38+2,0),0)+IFERROR(VLOOKUP($A69,$A$181:R$200,R$38+2,0),0)+IFERROR(VLOOKUP($A69,$A$214:R$233,R$38+2,0),0)+IFERROR(VLOOKUP($A69,$A$247:R$266,R$38+2,0),0)+IFERROR(VLOOKUP($A69,$A$313:R$332,R$38+2,0),0)+IFERROR(VLOOKUP($A69,$A$280:R$299,R$38+2,0),0)+IFERROR(VLOOKUP($A69,$A$346:R$365,R$38+2,0),0)+IFERROR(VLOOKUP($A69,$A$379:R$398,R$38+2,0),0),"")</f>
        <v/>
      </c>
      <c r="S69" s="364" t="str">
        <f>IF(AND(ISNUMBER($A69),S$46&gt;S$47),IFERROR(VLOOKUP($A69,$A$82:S$101,S$38+2,0),0)+IFERROR(VLOOKUP($A69,$A$115:S$134,S$38+2,FALSE),0)+IFERROR(VLOOKUP($A69,$A$148:S$167,S$38+2,0),0)+IFERROR(VLOOKUP($A69,$A$181:S$200,S$38+2,0),0)+IFERROR(VLOOKUP($A69,$A$214:S$233,S$38+2,0),0)+IFERROR(VLOOKUP($A69,$A$247:S$266,S$38+2,0),0)+IFERROR(VLOOKUP($A69,$A$313:S$332,S$38+2,0),0)+IFERROR(VLOOKUP($A69,$A$280:S$299,S$38+2,0),0)+IFERROR(VLOOKUP($A69,$A$346:S$365,S$38+2,0),0)+IFERROR(VLOOKUP($A69,$A$379:S$398,S$38+2,0),0),"")</f>
        <v/>
      </c>
      <c r="T69" s="364" t="str">
        <f>IF(AND(ISNUMBER($A69),T$46&gt;T$47),IFERROR(VLOOKUP($A69,$A$82:T$101,T$38+2,0),0)+IFERROR(VLOOKUP($A69,$A$115:T$134,T$38+2,FALSE),0)+IFERROR(VLOOKUP($A69,$A$148:T$167,T$38+2,0),0)+IFERROR(VLOOKUP($A69,$A$181:T$200,T$38+2,0),0)+IFERROR(VLOOKUP($A69,$A$214:T$233,T$38+2,0),0)+IFERROR(VLOOKUP($A69,$A$247:T$266,T$38+2,0),0)+IFERROR(VLOOKUP($A69,$A$313:T$332,T$38+2,0),0)+IFERROR(VLOOKUP($A69,$A$280:T$299,T$38+2,0),0)+IFERROR(VLOOKUP($A69,$A$346:T$365,T$38+2,0),0)+IFERROR(VLOOKUP($A69,$A$379:T$398,T$38+2,0),0),"")</f>
        <v/>
      </c>
      <c r="U69" s="364" t="str">
        <f>IF(AND(ISNUMBER($A69),U$46&gt;U$47),IFERROR(VLOOKUP($A69,$A$82:U$101,U$38+2,0),0)+IFERROR(VLOOKUP($A69,$A$115:U$134,U$38+2,FALSE),0)+IFERROR(VLOOKUP($A69,$A$148:U$167,U$38+2,0),0)+IFERROR(VLOOKUP($A69,$A$181:U$200,U$38+2,0),0)+IFERROR(VLOOKUP($A69,$A$214:U$233,U$38+2,0),0)+IFERROR(VLOOKUP($A69,$A$247:U$266,U$38+2,0),0)+IFERROR(VLOOKUP($A69,$A$313:U$332,U$38+2,0),0)+IFERROR(VLOOKUP($A69,$A$280:U$299,U$38+2,0),0)+IFERROR(VLOOKUP($A69,$A$346:U$365,U$38+2,0),0)+IFERROR(VLOOKUP($A69,$A$379:U$398,U$38+2,0),0),"")</f>
        <v/>
      </c>
      <c r="V69" s="364" t="str">
        <f>IF(AND(ISNUMBER($A69),V$46&gt;V$47),IFERROR(VLOOKUP($A69,$A$82:V$101,V$38+2,0),0)+IFERROR(VLOOKUP($A69,$A$115:V$134,V$38+2,FALSE),0)+IFERROR(VLOOKUP($A69,$A$148:V$167,V$38+2,0),0)+IFERROR(VLOOKUP($A69,$A$181:V$200,V$38+2,0),0)+IFERROR(VLOOKUP($A69,$A$214:V$233,V$38+2,0),0)+IFERROR(VLOOKUP($A69,$A$247:V$266,V$38+2,0),0)+IFERROR(VLOOKUP($A69,$A$313:V$332,V$38+2,0),0)+IFERROR(VLOOKUP($A69,$A$280:V$299,V$38+2,0),0)+IFERROR(VLOOKUP($A69,$A$346:V$365,V$38+2,0),0)+IFERROR(VLOOKUP($A69,$A$379:V$398,V$38+2,0),0),"")</f>
        <v/>
      </c>
      <c r="W69" s="364" t="str">
        <f>IF(AND(ISNUMBER($A69),W$46&gt;W$47),IFERROR(VLOOKUP($A69,$A$82:W$101,W$38+2,0),0)+IFERROR(VLOOKUP($A69,$A$115:W$134,W$38+2,FALSE),0)+IFERROR(VLOOKUP($A69,$A$148:W$167,W$38+2,0),0)+IFERROR(VLOOKUP($A69,$A$181:W$200,W$38+2,0),0)+IFERROR(VLOOKUP($A69,$A$214:W$233,W$38+2,0),0)+IFERROR(VLOOKUP($A69,$A$247:W$266,W$38+2,0),0)+IFERROR(VLOOKUP($A69,$A$313:W$332,W$38+2,0),0)+IFERROR(VLOOKUP($A69,$A$280:W$299,W$38+2,0),0)+IFERROR(VLOOKUP($A69,$A$346:W$365,W$38+2,0),0)+IFERROR(VLOOKUP($A69,$A$379:W$398,W$38+2,0),0),"")</f>
        <v/>
      </c>
      <c r="X69" s="364" t="str">
        <f>IF(AND(ISNUMBER($A69),X$46&gt;X$47),IFERROR(VLOOKUP($A69,$A$82:X$101,X$38+2,0),0)+IFERROR(VLOOKUP($A69,$A$115:X$134,X$38+2,FALSE),0)+IFERROR(VLOOKUP($A69,$A$148:X$167,X$38+2,0),0)+IFERROR(VLOOKUP($A69,$A$181:X$200,X$38+2,0),0)+IFERROR(VLOOKUP($A69,$A$214:X$233,X$38+2,0),0)+IFERROR(VLOOKUP($A69,$A$247:X$266,X$38+2,0),0)+IFERROR(VLOOKUP($A69,$A$313:X$332,X$38+2,0),0)+IFERROR(VLOOKUP($A69,$A$280:X$299,X$38+2,0),0)+IFERROR(VLOOKUP($A69,$A$346:X$365,X$38+2,0),0)+IFERROR(VLOOKUP($A69,$A$379:X$398,X$38+2,0),0),"")</f>
        <v/>
      </c>
      <c r="Y69" s="364" t="str">
        <f>IF(AND(ISNUMBER($A69),Y$46&gt;Y$47),IFERROR(VLOOKUP($A69,$A$82:Y$101,Y$38+2,0),0)+IFERROR(VLOOKUP($A69,$A$115:Y$134,Y$38+2,FALSE),0)+IFERROR(VLOOKUP($A69,$A$148:Y$167,Y$38+2,0),0)+IFERROR(VLOOKUP($A69,$A$181:Y$200,Y$38+2,0),0)+IFERROR(VLOOKUP($A69,$A$214:Y$233,Y$38+2,0),0)+IFERROR(VLOOKUP($A69,$A$247:Y$266,Y$38+2,0),0)+IFERROR(VLOOKUP($A69,$A$313:Y$332,Y$38+2,0),0)+IFERROR(VLOOKUP($A69,$A$280:Y$299,Y$38+2,0),0)+IFERROR(VLOOKUP($A69,$A$346:Y$365,Y$38+2,0),0)+IFERROR(VLOOKUP($A69,$A$379:Y$398,Y$38+2,0),0),"")</f>
        <v/>
      </c>
      <c r="Z69" s="364" t="str">
        <f>IF(AND(ISNUMBER($A69),Z$46&gt;Z$47),IFERROR(VLOOKUP($A69,$A$82:Z$101,Z$38+2,0),0)+IFERROR(VLOOKUP($A69,$A$115:Z$134,Z$38+2,FALSE),0)+IFERROR(VLOOKUP($A69,$A$148:Z$167,Z$38+2,0),0)+IFERROR(VLOOKUP($A69,$A$181:Z$200,Z$38+2,0),0)+IFERROR(VLOOKUP($A69,$A$214:Z$233,Z$38+2,0),0)+IFERROR(VLOOKUP($A69,$A$247:Z$266,Z$38+2,0),0)+IFERROR(VLOOKUP($A69,$A$313:Z$332,Z$38+2,0),0)+IFERROR(VLOOKUP($A69,$A$280:Z$299,Z$38+2,0),0)+IFERROR(VLOOKUP($A69,$A$346:Z$365,Z$38+2,0),0)+IFERROR(VLOOKUP($A69,$A$379:Z$398,Z$38+2,0),0),"")</f>
        <v/>
      </c>
      <c r="AA69" s="364" t="str">
        <f>IF(AND(ISNUMBER($A69),AA$46&gt;AA$47),IFERROR(VLOOKUP($A69,$A$82:AA$101,AA$38+2,0),0)+IFERROR(VLOOKUP($A69,$A$115:AA$134,AA$38+2,FALSE),0)+IFERROR(VLOOKUP($A69,$A$148:AA$167,AA$38+2,0),0)+IFERROR(VLOOKUP($A69,$A$181:AA$200,AA$38+2,0),0)+IFERROR(VLOOKUP($A69,$A$214:AA$233,AA$38+2,0),0)+IFERROR(VLOOKUP($A69,$A$247:AA$266,AA$38+2,0),0)+IFERROR(VLOOKUP($A69,$A$313:AA$332,AA$38+2,0),0)+IFERROR(VLOOKUP($A69,$A$280:AA$299,AA$38+2,0),0)+IFERROR(VLOOKUP($A69,$A$346:AA$365,AA$38+2,0),0)+IFERROR(VLOOKUP($A69,$A$379:AA$398,AA$38+2,0),0),"")</f>
        <v/>
      </c>
      <c r="AB69" s="364" t="str">
        <f>IF(AND(ISNUMBER($A69),AB$46&gt;AB$47),IFERROR(VLOOKUP($A69,$A$82:AB$101,AB$38+2,0),0)+IFERROR(VLOOKUP($A69,$A$115:AB$134,AB$38+2,FALSE),0)+IFERROR(VLOOKUP($A69,$A$148:AB$167,AB$38+2,0),0)+IFERROR(VLOOKUP($A69,$A$181:AB$200,AB$38+2,0),0)+IFERROR(VLOOKUP($A69,$A$214:AB$233,AB$38+2,0),0)+IFERROR(VLOOKUP($A69,$A$247:AB$266,AB$38+2,0),0)+IFERROR(VLOOKUP($A69,$A$313:AB$332,AB$38+2,0),0)+IFERROR(VLOOKUP($A69,$A$280:AB$299,AB$38+2,0),0)+IFERROR(VLOOKUP($A69,$A$346:AB$365,AB$38+2,0),0)+IFERROR(VLOOKUP($A69,$A$379:AB$398,AB$38+2,0),0),"")</f>
        <v/>
      </c>
      <c r="AC69" s="364" t="str">
        <f>IF(AND(ISNUMBER($A69),AC$46&gt;AC$47),IFERROR(VLOOKUP($A69,$A$82:AC$101,AC$38+2,0),0)+IFERROR(VLOOKUP($A69,$A$115:AC$134,AC$38+2,FALSE),0)+IFERROR(VLOOKUP($A69,$A$148:AC$167,AC$38+2,0),0)+IFERROR(VLOOKUP($A69,$A$181:AC$200,AC$38+2,0),0)+IFERROR(VLOOKUP($A69,$A$214:AC$233,AC$38+2,0),0)+IFERROR(VLOOKUP($A69,$A$247:AC$266,AC$38+2,0),0)+IFERROR(VLOOKUP($A69,$A$313:AC$332,AC$38+2,0),0)+IFERROR(VLOOKUP($A69,$A$280:AC$299,AC$38+2,0),0)+IFERROR(VLOOKUP($A69,$A$346:AC$365,AC$38+2,0),0)+IFERROR(VLOOKUP($A69,$A$379:AC$398,AC$38+2,0),0),"")</f>
        <v/>
      </c>
      <c r="AD69" s="364" t="str">
        <f>IF(AND(ISNUMBER($A69),AD$46&gt;AD$47),IFERROR(VLOOKUP($A69,$A$82:AD$101,AD$38+2,0),0)+IFERROR(VLOOKUP($A69,$A$115:AD$134,AD$38+2,FALSE),0)+IFERROR(VLOOKUP($A69,$A$148:AD$167,AD$38+2,0),0)+IFERROR(VLOOKUP($A69,$A$181:AD$200,AD$38+2,0),0)+IFERROR(VLOOKUP($A69,$A$214:AD$233,AD$38+2,0),0)+IFERROR(VLOOKUP($A69,$A$247:AD$266,AD$38+2,0),0)+IFERROR(VLOOKUP($A69,$A$313:AD$332,AD$38+2,0),0)+IFERROR(VLOOKUP($A69,$A$280:AD$299,AD$38+2,0),0)+IFERROR(VLOOKUP($A69,$A$346:AD$365,AD$38+2,0),0)+IFERROR(VLOOKUP($A69,$A$379:AD$398,AD$38+2,0),0),"")</f>
        <v/>
      </c>
      <c r="AE69" s="364" t="str">
        <f>IF(AND(ISNUMBER($A69),AE$46&gt;AE$47),IFERROR(VLOOKUP($A69,$A$82:AE$101,AE$38+2,0),0)+IFERROR(VLOOKUP($A69,$A$115:AE$134,AE$38+2,FALSE),0)+IFERROR(VLOOKUP($A69,$A$148:AE$167,AE$38+2,0),0)+IFERROR(VLOOKUP($A69,$A$181:AE$200,AE$38+2,0),0)+IFERROR(VLOOKUP($A69,$A$214:AE$233,AE$38+2,0),0)+IFERROR(VLOOKUP($A69,$A$247:AE$266,AE$38+2,0),0)+IFERROR(VLOOKUP($A69,$A$313:AE$332,AE$38+2,0),0)+IFERROR(VLOOKUP($A69,$A$280:AE$299,AE$38+2,0),0)+IFERROR(VLOOKUP($A69,$A$346:AE$365,AE$38+2,0),0)+IFERROR(VLOOKUP($A69,$A$379:AE$398,AE$38+2,0),0),"")</f>
        <v/>
      </c>
      <c r="AF69" s="364" t="str">
        <f>IF(AND(ISNUMBER($A69),AF$46&gt;AF$47),IFERROR(VLOOKUP($A69,$A$82:AF$101,AF$38+2,0),0)+IFERROR(VLOOKUP($A69,$A$115:AF$134,AF$38+2,FALSE),0)+IFERROR(VLOOKUP($A69,$A$148:AF$167,AF$38+2,0),0)+IFERROR(VLOOKUP($A69,$A$181:AF$200,AF$38+2,0),0)+IFERROR(VLOOKUP($A69,$A$214:AF$233,AF$38+2,0),0)+IFERROR(VLOOKUP($A69,$A$247:AF$266,AF$38+2,0),0)+IFERROR(VLOOKUP($A69,$A$313:AF$332,AF$38+2,0),0)+IFERROR(VLOOKUP($A69,$A$280:AF$299,AF$38+2,0),0)+IFERROR(VLOOKUP($A69,$A$346:AF$365,AF$38+2,0),0)+IFERROR(VLOOKUP($A69,$A$379:AF$398,AF$38+2,0),0),"")</f>
        <v/>
      </c>
      <c r="AG69" s="364" t="str">
        <f>IF(AND(ISNUMBER($A69),AG$46&gt;AG$47),IFERROR(VLOOKUP($A69,$A$82:AG$101,AG$38+2,0),0)+IFERROR(VLOOKUP($A69,$A$115:AG$134,AG$38+2,FALSE),0)+IFERROR(VLOOKUP($A69,$A$148:AG$167,AG$38+2,0),0)+IFERROR(VLOOKUP($A69,$A$181:AG$200,AG$38+2,0),0)+IFERROR(VLOOKUP($A69,$A$214:AG$233,AG$38+2,0),0)+IFERROR(VLOOKUP($A69,$A$247:AG$266,AG$38+2,0),0)+IFERROR(VLOOKUP($A69,$A$313:AG$332,AG$38+2,0),0)+IFERROR(VLOOKUP($A69,$A$280:AG$299,AG$38+2,0),0)+IFERROR(VLOOKUP($A69,$A$346:AG$365,AG$38+2,0),0)+IFERROR(VLOOKUP($A69,$A$379:AG$398,AG$38+2,0),0),"")</f>
        <v/>
      </c>
      <c r="AH69" s="364" t="str">
        <f>IF(AND(ISNUMBER($A69),AH$46&gt;AH$47),IFERROR(VLOOKUP($A69,$A$82:AH$101,AH$38+2,0),0)+IFERROR(VLOOKUP($A69,$A$115:AH$134,AH$38+2,FALSE),0)+IFERROR(VLOOKUP($A69,$A$148:AH$167,AH$38+2,0),0)+IFERROR(VLOOKUP($A69,$A$181:AH$200,AH$38+2,0),0)+IFERROR(VLOOKUP($A69,$A$214:AH$233,AH$38+2,0),0)+IFERROR(VLOOKUP($A69,$A$247:AH$266,AH$38+2,0),0)+IFERROR(VLOOKUP($A69,$A$313:AH$332,AH$38+2,0),0)+IFERROR(VLOOKUP($A69,$A$280:AH$299,AH$38+2,0),0)+IFERROR(VLOOKUP($A69,$A$346:AH$365,AH$38+2,0),0)+IFERROR(VLOOKUP($A69,$A$379:AH$398,AH$38+2,0),0),"")</f>
        <v/>
      </c>
      <c r="AI69" s="364" t="str">
        <f>IF(AND(ISNUMBER($A69),AI$46&gt;AI$47),IFERROR(VLOOKUP($A69,$A$82:AI$101,AI$38+2,0),0)+IFERROR(VLOOKUP($A69,$A$115:AI$134,AI$38+2,FALSE),0)+IFERROR(VLOOKUP($A69,$A$148:AI$167,AI$38+2,0),0)+IFERROR(VLOOKUP($A69,$A$181:AI$200,AI$38+2,0),0)+IFERROR(VLOOKUP($A69,$A$214:AI$233,AI$38+2,0),0)+IFERROR(VLOOKUP($A69,$A$247:AI$266,AI$38+2,0),0)+IFERROR(VLOOKUP($A69,$A$313:AI$332,AI$38+2,0),0)+IFERROR(VLOOKUP($A69,$A$280:AI$299,AI$38+2,0),0)+IFERROR(VLOOKUP($A69,$A$346:AI$365,AI$38+2,0),0)+IFERROR(VLOOKUP($A69,$A$379:AI$398,AI$38+2,0),0),"")</f>
        <v/>
      </c>
      <c r="AJ69" s="364" t="str">
        <f>IF(AND(ISNUMBER($A69),AJ$46&gt;AJ$47),IFERROR(VLOOKUP($A69,$A$82:AJ$101,AJ$38+2,0),0)+IFERROR(VLOOKUP($A69,$A$115:AJ$134,AJ$38+2,FALSE),0)+IFERROR(VLOOKUP($A69,$A$148:AJ$167,AJ$38+2,0),0)+IFERROR(VLOOKUP($A69,$A$181:AJ$200,AJ$38+2,0),0)+IFERROR(VLOOKUP($A69,$A$214:AJ$233,AJ$38+2,0),0)+IFERROR(VLOOKUP($A69,$A$247:AJ$266,AJ$38+2,0),0)+IFERROR(VLOOKUP($A69,$A$313:AJ$332,AJ$38+2,0),0)+IFERROR(VLOOKUP($A69,$A$280:AJ$299,AJ$38+2,0),0)+IFERROR(VLOOKUP($A69,$A$346:AJ$365,AJ$38+2,0),0)+IFERROR(VLOOKUP($A69,$A$379:AJ$398,AJ$38+2,0),0),"")</f>
        <v/>
      </c>
      <c r="AK69" s="364" t="str">
        <f>IF(AND(ISNUMBER($A69),AK$46&gt;AK$47),IFERROR(VLOOKUP($A69,$A$82:AK$101,AK$38+2,0),0)+IFERROR(VLOOKUP($A69,$A$115:AK$134,AK$38+2,FALSE),0)+IFERROR(VLOOKUP($A69,$A$148:AK$167,AK$38+2,0),0)+IFERROR(VLOOKUP($A69,$A$181:AK$200,AK$38+2,0),0)+IFERROR(VLOOKUP($A69,$A$214:AK$233,AK$38+2,0),0)+IFERROR(VLOOKUP($A69,$A$247:AK$266,AK$38+2,0),0)+IFERROR(VLOOKUP($A69,$A$313:AK$332,AK$38+2,0),0)+IFERROR(VLOOKUP($A69,$A$280:AK$299,AK$38+2,0),0)+IFERROR(VLOOKUP($A69,$A$346:AK$365,AK$38+2,0),0)+IFERROR(VLOOKUP($A69,$A$379:AK$398,AK$38+2,0),0),"")</f>
        <v/>
      </c>
      <c r="AL69" s="364" t="str">
        <f>IF(AND(ISNUMBER($A69),AL$46&gt;AL$47),IFERROR(VLOOKUP($A69,$A$82:AL$101,AL$38+2,0),0)+IFERROR(VLOOKUP($A69,$A$115:AL$134,AL$38+2,FALSE),0)+IFERROR(VLOOKUP($A69,$A$148:AL$167,AL$38+2,0),0)+IFERROR(VLOOKUP($A69,$A$181:AL$200,AL$38+2,0),0)+IFERROR(VLOOKUP($A69,$A$214:AL$233,AL$38+2,0),0)+IFERROR(VLOOKUP($A69,$A$247:AL$266,AL$38+2,0),0)+IFERROR(VLOOKUP($A69,$A$313:AL$332,AL$38+2,0),0)+IFERROR(VLOOKUP($A69,$A$280:AL$299,AL$38+2,0),0)+IFERROR(VLOOKUP($A69,$A$346:AL$365,AL$38+2,0),0)+IFERROR(VLOOKUP($A69,$A$379:AL$398,AL$38+2,0),0),"")</f>
        <v/>
      </c>
      <c r="AM69" s="364" t="str">
        <f>IF(AND(ISNUMBER($A69),AM$46&gt;AM$47),IFERROR(VLOOKUP($A69,$A$82:AM$101,AM$38+2,0),0)+IFERROR(VLOOKUP($A69,$A$115:AM$134,AM$38+2,FALSE),0)+IFERROR(VLOOKUP($A69,$A$148:AM$167,AM$38+2,0),0)+IFERROR(VLOOKUP($A69,$A$181:AM$200,AM$38+2,0),0)+IFERROR(VLOOKUP($A69,$A$214:AM$233,AM$38+2,0),0)+IFERROR(VLOOKUP($A69,$A$247:AM$266,AM$38+2,0),0)+IFERROR(VLOOKUP($A69,$A$313:AM$332,AM$38+2,0),0)+IFERROR(VLOOKUP($A69,$A$280:AM$299,AM$38+2,0),0)+IFERROR(VLOOKUP($A69,$A$346:AM$365,AM$38+2,0),0)+IFERROR(VLOOKUP($A69,$A$379:AM$398,AM$38+2,0),0),"")</f>
        <v/>
      </c>
      <c r="AN69" s="364" t="str">
        <f>IF(AND(ISNUMBER($A69),AN$46&gt;AN$47),IFERROR(VLOOKUP($A69,$A$82:AN$101,AN$38+2,0),0)+IFERROR(VLOOKUP($A69,$A$115:AN$134,AN$38+2,FALSE),0)+IFERROR(VLOOKUP($A69,$A$148:AN$167,AN$38+2,0),0)+IFERROR(VLOOKUP($A69,$A$181:AN$200,AN$38+2,0),0)+IFERROR(VLOOKUP($A69,$A$214:AN$233,AN$38+2,0),0)+IFERROR(VLOOKUP($A69,$A$247:AN$266,AN$38+2,0),0)+IFERROR(VLOOKUP($A69,$A$313:AN$332,AN$38+2,0),0)+IFERROR(VLOOKUP($A69,$A$280:AN$299,AN$38+2,0),0)+IFERROR(VLOOKUP($A69,$A$346:AN$365,AN$38+2,0),0)+IFERROR(VLOOKUP($A69,$A$379:AN$398,AN$38+2,0),0),"")</f>
        <v/>
      </c>
      <c r="AO69" s="364" t="str">
        <f>IF(AND(ISNUMBER($A69),AO$46&gt;AO$47),IFERROR(VLOOKUP($A69,$A$82:AO$101,AO$38+2,0),0)+IFERROR(VLOOKUP($A69,$A$115:AO$134,AO$38+2,FALSE),0)+IFERROR(VLOOKUP($A69,$A$148:AO$167,AO$38+2,0),0)+IFERROR(VLOOKUP($A69,$A$181:AO$200,AO$38+2,0),0)+IFERROR(VLOOKUP($A69,$A$214:AO$233,AO$38+2,0),0)+IFERROR(VLOOKUP($A69,$A$247:AO$266,AO$38+2,0),0)+IFERROR(VLOOKUP($A69,$A$313:AO$332,AO$38+2,0),0)+IFERROR(VLOOKUP($A69,$A$280:AO$299,AO$38+2,0),0)+IFERROR(VLOOKUP($A69,$A$346:AO$365,AO$38+2,0),0)+IFERROR(VLOOKUP($A69,$A$379:AO$398,AO$38+2,0),0),"")</f>
        <v/>
      </c>
      <c r="AP69" s="364" t="str">
        <f>IF(AND(ISNUMBER($A69),AP$46&gt;AP$47),IFERROR(VLOOKUP($A69,$A$82:AP$101,AP$38+2,0),0)+IFERROR(VLOOKUP($A69,$A$115:AP$134,AP$38+2,FALSE),0)+IFERROR(VLOOKUP($A69,$A$148:AP$167,AP$38+2,0),0)+IFERROR(VLOOKUP($A69,$A$181:AP$200,AP$38+2,0),0)+IFERROR(VLOOKUP($A69,$A$214:AP$233,AP$38+2,0),0)+IFERROR(VLOOKUP($A69,$A$247:AP$266,AP$38+2,0),0)+IFERROR(VLOOKUP($A69,$A$313:AP$332,AP$38+2,0),0)+IFERROR(VLOOKUP($A69,$A$280:AP$299,AP$38+2,0),0)+IFERROR(VLOOKUP($A69,$A$346:AP$365,AP$38+2,0),0)+IFERROR(VLOOKUP($A69,$A$379:AP$398,AP$38+2,0),0),"")</f>
        <v/>
      </c>
      <c r="AQ69" s="364" t="str">
        <f>IF(AND(ISNUMBER($A69),AQ$46&gt;AQ$47),IFERROR(VLOOKUP($A69,$A$82:AQ$101,AQ$38+2,0),0)+IFERROR(VLOOKUP($A69,$A$115:AQ$134,AQ$38+2,FALSE),0)+IFERROR(VLOOKUP($A69,$A$148:AQ$167,AQ$38+2,0),0)+IFERROR(VLOOKUP($A69,$A$181:AQ$200,AQ$38+2,0),0)+IFERROR(VLOOKUP($A69,$A$214:AQ$233,AQ$38+2,0),0)+IFERROR(VLOOKUP($A69,$A$247:AQ$266,AQ$38+2,0),0)+IFERROR(VLOOKUP($A69,$A$313:AQ$332,AQ$38+2,0),0)+IFERROR(VLOOKUP($A69,$A$280:AQ$299,AQ$38+2,0),0)+IFERROR(VLOOKUP($A69,$A$346:AQ$365,AQ$38+2,0),0)+IFERROR(VLOOKUP($A69,$A$379:AQ$398,AQ$38+2,0),0),"")</f>
        <v/>
      </c>
      <c r="AR69" s="364" t="str">
        <f>IF(AND(ISNUMBER($A69),AR$46&gt;AR$47),IFERROR(VLOOKUP($A69,$A$82:AR$101,AR$38+2,0),0)+IFERROR(VLOOKUP($A69,$A$115:AR$134,AR$38+2,FALSE),0)+IFERROR(VLOOKUP($A69,$A$148:AR$167,AR$38+2,0),0)+IFERROR(VLOOKUP($A69,$A$181:AR$200,AR$38+2,0),0)+IFERROR(VLOOKUP($A69,$A$214:AR$233,AR$38+2,0),0)+IFERROR(VLOOKUP($A69,$A$247:AR$266,AR$38+2,0),0)+IFERROR(VLOOKUP($A69,$A$313:AR$332,AR$38+2,0),0)+IFERROR(VLOOKUP($A69,$A$280:AR$299,AR$38+2,0),0)+IFERROR(VLOOKUP($A69,$A$346:AR$365,AR$38+2,0),0)+IFERROR(VLOOKUP($A69,$A$379:AR$398,AR$38+2,0),0),"")</f>
        <v/>
      </c>
      <c r="AS69" s="364" t="str">
        <f>IF(AND(ISNUMBER($A69),AS$46&gt;AS$47),IFERROR(VLOOKUP($A69,$A$82:AS$101,AS$38+2,0),0)+IFERROR(VLOOKUP($A69,$A$115:AS$134,AS$38+2,FALSE),0)+IFERROR(VLOOKUP($A69,$A$148:AS$167,AS$38+2,0),0)+IFERROR(VLOOKUP($A69,$A$181:AS$200,AS$38+2,0),0)+IFERROR(VLOOKUP($A69,$A$214:AS$233,AS$38+2,0),0)+IFERROR(VLOOKUP($A69,$A$247:AS$266,AS$38+2,0),0)+IFERROR(VLOOKUP($A69,$A$313:AS$332,AS$38+2,0),0)+IFERROR(VLOOKUP($A69,$A$280:AS$299,AS$38+2,0),0)+IFERROR(VLOOKUP($A69,$A$346:AS$365,AS$38+2,0),0)+IFERROR(VLOOKUP($A69,$A$379:AS$398,AS$38+2,0),0),"")</f>
        <v/>
      </c>
      <c r="AT69" s="364" t="str">
        <f>IF(AND(ISNUMBER($A69),AT$46&gt;AT$47),IFERROR(VLOOKUP($A69,$A$82:AT$101,AT$38+2,0),0)+IFERROR(VLOOKUP($A69,$A$115:AT$134,AT$38+2,FALSE),0)+IFERROR(VLOOKUP($A69,$A$148:AT$167,AT$38+2,0),0)+IFERROR(VLOOKUP($A69,$A$181:AT$200,AT$38+2,0),0)+IFERROR(VLOOKUP($A69,$A$214:AT$233,AT$38+2,0),0)+IFERROR(VLOOKUP($A69,$A$247:AT$266,AT$38+2,0),0)+IFERROR(VLOOKUP($A69,$A$313:AT$332,AT$38+2,0),0)+IFERROR(VLOOKUP($A69,$A$280:AT$299,AT$38+2,0),0)+IFERROR(VLOOKUP($A69,$A$346:AT$365,AT$38+2,0),0)+IFERROR(VLOOKUP($A69,$A$379:AT$398,AT$38+2,0),0),"")</f>
        <v/>
      </c>
      <c r="AU69" s="364" t="str">
        <f>IF(AND(ISNUMBER($A69),AU$46&gt;AU$47),IFERROR(VLOOKUP($A69,$A$82:AU$101,AU$38+2,0),0)+IFERROR(VLOOKUP($A69,$A$115:AU$134,AU$38+2,FALSE),0)+IFERROR(VLOOKUP($A69,$A$148:AU$167,AU$38+2,0),0)+IFERROR(VLOOKUP($A69,$A$181:AU$200,AU$38+2,0),0)+IFERROR(VLOOKUP($A69,$A$214:AU$233,AU$38+2,0),0)+IFERROR(VLOOKUP($A69,$A$247:AU$266,AU$38+2,0),0)+IFERROR(VLOOKUP($A69,$A$313:AU$332,AU$38+2,0),0)+IFERROR(VLOOKUP($A69,$A$280:AU$299,AU$38+2,0),0)+IFERROR(VLOOKUP($A69,$A$346:AU$365,AU$38+2,0),0)+IFERROR(VLOOKUP($A69,$A$379:AU$398,AU$38+2,0),0),"")</f>
        <v/>
      </c>
      <c r="AV69" s="364" t="str">
        <f>IF(AND(ISNUMBER($A69),AV$46&gt;AV$47),IFERROR(VLOOKUP($A69,$A$82:AV$101,AV$38+2,0),0)+IFERROR(VLOOKUP($A69,$A$115:AV$134,AV$38+2,FALSE),0)+IFERROR(VLOOKUP($A69,$A$148:AV$167,AV$38+2,0),0)+IFERROR(VLOOKUP($A69,$A$181:AV$200,AV$38+2,0),0)+IFERROR(VLOOKUP($A69,$A$214:AV$233,AV$38+2,0),0)+IFERROR(VLOOKUP($A69,$A$247:AV$266,AV$38+2,0),0)+IFERROR(VLOOKUP($A69,$A$313:AV$332,AV$38+2,0),0)+IFERROR(VLOOKUP($A69,$A$280:AV$299,AV$38+2,0),0)+IFERROR(VLOOKUP($A69,$A$346:AV$365,AV$38+2,0),0)+IFERROR(VLOOKUP($A69,$A$379:AV$398,AV$38+2,0),0),"")</f>
        <v/>
      </c>
      <c r="AW69" s="364" t="str">
        <f>IF(AND(ISNUMBER($A69),AW$46&gt;AW$47),IFERROR(VLOOKUP($A69,$A$82:AW$101,AW$38+2,0),0)+IFERROR(VLOOKUP($A69,$A$115:AW$134,AW$38+2,FALSE),0)+IFERROR(VLOOKUP($A69,$A$148:AW$167,AW$38+2,0),0)+IFERROR(VLOOKUP($A69,$A$181:AW$200,AW$38+2,0),0)+IFERROR(VLOOKUP($A69,$A$214:AW$233,AW$38+2,0),0)+IFERROR(VLOOKUP($A69,$A$247:AW$266,AW$38+2,0),0)+IFERROR(VLOOKUP($A69,$A$313:AW$332,AW$38+2,0),0)+IFERROR(VLOOKUP($A69,$A$280:AW$299,AW$38+2,0),0)+IFERROR(VLOOKUP($A69,$A$346:AW$365,AW$38+2,0),0)+IFERROR(VLOOKUP($A69,$A$379:AW$398,AW$38+2,0),0),"")</f>
        <v/>
      </c>
      <c r="AX69" s="364" t="str">
        <f>IF(AND(ISNUMBER($A69),AX$46&gt;AX$47),IFERROR(VLOOKUP($A69,$A$82:AX$101,AX$38+2,0),0)+IFERROR(VLOOKUP($A69,$A$115:AX$134,AX$38+2,FALSE),0)+IFERROR(VLOOKUP($A69,$A$148:AX$167,AX$38+2,0),0)+IFERROR(VLOOKUP($A69,$A$181:AX$200,AX$38+2,0),0)+IFERROR(VLOOKUP($A69,$A$214:AX$233,AX$38+2,0),0)+IFERROR(VLOOKUP($A69,$A$247:AX$266,AX$38+2,0),0)+IFERROR(VLOOKUP($A69,$A$313:AX$332,AX$38+2,0),0)+IFERROR(VLOOKUP($A69,$A$280:AX$299,AX$38+2,0),0)+IFERROR(VLOOKUP($A69,$A$346:AX$365,AX$38+2,0),0)+IFERROR(VLOOKUP($A69,$A$379:AX$398,AX$38+2,0),0),"")</f>
        <v/>
      </c>
      <c r="AY69" s="364" t="str">
        <f>IF(AND(ISNUMBER($A69),AY$46&gt;AY$47),IFERROR(VLOOKUP($A69,$A$82:AY$101,AY$38+2,0),0)+IFERROR(VLOOKUP($A69,$A$115:AY$134,AY$38+2,FALSE),0)+IFERROR(VLOOKUP($A69,$A$148:AY$167,AY$38+2,0),0)+IFERROR(VLOOKUP($A69,$A$181:AY$200,AY$38+2,0),0)+IFERROR(VLOOKUP($A69,$A$214:AY$233,AY$38+2,0),0)+IFERROR(VLOOKUP($A69,$A$247:AY$266,AY$38+2,0),0)+IFERROR(VLOOKUP($A69,$A$313:AY$332,AY$38+2,0),0)+IFERROR(VLOOKUP($A69,$A$280:AY$299,AY$38+2,0),0)+IFERROR(VLOOKUP($A69,$A$346:AY$365,AY$38+2,0),0)+IFERROR(VLOOKUP($A69,$A$379:AY$398,AY$38+2,0),0),"")</f>
        <v/>
      </c>
      <c r="AZ69" s="364" t="str">
        <f>IF(AND(ISNUMBER($A69),AZ$46&gt;AZ$47),IFERROR(VLOOKUP($A69,$A$82:AZ$101,AZ$38+2,0),0)+IFERROR(VLOOKUP($A69,$A$115:AZ$134,AZ$38+2,FALSE),0)+IFERROR(VLOOKUP($A69,$A$148:AZ$167,AZ$38+2,0),0)+IFERROR(VLOOKUP($A69,$A$181:AZ$200,AZ$38+2,0),0)+IFERROR(VLOOKUP($A69,$A$214:AZ$233,AZ$38+2,0),0)+IFERROR(VLOOKUP($A69,$A$247:AZ$266,AZ$38+2,0),0)+IFERROR(VLOOKUP($A69,$A$313:AZ$332,AZ$38+2,0),0)+IFERROR(VLOOKUP($A69,$A$280:AZ$299,AZ$38+2,0),0)+IFERROR(VLOOKUP($A69,$A$346:AZ$365,AZ$38+2,0),0)+IFERROR(VLOOKUP($A69,$A$379:AZ$398,AZ$38+2,0),0),"")</f>
        <v/>
      </c>
      <c r="BA69" s="365" t="str">
        <f>IF(AND(ISNUMBER($A69),BA$46&gt;BA$47),IFERROR(VLOOKUP($A69,$A$82:BA$101,BA$38+2,0),0)+IFERROR(VLOOKUP($A69,$A$115:BA$134,BA$38+2,FALSE),0)+IFERROR(VLOOKUP($A69,$A$148:BA$167,BA$38+2,0),0)+IFERROR(VLOOKUP($A69,$A$181:BA$200,BA$38+2,0),0)+IFERROR(VLOOKUP($A69,$A$214:BA$233,BA$38+2,0),0)+IFERROR(VLOOKUP($A69,$A$247:BA$266,BA$38+2,0),0)+IFERROR(VLOOKUP($A69,$A$313:BA$332,BA$38+2,0),0)+IFERROR(VLOOKUP($A69,$A$280:BA$299,BA$38+2,0),0)+IFERROR(VLOOKUP($A69,$A$346:BA$365,BA$38+2,0),0)+IFERROR(VLOOKUP($A69,$A$379:BA$398,BA$38+2,0),0),"")</f>
        <v/>
      </c>
    </row>
    <row r="70" spans="1:53" ht="13.5" thickBot="1" x14ac:dyDescent="0.25"/>
    <row r="71" spans="1:53" x14ac:dyDescent="0.2">
      <c r="A71" s="336" t="s">
        <v>348</v>
      </c>
      <c r="B71" s="337"/>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c r="AP71" s="338"/>
      <c r="AQ71" s="338"/>
      <c r="AR71" s="338"/>
      <c r="AS71" s="338"/>
      <c r="AT71" s="338"/>
      <c r="AU71" s="338"/>
      <c r="AV71" s="338"/>
      <c r="AW71" s="338"/>
      <c r="AX71" s="338"/>
      <c r="AY71" s="338"/>
      <c r="AZ71" s="338"/>
      <c r="BA71" s="339"/>
    </row>
    <row r="72" spans="1:53" x14ac:dyDescent="0.2">
      <c r="A72" s="355" t="s">
        <v>209</v>
      </c>
      <c r="B72" s="315" t="str">
        <f>IF(Mijlpalenbegroting!$C$70&gt;0,IF(Mijlpalenbegroting!$C$71&gt;0,IF(Mijlpalenbegroting!$C$70&lt;Betaalritme!$B$7,Betaalritme!$B$7,Mijlpalenbegroting!$C$70),"Startdatum mijlpaal is niet opgegeven op tabblad 'Mijlpalenbegroting'"),"")</f>
        <v/>
      </c>
      <c r="C72" s="369"/>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22"/>
    </row>
    <row r="73" spans="1:53" x14ac:dyDescent="0.2">
      <c r="A73" s="355" t="s">
        <v>311</v>
      </c>
      <c r="B73" s="315" t="str">
        <f>IF(Mijlpalenbegroting!$C$70&gt;0,IF(Mijlpalenbegroting!$C$71&gt;0,Mijlpalenbegroting!$C$71,"De einddatum van de mijlpaal is niet ingevuld op het tabblad 'Mijlpalenbegroting'"),"")</f>
        <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22"/>
    </row>
    <row r="74" spans="1:53" x14ac:dyDescent="0.2">
      <c r="A74" s="355" t="s">
        <v>317</v>
      </c>
      <c r="B74" s="345">
        <f>IF(OR(B72="",B73=""),0,DAYS360(B72,B73)/30)</f>
        <v>0</v>
      </c>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22"/>
    </row>
    <row r="75" spans="1:53" x14ac:dyDescent="0.2">
      <c r="A75" s="355" t="s">
        <v>318</v>
      </c>
      <c r="B75" s="345">
        <f>IF($B73="",0,IF(AND($A82=$O$2,$A82=$O$3),IF(IFERROR(ROUNDDOWN(1+(DAYS360($A82,$B73)-1)/90,0),0)&lt;1,1,ROUNDDOWN(1+(DAYS360($A82,$B73)-1)/90,0)),IF(AND($A82=$O$2,$O$3-$O$2&gt;14),IF(IFERROR(ROUNDDOWN(1+(DAYS360($A82,$B73)-1)/90,0),0)&lt;1,1,ROUNDDOWN(1+(DAYS360($A82,$B73)-1)/90,0)),IF(IFERROR(ROUNDDOWN(1+(DAYS360($A82,$B73)-1)/90,0),0)&lt;1,1,ROUNDDOWN(1+(DAYS360($A82,$B73)-1)/90,0)))))</f>
        <v>0</v>
      </c>
      <c r="C75" s="3"/>
      <c r="D75" s="346" t="s">
        <v>315</v>
      </c>
      <c r="E75" s="3"/>
      <c r="F75" s="347" t="str">
        <f>IF(ISNUMBER(B72),IF(B72=DATE(YEAR(B72),MONTH($K$3),DAY($K$3)),B72,IF(B72&lt;=DATE(YEAR(B72),MONTH($K$4),DAY($K$4)),DATE(YEAR(B72),MONTH($K$4),DAY($K$4)),IF(B72&lt;=DATE(YEAR(B72),MONTH($K$5),DAY($K$5)),DATE(YEAR(B72),MONTH($K$5),DAY($K$5)),IF(B72&lt;=DATE(YEAR(B72),MONTH($K$6),DAY($K$6)),DATE(YEAR(B72),MONTH($K$6),DAY($K$6)),DATE(YEAR(B72)+1,MONTH($K$3),DAY($K$3)))))),"")</f>
        <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22"/>
    </row>
    <row r="76" spans="1:53" x14ac:dyDescent="0.2">
      <c r="A76" s="320"/>
      <c r="B76" s="3"/>
      <c r="C76" s="439" t="str">
        <f>IF(Deelnemersoverzicht!$C$16&gt;0,Deelnemersoverzicht!$C$16,"")</f>
        <v/>
      </c>
      <c r="D76" s="439" t="str">
        <f>IF(Deelnemersoverzicht!$C$17&gt;0,Deelnemersoverzicht!$C$17,"")</f>
        <v/>
      </c>
      <c r="E76" s="439" t="str">
        <f>IF(Deelnemersoverzicht!$C$18&gt;0,Deelnemersoverzicht!$C$18,"")</f>
        <v/>
      </c>
      <c r="F76" s="439" t="str">
        <f>IF(Deelnemersoverzicht!$C$19&gt;0,Deelnemersoverzicht!$C$19,"")</f>
        <v/>
      </c>
      <c r="G76" s="439" t="str">
        <f>IF(Deelnemersoverzicht!$C$20&gt;0,Deelnemersoverzicht!$C$20,"")</f>
        <v/>
      </c>
      <c r="H76" s="439" t="str">
        <f>IF(Deelnemersoverzicht!$C$21&gt;0,Deelnemersoverzicht!$C$21,"")</f>
        <v/>
      </c>
      <c r="I76" s="439" t="str">
        <f>IF(Deelnemersoverzicht!$C$22&gt;0,Deelnemersoverzicht!$C$22,"")</f>
        <v/>
      </c>
      <c r="J76" s="439" t="str">
        <f>IF(Deelnemersoverzicht!$C$23&gt;0,Deelnemersoverzicht!$C$23,"")</f>
        <v/>
      </c>
      <c r="K76" s="439" t="str">
        <f>IF(Deelnemersoverzicht!$C$24&gt;0,Deelnemersoverzicht!$C$24,"")</f>
        <v/>
      </c>
      <c r="L76" s="439" t="str">
        <f>IF(Deelnemersoverzicht!$C$25&gt;0,Deelnemersoverzicht!$C$25,"")</f>
        <v/>
      </c>
      <c r="M76" s="439" t="str">
        <f>IF(Deelnemersoverzicht!$C$26&gt;0,Deelnemersoverzicht!$C$26,"")</f>
        <v/>
      </c>
      <c r="N76" s="439" t="str">
        <f>IF(Deelnemersoverzicht!$C$27&gt;0,Deelnemersoverzicht!$C$27,"")</f>
        <v/>
      </c>
      <c r="O76" s="439" t="str">
        <f>IF(Deelnemersoverzicht!$C$28&gt;0,Deelnemersoverzicht!$C$28,"")</f>
        <v/>
      </c>
      <c r="P76" s="439" t="str">
        <f>IF(Deelnemersoverzicht!$C$29&gt;0,Deelnemersoverzicht!$C$29,"")</f>
        <v/>
      </c>
      <c r="Q76" s="439" t="str">
        <f>IF(Deelnemersoverzicht!$C$30&gt;0,Deelnemersoverzicht!$C$30,"")</f>
        <v/>
      </c>
      <c r="R76" s="439" t="str">
        <f>IF(Deelnemersoverzicht!$C$31&gt;0,Deelnemersoverzicht!$C$31,"")</f>
        <v/>
      </c>
      <c r="S76" s="439" t="str">
        <f>IF(Deelnemersoverzicht!$C$32&gt;0,Deelnemersoverzicht!$C$32,"")</f>
        <v/>
      </c>
      <c r="T76" s="439" t="str">
        <f>IF(Deelnemersoverzicht!$C$33&gt;0,Deelnemersoverzicht!$C$33,"")</f>
        <v/>
      </c>
      <c r="U76" s="439" t="str">
        <f>IF(Deelnemersoverzicht!$C$34&gt;0,Deelnemersoverzicht!$C$34,"")</f>
        <v/>
      </c>
      <c r="V76" s="439" t="str">
        <f>IF(Deelnemersoverzicht!$C$35&gt;0,Deelnemersoverzicht!$C$35,"")</f>
        <v/>
      </c>
      <c r="W76" s="439" t="str">
        <f>IF(Deelnemersoverzicht!$C$36&gt;0,Deelnemersoverzicht!$C$36,"")</f>
        <v/>
      </c>
      <c r="X76" s="439" t="str">
        <f>IF(Deelnemersoverzicht!$C$37&gt;0,Deelnemersoverzicht!$C$37,"")</f>
        <v/>
      </c>
      <c r="Y76" s="439" t="str">
        <f>IF(Deelnemersoverzicht!$C$38&gt;0,Deelnemersoverzicht!$C$38,"")</f>
        <v/>
      </c>
      <c r="Z76" s="439" t="str">
        <f>IF(Deelnemersoverzicht!$C$39&gt;0,Deelnemersoverzicht!$C$39,"")</f>
        <v/>
      </c>
      <c r="AA76" s="439" t="str">
        <f>IF(Deelnemersoverzicht!$C$40&gt;0,Deelnemersoverzicht!$C$40,"")</f>
        <v/>
      </c>
      <c r="AB76" s="439" t="str">
        <f>IF(Deelnemersoverzicht!$C$41&gt;0,Deelnemersoverzicht!$C$41,"")</f>
        <v/>
      </c>
      <c r="AC76" s="439" t="str">
        <f>IF(Deelnemersoverzicht!$C$42&gt;0,Deelnemersoverzicht!$C$42,"")</f>
        <v/>
      </c>
      <c r="AD76" s="439" t="str">
        <f>IF(Deelnemersoverzicht!$C$43&gt;0,Deelnemersoverzicht!$C$43,"")</f>
        <v/>
      </c>
      <c r="AE76" s="439" t="str">
        <f>IF(Deelnemersoverzicht!$C$44&gt;0,Deelnemersoverzicht!$C$44,"")</f>
        <v/>
      </c>
      <c r="AF76" s="439" t="str">
        <f>IF(Deelnemersoverzicht!$C$45&gt;0,Deelnemersoverzicht!$C$45,"")</f>
        <v/>
      </c>
      <c r="AG76" s="439" t="str">
        <f>IF(Deelnemersoverzicht!$C$46&gt;0,Deelnemersoverzicht!$C$46,"")</f>
        <v/>
      </c>
      <c r="AH76" s="439" t="str">
        <f>IF(Deelnemersoverzicht!$C$47&gt;0,Deelnemersoverzicht!$C$47,"")</f>
        <v/>
      </c>
      <c r="AI76" s="439" t="str">
        <f>IF(Deelnemersoverzicht!$C$48&gt;0,Deelnemersoverzicht!$C$48,"")</f>
        <v/>
      </c>
      <c r="AJ76" s="439" t="str">
        <f>IF(Deelnemersoverzicht!$C$49&gt;0,Deelnemersoverzicht!$C$49,"")</f>
        <v/>
      </c>
      <c r="AK76" s="439" t="str">
        <f>IF(Deelnemersoverzicht!$C$50&gt;0,Deelnemersoverzicht!$C$50,"")</f>
        <v/>
      </c>
      <c r="AL76" s="439" t="str">
        <f>IF(Deelnemersoverzicht!$C$51&gt;0,Deelnemersoverzicht!$C$51,"")</f>
        <v/>
      </c>
      <c r="AM76" s="439" t="str">
        <f>IF(Deelnemersoverzicht!$C$52&gt;0,Deelnemersoverzicht!$C$52,"")</f>
        <v/>
      </c>
      <c r="AN76" s="439" t="str">
        <f>IF(Deelnemersoverzicht!$C$53&gt;0,Deelnemersoverzicht!$C$53,"")</f>
        <v/>
      </c>
      <c r="AO76" s="439" t="str">
        <f>IF(Deelnemersoverzicht!$C$54&gt;0,Deelnemersoverzicht!$C$54,"")</f>
        <v/>
      </c>
      <c r="AP76" s="439" t="str">
        <f>IF(Deelnemersoverzicht!$C$55&gt;0,Deelnemersoverzicht!$C$55,"")</f>
        <v/>
      </c>
      <c r="AQ76" s="439" t="str">
        <f>IF(Deelnemersoverzicht!$C$56&gt;0,Deelnemersoverzicht!$C$56,"")</f>
        <v/>
      </c>
      <c r="AR76" s="439" t="str">
        <f>IF(Deelnemersoverzicht!$C$57&gt;0,Deelnemersoverzicht!$C$57,"")</f>
        <v/>
      </c>
      <c r="AS76" s="439" t="str">
        <f>IF(Deelnemersoverzicht!$C$58&gt;0,Deelnemersoverzicht!$C$58,"")</f>
        <v/>
      </c>
      <c r="AT76" s="439" t="str">
        <f>IF(Deelnemersoverzicht!$C$59&gt;0,Deelnemersoverzicht!$C$59,"")</f>
        <v/>
      </c>
      <c r="AU76" s="439" t="str">
        <f>IF(Deelnemersoverzicht!$C$60&gt;0,Deelnemersoverzicht!$C$60,"")</f>
        <v/>
      </c>
      <c r="AV76" s="439" t="str">
        <f>IF(Deelnemersoverzicht!$C$61&gt;0,Deelnemersoverzicht!$C$61,"")</f>
        <v/>
      </c>
      <c r="AW76" s="439" t="str">
        <f>IF(Deelnemersoverzicht!$C$62&gt;0,Deelnemersoverzicht!$C$62,"")</f>
        <v/>
      </c>
      <c r="AX76" s="439" t="str">
        <f>IF(Deelnemersoverzicht!$C$63&gt;0,Deelnemersoverzicht!$C$63,"")</f>
        <v/>
      </c>
      <c r="AY76" s="439" t="str">
        <f>IF(Deelnemersoverzicht!$C$64&gt;0,Deelnemersoverzicht!$C$64,"")</f>
        <v/>
      </c>
      <c r="AZ76" s="439" t="str">
        <f>IF(Deelnemersoverzicht!$C$65&gt;0,Deelnemersoverzicht!$C$65,"")</f>
        <v/>
      </c>
      <c r="BA76" s="456" t="str">
        <f>IF(Deelnemersoverzicht!$C$66&gt;0,Deelnemersoverzicht!$C$66,"")</f>
        <v/>
      </c>
    </row>
    <row r="77" spans="1:53" x14ac:dyDescent="0.2">
      <c r="A77" s="320"/>
      <c r="B77" s="350" t="s">
        <v>17</v>
      </c>
      <c r="C77" s="352" t="s">
        <v>269</v>
      </c>
      <c r="D77" s="350" t="s">
        <v>19</v>
      </c>
      <c r="E77" s="350" t="s">
        <v>20</v>
      </c>
      <c r="F77" s="350" t="s">
        <v>21</v>
      </c>
      <c r="G77" s="350" t="s">
        <v>22</v>
      </c>
      <c r="H77" s="350" t="s">
        <v>23</v>
      </c>
      <c r="I77" s="350" t="s">
        <v>24</v>
      </c>
      <c r="J77" s="350" t="s">
        <v>25</v>
      </c>
      <c r="K77" s="350" t="s">
        <v>26</v>
      </c>
      <c r="L77" s="350" t="s">
        <v>27</v>
      </c>
      <c r="M77" s="350" t="s">
        <v>28</v>
      </c>
      <c r="N77" s="350" t="s">
        <v>29</v>
      </c>
      <c r="O77" s="350" t="s">
        <v>30</v>
      </c>
      <c r="P77" s="350" t="s">
        <v>31</v>
      </c>
      <c r="Q77" s="350" t="s">
        <v>32</v>
      </c>
      <c r="R77" s="350" t="s">
        <v>33</v>
      </c>
      <c r="S77" s="350" t="s">
        <v>34</v>
      </c>
      <c r="T77" s="350" t="s">
        <v>35</v>
      </c>
      <c r="U77" s="350" t="s">
        <v>36</v>
      </c>
      <c r="V77" s="350" t="s">
        <v>104</v>
      </c>
      <c r="W77" s="350" t="s">
        <v>105</v>
      </c>
      <c r="X77" s="350" t="s">
        <v>130</v>
      </c>
      <c r="Y77" s="350" t="s">
        <v>131</v>
      </c>
      <c r="Z77" s="350" t="s">
        <v>132</v>
      </c>
      <c r="AA77" s="350" t="s">
        <v>133</v>
      </c>
      <c r="AB77" s="350" t="s">
        <v>134</v>
      </c>
      <c r="AC77" s="350" t="s">
        <v>169</v>
      </c>
      <c r="AD77" s="350" t="s">
        <v>170</v>
      </c>
      <c r="AE77" s="350" t="s">
        <v>171</v>
      </c>
      <c r="AF77" s="350" t="s">
        <v>172</v>
      </c>
      <c r="AG77" s="350" t="s">
        <v>173</v>
      </c>
      <c r="AH77" s="350" t="s">
        <v>174</v>
      </c>
      <c r="AI77" s="350" t="s">
        <v>175</v>
      </c>
      <c r="AJ77" s="350" t="s">
        <v>176</v>
      </c>
      <c r="AK77" s="350" t="s">
        <v>177</v>
      </c>
      <c r="AL77" s="350" t="s">
        <v>178</v>
      </c>
      <c r="AM77" s="350" t="s">
        <v>179</v>
      </c>
      <c r="AN77" s="350" t="s">
        <v>180</v>
      </c>
      <c r="AO77" s="350" t="s">
        <v>181</v>
      </c>
      <c r="AP77" s="350" t="s">
        <v>182</v>
      </c>
      <c r="AQ77" s="350" t="s">
        <v>183</v>
      </c>
      <c r="AR77" s="350" t="s">
        <v>184</v>
      </c>
      <c r="AS77" s="350" t="s">
        <v>185</v>
      </c>
      <c r="AT77" s="350" t="s">
        <v>186</v>
      </c>
      <c r="AU77" s="350" t="s">
        <v>187</v>
      </c>
      <c r="AV77" s="350" t="s">
        <v>188</v>
      </c>
      <c r="AW77" s="350" t="s">
        <v>189</v>
      </c>
      <c r="AX77" s="350" t="s">
        <v>190</v>
      </c>
      <c r="AY77" s="350" t="s">
        <v>191</v>
      </c>
      <c r="AZ77" s="350" t="s">
        <v>192</v>
      </c>
      <c r="BA77" s="353" t="s">
        <v>193</v>
      </c>
    </row>
    <row r="78" spans="1:53" x14ac:dyDescent="0.2">
      <c r="A78" s="321" t="s">
        <v>313</v>
      </c>
      <c r="B78" s="343">
        <f ca="1">IFERROR((Mijlpalenbegroting!$C$69/Financiering!$AA$58)*Financiering!$AB$58,0)</f>
        <v>0</v>
      </c>
      <c r="C78" s="356">
        <f ca="1">IFERROR((Mijlpalenbegroting!$C$18/Financiering!$AA$7)*Financiering!$AB$7,0)</f>
        <v>0</v>
      </c>
      <c r="D78" s="356">
        <f ca="1">IFERROR((Mijlpalenbegroting!$C$19/Financiering!$AA$8)*Financiering!$AB$8,0)</f>
        <v>0</v>
      </c>
      <c r="E78" s="356">
        <f ca="1">IFERROR((Mijlpalenbegroting!$C$20/Financiering!$AA$9)*Financiering!$AB$9,0)</f>
        <v>0</v>
      </c>
      <c r="F78" s="356">
        <f ca="1">IFERROR((Mijlpalenbegroting!$C$21/Financiering!$AA$10)*Financiering!$AB$10,0)</f>
        <v>0</v>
      </c>
      <c r="G78" s="356">
        <f ca="1">IFERROR((Mijlpalenbegroting!$C$22/Financiering!$AA$11)*Financiering!$AB$11,0)</f>
        <v>0</v>
      </c>
      <c r="H78" s="356">
        <f ca="1">IFERROR((Mijlpalenbegroting!$C$23/Financiering!$AA$12)*Financiering!$AB$12,0)</f>
        <v>0</v>
      </c>
      <c r="I78" s="356">
        <f ca="1">IFERROR((Mijlpalenbegroting!$C$24/Financiering!$AA$13)*Financiering!$AB$13,0)</f>
        <v>0</v>
      </c>
      <c r="J78" s="356">
        <f ca="1">IFERROR((Mijlpalenbegroting!$C$25/Financiering!$AA$14)*Financiering!$AB$14,0)</f>
        <v>0</v>
      </c>
      <c r="K78" s="356">
        <f ca="1">IFERROR((Mijlpalenbegroting!$C$26/Financiering!$AA$15)*Financiering!$AB$15,0)</f>
        <v>0</v>
      </c>
      <c r="L78" s="356">
        <f ca="1">IFERROR((Mijlpalenbegroting!$C$27/Financiering!$AA$16)*Financiering!$AB$16,0)</f>
        <v>0</v>
      </c>
      <c r="M78" s="356">
        <f ca="1">IFERROR((Mijlpalenbegroting!$C$28/Financiering!$AA$17)*Financiering!$AB$17,0)</f>
        <v>0</v>
      </c>
      <c r="N78" s="356">
        <f ca="1">IFERROR((Mijlpalenbegroting!$C$29/Financiering!$AA$18)*Financiering!$AB$18,0)</f>
        <v>0</v>
      </c>
      <c r="O78" s="356">
        <f ca="1">IFERROR((Mijlpalenbegroting!$C$30/Financiering!$AA$19)*Financiering!$AB$19,0)</f>
        <v>0</v>
      </c>
      <c r="P78" s="356">
        <f ca="1">IFERROR((Mijlpalenbegroting!$C$31/Financiering!$AA$20)*Financiering!$AB$20,0)</f>
        <v>0</v>
      </c>
      <c r="Q78" s="356">
        <f ca="1">IFERROR((Mijlpalenbegroting!$C$32/Financiering!$AA$21)*Financiering!$AB$21,0)</f>
        <v>0</v>
      </c>
      <c r="R78" s="356">
        <f ca="1">IFERROR((Mijlpalenbegroting!$C$33/Financiering!$AA$22)*Financiering!$AB$22,0)</f>
        <v>0</v>
      </c>
      <c r="S78" s="356">
        <f ca="1">IFERROR((Mijlpalenbegroting!$C$34/Financiering!$AA$23)*Financiering!$AB$23,0)</f>
        <v>0</v>
      </c>
      <c r="T78" s="356">
        <f ca="1">IFERROR((Mijlpalenbegroting!$C$35/Financiering!$AA$24)*Financiering!$AB$24,0)</f>
        <v>0</v>
      </c>
      <c r="U78" s="356">
        <f ca="1">IFERROR((Mijlpalenbegroting!$C$36/Financiering!$AA$25)*Financiering!$AB$25,0)</f>
        <v>0</v>
      </c>
      <c r="V78" s="356">
        <f ca="1">IFERROR((Mijlpalenbegroting!$C$37/Financiering!$AA$26)*Financiering!$AB$26,0)</f>
        <v>0</v>
      </c>
      <c r="W78" s="356">
        <f ca="1">IFERROR((Mijlpalenbegroting!$C$38/Financiering!$AA$27)*Financiering!$AB$27,0)</f>
        <v>0</v>
      </c>
      <c r="X78" s="356">
        <f ca="1">IFERROR((Mijlpalenbegroting!$C$39/Financiering!$AA$28)*Financiering!$AB$28,0)</f>
        <v>0</v>
      </c>
      <c r="Y78" s="356">
        <f ca="1">IFERROR((Mijlpalenbegroting!$C$40/Financiering!$AA$29)*Financiering!$AB$29,0)</f>
        <v>0</v>
      </c>
      <c r="Z78" s="356">
        <f ca="1">IFERROR((Mijlpalenbegroting!$C$41/Financiering!$AA$30)*Financiering!$AB$30,0)</f>
        <v>0</v>
      </c>
      <c r="AA78" s="356">
        <f ca="1">IFERROR((Mijlpalenbegroting!$C$42/Financiering!$AA$31)*Financiering!$AB$31,0)</f>
        <v>0</v>
      </c>
      <c r="AB78" s="356">
        <f ca="1">IFERROR((Mijlpalenbegroting!$C$43/Financiering!$AA$32)*Financiering!$AB$32,0)</f>
        <v>0</v>
      </c>
      <c r="AC78" s="356">
        <f>IFERROR((Mijlpalenbegroting!$C$44/Financiering!$AA$33)*Financiering!$AB$33,0)</f>
        <v>0</v>
      </c>
      <c r="AD78" s="356">
        <f>IFERROR((Mijlpalenbegroting!$C$45/Financiering!$AA$34)*Financiering!$AB$34,0)</f>
        <v>0</v>
      </c>
      <c r="AE78" s="356">
        <f>IFERROR((Mijlpalenbegroting!$C$46/Financiering!$AA$35)*Financiering!$AB$35,0)</f>
        <v>0</v>
      </c>
      <c r="AF78" s="356">
        <f>IFERROR((Mijlpalenbegroting!$C$47/Financiering!$AA$36)*Financiering!$AB$36,0)</f>
        <v>0</v>
      </c>
      <c r="AG78" s="356">
        <f>IFERROR((Mijlpalenbegroting!$C$48/Financiering!$AA$37)*Financiering!$AB$37,0)</f>
        <v>0</v>
      </c>
      <c r="AH78" s="356">
        <f>IFERROR((Mijlpalenbegroting!$C$49/Financiering!$AA$38)*Financiering!$AB$38,0)</f>
        <v>0</v>
      </c>
      <c r="AI78" s="356">
        <f>IFERROR((Mijlpalenbegroting!$C$50/Financiering!$AA$39)*Financiering!$AB$39,0)</f>
        <v>0</v>
      </c>
      <c r="AJ78" s="356">
        <f>IFERROR((Mijlpalenbegroting!$C$51/Financiering!$AA$40)*Financiering!$AB$40,0)</f>
        <v>0</v>
      </c>
      <c r="AK78" s="356">
        <f>IFERROR((Mijlpalenbegroting!$C$52/Financiering!$AA$41)*Financiering!$AB$41,0)</f>
        <v>0</v>
      </c>
      <c r="AL78" s="356">
        <f>IFERROR((Mijlpalenbegroting!$C$53/Financiering!$AA$42)*Financiering!$AB$42,0)</f>
        <v>0</v>
      </c>
      <c r="AM78" s="356">
        <f>IFERROR((Mijlpalenbegroting!$C$54/Financiering!$AA$43)*Financiering!$AB$43,0)</f>
        <v>0</v>
      </c>
      <c r="AN78" s="356">
        <f>IFERROR((Mijlpalenbegroting!$C$55/Financiering!$AA$44)*Financiering!$AB$44,0)</f>
        <v>0</v>
      </c>
      <c r="AO78" s="356">
        <f>IFERROR((Mijlpalenbegroting!$C$56/Financiering!$AA$45)*Financiering!$AB$45,0)</f>
        <v>0</v>
      </c>
      <c r="AP78" s="356">
        <f>IFERROR((Mijlpalenbegroting!$C$57/Financiering!$AA$46)*Financiering!$AB$46,0)</f>
        <v>0</v>
      </c>
      <c r="AQ78" s="356">
        <f>IFERROR((Mijlpalenbegroting!$C$58/Financiering!$AA$47)*Financiering!$AB$47,0)</f>
        <v>0</v>
      </c>
      <c r="AR78" s="356">
        <f>IFERROR((Mijlpalenbegroting!$C$59/Financiering!$AA$48)*Financiering!$AB$48,0)</f>
        <v>0</v>
      </c>
      <c r="AS78" s="356">
        <f>IFERROR((Mijlpalenbegroting!$C$60/Financiering!$AA$49)*Financiering!$AB$49,0)</f>
        <v>0</v>
      </c>
      <c r="AT78" s="356">
        <f>IFERROR((Mijlpalenbegroting!$C$61/Financiering!$AA$50)*Financiering!$AB$50,0)</f>
        <v>0</v>
      </c>
      <c r="AU78" s="356">
        <f>IFERROR((Mijlpalenbegroting!$C$62/Financiering!$AA$51)*Financiering!$AB$51,0)</f>
        <v>0</v>
      </c>
      <c r="AV78" s="356">
        <f>IFERROR((Mijlpalenbegroting!$C$63/Financiering!$AA$52)*Financiering!$AB$52,0)</f>
        <v>0</v>
      </c>
      <c r="AW78" s="356">
        <f>IFERROR((Mijlpalenbegroting!$C$64/Financiering!$AA$53)*Financiering!$AB$53,0)</f>
        <v>0</v>
      </c>
      <c r="AX78" s="356">
        <f>IFERROR((Mijlpalenbegroting!$C$65/Financiering!$AA$54)*Financiering!$AB$54,0)</f>
        <v>0</v>
      </c>
      <c r="AY78" s="356">
        <f>IFERROR((Mijlpalenbegroting!$C$66/Financiering!$AA$55)*Financiering!$AB$55,0)</f>
        <v>0</v>
      </c>
      <c r="AZ78" s="356">
        <f>IFERROR((Mijlpalenbegroting!$C$67/Financiering!$AA$56)*Financiering!$AB$56,0)</f>
        <v>0</v>
      </c>
      <c r="BA78" s="356">
        <f>IFERROR((Mijlpalenbegroting!$C$68/Financiering!$AA$57)*Financiering!$AB$57,0)</f>
        <v>0</v>
      </c>
    </row>
    <row r="79" spans="1:53" x14ac:dyDescent="0.2">
      <c r="A79" s="323">
        <v>0.9</v>
      </c>
      <c r="B79" s="343">
        <f ca="1">SUM(C79:BA79)</f>
        <v>0</v>
      </c>
      <c r="C79" s="357">
        <f ca="1">IF(C$46&gt;C$47,$A$47*C78,C78)</f>
        <v>0</v>
      </c>
      <c r="D79" s="357">
        <f t="shared" ref="D79:BA79" ca="1" si="18">IF(D$46&gt;D$47,$A$47*D78,D78)</f>
        <v>0</v>
      </c>
      <c r="E79" s="357">
        <f t="shared" ca="1" si="18"/>
        <v>0</v>
      </c>
      <c r="F79" s="357">
        <f t="shared" ca="1" si="18"/>
        <v>0</v>
      </c>
      <c r="G79" s="357">
        <f t="shared" ca="1" si="18"/>
        <v>0</v>
      </c>
      <c r="H79" s="357">
        <f t="shared" ca="1" si="18"/>
        <v>0</v>
      </c>
      <c r="I79" s="357">
        <f t="shared" ca="1" si="18"/>
        <v>0</v>
      </c>
      <c r="J79" s="357">
        <f t="shared" ca="1" si="18"/>
        <v>0</v>
      </c>
      <c r="K79" s="357">
        <f t="shared" ca="1" si="18"/>
        <v>0</v>
      </c>
      <c r="L79" s="357">
        <f t="shared" ca="1" si="18"/>
        <v>0</v>
      </c>
      <c r="M79" s="357">
        <f t="shared" ca="1" si="18"/>
        <v>0</v>
      </c>
      <c r="N79" s="357">
        <f t="shared" ca="1" si="18"/>
        <v>0</v>
      </c>
      <c r="O79" s="357">
        <f t="shared" ca="1" si="18"/>
        <v>0</v>
      </c>
      <c r="P79" s="357">
        <f t="shared" ca="1" si="18"/>
        <v>0</v>
      </c>
      <c r="Q79" s="357">
        <f t="shared" ca="1" si="18"/>
        <v>0</v>
      </c>
      <c r="R79" s="357">
        <f t="shared" ca="1" si="18"/>
        <v>0</v>
      </c>
      <c r="S79" s="357">
        <f t="shared" ca="1" si="18"/>
        <v>0</v>
      </c>
      <c r="T79" s="357">
        <f t="shared" ca="1" si="18"/>
        <v>0</v>
      </c>
      <c r="U79" s="357">
        <f t="shared" ca="1" si="18"/>
        <v>0</v>
      </c>
      <c r="V79" s="357">
        <f t="shared" ca="1" si="18"/>
        <v>0</v>
      </c>
      <c r="W79" s="357">
        <f t="shared" ca="1" si="18"/>
        <v>0</v>
      </c>
      <c r="X79" s="357">
        <f t="shared" ca="1" si="18"/>
        <v>0</v>
      </c>
      <c r="Y79" s="357">
        <f t="shared" ca="1" si="18"/>
        <v>0</v>
      </c>
      <c r="Z79" s="357">
        <f t="shared" ca="1" si="18"/>
        <v>0</v>
      </c>
      <c r="AA79" s="357">
        <f t="shared" ca="1" si="18"/>
        <v>0</v>
      </c>
      <c r="AB79" s="357">
        <f t="shared" ca="1" si="18"/>
        <v>0</v>
      </c>
      <c r="AC79" s="357">
        <f t="shared" si="18"/>
        <v>0</v>
      </c>
      <c r="AD79" s="357">
        <f t="shared" si="18"/>
        <v>0</v>
      </c>
      <c r="AE79" s="357">
        <f t="shared" si="18"/>
        <v>0</v>
      </c>
      <c r="AF79" s="357">
        <f t="shared" si="18"/>
        <v>0</v>
      </c>
      <c r="AG79" s="357">
        <f t="shared" si="18"/>
        <v>0</v>
      </c>
      <c r="AH79" s="357">
        <f t="shared" si="18"/>
        <v>0</v>
      </c>
      <c r="AI79" s="357">
        <f t="shared" si="18"/>
        <v>0</v>
      </c>
      <c r="AJ79" s="357">
        <f t="shared" si="18"/>
        <v>0</v>
      </c>
      <c r="AK79" s="357">
        <f t="shared" si="18"/>
        <v>0</v>
      </c>
      <c r="AL79" s="357">
        <f t="shared" si="18"/>
        <v>0</v>
      </c>
      <c r="AM79" s="357">
        <f t="shared" si="18"/>
        <v>0</v>
      </c>
      <c r="AN79" s="357">
        <f t="shared" si="18"/>
        <v>0</v>
      </c>
      <c r="AO79" s="357">
        <f t="shared" si="18"/>
        <v>0</v>
      </c>
      <c r="AP79" s="357">
        <f t="shared" si="18"/>
        <v>0</v>
      </c>
      <c r="AQ79" s="357">
        <f t="shared" si="18"/>
        <v>0</v>
      </c>
      <c r="AR79" s="357">
        <f t="shared" si="18"/>
        <v>0</v>
      </c>
      <c r="AS79" s="357">
        <f t="shared" si="18"/>
        <v>0</v>
      </c>
      <c r="AT79" s="357">
        <f t="shared" si="18"/>
        <v>0</v>
      </c>
      <c r="AU79" s="357">
        <f t="shared" si="18"/>
        <v>0</v>
      </c>
      <c r="AV79" s="357">
        <f t="shared" si="18"/>
        <v>0</v>
      </c>
      <c r="AW79" s="357">
        <f t="shared" si="18"/>
        <v>0</v>
      </c>
      <c r="AX79" s="357">
        <f t="shared" si="18"/>
        <v>0</v>
      </c>
      <c r="AY79" s="357">
        <f t="shared" si="18"/>
        <v>0</v>
      </c>
      <c r="AZ79" s="357">
        <f t="shared" si="18"/>
        <v>0</v>
      </c>
      <c r="BA79" s="357">
        <f t="shared" si="18"/>
        <v>0</v>
      </c>
    </row>
    <row r="80" spans="1:53" x14ac:dyDescent="0.2">
      <c r="A80" s="321" t="s">
        <v>87</v>
      </c>
      <c r="B80" s="354">
        <f ca="1">IF(SUM(B82:B101)=B79,SUM(B82:B101),"Fout!")</f>
        <v>0</v>
      </c>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9"/>
    </row>
    <row r="81" spans="1:53" x14ac:dyDescent="0.2">
      <c r="A81" s="334" t="s">
        <v>314</v>
      </c>
      <c r="B81" s="351"/>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c r="BA81" s="361"/>
    </row>
    <row r="82" spans="1:53" x14ac:dyDescent="0.2">
      <c r="A82" s="340" t="str">
        <f>IF(ISNUMBER(B72),IF(B72=$O$2,IF($O$2=$O$3,$O$3,IF($O$3-$O$2&gt;14,$O$2,$O$3)),IF(B72=DATE(YEAR(B72),MONTH($K$3),DAY($K$3)),B72,IF(B72&lt;=DATE(YEAR(B72),MONTH($K$4),DAY($K$4)),DATE(YEAR(B72),MONTH($K$4),DAY($K$4)),IF(B72&lt;=DATE(YEAR(B72),MONTH($K$5),DAY($K$5)),DATE(YEAR(B72),MONTH($K$5),DAY($K$5)),IF(B72&lt;=DATE(YEAR(B72),MONTH($K$6),DAY($K$6)),DATE(YEAR(B72),MONTH($K$6),DAY($K$6)),DATE(YEAR(B72)+1,MONTH($K$3),DAY($K$3))))))),"")</f>
        <v/>
      </c>
      <c r="B82" s="335" t="str">
        <f>IF(SUM(C82:BA82)&gt;0,SUM(C82:BA82),"")</f>
        <v/>
      </c>
      <c r="C82" s="362" t="str">
        <f>IF(ISNUMBER($A82),IF(C$46&gt;C$47,C$79/$B$75,C$78),"")</f>
        <v/>
      </c>
      <c r="D82" s="362" t="str">
        <f t="shared" ref="D82:BA82" si="19">IF(ISNUMBER($A82),IF(D$46&gt;D$47,D$79/$B$75,D$78),"")</f>
        <v/>
      </c>
      <c r="E82" s="362" t="str">
        <f t="shared" si="19"/>
        <v/>
      </c>
      <c r="F82" s="362" t="str">
        <f t="shared" si="19"/>
        <v/>
      </c>
      <c r="G82" s="362" t="str">
        <f t="shared" si="19"/>
        <v/>
      </c>
      <c r="H82" s="362" t="str">
        <f t="shared" si="19"/>
        <v/>
      </c>
      <c r="I82" s="362" t="str">
        <f t="shared" si="19"/>
        <v/>
      </c>
      <c r="J82" s="362" t="str">
        <f t="shared" si="19"/>
        <v/>
      </c>
      <c r="K82" s="362" t="str">
        <f t="shared" si="19"/>
        <v/>
      </c>
      <c r="L82" s="362" t="str">
        <f t="shared" si="19"/>
        <v/>
      </c>
      <c r="M82" s="362" t="str">
        <f t="shared" si="19"/>
        <v/>
      </c>
      <c r="N82" s="362" t="str">
        <f t="shared" si="19"/>
        <v/>
      </c>
      <c r="O82" s="362" t="str">
        <f t="shared" si="19"/>
        <v/>
      </c>
      <c r="P82" s="362" t="str">
        <f t="shared" si="19"/>
        <v/>
      </c>
      <c r="Q82" s="362" t="str">
        <f t="shared" si="19"/>
        <v/>
      </c>
      <c r="R82" s="362" t="str">
        <f t="shared" si="19"/>
        <v/>
      </c>
      <c r="S82" s="362" t="str">
        <f t="shared" si="19"/>
        <v/>
      </c>
      <c r="T82" s="362" t="str">
        <f t="shared" si="19"/>
        <v/>
      </c>
      <c r="U82" s="362" t="str">
        <f t="shared" si="19"/>
        <v/>
      </c>
      <c r="V82" s="362" t="str">
        <f t="shared" si="19"/>
        <v/>
      </c>
      <c r="W82" s="362" t="str">
        <f t="shared" si="19"/>
        <v/>
      </c>
      <c r="X82" s="362" t="str">
        <f t="shared" si="19"/>
        <v/>
      </c>
      <c r="Y82" s="362" t="str">
        <f t="shared" si="19"/>
        <v/>
      </c>
      <c r="Z82" s="362" t="str">
        <f t="shared" si="19"/>
        <v/>
      </c>
      <c r="AA82" s="362" t="str">
        <f t="shared" si="19"/>
        <v/>
      </c>
      <c r="AB82" s="362" t="str">
        <f t="shared" si="19"/>
        <v/>
      </c>
      <c r="AC82" s="362" t="str">
        <f t="shared" si="19"/>
        <v/>
      </c>
      <c r="AD82" s="362" t="str">
        <f t="shared" si="19"/>
        <v/>
      </c>
      <c r="AE82" s="362" t="str">
        <f t="shared" si="19"/>
        <v/>
      </c>
      <c r="AF82" s="362" t="str">
        <f t="shared" si="19"/>
        <v/>
      </c>
      <c r="AG82" s="362" t="str">
        <f t="shared" si="19"/>
        <v/>
      </c>
      <c r="AH82" s="362" t="str">
        <f t="shared" si="19"/>
        <v/>
      </c>
      <c r="AI82" s="362" t="str">
        <f t="shared" si="19"/>
        <v/>
      </c>
      <c r="AJ82" s="362" t="str">
        <f t="shared" si="19"/>
        <v/>
      </c>
      <c r="AK82" s="362" t="str">
        <f t="shared" si="19"/>
        <v/>
      </c>
      <c r="AL82" s="362" t="str">
        <f t="shared" si="19"/>
        <v/>
      </c>
      <c r="AM82" s="362" t="str">
        <f t="shared" si="19"/>
        <v/>
      </c>
      <c r="AN82" s="362" t="str">
        <f t="shared" si="19"/>
        <v/>
      </c>
      <c r="AO82" s="362" t="str">
        <f t="shared" si="19"/>
        <v/>
      </c>
      <c r="AP82" s="362" t="str">
        <f t="shared" si="19"/>
        <v/>
      </c>
      <c r="AQ82" s="362" t="str">
        <f t="shared" si="19"/>
        <v/>
      </c>
      <c r="AR82" s="362" t="str">
        <f t="shared" si="19"/>
        <v/>
      </c>
      <c r="AS82" s="362" t="str">
        <f t="shared" si="19"/>
        <v/>
      </c>
      <c r="AT82" s="362" t="str">
        <f t="shared" si="19"/>
        <v/>
      </c>
      <c r="AU82" s="362" t="str">
        <f t="shared" si="19"/>
        <v/>
      </c>
      <c r="AV82" s="362" t="str">
        <f t="shared" si="19"/>
        <v/>
      </c>
      <c r="AW82" s="362" t="str">
        <f t="shared" si="19"/>
        <v/>
      </c>
      <c r="AX82" s="362" t="str">
        <f t="shared" si="19"/>
        <v/>
      </c>
      <c r="AY82" s="362" t="str">
        <f t="shared" si="19"/>
        <v/>
      </c>
      <c r="AZ82" s="362" t="str">
        <f t="shared" si="19"/>
        <v/>
      </c>
      <c r="BA82" s="363" t="str">
        <f t="shared" si="19"/>
        <v/>
      </c>
    </row>
    <row r="83" spans="1:53" x14ac:dyDescent="0.2">
      <c r="A83" s="340" t="str">
        <f>IF($B$75&gt;1,IF(A82&lt;DATE(YEAR(A82),MONTH($K$4),DAY($K$4)),DATE(YEAR(A82),MONTH($K$4),DAY($K$4)),IF(A82&lt;DATE(YEAR(A82),MONTH($K$5),DAY($K$5)),DATE(YEAR(A82),MONTH($K$5),DAY($K$5)),IF(A82&lt;DATE(YEAR(A82),MONTH($K$6),DAY($K$6)),DATE(YEAR(A82),MONTH($K$6),DAY($K$6)),DATE(YEAR(A82)+1,MONTH($K$3),DAY($K$3))))),"")</f>
        <v/>
      </c>
      <c r="B83" s="335" t="str">
        <f t="shared" ref="B83:B101" si="20">IF(SUM(C83:BA83)&gt;0,SUM(C83:BA83),"")</f>
        <v/>
      </c>
      <c r="C83" s="362" t="str">
        <f>IF(AND(ISNUMBER($A83),C$46&gt;C$47),C$79/$B$75,"")</f>
        <v/>
      </c>
      <c r="D83" s="362" t="str">
        <f>IF(AND(ISNUMBER($A83),D$46&gt;D$47),D$79/$B$75,"")</f>
        <v/>
      </c>
      <c r="E83" s="362" t="str">
        <f t="shared" ref="E83:BA84" si="21">IF(AND(ISNUMBER($A83),E$46&gt;E$47),E$79/$B$75,"")</f>
        <v/>
      </c>
      <c r="F83" s="362" t="str">
        <f t="shared" si="21"/>
        <v/>
      </c>
      <c r="G83" s="362" t="str">
        <f t="shared" si="21"/>
        <v/>
      </c>
      <c r="H83" s="362" t="str">
        <f t="shared" si="21"/>
        <v/>
      </c>
      <c r="I83" s="362" t="str">
        <f t="shared" si="21"/>
        <v/>
      </c>
      <c r="J83" s="362" t="str">
        <f t="shared" si="21"/>
        <v/>
      </c>
      <c r="K83" s="362" t="str">
        <f t="shared" si="21"/>
        <v/>
      </c>
      <c r="L83" s="362" t="str">
        <f t="shared" si="21"/>
        <v/>
      </c>
      <c r="M83" s="362" t="str">
        <f t="shared" si="21"/>
        <v/>
      </c>
      <c r="N83" s="362" t="str">
        <f t="shared" si="21"/>
        <v/>
      </c>
      <c r="O83" s="362" t="str">
        <f t="shared" si="21"/>
        <v/>
      </c>
      <c r="P83" s="362" t="str">
        <f t="shared" si="21"/>
        <v/>
      </c>
      <c r="Q83" s="362" t="str">
        <f t="shared" si="21"/>
        <v/>
      </c>
      <c r="R83" s="362" t="str">
        <f t="shared" si="21"/>
        <v/>
      </c>
      <c r="S83" s="362" t="str">
        <f t="shared" si="21"/>
        <v/>
      </c>
      <c r="T83" s="362" t="str">
        <f t="shared" si="21"/>
        <v/>
      </c>
      <c r="U83" s="362" t="str">
        <f t="shared" si="21"/>
        <v/>
      </c>
      <c r="V83" s="362" t="str">
        <f t="shared" si="21"/>
        <v/>
      </c>
      <c r="W83" s="362" t="str">
        <f t="shared" si="21"/>
        <v/>
      </c>
      <c r="X83" s="362" t="str">
        <f t="shared" si="21"/>
        <v/>
      </c>
      <c r="Y83" s="362" t="str">
        <f t="shared" si="21"/>
        <v/>
      </c>
      <c r="Z83" s="362" t="str">
        <f t="shared" si="21"/>
        <v/>
      </c>
      <c r="AA83" s="362" t="str">
        <f t="shared" si="21"/>
        <v/>
      </c>
      <c r="AB83" s="362" t="str">
        <f t="shared" si="21"/>
        <v/>
      </c>
      <c r="AC83" s="362" t="str">
        <f t="shared" si="21"/>
        <v/>
      </c>
      <c r="AD83" s="362" t="str">
        <f t="shared" si="21"/>
        <v/>
      </c>
      <c r="AE83" s="362" t="str">
        <f t="shared" si="21"/>
        <v/>
      </c>
      <c r="AF83" s="362" t="str">
        <f t="shared" si="21"/>
        <v/>
      </c>
      <c r="AG83" s="362" t="str">
        <f t="shared" si="21"/>
        <v/>
      </c>
      <c r="AH83" s="362" t="str">
        <f t="shared" si="21"/>
        <v/>
      </c>
      <c r="AI83" s="362" t="str">
        <f t="shared" si="21"/>
        <v/>
      </c>
      <c r="AJ83" s="362" t="str">
        <f t="shared" si="21"/>
        <v/>
      </c>
      <c r="AK83" s="362" t="str">
        <f t="shared" si="21"/>
        <v/>
      </c>
      <c r="AL83" s="362" t="str">
        <f t="shared" si="21"/>
        <v/>
      </c>
      <c r="AM83" s="362" t="str">
        <f t="shared" si="21"/>
        <v/>
      </c>
      <c r="AN83" s="362" t="str">
        <f t="shared" si="21"/>
        <v/>
      </c>
      <c r="AO83" s="362" t="str">
        <f t="shared" si="21"/>
        <v/>
      </c>
      <c r="AP83" s="362" t="str">
        <f t="shared" si="21"/>
        <v/>
      </c>
      <c r="AQ83" s="362" t="str">
        <f t="shared" si="21"/>
        <v/>
      </c>
      <c r="AR83" s="362" t="str">
        <f t="shared" si="21"/>
        <v/>
      </c>
      <c r="AS83" s="362" t="str">
        <f t="shared" si="21"/>
        <v/>
      </c>
      <c r="AT83" s="362" t="str">
        <f t="shared" si="21"/>
        <v/>
      </c>
      <c r="AU83" s="362" t="str">
        <f t="shared" si="21"/>
        <v/>
      </c>
      <c r="AV83" s="362" t="str">
        <f t="shared" si="21"/>
        <v/>
      </c>
      <c r="AW83" s="362" t="str">
        <f t="shared" si="21"/>
        <v/>
      </c>
      <c r="AX83" s="362" t="str">
        <f t="shared" si="21"/>
        <v/>
      </c>
      <c r="AY83" s="362" t="str">
        <f t="shared" si="21"/>
        <v/>
      </c>
      <c r="AZ83" s="362" t="str">
        <f t="shared" si="21"/>
        <v/>
      </c>
      <c r="BA83" s="363" t="str">
        <f t="shared" si="21"/>
        <v/>
      </c>
    </row>
    <row r="84" spans="1:53" x14ac:dyDescent="0.2">
      <c r="A84" s="340" t="str">
        <f>IF($B$75=COUNT(A$82:$A83),"",IF(A83&lt;DATE(YEAR(A83),MONTH($K$4),DAY($K$4)),DATE(YEAR(A83),MONTH($K$4),DAY($K$4)),IF(A83&lt;DATE(YEAR(A83),MONTH($K$5),DAY($K$5)),DATE(YEAR(A83),MONTH($K$5),DAY($K$5)),IF(A83&lt;DATE(YEAR(A83),MONTH($K$6),DAY($K$6)),DATE(YEAR(A83),MONTH($K$6),DAY($K$6)),DATE(YEAR(A83)+1,MONTH($K$3),DAY($K$3))))))</f>
        <v/>
      </c>
      <c r="B84" s="335" t="str">
        <f t="shared" si="20"/>
        <v/>
      </c>
      <c r="C84" s="362" t="str">
        <f>IF(AND(ISNUMBER($A84),C$46&gt;C$47),C$79/$B$75,"")</f>
        <v/>
      </c>
      <c r="D84" s="362" t="str">
        <f>IF(AND(ISNUMBER($A84),D$46&gt;D$47),D$79/$B$75,"")</f>
        <v/>
      </c>
      <c r="E84" s="362" t="str">
        <f t="shared" ref="E84:R84" si="22">IF(AND(ISNUMBER($A84),E$46&gt;E$47),E$79/$B$75,"")</f>
        <v/>
      </c>
      <c r="F84" s="362" t="str">
        <f t="shared" si="22"/>
        <v/>
      </c>
      <c r="G84" s="362" t="str">
        <f t="shared" si="22"/>
        <v/>
      </c>
      <c r="H84" s="362" t="str">
        <f t="shared" si="22"/>
        <v/>
      </c>
      <c r="I84" s="362" t="str">
        <f t="shared" si="22"/>
        <v/>
      </c>
      <c r="J84" s="362" t="str">
        <f t="shared" si="22"/>
        <v/>
      </c>
      <c r="K84" s="362" t="str">
        <f t="shared" si="22"/>
        <v/>
      </c>
      <c r="L84" s="362" t="str">
        <f t="shared" si="22"/>
        <v/>
      </c>
      <c r="M84" s="362" t="str">
        <f t="shared" si="22"/>
        <v/>
      </c>
      <c r="N84" s="362" t="str">
        <f t="shared" si="22"/>
        <v/>
      </c>
      <c r="O84" s="362" t="str">
        <f t="shared" si="22"/>
        <v/>
      </c>
      <c r="P84" s="362" t="str">
        <f t="shared" si="22"/>
        <v/>
      </c>
      <c r="Q84" s="362" t="str">
        <f t="shared" si="22"/>
        <v/>
      </c>
      <c r="R84" s="362" t="str">
        <f t="shared" si="22"/>
        <v/>
      </c>
      <c r="S84" s="362" t="str">
        <f t="shared" si="21"/>
        <v/>
      </c>
      <c r="T84" s="362" t="str">
        <f t="shared" si="21"/>
        <v/>
      </c>
      <c r="U84" s="362" t="str">
        <f t="shared" si="21"/>
        <v/>
      </c>
      <c r="V84" s="362" t="str">
        <f t="shared" si="21"/>
        <v/>
      </c>
      <c r="W84" s="362" t="str">
        <f t="shared" si="21"/>
        <v/>
      </c>
      <c r="X84" s="362" t="str">
        <f t="shared" si="21"/>
        <v/>
      </c>
      <c r="Y84" s="362" t="str">
        <f t="shared" si="21"/>
        <v/>
      </c>
      <c r="Z84" s="362" t="str">
        <f t="shared" si="21"/>
        <v/>
      </c>
      <c r="AA84" s="362" t="str">
        <f t="shared" si="21"/>
        <v/>
      </c>
      <c r="AB84" s="362" t="str">
        <f t="shared" si="21"/>
        <v/>
      </c>
      <c r="AC84" s="362" t="str">
        <f t="shared" si="21"/>
        <v/>
      </c>
      <c r="AD84" s="362" t="str">
        <f t="shared" si="21"/>
        <v/>
      </c>
      <c r="AE84" s="362" t="str">
        <f t="shared" si="21"/>
        <v/>
      </c>
      <c r="AF84" s="362" t="str">
        <f t="shared" si="21"/>
        <v/>
      </c>
      <c r="AG84" s="362" t="str">
        <f t="shared" si="21"/>
        <v/>
      </c>
      <c r="AH84" s="362" t="str">
        <f t="shared" si="21"/>
        <v/>
      </c>
      <c r="AI84" s="362" t="str">
        <f t="shared" si="21"/>
        <v/>
      </c>
      <c r="AJ84" s="362" t="str">
        <f t="shared" si="21"/>
        <v/>
      </c>
      <c r="AK84" s="362" t="str">
        <f t="shared" si="21"/>
        <v/>
      </c>
      <c r="AL84" s="362" t="str">
        <f t="shared" si="21"/>
        <v/>
      </c>
      <c r="AM84" s="362" t="str">
        <f t="shared" si="21"/>
        <v/>
      </c>
      <c r="AN84" s="362" t="str">
        <f t="shared" si="21"/>
        <v/>
      </c>
      <c r="AO84" s="362" t="str">
        <f t="shared" si="21"/>
        <v/>
      </c>
      <c r="AP84" s="362" t="str">
        <f t="shared" si="21"/>
        <v/>
      </c>
      <c r="AQ84" s="362" t="str">
        <f t="shared" si="21"/>
        <v/>
      </c>
      <c r="AR84" s="362" t="str">
        <f t="shared" si="21"/>
        <v/>
      </c>
      <c r="AS84" s="362" t="str">
        <f t="shared" si="21"/>
        <v/>
      </c>
      <c r="AT84" s="362" t="str">
        <f t="shared" si="21"/>
        <v/>
      </c>
      <c r="AU84" s="362" t="str">
        <f t="shared" si="21"/>
        <v/>
      </c>
      <c r="AV84" s="362" t="str">
        <f t="shared" si="21"/>
        <v/>
      </c>
      <c r="AW84" s="362" t="str">
        <f t="shared" si="21"/>
        <v/>
      </c>
      <c r="AX84" s="362" t="str">
        <f t="shared" si="21"/>
        <v/>
      </c>
      <c r="AY84" s="362" t="str">
        <f t="shared" si="21"/>
        <v/>
      </c>
      <c r="AZ84" s="362" t="str">
        <f t="shared" si="21"/>
        <v/>
      </c>
      <c r="BA84" s="363" t="str">
        <f t="shared" si="21"/>
        <v/>
      </c>
    </row>
    <row r="85" spans="1:53" x14ac:dyDescent="0.2">
      <c r="A85" s="340" t="str">
        <f>IF($B$75=COUNT(A$82:$A84),"",IF(A84&lt;DATE(YEAR(A84),MONTH($K$4),DAY($K$4)),DATE(YEAR(A84),MONTH($K$4),DAY($K$4)),IF(A84&lt;DATE(YEAR(A84),MONTH($K$5),DAY($K$5)),DATE(YEAR(A84),MONTH($K$5),DAY($K$5)),IF(A84&lt;DATE(YEAR(A84),MONTH($K$6),DAY($K$6)),DATE(YEAR(A84),MONTH($K$6),DAY($K$6)),DATE(YEAR(A84)+1,MONTH($K$3),DAY($K$3))))))</f>
        <v/>
      </c>
      <c r="B85" s="335" t="str">
        <f t="shared" si="20"/>
        <v/>
      </c>
      <c r="C85" s="362" t="str">
        <f t="shared" ref="C85:C101" si="23">IF(AND(ISNUMBER($A85),C$46&gt;C$47),C$79/$B$75,"")</f>
        <v/>
      </c>
      <c r="D85" s="362" t="str">
        <f t="shared" ref="D85:BA90" si="24">IF(AND(ISNUMBER($A85),D$46&gt;D$47),D$79/$B$75,"")</f>
        <v/>
      </c>
      <c r="E85" s="362" t="str">
        <f t="shared" si="24"/>
        <v/>
      </c>
      <c r="F85" s="362" t="str">
        <f t="shared" si="24"/>
        <v/>
      </c>
      <c r="G85" s="362" t="str">
        <f t="shared" si="24"/>
        <v/>
      </c>
      <c r="H85" s="362" t="str">
        <f t="shared" si="24"/>
        <v/>
      </c>
      <c r="I85" s="362" t="str">
        <f t="shared" si="24"/>
        <v/>
      </c>
      <c r="J85" s="362" t="str">
        <f t="shared" si="24"/>
        <v/>
      </c>
      <c r="K85" s="362" t="str">
        <f t="shared" si="24"/>
        <v/>
      </c>
      <c r="L85" s="362" t="str">
        <f t="shared" si="24"/>
        <v/>
      </c>
      <c r="M85" s="362" t="str">
        <f t="shared" si="24"/>
        <v/>
      </c>
      <c r="N85" s="362" t="str">
        <f t="shared" si="24"/>
        <v/>
      </c>
      <c r="O85" s="362" t="str">
        <f t="shared" si="24"/>
        <v/>
      </c>
      <c r="P85" s="362" t="str">
        <f t="shared" si="24"/>
        <v/>
      </c>
      <c r="Q85" s="362" t="str">
        <f t="shared" si="24"/>
        <v/>
      </c>
      <c r="R85" s="362" t="str">
        <f t="shared" si="24"/>
        <v/>
      </c>
      <c r="S85" s="362" t="str">
        <f t="shared" si="24"/>
        <v/>
      </c>
      <c r="T85" s="362" t="str">
        <f t="shared" si="24"/>
        <v/>
      </c>
      <c r="U85" s="362" t="str">
        <f t="shared" si="24"/>
        <v/>
      </c>
      <c r="V85" s="362" t="str">
        <f t="shared" si="24"/>
        <v/>
      </c>
      <c r="W85" s="362" t="str">
        <f t="shared" si="24"/>
        <v/>
      </c>
      <c r="X85" s="362" t="str">
        <f t="shared" si="24"/>
        <v/>
      </c>
      <c r="Y85" s="362" t="str">
        <f t="shared" si="24"/>
        <v/>
      </c>
      <c r="Z85" s="362" t="str">
        <f t="shared" si="24"/>
        <v/>
      </c>
      <c r="AA85" s="362" t="str">
        <f t="shared" si="24"/>
        <v/>
      </c>
      <c r="AB85" s="362" t="str">
        <f t="shared" si="24"/>
        <v/>
      </c>
      <c r="AC85" s="362" t="str">
        <f t="shared" si="24"/>
        <v/>
      </c>
      <c r="AD85" s="362" t="str">
        <f t="shared" si="24"/>
        <v/>
      </c>
      <c r="AE85" s="362" t="str">
        <f t="shared" si="24"/>
        <v/>
      </c>
      <c r="AF85" s="362" t="str">
        <f t="shared" si="24"/>
        <v/>
      </c>
      <c r="AG85" s="362" t="str">
        <f t="shared" si="24"/>
        <v/>
      </c>
      <c r="AH85" s="362" t="str">
        <f t="shared" si="24"/>
        <v/>
      </c>
      <c r="AI85" s="362" t="str">
        <f t="shared" si="24"/>
        <v/>
      </c>
      <c r="AJ85" s="362" t="str">
        <f t="shared" si="24"/>
        <v/>
      </c>
      <c r="AK85" s="362" t="str">
        <f t="shared" si="24"/>
        <v/>
      </c>
      <c r="AL85" s="362" t="str">
        <f t="shared" si="24"/>
        <v/>
      </c>
      <c r="AM85" s="362" t="str">
        <f t="shared" si="24"/>
        <v/>
      </c>
      <c r="AN85" s="362" t="str">
        <f t="shared" si="24"/>
        <v/>
      </c>
      <c r="AO85" s="362" t="str">
        <f t="shared" si="24"/>
        <v/>
      </c>
      <c r="AP85" s="362" t="str">
        <f t="shared" si="24"/>
        <v/>
      </c>
      <c r="AQ85" s="362" t="str">
        <f t="shared" si="24"/>
        <v/>
      </c>
      <c r="AR85" s="362" t="str">
        <f t="shared" si="24"/>
        <v/>
      </c>
      <c r="AS85" s="362" t="str">
        <f t="shared" si="24"/>
        <v/>
      </c>
      <c r="AT85" s="362" t="str">
        <f t="shared" si="24"/>
        <v/>
      </c>
      <c r="AU85" s="362" t="str">
        <f t="shared" si="24"/>
        <v/>
      </c>
      <c r="AV85" s="362" t="str">
        <f t="shared" si="24"/>
        <v/>
      </c>
      <c r="AW85" s="362" t="str">
        <f t="shared" si="24"/>
        <v/>
      </c>
      <c r="AX85" s="362" t="str">
        <f t="shared" si="24"/>
        <v/>
      </c>
      <c r="AY85" s="362" t="str">
        <f t="shared" si="24"/>
        <v/>
      </c>
      <c r="AZ85" s="362" t="str">
        <f t="shared" si="24"/>
        <v/>
      </c>
      <c r="BA85" s="363" t="str">
        <f t="shared" si="24"/>
        <v/>
      </c>
    </row>
    <row r="86" spans="1:53" x14ac:dyDescent="0.2">
      <c r="A86" s="340" t="str">
        <f>IF($B$75=COUNT(A$82:$A85),"",IF(A85&lt;DATE(YEAR(A85),MONTH($K$4),DAY($K$4)),DATE(YEAR(A85),MONTH($K$4),DAY($K$4)),IF(A85&lt;DATE(YEAR(A85),MONTH($K$5),DAY($K$5)),DATE(YEAR(A85),MONTH($K$5),DAY($K$5)),IF(A85&lt;DATE(YEAR(A85),MONTH($K$6),DAY($K$6)),DATE(YEAR(A85),MONTH($K$6),DAY($K$6)),DATE(YEAR(A85)+1,MONTH($K$3),DAY($K$3))))))</f>
        <v/>
      </c>
      <c r="B86" s="335" t="str">
        <f t="shared" si="20"/>
        <v/>
      </c>
      <c r="C86" s="362" t="str">
        <f t="shared" si="23"/>
        <v/>
      </c>
      <c r="D86" s="362" t="str">
        <f t="shared" si="24"/>
        <v/>
      </c>
      <c r="E86" s="362" t="str">
        <f t="shared" si="24"/>
        <v/>
      </c>
      <c r="F86" s="362" t="str">
        <f t="shared" si="24"/>
        <v/>
      </c>
      <c r="G86" s="362" t="str">
        <f t="shared" si="24"/>
        <v/>
      </c>
      <c r="H86" s="362" t="str">
        <f t="shared" si="24"/>
        <v/>
      </c>
      <c r="I86" s="362" t="str">
        <f t="shared" si="24"/>
        <v/>
      </c>
      <c r="J86" s="362" t="str">
        <f t="shared" si="24"/>
        <v/>
      </c>
      <c r="K86" s="362" t="str">
        <f t="shared" si="24"/>
        <v/>
      </c>
      <c r="L86" s="362" t="str">
        <f t="shared" si="24"/>
        <v/>
      </c>
      <c r="M86" s="362" t="str">
        <f t="shared" si="24"/>
        <v/>
      </c>
      <c r="N86" s="362" t="str">
        <f t="shared" si="24"/>
        <v/>
      </c>
      <c r="O86" s="362" t="str">
        <f t="shared" si="24"/>
        <v/>
      </c>
      <c r="P86" s="362" t="str">
        <f t="shared" si="24"/>
        <v/>
      </c>
      <c r="Q86" s="362" t="str">
        <f t="shared" si="24"/>
        <v/>
      </c>
      <c r="R86" s="362" t="str">
        <f t="shared" si="24"/>
        <v/>
      </c>
      <c r="S86" s="362" t="str">
        <f t="shared" si="24"/>
        <v/>
      </c>
      <c r="T86" s="362" t="str">
        <f t="shared" si="24"/>
        <v/>
      </c>
      <c r="U86" s="362" t="str">
        <f t="shared" si="24"/>
        <v/>
      </c>
      <c r="V86" s="362" t="str">
        <f t="shared" si="24"/>
        <v/>
      </c>
      <c r="W86" s="362" t="str">
        <f t="shared" si="24"/>
        <v/>
      </c>
      <c r="X86" s="362" t="str">
        <f t="shared" si="24"/>
        <v/>
      </c>
      <c r="Y86" s="362" t="str">
        <f t="shared" si="24"/>
        <v/>
      </c>
      <c r="Z86" s="362" t="str">
        <f t="shared" si="24"/>
        <v/>
      </c>
      <c r="AA86" s="362" t="str">
        <f t="shared" si="24"/>
        <v/>
      </c>
      <c r="AB86" s="362" t="str">
        <f t="shared" si="24"/>
        <v/>
      </c>
      <c r="AC86" s="362" t="str">
        <f t="shared" si="24"/>
        <v/>
      </c>
      <c r="AD86" s="362" t="str">
        <f t="shared" si="24"/>
        <v/>
      </c>
      <c r="AE86" s="362" t="str">
        <f t="shared" si="24"/>
        <v/>
      </c>
      <c r="AF86" s="362" t="str">
        <f t="shared" si="24"/>
        <v/>
      </c>
      <c r="AG86" s="362" t="str">
        <f t="shared" si="24"/>
        <v/>
      </c>
      <c r="AH86" s="362" t="str">
        <f t="shared" si="24"/>
        <v/>
      </c>
      <c r="AI86" s="362" t="str">
        <f t="shared" si="24"/>
        <v/>
      </c>
      <c r="AJ86" s="362" t="str">
        <f t="shared" si="24"/>
        <v/>
      </c>
      <c r="AK86" s="362" t="str">
        <f t="shared" si="24"/>
        <v/>
      </c>
      <c r="AL86" s="362" t="str">
        <f t="shared" si="24"/>
        <v/>
      </c>
      <c r="AM86" s="362" t="str">
        <f t="shared" si="24"/>
        <v/>
      </c>
      <c r="AN86" s="362" t="str">
        <f t="shared" si="24"/>
        <v/>
      </c>
      <c r="AO86" s="362" t="str">
        <f t="shared" si="24"/>
        <v/>
      </c>
      <c r="AP86" s="362" t="str">
        <f t="shared" si="24"/>
        <v/>
      </c>
      <c r="AQ86" s="362" t="str">
        <f t="shared" si="24"/>
        <v/>
      </c>
      <c r="AR86" s="362" t="str">
        <f t="shared" si="24"/>
        <v/>
      </c>
      <c r="AS86" s="362" t="str">
        <f t="shared" si="24"/>
        <v/>
      </c>
      <c r="AT86" s="362" t="str">
        <f t="shared" si="24"/>
        <v/>
      </c>
      <c r="AU86" s="362" t="str">
        <f t="shared" si="24"/>
        <v/>
      </c>
      <c r="AV86" s="362" t="str">
        <f t="shared" si="24"/>
        <v/>
      </c>
      <c r="AW86" s="362" t="str">
        <f t="shared" si="24"/>
        <v/>
      </c>
      <c r="AX86" s="362" t="str">
        <f t="shared" si="24"/>
        <v/>
      </c>
      <c r="AY86" s="362" t="str">
        <f t="shared" si="24"/>
        <v/>
      </c>
      <c r="AZ86" s="362" t="str">
        <f t="shared" si="24"/>
        <v/>
      </c>
      <c r="BA86" s="363" t="str">
        <f t="shared" si="24"/>
        <v/>
      </c>
    </row>
    <row r="87" spans="1:53" x14ac:dyDescent="0.2">
      <c r="A87" s="340" t="str">
        <f>IF($B$75=COUNT(A$82:$A86),"",IF(A86&lt;DATE(YEAR(A86),MONTH($K$4),DAY($K$4)),DATE(YEAR(A86),MONTH($K$4),DAY($K$4)),IF(A86&lt;DATE(YEAR(A86),MONTH($K$5),DAY($K$5)),DATE(YEAR(A86),MONTH($K$5),DAY($K$5)),IF(A86&lt;DATE(YEAR(A86),MONTH($K$6),DAY($K$6)),DATE(YEAR(A86),MONTH($K$6),DAY($K$6)),DATE(YEAR(A86)+1,MONTH($K$3),DAY($K$3))))))</f>
        <v/>
      </c>
      <c r="B87" s="335" t="str">
        <f t="shared" si="20"/>
        <v/>
      </c>
      <c r="C87" s="362" t="str">
        <f t="shared" si="23"/>
        <v/>
      </c>
      <c r="D87" s="362" t="str">
        <f t="shared" si="24"/>
        <v/>
      </c>
      <c r="E87" s="362" t="str">
        <f t="shared" si="24"/>
        <v/>
      </c>
      <c r="F87" s="362" t="str">
        <f t="shared" si="24"/>
        <v/>
      </c>
      <c r="G87" s="362" t="str">
        <f t="shared" si="24"/>
        <v/>
      </c>
      <c r="H87" s="362" t="str">
        <f t="shared" si="24"/>
        <v/>
      </c>
      <c r="I87" s="362" t="str">
        <f t="shared" si="24"/>
        <v/>
      </c>
      <c r="J87" s="362" t="str">
        <f t="shared" si="24"/>
        <v/>
      </c>
      <c r="K87" s="362" t="str">
        <f t="shared" si="24"/>
        <v/>
      </c>
      <c r="L87" s="362" t="str">
        <f t="shared" si="24"/>
        <v/>
      </c>
      <c r="M87" s="362" t="str">
        <f t="shared" si="24"/>
        <v/>
      </c>
      <c r="N87" s="362" t="str">
        <f t="shared" si="24"/>
        <v/>
      </c>
      <c r="O87" s="362" t="str">
        <f t="shared" si="24"/>
        <v/>
      </c>
      <c r="P87" s="362" t="str">
        <f t="shared" si="24"/>
        <v/>
      </c>
      <c r="Q87" s="362" t="str">
        <f t="shared" si="24"/>
        <v/>
      </c>
      <c r="R87" s="362" t="str">
        <f t="shared" si="24"/>
        <v/>
      </c>
      <c r="S87" s="362" t="str">
        <f t="shared" si="24"/>
        <v/>
      </c>
      <c r="T87" s="362" t="str">
        <f t="shared" si="24"/>
        <v/>
      </c>
      <c r="U87" s="362" t="str">
        <f t="shared" si="24"/>
        <v/>
      </c>
      <c r="V87" s="362" t="str">
        <f t="shared" si="24"/>
        <v/>
      </c>
      <c r="W87" s="362" t="str">
        <f t="shared" si="24"/>
        <v/>
      </c>
      <c r="X87" s="362" t="str">
        <f t="shared" si="24"/>
        <v/>
      </c>
      <c r="Y87" s="362" t="str">
        <f t="shared" si="24"/>
        <v/>
      </c>
      <c r="Z87" s="362" t="str">
        <f t="shared" si="24"/>
        <v/>
      </c>
      <c r="AA87" s="362" t="str">
        <f t="shared" si="24"/>
        <v/>
      </c>
      <c r="AB87" s="362" t="str">
        <f t="shared" si="24"/>
        <v/>
      </c>
      <c r="AC87" s="362" t="str">
        <f t="shared" si="24"/>
        <v/>
      </c>
      <c r="AD87" s="362" t="str">
        <f t="shared" si="24"/>
        <v/>
      </c>
      <c r="AE87" s="362" t="str">
        <f t="shared" si="24"/>
        <v/>
      </c>
      <c r="AF87" s="362" t="str">
        <f t="shared" si="24"/>
        <v/>
      </c>
      <c r="AG87" s="362" t="str">
        <f t="shared" si="24"/>
        <v/>
      </c>
      <c r="AH87" s="362" t="str">
        <f t="shared" si="24"/>
        <v/>
      </c>
      <c r="AI87" s="362" t="str">
        <f t="shared" si="24"/>
        <v/>
      </c>
      <c r="AJ87" s="362" t="str">
        <f t="shared" si="24"/>
        <v/>
      </c>
      <c r="AK87" s="362" t="str">
        <f t="shared" si="24"/>
        <v/>
      </c>
      <c r="AL87" s="362" t="str">
        <f t="shared" si="24"/>
        <v/>
      </c>
      <c r="AM87" s="362" t="str">
        <f t="shared" si="24"/>
        <v/>
      </c>
      <c r="AN87" s="362" t="str">
        <f t="shared" si="24"/>
        <v/>
      </c>
      <c r="AO87" s="362" t="str">
        <f t="shared" si="24"/>
        <v/>
      </c>
      <c r="AP87" s="362" t="str">
        <f t="shared" si="24"/>
        <v/>
      </c>
      <c r="AQ87" s="362" t="str">
        <f t="shared" si="24"/>
        <v/>
      </c>
      <c r="AR87" s="362" t="str">
        <f t="shared" si="24"/>
        <v/>
      </c>
      <c r="AS87" s="362" t="str">
        <f t="shared" si="24"/>
        <v/>
      </c>
      <c r="AT87" s="362" t="str">
        <f t="shared" si="24"/>
        <v/>
      </c>
      <c r="AU87" s="362" t="str">
        <f t="shared" si="24"/>
        <v/>
      </c>
      <c r="AV87" s="362" t="str">
        <f t="shared" si="24"/>
        <v/>
      </c>
      <c r="AW87" s="362" t="str">
        <f t="shared" si="24"/>
        <v/>
      </c>
      <c r="AX87" s="362" t="str">
        <f t="shared" si="24"/>
        <v/>
      </c>
      <c r="AY87" s="362" t="str">
        <f t="shared" si="24"/>
        <v/>
      </c>
      <c r="AZ87" s="362" t="str">
        <f t="shared" si="24"/>
        <v/>
      </c>
      <c r="BA87" s="363" t="str">
        <f t="shared" si="24"/>
        <v/>
      </c>
    </row>
    <row r="88" spans="1:53" x14ac:dyDescent="0.2">
      <c r="A88" s="340" t="str">
        <f>IF($B$75=COUNT(A$82:$A87),"",IF(A87&lt;DATE(YEAR(A87),MONTH($K$4),DAY($K$4)),DATE(YEAR(A87),MONTH($K$4),DAY($K$4)),IF(A87&lt;DATE(YEAR(A87),MONTH($K$5),DAY($K$5)),DATE(YEAR(A87),MONTH($K$5),DAY($K$5)),IF(A87&lt;DATE(YEAR(A87),MONTH($K$6),DAY($K$6)),DATE(YEAR(A87),MONTH($K$6),DAY($K$6)),DATE(YEAR(A87)+1,MONTH($K$3),DAY($K$3))))))</f>
        <v/>
      </c>
      <c r="B88" s="335" t="str">
        <f t="shared" si="20"/>
        <v/>
      </c>
      <c r="C88" s="362" t="str">
        <f t="shared" si="23"/>
        <v/>
      </c>
      <c r="D88" s="362" t="str">
        <f t="shared" si="24"/>
        <v/>
      </c>
      <c r="E88" s="362" t="str">
        <f t="shared" si="24"/>
        <v/>
      </c>
      <c r="F88" s="362" t="str">
        <f t="shared" si="24"/>
        <v/>
      </c>
      <c r="G88" s="362" t="str">
        <f t="shared" si="24"/>
        <v/>
      </c>
      <c r="H88" s="362" t="str">
        <f t="shared" si="24"/>
        <v/>
      </c>
      <c r="I88" s="362" t="str">
        <f t="shared" si="24"/>
        <v/>
      </c>
      <c r="J88" s="362" t="str">
        <f t="shared" si="24"/>
        <v/>
      </c>
      <c r="K88" s="362" t="str">
        <f t="shared" si="24"/>
        <v/>
      </c>
      <c r="L88" s="362" t="str">
        <f t="shared" si="24"/>
        <v/>
      </c>
      <c r="M88" s="362" t="str">
        <f t="shared" si="24"/>
        <v/>
      </c>
      <c r="N88" s="362" t="str">
        <f t="shared" si="24"/>
        <v/>
      </c>
      <c r="O88" s="362" t="str">
        <f t="shared" si="24"/>
        <v/>
      </c>
      <c r="P88" s="362" t="str">
        <f t="shared" si="24"/>
        <v/>
      </c>
      <c r="Q88" s="362" t="str">
        <f t="shared" si="24"/>
        <v/>
      </c>
      <c r="R88" s="362" t="str">
        <f t="shared" si="24"/>
        <v/>
      </c>
      <c r="S88" s="362" t="str">
        <f t="shared" si="24"/>
        <v/>
      </c>
      <c r="T88" s="362" t="str">
        <f t="shared" si="24"/>
        <v/>
      </c>
      <c r="U88" s="362" t="str">
        <f t="shared" si="24"/>
        <v/>
      </c>
      <c r="V88" s="362" t="str">
        <f t="shared" si="24"/>
        <v/>
      </c>
      <c r="W88" s="362" t="str">
        <f t="shared" si="24"/>
        <v/>
      </c>
      <c r="X88" s="362" t="str">
        <f t="shared" si="24"/>
        <v/>
      </c>
      <c r="Y88" s="362" t="str">
        <f t="shared" si="24"/>
        <v/>
      </c>
      <c r="Z88" s="362" t="str">
        <f t="shared" si="24"/>
        <v/>
      </c>
      <c r="AA88" s="362" t="str">
        <f t="shared" si="24"/>
        <v/>
      </c>
      <c r="AB88" s="362" t="str">
        <f t="shared" si="24"/>
        <v/>
      </c>
      <c r="AC88" s="362" t="str">
        <f t="shared" si="24"/>
        <v/>
      </c>
      <c r="AD88" s="362" t="str">
        <f t="shared" si="24"/>
        <v/>
      </c>
      <c r="AE88" s="362" t="str">
        <f t="shared" si="24"/>
        <v/>
      </c>
      <c r="AF88" s="362" t="str">
        <f t="shared" si="24"/>
        <v/>
      </c>
      <c r="AG88" s="362" t="str">
        <f t="shared" si="24"/>
        <v/>
      </c>
      <c r="AH88" s="362" t="str">
        <f t="shared" si="24"/>
        <v/>
      </c>
      <c r="AI88" s="362" t="str">
        <f t="shared" si="24"/>
        <v/>
      </c>
      <c r="AJ88" s="362" t="str">
        <f t="shared" si="24"/>
        <v/>
      </c>
      <c r="AK88" s="362" t="str">
        <f t="shared" si="24"/>
        <v/>
      </c>
      <c r="AL88" s="362" t="str">
        <f t="shared" si="24"/>
        <v/>
      </c>
      <c r="AM88" s="362" t="str">
        <f t="shared" si="24"/>
        <v/>
      </c>
      <c r="AN88" s="362" t="str">
        <f t="shared" si="24"/>
        <v/>
      </c>
      <c r="AO88" s="362" t="str">
        <f t="shared" si="24"/>
        <v/>
      </c>
      <c r="AP88" s="362" t="str">
        <f t="shared" si="24"/>
        <v/>
      </c>
      <c r="AQ88" s="362" t="str">
        <f t="shared" si="24"/>
        <v/>
      </c>
      <c r="AR88" s="362" t="str">
        <f t="shared" si="24"/>
        <v/>
      </c>
      <c r="AS88" s="362" t="str">
        <f t="shared" si="24"/>
        <v/>
      </c>
      <c r="AT88" s="362" t="str">
        <f t="shared" si="24"/>
        <v/>
      </c>
      <c r="AU88" s="362" t="str">
        <f t="shared" si="24"/>
        <v/>
      </c>
      <c r="AV88" s="362" t="str">
        <f t="shared" si="24"/>
        <v/>
      </c>
      <c r="AW88" s="362" t="str">
        <f t="shared" si="24"/>
        <v/>
      </c>
      <c r="AX88" s="362" t="str">
        <f t="shared" si="24"/>
        <v/>
      </c>
      <c r="AY88" s="362" t="str">
        <f t="shared" si="24"/>
        <v/>
      </c>
      <c r="AZ88" s="362" t="str">
        <f t="shared" si="24"/>
        <v/>
      </c>
      <c r="BA88" s="363" t="str">
        <f t="shared" si="24"/>
        <v/>
      </c>
    </row>
    <row r="89" spans="1:53" x14ac:dyDescent="0.2">
      <c r="A89" s="340" t="str">
        <f>IF($B$75=COUNT(A$82:$A88),"",IF(A88&lt;DATE(YEAR(A88),MONTH($K$4),DAY($K$4)),DATE(YEAR(A88),MONTH($K$4),DAY($K$4)),IF(A88&lt;DATE(YEAR(A88),MONTH($K$5),DAY($K$5)),DATE(YEAR(A88),MONTH($K$5),DAY($K$5)),IF(A88&lt;DATE(YEAR(A88),MONTH($K$6),DAY($K$6)),DATE(YEAR(A88),MONTH($K$6),DAY($K$6)),DATE(YEAR(A88)+1,MONTH($K$3),DAY($K$3))))))</f>
        <v/>
      </c>
      <c r="B89" s="335" t="str">
        <f t="shared" si="20"/>
        <v/>
      </c>
      <c r="C89" s="362" t="str">
        <f t="shared" si="23"/>
        <v/>
      </c>
      <c r="D89" s="362" t="str">
        <f t="shared" si="24"/>
        <v/>
      </c>
      <c r="E89" s="362" t="str">
        <f t="shared" si="24"/>
        <v/>
      </c>
      <c r="F89" s="362" t="str">
        <f t="shared" si="24"/>
        <v/>
      </c>
      <c r="G89" s="362" t="str">
        <f t="shared" si="24"/>
        <v/>
      </c>
      <c r="H89" s="362" t="str">
        <f t="shared" si="24"/>
        <v/>
      </c>
      <c r="I89" s="362" t="str">
        <f t="shared" si="24"/>
        <v/>
      </c>
      <c r="J89" s="362" t="str">
        <f t="shared" si="24"/>
        <v/>
      </c>
      <c r="K89" s="362" t="str">
        <f t="shared" si="24"/>
        <v/>
      </c>
      <c r="L89" s="362" t="str">
        <f t="shared" si="24"/>
        <v/>
      </c>
      <c r="M89" s="362" t="str">
        <f t="shared" si="24"/>
        <v/>
      </c>
      <c r="N89" s="362" t="str">
        <f t="shared" si="24"/>
        <v/>
      </c>
      <c r="O89" s="362" t="str">
        <f t="shared" si="24"/>
        <v/>
      </c>
      <c r="P89" s="362" t="str">
        <f t="shared" si="24"/>
        <v/>
      </c>
      <c r="Q89" s="362" t="str">
        <f t="shared" si="24"/>
        <v/>
      </c>
      <c r="R89" s="362" t="str">
        <f t="shared" si="24"/>
        <v/>
      </c>
      <c r="S89" s="362" t="str">
        <f t="shared" si="24"/>
        <v/>
      </c>
      <c r="T89" s="362" t="str">
        <f t="shared" si="24"/>
        <v/>
      </c>
      <c r="U89" s="362" t="str">
        <f t="shared" si="24"/>
        <v/>
      </c>
      <c r="V89" s="362" t="str">
        <f t="shared" si="24"/>
        <v/>
      </c>
      <c r="W89" s="362" t="str">
        <f t="shared" si="24"/>
        <v/>
      </c>
      <c r="X89" s="362" t="str">
        <f t="shared" si="24"/>
        <v/>
      </c>
      <c r="Y89" s="362" t="str">
        <f t="shared" si="24"/>
        <v/>
      </c>
      <c r="Z89" s="362" t="str">
        <f t="shared" si="24"/>
        <v/>
      </c>
      <c r="AA89" s="362" t="str">
        <f t="shared" si="24"/>
        <v/>
      </c>
      <c r="AB89" s="362" t="str">
        <f t="shared" si="24"/>
        <v/>
      </c>
      <c r="AC89" s="362" t="str">
        <f t="shared" si="24"/>
        <v/>
      </c>
      <c r="AD89" s="362" t="str">
        <f t="shared" si="24"/>
        <v/>
      </c>
      <c r="AE89" s="362" t="str">
        <f t="shared" si="24"/>
        <v/>
      </c>
      <c r="AF89" s="362" t="str">
        <f t="shared" si="24"/>
        <v/>
      </c>
      <c r="AG89" s="362" t="str">
        <f t="shared" si="24"/>
        <v/>
      </c>
      <c r="AH89" s="362" t="str">
        <f t="shared" si="24"/>
        <v/>
      </c>
      <c r="AI89" s="362" t="str">
        <f t="shared" si="24"/>
        <v/>
      </c>
      <c r="AJ89" s="362" t="str">
        <f t="shared" si="24"/>
        <v/>
      </c>
      <c r="AK89" s="362" t="str">
        <f t="shared" si="24"/>
        <v/>
      </c>
      <c r="AL89" s="362" t="str">
        <f t="shared" si="24"/>
        <v/>
      </c>
      <c r="AM89" s="362" t="str">
        <f t="shared" si="24"/>
        <v/>
      </c>
      <c r="AN89" s="362" t="str">
        <f t="shared" si="24"/>
        <v/>
      </c>
      <c r="AO89" s="362" t="str">
        <f t="shared" si="24"/>
        <v/>
      </c>
      <c r="AP89" s="362" t="str">
        <f t="shared" si="24"/>
        <v/>
      </c>
      <c r="AQ89" s="362" t="str">
        <f t="shared" si="24"/>
        <v/>
      </c>
      <c r="AR89" s="362" t="str">
        <f t="shared" si="24"/>
        <v/>
      </c>
      <c r="AS89" s="362" t="str">
        <f t="shared" si="24"/>
        <v/>
      </c>
      <c r="AT89" s="362" t="str">
        <f t="shared" si="24"/>
        <v/>
      </c>
      <c r="AU89" s="362" t="str">
        <f t="shared" si="24"/>
        <v/>
      </c>
      <c r="AV89" s="362" t="str">
        <f t="shared" si="24"/>
        <v/>
      </c>
      <c r="AW89" s="362" t="str">
        <f t="shared" si="24"/>
        <v/>
      </c>
      <c r="AX89" s="362" t="str">
        <f t="shared" si="24"/>
        <v/>
      </c>
      <c r="AY89" s="362" t="str">
        <f t="shared" si="24"/>
        <v/>
      </c>
      <c r="AZ89" s="362" t="str">
        <f t="shared" si="24"/>
        <v/>
      </c>
      <c r="BA89" s="363" t="str">
        <f t="shared" si="24"/>
        <v/>
      </c>
    </row>
    <row r="90" spans="1:53" x14ac:dyDescent="0.2">
      <c r="A90" s="340" t="str">
        <f>IF($B$75=COUNT(A$82:$A89),"",IF(A89&lt;DATE(YEAR(A89),MONTH($K$4),DAY($K$4)),DATE(YEAR(A89),MONTH($K$4),DAY($K$4)),IF(A89&lt;DATE(YEAR(A89),MONTH($K$5),DAY($K$5)),DATE(YEAR(A89),MONTH($K$5),DAY($K$5)),IF(A89&lt;DATE(YEAR(A89),MONTH($K$6),DAY($K$6)),DATE(YEAR(A89),MONTH($K$6),DAY($K$6)),DATE(YEAR(A89)+1,MONTH($K$3),DAY($K$3))))))</f>
        <v/>
      </c>
      <c r="B90" s="335" t="str">
        <f t="shared" si="20"/>
        <v/>
      </c>
      <c r="C90" s="362" t="str">
        <f t="shared" si="23"/>
        <v/>
      </c>
      <c r="D90" s="362" t="str">
        <f t="shared" si="24"/>
        <v/>
      </c>
      <c r="E90" s="362" t="str">
        <f t="shared" si="24"/>
        <v/>
      </c>
      <c r="F90" s="362" t="str">
        <f t="shared" si="24"/>
        <v/>
      </c>
      <c r="G90" s="362" t="str">
        <f t="shared" si="24"/>
        <v/>
      </c>
      <c r="H90" s="362" t="str">
        <f t="shared" si="24"/>
        <v/>
      </c>
      <c r="I90" s="362" t="str">
        <f t="shared" ref="D90:BA95" si="25">IF(AND(ISNUMBER($A90),I$46&gt;I$47),I$79/$B$75,"")</f>
        <v/>
      </c>
      <c r="J90" s="362" t="str">
        <f t="shared" si="25"/>
        <v/>
      </c>
      <c r="K90" s="362" t="str">
        <f t="shared" si="25"/>
        <v/>
      </c>
      <c r="L90" s="362" t="str">
        <f t="shared" si="25"/>
        <v/>
      </c>
      <c r="M90" s="362" t="str">
        <f t="shared" si="25"/>
        <v/>
      </c>
      <c r="N90" s="362" t="str">
        <f t="shared" si="25"/>
        <v/>
      </c>
      <c r="O90" s="362" t="str">
        <f t="shared" si="25"/>
        <v/>
      </c>
      <c r="P90" s="362" t="str">
        <f t="shared" si="25"/>
        <v/>
      </c>
      <c r="Q90" s="362" t="str">
        <f t="shared" si="25"/>
        <v/>
      </c>
      <c r="R90" s="362" t="str">
        <f t="shared" si="25"/>
        <v/>
      </c>
      <c r="S90" s="362" t="str">
        <f t="shared" si="25"/>
        <v/>
      </c>
      <c r="T90" s="362" t="str">
        <f t="shared" si="25"/>
        <v/>
      </c>
      <c r="U90" s="362" t="str">
        <f t="shared" si="25"/>
        <v/>
      </c>
      <c r="V90" s="362" t="str">
        <f t="shared" si="25"/>
        <v/>
      </c>
      <c r="W90" s="362" t="str">
        <f t="shared" si="25"/>
        <v/>
      </c>
      <c r="X90" s="362" t="str">
        <f t="shared" si="25"/>
        <v/>
      </c>
      <c r="Y90" s="362" t="str">
        <f t="shared" si="25"/>
        <v/>
      </c>
      <c r="Z90" s="362" t="str">
        <f t="shared" si="25"/>
        <v/>
      </c>
      <c r="AA90" s="362" t="str">
        <f t="shared" si="25"/>
        <v/>
      </c>
      <c r="AB90" s="362" t="str">
        <f t="shared" si="25"/>
        <v/>
      </c>
      <c r="AC90" s="362" t="str">
        <f t="shared" si="25"/>
        <v/>
      </c>
      <c r="AD90" s="362" t="str">
        <f t="shared" si="25"/>
        <v/>
      </c>
      <c r="AE90" s="362" t="str">
        <f t="shared" si="25"/>
        <v/>
      </c>
      <c r="AF90" s="362" t="str">
        <f t="shared" si="25"/>
        <v/>
      </c>
      <c r="AG90" s="362" t="str">
        <f t="shared" si="25"/>
        <v/>
      </c>
      <c r="AH90" s="362" t="str">
        <f t="shared" si="25"/>
        <v/>
      </c>
      <c r="AI90" s="362" t="str">
        <f t="shared" si="25"/>
        <v/>
      </c>
      <c r="AJ90" s="362" t="str">
        <f t="shared" si="25"/>
        <v/>
      </c>
      <c r="AK90" s="362" t="str">
        <f t="shared" si="25"/>
        <v/>
      </c>
      <c r="AL90" s="362" t="str">
        <f t="shared" si="25"/>
        <v/>
      </c>
      <c r="AM90" s="362" t="str">
        <f t="shared" si="25"/>
        <v/>
      </c>
      <c r="AN90" s="362" t="str">
        <f t="shared" si="25"/>
        <v/>
      </c>
      <c r="AO90" s="362" t="str">
        <f t="shared" si="25"/>
        <v/>
      </c>
      <c r="AP90" s="362" t="str">
        <f t="shared" si="25"/>
        <v/>
      </c>
      <c r="AQ90" s="362" t="str">
        <f t="shared" si="25"/>
        <v/>
      </c>
      <c r="AR90" s="362" t="str">
        <f t="shared" si="25"/>
        <v/>
      </c>
      <c r="AS90" s="362" t="str">
        <f t="shared" si="25"/>
        <v/>
      </c>
      <c r="AT90" s="362" t="str">
        <f t="shared" si="25"/>
        <v/>
      </c>
      <c r="AU90" s="362" t="str">
        <f t="shared" si="25"/>
        <v/>
      </c>
      <c r="AV90" s="362" t="str">
        <f t="shared" si="25"/>
        <v/>
      </c>
      <c r="AW90" s="362" t="str">
        <f t="shared" si="25"/>
        <v/>
      </c>
      <c r="AX90" s="362" t="str">
        <f t="shared" si="25"/>
        <v/>
      </c>
      <c r="AY90" s="362" t="str">
        <f t="shared" si="25"/>
        <v/>
      </c>
      <c r="AZ90" s="362" t="str">
        <f t="shared" si="25"/>
        <v/>
      </c>
      <c r="BA90" s="363" t="str">
        <f t="shared" si="25"/>
        <v/>
      </c>
    </row>
    <row r="91" spans="1:53" x14ac:dyDescent="0.2">
      <c r="A91" s="340" t="str">
        <f>IF($B$75=COUNT(A$82:$A90),"",IF(A90&lt;DATE(YEAR(A90),MONTH($K$4),DAY($K$4)),DATE(YEAR(A90),MONTH($K$4),DAY($K$4)),IF(A90&lt;DATE(YEAR(A90),MONTH($K$5),DAY($K$5)),DATE(YEAR(A90),MONTH($K$5),DAY($K$5)),IF(A90&lt;DATE(YEAR(A90),MONTH($K$6),DAY($K$6)),DATE(YEAR(A90),MONTH($K$6),DAY($K$6)),DATE(YEAR(A90)+1,MONTH($K$3),DAY($K$3))))))</f>
        <v/>
      </c>
      <c r="B91" s="335" t="str">
        <f t="shared" si="20"/>
        <v/>
      </c>
      <c r="C91" s="362" t="str">
        <f t="shared" si="23"/>
        <v/>
      </c>
      <c r="D91" s="362" t="str">
        <f t="shared" si="25"/>
        <v/>
      </c>
      <c r="E91" s="362" t="str">
        <f t="shared" si="25"/>
        <v/>
      </c>
      <c r="F91" s="362" t="str">
        <f t="shared" si="25"/>
        <v/>
      </c>
      <c r="G91" s="362" t="str">
        <f t="shared" si="25"/>
        <v/>
      </c>
      <c r="H91" s="362" t="str">
        <f t="shared" si="25"/>
        <v/>
      </c>
      <c r="I91" s="362" t="str">
        <f t="shared" si="25"/>
        <v/>
      </c>
      <c r="J91" s="362" t="str">
        <f t="shared" si="25"/>
        <v/>
      </c>
      <c r="K91" s="362" t="str">
        <f t="shared" si="25"/>
        <v/>
      </c>
      <c r="L91" s="362" t="str">
        <f t="shared" si="25"/>
        <v/>
      </c>
      <c r="M91" s="362" t="str">
        <f t="shared" si="25"/>
        <v/>
      </c>
      <c r="N91" s="362" t="str">
        <f t="shared" si="25"/>
        <v/>
      </c>
      <c r="O91" s="362" t="str">
        <f t="shared" si="25"/>
        <v/>
      </c>
      <c r="P91" s="362" t="str">
        <f t="shared" si="25"/>
        <v/>
      </c>
      <c r="Q91" s="362" t="str">
        <f t="shared" si="25"/>
        <v/>
      </c>
      <c r="R91" s="362" t="str">
        <f t="shared" si="25"/>
        <v/>
      </c>
      <c r="S91" s="362" t="str">
        <f t="shared" si="25"/>
        <v/>
      </c>
      <c r="T91" s="362" t="str">
        <f t="shared" si="25"/>
        <v/>
      </c>
      <c r="U91" s="362" t="str">
        <f t="shared" si="25"/>
        <v/>
      </c>
      <c r="V91" s="362" t="str">
        <f t="shared" si="25"/>
        <v/>
      </c>
      <c r="W91" s="362" t="str">
        <f t="shared" si="25"/>
        <v/>
      </c>
      <c r="X91" s="362" t="str">
        <f t="shared" si="25"/>
        <v/>
      </c>
      <c r="Y91" s="362" t="str">
        <f t="shared" si="25"/>
        <v/>
      </c>
      <c r="Z91" s="362" t="str">
        <f t="shared" si="25"/>
        <v/>
      </c>
      <c r="AA91" s="362" t="str">
        <f t="shared" si="25"/>
        <v/>
      </c>
      <c r="AB91" s="362" t="str">
        <f t="shared" si="25"/>
        <v/>
      </c>
      <c r="AC91" s="362" t="str">
        <f t="shared" si="25"/>
        <v/>
      </c>
      <c r="AD91" s="362" t="str">
        <f t="shared" si="25"/>
        <v/>
      </c>
      <c r="AE91" s="362" t="str">
        <f t="shared" si="25"/>
        <v/>
      </c>
      <c r="AF91" s="362" t="str">
        <f t="shared" si="25"/>
        <v/>
      </c>
      <c r="AG91" s="362" t="str">
        <f t="shared" si="25"/>
        <v/>
      </c>
      <c r="AH91" s="362" t="str">
        <f t="shared" si="25"/>
        <v/>
      </c>
      <c r="AI91" s="362" t="str">
        <f t="shared" si="25"/>
        <v/>
      </c>
      <c r="AJ91" s="362" t="str">
        <f t="shared" si="25"/>
        <v/>
      </c>
      <c r="AK91" s="362" t="str">
        <f t="shared" si="25"/>
        <v/>
      </c>
      <c r="AL91" s="362" t="str">
        <f t="shared" si="25"/>
        <v/>
      </c>
      <c r="AM91" s="362" t="str">
        <f t="shared" si="25"/>
        <v/>
      </c>
      <c r="AN91" s="362" t="str">
        <f t="shared" si="25"/>
        <v/>
      </c>
      <c r="AO91" s="362" t="str">
        <f t="shared" si="25"/>
        <v/>
      </c>
      <c r="AP91" s="362" t="str">
        <f t="shared" si="25"/>
        <v/>
      </c>
      <c r="AQ91" s="362" t="str">
        <f t="shared" si="25"/>
        <v/>
      </c>
      <c r="AR91" s="362" t="str">
        <f t="shared" si="25"/>
        <v/>
      </c>
      <c r="AS91" s="362" t="str">
        <f t="shared" si="25"/>
        <v/>
      </c>
      <c r="AT91" s="362" t="str">
        <f t="shared" si="25"/>
        <v/>
      </c>
      <c r="AU91" s="362" t="str">
        <f t="shared" si="25"/>
        <v/>
      </c>
      <c r="AV91" s="362" t="str">
        <f t="shared" si="25"/>
        <v/>
      </c>
      <c r="AW91" s="362" t="str">
        <f t="shared" si="25"/>
        <v/>
      </c>
      <c r="AX91" s="362" t="str">
        <f t="shared" si="25"/>
        <v/>
      </c>
      <c r="AY91" s="362" t="str">
        <f t="shared" si="25"/>
        <v/>
      </c>
      <c r="AZ91" s="362" t="str">
        <f t="shared" si="25"/>
        <v/>
      </c>
      <c r="BA91" s="363" t="str">
        <f t="shared" si="25"/>
        <v/>
      </c>
    </row>
    <row r="92" spans="1:53" x14ac:dyDescent="0.2">
      <c r="A92" s="340" t="str">
        <f>IF($B$75=COUNT(A$82:$A91),"",IF(A91&lt;DATE(YEAR(A91),MONTH($K$4),DAY($K$4)),DATE(YEAR(A91),MONTH($K$4),DAY($K$4)),IF(A91&lt;DATE(YEAR(A91),MONTH($K$5),DAY($K$5)),DATE(YEAR(A91),MONTH($K$5),DAY($K$5)),IF(A91&lt;DATE(YEAR(A91),MONTH($K$6),DAY($K$6)),DATE(YEAR(A91),MONTH($K$6),DAY($K$6)),DATE(YEAR(A91)+1,MONTH($K$3),DAY($K$3))))))</f>
        <v/>
      </c>
      <c r="B92" s="335" t="str">
        <f t="shared" si="20"/>
        <v/>
      </c>
      <c r="C92" s="362" t="str">
        <f t="shared" si="23"/>
        <v/>
      </c>
      <c r="D92" s="362" t="str">
        <f t="shared" si="25"/>
        <v/>
      </c>
      <c r="E92" s="362" t="str">
        <f t="shared" si="25"/>
        <v/>
      </c>
      <c r="F92" s="362" t="str">
        <f t="shared" si="25"/>
        <v/>
      </c>
      <c r="G92" s="362" t="str">
        <f t="shared" si="25"/>
        <v/>
      </c>
      <c r="H92" s="362" t="str">
        <f t="shared" si="25"/>
        <v/>
      </c>
      <c r="I92" s="362" t="str">
        <f t="shared" si="25"/>
        <v/>
      </c>
      <c r="J92" s="362" t="str">
        <f t="shared" si="25"/>
        <v/>
      </c>
      <c r="K92" s="362" t="str">
        <f t="shared" si="25"/>
        <v/>
      </c>
      <c r="L92" s="362" t="str">
        <f t="shared" si="25"/>
        <v/>
      </c>
      <c r="M92" s="362" t="str">
        <f t="shared" si="25"/>
        <v/>
      </c>
      <c r="N92" s="362" t="str">
        <f t="shared" si="25"/>
        <v/>
      </c>
      <c r="O92" s="362" t="str">
        <f t="shared" si="25"/>
        <v/>
      </c>
      <c r="P92" s="362" t="str">
        <f t="shared" si="25"/>
        <v/>
      </c>
      <c r="Q92" s="362" t="str">
        <f t="shared" si="25"/>
        <v/>
      </c>
      <c r="R92" s="362" t="str">
        <f t="shared" si="25"/>
        <v/>
      </c>
      <c r="S92" s="362" t="str">
        <f t="shared" si="25"/>
        <v/>
      </c>
      <c r="T92" s="362" t="str">
        <f t="shared" si="25"/>
        <v/>
      </c>
      <c r="U92" s="362" t="str">
        <f t="shared" si="25"/>
        <v/>
      </c>
      <c r="V92" s="362" t="str">
        <f t="shared" si="25"/>
        <v/>
      </c>
      <c r="W92" s="362" t="str">
        <f t="shared" si="25"/>
        <v/>
      </c>
      <c r="X92" s="362" t="str">
        <f t="shared" si="25"/>
        <v/>
      </c>
      <c r="Y92" s="362" t="str">
        <f t="shared" si="25"/>
        <v/>
      </c>
      <c r="Z92" s="362" t="str">
        <f t="shared" si="25"/>
        <v/>
      </c>
      <c r="AA92" s="362" t="str">
        <f t="shared" si="25"/>
        <v/>
      </c>
      <c r="AB92" s="362" t="str">
        <f t="shared" si="25"/>
        <v/>
      </c>
      <c r="AC92" s="362" t="str">
        <f t="shared" si="25"/>
        <v/>
      </c>
      <c r="AD92" s="362" t="str">
        <f t="shared" si="25"/>
        <v/>
      </c>
      <c r="AE92" s="362" t="str">
        <f t="shared" si="25"/>
        <v/>
      </c>
      <c r="AF92" s="362" t="str">
        <f t="shared" si="25"/>
        <v/>
      </c>
      <c r="AG92" s="362" t="str">
        <f t="shared" si="25"/>
        <v/>
      </c>
      <c r="AH92" s="362" t="str">
        <f t="shared" si="25"/>
        <v/>
      </c>
      <c r="AI92" s="362" t="str">
        <f t="shared" si="25"/>
        <v/>
      </c>
      <c r="AJ92" s="362" t="str">
        <f t="shared" si="25"/>
        <v/>
      </c>
      <c r="AK92" s="362" t="str">
        <f t="shared" si="25"/>
        <v/>
      </c>
      <c r="AL92" s="362" t="str">
        <f t="shared" si="25"/>
        <v/>
      </c>
      <c r="AM92" s="362" t="str">
        <f t="shared" si="25"/>
        <v/>
      </c>
      <c r="AN92" s="362" t="str">
        <f t="shared" si="25"/>
        <v/>
      </c>
      <c r="AO92" s="362" t="str">
        <f t="shared" si="25"/>
        <v/>
      </c>
      <c r="AP92" s="362" t="str">
        <f t="shared" si="25"/>
        <v/>
      </c>
      <c r="AQ92" s="362" t="str">
        <f t="shared" si="25"/>
        <v/>
      </c>
      <c r="AR92" s="362" t="str">
        <f t="shared" si="25"/>
        <v/>
      </c>
      <c r="AS92" s="362" t="str">
        <f t="shared" si="25"/>
        <v/>
      </c>
      <c r="AT92" s="362" t="str">
        <f t="shared" si="25"/>
        <v/>
      </c>
      <c r="AU92" s="362" t="str">
        <f t="shared" si="25"/>
        <v/>
      </c>
      <c r="AV92" s="362" t="str">
        <f t="shared" si="25"/>
        <v/>
      </c>
      <c r="AW92" s="362" t="str">
        <f t="shared" si="25"/>
        <v/>
      </c>
      <c r="AX92" s="362" t="str">
        <f t="shared" si="25"/>
        <v/>
      </c>
      <c r="AY92" s="362" t="str">
        <f t="shared" si="25"/>
        <v/>
      </c>
      <c r="AZ92" s="362" t="str">
        <f t="shared" si="25"/>
        <v/>
      </c>
      <c r="BA92" s="363" t="str">
        <f t="shared" si="25"/>
        <v/>
      </c>
    </row>
    <row r="93" spans="1:53" x14ac:dyDescent="0.2">
      <c r="A93" s="340" t="str">
        <f>IF($B$75=COUNT(A$82:$A92),"",IF(A92&lt;DATE(YEAR(A92),MONTH($K$4),DAY($K$4)),DATE(YEAR(A92),MONTH($K$4),DAY($K$4)),IF(A92&lt;DATE(YEAR(A92),MONTH($K$5),DAY($K$5)),DATE(YEAR(A92),MONTH($K$5),DAY($K$5)),IF(A92&lt;DATE(YEAR(A92),MONTH($K$6),DAY($K$6)),DATE(YEAR(A92),MONTH($K$6),DAY($K$6)),DATE(YEAR(A92)+1,MONTH($K$3),DAY($K$3))))))</f>
        <v/>
      </c>
      <c r="B93" s="335" t="str">
        <f t="shared" si="20"/>
        <v/>
      </c>
      <c r="C93" s="362" t="str">
        <f t="shared" si="23"/>
        <v/>
      </c>
      <c r="D93" s="362" t="str">
        <f t="shared" si="25"/>
        <v/>
      </c>
      <c r="E93" s="362" t="str">
        <f t="shared" si="25"/>
        <v/>
      </c>
      <c r="F93" s="362" t="str">
        <f t="shared" si="25"/>
        <v/>
      </c>
      <c r="G93" s="362" t="str">
        <f t="shared" si="25"/>
        <v/>
      </c>
      <c r="H93" s="362" t="str">
        <f t="shared" si="25"/>
        <v/>
      </c>
      <c r="I93" s="362" t="str">
        <f t="shared" si="25"/>
        <v/>
      </c>
      <c r="J93" s="362" t="str">
        <f t="shared" si="25"/>
        <v/>
      </c>
      <c r="K93" s="362" t="str">
        <f t="shared" si="25"/>
        <v/>
      </c>
      <c r="L93" s="362" t="str">
        <f t="shared" si="25"/>
        <v/>
      </c>
      <c r="M93" s="362" t="str">
        <f t="shared" si="25"/>
        <v/>
      </c>
      <c r="N93" s="362" t="str">
        <f t="shared" si="25"/>
        <v/>
      </c>
      <c r="O93" s="362" t="str">
        <f t="shared" si="25"/>
        <v/>
      </c>
      <c r="P93" s="362" t="str">
        <f t="shared" si="25"/>
        <v/>
      </c>
      <c r="Q93" s="362" t="str">
        <f t="shared" si="25"/>
        <v/>
      </c>
      <c r="R93" s="362" t="str">
        <f t="shared" si="25"/>
        <v/>
      </c>
      <c r="S93" s="362" t="str">
        <f t="shared" si="25"/>
        <v/>
      </c>
      <c r="T93" s="362" t="str">
        <f t="shared" si="25"/>
        <v/>
      </c>
      <c r="U93" s="362" t="str">
        <f t="shared" si="25"/>
        <v/>
      </c>
      <c r="V93" s="362" t="str">
        <f t="shared" si="25"/>
        <v/>
      </c>
      <c r="W93" s="362" t="str">
        <f t="shared" si="25"/>
        <v/>
      </c>
      <c r="X93" s="362" t="str">
        <f t="shared" si="25"/>
        <v/>
      </c>
      <c r="Y93" s="362" t="str">
        <f t="shared" si="25"/>
        <v/>
      </c>
      <c r="Z93" s="362" t="str">
        <f t="shared" si="25"/>
        <v/>
      </c>
      <c r="AA93" s="362" t="str">
        <f t="shared" si="25"/>
        <v/>
      </c>
      <c r="AB93" s="362" t="str">
        <f t="shared" si="25"/>
        <v/>
      </c>
      <c r="AC93" s="362" t="str">
        <f t="shared" si="25"/>
        <v/>
      </c>
      <c r="AD93" s="362" t="str">
        <f t="shared" si="25"/>
        <v/>
      </c>
      <c r="AE93" s="362" t="str">
        <f t="shared" si="25"/>
        <v/>
      </c>
      <c r="AF93" s="362" t="str">
        <f t="shared" si="25"/>
        <v/>
      </c>
      <c r="AG93" s="362" t="str">
        <f t="shared" si="25"/>
        <v/>
      </c>
      <c r="AH93" s="362" t="str">
        <f t="shared" si="25"/>
        <v/>
      </c>
      <c r="AI93" s="362" t="str">
        <f t="shared" si="25"/>
        <v/>
      </c>
      <c r="AJ93" s="362" t="str">
        <f t="shared" si="25"/>
        <v/>
      </c>
      <c r="AK93" s="362" t="str">
        <f t="shared" si="25"/>
        <v/>
      </c>
      <c r="AL93" s="362" t="str">
        <f t="shared" si="25"/>
        <v/>
      </c>
      <c r="AM93" s="362" t="str">
        <f t="shared" si="25"/>
        <v/>
      </c>
      <c r="AN93" s="362" t="str">
        <f t="shared" si="25"/>
        <v/>
      </c>
      <c r="AO93" s="362" t="str">
        <f t="shared" si="25"/>
        <v/>
      </c>
      <c r="AP93" s="362" t="str">
        <f t="shared" si="25"/>
        <v/>
      </c>
      <c r="AQ93" s="362" t="str">
        <f t="shared" si="25"/>
        <v/>
      </c>
      <c r="AR93" s="362" t="str">
        <f t="shared" si="25"/>
        <v/>
      </c>
      <c r="AS93" s="362" t="str">
        <f t="shared" si="25"/>
        <v/>
      </c>
      <c r="AT93" s="362" t="str">
        <f t="shared" si="25"/>
        <v/>
      </c>
      <c r="AU93" s="362" t="str">
        <f t="shared" si="25"/>
        <v/>
      </c>
      <c r="AV93" s="362" t="str">
        <f t="shared" si="25"/>
        <v/>
      </c>
      <c r="AW93" s="362" t="str">
        <f t="shared" si="25"/>
        <v/>
      </c>
      <c r="AX93" s="362" t="str">
        <f t="shared" si="25"/>
        <v/>
      </c>
      <c r="AY93" s="362" t="str">
        <f t="shared" si="25"/>
        <v/>
      </c>
      <c r="AZ93" s="362" t="str">
        <f t="shared" si="25"/>
        <v/>
      </c>
      <c r="BA93" s="363" t="str">
        <f t="shared" si="25"/>
        <v/>
      </c>
    </row>
    <row r="94" spans="1:53" x14ac:dyDescent="0.2">
      <c r="A94" s="340" t="str">
        <f>IF($B$75=COUNT(A$82:$A93),"",IF(A93&lt;DATE(YEAR(A93),MONTH($K$4),DAY($K$4)),DATE(YEAR(A93),MONTH($K$4),DAY($K$4)),IF(A93&lt;DATE(YEAR(A93),MONTH($K$5),DAY($K$5)),DATE(YEAR(A93),MONTH($K$5),DAY($K$5)),IF(A93&lt;DATE(YEAR(A93),MONTH($K$6),DAY($K$6)),DATE(YEAR(A93),MONTH($K$6),DAY($K$6)),DATE(YEAR(A93)+1,MONTH($K$3),DAY($K$3))))))</f>
        <v/>
      </c>
      <c r="B94" s="335" t="str">
        <f t="shared" si="20"/>
        <v/>
      </c>
      <c r="C94" s="362" t="str">
        <f t="shared" si="23"/>
        <v/>
      </c>
      <c r="D94" s="362" t="str">
        <f t="shared" si="25"/>
        <v/>
      </c>
      <c r="E94" s="362" t="str">
        <f t="shared" si="25"/>
        <v/>
      </c>
      <c r="F94" s="362" t="str">
        <f t="shared" si="25"/>
        <v/>
      </c>
      <c r="G94" s="362" t="str">
        <f t="shared" si="25"/>
        <v/>
      </c>
      <c r="H94" s="362" t="str">
        <f t="shared" si="25"/>
        <v/>
      </c>
      <c r="I94" s="362" t="str">
        <f t="shared" si="25"/>
        <v/>
      </c>
      <c r="J94" s="362" t="str">
        <f t="shared" si="25"/>
        <v/>
      </c>
      <c r="K94" s="362" t="str">
        <f t="shared" si="25"/>
        <v/>
      </c>
      <c r="L94" s="362" t="str">
        <f t="shared" si="25"/>
        <v/>
      </c>
      <c r="M94" s="362" t="str">
        <f t="shared" si="25"/>
        <v/>
      </c>
      <c r="N94" s="362" t="str">
        <f t="shared" si="25"/>
        <v/>
      </c>
      <c r="O94" s="362" t="str">
        <f t="shared" si="25"/>
        <v/>
      </c>
      <c r="P94" s="362" t="str">
        <f t="shared" si="25"/>
        <v/>
      </c>
      <c r="Q94" s="362" t="str">
        <f t="shared" si="25"/>
        <v/>
      </c>
      <c r="R94" s="362" t="str">
        <f t="shared" si="25"/>
        <v/>
      </c>
      <c r="S94" s="362" t="str">
        <f t="shared" si="25"/>
        <v/>
      </c>
      <c r="T94" s="362" t="str">
        <f t="shared" si="25"/>
        <v/>
      </c>
      <c r="U94" s="362" t="str">
        <f t="shared" si="25"/>
        <v/>
      </c>
      <c r="V94" s="362" t="str">
        <f t="shared" si="25"/>
        <v/>
      </c>
      <c r="W94" s="362" t="str">
        <f t="shared" si="25"/>
        <v/>
      </c>
      <c r="X94" s="362" t="str">
        <f t="shared" si="25"/>
        <v/>
      </c>
      <c r="Y94" s="362" t="str">
        <f t="shared" si="25"/>
        <v/>
      </c>
      <c r="Z94" s="362" t="str">
        <f t="shared" si="25"/>
        <v/>
      </c>
      <c r="AA94" s="362" t="str">
        <f t="shared" si="25"/>
        <v/>
      </c>
      <c r="AB94" s="362" t="str">
        <f t="shared" si="25"/>
        <v/>
      </c>
      <c r="AC94" s="362" t="str">
        <f t="shared" si="25"/>
        <v/>
      </c>
      <c r="AD94" s="362" t="str">
        <f t="shared" si="25"/>
        <v/>
      </c>
      <c r="AE94" s="362" t="str">
        <f t="shared" si="25"/>
        <v/>
      </c>
      <c r="AF94" s="362" t="str">
        <f t="shared" si="25"/>
        <v/>
      </c>
      <c r="AG94" s="362" t="str">
        <f t="shared" si="25"/>
        <v/>
      </c>
      <c r="AH94" s="362" t="str">
        <f t="shared" si="25"/>
        <v/>
      </c>
      <c r="AI94" s="362" t="str">
        <f t="shared" si="25"/>
        <v/>
      </c>
      <c r="AJ94" s="362" t="str">
        <f t="shared" si="25"/>
        <v/>
      </c>
      <c r="AK94" s="362" t="str">
        <f t="shared" si="25"/>
        <v/>
      </c>
      <c r="AL94" s="362" t="str">
        <f t="shared" si="25"/>
        <v/>
      </c>
      <c r="AM94" s="362" t="str">
        <f t="shared" si="25"/>
        <v/>
      </c>
      <c r="AN94" s="362" t="str">
        <f t="shared" si="25"/>
        <v/>
      </c>
      <c r="AO94" s="362" t="str">
        <f t="shared" si="25"/>
        <v/>
      </c>
      <c r="AP94" s="362" t="str">
        <f t="shared" si="25"/>
        <v/>
      </c>
      <c r="AQ94" s="362" t="str">
        <f t="shared" si="25"/>
        <v/>
      </c>
      <c r="AR94" s="362" t="str">
        <f t="shared" si="25"/>
        <v/>
      </c>
      <c r="AS94" s="362" t="str">
        <f t="shared" si="25"/>
        <v/>
      </c>
      <c r="AT94" s="362" t="str">
        <f t="shared" si="25"/>
        <v/>
      </c>
      <c r="AU94" s="362" t="str">
        <f t="shared" si="25"/>
        <v/>
      </c>
      <c r="AV94" s="362" t="str">
        <f t="shared" si="25"/>
        <v/>
      </c>
      <c r="AW94" s="362" t="str">
        <f t="shared" si="25"/>
        <v/>
      </c>
      <c r="AX94" s="362" t="str">
        <f t="shared" si="25"/>
        <v/>
      </c>
      <c r="AY94" s="362" t="str">
        <f t="shared" si="25"/>
        <v/>
      </c>
      <c r="AZ94" s="362" t="str">
        <f t="shared" si="25"/>
        <v/>
      </c>
      <c r="BA94" s="363" t="str">
        <f t="shared" si="25"/>
        <v/>
      </c>
    </row>
    <row r="95" spans="1:53" x14ac:dyDescent="0.2">
      <c r="A95" s="340" t="str">
        <f>IF($B$75=COUNT(A$82:$A94),"",IF(A94&lt;DATE(YEAR(A94),MONTH($K$4),DAY($K$4)),DATE(YEAR(A94),MONTH($K$4),DAY($K$4)),IF(A94&lt;DATE(YEAR(A94),MONTH($K$5),DAY($K$5)),DATE(YEAR(A94),MONTH($K$5),DAY($K$5)),IF(A94&lt;DATE(YEAR(A94),MONTH($K$6),DAY($K$6)),DATE(YEAR(A94),MONTH($K$6),DAY($K$6)),DATE(YEAR(A94)+1,MONTH($K$3),DAY($K$3))))))</f>
        <v/>
      </c>
      <c r="B95" s="335" t="str">
        <f t="shared" si="20"/>
        <v/>
      </c>
      <c r="C95" s="362" t="str">
        <f t="shared" si="23"/>
        <v/>
      </c>
      <c r="D95" s="362" t="str">
        <f t="shared" si="25"/>
        <v/>
      </c>
      <c r="E95" s="362" t="str">
        <f t="shared" si="25"/>
        <v/>
      </c>
      <c r="F95" s="362" t="str">
        <f t="shared" si="25"/>
        <v/>
      </c>
      <c r="G95" s="362" t="str">
        <f t="shared" si="25"/>
        <v/>
      </c>
      <c r="H95" s="362" t="str">
        <f t="shared" si="25"/>
        <v/>
      </c>
      <c r="I95" s="362" t="str">
        <f t="shared" si="25"/>
        <v/>
      </c>
      <c r="J95" s="362" t="str">
        <f t="shared" si="25"/>
        <v/>
      </c>
      <c r="K95" s="362" t="str">
        <f t="shared" si="25"/>
        <v/>
      </c>
      <c r="L95" s="362" t="str">
        <f t="shared" si="25"/>
        <v/>
      </c>
      <c r="M95" s="362" t="str">
        <f t="shared" si="25"/>
        <v/>
      </c>
      <c r="N95" s="362" t="str">
        <f t="shared" ref="D95:BA100" si="26">IF(AND(ISNUMBER($A95),N$46&gt;N$47),N$79/$B$75,"")</f>
        <v/>
      </c>
      <c r="O95" s="362" t="str">
        <f t="shared" si="26"/>
        <v/>
      </c>
      <c r="P95" s="362" t="str">
        <f t="shared" si="26"/>
        <v/>
      </c>
      <c r="Q95" s="362" t="str">
        <f t="shared" si="26"/>
        <v/>
      </c>
      <c r="R95" s="362" t="str">
        <f t="shared" si="26"/>
        <v/>
      </c>
      <c r="S95" s="362" t="str">
        <f t="shared" si="26"/>
        <v/>
      </c>
      <c r="T95" s="362" t="str">
        <f t="shared" si="26"/>
        <v/>
      </c>
      <c r="U95" s="362" t="str">
        <f t="shared" si="26"/>
        <v/>
      </c>
      <c r="V95" s="362" t="str">
        <f t="shared" si="26"/>
        <v/>
      </c>
      <c r="W95" s="362" t="str">
        <f t="shared" si="26"/>
        <v/>
      </c>
      <c r="X95" s="362" t="str">
        <f t="shared" si="26"/>
        <v/>
      </c>
      <c r="Y95" s="362" t="str">
        <f t="shared" si="26"/>
        <v/>
      </c>
      <c r="Z95" s="362" t="str">
        <f t="shared" si="26"/>
        <v/>
      </c>
      <c r="AA95" s="362" t="str">
        <f t="shared" si="26"/>
        <v/>
      </c>
      <c r="AB95" s="362" t="str">
        <f t="shared" si="26"/>
        <v/>
      </c>
      <c r="AC95" s="362" t="str">
        <f t="shared" si="26"/>
        <v/>
      </c>
      <c r="AD95" s="362" t="str">
        <f t="shared" si="26"/>
        <v/>
      </c>
      <c r="AE95" s="362" t="str">
        <f t="shared" si="26"/>
        <v/>
      </c>
      <c r="AF95" s="362" t="str">
        <f t="shared" si="26"/>
        <v/>
      </c>
      <c r="AG95" s="362" t="str">
        <f t="shared" si="26"/>
        <v/>
      </c>
      <c r="AH95" s="362" t="str">
        <f t="shared" si="26"/>
        <v/>
      </c>
      <c r="AI95" s="362" t="str">
        <f t="shared" si="26"/>
        <v/>
      </c>
      <c r="AJ95" s="362" t="str">
        <f t="shared" si="26"/>
        <v/>
      </c>
      <c r="AK95" s="362" t="str">
        <f t="shared" si="26"/>
        <v/>
      </c>
      <c r="AL95" s="362" t="str">
        <f t="shared" si="26"/>
        <v/>
      </c>
      <c r="AM95" s="362" t="str">
        <f t="shared" si="26"/>
        <v/>
      </c>
      <c r="AN95" s="362" t="str">
        <f t="shared" si="26"/>
        <v/>
      </c>
      <c r="AO95" s="362" t="str">
        <f t="shared" si="26"/>
        <v/>
      </c>
      <c r="AP95" s="362" t="str">
        <f t="shared" si="26"/>
        <v/>
      </c>
      <c r="AQ95" s="362" t="str">
        <f t="shared" si="26"/>
        <v/>
      </c>
      <c r="AR95" s="362" t="str">
        <f t="shared" si="26"/>
        <v/>
      </c>
      <c r="AS95" s="362" t="str">
        <f t="shared" si="26"/>
        <v/>
      </c>
      <c r="AT95" s="362" t="str">
        <f t="shared" si="26"/>
        <v/>
      </c>
      <c r="AU95" s="362" t="str">
        <f t="shared" si="26"/>
        <v/>
      </c>
      <c r="AV95" s="362" t="str">
        <f t="shared" si="26"/>
        <v/>
      </c>
      <c r="AW95" s="362" t="str">
        <f t="shared" si="26"/>
        <v/>
      </c>
      <c r="AX95" s="362" t="str">
        <f t="shared" si="26"/>
        <v/>
      </c>
      <c r="AY95" s="362" t="str">
        <f t="shared" si="26"/>
        <v/>
      </c>
      <c r="AZ95" s="362" t="str">
        <f t="shared" si="26"/>
        <v/>
      </c>
      <c r="BA95" s="363" t="str">
        <f t="shared" si="26"/>
        <v/>
      </c>
    </row>
    <row r="96" spans="1:53" x14ac:dyDescent="0.2">
      <c r="A96" s="340" t="str">
        <f>IF($B$75=COUNT(A$82:$A95),"",IF(A95&lt;DATE(YEAR(A95),MONTH($K$4),DAY($K$4)),DATE(YEAR(A95),MONTH($K$4),DAY($K$4)),IF(A95&lt;DATE(YEAR(A95),MONTH($K$5),DAY($K$5)),DATE(YEAR(A95),MONTH($K$5),DAY($K$5)),IF(A95&lt;DATE(YEAR(A95),MONTH($K$6),DAY($K$6)),DATE(YEAR(A95),MONTH($K$6),DAY($K$6)),DATE(YEAR(A95)+1,MONTH($K$3),DAY($K$3))))))</f>
        <v/>
      </c>
      <c r="B96" s="335" t="str">
        <f t="shared" si="20"/>
        <v/>
      </c>
      <c r="C96" s="362" t="str">
        <f t="shared" si="23"/>
        <v/>
      </c>
      <c r="D96" s="362" t="str">
        <f t="shared" si="26"/>
        <v/>
      </c>
      <c r="E96" s="362" t="str">
        <f t="shared" si="26"/>
        <v/>
      </c>
      <c r="F96" s="362" t="str">
        <f t="shared" si="26"/>
        <v/>
      </c>
      <c r="G96" s="362" t="str">
        <f t="shared" si="26"/>
        <v/>
      </c>
      <c r="H96" s="362" t="str">
        <f t="shared" si="26"/>
        <v/>
      </c>
      <c r="I96" s="362" t="str">
        <f t="shared" si="26"/>
        <v/>
      </c>
      <c r="J96" s="362" t="str">
        <f t="shared" si="26"/>
        <v/>
      </c>
      <c r="K96" s="362" t="str">
        <f t="shared" si="26"/>
        <v/>
      </c>
      <c r="L96" s="362" t="str">
        <f t="shared" si="26"/>
        <v/>
      </c>
      <c r="M96" s="362" t="str">
        <f t="shared" si="26"/>
        <v/>
      </c>
      <c r="N96" s="362" t="str">
        <f t="shared" si="26"/>
        <v/>
      </c>
      <c r="O96" s="362" t="str">
        <f t="shared" si="26"/>
        <v/>
      </c>
      <c r="P96" s="362" t="str">
        <f t="shared" si="26"/>
        <v/>
      </c>
      <c r="Q96" s="362" t="str">
        <f t="shared" si="26"/>
        <v/>
      </c>
      <c r="R96" s="362" t="str">
        <f t="shared" si="26"/>
        <v/>
      </c>
      <c r="S96" s="362" t="str">
        <f t="shared" si="26"/>
        <v/>
      </c>
      <c r="T96" s="362" t="str">
        <f t="shared" si="26"/>
        <v/>
      </c>
      <c r="U96" s="362" t="str">
        <f t="shared" si="26"/>
        <v/>
      </c>
      <c r="V96" s="362" t="str">
        <f t="shared" si="26"/>
        <v/>
      </c>
      <c r="W96" s="362" t="str">
        <f t="shared" si="26"/>
        <v/>
      </c>
      <c r="X96" s="362" t="str">
        <f t="shared" si="26"/>
        <v/>
      </c>
      <c r="Y96" s="362" t="str">
        <f t="shared" si="26"/>
        <v/>
      </c>
      <c r="Z96" s="362" t="str">
        <f t="shared" si="26"/>
        <v/>
      </c>
      <c r="AA96" s="362" t="str">
        <f t="shared" si="26"/>
        <v/>
      </c>
      <c r="AB96" s="362" t="str">
        <f t="shared" si="26"/>
        <v/>
      </c>
      <c r="AC96" s="362" t="str">
        <f t="shared" si="26"/>
        <v/>
      </c>
      <c r="AD96" s="362" t="str">
        <f t="shared" si="26"/>
        <v/>
      </c>
      <c r="AE96" s="362" t="str">
        <f t="shared" si="26"/>
        <v/>
      </c>
      <c r="AF96" s="362" t="str">
        <f t="shared" si="26"/>
        <v/>
      </c>
      <c r="AG96" s="362" t="str">
        <f t="shared" si="26"/>
        <v/>
      </c>
      <c r="AH96" s="362" t="str">
        <f t="shared" si="26"/>
        <v/>
      </c>
      <c r="AI96" s="362" t="str">
        <f t="shared" si="26"/>
        <v/>
      </c>
      <c r="AJ96" s="362" t="str">
        <f t="shared" si="26"/>
        <v/>
      </c>
      <c r="AK96" s="362" t="str">
        <f t="shared" si="26"/>
        <v/>
      </c>
      <c r="AL96" s="362" t="str">
        <f t="shared" si="26"/>
        <v/>
      </c>
      <c r="AM96" s="362" t="str">
        <f t="shared" si="26"/>
        <v/>
      </c>
      <c r="AN96" s="362" t="str">
        <f t="shared" si="26"/>
        <v/>
      </c>
      <c r="AO96" s="362" t="str">
        <f t="shared" si="26"/>
        <v/>
      </c>
      <c r="AP96" s="362" t="str">
        <f t="shared" si="26"/>
        <v/>
      </c>
      <c r="AQ96" s="362" t="str">
        <f t="shared" si="26"/>
        <v/>
      </c>
      <c r="AR96" s="362" t="str">
        <f t="shared" si="26"/>
        <v/>
      </c>
      <c r="AS96" s="362" t="str">
        <f t="shared" si="26"/>
        <v/>
      </c>
      <c r="AT96" s="362" t="str">
        <f t="shared" si="26"/>
        <v/>
      </c>
      <c r="AU96" s="362" t="str">
        <f t="shared" si="26"/>
        <v/>
      </c>
      <c r="AV96" s="362" t="str">
        <f t="shared" si="26"/>
        <v/>
      </c>
      <c r="AW96" s="362" t="str">
        <f t="shared" si="26"/>
        <v/>
      </c>
      <c r="AX96" s="362" t="str">
        <f t="shared" si="26"/>
        <v/>
      </c>
      <c r="AY96" s="362" t="str">
        <f t="shared" si="26"/>
        <v/>
      </c>
      <c r="AZ96" s="362" t="str">
        <f t="shared" si="26"/>
        <v/>
      </c>
      <c r="BA96" s="363" t="str">
        <f t="shared" si="26"/>
        <v/>
      </c>
    </row>
    <row r="97" spans="1:53" x14ac:dyDescent="0.2">
      <c r="A97" s="340" t="str">
        <f>IF($B$75=COUNT(A$82:$A96),"",IF(A96&lt;DATE(YEAR(A96),MONTH($K$4),DAY($K$4)),DATE(YEAR(A96),MONTH($K$4),DAY($K$4)),IF(A96&lt;DATE(YEAR(A96),MONTH($K$5),DAY($K$5)),DATE(YEAR(A96),MONTH($K$5),DAY($K$5)),IF(A96&lt;DATE(YEAR(A96),MONTH($K$6),DAY($K$6)),DATE(YEAR(A96),MONTH($K$6),DAY($K$6)),DATE(YEAR(A96)+1,MONTH($K$3),DAY($K$3))))))</f>
        <v/>
      </c>
      <c r="B97" s="335" t="str">
        <f t="shared" si="20"/>
        <v/>
      </c>
      <c r="C97" s="362" t="str">
        <f t="shared" si="23"/>
        <v/>
      </c>
      <c r="D97" s="362" t="str">
        <f t="shared" si="26"/>
        <v/>
      </c>
      <c r="E97" s="362" t="str">
        <f t="shared" si="26"/>
        <v/>
      </c>
      <c r="F97" s="362" t="str">
        <f t="shared" si="26"/>
        <v/>
      </c>
      <c r="G97" s="362" t="str">
        <f t="shared" si="26"/>
        <v/>
      </c>
      <c r="H97" s="362" t="str">
        <f t="shared" si="26"/>
        <v/>
      </c>
      <c r="I97" s="362" t="str">
        <f t="shared" si="26"/>
        <v/>
      </c>
      <c r="J97" s="362" t="str">
        <f t="shared" si="26"/>
        <v/>
      </c>
      <c r="K97" s="362" t="str">
        <f t="shared" si="26"/>
        <v/>
      </c>
      <c r="L97" s="362" t="str">
        <f t="shared" si="26"/>
        <v/>
      </c>
      <c r="M97" s="362" t="str">
        <f t="shared" si="26"/>
        <v/>
      </c>
      <c r="N97" s="362" t="str">
        <f t="shared" si="26"/>
        <v/>
      </c>
      <c r="O97" s="362" t="str">
        <f t="shared" si="26"/>
        <v/>
      </c>
      <c r="P97" s="362" t="str">
        <f t="shared" si="26"/>
        <v/>
      </c>
      <c r="Q97" s="362" t="str">
        <f t="shared" si="26"/>
        <v/>
      </c>
      <c r="R97" s="362" t="str">
        <f t="shared" si="26"/>
        <v/>
      </c>
      <c r="S97" s="362" t="str">
        <f t="shared" si="26"/>
        <v/>
      </c>
      <c r="T97" s="362" t="str">
        <f t="shared" si="26"/>
        <v/>
      </c>
      <c r="U97" s="362" t="str">
        <f t="shared" si="26"/>
        <v/>
      </c>
      <c r="V97" s="362" t="str">
        <f t="shared" si="26"/>
        <v/>
      </c>
      <c r="W97" s="362" t="str">
        <f t="shared" si="26"/>
        <v/>
      </c>
      <c r="X97" s="362" t="str">
        <f t="shared" si="26"/>
        <v/>
      </c>
      <c r="Y97" s="362" t="str">
        <f t="shared" si="26"/>
        <v/>
      </c>
      <c r="Z97" s="362" t="str">
        <f t="shared" si="26"/>
        <v/>
      </c>
      <c r="AA97" s="362" t="str">
        <f t="shared" si="26"/>
        <v/>
      </c>
      <c r="AB97" s="362" t="str">
        <f t="shared" si="26"/>
        <v/>
      </c>
      <c r="AC97" s="362" t="str">
        <f t="shared" si="26"/>
        <v/>
      </c>
      <c r="AD97" s="362" t="str">
        <f t="shared" si="26"/>
        <v/>
      </c>
      <c r="AE97" s="362" t="str">
        <f t="shared" si="26"/>
        <v/>
      </c>
      <c r="AF97" s="362" t="str">
        <f t="shared" si="26"/>
        <v/>
      </c>
      <c r="AG97" s="362" t="str">
        <f t="shared" si="26"/>
        <v/>
      </c>
      <c r="AH97" s="362" t="str">
        <f t="shared" si="26"/>
        <v/>
      </c>
      <c r="AI97" s="362" t="str">
        <f t="shared" si="26"/>
        <v/>
      </c>
      <c r="AJ97" s="362" t="str">
        <f t="shared" si="26"/>
        <v/>
      </c>
      <c r="AK97" s="362" t="str">
        <f t="shared" si="26"/>
        <v/>
      </c>
      <c r="AL97" s="362" t="str">
        <f t="shared" si="26"/>
        <v/>
      </c>
      <c r="AM97" s="362" t="str">
        <f t="shared" si="26"/>
        <v/>
      </c>
      <c r="AN97" s="362" t="str">
        <f t="shared" si="26"/>
        <v/>
      </c>
      <c r="AO97" s="362" t="str">
        <f t="shared" si="26"/>
        <v/>
      </c>
      <c r="AP97" s="362" t="str">
        <f t="shared" si="26"/>
        <v/>
      </c>
      <c r="AQ97" s="362" t="str">
        <f t="shared" si="26"/>
        <v/>
      </c>
      <c r="AR97" s="362" t="str">
        <f t="shared" si="26"/>
        <v/>
      </c>
      <c r="AS97" s="362" t="str">
        <f t="shared" si="26"/>
        <v/>
      </c>
      <c r="AT97" s="362" t="str">
        <f t="shared" si="26"/>
        <v/>
      </c>
      <c r="AU97" s="362" t="str">
        <f t="shared" si="26"/>
        <v/>
      </c>
      <c r="AV97" s="362" t="str">
        <f t="shared" si="26"/>
        <v/>
      </c>
      <c r="AW97" s="362" t="str">
        <f t="shared" si="26"/>
        <v/>
      </c>
      <c r="AX97" s="362" t="str">
        <f t="shared" si="26"/>
        <v/>
      </c>
      <c r="AY97" s="362" t="str">
        <f t="shared" si="26"/>
        <v/>
      </c>
      <c r="AZ97" s="362" t="str">
        <f t="shared" si="26"/>
        <v/>
      </c>
      <c r="BA97" s="363" t="str">
        <f t="shared" si="26"/>
        <v/>
      </c>
    </row>
    <row r="98" spans="1:53" x14ac:dyDescent="0.2">
      <c r="A98" s="340" t="str">
        <f>IF($B$75=COUNT(A$82:$A97),"",IF(A97&lt;DATE(YEAR(A97),MONTH($K$4),DAY($K$4)),DATE(YEAR(A97),MONTH($K$4),DAY($K$4)),IF(A97&lt;DATE(YEAR(A97),MONTH($K$5),DAY($K$5)),DATE(YEAR(A97),MONTH($K$5),DAY($K$5)),IF(A97&lt;DATE(YEAR(A97),MONTH($K$6),DAY($K$6)),DATE(YEAR(A97),MONTH($K$6),DAY($K$6)),DATE(YEAR(A97)+1,MONTH($K$3),DAY($K$3))))))</f>
        <v/>
      </c>
      <c r="B98" s="335" t="str">
        <f t="shared" si="20"/>
        <v/>
      </c>
      <c r="C98" s="362" t="str">
        <f t="shared" si="23"/>
        <v/>
      </c>
      <c r="D98" s="362" t="str">
        <f t="shared" si="26"/>
        <v/>
      </c>
      <c r="E98" s="362" t="str">
        <f t="shared" si="26"/>
        <v/>
      </c>
      <c r="F98" s="362" t="str">
        <f t="shared" si="26"/>
        <v/>
      </c>
      <c r="G98" s="362" t="str">
        <f t="shared" si="26"/>
        <v/>
      </c>
      <c r="H98" s="362" t="str">
        <f t="shared" si="26"/>
        <v/>
      </c>
      <c r="I98" s="362" t="str">
        <f t="shared" si="26"/>
        <v/>
      </c>
      <c r="J98" s="362" t="str">
        <f t="shared" si="26"/>
        <v/>
      </c>
      <c r="K98" s="362" t="str">
        <f t="shared" si="26"/>
        <v/>
      </c>
      <c r="L98" s="362" t="str">
        <f t="shared" si="26"/>
        <v/>
      </c>
      <c r="M98" s="362" t="str">
        <f t="shared" si="26"/>
        <v/>
      </c>
      <c r="N98" s="362" t="str">
        <f t="shared" si="26"/>
        <v/>
      </c>
      <c r="O98" s="362" t="str">
        <f t="shared" si="26"/>
        <v/>
      </c>
      <c r="P98" s="362" t="str">
        <f t="shared" si="26"/>
        <v/>
      </c>
      <c r="Q98" s="362" t="str">
        <f t="shared" si="26"/>
        <v/>
      </c>
      <c r="R98" s="362" t="str">
        <f t="shared" si="26"/>
        <v/>
      </c>
      <c r="S98" s="362" t="str">
        <f t="shared" si="26"/>
        <v/>
      </c>
      <c r="T98" s="362" t="str">
        <f t="shared" si="26"/>
        <v/>
      </c>
      <c r="U98" s="362" t="str">
        <f t="shared" si="26"/>
        <v/>
      </c>
      <c r="V98" s="362" t="str">
        <f t="shared" si="26"/>
        <v/>
      </c>
      <c r="W98" s="362" t="str">
        <f t="shared" si="26"/>
        <v/>
      </c>
      <c r="X98" s="362" t="str">
        <f t="shared" si="26"/>
        <v/>
      </c>
      <c r="Y98" s="362" t="str">
        <f t="shared" si="26"/>
        <v/>
      </c>
      <c r="Z98" s="362" t="str">
        <f t="shared" si="26"/>
        <v/>
      </c>
      <c r="AA98" s="362" t="str">
        <f t="shared" si="26"/>
        <v/>
      </c>
      <c r="AB98" s="362" t="str">
        <f t="shared" si="26"/>
        <v/>
      </c>
      <c r="AC98" s="362" t="str">
        <f t="shared" si="26"/>
        <v/>
      </c>
      <c r="AD98" s="362" t="str">
        <f t="shared" si="26"/>
        <v/>
      </c>
      <c r="AE98" s="362" t="str">
        <f t="shared" si="26"/>
        <v/>
      </c>
      <c r="AF98" s="362" t="str">
        <f t="shared" si="26"/>
        <v/>
      </c>
      <c r="AG98" s="362" t="str">
        <f t="shared" si="26"/>
        <v/>
      </c>
      <c r="AH98" s="362" t="str">
        <f t="shared" si="26"/>
        <v/>
      </c>
      <c r="AI98" s="362" t="str">
        <f t="shared" si="26"/>
        <v/>
      </c>
      <c r="AJ98" s="362" t="str">
        <f t="shared" si="26"/>
        <v/>
      </c>
      <c r="AK98" s="362" t="str">
        <f t="shared" si="26"/>
        <v/>
      </c>
      <c r="AL98" s="362" t="str">
        <f t="shared" si="26"/>
        <v/>
      </c>
      <c r="AM98" s="362" t="str">
        <f t="shared" si="26"/>
        <v/>
      </c>
      <c r="AN98" s="362" t="str">
        <f t="shared" si="26"/>
        <v/>
      </c>
      <c r="AO98" s="362" t="str">
        <f t="shared" si="26"/>
        <v/>
      </c>
      <c r="AP98" s="362" t="str">
        <f t="shared" si="26"/>
        <v/>
      </c>
      <c r="AQ98" s="362" t="str">
        <f t="shared" si="26"/>
        <v/>
      </c>
      <c r="AR98" s="362" t="str">
        <f t="shared" si="26"/>
        <v/>
      </c>
      <c r="AS98" s="362" t="str">
        <f t="shared" si="26"/>
        <v/>
      </c>
      <c r="AT98" s="362" t="str">
        <f t="shared" si="26"/>
        <v/>
      </c>
      <c r="AU98" s="362" t="str">
        <f t="shared" si="26"/>
        <v/>
      </c>
      <c r="AV98" s="362" t="str">
        <f t="shared" si="26"/>
        <v/>
      </c>
      <c r="AW98" s="362" t="str">
        <f t="shared" si="26"/>
        <v/>
      </c>
      <c r="AX98" s="362" t="str">
        <f t="shared" si="26"/>
        <v/>
      </c>
      <c r="AY98" s="362" t="str">
        <f t="shared" si="26"/>
        <v/>
      </c>
      <c r="AZ98" s="362" t="str">
        <f t="shared" si="26"/>
        <v/>
      </c>
      <c r="BA98" s="363" t="str">
        <f t="shared" si="26"/>
        <v/>
      </c>
    </row>
    <row r="99" spans="1:53" x14ac:dyDescent="0.2">
      <c r="A99" s="340" t="str">
        <f>IF($B$75=COUNT(A$82:$A98),"",IF(A98&lt;DATE(YEAR(A98),MONTH($K$4),DAY($K$4)),DATE(YEAR(A98),MONTH($K$4),DAY($K$4)),IF(A98&lt;DATE(YEAR(A98),MONTH($K$5),DAY($K$5)),DATE(YEAR(A98),MONTH($K$5),DAY($K$5)),IF(A98&lt;DATE(YEAR(A98),MONTH($K$6),DAY($K$6)),DATE(YEAR(A98),MONTH($K$6),DAY($K$6)),DATE(YEAR(A98)+1,MONTH($K$3),DAY($K$3))))))</f>
        <v/>
      </c>
      <c r="B99" s="335" t="str">
        <f t="shared" si="20"/>
        <v/>
      </c>
      <c r="C99" s="362" t="str">
        <f t="shared" si="23"/>
        <v/>
      </c>
      <c r="D99" s="362" t="str">
        <f t="shared" si="26"/>
        <v/>
      </c>
      <c r="E99" s="362" t="str">
        <f t="shared" si="26"/>
        <v/>
      </c>
      <c r="F99" s="362" t="str">
        <f t="shared" si="26"/>
        <v/>
      </c>
      <c r="G99" s="362" t="str">
        <f t="shared" si="26"/>
        <v/>
      </c>
      <c r="H99" s="362" t="str">
        <f t="shared" si="26"/>
        <v/>
      </c>
      <c r="I99" s="362" t="str">
        <f t="shared" si="26"/>
        <v/>
      </c>
      <c r="J99" s="362" t="str">
        <f t="shared" si="26"/>
        <v/>
      </c>
      <c r="K99" s="362" t="str">
        <f t="shared" si="26"/>
        <v/>
      </c>
      <c r="L99" s="362" t="str">
        <f t="shared" si="26"/>
        <v/>
      </c>
      <c r="M99" s="362" t="str">
        <f t="shared" si="26"/>
        <v/>
      </c>
      <c r="N99" s="362" t="str">
        <f t="shared" si="26"/>
        <v/>
      </c>
      <c r="O99" s="362" t="str">
        <f t="shared" si="26"/>
        <v/>
      </c>
      <c r="P99" s="362" t="str">
        <f t="shared" si="26"/>
        <v/>
      </c>
      <c r="Q99" s="362" t="str">
        <f t="shared" si="26"/>
        <v/>
      </c>
      <c r="R99" s="362" t="str">
        <f t="shared" si="26"/>
        <v/>
      </c>
      <c r="S99" s="362" t="str">
        <f t="shared" si="26"/>
        <v/>
      </c>
      <c r="T99" s="362" t="str">
        <f t="shared" si="26"/>
        <v/>
      </c>
      <c r="U99" s="362" t="str">
        <f t="shared" si="26"/>
        <v/>
      </c>
      <c r="V99" s="362" t="str">
        <f t="shared" si="26"/>
        <v/>
      </c>
      <c r="W99" s="362" t="str">
        <f t="shared" si="26"/>
        <v/>
      </c>
      <c r="X99" s="362" t="str">
        <f t="shared" si="26"/>
        <v/>
      </c>
      <c r="Y99" s="362" t="str">
        <f t="shared" si="26"/>
        <v/>
      </c>
      <c r="Z99" s="362" t="str">
        <f t="shared" si="26"/>
        <v/>
      </c>
      <c r="AA99" s="362" t="str">
        <f t="shared" si="26"/>
        <v/>
      </c>
      <c r="AB99" s="362" t="str">
        <f t="shared" si="26"/>
        <v/>
      </c>
      <c r="AC99" s="362" t="str">
        <f t="shared" si="26"/>
        <v/>
      </c>
      <c r="AD99" s="362" t="str">
        <f t="shared" si="26"/>
        <v/>
      </c>
      <c r="AE99" s="362" t="str">
        <f t="shared" si="26"/>
        <v/>
      </c>
      <c r="AF99" s="362" t="str">
        <f t="shared" si="26"/>
        <v/>
      </c>
      <c r="AG99" s="362" t="str">
        <f t="shared" si="26"/>
        <v/>
      </c>
      <c r="AH99" s="362" t="str">
        <f t="shared" si="26"/>
        <v/>
      </c>
      <c r="AI99" s="362" t="str">
        <f t="shared" si="26"/>
        <v/>
      </c>
      <c r="AJ99" s="362" t="str">
        <f t="shared" si="26"/>
        <v/>
      </c>
      <c r="AK99" s="362" t="str">
        <f t="shared" si="26"/>
        <v/>
      </c>
      <c r="AL99" s="362" t="str">
        <f t="shared" si="26"/>
        <v/>
      </c>
      <c r="AM99" s="362" t="str">
        <f t="shared" si="26"/>
        <v/>
      </c>
      <c r="AN99" s="362" t="str">
        <f t="shared" si="26"/>
        <v/>
      </c>
      <c r="AO99" s="362" t="str">
        <f t="shared" si="26"/>
        <v/>
      </c>
      <c r="AP99" s="362" t="str">
        <f t="shared" si="26"/>
        <v/>
      </c>
      <c r="AQ99" s="362" t="str">
        <f t="shared" si="26"/>
        <v/>
      </c>
      <c r="AR99" s="362" t="str">
        <f t="shared" si="26"/>
        <v/>
      </c>
      <c r="AS99" s="362" t="str">
        <f t="shared" si="26"/>
        <v/>
      </c>
      <c r="AT99" s="362" t="str">
        <f t="shared" si="26"/>
        <v/>
      </c>
      <c r="AU99" s="362" t="str">
        <f t="shared" si="26"/>
        <v/>
      </c>
      <c r="AV99" s="362" t="str">
        <f t="shared" si="26"/>
        <v/>
      </c>
      <c r="AW99" s="362" t="str">
        <f t="shared" si="26"/>
        <v/>
      </c>
      <c r="AX99" s="362" t="str">
        <f t="shared" si="26"/>
        <v/>
      </c>
      <c r="AY99" s="362" t="str">
        <f t="shared" si="26"/>
        <v/>
      </c>
      <c r="AZ99" s="362" t="str">
        <f t="shared" si="26"/>
        <v/>
      </c>
      <c r="BA99" s="363" t="str">
        <f t="shared" si="26"/>
        <v/>
      </c>
    </row>
    <row r="100" spans="1:53" x14ac:dyDescent="0.2">
      <c r="A100" s="340" t="str">
        <f>IF($B$75=COUNT(A$82:$A99),"",IF(A99&lt;DATE(YEAR(A99),MONTH($K$4),DAY($K$4)),DATE(YEAR(A99),MONTH($K$4),DAY($K$4)),IF(A99&lt;DATE(YEAR(A99),MONTH($K$5),DAY($K$5)),DATE(YEAR(A99),MONTH($K$5),DAY($K$5)),IF(A99&lt;DATE(YEAR(A99),MONTH($K$6),DAY($K$6)),DATE(YEAR(A99),MONTH($K$6),DAY($K$6)),DATE(YEAR(A99)+1,MONTH($K$3),DAY($K$3))))))</f>
        <v/>
      </c>
      <c r="B100" s="335" t="str">
        <f t="shared" si="20"/>
        <v/>
      </c>
      <c r="C100" s="362" t="str">
        <f t="shared" si="23"/>
        <v/>
      </c>
      <c r="D100" s="362" t="str">
        <f t="shared" si="26"/>
        <v/>
      </c>
      <c r="E100" s="362" t="str">
        <f t="shared" si="26"/>
        <v/>
      </c>
      <c r="F100" s="362" t="str">
        <f t="shared" si="26"/>
        <v/>
      </c>
      <c r="G100" s="362" t="str">
        <f t="shared" si="26"/>
        <v/>
      </c>
      <c r="H100" s="362" t="str">
        <f t="shared" si="26"/>
        <v/>
      </c>
      <c r="I100" s="362" t="str">
        <f t="shared" si="26"/>
        <v/>
      </c>
      <c r="J100" s="362" t="str">
        <f t="shared" si="26"/>
        <v/>
      </c>
      <c r="K100" s="362" t="str">
        <f t="shared" si="26"/>
        <v/>
      </c>
      <c r="L100" s="362" t="str">
        <f t="shared" si="26"/>
        <v/>
      </c>
      <c r="M100" s="362" t="str">
        <f t="shared" si="26"/>
        <v/>
      </c>
      <c r="N100" s="362" t="str">
        <f t="shared" si="26"/>
        <v/>
      </c>
      <c r="O100" s="362" t="str">
        <f t="shared" si="26"/>
        <v/>
      </c>
      <c r="P100" s="362" t="str">
        <f t="shared" si="26"/>
        <v/>
      </c>
      <c r="Q100" s="362" t="str">
        <f t="shared" si="26"/>
        <v/>
      </c>
      <c r="R100" s="362" t="str">
        <f t="shared" si="26"/>
        <v/>
      </c>
      <c r="S100" s="362" t="str">
        <f t="shared" ref="D100:BA101" si="27">IF(AND(ISNUMBER($A100),S$46&gt;S$47),S$79/$B$75,"")</f>
        <v/>
      </c>
      <c r="T100" s="362" t="str">
        <f t="shared" si="27"/>
        <v/>
      </c>
      <c r="U100" s="362" t="str">
        <f t="shared" si="27"/>
        <v/>
      </c>
      <c r="V100" s="362" t="str">
        <f t="shared" si="27"/>
        <v/>
      </c>
      <c r="W100" s="362" t="str">
        <f t="shared" si="27"/>
        <v/>
      </c>
      <c r="X100" s="362" t="str">
        <f t="shared" si="27"/>
        <v/>
      </c>
      <c r="Y100" s="362" t="str">
        <f t="shared" si="27"/>
        <v/>
      </c>
      <c r="Z100" s="362" t="str">
        <f t="shared" si="27"/>
        <v/>
      </c>
      <c r="AA100" s="362" t="str">
        <f t="shared" si="27"/>
        <v/>
      </c>
      <c r="AB100" s="362" t="str">
        <f t="shared" si="27"/>
        <v/>
      </c>
      <c r="AC100" s="362" t="str">
        <f t="shared" si="27"/>
        <v/>
      </c>
      <c r="AD100" s="362" t="str">
        <f t="shared" si="27"/>
        <v/>
      </c>
      <c r="AE100" s="362" t="str">
        <f t="shared" si="27"/>
        <v/>
      </c>
      <c r="AF100" s="362" t="str">
        <f t="shared" si="27"/>
        <v/>
      </c>
      <c r="AG100" s="362" t="str">
        <f t="shared" si="27"/>
        <v/>
      </c>
      <c r="AH100" s="362" t="str">
        <f t="shared" si="27"/>
        <v/>
      </c>
      <c r="AI100" s="362" t="str">
        <f t="shared" si="27"/>
        <v/>
      </c>
      <c r="AJ100" s="362" t="str">
        <f t="shared" si="27"/>
        <v/>
      </c>
      <c r="AK100" s="362" t="str">
        <f t="shared" si="27"/>
        <v/>
      </c>
      <c r="AL100" s="362" t="str">
        <f t="shared" si="27"/>
        <v/>
      </c>
      <c r="AM100" s="362" t="str">
        <f t="shared" si="27"/>
        <v/>
      </c>
      <c r="AN100" s="362" t="str">
        <f t="shared" si="27"/>
        <v/>
      </c>
      <c r="AO100" s="362" t="str">
        <f t="shared" si="27"/>
        <v/>
      </c>
      <c r="AP100" s="362" t="str">
        <f t="shared" si="27"/>
        <v/>
      </c>
      <c r="AQ100" s="362" t="str">
        <f t="shared" si="27"/>
        <v/>
      </c>
      <c r="AR100" s="362" t="str">
        <f t="shared" si="27"/>
        <v/>
      </c>
      <c r="AS100" s="362" t="str">
        <f t="shared" si="27"/>
        <v/>
      </c>
      <c r="AT100" s="362" t="str">
        <f t="shared" si="27"/>
        <v/>
      </c>
      <c r="AU100" s="362" t="str">
        <f t="shared" si="27"/>
        <v/>
      </c>
      <c r="AV100" s="362" t="str">
        <f t="shared" si="27"/>
        <v/>
      </c>
      <c r="AW100" s="362" t="str">
        <f t="shared" si="27"/>
        <v/>
      </c>
      <c r="AX100" s="362" t="str">
        <f t="shared" si="27"/>
        <v/>
      </c>
      <c r="AY100" s="362" t="str">
        <f t="shared" si="27"/>
        <v/>
      </c>
      <c r="AZ100" s="362" t="str">
        <f t="shared" si="27"/>
        <v/>
      </c>
      <c r="BA100" s="363" t="str">
        <f t="shared" si="27"/>
        <v/>
      </c>
    </row>
    <row r="101" spans="1:53" ht="13.5" thickBot="1" x14ac:dyDescent="0.25">
      <c r="A101" s="341" t="str">
        <f>IF($B$75=COUNT(A$82:$A100),"",IF(A100&lt;DATE(YEAR(A100),MONTH($K$4),DAY($K$4)),DATE(YEAR(A100),MONTH($K$4),DAY($K$4)),IF(A100&lt;DATE(YEAR(A100),MONTH($K$5),DAY($K$5)),DATE(YEAR(A100),MONTH($K$5),DAY($K$5)),IF(A100&lt;DATE(YEAR(A100),MONTH($K$6),DAY($K$6)),DATE(YEAR(A100),MONTH($K$6),DAY($K$6)),DATE(YEAR(A100)+1,MONTH($K$3),DAY($K$3))))))</f>
        <v/>
      </c>
      <c r="B101" s="342" t="str">
        <f t="shared" si="20"/>
        <v/>
      </c>
      <c r="C101" s="364" t="str">
        <f t="shared" si="23"/>
        <v/>
      </c>
      <c r="D101" s="364" t="str">
        <f t="shared" si="27"/>
        <v/>
      </c>
      <c r="E101" s="364" t="str">
        <f t="shared" si="27"/>
        <v/>
      </c>
      <c r="F101" s="364" t="str">
        <f t="shared" si="27"/>
        <v/>
      </c>
      <c r="G101" s="364" t="str">
        <f t="shared" si="27"/>
        <v/>
      </c>
      <c r="H101" s="364" t="str">
        <f t="shared" si="27"/>
        <v/>
      </c>
      <c r="I101" s="364" t="str">
        <f t="shared" si="27"/>
        <v/>
      </c>
      <c r="J101" s="364" t="str">
        <f t="shared" si="27"/>
        <v/>
      </c>
      <c r="K101" s="364" t="str">
        <f t="shared" si="27"/>
        <v/>
      </c>
      <c r="L101" s="364" t="str">
        <f t="shared" si="27"/>
        <v/>
      </c>
      <c r="M101" s="364" t="str">
        <f t="shared" si="27"/>
        <v/>
      </c>
      <c r="N101" s="364" t="str">
        <f t="shared" si="27"/>
        <v/>
      </c>
      <c r="O101" s="364" t="str">
        <f t="shared" si="27"/>
        <v/>
      </c>
      <c r="P101" s="364" t="str">
        <f t="shared" si="27"/>
        <v/>
      </c>
      <c r="Q101" s="364" t="str">
        <f t="shared" si="27"/>
        <v/>
      </c>
      <c r="R101" s="364" t="str">
        <f t="shared" si="27"/>
        <v/>
      </c>
      <c r="S101" s="364" t="str">
        <f t="shared" si="27"/>
        <v/>
      </c>
      <c r="T101" s="364" t="str">
        <f t="shared" si="27"/>
        <v/>
      </c>
      <c r="U101" s="364" t="str">
        <f t="shared" si="27"/>
        <v/>
      </c>
      <c r="V101" s="364" t="str">
        <f t="shared" si="27"/>
        <v/>
      </c>
      <c r="W101" s="364" t="str">
        <f t="shared" si="27"/>
        <v/>
      </c>
      <c r="X101" s="364" t="str">
        <f t="shared" si="27"/>
        <v/>
      </c>
      <c r="Y101" s="364" t="str">
        <f t="shared" si="27"/>
        <v/>
      </c>
      <c r="Z101" s="364" t="str">
        <f t="shared" si="27"/>
        <v/>
      </c>
      <c r="AA101" s="364" t="str">
        <f t="shared" si="27"/>
        <v/>
      </c>
      <c r="AB101" s="364" t="str">
        <f t="shared" si="27"/>
        <v/>
      </c>
      <c r="AC101" s="364" t="str">
        <f t="shared" si="27"/>
        <v/>
      </c>
      <c r="AD101" s="364" t="str">
        <f t="shared" si="27"/>
        <v/>
      </c>
      <c r="AE101" s="364" t="str">
        <f t="shared" si="27"/>
        <v/>
      </c>
      <c r="AF101" s="364" t="str">
        <f t="shared" si="27"/>
        <v/>
      </c>
      <c r="AG101" s="364" t="str">
        <f t="shared" si="27"/>
        <v/>
      </c>
      <c r="AH101" s="364" t="str">
        <f t="shared" si="27"/>
        <v/>
      </c>
      <c r="AI101" s="364" t="str">
        <f t="shared" si="27"/>
        <v/>
      </c>
      <c r="AJ101" s="364" t="str">
        <f t="shared" si="27"/>
        <v/>
      </c>
      <c r="AK101" s="364" t="str">
        <f t="shared" si="27"/>
        <v/>
      </c>
      <c r="AL101" s="364" t="str">
        <f t="shared" si="27"/>
        <v/>
      </c>
      <c r="AM101" s="364" t="str">
        <f t="shared" si="27"/>
        <v/>
      </c>
      <c r="AN101" s="364" t="str">
        <f t="shared" si="27"/>
        <v/>
      </c>
      <c r="AO101" s="364" t="str">
        <f t="shared" si="27"/>
        <v/>
      </c>
      <c r="AP101" s="364" t="str">
        <f t="shared" si="27"/>
        <v/>
      </c>
      <c r="AQ101" s="364" t="str">
        <f t="shared" si="27"/>
        <v/>
      </c>
      <c r="AR101" s="364" t="str">
        <f t="shared" si="27"/>
        <v/>
      </c>
      <c r="AS101" s="364" t="str">
        <f t="shared" si="27"/>
        <v/>
      </c>
      <c r="AT101" s="364" t="str">
        <f t="shared" si="27"/>
        <v/>
      </c>
      <c r="AU101" s="364" t="str">
        <f t="shared" si="27"/>
        <v/>
      </c>
      <c r="AV101" s="364" t="str">
        <f t="shared" si="27"/>
        <v/>
      </c>
      <c r="AW101" s="364" t="str">
        <f t="shared" si="27"/>
        <v/>
      </c>
      <c r="AX101" s="364" t="str">
        <f t="shared" si="27"/>
        <v/>
      </c>
      <c r="AY101" s="364" t="str">
        <f t="shared" si="27"/>
        <v/>
      </c>
      <c r="AZ101" s="364" t="str">
        <f t="shared" si="27"/>
        <v/>
      </c>
      <c r="BA101" s="365" t="str">
        <f t="shared" si="27"/>
        <v/>
      </c>
    </row>
    <row r="103" spans="1:53" ht="13.5" thickBot="1" x14ac:dyDescent="0.25"/>
    <row r="104" spans="1:53" x14ac:dyDescent="0.2">
      <c r="A104" s="336" t="s">
        <v>349</v>
      </c>
      <c r="B104" s="337"/>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c r="AC104" s="338"/>
      <c r="AD104" s="338"/>
      <c r="AE104" s="338"/>
      <c r="AF104" s="338"/>
      <c r="AG104" s="338"/>
      <c r="AH104" s="338"/>
      <c r="AI104" s="338"/>
      <c r="AJ104" s="338"/>
      <c r="AK104" s="338"/>
      <c r="AL104" s="338"/>
      <c r="AM104" s="338"/>
      <c r="AN104" s="338"/>
      <c r="AO104" s="338"/>
      <c r="AP104" s="338"/>
      <c r="AQ104" s="338"/>
      <c r="AR104" s="338"/>
      <c r="AS104" s="338"/>
      <c r="AT104" s="338"/>
      <c r="AU104" s="338"/>
      <c r="AV104" s="338"/>
      <c r="AW104" s="338"/>
      <c r="AX104" s="338"/>
      <c r="AY104" s="338"/>
      <c r="AZ104" s="338"/>
      <c r="BA104" s="339"/>
    </row>
    <row r="105" spans="1:53" x14ac:dyDescent="0.2">
      <c r="A105" s="100" t="s">
        <v>209</v>
      </c>
      <c r="B105" s="315" t="str">
        <f>IF(Mijlpalenbegroting!$D$70&gt;0,IF(Mijlpalenbegroting!$D$71&gt;0,IF(Mijlpalenbegroting!$D$70&lt;Betaalritme!$B$7,Betaalritme!$B$7,Mijlpalenbegroting!$D$70),"Startdatum mijlpaal is niet opgegeven op tabblad 'Mijlpalenbegroting'"),"")</f>
        <v/>
      </c>
      <c r="C105" s="34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22"/>
    </row>
    <row r="106" spans="1:53" x14ac:dyDescent="0.2">
      <c r="A106" s="100" t="s">
        <v>311</v>
      </c>
      <c r="B106" s="315" t="str">
        <f>IF(Mijlpalenbegroting!$D$70&gt;0,IF(Mijlpalenbegroting!$D$71&gt;0,Mijlpalenbegroting!$D$71,"De einddatum van de mijlpaal is niet ingevuld op het tabblad 'Mijlpalenbegroting'"),"")</f>
        <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22"/>
    </row>
    <row r="107" spans="1:53" x14ac:dyDescent="0.2">
      <c r="A107" s="355" t="s">
        <v>317</v>
      </c>
      <c r="B107" s="345">
        <f>IF(OR(B105="",B106=""),0,DAYS360(B105,B106)/30)</f>
        <v>0</v>
      </c>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22"/>
    </row>
    <row r="108" spans="1:53" x14ac:dyDescent="0.2">
      <c r="A108" s="355" t="s">
        <v>318</v>
      </c>
      <c r="B108" s="345">
        <f>IF($B106="",0,IF(AND($A115=$O$2,$A115=$O$3),IF(IFERROR(ROUNDDOWN(1+(DAYS360($A115,$B106)-1)/90,0),0)&lt;1,1,ROUNDDOWN(1+(DAYS360($A115,$B106)-1)/90,0)),IF(AND($A115=$O$2,$O$3-$O$2&gt;14),IF(IFERROR(ROUNDDOWN(1+(DAYS360($A115,$B106)-1)/90,0),0)&lt;1,1,ROUNDDOWN(1+(DAYS360($A115,$B106)-1)/90,0)),IF(IFERROR(ROUNDDOWN(1+(DAYS360($A115,$B106)-1)/90,0),0)&lt;1,1,ROUNDDOWN(1+(DAYS360($A115,$B106)-1)/90,0)))))</f>
        <v>0</v>
      </c>
      <c r="C108" s="3"/>
      <c r="D108" s="346" t="s">
        <v>315</v>
      </c>
      <c r="E108" s="3"/>
      <c r="F108" s="347" t="str">
        <f>IF(ISNUMBER(B105),IF(B105=DATE(YEAR(B105),MONTH($K$3),DAY($K$3)),B105,IF(B105&lt;=DATE(YEAR(B105),MONTH($K$4),DAY($K$4)),DATE(YEAR(B105),MONTH($K$4),DAY($K$4)),IF(B105&lt;=DATE(YEAR(B105),MONTH($K$5),DAY($K$5)),DATE(YEAR(B105),MONTH($K$5),DAY($K$5)),IF(B105&lt;=DATE(YEAR(B105),MONTH($K$6),DAY($K$6)),DATE(YEAR(B105),MONTH($K$6),DAY($K$6)),DATE(YEAR(B105)+1,MONTH($K$3),DAY($K$3)))))),"")</f>
        <v/>
      </c>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22"/>
    </row>
    <row r="109" spans="1:53" x14ac:dyDescent="0.2">
      <c r="A109" s="320"/>
      <c r="B109" s="3"/>
      <c r="C109" s="439" t="str">
        <f>IF(Deelnemersoverzicht!$C$16&gt;0,Deelnemersoverzicht!$C$16,"")</f>
        <v/>
      </c>
      <c r="D109" s="439" t="str">
        <f>IF(Deelnemersoverzicht!$C$17&gt;0,Deelnemersoverzicht!$C$17,"")</f>
        <v/>
      </c>
      <c r="E109" s="439" t="str">
        <f>IF(Deelnemersoverzicht!$C$18&gt;0,Deelnemersoverzicht!$C$18,"")</f>
        <v/>
      </c>
      <c r="F109" s="439" t="str">
        <f>IF(Deelnemersoverzicht!$C$19&gt;0,Deelnemersoverzicht!$C$19,"")</f>
        <v/>
      </c>
      <c r="G109" s="439" t="str">
        <f>IF(Deelnemersoverzicht!$C$20&gt;0,Deelnemersoverzicht!$C$20,"")</f>
        <v/>
      </c>
      <c r="H109" s="439" t="str">
        <f>IF(Deelnemersoverzicht!$C$21&gt;0,Deelnemersoverzicht!$C$21,"")</f>
        <v/>
      </c>
      <c r="I109" s="439" t="str">
        <f>IF(Deelnemersoverzicht!$C$22&gt;0,Deelnemersoverzicht!$C$22,"")</f>
        <v/>
      </c>
      <c r="J109" s="439" t="str">
        <f>IF(Deelnemersoverzicht!$C$23&gt;0,Deelnemersoverzicht!$C$23,"")</f>
        <v/>
      </c>
      <c r="K109" s="439" t="str">
        <f>IF(Deelnemersoverzicht!$C$24&gt;0,Deelnemersoverzicht!$C$24,"")</f>
        <v/>
      </c>
      <c r="L109" s="439" t="str">
        <f>IF(Deelnemersoverzicht!$C$25&gt;0,Deelnemersoverzicht!$C$25,"")</f>
        <v/>
      </c>
      <c r="M109" s="439" t="str">
        <f>IF(Deelnemersoverzicht!$C$26&gt;0,Deelnemersoverzicht!$C$26,"")</f>
        <v/>
      </c>
      <c r="N109" s="439" t="str">
        <f>IF(Deelnemersoverzicht!$C$27&gt;0,Deelnemersoverzicht!$C$27,"")</f>
        <v/>
      </c>
      <c r="O109" s="439" t="str">
        <f>IF(Deelnemersoverzicht!$C$28&gt;0,Deelnemersoverzicht!$C$28,"")</f>
        <v/>
      </c>
      <c r="P109" s="439" t="str">
        <f>IF(Deelnemersoverzicht!$C$29&gt;0,Deelnemersoverzicht!$C$29,"")</f>
        <v/>
      </c>
      <c r="Q109" s="439" t="str">
        <f>IF(Deelnemersoverzicht!$C$30&gt;0,Deelnemersoverzicht!$C$30,"")</f>
        <v/>
      </c>
      <c r="R109" s="439" t="str">
        <f>IF(Deelnemersoverzicht!$C$31&gt;0,Deelnemersoverzicht!$C$31,"")</f>
        <v/>
      </c>
      <c r="S109" s="439" t="str">
        <f>IF(Deelnemersoverzicht!$C$32&gt;0,Deelnemersoverzicht!$C$32,"")</f>
        <v/>
      </c>
      <c r="T109" s="439" t="str">
        <f>IF(Deelnemersoverzicht!$C$33&gt;0,Deelnemersoverzicht!$C$33,"")</f>
        <v/>
      </c>
      <c r="U109" s="439" t="str">
        <f>IF(Deelnemersoverzicht!$C$34&gt;0,Deelnemersoverzicht!$C$34,"")</f>
        <v/>
      </c>
      <c r="V109" s="439" t="str">
        <f>IF(Deelnemersoverzicht!$C$35&gt;0,Deelnemersoverzicht!$C$35,"")</f>
        <v/>
      </c>
      <c r="W109" s="439" t="str">
        <f>IF(Deelnemersoverzicht!$C$36&gt;0,Deelnemersoverzicht!$C$36,"")</f>
        <v/>
      </c>
      <c r="X109" s="439" t="str">
        <f>IF(Deelnemersoverzicht!$C$37&gt;0,Deelnemersoverzicht!$C$37,"")</f>
        <v/>
      </c>
      <c r="Y109" s="439" t="str">
        <f>IF(Deelnemersoverzicht!$C$38&gt;0,Deelnemersoverzicht!$C$38,"")</f>
        <v/>
      </c>
      <c r="Z109" s="439" t="str">
        <f>IF(Deelnemersoverzicht!$C$39&gt;0,Deelnemersoverzicht!$C$39,"")</f>
        <v/>
      </c>
      <c r="AA109" s="439" t="str">
        <f>IF(Deelnemersoverzicht!$C$40&gt;0,Deelnemersoverzicht!$C$40,"")</f>
        <v/>
      </c>
      <c r="AB109" s="439" t="str">
        <f>IF(Deelnemersoverzicht!$C$41&gt;0,Deelnemersoverzicht!$C$41,"")</f>
        <v/>
      </c>
      <c r="AC109" s="439" t="str">
        <f>IF(Deelnemersoverzicht!$C$42&gt;0,Deelnemersoverzicht!$C$42,"")</f>
        <v/>
      </c>
      <c r="AD109" s="439" t="str">
        <f>IF(Deelnemersoverzicht!$C$43&gt;0,Deelnemersoverzicht!$C$43,"")</f>
        <v/>
      </c>
      <c r="AE109" s="439" t="str">
        <f>IF(Deelnemersoverzicht!$C$44&gt;0,Deelnemersoverzicht!$C$44,"")</f>
        <v/>
      </c>
      <c r="AF109" s="439" t="str">
        <f>IF(Deelnemersoverzicht!$C$45&gt;0,Deelnemersoverzicht!$C$45,"")</f>
        <v/>
      </c>
      <c r="AG109" s="439" t="str">
        <f>IF(Deelnemersoverzicht!$C$46&gt;0,Deelnemersoverzicht!$C$46,"")</f>
        <v/>
      </c>
      <c r="AH109" s="439" t="str">
        <f>IF(Deelnemersoverzicht!$C$47&gt;0,Deelnemersoverzicht!$C$47,"")</f>
        <v/>
      </c>
      <c r="AI109" s="439" t="str">
        <f>IF(Deelnemersoverzicht!$C$48&gt;0,Deelnemersoverzicht!$C$48,"")</f>
        <v/>
      </c>
      <c r="AJ109" s="439" t="str">
        <f>IF(Deelnemersoverzicht!$C$49&gt;0,Deelnemersoverzicht!$C$49,"")</f>
        <v/>
      </c>
      <c r="AK109" s="439" t="str">
        <f>IF(Deelnemersoverzicht!$C$50&gt;0,Deelnemersoverzicht!$C$50,"")</f>
        <v/>
      </c>
      <c r="AL109" s="439" t="str">
        <f>IF(Deelnemersoverzicht!$C$51&gt;0,Deelnemersoverzicht!$C$51,"")</f>
        <v/>
      </c>
      <c r="AM109" s="439" t="str">
        <f>IF(Deelnemersoverzicht!$C$52&gt;0,Deelnemersoverzicht!$C$52,"")</f>
        <v/>
      </c>
      <c r="AN109" s="439" t="str">
        <f>IF(Deelnemersoverzicht!$C$53&gt;0,Deelnemersoverzicht!$C$53,"")</f>
        <v/>
      </c>
      <c r="AO109" s="439" t="str">
        <f>IF(Deelnemersoverzicht!$C$54&gt;0,Deelnemersoverzicht!$C$54,"")</f>
        <v/>
      </c>
      <c r="AP109" s="439" t="str">
        <f>IF(Deelnemersoverzicht!$C$55&gt;0,Deelnemersoverzicht!$C$55,"")</f>
        <v/>
      </c>
      <c r="AQ109" s="439" t="str">
        <f>IF(Deelnemersoverzicht!$C$56&gt;0,Deelnemersoverzicht!$C$56,"")</f>
        <v/>
      </c>
      <c r="AR109" s="439" t="str">
        <f>IF(Deelnemersoverzicht!$C$57&gt;0,Deelnemersoverzicht!$C$57,"")</f>
        <v/>
      </c>
      <c r="AS109" s="439" t="str">
        <f>IF(Deelnemersoverzicht!$C$58&gt;0,Deelnemersoverzicht!$C$58,"")</f>
        <v/>
      </c>
      <c r="AT109" s="439" t="str">
        <f>IF(Deelnemersoverzicht!$C$59&gt;0,Deelnemersoverzicht!$C$59,"")</f>
        <v/>
      </c>
      <c r="AU109" s="439" t="str">
        <f>IF(Deelnemersoverzicht!$C$60&gt;0,Deelnemersoverzicht!$C$60,"")</f>
        <v/>
      </c>
      <c r="AV109" s="439" t="str">
        <f>IF(Deelnemersoverzicht!$C$61&gt;0,Deelnemersoverzicht!$C$61,"")</f>
        <v/>
      </c>
      <c r="AW109" s="439" t="str">
        <f>IF(Deelnemersoverzicht!$C$62&gt;0,Deelnemersoverzicht!$C$62,"")</f>
        <v/>
      </c>
      <c r="AX109" s="439" t="str">
        <f>IF(Deelnemersoverzicht!$C$63&gt;0,Deelnemersoverzicht!$C$63,"")</f>
        <v/>
      </c>
      <c r="AY109" s="439" t="str">
        <f>IF(Deelnemersoverzicht!$C$64&gt;0,Deelnemersoverzicht!$C$64,"")</f>
        <v/>
      </c>
      <c r="AZ109" s="439" t="str">
        <f>IF(Deelnemersoverzicht!$C$65&gt;0,Deelnemersoverzicht!$C$65,"")</f>
        <v/>
      </c>
      <c r="BA109" s="456" t="str">
        <f>IF(Deelnemersoverzicht!$C$66&gt;0,Deelnemersoverzicht!$C$66,"")</f>
        <v/>
      </c>
    </row>
    <row r="110" spans="1:53" x14ac:dyDescent="0.2">
      <c r="A110" s="320"/>
      <c r="B110" s="350" t="s">
        <v>17</v>
      </c>
      <c r="C110" s="352" t="s">
        <v>269</v>
      </c>
      <c r="D110" s="350" t="s">
        <v>19</v>
      </c>
      <c r="E110" s="350" t="s">
        <v>20</v>
      </c>
      <c r="F110" s="350" t="s">
        <v>21</v>
      </c>
      <c r="G110" s="350" t="s">
        <v>22</v>
      </c>
      <c r="H110" s="350" t="s">
        <v>23</v>
      </c>
      <c r="I110" s="350" t="s">
        <v>24</v>
      </c>
      <c r="J110" s="350" t="s">
        <v>25</v>
      </c>
      <c r="K110" s="350" t="s">
        <v>26</v>
      </c>
      <c r="L110" s="350" t="s">
        <v>27</v>
      </c>
      <c r="M110" s="350" t="s">
        <v>28</v>
      </c>
      <c r="N110" s="350" t="s">
        <v>29</v>
      </c>
      <c r="O110" s="350" t="s">
        <v>30</v>
      </c>
      <c r="P110" s="350" t="s">
        <v>31</v>
      </c>
      <c r="Q110" s="350" t="s">
        <v>32</v>
      </c>
      <c r="R110" s="350" t="s">
        <v>33</v>
      </c>
      <c r="S110" s="350" t="s">
        <v>34</v>
      </c>
      <c r="T110" s="350" t="s">
        <v>35</v>
      </c>
      <c r="U110" s="350" t="s">
        <v>36</v>
      </c>
      <c r="V110" s="350" t="s">
        <v>104</v>
      </c>
      <c r="W110" s="350" t="s">
        <v>105</v>
      </c>
      <c r="X110" s="350" t="s">
        <v>130</v>
      </c>
      <c r="Y110" s="350" t="s">
        <v>131</v>
      </c>
      <c r="Z110" s="350" t="s">
        <v>132</v>
      </c>
      <c r="AA110" s="350" t="s">
        <v>133</v>
      </c>
      <c r="AB110" s="350" t="s">
        <v>134</v>
      </c>
      <c r="AC110" s="350" t="s">
        <v>169</v>
      </c>
      <c r="AD110" s="350" t="s">
        <v>170</v>
      </c>
      <c r="AE110" s="350" t="s">
        <v>171</v>
      </c>
      <c r="AF110" s="350" t="s">
        <v>172</v>
      </c>
      <c r="AG110" s="350" t="s">
        <v>173</v>
      </c>
      <c r="AH110" s="350" t="s">
        <v>174</v>
      </c>
      <c r="AI110" s="350" t="s">
        <v>175</v>
      </c>
      <c r="AJ110" s="350" t="s">
        <v>176</v>
      </c>
      <c r="AK110" s="350" t="s">
        <v>177</v>
      </c>
      <c r="AL110" s="350" t="s">
        <v>178</v>
      </c>
      <c r="AM110" s="350" t="s">
        <v>179</v>
      </c>
      <c r="AN110" s="350" t="s">
        <v>180</v>
      </c>
      <c r="AO110" s="350" t="s">
        <v>181</v>
      </c>
      <c r="AP110" s="350" t="s">
        <v>182</v>
      </c>
      <c r="AQ110" s="350" t="s">
        <v>183</v>
      </c>
      <c r="AR110" s="350" t="s">
        <v>184</v>
      </c>
      <c r="AS110" s="350" t="s">
        <v>185</v>
      </c>
      <c r="AT110" s="350" t="s">
        <v>186</v>
      </c>
      <c r="AU110" s="350" t="s">
        <v>187</v>
      </c>
      <c r="AV110" s="350" t="s">
        <v>188</v>
      </c>
      <c r="AW110" s="350" t="s">
        <v>189</v>
      </c>
      <c r="AX110" s="350" t="s">
        <v>190</v>
      </c>
      <c r="AY110" s="350" t="s">
        <v>191</v>
      </c>
      <c r="AZ110" s="350" t="s">
        <v>192</v>
      </c>
      <c r="BA110" s="353" t="s">
        <v>193</v>
      </c>
    </row>
    <row r="111" spans="1:53" x14ac:dyDescent="0.2">
      <c r="A111" s="321" t="s">
        <v>313</v>
      </c>
      <c r="B111" s="343">
        <f ca="1">IFERROR((Mijlpalenbegroting!$D$69/Financiering!$AA$58)*Financiering!$AB$58,0)</f>
        <v>0</v>
      </c>
      <c r="C111" s="356">
        <f ca="1">IFERROR((Mijlpalenbegroting!$D$18/Financiering!$AA$7)*Financiering!$AB$7,0)</f>
        <v>0</v>
      </c>
      <c r="D111" s="356">
        <f ca="1">IFERROR((Mijlpalenbegroting!$D$19/Financiering!$AA$8)*Financiering!$AB$8,0)</f>
        <v>0</v>
      </c>
      <c r="E111" s="356">
        <f ca="1">IFERROR((Mijlpalenbegroting!$D$20/Financiering!$AA$9)*Financiering!$AB$9,0)</f>
        <v>0</v>
      </c>
      <c r="F111" s="356">
        <f ca="1">IFERROR((Mijlpalenbegroting!$D$21/Financiering!$AA$10)*Financiering!$AB$10,0)</f>
        <v>0</v>
      </c>
      <c r="G111" s="356">
        <f ca="1">IFERROR((Mijlpalenbegroting!$D$22/Financiering!$AA$11)*Financiering!$AB$11,0)</f>
        <v>0</v>
      </c>
      <c r="H111" s="356">
        <f ca="1">IFERROR((Mijlpalenbegroting!$D$23/Financiering!$AA$12)*Financiering!$AB$12,0)</f>
        <v>0</v>
      </c>
      <c r="I111" s="356">
        <f ca="1">IFERROR((Mijlpalenbegroting!$D$24/Financiering!$AA$13)*Financiering!$AB$13,0)</f>
        <v>0</v>
      </c>
      <c r="J111" s="356">
        <f ca="1">IFERROR((Mijlpalenbegroting!$D$25/Financiering!$AA$14)*Financiering!$AB$14,0)</f>
        <v>0</v>
      </c>
      <c r="K111" s="356">
        <f ca="1">IFERROR((Mijlpalenbegroting!$D$26/Financiering!$AA$15)*Financiering!$AB$15,0)</f>
        <v>0</v>
      </c>
      <c r="L111" s="356">
        <f ca="1">IFERROR((Mijlpalenbegroting!$D$27/Financiering!$AA$16)*Financiering!$AB$16,0)</f>
        <v>0</v>
      </c>
      <c r="M111" s="356">
        <f ca="1">IFERROR((Mijlpalenbegroting!$D$28/Financiering!$AA$17)*Financiering!$AB$17,0)</f>
        <v>0</v>
      </c>
      <c r="N111" s="356">
        <f ca="1">IFERROR((Mijlpalenbegroting!$D$29/Financiering!$AA$18)*Financiering!$AB$18,0)</f>
        <v>0</v>
      </c>
      <c r="O111" s="356">
        <f ca="1">IFERROR((Mijlpalenbegroting!$D$30/Financiering!$AA$19)*Financiering!$AB$19,0)</f>
        <v>0</v>
      </c>
      <c r="P111" s="356">
        <f ca="1">IFERROR((Mijlpalenbegroting!$D$31/Financiering!$AA$20)*Financiering!$AB$20,0)</f>
        <v>0</v>
      </c>
      <c r="Q111" s="356">
        <f ca="1">IFERROR((Mijlpalenbegroting!$D$32/Financiering!$AA$21)*Financiering!$AB$21,0)</f>
        <v>0</v>
      </c>
      <c r="R111" s="356">
        <f ca="1">IFERROR((Mijlpalenbegroting!$D$33/Financiering!$AA$22)*Financiering!$AB$22,0)</f>
        <v>0</v>
      </c>
      <c r="S111" s="356">
        <f ca="1">IFERROR((Mijlpalenbegroting!$D$34/Financiering!$AA$23)*Financiering!$AB$23,0)</f>
        <v>0</v>
      </c>
      <c r="T111" s="356">
        <f ca="1">IFERROR((Mijlpalenbegroting!$D$35/Financiering!$AA$24)*Financiering!$AB$24,0)</f>
        <v>0</v>
      </c>
      <c r="U111" s="356">
        <f ca="1">IFERROR((Mijlpalenbegroting!$D$36/Financiering!$AA$25)*Financiering!$AB$25,0)</f>
        <v>0</v>
      </c>
      <c r="V111" s="356">
        <f ca="1">IFERROR((Mijlpalenbegroting!$D$37/Financiering!$AA$26)*Financiering!$AB$26,0)</f>
        <v>0</v>
      </c>
      <c r="W111" s="356">
        <f ca="1">IFERROR((Mijlpalenbegroting!$D$38/Financiering!$AA$27)*Financiering!$AB$27,0)</f>
        <v>0</v>
      </c>
      <c r="X111" s="356">
        <f ca="1">IFERROR((Mijlpalenbegroting!$D$39/Financiering!$AA$28)*Financiering!$AB$28,0)</f>
        <v>0</v>
      </c>
      <c r="Y111" s="356">
        <f ca="1">IFERROR((Mijlpalenbegroting!$D$40/Financiering!$AA$29)*Financiering!$AB$29,0)</f>
        <v>0</v>
      </c>
      <c r="Z111" s="356">
        <f ca="1">IFERROR((Mijlpalenbegroting!$D$41/Financiering!$AA$30)*Financiering!$AB$30,0)</f>
        <v>0</v>
      </c>
      <c r="AA111" s="356">
        <f ca="1">IFERROR((Mijlpalenbegroting!$D$42/Financiering!$AA$31)*Financiering!$AB$31,0)</f>
        <v>0</v>
      </c>
      <c r="AB111" s="356">
        <f ca="1">IFERROR((Mijlpalenbegroting!$D$43/Financiering!$AA$32)*Financiering!$AB$32,0)</f>
        <v>0</v>
      </c>
      <c r="AC111" s="356">
        <f>IFERROR((Mijlpalenbegroting!$D$44/Financiering!$AA$33)*Financiering!$AB$33,0)</f>
        <v>0</v>
      </c>
      <c r="AD111" s="356">
        <f>IFERROR((Mijlpalenbegroting!$D$45/Financiering!$AA$34)*Financiering!$AB$34,0)</f>
        <v>0</v>
      </c>
      <c r="AE111" s="356">
        <f>IFERROR((Mijlpalenbegroting!$D$46/Financiering!$AA$35)*Financiering!$AB$35,0)</f>
        <v>0</v>
      </c>
      <c r="AF111" s="356">
        <f>IFERROR((Mijlpalenbegroting!$D$47/Financiering!$AA$36)*Financiering!$AB$36,0)</f>
        <v>0</v>
      </c>
      <c r="AG111" s="356">
        <f>IFERROR((Mijlpalenbegroting!$D$48/Financiering!$AA$37)*Financiering!$AB$37,0)</f>
        <v>0</v>
      </c>
      <c r="AH111" s="356">
        <f>IFERROR((Mijlpalenbegroting!$D$49/Financiering!$AA$38)*Financiering!$AB$38,0)</f>
        <v>0</v>
      </c>
      <c r="AI111" s="356">
        <f>IFERROR((Mijlpalenbegroting!$D$50/Financiering!$AA$39)*Financiering!$AB$39,0)</f>
        <v>0</v>
      </c>
      <c r="AJ111" s="356">
        <f>IFERROR((Mijlpalenbegroting!$D$51/Financiering!$AA$40)*Financiering!$AB$40,0)</f>
        <v>0</v>
      </c>
      <c r="AK111" s="356">
        <f>IFERROR((Mijlpalenbegroting!$D$52/Financiering!$AA$41)*Financiering!$AB$41,0)</f>
        <v>0</v>
      </c>
      <c r="AL111" s="356">
        <f>IFERROR((Mijlpalenbegroting!$D$53/Financiering!$AA$42)*Financiering!$AB$42,0)</f>
        <v>0</v>
      </c>
      <c r="AM111" s="356">
        <f>IFERROR((Mijlpalenbegroting!$D$54/Financiering!$AA$43)*Financiering!$AB$43,0)</f>
        <v>0</v>
      </c>
      <c r="AN111" s="356">
        <f>IFERROR((Mijlpalenbegroting!$D$55/Financiering!$AA$44)*Financiering!$AB$44,0)</f>
        <v>0</v>
      </c>
      <c r="AO111" s="356">
        <f>IFERROR((Mijlpalenbegroting!$D$56/Financiering!$AA$45)*Financiering!$AB$45,0)</f>
        <v>0</v>
      </c>
      <c r="AP111" s="356">
        <f>IFERROR((Mijlpalenbegroting!$D$57/Financiering!$AA$46)*Financiering!$AB$46,0)</f>
        <v>0</v>
      </c>
      <c r="AQ111" s="356">
        <f>IFERROR((Mijlpalenbegroting!$D$58/Financiering!$AA$47)*Financiering!$AB$47,0)</f>
        <v>0</v>
      </c>
      <c r="AR111" s="356">
        <f>IFERROR((Mijlpalenbegroting!$D$59/Financiering!$AA$48)*Financiering!$AB$48,0)</f>
        <v>0</v>
      </c>
      <c r="AS111" s="356">
        <f>IFERROR((Mijlpalenbegroting!$D$60/Financiering!$AA$49)*Financiering!$AB$49,0)</f>
        <v>0</v>
      </c>
      <c r="AT111" s="356">
        <f>IFERROR((Mijlpalenbegroting!$D$61/Financiering!$AA$50)*Financiering!$AB$50,0)</f>
        <v>0</v>
      </c>
      <c r="AU111" s="356">
        <f>IFERROR((Mijlpalenbegroting!$D$62/Financiering!$AA$51)*Financiering!$AB$51,0)</f>
        <v>0</v>
      </c>
      <c r="AV111" s="356">
        <f>IFERROR((Mijlpalenbegroting!$D$63/Financiering!$AA$52)*Financiering!$AB$52,0)</f>
        <v>0</v>
      </c>
      <c r="AW111" s="356">
        <f>IFERROR((Mijlpalenbegroting!$D$64/Financiering!$AA$53)*Financiering!$AB$53,0)</f>
        <v>0</v>
      </c>
      <c r="AX111" s="356">
        <f>IFERROR((Mijlpalenbegroting!$D$65/Financiering!$AA$54)*Financiering!$AB$54,0)</f>
        <v>0</v>
      </c>
      <c r="AY111" s="356">
        <f>IFERROR((Mijlpalenbegroting!$D$66/Financiering!$AA$55)*Financiering!$AB$55,0)</f>
        <v>0</v>
      </c>
      <c r="AZ111" s="356">
        <f>IFERROR((Mijlpalenbegroting!$D$67/Financiering!$AA$56)*Financiering!$AB$56,0)</f>
        <v>0</v>
      </c>
      <c r="BA111" s="356">
        <f>IFERROR((Mijlpalenbegroting!$D$68/Financiering!$AA$57)*Financiering!$AB$57,0)</f>
        <v>0</v>
      </c>
    </row>
    <row r="112" spans="1:53" x14ac:dyDescent="0.2">
      <c r="A112" s="323">
        <v>0.9</v>
      </c>
      <c r="B112" s="343">
        <f ca="1">SUM(C112:BA112)</f>
        <v>0</v>
      </c>
      <c r="C112" s="357">
        <f t="shared" ref="C112:AH112" ca="1" si="28">IF(C$46&gt;C$47,$A$47*C111,C111)</f>
        <v>0</v>
      </c>
      <c r="D112" s="357">
        <f t="shared" ca="1" si="28"/>
        <v>0</v>
      </c>
      <c r="E112" s="357">
        <f t="shared" ca="1" si="28"/>
        <v>0</v>
      </c>
      <c r="F112" s="357">
        <f t="shared" ca="1" si="28"/>
        <v>0</v>
      </c>
      <c r="G112" s="357">
        <f t="shared" ca="1" si="28"/>
        <v>0</v>
      </c>
      <c r="H112" s="357">
        <f t="shared" ca="1" si="28"/>
        <v>0</v>
      </c>
      <c r="I112" s="357">
        <f t="shared" ca="1" si="28"/>
        <v>0</v>
      </c>
      <c r="J112" s="357">
        <f t="shared" ca="1" si="28"/>
        <v>0</v>
      </c>
      <c r="K112" s="357">
        <f t="shared" ca="1" si="28"/>
        <v>0</v>
      </c>
      <c r="L112" s="357">
        <f t="shared" ca="1" si="28"/>
        <v>0</v>
      </c>
      <c r="M112" s="357">
        <f t="shared" ca="1" si="28"/>
        <v>0</v>
      </c>
      <c r="N112" s="357">
        <f t="shared" ca="1" si="28"/>
        <v>0</v>
      </c>
      <c r="O112" s="357">
        <f t="shared" ca="1" si="28"/>
        <v>0</v>
      </c>
      <c r="P112" s="357">
        <f t="shared" ca="1" si="28"/>
        <v>0</v>
      </c>
      <c r="Q112" s="357">
        <f t="shared" ca="1" si="28"/>
        <v>0</v>
      </c>
      <c r="R112" s="357">
        <f t="shared" ca="1" si="28"/>
        <v>0</v>
      </c>
      <c r="S112" s="357">
        <f t="shared" ca="1" si="28"/>
        <v>0</v>
      </c>
      <c r="T112" s="357">
        <f t="shared" ca="1" si="28"/>
        <v>0</v>
      </c>
      <c r="U112" s="357">
        <f t="shared" ca="1" si="28"/>
        <v>0</v>
      </c>
      <c r="V112" s="357">
        <f t="shared" ca="1" si="28"/>
        <v>0</v>
      </c>
      <c r="W112" s="357">
        <f t="shared" ca="1" si="28"/>
        <v>0</v>
      </c>
      <c r="X112" s="357">
        <f t="shared" ca="1" si="28"/>
        <v>0</v>
      </c>
      <c r="Y112" s="357">
        <f t="shared" ca="1" si="28"/>
        <v>0</v>
      </c>
      <c r="Z112" s="357">
        <f t="shared" ca="1" si="28"/>
        <v>0</v>
      </c>
      <c r="AA112" s="357">
        <f t="shared" ca="1" si="28"/>
        <v>0</v>
      </c>
      <c r="AB112" s="357">
        <f t="shared" ca="1" si="28"/>
        <v>0</v>
      </c>
      <c r="AC112" s="357">
        <f t="shared" si="28"/>
        <v>0</v>
      </c>
      <c r="AD112" s="357">
        <f t="shared" si="28"/>
        <v>0</v>
      </c>
      <c r="AE112" s="357">
        <f t="shared" si="28"/>
        <v>0</v>
      </c>
      <c r="AF112" s="357">
        <f t="shared" si="28"/>
        <v>0</v>
      </c>
      <c r="AG112" s="357">
        <f t="shared" si="28"/>
        <v>0</v>
      </c>
      <c r="AH112" s="357">
        <f t="shared" si="28"/>
        <v>0</v>
      </c>
      <c r="AI112" s="357">
        <f t="shared" ref="AI112:BA112" si="29">IF(AI$46&gt;AI$47,$A$47*AI111,AI111)</f>
        <v>0</v>
      </c>
      <c r="AJ112" s="357">
        <f t="shared" si="29"/>
        <v>0</v>
      </c>
      <c r="AK112" s="357">
        <f t="shared" si="29"/>
        <v>0</v>
      </c>
      <c r="AL112" s="357">
        <f t="shared" si="29"/>
        <v>0</v>
      </c>
      <c r="AM112" s="357">
        <f t="shared" si="29"/>
        <v>0</v>
      </c>
      <c r="AN112" s="357">
        <f t="shared" si="29"/>
        <v>0</v>
      </c>
      <c r="AO112" s="357">
        <f t="shared" si="29"/>
        <v>0</v>
      </c>
      <c r="AP112" s="357">
        <f t="shared" si="29"/>
        <v>0</v>
      </c>
      <c r="AQ112" s="357">
        <f t="shared" si="29"/>
        <v>0</v>
      </c>
      <c r="AR112" s="357">
        <f t="shared" si="29"/>
        <v>0</v>
      </c>
      <c r="AS112" s="357">
        <f t="shared" si="29"/>
        <v>0</v>
      </c>
      <c r="AT112" s="357">
        <f t="shared" si="29"/>
        <v>0</v>
      </c>
      <c r="AU112" s="357">
        <f t="shared" si="29"/>
        <v>0</v>
      </c>
      <c r="AV112" s="357">
        <f t="shared" si="29"/>
        <v>0</v>
      </c>
      <c r="AW112" s="357">
        <f t="shared" si="29"/>
        <v>0</v>
      </c>
      <c r="AX112" s="357">
        <f t="shared" si="29"/>
        <v>0</v>
      </c>
      <c r="AY112" s="357">
        <f t="shared" si="29"/>
        <v>0</v>
      </c>
      <c r="AZ112" s="357">
        <f t="shared" si="29"/>
        <v>0</v>
      </c>
      <c r="BA112" s="357">
        <f t="shared" si="29"/>
        <v>0</v>
      </c>
    </row>
    <row r="113" spans="1:53" x14ac:dyDescent="0.2">
      <c r="A113" s="321" t="s">
        <v>87</v>
      </c>
      <c r="B113" s="354">
        <f ca="1">IF(SUM(B115:B134)=B112,SUM(B115:B134),"Fout!")</f>
        <v>0</v>
      </c>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58"/>
      <c r="AO113" s="358"/>
      <c r="AP113" s="358"/>
      <c r="AQ113" s="358"/>
      <c r="AR113" s="358"/>
      <c r="AS113" s="358"/>
      <c r="AT113" s="358"/>
      <c r="AU113" s="358"/>
      <c r="AV113" s="358"/>
      <c r="AW113" s="358"/>
      <c r="AX113" s="358"/>
      <c r="AY113" s="358"/>
      <c r="AZ113" s="358"/>
      <c r="BA113" s="359"/>
    </row>
    <row r="114" spans="1:53" x14ac:dyDescent="0.2">
      <c r="A114" s="334" t="s">
        <v>314</v>
      </c>
      <c r="B114" s="351"/>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c r="AN114" s="360"/>
      <c r="AO114" s="360"/>
      <c r="AP114" s="360"/>
      <c r="AQ114" s="360"/>
      <c r="AR114" s="360"/>
      <c r="AS114" s="360"/>
      <c r="AT114" s="360"/>
      <c r="AU114" s="360"/>
      <c r="AV114" s="360"/>
      <c r="AW114" s="360"/>
      <c r="AX114" s="360"/>
      <c r="AY114" s="360"/>
      <c r="AZ114" s="360"/>
      <c r="BA114" s="361"/>
    </row>
    <row r="115" spans="1:53" x14ac:dyDescent="0.2">
      <c r="A115" s="340" t="str">
        <f>IF(ISNUMBER(B105),IF(B105=$O$2,IF($O$2=$O$3,$O$3,IF($O$3-$O$2&gt;14,$O$2,$O$3)),IF(B105=DATE(YEAR(B105),MONTH($K$3),DAY($K$3)),B105,IF(B105&lt;=DATE(YEAR(B105),MONTH($K$4),DAY($K$4)),DATE(YEAR(B105),MONTH($K$4),DAY($K$4)),IF(B105&lt;=DATE(YEAR(B105),MONTH($K$5),DAY($K$5)),DATE(YEAR(B105),MONTH($K$5),DAY($K$5)),IF(B105&lt;=DATE(YEAR(B105),MONTH($K$6),DAY($K$6)),DATE(YEAR(B105),MONTH($K$6),DAY($K$6)),DATE(YEAR(B105)+1,MONTH($K$3),DAY($K$3))))))),"")</f>
        <v/>
      </c>
      <c r="B115" s="335" t="str">
        <f>IF(SUM(C115:BA115)&gt;0,SUM(C115:BA115),"")</f>
        <v/>
      </c>
      <c r="C115" s="362" t="str">
        <f>IF(ISNUMBER($A115),IF(C$46&gt;C$47,C112/$B108,C111),"")</f>
        <v/>
      </c>
      <c r="D115" s="362" t="str">
        <f t="shared" ref="D115:BA115" si="30">IF(ISNUMBER($A115),IF(D$46&gt;D$47,D112/$B108,D111),"")</f>
        <v/>
      </c>
      <c r="E115" s="362" t="str">
        <f t="shared" si="30"/>
        <v/>
      </c>
      <c r="F115" s="362" t="str">
        <f t="shared" si="30"/>
        <v/>
      </c>
      <c r="G115" s="362" t="str">
        <f t="shared" si="30"/>
        <v/>
      </c>
      <c r="H115" s="362" t="str">
        <f t="shared" si="30"/>
        <v/>
      </c>
      <c r="I115" s="362" t="str">
        <f t="shared" si="30"/>
        <v/>
      </c>
      <c r="J115" s="362" t="str">
        <f t="shared" si="30"/>
        <v/>
      </c>
      <c r="K115" s="362" t="str">
        <f t="shared" si="30"/>
        <v/>
      </c>
      <c r="L115" s="362" t="str">
        <f t="shared" si="30"/>
        <v/>
      </c>
      <c r="M115" s="362" t="str">
        <f t="shared" si="30"/>
        <v/>
      </c>
      <c r="N115" s="362" t="str">
        <f t="shared" si="30"/>
        <v/>
      </c>
      <c r="O115" s="362" t="str">
        <f t="shared" si="30"/>
        <v/>
      </c>
      <c r="P115" s="362" t="str">
        <f t="shared" si="30"/>
        <v/>
      </c>
      <c r="Q115" s="362" t="str">
        <f t="shared" si="30"/>
        <v/>
      </c>
      <c r="R115" s="362" t="str">
        <f t="shared" si="30"/>
        <v/>
      </c>
      <c r="S115" s="362" t="str">
        <f t="shared" si="30"/>
        <v/>
      </c>
      <c r="T115" s="362" t="str">
        <f t="shared" si="30"/>
        <v/>
      </c>
      <c r="U115" s="362" t="str">
        <f t="shared" si="30"/>
        <v/>
      </c>
      <c r="V115" s="362" t="str">
        <f t="shared" si="30"/>
        <v/>
      </c>
      <c r="W115" s="362" t="str">
        <f t="shared" si="30"/>
        <v/>
      </c>
      <c r="X115" s="362" t="str">
        <f t="shared" si="30"/>
        <v/>
      </c>
      <c r="Y115" s="362" t="str">
        <f t="shared" si="30"/>
        <v/>
      </c>
      <c r="Z115" s="362" t="str">
        <f t="shared" si="30"/>
        <v/>
      </c>
      <c r="AA115" s="362" t="str">
        <f t="shared" si="30"/>
        <v/>
      </c>
      <c r="AB115" s="362" t="str">
        <f t="shared" si="30"/>
        <v/>
      </c>
      <c r="AC115" s="362" t="str">
        <f t="shared" si="30"/>
        <v/>
      </c>
      <c r="AD115" s="362" t="str">
        <f t="shared" si="30"/>
        <v/>
      </c>
      <c r="AE115" s="362" t="str">
        <f t="shared" si="30"/>
        <v/>
      </c>
      <c r="AF115" s="362" t="str">
        <f t="shared" si="30"/>
        <v/>
      </c>
      <c r="AG115" s="362" t="str">
        <f t="shared" si="30"/>
        <v/>
      </c>
      <c r="AH115" s="362" t="str">
        <f t="shared" si="30"/>
        <v/>
      </c>
      <c r="AI115" s="362" t="str">
        <f t="shared" si="30"/>
        <v/>
      </c>
      <c r="AJ115" s="362" t="str">
        <f t="shared" si="30"/>
        <v/>
      </c>
      <c r="AK115" s="362" t="str">
        <f t="shared" si="30"/>
        <v/>
      </c>
      <c r="AL115" s="362" t="str">
        <f t="shared" si="30"/>
        <v/>
      </c>
      <c r="AM115" s="362" t="str">
        <f t="shared" si="30"/>
        <v/>
      </c>
      <c r="AN115" s="362" t="str">
        <f t="shared" si="30"/>
        <v/>
      </c>
      <c r="AO115" s="362" t="str">
        <f t="shared" si="30"/>
        <v/>
      </c>
      <c r="AP115" s="362" t="str">
        <f t="shared" si="30"/>
        <v/>
      </c>
      <c r="AQ115" s="362" t="str">
        <f t="shared" si="30"/>
        <v/>
      </c>
      <c r="AR115" s="362" t="str">
        <f t="shared" si="30"/>
        <v/>
      </c>
      <c r="AS115" s="362" t="str">
        <f t="shared" si="30"/>
        <v/>
      </c>
      <c r="AT115" s="362" t="str">
        <f t="shared" si="30"/>
        <v/>
      </c>
      <c r="AU115" s="362" t="str">
        <f t="shared" si="30"/>
        <v/>
      </c>
      <c r="AV115" s="362" t="str">
        <f t="shared" si="30"/>
        <v/>
      </c>
      <c r="AW115" s="362" t="str">
        <f t="shared" si="30"/>
        <v/>
      </c>
      <c r="AX115" s="362" t="str">
        <f t="shared" si="30"/>
        <v/>
      </c>
      <c r="AY115" s="362" t="str">
        <f t="shared" si="30"/>
        <v/>
      </c>
      <c r="AZ115" s="362" t="str">
        <f t="shared" si="30"/>
        <v/>
      </c>
      <c r="BA115" s="362" t="str">
        <f t="shared" si="30"/>
        <v/>
      </c>
    </row>
    <row r="116" spans="1:53" x14ac:dyDescent="0.2">
      <c r="A116" s="340" t="str">
        <f>IF(B108&gt;1,IF(A115&lt;DATE(YEAR(A115),MONTH($K$4),DAY($K$4)),DATE(YEAR(A115),MONTH($K$4),DAY($K$4)),IF(A115&lt;DATE(YEAR(A115),MONTH($K$5),DAY($K$5)),DATE(YEAR(A115),MONTH($K$5),DAY($K$5)),IF(A115&lt;DATE(YEAR(A115),MONTH($K$6),DAY($K$6)),DATE(YEAR(A115),MONTH($K$6),DAY($K$6)),DATE(YEAR(A115)+1,MONTH($K$3),DAY($K$3))))),"")</f>
        <v/>
      </c>
      <c r="B116" s="335" t="str">
        <f t="shared" ref="B116:B134" si="31">IF(SUM(C116:BA116)&gt;0,SUM(C116:BA116),"")</f>
        <v/>
      </c>
      <c r="C116" s="362" t="str">
        <f t="shared" ref="C116:C134" si="32">IF(AND(ISNUMBER($A116),C$46&gt;C$47),C$112/$B$108,"")</f>
        <v/>
      </c>
      <c r="D116" s="362" t="str">
        <f t="shared" ref="D116:BA121" si="33">IF(AND(ISNUMBER($A116),D$46&gt;D$47),D$112/$B$108,"")</f>
        <v/>
      </c>
      <c r="E116" s="362" t="str">
        <f t="shared" si="33"/>
        <v/>
      </c>
      <c r="F116" s="362" t="str">
        <f t="shared" si="33"/>
        <v/>
      </c>
      <c r="G116" s="362" t="str">
        <f t="shared" si="33"/>
        <v/>
      </c>
      <c r="H116" s="362" t="str">
        <f t="shared" si="33"/>
        <v/>
      </c>
      <c r="I116" s="362" t="str">
        <f t="shared" si="33"/>
        <v/>
      </c>
      <c r="J116" s="362" t="str">
        <f t="shared" si="33"/>
        <v/>
      </c>
      <c r="K116" s="362" t="str">
        <f t="shared" si="33"/>
        <v/>
      </c>
      <c r="L116" s="362" t="str">
        <f t="shared" si="33"/>
        <v/>
      </c>
      <c r="M116" s="362" t="str">
        <f t="shared" si="33"/>
        <v/>
      </c>
      <c r="N116" s="362" t="str">
        <f t="shared" si="33"/>
        <v/>
      </c>
      <c r="O116" s="362" t="str">
        <f t="shared" si="33"/>
        <v/>
      </c>
      <c r="P116" s="362" t="str">
        <f t="shared" si="33"/>
        <v/>
      </c>
      <c r="Q116" s="362" t="str">
        <f t="shared" si="33"/>
        <v/>
      </c>
      <c r="R116" s="362" t="str">
        <f t="shared" si="33"/>
        <v/>
      </c>
      <c r="S116" s="362" t="str">
        <f t="shared" si="33"/>
        <v/>
      </c>
      <c r="T116" s="362" t="str">
        <f t="shared" si="33"/>
        <v/>
      </c>
      <c r="U116" s="362" t="str">
        <f t="shared" si="33"/>
        <v/>
      </c>
      <c r="V116" s="362" t="str">
        <f t="shared" si="33"/>
        <v/>
      </c>
      <c r="W116" s="362" t="str">
        <f t="shared" si="33"/>
        <v/>
      </c>
      <c r="X116" s="362" t="str">
        <f t="shared" si="33"/>
        <v/>
      </c>
      <c r="Y116" s="362" t="str">
        <f t="shared" si="33"/>
        <v/>
      </c>
      <c r="Z116" s="362" t="str">
        <f t="shared" si="33"/>
        <v/>
      </c>
      <c r="AA116" s="362" t="str">
        <f t="shared" si="33"/>
        <v/>
      </c>
      <c r="AB116" s="362" t="str">
        <f t="shared" si="33"/>
        <v/>
      </c>
      <c r="AC116" s="362" t="str">
        <f t="shared" si="33"/>
        <v/>
      </c>
      <c r="AD116" s="362" t="str">
        <f t="shared" si="33"/>
        <v/>
      </c>
      <c r="AE116" s="362" t="str">
        <f t="shared" si="33"/>
        <v/>
      </c>
      <c r="AF116" s="362" t="str">
        <f t="shared" si="33"/>
        <v/>
      </c>
      <c r="AG116" s="362" t="str">
        <f t="shared" si="33"/>
        <v/>
      </c>
      <c r="AH116" s="362" t="str">
        <f t="shared" si="33"/>
        <v/>
      </c>
      <c r="AI116" s="362" t="str">
        <f t="shared" si="33"/>
        <v/>
      </c>
      <c r="AJ116" s="362" t="str">
        <f t="shared" si="33"/>
        <v/>
      </c>
      <c r="AK116" s="362" t="str">
        <f t="shared" si="33"/>
        <v/>
      </c>
      <c r="AL116" s="362" t="str">
        <f t="shared" si="33"/>
        <v/>
      </c>
      <c r="AM116" s="362" t="str">
        <f t="shared" si="33"/>
        <v/>
      </c>
      <c r="AN116" s="362" t="str">
        <f t="shared" si="33"/>
        <v/>
      </c>
      <c r="AO116" s="362" t="str">
        <f t="shared" si="33"/>
        <v/>
      </c>
      <c r="AP116" s="362" t="str">
        <f t="shared" si="33"/>
        <v/>
      </c>
      <c r="AQ116" s="362" t="str">
        <f t="shared" si="33"/>
        <v/>
      </c>
      <c r="AR116" s="362" t="str">
        <f t="shared" si="33"/>
        <v/>
      </c>
      <c r="AS116" s="362" t="str">
        <f t="shared" si="33"/>
        <v/>
      </c>
      <c r="AT116" s="362" t="str">
        <f t="shared" si="33"/>
        <v/>
      </c>
      <c r="AU116" s="362" t="str">
        <f t="shared" si="33"/>
        <v/>
      </c>
      <c r="AV116" s="362" t="str">
        <f t="shared" si="33"/>
        <v/>
      </c>
      <c r="AW116" s="362" t="str">
        <f t="shared" si="33"/>
        <v/>
      </c>
      <c r="AX116" s="362" t="str">
        <f t="shared" si="33"/>
        <v/>
      </c>
      <c r="AY116" s="362" t="str">
        <f t="shared" si="33"/>
        <v/>
      </c>
      <c r="AZ116" s="362" t="str">
        <f t="shared" si="33"/>
        <v/>
      </c>
      <c r="BA116" s="363" t="str">
        <f t="shared" si="33"/>
        <v/>
      </c>
    </row>
    <row r="117" spans="1:53" x14ac:dyDescent="0.2">
      <c r="A117" s="340" t="str">
        <f>IF($B108=COUNT($A115:$A116),"",IF(A116&lt;DATE(YEAR(A116),MONTH($K$4),DAY($K$4)),DATE(YEAR(A116),MONTH($K$4),DAY($K$4)),IF(A116&lt;DATE(YEAR(A116),MONTH($K$5),DAY($K$5)),DATE(YEAR(A116),MONTH($K$5),DAY($K$5)),IF(A116&lt;DATE(YEAR(A116),MONTH($K$6),DAY($K$6)),DATE(YEAR(A116),MONTH($K$6),DAY($K$6)),DATE(YEAR(A116)+1,MONTH($K$3),DAY($K$3))))))</f>
        <v/>
      </c>
      <c r="B117" s="335" t="str">
        <f t="shared" si="31"/>
        <v/>
      </c>
      <c r="C117" s="362" t="str">
        <f t="shared" si="32"/>
        <v/>
      </c>
      <c r="D117" s="362" t="str">
        <f t="shared" ref="D117:R117" si="34">IF(AND(ISNUMBER($A117),D$46&gt;D$47),D$112/$B$108,"")</f>
        <v/>
      </c>
      <c r="E117" s="362" t="str">
        <f t="shared" si="34"/>
        <v/>
      </c>
      <c r="F117" s="362" t="str">
        <f t="shared" si="34"/>
        <v/>
      </c>
      <c r="G117" s="362" t="str">
        <f t="shared" si="34"/>
        <v/>
      </c>
      <c r="H117" s="362" t="str">
        <f t="shared" si="34"/>
        <v/>
      </c>
      <c r="I117" s="362" t="str">
        <f t="shared" si="34"/>
        <v/>
      </c>
      <c r="J117" s="362" t="str">
        <f t="shared" si="34"/>
        <v/>
      </c>
      <c r="K117" s="362" t="str">
        <f t="shared" si="34"/>
        <v/>
      </c>
      <c r="L117" s="362" t="str">
        <f t="shared" si="34"/>
        <v/>
      </c>
      <c r="M117" s="362" t="str">
        <f t="shared" si="34"/>
        <v/>
      </c>
      <c r="N117" s="362" t="str">
        <f t="shared" si="34"/>
        <v/>
      </c>
      <c r="O117" s="362" t="str">
        <f t="shared" si="34"/>
        <v/>
      </c>
      <c r="P117" s="362" t="str">
        <f t="shared" si="34"/>
        <v/>
      </c>
      <c r="Q117" s="362" t="str">
        <f t="shared" si="34"/>
        <v/>
      </c>
      <c r="R117" s="362" t="str">
        <f t="shared" si="34"/>
        <v/>
      </c>
      <c r="S117" s="362" t="str">
        <f t="shared" si="33"/>
        <v/>
      </c>
      <c r="T117" s="362" t="str">
        <f t="shared" si="33"/>
        <v/>
      </c>
      <c r="U117" s="362" t="str">
        <f t="shared" si="33"/>
        <v/>
      </c>
      <c r="V117" s="362" t="str">
        <f t="shared" si="33"/>
        <v/>
      </c>
      <c r="W117" s="362" t="str">
        <f t="shared" si="33"/>
        <v/>
      </c>
      <c r="X117" s="362" t="str">
        <f t="shared" si="33"/>
        <v/>
      </c>
      <c r="Y117" s="362" t="str">
        <f t="shared" si="33"/>
        <v/>
      </c>
      <c r="Z117" s="362" t="str">
        <f t="shared" si="33"/>
        <v/>
      </c>
      <c r="AA117" s="362" t="str">
        <f t="shared" si="33"/>
        <v/>
      </c>
      <c r="AB117" s="362" t="str">
        <f t="shared" si="33"/>
        <v/>
      </c>
      <c r="AC117" s="362" t="str">
        <f t="shared" si="33"/>
        <v/>
      </c>
      <c r="AD117" s="362" t="str">
        <f t="shared" si="33"/>
        <v/>
      </c>
      <c r="AE117" s="362" t="str">
        <f t="shared" si="33"/>
        <v/>
      </c>
      <c r="AF117" s="362" t="str">
        <f t="shared" si="33"/>
        <v/>
      </c>
      <c r="AG117" s="362" t="str">
        <f t="shared" si="33"/>
        <v/>
      </c>
      <c r="AH117" s="362" t="str">
        <f t="shared" si="33"/>
        <v/>
      </c>
      <c r="AI117" s="362" t="str">
        <f t="shared" si="33"/>
        <v/>
      </c>
      <c r="AJ117" s="362" t="str">
        <f t="shared" si="33"/>
        <v/>
      </c>
      <c r="AK117" s="362" t="str">
        <f t="shared" si="33"/>
        <v/>
      </c>
      <c r="AL117" s="362" t="str">
        <f t="shared" si="33"/>
        <v/>
      </c>
      <c r="AM117" s="362" t="str">
        <f t="shared" si="33"/>
        <v/>
      </c>
      <c r="AN117" s="362" t="str">
        <f t="shared" si="33"/>
        <v/>
      </c>
      <c r="AO117" s="362" t="str">
        <f t="shared" si="33"/>
        <v/>
      </c>
      <c r="AP117" s="362" t="str">
        <f t="shared" si="33"/>
        <v/>
      </c>
      <c r="AQ117" s="362" t="str">
        <f t="shared" si="33"/>
        <v/>
      </c>
      <c r="AR117" s="362" t="str">
        <f t="shared" si="33"/>
        <v/>
      </c>
      <c r="AS117" s="362" t="str">
        <f t="shared" si="33"/>
        <v/>
      </c>
      <c r="AT117" s="362" t="str">
        <f t="shared" si="33"/>
        <v/>
      </c>
      <c r="AU117" s="362" t="str">
        <f t="shared" si="33"/>
        <v/>
      </c>
      <c r="AV117" s="362" t="str">
        <f t="shared" si="33"/>
        <v/>
      </c>
      <c r="AW117" s="362" t="str">
        <f t="shared" si="33"/>
        <v/>
      </c>
      <c r="AX117" s="362" t="str">
        <f t="shared" si="33"/>
        <v/>
      </c>
      <c r="AY117" s="362" t="str">
        <f t="shared" si="33"/>
        <v/>
      </c>
      <c r="AZ117" s="362" t="str">
        <f t="shared" si="33"/>
        <v/>
      </c>
      <c r="BA117" s="363" t="str">
        <f t="shared" si="33"/>
        <v/>
      </c>
    </row>
    <row r="118" spans="1:53" x14ac:dyDescent="0.2">
      <c r="A118" s="340" t="str">
        <f>IF($B108=COUNT($A115:$A117),"",IF(A117&lt;DATE(YEAR(A117),MONTH($K$4),DAY($K$4)),DATE(YEAR(A117),MONTH($K$4),DAY($K$4)),IF(A117&lt;DATE(YEAR(A117),MONTH($K$5),DAY($K$5)),DATE(YEAR(A117),MONTH($K$5),DAY($K$5)),IF(A117&lt;DATE(YEAR(A117),MONTH($K$6),DAY($K$6)),DATE(YEAR(A117),MONTH($K$6),DAY($K$6)),DATE(YEAR(A117)+1,MONTH($K$3),DAY($K$3))))))</f>
        <v/>
      </c>
      <c r="B118" s="335" t="str">
        <f t="shared" si="31"/>
        <v/>
      </c>
      <c r="C118" s="362" t="str">
        <f t="shared" si="32"/>
        <v/>
      </c>
      <c r="D118" s="362" t="str">
        <f t="shared" si="33"/>
        <v/>
      </c>
      <c r="E118" s="362" t="str">
        <f t="shared" si="33"/>
        <v/>
      </c>
      <c r="F118" s="362" t="str">
        <f t="shared" si="33"/>
        <v/>
      </c>
      <c r="G118" s="362" t="str">
        <f t="shared" si="33"/>
        <v/>
      </c>
      <c r="H118" s="362" t="str">
        <f t="shared" si="33"/>
        <v/>
      </c>
      <c r="I118" s="362" t="str">
        <f t="shared" si="33"/>
        <v/>
      </c>
      <c r="J118" s="362" t="str">
        <f t="shared" si="33"/>
        <v/>
      </c>
      <c r="K118" s="362" t="str">
        <f t="shared" si="33"/>
        <v/>
      </c>
      <c r="L118" s="362" t="str">
        <f t="shared" si="33"/>
        <v/>
      </c>
      <c r="M118" s="362" t="str">
        <f t="shared" si="33"/>
        <v/>
      </c>
      <c r="N118" s="362" t="str">
        <f t="shared" si="33"/>
        <v/>
      </c>
      <c r="O118" s="362" t="str">
        <f t="shared" si="33"/>
        <v/>
      </c>
      <c r="P118" s="362" t="str">
        <f t="shared" si="33"/>
        <v/>
      </c>
      <c r="Q118" s="362" t="str">
        <f t="shared" si="33"/>
        <v/>
      </c>
      <c r="R118" s="362" t="str">
        <f t="shared" si="33"/>
        <v/>
      </c>
      <c r="S118" s="362" t="str">
        <f t="shared" si="33"/>
        <v/>
      </c>
      <c r="T118" s="362" t="str">
        <f t="shared" si="33"/>
        <v/>
      </c>
      <c r="U118" s="362" t="str">
        <f t="shared" si="33"/>
        <v/>
      </c>
      <c r="V118" s="362" t="str">
        <f t="shared" si="33"/>
        <v/>
      </c>
      <c r="W118" s="362" t="str">
        <f t="shared" si="33"/>
        <v/>
      </c>
      <c r="X118" s="362" t="str">
        <f t="shared" si="33"/>
        <v/>
      </c>
      <c r="Y118" s="362" t="str">
        <f t="shared" si="33"/>
        <v/>
      </c>
      <c r="Z118" s="362" t="str">
        <f t="shared" si="33"/>
        <v/>
      </c>
      <c r="AA118" s="362" t="str">
        <f t="shared" si="33"/>
        <v/>
      </c>
      <c r="AB118" s="362" t="str">
        <f t="shared" si="33"/>
        <v/>
      </c>
      <c r="AC118" s="362" t="str">
        <f t="shared" si="33"/>
        <v/>
      </c>
      <c r="AD118" s="362" t="str">
        <f t="shared" si="33"/>
        <v/>
      </c>
      <c r="AE118" s="362" t="str">
        <f t="shared" si="33"/>
        <v/>
      </c>
      <c r="AF118" s="362" t="str">
        <f t="shared" si="33"/>
        <v/>
      </c>
      <c r="AG118" s="362" t="str">
        <f t="shared" si="33"/>
        <v/>
      </c>
      <c r="AH118" s="362" t="str">
        <f t="shared" si="33"/>
        <v/>
      </c>
      <c r="AI118" s="362" t="str">
        <f t="shared" si="33"/>
        <v/>
      </c>
      <c r="AJ118" s="362" t="str">
        <f t="shared" si="33"/>
        <v/>
      </c>
      <c r="AK118" s="362" t="str">
        <f t="shared" si="33"/>
        <v/>
      </c>
      <c r="AL118" s="362" t="str">
        <f t="shared" si="33"/>
        <v/>
      </c>
      <c r="AM118" s="362" t="str">
        <f t="shared" si="33"/>
        <v/>
      </c>
      <c r="AN118" s="362" t="str">
        <f t="shared" si="33"/>
        <v/>
      </c>
      <c r="AO118" s="362" t="str">
        <f t="shared" si="33"/>
        <v/>
      </c>
      <c r="AP118" s="362" t="str">
        <f t="shared" si="33"/>
        <v/>
      </c>
      <c r="AQ118" s="362" t="str">
        <f t="shared" si="33"/>
        <v/>
      </c>
      <c r="AR118" s="362" t="str">
        <f t="shared" si="33"/>
        <v/>
      </c>
      <c r="AS118" s="362" t="str">
        <f t="shared" si="33"/>
        <v/>
      </c>
      <c r="AT118" s="362" t="str">
        <f t="shared" si="33"/>
        <v/>
      </c>
      <c r="AU118" s="362" t="str">
        <f t="shared" si="33"/>
        <v/>
      </c>
      <c r="AV118" s="362" t="str">
        <f t="shared" si="33"/>
        <v/>
      </c>
      <c r="AW118" s="362" t="str">
        <f t="shared" si="33"/>
        <v/>
      </c>
      <c r="AX118" s="362" t="str">
        <f t="shared" si="33"/>
        <v/>
      </c>
      <c r="AY118" s="362" t="str">
        <f t="shared" si="33"/>
        <v/>
      </c>
      <c r="AZ118" s="362" t="str">
        <f t="shared" si="33"/>
        <v/>
      </c>
      <c r="BA118" s="363" t="str">
        <f t="shared" si="33"/>
        <v/>
      </c>
    </row>
    <row r="119" spans="1:53" x14ac:dyDescent="0.2">
      <c r="A119" s="340" t="str">
        <f>IF($B108=COUNT($A115:$A118),"",IF(A118&lt;DATE(YEAR(A118),MONTH($K$4),DAY($K$4)),DATE(YEAR(A118),MONTH($K$4),DAY($K$4)),IF(A118&lt;DATE(YEAR(A118),MONTH($K$5),DAY($K$5)),DATE(YEAR(A118),MONTH($K$5),DAY($K$5)),IF(A118&lt;DATE(YEAR(A118),MONTH($K$6),DAY($K$6)),DATE(YEAR(A118),MONTH($K$6),DAY($K$6)),DATE(YEAR(A118)+1,MONTH($K$3),DAY($K$3))))))</f>
        <v/>
      </c>
      <c r="B119" s="335" t="str">
        <f t="shared" si="31"/>
        <v/>
      </c>
      <c r="C119" s="362" t="str">
        <f t="shared" si="32"/>
        <v/>
      </c>
      <c r="D119" s="362" t="str">
        <f t="shared" si="33"/>
        <v/>
      </c>
      <c r="E119" s="362" t="str">
        <f t="shared" si="33"/>
        <v/>
      </c>
      <c r="F119" s="362" t="str">
        <f t="shared" si="33"/>
        <v/>
      </c>
      <c r="G119" s="362" t="str">
        <f t="shared" si="33"/>
        <v/>
      </c>
      <c r="H119" s="362" t="str">
        <f t="shared" si="33"/>
        <v/>
      </c>
      <c r="I119" s="362" t="str">
        <f t="shared" si="33"/>
        <v/>
      </c>
      <c r="J119" s="362" t="str">
        <f t="shared" si="33"/>
        <v/>
      </c>
      <c r="K119" s="362" t="str">
        <f t="shared" si="33"/>
        <v/>
      </c>
      <c r="L119" s="362" t="str">
        <f t="shared" si="33"/>
        <v/>
      </c>
      <c r="M119" s="362" t="str">
        <f t="shared" si="33"/>
        <v/>
      </c>
      <c r="N119" s="362" t="str">
        <f t="shared" si="33"/>
        <v/>
      </c>
      <c r="O119" s="362" t="str">
        <f t="shared" si="33"/>
        <v/>
      </c>
      <c r="P119" s="362" t="str">
        <f t="shared" si="33"/>
        <v/>
      </c>
      <c r="Q119" s="362" t="str">
        <f t="shared" si="33"/>
        <v/>
      </c>
      <c r="R119" s="362" t="str">
        <f t="shared" si="33"/>
        <v/>
      </c>
      <c r="S119" s="362" t="str">
        <f t="shared" si="33"/>
        <v/>
      </c>
      <c r="T119" s="362" t="str">
        <f t="shared" si="33"/>
        <v/>
      </c>
      <c r="U119" s="362" t="str">
        <f t="shared" si="33"/>
        <v/>
      </c>
      <c r="V119" s="362" t="str">
        <f t="shared" si="33"/>
        <v/>
      </c>
      <c r="W119" s="362" t="str">
        <f t="shared" si="33"/>
        <v/>
      </c>
      <c r="X119" s="362" t="str">
        <f t="shared" si="33"/>
        <v/>
      </c>
      <c r="Y119" s="362" t="str">
        <f t="shared" si="33"/>
        <v/>
      </c>
      <c r="Z119" s="362" t="str">
        <f t="shared" si="33"/>
        <v/>
      </c>
      <c r="AA119" s="362" t="str">
        <f t="shared" si="33"/>
        <v/>
      </c>
      <c r="AB119" s="362" t="str">
        <f t="shared" si="33"/>
        <v/>
      </c>
      <c r="AC119" s="362" t="str">
        <f t="shared" si="33"/>
        <v/>
      </c>
      <c r="AD119" s="362" t="str">
        <f t="shared" si="33"/>
        <v/>
      </c>
      <c r="AE119" s="362" t="str">
        <f t="shared" si="33"/>
        <v/>
      </c>
      <c r="AF119" s="362" t="str">
        <f t="shared" si="33"/>
        <v/>
      </c>
      <c r="AG119" s="362" t="str">
        <f t="shared" si="33"/>
        <v/>
      </c>
      <c r="AH119" s="362" t="str">
        <f t="shared" si="33"/>
        <v/>
      </c>
      <c r="AI119" s="362" t="str">
        <f t="shared" si="33"/>
        <v/>
      </c>
      <c r="AJ119" s="362" t="str">
        <f t="shared" si="33"/>
        <v/>
      </c>
      <c r="AK119" s="362" t="str">
        <f t="shared" si="33"/>
        <v/>
      </c>
      <c r="AL119" s="362" t="str">
        <f t="shared" si="33"/>
        <v/>
      </c>
      <c r="AM119" s="362" t="str">
        <f t="shared" si="33"/>
        <v/>
      </c>
      <c r="AN119" s="362" t="str">
        <f t="shared" si="33"/>
        <v/>
      </c>
      <c r="AO119" s="362" t="str">
        <f t="shared" si="33"/>
        <v/>
      </c>
      <c r="AP119" s="362" t="str">
        <f t="shared" si="33"/>
        <v/>
      </c>
      <c r="AQ119" s="362" t="str">
        <f t="shared" si="33"/>
        <v/>
      </c>
      <c r="AR119" s="362" t="str">
        <f t="shared" si="33"/>
        <v/>
      </c>
      <c r="AS119" s="362" t="str">
        <f t="shared" si="33"/>
        <v/>
      </c>
      <c r="AT119" s="362" t="str">
        <f t="shared" si="33"/>
        <v/>
      </c>
      <c r="AU119" s="362" t="str">
        <f t="shared" si="33"/>
        <v/>
      </c>
      <c r="AV119" s="362" t="str">
        <f t="shared" si="33"/>
        <v/>
      </c>
      <c r="AW119" s="362" t="str">
        <f t="shared" si="33"/>
        <v/>
      </c>
      <c r="AX119" s="362" t="str">
        <f t="shared" si="33"/>
        <v/>
      </c>
      <c r="AY119" s="362" t="str">
        <f t="shared" si="33"/>
        <v/>
      </c>
      <c r="AZ119" s="362" t="str">
        <f t="shared" si="33"/>
        <v/>
      </c>
      <c r="BA119" s="363" t="str">
        <f t="shared" si="33"/>
        <v/>
      </c>
    </row>
    <row r="120" spans="1:53" x14ac:dyDescent="0.2">
      <c r="A120" s="340" t="str">
        <f>IF($B108=COUNT($A115:$A119),"",IF(A119&lt;DATE(YEAR(A119),MONTH($K$4),DAY($K$4)),DATE(YEAR(A119),MONTH($K$4),DAY($K$4)),IF(A119&lt;DATE(YEAR(A119),MONTH($K$5),DAY($K$5)),DATE(YEAR(A119),MONTH($K$5),DAY($K$5)),IF(A119&lt;DATE(YEAR(A119),MONTH($K$6),DAY($K$6)),DATE(YEAR(A119),MONTH($K$6),DAY($K$6)),DATE(YEAR(A119)+1,MONTH($K$3),DAY($K$3))))))</f>
        <v/>
      </c>
      <c r="B120" s="335" t="str">
        <f t="shared" si="31"/>
        <v/>
      </c>
      <c r="C120" s="362" t="str">
        <f t="shared" si="32"/>
        <v/>
      </c>
      <c r="D120" s="362" t="str">
        <f t="shared" si="33"/>
        <v/>
      </c>
      <c r="E120" s="362" t="str">
        <f t="shared" si="33"/>
        <v/>
      </c>
      <c r="F120" s="362" t="str">
        <f t="shared" si="33"/>
        <v/>
      </c>
      <c r="G120" s="362" t="str">
        <f t="shared" si="33"/>
        <v/>
      </c>
      <c r="H120" s="362" t="str">
        <f t="shared" si="33"/>
        <v/>
      </c>
      <c r="I120" s="362" t="str">
        <f t="shared" si="33"/>
        <v/>
      </c>
      <c r="J120" s="362" t="str">
        <f t="shared" si="33"/>
        <v/>
      </c>
      <c r="K120" s="362" t="str">
        <f t="shared" si="33"/>
        <v/>
      </c>
      <c r="L120" s="362" t="str">
        <f t="shared" si="33"/>
        <v/>
      </c>
      <c r="M120" s="362" t="str">
        <f t="shared" si="33"/>
        <v/>
      </c>
      <c r="N120" s="362" t="str">
        <f t="shared" si="33"/>
        <v/>
      </c>
      <c r="O120" s="362" t="str">
        <f t="shared" si="33"/>
        <v/>
      </c>
      <c r="P120" s="362" t="str">
        <f t="shared" si="33"/>
        <v/>
      </c>
      <c r="Q120" s="362" t="str">
        <f t="shared" si="33"/>
        <v/>
      </c>
      <c r="R120" s="362" t="str">
        <f t="shared" si="33"/>
        <v/>
      </c>
      <c r="S120" s="362" t="str">
        <f t="shared" si="33"/>
        <v/>
      </c>
      <c r="T120" s="362" t="str">
        <f t="shared" si="33"/>
        <v/>
      </c>
      <c r="U120" s="362" t="str">
        <f t="shared" si="33"/>
        <v/>
      </c>
      <c r="V120" s="362" t="str">
        <f t="shared" si="33"/>
        <v/>
      </c>
      <c r="W120" s="362" t="str">
        <f t="shared" si="33"/>
        <v/>
      </c>
      <c r="X120" s="362" t="str">
        <f t="shared" si="33"/>
        <v/>
      </c>
      <c r="Y120" s="362" t="str">
        <f t="shared" si="33"/>
        <v/>
      </c>
      <c r="Z120" s="362" t="str">
        <f t="shared" si="33"/>
        <v/>
      </c>
      <c r="AA120" s="362" t="str">
        <f t="shared" si="33"/>
        <v/>
      </c>
      <c r="AB120" s="362" t="str">
        <f t="shared" si="33"/>
        <v/>
      </c>
      <c r="AC120" s="362" t="str">
        <f t="shared" si="33"/>
        <v/>
      </c>
      <c r="AD120" s="362" t="str">
        <f t="shared" si="33"/>
        <v/>
      </c>
      <c r="AE120" s="362" t="str">
        <f t="shared" si="33"/>
        <v/>
      </c>
      <c r="AF120" s="362" t="str">
        <f t="shared" si="33"/>
        <v/>
      </c>
      <c r="AG120" s="362" t="str">
        <f t="shared" si="33"/>
        <v/>
      </c>
      <c r="AH120" s="362" t="str">
        <f t="shared" si="33"/>
        <v/>
      </c>
      <c r="AI120" s="362" t="str">
        <f t="shared" si="33"/>
        <v/>
      </c>
      <c r="AJ120" s="362" t="str">
        <f t="shared" si="33"/>
        <v/>
      </c>
      <c r="AK120" s="362" t="str">
        <f t="shared" si="33"/>
        <v/>
      </c>
      <c r="AL120" s="362" t="str">
        <f t="shared" si="33"/>
        <v/>
      </c>
      <c r="AM120" s="362" t="str">
        <f t="shared" si="33"/>
        <v/>
      </c>
      <c r="AN120" s="362" t="str">
        <f t="shared" si="33"/>
        <v/>
      </c>
      <c r="AO120" s="362" t="str">
        <f t="shared" si="33"/>
        <v/>
      </c>
      <c r="AP120" s="362" t="str">
        <f t="shared" si="33"/>
        <v/>
      </c>
      <c r="AQ120" s="362" t="str">
        <f t="shared" si="33"/>
        <v/>
      </c>
      <c r="AR120" s="362" t="str">
        <f t="shared" si="33"/>
        <v/>
      </c>
      <c r="AS120" s="362" t="str">
        <f t="shared" si="33"/>
        <v/>
      </c>
      <c r="AT120" s="362" t="str">
        <f t="shared" si="33"/>
        <v/>
      </c>
      <c r="AU120" s="362" t="str">
        <f t="shared" si="33"/>
        <v/>
      </c>
      <c r="AV120" s="362" t="str">
        <f t="shared" si="33"/>
        <v/>
      </c>
      <c r="AW120" s="362" t="str">
        <f t="shared" si="33"/>
        <v/>
      </c>
      <c r="AX120" s="362" t="str">
        <f t="shared" si="33"/>
        <v/>
      </c>
      <c r="AY120" s="362" t="str">
        <f t="shared" si="33"/>
        <v/>
      </c>
      <c r="AZ120" s="362" t="str">
        <f t="shared" si="33"/>
        <v/>
      </c>
      <c r="BA120" s="363" t="str">
        <f t="shared" si="33"/>
        <v/>
      </c>
    </row>
    <row r="121" spans="1:53" x14ac:dyDescent="0.2">
      <c r="A121" s="340" t="str">
        <f>IF($B108=COUNT($A115:$A120),"",IF(A120&lt;DATE(YEAR(A120),MONTH($K$4),DAY($K$4)),DATE(YEAR(A120),MONTH($K$4),DAY($K$4)),IF(A120&lt;DATE(YEAR(A120),MONTH($K$5),DAY($K$5)),DATE(YEAR(A120),MONTH($K$5),DAY($K$5)),IF(A120&lt;DATE(YEAR(A120),MONTH($K$6),DAY($K$6)),DATE(YEAR(A120),MONTH($K$6),DAY($K$6)),DATE(YEAR(A120)+1,MONTH($K$3),DAY($K$3))))))</f>
        <v/>
      </c>
      <c r="B121" s="335" t="str">
        <f t="shared" si="31"/>
        <v/>
      </c>
      <c r="C121" s="362" t="str">
        <f t="shared" si="32"/>
        <v/>
      </c>
      <c r="D121" s="362" t="str">
        <f t="shared" si="33"/>
        <v/>
      </c>
      <c r="E121" s="362" t="str">
        <f t="shared" si="33"/>
        <v/>
      </c>
      <c r="F121" s="362" t="str">
        <f t="shared" si="33"/>
        <v/>
      </c>
      <c r="G121" s="362" t="str">
        <f t="shared" si="33"/>
        <v/>
      </c>
      <c r="H121" s="362" t="str">
        <f t="shared" si="33"/>
        <v/>
      </c>
      <c r="I121" s="362" t="str">
        <f t="shared" si="33"/>
        <v/>
      </c>
      <c r="J121" s="362" t="str">
        <f t="shared" si="33"/>
        <v/>
      </c>
      <c r="K121" s="362" t="str">
        <f t="shared" si="33"/>
        <v/>
      </c>
      <c r="L121" s="362" t="str">
        <f t="shared" si="33"/>
        <v/>
      </c>
      <c r="M121" s="362" t="str">
        <f t="shared" si="33"/>
        <v/>
      </c>
      <c r="N121" s="362" t="str">
        <f t="shared" si="33"/>
        <v/>
      </c>
      <c r="O121" s="362" t="str">
        <f t="shared" si="33"/>
        <v/>
      </c>
      <c r="P121" s="362" t="str">
        <f t="shared" si="33"/>
        <v/>
      </c>
      <c r="Q121" s="362" t="str">
        <f t="shared" si="33"/>
        <v/>
      </c>
      <c r="R121" s="362" t="str">
        <f t="shared" si="33"/>
        <v/>
      </c>
      <c r="S121" s="362" t="str">
        <f t="shared" si="33"/>
        <v/>
      </c>
      <c r="T121" s="362" t="str">
        <f t="shared" si="33"/>
        <v/>
      </c>
      <c r="U121" s="362" t="str">
        <f t="shared" si="33"/>
        <v/>
      </c>
      <c r="V121" s="362" t="str">
        <f t="shared" si="33"/>
        <v/>
      </c>
      <c r="W121" s="362" t="str">
        <f t="shared" si="33"/>
        <v/>
      </c>
      <c r="X121" s="362" t="str">
        <f t="shared" ref="D121:BA126" si="35">IF(AND(ISNUMBER($A121),X$46&gt;X$47),X$112/$B$108,"")</f>
        <v/>
      </c>
      <c r="Y121" s="362" t="str">
        <f t="shared" si="35"/>
        <v/>
      </c>
      <c r="Z121" s="362" t="str">
        <f t="shared" si="35"/>
        <v/>
      </c>
      <c r="AA121" s="362" t="str">
        <f t="shared" si="35"/>
        <v/>
      </c>
      <c r="AB121" s="362" t="str">
        <f t="shared" si="35"/>
        <v/>
      </c>
      <c r="AC121" s="362" t="str">
        <f t="shared" si="35"/>
        <v/>
      </c>
      <c r="AD121" s="362" t="str">
        <f t="shared" si="35"/>
        <v/>
      </c>
      <c r="AE121" s="362" t="str">
        <f t="shared" si="35"/>
        <v/>
      </c>
      <c r="AF121" s="362" t="str">
        <f t="shared" si="35"/>
        <v/>
      </c>
      <c r="AG121" s="362" t="str">
        <f t="shared" si="35"/>
        <v/>
      </c>
      <c r="AH121" s="362" t="str">
        <f t="shared" si="35"/>
        <v/>
      </c>
      <c r="AI121" s="362" t="str">
        <f t="shared" si="35"/>
        <v/>
      </c>
      <c r="AJ121" s="362" t="str">
        <f t="shared" si="35"/>
        <v/>
      </c>
      <c r="AK121" s="362" t="str">
        <f t="shared" si="35"/>
        <v/>
      </c>
      <c r="AL121" s="362" t="str">
        <f t="shared" si="35"/>
        <v/>
      </c>
      <c r="AM121" s="362" t="str">
        <f t="shared" si="35"/>
        <v/>
      </c>
      <c r="AN121" s="362" t="str">
        <f t="shared" si="35"/>
        <v/>
      </c>
      <c r="AO121" s="362" t="str">
        <f t="shared" si="35"/>
        <v/>
      </c>
      <c r="AP121" s="362" t="str">
        <f t="shared" si="35"/>
        <v/>
      </c>
      <c r="AQ121" s="362" t="str">
        <f t="shared" si="35"/>
        <v/>
      </c>
      <c r="AR121" s="362" t="str">
        <f t="shared" si="35"/>
        <v/>
      </c>
      <c r="AS121" s="362" t="str">
        <f t="shared" si="35"/>
        <v/>
      </c>
      <c r="AT121" s="362" t="str">
        <f t="shared" si="35"/>
        <v/>
      </c>
      <c r="AU121" s="362" t="str">
        <f t="shared" si="35"/>
        <v/>
      </c>
      <c r="AV121" s="362" t="str">
        <f t="shared" si="35"/>
        <v/>
      </c>
      <c r="AW121" s="362" t="str">
        <f t="shared" si="35"/>
        <v/>
      </c>
      <c r="AX121" s="362" t="str">
        <f t="shared" si="35"/>
        <v/>
      </c>
      <c r="AY121" s="362" t="str">
        <f t="shared" si="35"/>
        <v/>
      </c>
      <c r="AZ121" s="362" t="str">
        <f t="shared" si="35"/>
        <v/>
      </c>
      <c r="BA121" s="363" t="str">
        <f t="shared" si="35"/>
        <v/>
      </c>
    </row>
    <row r="122" spans="1:53" x14ac:dyDescent="0.2">
      <c r="A122" s="340" t="str">
        <f>IF($B108=COUNT($A115:$A121),"",IF(A121&lt;DATE(YEAR(A121),MONTH($K$4),DAY($K$4)),DATE(YEAR(A121),MONTH($K$4),DAY($K$4)),IF(A121&lt;DATE(YEAR(A121),MONTH($K$5),DAY($K$5)),DATE(YEAR(A121),MONTH($K$5),DAY($K$5)),IF(A121&lt;DATE(YEAR(A121),MONTH($K$6),DAY($K$6)),DATE(YEAR(A121),MONTH($K$6),DAY($K$6)),DATE(YEAR(A121)+1,MONTH($K$3),DAY($K$3))))))</f>
        <v/>
      </c>
      <c r="B122" s="335" t="str">
        <f t="shared" si="31"/>
        <v/>
      </c>
      <c r="C122" s="362" t="str">
        <f t="shared" si="32"/>
        <v/>
      </c>
      <c r="D122" s="362" t="str">
        <f t="shared" si="35"/>
        <v/>
      </c>
      <c r="E122" s="362" t="str">
        <f t="shared" si="35"/>
        <v/>
      </c>
      <c r="F122" s="362" t="str">
        <f t="shared" si="35"/>
        <v/>
      </c>
      <c r="G122" s="362" t="str">
        <f t="shared" si="35"/>
        <v/>
      </c>
      <c r="H122" s="362" t="str">
        <f t="shared" si="35"/>
        <v/>
      </c>
      <c r="I122" s="362" t="str">
        <f t="shared" si="35"/>
        <v/>
      </c>
      <c r="J122" s="362" t="str">
        <f t="shared" si="35"/>
        <v/>
      </c>
      <c r="K122" s="362" t="str">
        <f t="shared" si="35"/>
        <v/>
      </c>
      <c r="L122" s="362" t="str">
        <f t="shared" si="35"/>
        <v/>
      </c>
      <c r="M122" s="362" t="str">
        <f t="shared" si="35"/>
        <v/>
      </c>
      <c r="N122" s="362" t="str">
        <f t="shared" si="35"/>
        <v/>
      </c>
      <c r="O122" s="362" t="str">
        <f t="shared" si="35"/>
        <v/>
      </c>
      <c r="P122" s="362" t="str">
        <f t="shared" si="35"/>
        <v/>
      </c>
      <c r="Q122" s="362" t="str">
        <f t="shared" si="35"/>
        <v/>
      </c>
      <c r="R122" s="362" t="str">
        <f t="shared" si="35"/>
        <v/>
      </c>
      <c r="S122" s="362" t="str">
        <f t="shared" si="35"/>
        <v/>
      </c>
      <c r="T122" s="362" t="str">
        <f t="shared" si="35"/>
        <v/>
      </c>
      <c r="U122" s="362" t="str">
        <f t="shared" si="35"/>
        <v/>
      </c>
      <c r="V122" s="362" t="str">
        <f t="shared" si="35"/>
        <v/>
      </c>
      <c r="W122" s="362" t="str">
        <f t="shared" si="35"/>
        <v/>
      </c>
      <c r="X122" s="362" t="str">
        <f t="shared" si="35"/>
        <v/>
      </c>
      <c r="Y122" s="362" t="str">
        <f t="shared" si="35"/>
        <v/>
      </c>
      <c r="Z122" s="362" t="str">
        <f t="shared" si="35"/>
        <v/>
      </c>
      <c r="AA122" s="362" t="str">
        <f t="shared" si="35"/>
        <v/>
      </c>
      <c r="AB122" s="362" t="str">
        <f t="shared" si="35"/>
        <v/>
      </c>
      <c r="AC122" s="362" t="str">
        <f t="shared" si="35"/>
        <v/>
      </c>
      <c r="AD122" s="362" t="str">
        <f t="shared" si="35"/>
        <v/>
      </c>
      <c r="AE122" s="362" t="str">
        <f t="shared" si="35"/>
        <v/>
      </c>
      <c r="AF122" s="362" t="str">
        <f t="shared" si="35"/>
        <v/>
      </c>
      <c r="AG122" s="362" t="str">
        <f t="shared" si="35"/>
        <v/>
      </c>
      <c r="AH122" s="362" t="str">
        <f t="shared" si="35"/>
        <v/>
      </c>
      <c r="AI122" s="362" t="str">
        <f t="shared" si="35"/>
        <v/>
      </c>
      <c r="AJ122" s="362" t="str">
        <f t="shared" si="35"/>
        <v/>
      </c>
      <c r="AK122" s="362" t="str">
        <f t="shared" si="35"/>
        <v/>
      </c>
      <c r="AL122" s="362" t="str">
        <f t="shared" si="35"/>
        <v/>
      </c>
      <c r="AM122" s="362" t="str">
        <f t="shared" si="35"/>
        <v/>
      </c>
      <c r="AN122" s="362" t="str">
        <f t="shared" si="35"/>
        <v/>
      </c>
      <c r="AO122" s="362" t="str">
        <f t="shared" si="35"/>
        <v/>
      </c>
      <c r="AP122" s="362" t="str">
        <f t="shared" si="35"/>
        <v/>
      </c>
      <c r="AQ122" s="362" t="str">
        <f t="shared" si="35"/>
        <v/>
      </c>
      <c r="AR122" s="362" t="str">
        <f t="shared" si="35"/>
        <v/>
      </c>
      <c r="AS122" s="362" t="str">
        <f t="shared" si="35"/>
        <v/>
      </c>
      <c r="AT122" s="362" t="str">
        <f t="shared" si="35"/>
        <v/>
      </c>
      <c r="AU122" s="362" t="str">
        <f t="shared" si="35"/>
        <v/>
      </c>
      <c r="AV122" s="362" t="str">
        <f t="shared" si="35"/>
        <v/>
      </c>
      <c r="AW122" s="362" t="str">
        <f t="shared" si="35"/>
        <v/>
      </c>
      <c r="AX122" s="362" t="str">
        <f t="shared" si="35"/>
        <v/>
      </c>
      <c r="AY122" s="362" t="str">
        <f t="shared" si="35"/>
        <v/>
      </c>
      <c r="AZ122" s="362" t="str">
        <f t="shared" si="35"/>
        <v/>
      </c>
      <c r="BA122" s="363" t="str">
        <f t="shared" si="35"/>
        <v/>
      </c>
    </row>
    <row r="123" spans="1:53" x14ac:dyDescent="0.2">
      <c r="A123" s="340" t="str">
        <f>IF($B108=COUNT($A115:$A122),"",IF(A122&lt;DATE(YEAR(A122),MONTH($K$4),DAY($K$4)),DATE(YEAR(A122),MONTH($K$4),DAY($K$4)),IF(A122&lt;DATE(YEAR(A122),MONTH($K$5),DAY($K$5)),DATE(YEAR(A122),MONTH($K$5),DAY($K$5)),IF(A122&lt;DATE(YEAR(A122),MONTH($K$6),DAY($K$6)),DATE(YEAR(A122),MONTH($K$6),DAY($K$6)),DATE(YEAR(A122)+1,MONTH($K$3),DAY($K$3))))))</f>
        <v/>
      </c>
      <c r="B123" s="335" t="str">
        <f t="shared" si="31"/>
        <v/>
      </c>
      <c r="C123" s="362" t="str">
        <f t="shared" si="32"/>
        <v/>
      </c>
      <c r="D123" s="362" t="str">
        <f t="shared" si="35"/>
        <v/>
      </c>
      <c r="E123" s="362" t="str">
        <f t="shared" si="35"/>
        <v/>
      </c>
      <c r="F123" s="362" t="str">
        <f t="shared" si="35"/>
        <v/>
      </c>
      <c r="G123" s="362" t="str">
        <f t="shared" si="35"/>
        <v/>
      </c>
      <c r="H123" s="362" t="str">
        <f t="shared" si="35"/>
        <v/>
      </c>
      <c r="I123" s="362" t="str">
        <f t="shared" si="35"/>
        <v/>
      </c>
      <c r="J123" s="362" t="str">
        <f t="shared" si="35"/>
        <v/>
      </c>
      <c r="K123" s="362" t="str">
        <f t="shared" si="35"/>
        <v/>
      </c>
      <c r="L123" s="362" t="str">
        <f t="shared" si="35"/>
        <v/>
      </c>
      <c r="M123" s="362" t="str">
        <f t="shared" si="35"/>
        <v/>
      </c>
      <c r="N123" s="362" t="str">
        <f t="shared" si="35"/>
        <v/>
      </c>
      <c r="O123" s="362" t="str">
        <f t="shared" si="35"/>
        <v/>
      </c>
      <c r="P123" s="362" t="str">
        <f t="shared" si="35"/>
        <v/>
      </c>
      <c r="Q123" s="362" t="str">
        <f t="shared" si="35"/>
        <v/>
      </c>
      <c r="R123" s="362" t="str">
        <f t="shared" si="35"/>
        <v/>
      </c>
      <c r="S123" s="362" t="str">
        <f t="shared" si="35"/>
        <v/>
      </c>
      <c r="T123" s="362" t="str">
        <f t="shared" si="35"/>
        <v/>
      </c>
      <c r="U123" s="362" t="str">
        <f t="shared" si="35"/>
        <v/>
      </c>
      <c r="V123" s="362" t="str">
        <f t="shared" si="35"/>
        <v/>
      </c>
      <c r="W123" s="362" t="str">
        <f t="shared" si="35"/>
        <v/>
      </c>
      <c r="X123" s="362" t="str">
        <f t="shared" si="35"/>
        <v/>
      </c>
      <c r="Y123" s="362" t="str">
        <f t="shared" si="35"/>
        <v/>
      </c>
      <c r="Z123" s="362" t="str">
        <f t="shared" si="35"/>
        <v/>
      </c>
      <c r="AA123" s="362" t="str">
        <f t="shared" si="35"/>
        <v/>
      </c>
      <c r="AB123" s="362" t="str">
        <f t="shared" si="35"/>
        <v/>
      </c>
      <c r="AC123" s="362" t="str">
        <f t="shared" si="35"/>
        <v/>
      </c>
      <c r="AD123" s="362" t="str">
        <f t="shared" si="35"/>
        <v/>
      </c>
      <c r="AE123" s="362" t="str">
        <f t="shared" si="35"/>
        <v/>
      </c>
      <c r="AF123" s="362" t="str">
        <f t="shared" si="35"/>
        <v/>
      </c>
      <c r="AG123" s="362" t="str">
        <f t="shared" si="35"/>
        <v/>
      </c>
      <c r="AH123" s="362" t="str">
        <f t="shared" si="35"/>
        <v/>
      </c>
      <c r="AI123" s="362" t="str">
        <f t="shared" si="35"/>
        <v/>
      </c>
      <c r="AJ123" s="362" t="str">
        <f t="shared" si="35"/>
        <v/>
      </c>
      <c r="AK123" s="362" t="str">
        <f t="shared" si="35"/>
        <v/>
      </c>
      <c r="AL123" s="362" t="str">
        <f t="shared" si="35"/>
        <v/>
      </c>
      <c r="AM123" s="362" t="str">
        <f t="shared" si="35"/>
        <v/>
      </c>
      <c r="AN123" s="362" t="str">
        <f t="shared" si="35"/>
        <v/>
      </c>
      <c r="AO123" s="362" t="str">
        <f t="shared" si="35"/>
        <v/>
      </c>
      <c r="AP123" s="362" t="str">
        <f t="shared" si="35"/>
        <v/>
      </c>
      <c r="AQ123" s="362" t="str">
        <f t="shared" si="35"/>
        <v/>
      </c>
      <c r="AR123" s="362" t="str">
        <f t="shared" si="35"/>
        <v/>
      </c>
      <c r="AS123" s="362" t="str">
        <f t="shared" si="35"/>
        <v/>
      </c>
      <c r="AT123" s="362" t="str">
        <f t="shared" si="35"/>
        <v/>
      </c>
      <c r="AU123" s="362" t="str">
        <f t="shared" si="35"/>
        <v/>
      </c>
      <c r="AV123" s="362" t="str">
        <f t="shared" si="35"/>
        <v/>
      </c>
      <c r="AW123" s="362" t="str">
        <f t="shared" si="35"/>
        <v/>
      </c>
      <c r="AX123" s="362" t="str">
        <f t="shared" si="35"/>
        <v/>
      </c>
      <c r="AY123" s="362" t="str">
        <f t="shared" si="35"/>
        <v/>
      </c>
      <c r="AZ123" s="362" t="str">
        <f t="shared" si="35"/>
        <v/>
      </c>
      <c r="BA123" s="363" t="str">
        <f t="shared" si="35"/>
        <v/>
      </c>
    </row>
    <row r="124" spans="1:53" x14ac:dyDescent="0.2">
      <c r="A124" s="340" t="str">
        <f>IF($B108=COUNT($A115:$A123),"",IF(A123&lt;DATE(YEAR(A123),MONTH($K$4),DAY($K$4)),DATE(YEAR(A123),MONTH($K$4),DAY($K$4)),IF(A123&lt;DATE(YEAR(A123),MONTH($K$5),DAY($K$5)),DATE(YEAR(A123),MONTH($K$5),DAY($K$5)),IF(A123&lt;DATE(YEAR(A123),MONTH($K$6),DAY($K$6)),DATE(YEAR(A123),MONTH($K$6),DAY($K$6)),DATE(YEAR(A123)+1,MONTH($K$3),DAY($K$3))))))</f>
        <v/>
      </c>
      <c r="B124" s="335" t="str">
        <f t="shared" si="31"/>
        <v/>
      </c>
      <c r="C124" s="362" t="str">
        <f t="shared" si="32"/>
        <v/>
      </c>
      <c r="D124" s="362" t="str">
        <f t="shared" si="35"/>
        <v/>
      </c>
      <c r="E124" s="362" t="str">
        <f t="shared" si="35"/>
        <v/>
      </c>
      <c r="F124" s="362" t="str">
        <f t="shared" si="35"/>
        <v/>
      </c>
      <c r="G124" s="362" t="str">
        <f t="shared" si="35"/>
        <v/>
      </c>
      <c r="H124" s="362" t="str">
        <f t="shared" si="35"/>
        <v/>
      </c>
      <c r="I124" s="362" t="str">
        <f t="shared" si="35"/>
        <v/>
      </c>
      <c r="J124" s="362" t="str">
        <f t="shared" si="35"/>
        <v/>
      </c>
      <c r="K124" s="362" t="str">
        <f t="shared" si="35"/>
        <v/>
      </c>
      <c r="L124" s="362" t="str">
        <f t="shared" si="35"/>
        <v/>
      </c>
      <c r="M124" s="362" t="str">
        <f t="shared" si="35"/>
        <v/>
      </c>
      <c r="N124" s="362" t="str">
        <f t="shared" si="35"/>
        <v/>
      </c>
      <c r="O124" s="362" t="str">
        <f t="shared" si="35"/>
        <v/>
      </c>
      <c r="P124" s="362" t="str">
        <f t="shared" si="35"/>
        <v/>
      </c>
      <c r="Q124" s="362" t="str">
        <f t="shared" si="35"/>
        <v/>
      </c>
      <c r="R124" s="362" t="str">
        <f t="shared" si="35"/>
        <v/>
      </c>
      <c r="S124" s="362" t="str">
        <f t="shared" si="35"/>
        <v/>
      </c>
      <c r="T124" s="362" t="str">
        <f t="shared" si="35"/>
        <v/>
      </c>
      <c r="U124" s="362" t="str">
        <f t="shared" si="35"/>
        <v/>
      </c>
      <c r="V124" s="362" t="str">
        <f t="shared" si="35"/>
        <v/>
      </c>
      <c r="W124" s="362" t="str">
        <f t="shared" si="35"/>
        <v/>
      </c>
      <c r="X124" s="362" t="str">
        <f t="shared" si="35"/>
        <v/>
      </c>
      <c r="Y124" s="362" t="str">
        <f t="shared" si="35"/>
        <v/>
      </c>
      <c r="Z124" s="362" t="str">
        <f t="shared" si="35"/>
        <v/>
      </c>
      <c r="AA124" s="362" t="str">
        <f t="shared" si="35"/>
        <v/>
      </c>
      <c r="AB124" s="362" t="str">
        <f t="shared" si="35"/>
        <v/>
      </c>
      <c r="AC124" s="362" t="str">
        <f t="shared" si="35"/>
        <v/>
      </c>
      <c r="AD124" s="362" t="str">
        <f t="shared" si="35"/>
        <v/>
      </c>
      <c r="AE124" s="362" t="str">
        <f t="shared" si="35"/>
        <v/>
      </c>
      <c r="AF124" s="362" t="str">
        <f t="shared" si="35"/>
        <v/>
      </c>
      <c r="AG124" s="362" t="str">
        <f t="shared" si="35"/>
        <v/>
      </c>
      <c r="AH124" s="362" t="str">
        <f t="shared" si="35"/>
        <v/>
      </c>
      <c r="AI124" s="362" t="str">
        <f t="shared" si="35"/>
        <v/>
      </c>
      <c r="AJ124" s="362" t="str">
        <f t="shared" si="35"/>
        <v/>
      </c>
      <c r="AK124" s="362" t="str">
        <f t="shared" si="35"/>
        <v/>
      </c>
      <c r="AL124" s="362" t="str">
        <f t="shared" si="35"/>
        <v/>
      </c>
      <c r="AM124" s="362" t="str">
        <f t="shared" si="35"/>
        <v/>
      </c>
      <c r="AN124" s="362" t="str">
        <f t="shared" si="35"/>
        <v/>
      </c>
      <c r="AO124" s="362" t="str">
        <f t="shared" si="35"/>
        <v/>
      </c>
      <c r="AP124" s="362" t="str">
        <f t="shared" si="35"/>
        <v/>
      </c>
      <c r="AQ124" s="362" t="str">
        <f t="shared" si="35"/>
        <v/>
      </c>
      <c r="AR124" s="362" t="str">
        <f t="shared" si="35"/>
        <v/>
      </c>
      <c r="AS124" s="362" t="str">
        <f t="shared" si="35"/>
        <v/>
      </c>
      <c r="AT124" s="362" t="str">
        <f t="shared" si="35"/>
        <v/>
      </c>
      <c r="AU124" s="362" t="str">
        <f t="shared" si="35"/>
        <v/>
      </c>
      <c r="AV124" s="362" t="str">
        <f t="shared" si="35"/>
        <v/>
      </c>
      <c r="AW124" s="362" t="str">
        <f t="shared" si="35"/>
        <v/>
      </c>
      <c r="AX124" s="362" t="str">
        <f t="shared" si="35"/>
        <v/>
      </c>
      <c r="AY124" s="362" t="str">
        <f t="shared" si="35"/>
        <v/>
      </c>
      <c r="AZ124" s="362" t="str">
        <f t="shared" si="35"/>
        <v/>
      </c>
      <c r="BA124" s="363" t="str">
        <f t="shared" si="35"/>
        <v/>
      </c>
    </row>
    <row r="125" spans="1:53" x14ac:dyDescent="0.2">
      <c r="A125" s="340" t="str">
        <f>IF($B108=COUNT($A115:$A124),"",IF(A124&lt;DATE(YEAR(A124),MONTH($K$4),DAY($K$4)),DATE(YEAR(A124),MONTH($K$4),DAY($K$4)),IF(A124&lt;DATE(YEAR(A124),MONTH($K$5),DAY($K$5)),DATE(YEAR(A124),MONTH($K$5),DAY($K$5)),IF(A124&lt;DATE(YEAR(A124),MONTH($K$6),DAY($K$6)),DATE(YEAR(A124),MONTH($K$6),DAY($K$6)),DATE(YEAR(A124)+1,MONTH($K$3),DAY($K$3))))))</f>
        <v/>
      </c>
      <c r="B125" s="335" t="str">
        <f t="shared" si="31"/>
        <v/>
      </c>
      <c r="C125" s="362" t="str">
        <f t="shared" si="32"/>
        <v/>
      </c>
      <c r="D125" s="362" t="str">
        <f t="shared" si="35"/>
        <v/>
      </c>
      <c r="E125" s="362" t="str">
        <f t="shared" si="35"/>
        <v/>
      </c>
      <c r="F125" s="362" t="str">
        <f t="shared" si="35"/>
        <v/>
      </c>
      <c r="G125" s="362" t="str">
        <f t="shared" si="35"/>
        <v/>
      </c>
      <c r="H125" s="362" t="str">
        <f t="shared" si="35"/>
        <v/>
      </c>
      <c r="I125" s="362" t="str">
        <f t="shared" si="35"/>
        <v/>
      </c>
      <c r="J125" s="362" t="str">
        <f t="shared" si="35"/>
        <v/>
      </c>
      <c r="K125" s="362" t="str">
        <f t="shared" si="35"/>
        <v/>
      </c>
      <c r="L125" s="362" t="str">
        <f t="shared" si="35"/>
        <v/>
      </c>
      <c r="M125" s="362" t="str">
        <f t="shared" si="35"/>
        <v/>
      </c>
      <c r="N125" s="362" t="str">
        <f t="shared" si="35"/>
        <v/>
      </c>
      <c r="O125" s="362" t="str">
        <f t="shared" si="35"/>
        <v/>
      </c>
      <c r="P125" s="362" t="str">
        <f t="shared" si="35"/>
        <v/>
      </c>
      <c r="Q125" s="362" t="str">
        <f t="shared" si="35"/>
        <v/>
      </c>
      <c r="R125" s="362" t="str">
        <f t="shared" si="35"/>
        <v/>
      </c>
      <c r="S125" s="362" t="str">
        <f t="shared" si="35"/>
        <v/>
      </c>
      <c r="T125" s="362" t="str">
        <f t="shared" si="35"/>
        <v/>
      </c>
      <c r="U125" s="362" t="str">
        <f t="shared" si="35"/>
        <v/>
      </c>
      <c r="V125" s="362" t="str">
        <f t="shared" si="35"/>
        <v/>
      </c>
      <c r="W125" s="362" t="str">
        <f t="shared" si="35"/>
        <v/>
      </c>
      <c r="X125" s="362" t="str">
        <f t="shared" si="35"/>
        <v/>
      </c>
      <c r="Y125" s="362" t="str">
        <f t="shared" si="35"/>
        <v/>
      </c>
      <c r="Z125" s="362" t="str">
        <f t="shared" si="35"/>
        <v/>
      </c>
      <c r="AA125" s="362" t="str">
        <f t="shared" si="35"/>
        <v/>
      </c>
      <c r="AB125" s="362" t="str">
        <f t="shared" si="35"/>
        <v/>
      </c>
      <c r="AC125" s="362" t="str">
        <f t="shared" si="35"/>
        <v/>
      </c>
      <c r="AD125" s="362" t="str">
        <f t="shared" si="35"/>
        <v/>
      </c>
      <c r="AE125" s="362" t="str">
        <f t="shared" si="35"/>
        <v/>
      </c>
      <c r="AF125" s="362" t="str">
        <f t="shared" si="35"/>
        <v/>
      </c>
      <c r="AG125" s="362" t="str">
        <f t="shared" si="35"/>
        <v/>
      </c>
      <c r="AH125" s="362" t="str">
        <f t="shared" si="35"/>
        <v/>
      </c>
      <c r="AI125" s="362" t="str">
        <f t="shared" si="35"/>
        <v/>
      </c>
      <c r="AJ125" s="362" t="str">
        <f t="shared" si="35"/>
        <v/>
      </c>
      <c r="AK125" s="362" t="str">
        <f t="shared" si="35"/>
        <v/>
      </c>
      <c r="AL125" s="362" t="str">
        <f t="shared" si="35"/>
        <v/>
      </c>
      <c r="AM125" s="362" t="str">
        <f t="shared" si="35"/>
        <v/>
      </c>
      <c r="AN125" s="362" t="str">
        <f t="shared" si="35"/>
        <v/>
      </c>
      <c r="AO125" s="362" t="str">
        <f t="shared" si="35"/>
        <v/>
      </c>
      <c r="AP125" s="362" t="str">
        <f t="shared" si="35"/>
        <v/>
      </c>
      <c r="AQ125" s="362" t="str">
        <f t="shared" si="35"/>
        <v/>
      </c>
      <c r="AR125" s="362" t="str">
        <f t="shared" si="35"/>
        <v/>
      </c>
      <c r="AS125" s="362" t="str">
        <f t="shared" si="35"/>
        <v/>
      </c>
      <c r="AT125" s="362" t="str">
        <f t="shared" si="35"/>
        <v/>
      </c>
      <c r="AU125" s="362" t="str">
        <f t="shared" si="35"/>
        <v/>
      </c>
      <c r="AV125" s="362" t="str">
        <f t="shared" si="35"/>
        <v/>
      </c>
      <c r="AW125" s="362" t="str">
        <f t="shared" si="35"/>
        <v/>
      </c>
      <c r="AX125" s="362" t="str">
        <f t="shared" si="35"/>
        <v/>
      </c>
      <c r="AY125" s="362" t="str">
        <f t="shared" si="35"/>
        <v/>
      </c>
      <c r="AZ125" s="362" t="str">
        <f t="shared" si="35"/>
        <v/>
      </c>
      <c r="BA125" s="363" t="str">
        <f t="shared" si="35"/>
        <v/>
      </c>
    </row>
    <row r="126" spans="1:53" x14ac:dyDescent="0.2">
      <c r="A126" s="340" t="str">
        <f>IF($B108=COUNT($A115:$A125),"",IF(A125&lt;DATE(YEAR(A125),MONTH($K$4),DAY($K$4)),DATE(YEAR(A125),MONTH($K$4),DAY($K$4)),IF(A125&lt;DATE(YEAR(A125),MONTH($K$5),DAY($K$5)),DATE(YEAR(A125),MONTH($K$5),DAY($K$5)),IF(A125&lt;DATE(YEAR(A125),MONTH($K$6),DAY($K$6)),DATE(YEAR(A125),MONTH($K$6),DAY($K$6)),DATE(YEAR(A125)+1,MONTH($K$3),DAY($K$3))))))</f>
        <v/>
      </c>
      <c r="B126" s="335" t="str">
        <f t="shared" si="31"/>
        <v/>
      </c>
      <c r="C126" s="362" t="str">
        <f t="shared" si="32"/>
        <v/>
      </c>
      <c r="D126" s="362" t="str">
        <f t="shared" si="35"/>
        <v/>
      </c>
      <c r="E126" s="362" t="str">
        <f t="shared" si="35"/>
        <v/>
      </c>
      <c r="F126" s="362" t="str">
        <f t="shared" si="35"/>
        <v/>
      </c>
      <c r="G126" s="362" t="str">
        <f t="shared" si="35"/>
        <v/>
      </c>
      <c r="H126" s="362" t="str">
        <f t="shared" si="35"/>
        <v/>
      </c>
      <c r="I126" s="362" t="str">
        <f t="shared" si="35"/>
        <v/>
      </c>
      <c r="J126" s="362" t="str">
        <f t="shared" si="35"/>
        <v/>
      </c>
      <c r="K126" s="362" t="str">
        <f t="shared" si="35"/>
        <v/>
      </c>
      <c r="L126" s="362" t="str">
        <f t="shared" si="35"/>
        <v/>
      </c>
      <c r="M126" s="362" t="str">
        <f t="shared" si="35"/>
        <v/>
      </c>
      <c r="N126" s="362" t="str">
        <f t="shared" si="35"/>
        <v/>
      </c>
      <c r="O126" s="362" t="str">
        <f t="shared" si="35"/>
        <v/>
      </c>
      <c r="P126" s="362" t="str">
        <f t="shared" si="35"/>
        <v/>
      </c>
      <c r="Q126" s="362" t="str">
        <f t="shared" si="35"/>
        <v/>
      </c>
      <c r="R126" s="362" t="str">
        <f t="shared" si="35"/>
        <v/>
      </c>
      <c r="S126" s="362" t="str">
        <f t="shared" si="35"/>
        <v/>
      </c>
      <c r="T126" s="362" t="str">
        <f t="shared" si="35"/>
        <v/>
      </c>
      <c r="U126" s="362" t="str">
        <f t="shared" si="35"/>
        <v/>
      </c>
      <c r="V126" s="362" t="str">
        <f t="shared" si="35"/>
        <v/>
      </c>
      <c r="W126" s="362" t="str">
        <f t="shared" si="35"/>
        <v/>
      </c>
      <c r="X126" s="362" t="str">
        <f t="shared" si="35"/>
        <v/>
      </c>
      <c r="Y126" s="362" t="str">
        <f t="shared" si="35"/>
        <v/>
      </c>
      <c r="Z126" s="362" t="str">
        <f t="shared" si="35"/>
        <v/>
      </c>
      <c r="AA126" s="362" t="str">
        <f t="shared" si="35"/>
        <v/>
      </c>
      <c r="AB126" s="362" t="str">
        <f t="shared" si="35"/>
        <v/>
      </c>
      <c r="AC126" s="362" t="str">
        <f t="shared" ref="D126:BA131" si="36">IF(AND(ISNUMBER($A126),AC$46&gt;AC$47),AC$112/$B$108,"")</f>
        <v/>
      </c>
      <c r="AD126" s="362" t="str">
        <f t="shared" si="36"/>
        <v/>
      </c>
      <c r="AE126" s="362" t="str">
        <f t="shared" si="36"/>
        <v/>
      </c>
      <c r="AF126" s="362" t="str">
        <f t="shared" si="36"/>
        <v/>
      </c>
      <c r="AG126" s="362" t="str">
        <f t="shared" si="36"/>
        <v/>
      </c>
      <c r="AH126" s="362" t="str">
        <f t="shared" si="36"/>
        <v/>
      </c>
      <c r="AI126" s="362" t="str">
        <f t="shared" si="36"/>
        <v/>
      </c>
      <c r="AJ126" s="362" t="str">
        <f t="shared" si="36"/>
        <v/>
      </c>
      <c r="AK126" s="362" t="str">
        <f t="shared" si="36"/>
        <v/>
      </c>
      <c r="AL126" s="362" t="str">
        <f t="shared" si="36"/>
        <v/>
      </c>
      <c r="AM126" s="362" t="str">
        <f t="shared" si="36"/>
        <v/>
      </c>
      <c r="AN126" s="362" t="str">
        <f t="shared" si="36"/>
        <v/>
      </c>
      <c r="AO126" s="362" t="str">
        <f t="shared" si="36"/>
        <v/>
      </c>
      <c r="AP126" s="362" t="str">
        <f t="shared" si="36"/>
        <v/>
      </c>
      <c r="AQ126" s="362" t="str">
        <f t="shared" si="36"/>
        <v/>
      </c>
      <c r="AR126" s="362" t="str">
        <f t="shared" si="36"/>
        <v/>
      </c>
      <c r="AS126" s="362" t="str">
        <f t="shared" si="36"/>
        <v/>
      </c>
      <c r="AT126" s="362" t="str">
        <f t="shared" si="36"/>
        <v/>
      </c>
      <c r="AU126" s="362" t="str">
        <f t="shared" si="36"/>
        <v/>
      </c>
      <c r="AV126" s="362" t="str">
        <f t="shared" si="36"/>
        <v/>
      </c>
      <c r="AW126" s="362" t="str">
        <f t="shared" si="36"/>
        <v/>
      </c>
      <c r="AX126" s="362" t="str">
        <f t="shared" si="36"/>
        <v/>
      </c>
      <c r="AY126" s="362" t="str">
        <f t="shared" si="36"/>
        <v/>
      </c>
      <c r="AZ126" s="362" t="str">
        <f t="shared" si="36"/>
        <v/>
      </c>
      <c r="BA126" s="363" t="str">
        <f t="shared" si="36"/>
        <v/>
      </c>
    </row>
    <row r="127" spans="1:53" x14ac:dyDescent="0.2">
      <c r="A127" s="340" t="str">
        <f>IF($B108=COUNT($A115:$A126),"",IF(A126&lt;DATE(YEAR(A126),MONTH($K$4),DAY($K$4)),DATE(YEAR(A126),MONTH($K$4),DAY($K$4)),IF(A126&lt;DATE(YEAR(A126),MONTH($K$5),DAY($K$5)),DATE(YEAR(A126),MONTH($K$5),DAY($K$5)),IF(A126&lt;DATE(YEAR(A126),MONTH($K$6),DAY($K$6)),DATE(YEAR(A126),MONTH($K$6),DAY($K$6)),DATE(YEAR(A126)+1,MONTH($K$3),DAY($K$3))))))</f>
        <v/>
      </c>
      <c r="B127" s="335" t="str">
        <f t="shared" si="31"/>
        <v/>
      </c>
      <c r="C127" s="362" t="str">
        <f t="shared" si="32"/>
        <v/>
      </c>
      <c r="D127" s="362" t="str">
        <f t="shared" si="36"/>
        <v/>
      </c>
      <c r="E127" s="362" t="str">
        <f t="shared" si="36"/>
        <v/>
      </c>
      <c r="F127" s="362" t="str">
        <f t="shared" si="36"/>
        <v/>
      </c>
      <c r="G127" s="362" t="str">
        <f t="shared" si="36"/>
        <v/>
      </c>
      <c r="H127" s="362" t="str">
        <f t="shared" si="36"/>
        <v/>
      </c>
      <c r="I127" s="362" t="str">
        <f t="shared" si="36"/>
        <v/>
      </c>
      <c r="J127" s="362" t="str">
        <f t="shared" si="36"/>
        <v/>
      </c>
      <c r="K127" s="362" t="str">
        <f t="shared" si="36"/>
        <v/>
      </c>
      <c r="L127" s="362" t="str">
        <f t="shared" si="36"/>
        <v/>
      </c>
      <c r="M127" s="362" t="str">
        <f t="shared" si="36"/>
        <v/>
      </c>
      <c r="N127" s="362" t="str">
        <f t="shared" si="36"/>
        <v/>
      </c>
      <c r="O127" s="362" t="str">
        <f t="shared" si="36"/>
        <v/>
      </c>
      <c r="P127" s="362" t="str">
        <f t="shared" si="36"/>
        <v/>
      </c>
      <c r="Q127" s="362" t="str">
        <f t="shared" si="36"/>
        <v/>
      </c>
      <c r="R127" s="362" t="str">
        <f t="shared" si="36"/>
        <v/>
      </c>
      <c r="S127" s="362" t="str">
        <f t="shared" si="36"/>
        <v/>
      </c>
      <c r="T127" s="362" t="str">
        <f t="shared" si="36"/>
        <v/>
      </c>
      <c r="U127" s="362" t="str">
        <f t="shared" si="36"/>
        <v/>
      </c>
      <c r="V127" s="362" t="str">
        <f t="shared" si="36"/>
        <v/>
      </c>
      <c r="W127" s="362" t="str">
        <f t="shared" si="36"/>
        <v/>
      </c>
      <c r="X127" s="362" t="str">
        <f t="shared" si="36"/>
        <v/>
      </c>
      <c r="Y127" s="362" t="str">
        <f t="shared" si="36"/>
        <v/>
      </c>
      <c r="Z127" s="362" t="str">
        <f t="shared" si="36"/>
        <v/>
      </c>
      <c r="AA127" s="362" t="str">
        <f t="shared" si="36"/>
        <v/>
      </c>
      <c r="AB127" s="362" t="str">
        <f t="shared" si="36"/>
        <v/>
      </c>
      <c r="AC127" s="362" t="str">
        <f t="shared" si="36"/>
        <v/>
      </c>
      <c r="AD127" s="362" t="str">
        <f t="shared" si="36"/>
        <v/>
      </c>
      <c r="AE127" s="362" t="str">
        <f t="shared" si="36"/>
        <v/>
      </c>
      <c r="AF127" s="362" t="str">
        <f t="shared" si="36"/>
        <v/>
      </c>
      <c r="AG127" s="362" t="str">
        <f t="shared" si="36"/>
        <v/>
      </c>
      <c r="AH127" s="362" t="str">
        <f t="shared" si="36"/>
        <v/>
      </c>
      <c r="AI127" s="362" t="str">
        <f t="shared" si="36"/>
        <v/>
      </c>
      <c r="AJ127" s="362" t="str">
        <f t="shared" si="36"/>
        <v/>
      </c>
      <c r="AK127" s="362" t="str">
        <f t="shared" si="36"/>
        <v/>
      </c>
      <c r="AL127" s="362" t="str">
        <f t="shared" si="36"/>
        <v/>
      </c>
      <c r="AM127" s="362" t="str">
        <f t="shared" si="36"/>
        <v/>
      </c>
      <c r="AN127" s="362" t="str">
        <f t="shared" si="36"/>
        <v/>
      </c>
      <c r="AO127" s="362" t="str">
        <f t="shared" si="36"/>
        <v/>
      </c>
      <c r="AP127" s="362" t="str">
        <f t="shared" si="36"/>
        <v/>
      </c>
      <c r="AQ127" s="362" t="str">
        <f t="shared" si="36"/>
        <v/>
      </c>
      <c r="AR127" s="362" t="str">
        <f t="shared" si="36"/>
        <v/>
      </c>
      <c r="AS127" s="362" t="str">
        <f t="shared" si="36"/>
        <v/>
      </c>
      <c r="AT127" s="362" t="str">
        <f t="shared" si="36"/>
        <v/>
      </c>
      <c r="AU127" s="362" t="str">
        <f t="shared" si="36"/>
        <v/>
      </c>
      <c r="AV127" s="362" t="str">
        <f t="shared" si="36"/>
        <v/>
      </c>
      <c r="AW127" s="362" t="str">
        <f t="shared" si="36"/>
        <v/>
      </c>
      <c r="AX127" s="362" t="str">
        <f t="shared" si="36"/>
        <v/>
      </c>
      <c r="AY127" s="362" t="str">
        <f t="shared" si="36"/>
        <v/>
      </c>
      <c r="AZ127" s="362" t="str">
        <f t="shared" si="36"/>
        <v/>
      </c>
      <c r="BA127" s="363" t="str">
        <f t="shared" si="36"/>
        <v/>
      </c>
    </row>
    <row r="128" spans="1:53" x14ac:dyDescent="0.2">
      <c r="A128" s="340" t="str">
        <f>IF($B108=COUNT($A115:$A127),"",IF(A127&lt;DATE(YEAR(A127),MONTH($K$4),DAY($K$4)),DATE(YEAR(A127),MONTH($K$4),DAY($K$4)),IF(A127&lt;DATE(YEAR(A127),MONTH($K$5),DAY($K$5)),DATE(YEAR(A127),MONTH($K$5),DAY($K$5)),IF(A127&lt;DATE(YEAR(A127),MONTH($K$6),DAY($K$6)),DATE(YEAR(A127),MONTH($K$6),DAY($K$6)),DATE(YEAR(A127)+1,MONTH($K$3),DAY($K$3))))))</f>
        <v/>
      </c>
      <c r="B128" s="335" t="str">
        <f t="shared" si="31"/>
        <v/>
      </c>
      <c r="C128" s="362" t="str">
        <f t="shared" si="32"/>
        <v/>
      </c>
      <c r="D128" s="362" t="str">
        <f t="shared" si="36"/>
        <v/>
      </c>
      <c r="E128" s="362" t="str">
        <f t="shared" si="36"/>
        <v/>
      </c>
      <c r="F128" s="362" t="str">
        <f t="shared" si="36"/>
        <v/>
      </c>
      <c r="G128" s="362" t="str">
        <f t="shared" si="36"/>
        <v/>
      </c>
      <c r="H128" s="362" t="str">
        <f t="shared" si="36"/>
        <v/>
      </c>
      <c r="I128" s="362" t="str">
        <f t="shared" si="36"/>
        <v/>
      </c>
      <c r="J128" s="362" t="str">
        <f t="shared" si="36"/>
        <v/>
      </c>
      <c r="K128" s="362" t="str">
        <f t="shared" si="36"/>
        <v/>
      </c>
      <c r="L128" s="362" t="str">
        <f t="shared" si="36"/>
        <v/>
      </c>
      <c r="M128" s="362" t="str">
        <f t="shared" si="36"/>
        <v/>
      </c>
      <c r="N128" s="362" t="str">
        <f t="shared" si="36"/>
        <v/>
      </c>
      <c r="O128" s="362" t="str">
        <f t="shared" si="36"/>
        <v/>
      </c>
      <c r="P128" s="362" t="str">
        <f t="shared" si="36"/>
        <v/>
      </c>
      <c r="Q128" s="362" t="str">
        <f t="shared" si="36"/>
        <v/>
      </c>
      <c r="R128" s="362" t="str">
        <f t="shared" si="36"/>
        <v/>
      </c>
      <c r="S128" s="362" t="str">
        <f t="shared" si="36"/>
        <v/>
      </c>
      <c r="T128" s="362" t="str">
        <f t="shared" si="36"/>
        <v/>
      </c>
      <c r="U128" s="362" t="str">
        <f t="shared" si="36"/>
        <v/>
      </c>
      <c r="V128" s="362" t="str">
        <f t="shared" si="36"/>
        <v/>
      </c>
      <c r="W128" s="362" t="str">
        <f t="shared" si="36"/>
        <v/>
      </c>
      <c r="X128" s="362" t="str">
        <f t="shared" si="36"/>
        <v/>
      </c>
      <c r="Y128" s="362" t="str">
        <f t="shared" si="36"/>
        <v/>
      </c>
      <c r="Z128" s="362" t="str">
        <f t="shared" si="36"/>
        <v/>
      </c>
      <c r="AA128" s="362" t="str">
        <f t="shared" si="36"/>
        <v/>
      </c>
      <c r="AB128" s="362" t="str">
        <f t="shared" si="36"/>
        <v/>
      </c>
      <c r="AC128" s="362" t="str">
        <f t="shared" si="36"/>
        <v/>
      </c>
      <c r="AD128" s="362" t="str">
        <f t="shared" si="36"/>
        <v/>
      </c>
      <c r="AE128" s="362" t="str">
        <f t="shared" si="36"/>
        <v/>
      </c>
      <c r="AF128" s="362" t="str">
        <f t="shared" si="36"/>
        <v/>
      </c>
      <c r="AG128" s="362" t="str">
        <f t="shared" si="36"/>
        <v/>
      </c>
      <c r="AH128" s="362" t="str">
        <f t="shared" si="36"/>
        <v/>
      </c>
      <c r="AI128" s="362" t="str">
        <f t="shared" si="36"/>
        <v/>
      </c>
      <c r="AJ128" s="362" t="str">
        <f t="shared" si="36"/>
        <v/>
      </c>
      <c r="AK128" s="362" t="str">
        <f t="shared" si="36"/>
        <v/>
      </c>
      <c r="AL128" s="362" t="str">
        <f t="shared" si="36"/>
        <v/>
      </c>
      <c r="AM128" s="362" t="str">
        <f t="shared" si="36"/>
        <v/>
      </c>
      <c r="AN128" s="362" t="str">
        <f t="shared" si="36"/>
        <v/>
      </c>
      <c r="AO128" s="362" t="str">
        <f t="shared" si="36"/>
        <v/>
      </c>
      <c r="AP128" s="362" t="str">
        <f t="shared" si="36"/>
        <v/>
      </c>
      <c r="AQ128" s="362" t="str">
        <f t="shared" si="36"/>
        <v/>
      </c>
      <c r="AR128" s="362" t="str">
        <f t="shared" si="36"/>
        <v/>
      </c>
      <c r="AS128" s="362" t="str">
        <f t="shared" si="36"/>
        <v/>
      </c>
      <c r="AT128" s="362" t="str">
        <f t="shared" si="36"/>
        <v/>
      </c>
      <c r="AU128" s="362" t="str">
        <f t="shared" si="36"/>
        <v/>
      </c>
      <c r="AV128" s="362" t="str">
        <f t="shared" si="36"/>
        <v/>
      </c>
      <c r="AW128" s="362" t="str">
        <f t="shared" si="36"/>
        <v/>
      </c>
      <c r="AX128" s="362" t="str">
        <f t="shared" si="36"/>
        <v/>
      </c>
      <c r="AY128" s="362" t="str">
        <f t="shared" si="36"/>
        <v/>
      </c>
      <c r="AZ128" s="362" t="str">
        <f t="shared" si="36"/>
        <v/>
      </c>
      <c r="BA128" s="363" t="str">
        <f t="shared" si="36"/>
        <v/>
      </c>
    </row>
    <row r="129" spans="1:53" x14ac:dyDescent="0.2">
      <c r="A129" s="340" t="str">
        <f>IF($B108=COUNT($A115:$A128),"",IF(A128&lt;DATE(YEAR(A128),MONTH($K$4),DAY($K$4)),DATE(YEAR(A128),MONTH($K$4),DAY($K$4)),IF(A128&lt;DATE(YEAR(A128),MONTH($K$5),DAY($K$5)),DATE(YEAR(A128),MONTH($K$5),DAY($K$5)),IF(A128&lt;DATE(YEAR(A128),MONTH($K$6),DAY($K$6)),DATE(YEAR(A128),MONTH($K$6),DAY($K$6)),DATE(YEAR(A128)+1,MONTH($K$3),DAY($K$3))))))</f>
        <v/>
      </c>
      <c r="B129" s="335" t="str">
        <f t="shared" si="31"/>
        <v/>
      </c>
      <c r="C129" s="362" t="str">
        <f t="shared" si="32"/>
        <v/>
      </c>
      <c r="D129" s="362" t="str">
        <f t="shared" si="36"/>
        <v/>
      </c>
      <c r="E129" s="362" t="str">
        <f t="shared" si="36"/>
        <v/>
      </c>
      <c r="F129" s="362" t="str">
        <f t="shared" si="36"/>
        <v/>
      </c>
      <c r="G129" s="362" t="str">
        <f t="shared" si="36"/>
        <v/>
      </c>
      <c r="H129" s="362" t="str">
        <f t="shared" si="36"/>
        <v/>
      </c>
      <c r="I129" s="362" t="str">
        <f t="shared" si="36"/>
        <v/>
      </c>
      <c r="J129" s="362" t="str">
        <f t="shared" si="36"/>
        <v/>
      </c>
      <c r="K129" s="362" t="str">
        <f t="shared" si="36"/>
        <v/>
      </c>
      <c r="L129" s="362" t="str">
        <f t="shared" si="36"/>
        <v/>
      </c>
      <c r="M129" s="362" t="str">
        <f t="shared" si="36"/>
        <v/>
      </c>
      <c r="N129" s="362" t="str">
        <f t="shared" si="36"/>
        <v/>
      </c>
      <c r="O129" s="362" t="str">
        <f t="shared" si="36"/>
        <v/>
      </c>
      <c r="P129" s="362" t="str">
        <f t="shared" si="36"/>
        <v/>
      </c>
      <c r="Q129" s="362" t="str">
        <f t="shared" si="36"/>
        <v/>
      </c>
      <c r="R129" s="362" t="str">
        <f t="shared" si="36"/>
        <v/>
      </c>
      <c r="S129" s="362" t="str">
        <f t="shared" si="36"/>
        <v/>
      </c>
      <c r="T129" s="362" t="str">
        <f t="shared" si="36"/>
        <v/>
      </c>
      <c r="U129" s="362" t="str">
        <f t="shared" si="36"/>
        <v/>
      </c>
      <c r="V129" s="362" t="str">
        <f t="shared" si="36"/>
        <v/>
      </c>
      <c r="W129" s="362" t="str">
        <f t="shared" si="36"/>
        <v/>
      </c>
      <c r="X129" s="362" t="str">
        <f t="shared" si="36"/>
        <v/>
      </c>
      <c r="Y129" s="362" t="str">
        <f t="shared" si="36"/>
        <v/>
      </c>
      <c r="Z129" s="362" t="str">
        <f t="shared" si="36"/>
        <v/>
      </c>
      <c r="AA129" s="362" t="str">
        <f t="shared" si="36"/>
        <v/>
      </c>
      <c r="AB129" s="362" t="str">
        <f t="shared" si="36"/>
        <v/>
      </c>
      <c r="AC129" s="362" t="str">
        <f t="shared" si="36"/>
        <v/>
      </c>
      <c r="AD129" s="362" t="str">
        <f t="shared" si="36"/>
        <v/>
      </c>
      <c r="AE129" s="362" t="str">
        <f t="shared" si="36"/>
        <v/>
      </c>
      <c r="AF129" s="362" t="str">
        <f t="shared" si="36"/>
        <v/>
      </c>
      <c r="AG129" s="362" t="str">
        <f t="shared" si="36"/>
        <v/>
      </c>
      <c r="AH129" s="362" t="str">
        <f t="shared" si="36"/>
        <v/>
      </c>
      <c r="AI129" s="362" t="str">
        <f t="shared" si="36"/>
        <v/>
      </c>
      <c r="AJ129" s="362" t="str">
        <f t="shared" si="36"/>
        <v/>
      </c>
      <c r="AK129" s="362" t="str">
        <f t="shared" si="36"/>
        <v/>
      </c>
      <c r="AL129" s="362" t="str">
        <f t="shared" si="36"/>
        <v/>
      </c>
      <c r="AM129" s="362" t="str">
        <f t="shared" si="36"/>
        <v/>
      </c>
      <c r="AN129" s="362" t="str">
        <f t="shared" si="36"/>
        <v/>
      </c>
      <c r="AO129" s="362" t="str">
        <f t="shared" si="36"/>
        <v/>
      </c>
      <c r="AP129" s="362" t="str">
        <f t="shared" si="36"/>
        <v/>
      </c>
      <c r="AQ129" s="362" t="str">
        <f t="shared" si="36"/>
        <v/>
      </c>
      <c r="AR129" s="362" t="str">
        <f t="shared" si="36"/>
        <v/>
      </c>
      <c r="AS129" s="362" t="str">
        <f t="shared" si="36"/>
        <v/>
      </c>
      <c r="AT129" s="362" t="str">
        <f t="shared" si="36"/>
        <v/>
      </c>
      <c r="AU129" s="362" t="str">
        <f t="shared" si="36"/>
        <v/>
      </c>
      <c r="AV129" s="362" t="str">
        <f t="shared" si="36"/>
        <v/>
      </c>
      <c r="AW129" s="362" t="str">
        <f t="shared" si="36"/>
        <v/>
      </c>
      <c r="AX129" s="362" t="str">
        <f t="shared" si="36"/>
        <v/>
      </c>
      <c r="AY129" s="362" t="str">
        <f t="shared" si="36"/>
        <v/>
      </c>
      <c r="AZ129" s="362" t="str">
        <f t="shared" si="36"/>
        <v/>
      </c>
      <c r="BA129" s="363" t="str">
        <f t="shared" si="36"/>
        <v/>
      </c>
    </row>
    <row r="130" spans="1:53" x14ac:dyDescent="0.2">
      <c r="A130" s="340" t="str">
        <f>IF($B108=COUNT($A115:$A129),"",IF(A129&lt;DATE(YEAR(A129),MONTH($K$4),DAY($K$4)),DATE(YEAR(A129),MONTH($K$4),DAY($K$4)),IF(A129&lt;DATE(YEAR(A129),MONTH($K$5),DAY($K$5)),DATE(YEAR(A129),MONTH($K$5),DAY($K$5)),IF(A129&lt;DATE(YEAR(A129),MONTH($K$6),DAY($K$6)),DATE(YEAR(A129),MONTH($K$6),DAY($K$6)),DATE(YEAR(A129)+1,MONTH($K$3),DAY($K$3))))))</f>
        <v/>
      </c>
      <c r="B130" s="335" t="str">
        <f t="shared" si="31"/>
        <v/>
      </c>
      <c r="C130" s="362" t="str">
        <f t="shared" si="32"/>
        <v/>
      </c>
      <c r="D130" s="362" t="str">
        <f t="shared" si="36"/>
        <v/>
      </c>
      <c r="E130" s="362" t="str">
        <f t="shared" si="36"/>
        <v/>
      </c>
      <c r="F130" s="362" t="str">
        <f t="shared" si="36"/>
        <v/>
      </c>
      <c r="G130" s="362" t="str">
        <f t="shared" si="36"/>
        <v/>
      </c>
      <c r="H130" s="362" t="str">
        <f t="shared" si="36"/>
        <v/>
      </c>
      <c r="I130" s="362" t="str">
        <f t="shared" si="36"/>
        <v/>
      </c>
      <c r="J130" s="362" t="str">
        <f t="shared" si="36"/>
        <v/>
      </c>
      <c r="K130" s="362" t="str">
        <f t="shared" si="36"/>
        <v/>
      </c>
      <c r="L130" s="362" t="str">
        <f t="shared" si="36"/>
        <v/>
      </c>
      <c r="M130" s="362" t="str">
        <f t="shared" si="36"/>
        <v/>
      </c>
      <c r="N130" s="362" t="str">
        <f t="shared" si="36"/>
        <v/>
      </c>
      <c r="O130" s="362" t="str">
        <f t="shared" si="36"/>
        <v/>
      </c>
      <c r="P130" s="362" t="str">
        <f t="shared" si="36"/>
        <v/>
      </c>
      <c r="Q130" s="362" t="str">
        <f t="shared" si="36"/>
        <v/>
      </c>
      <c r="R130" s="362" t="str">
        <f t="shared" si="36"/>
        <v/>
      </c>
      <c r="S130" s="362" t="str">
        <f t="shared" si="36"/>
        <v/>
      </c>
      <c r="T130" s="362" t="str">
        <f t="shared" si="36"/>
        <v/>
      </c>
      <c r="U130" s="362" t="str">
        <f t="shared" si="36"/>
        <v/>
      </c>
      <c r="V130" s="362" t="str">
        <f t="shared" si="36"/>
        <v/>
      </c>
      <c r="W130" s="362" t="str">
        <f t="shared" si="36"/>
        <v/>
      </c>
      <c r="X130" s="362" t="str">
        <f t="shared" si="36"/>
        <v/>
      </c>
      <c r="Y130" s="362" t="str">
        <f t="shared" si="36"/>
        <v/>
      </c>
      <c r="Z130" s="362" t="str">
        <f t="shared" si="36"/>
        <v/>
      </c>
      <c r="AA130" s="362" t="str">
        <f t="shared" si="36"/>
        <v/>
      </c>
      <c r="AB130" s="362" t="str">
        <f t="shared" si="36"/>
        <v/>
      </c>
      <c r="AC130" s="362" t="str">
        <f t="shared" si="36"/>
        <v/>
      </c>
      <c r="AD130" s="362" t="str">
        <f t="shared" si="36"/>
        <v/>
      </c>
      <c r="AE130" s="362" t="str">
        <f t="shared" si="36"/>
        <v/>
      </c>
      <c r="AF130" s="362" t="str">
        <f t="shared" si="36"/>
        <v/>
      </c>
      <c r="AG130" s="362" t="str">
        <f t="shared" si="36"/>
        <v/>
      </c>
      <c r="AH130" s="362" t="str">
        <f t="shared" si="36"/>
        <v/>
      </c>
      <c r="AI130" s="362" t="str">
        <f t="shared" si="36"/>
        <v/>
      </c>
      <c r="AJ130" s="362" t="str">
        <f t="shared" si="36"/>
        <v/>
      </c>
      <c r="AK130" s="362" t="str">
        <f t="shared" si="36"/>
        <v/>
      </c>
      <c r="AL130" s="362" t="str">
        <f t="shared" si="36"/>
        <v/>
      </c>
      <c r="AM130" s="362" t="str">
        <f t="shared" si="36"/>
        <v/>
      </c>
      <c r="AN130" s="362" t="str">
        <f t="shared" si="36"/>
        <v/>
      </c>
      <c r="AO130" s="362" t="str">
        <f t="shared" si="36"/>
        <v/>
      </c>
      <c r="AP130" s="362" t="str">
        <f t="shared" si="36"/>
        <v/>
      </c>
      <c r="AQ130" s="362" t="str">
        <f t="shared" si="36"/>
        <v/>
      </c>
      <c r="AR130" s="362" t="str">
        <f t="shared" si="36"/>
        <v/>
      </c>
      <c r="AS130" s="362" t="str">
        <f t="shared" si="36"/>
        <v/>
      </c>
      <c r="AT130" s="362" t="str">
        <f t="shared" si="36"/>
        <v/>
      </c>
      <c r="AU130" s="362" t="str">
        <f t="shared" si="36"/>
        <v/>
      </c>
      <c r="AV130" s="362" t="str">
        <f t="shared" si="36"/>
        <v/>
      </c>
      <c r="AW130" s="362" t="str">
        <f t="shared" si="36"/>
        <v/>
      </c>
      <c r="AX130" s="362" t="str">
        <f t="shared" si="36"/>
        <v/>
      </c>
      <c r="AY130" s="362" t="str">
        <f t="shared" si="36"/>
        <v/>
      </c>
      <c r="AZ130" s="362" t="str">
        <f t="shared" si="36"/>
        <v/>
      </c>
      <c r="BA130" s="363" t="str">
        <f t="shared" si="36"/>
        <v/>
      </c>
    </row>
    <row r="131" spans="1:53" x14ac:dyDescent="0.2">
      <c r="A131" s="340" t="str">
        <f>IF($B108=COUNT($A115:$A130),"",IF(A130&lt;DATE(YEAR(A130),MONTH($K$4),DAY($K$4)),DATE(YEAR(A130),MONTH($K$4),DAY($K$4)),IF(A130&lt;DATE(YEAR(A130),MONTH($K$5),DAY($K$5)),DATE(YEAR(A130),MONTH($K$5),DAY($K$5)),IF(A130&lt;DATE(YEAR(A130),MONTH($K$6),DAY($K$6)),DATE(YEAR(A130),MONTH($K$6),DAY($K$6)),DATE(YEAR(A130)+1,MONTH($K$3),DAY($K$3))))))</f>
        <v/>
      </c>
      <c r="B131" s="335" t="str">
        <f t="shared" si="31"/>
        <v/>
      </c>
      <c r="C131" s="362" t="str">
        <f t="shared" si="32"/>
        <v/>
      </c>
      <c r="D131" s="362" t="str">
        <f t="shared" si="36"/>
        <v/>
      </c>
      <c r="E131" s="362" t="str">
        <f t="shared" si="36"/>
        <v/>
      </c>
      <c r="F131" s="362" t="str">
        <f t="shared" si="36"/>
        <v/>
      </c>
      <c r="G131" s="362" t="str">
        <f t="shared" si="36"/>
        <v/>
      </c>
      <c r="H131" s="362" t="str">
        <f t="shared" si="36"/>
        <v/>
      </c>
      <c r="I131" s="362" t="str">
        <f t="shared" si="36"/>
        <v/>
      </c>
      <c r="J131" s="362" t="str">
        <f t="shared" si="36"/>
        <v/>
      </c>
      <c r="K131" s="362" t="str">
        <f t="shared" si="36"/>
        <v/>
      </c>
      <c r="L131" s="362" t="str">
        <f t="shared" si="36"/>
        <v/>
      </c>
      <c r="M131" s="362" t="str">
        <f t="shared" si="36"/>
        <v/>
      </c>
      <c r="N131" s="362" t="str">
        <f t="shared" si="36"/>
        <v/>
      </c>
      <c r="O131" s="362" t="str">
        <f t="shared" si="36"/>
        <v/>
      </c>
      <c r="P131" s="362" t="str">
        <f t="shared" si="36"/>
        <v/>
      </c>
      <c r="Q131" s="362" t="str">
        <f t="shared" si="36"/>
        <v/>
      </c>
      <c r="R131" s="362" t="str">
        <f t="shared" si="36"/>
        <v/>
      </c>
      <c r="S131" s="362" t="str">
        <f t="shared" si="36"/>
        <v/>
      </c>
      <c r="T131" s="362" t="str">
        <f t="shared" si="36"/>
        <v/>
      </c>
      <c r="U131" s="362" t="str">
        <f t="shared" si="36"/>
        <v/>
      </c>
      <c r="V131" s="362" t="str">
        <f t="shared" si="36"/>
        <v/>
      </c>
      <c r="W131" s="362" t="str">
        <f t="shared" si="36"/>
        <v/>
      </c>
      <c r="X131" s="362" t="str">
        <f t="shared" si="36"/>
        <v/>
      </c>
      <c r="Y131" s="362" t="str">
        <f t="shared" si="36"/>
        <v/>
      </c>
      <c r="Z131" s="362" t="str">
        <f t="shared" si="36"/>
        <v/>
      </c>
      <c r="AA131" s="362" t="str">
        <f t="shared" si="36"/>
        <v/>
      </c>
      <c r="AB131" s="362" t="str">
        <f t="shared" si="36"/>
        <v/>
      </c>
      <c r="AC131" s="362" t="str">
        <f t="shared" si="36"/>
        <v/>
      </c>
      <c r="AD131" s="362" t="str">
        <f t="shared" si="36"/>
        <v/>
      </c>
      <c r="AE131" s="362" t="str">
        <f t="shared" si="36"/>
        <v/>
      </c>
      <c r="AF131" s="362" t="str">
        <f t="shared" si="36"/>
        <v/>
      </c>
      <c r="AG131" s="362" t="str">
        <f t="shared" si="36"/>
        <v/>
      </c>
      <c r="AH131" s="362" t="str">
        <f t="shared" ref="D131:BA134" si="37">IF(AND(ISNUMBER($A131),AH$46&gt;AH$47),AH$112/$B$108,"")</f>
        <v/>
      </c>
      <c r="AI131" s="362" t="str">
        <f t="shared" si="37"/>
        <v/>
      </c>
      <c r="AJ131" s="362" t="str">
        <f t="shared" si="37"/>
        <v/>
      </c>
      <c r="AK131" s="362" t="str">
        <f t="shared" si="37"/>
        <v/>
      </c>
      <c r="AL131" s="362" t="str">
        <f t="shared" si="37"/>
        <v/>
      </c>
      <c r="AM131" s="362" t="str">
        <f t="shared" si="37"/>
        <v/>
      </c>
      <c r="AN131" s="362" t="str">
        <f t="shared" si="37"/>
        <v/>
      </c>
      <c r="AO131" s="362" t="str">
        <f t="shared" si="37"/>
        <v/>
      </c>
      <c r="AP131" s="362" t="str">
        <f t="shared" si="37"/>
        <v/>
      </c>
      <c r="AQ131" s="362" t="str">
        <f t="shared" si="37"/>
        <v/>
      </c>
      <c r="AR131" s="362" t="str">
        <f t="shared" si="37"/>
        <v/>
      </c>
      <c r="AS131" s="362" t="str">
        <f t="shared" si="37"/>
        <v/>
      </c>
      <c r="AT131" s="362" t="str">
        <f t="shared" si="37"/>
        <v/>
      </c>
      <c r="AU131" s="362" t="str">
        <f t="shared" si="37"/>
        <v/>
      </c>
      <c r="AV131" s="362" t="str">
        <f t="shared" si="37"/>
        <v/>
      </c>
      <c r="AW131" s="362" t="str">
        <f t="shared" si="37"/>
        <v/>
      </c>
      <c r="AX131" s="362" t="str">
        <f t="shared" si="37"/>
        <v/>
      </c>
      <c r="AY131" s="362" t="str">
        <f t="shared" si="37"/>
        <v/>
      </c>
      <c r="AZ131" s="362" t="str">
        <f t="shared" si="37"/>
        <v/>
      </c>
      <c r="BA131" s="363" t="str">
        <f t="shared" si="37"/>
        <v/>
      </c>
    </row>
    <row r="132" spans="1:53" x14ac:dyDescent="0.2">
      <c r="A132" s="340" t="str">
        <f>IF($B108=COUNT($A115:$A131),"",IF(A131&lt;DATE(YEAR(A131),MONTH($K$4),DAY($K$4)),DATE(YEAR(A131),MONTH($K$4),DAY($K$4)),IF(A131&lt;DATE(YEAR(A131),MONTH($K$5),DAY($K$5)),DATE(YEAR(A131),MONTH($K$5),DAY($K$5)),IF(A131&lt;DATE(YEAR(A131),MONTH($K$6),DAY($K$6)),DATE(YEAR(A131),MONTH($K$6),DAY($K$6)),DATE(YEAR(A131)+1,MONTH($K$3),DAY($K$3))))))</f>
        <v/>
      </c>
      <c r="B132" s="335" t="str">
        <f t="shared" si="31"/>
        <v/>
      </c>
      <c r="C132" s="362" t="str">
        <f t="shared" si="32"/>
        <v/>
      </c>
      <c r="D132" s="362" t="str">
        <f t="shared" si="37"/>
        <v/>
      </c>
      <c r="E132" s="362" t="str">
        <f t="shared" si="37"/>
        <v/>
      </c>
      <c r="F132" s="362" t="str">
        <f t="shared" si="37"/>
        <v/>
      </c>
      <c r="G132" s="362" t="str">
        <f t="shared" si="37"/>
        <v/>
      </c>
      <c r="H132" s="362" t="str">
        <f t="shared" si="37"/>
        <v/>
      </c>
      <c r="I132" s="362" t="str">
        <f t="shared" si="37"/>
        <v/>
      </c>
      <c r="J132" s="362" t="str">
        <f t="shared" si="37"/>
        <v/>
      </c>
      <c r="K132" s="362" t="str">
        <f t="shared" si="37"/>
        <v/>
      </c>
      <c r="L132" s="362" t="str">
        <f t="shared" si="37"/>
        <v/>
      </c>
      <c r="M132" s="362" t="str">
        <f t="shared" si="37"/>
        <v/>
      </c>
      <c r="N132" s="362" t="str">
        <f t="shared" si="37"/>
        <v/>
      </c>
      <c r="O132" s="362" t="str">
        <f t="shared" si="37"/>
        <v/>
      </c>
      <c r="P132" s="362" t="str">
        <f t="shared" si="37"/>
        <v/>
      </c>
      <c r="Q132" s="362" t="str">
        <f t="shared" si="37"/>
        <v/>
      </c>
      <c r="R132" s="362" t="str">
        <f t="shared" si="37"/>
        <v/>
      </c>
      <c r="S132" s="362" t="str">
        <f t="shared" si="37"/>
        <v/>
      </c>
      <c r="T132" s="362" t="str">
        <f t="shared" si="37"/>
        <v/>
      </c>
      <c r="U132" s="362" t="str">
        <f t="shared" si="37"/>
        <v/>
      </c>
      <c r="V132" s="362" t="str">
        <f t="shared" si="37"/>
        <v/>
      </c>
      <c r="W132" s="362" t="str">
        <f t="shared" si="37"/>
        <v/>
      </c>
      <c r="X132" s="362" t="str">
        <f t="shared" si="37"/>
        <v/>
      </c>
      <c r="Y132" s="362" t="str">
        <f t="shared" si="37"/>
        <v/>
      </c>
      <c r="Z132" s="362" t="str">
        <f t="shared" si="37"/>
        <v/>
      </c>
      <c r="AA132" s="362" t="str">
        <f t="shared" si="37"/>
        <v/>
      </c>
      <c r="AB132" s="362" t="str">
        <f t="shared" si="37"/>
        <v/>
      </c>
      <c r="AC132" s="362" t="str">
        <f t="shared" si="37"/>
        <v/>
      </c>
      <c r="AD132" s="362" t="str">
        <f t="shared" si="37"/>
        <v/>
      </c>
      <c r="AE132" s="362" t="str">
        <f t="shared" si="37"/>
        <v/>
      </c>
      <c r="AF132" s="362" t="str">
        <f t="shared" si="37"/>
        <v/>
      </c>
      <c r="AG132" s="362" t="str">
        <f t="shared" si="37"/>
        <v/>
      </c>
      <c r="AH132" s="362" t="str">
        <f t="shared" si="37"/>
        <v/>
      </c>
      <c r="AI132" s="362" t="str">
        <f t="shared" si="37"/>
        <v/>
      </c>
      <c r="AJ132" s="362" t="str">
        <f t="shared" si="37"/>
        <v/>
      </c>
      <c r="AK132" s="362" t="str">
        <f t="shared" si="37"/>
        <v/>
      </c>
      <c r="AL132" s="362" t="str">
        <f t="shared" si="37"/>
        <v/>
      </c>
      <c r="AM132" s="362" t="str">
        <f t="shared" si="37"/>
        <v/>
      </c>
      <c r="AN132" s="362" t="str">
        <f t="shared" si="37"/>
        <v/>
      </c>
      <c r="AO132" s="362" t="str">
        <f t="shared" si="37"/>
        <v/>
      </c>
      <c r="AP132" s="362" t="str">
        <f t="shared" si="37"/>
        <v/>
      </c>
      <c r="AQ132" s="362" t="str">
        <f t="shared" si="37"/>
        <v/>
      </c>
      <c r="AR132" s="362" t="str">
        <f t="shared" si="37"/>
        <v/>
      </c>
      <c r="AS132" s="362" t="str">
        <f t="shared" si="37"/>
        <v/>
      </c>
      <c r="AT132" s="362" t="str">
        <f t="shared" si="37"/>
        <v/>
      </c>
      <c r="AU132" s="362" t="str">
        <f t="shared" si="37"/>
        <v/>
      </c>
      <c r="AV132" s="362" t="str">
        <f t="shared" si="37"/>
        <v/>
      </c>
      <c r="AW132" s="362" t="str">
        <f t="shared" si="37"/>
        <v/>
      </c>
      <c r="AX132" s="362" t="str">
        <f t="shared" si="37"/>
        <v/>
      </c>
      <c r="AY132" s="362" t="str">
        <f t="shared" si="37"/>
        <v/>
      </c>
      <c r="AZ132" s="362" t="str">
        <f t="shared" si="37"/>
        <v/>
      </c>
      <c r="BA132" s="363" t="str">
        <f t="shared" si="37"/>
        <v/>
      </c>
    </row>
    <row r="133" spans="1:53" x14ac:dyDescent="0.2">
      <c r="A133" s="340" t="str">
        <f>IF($B108=COUNT($A115:$A132),"",IF(A132&lt;DATE(YEAR(A132),MONTH($K$4),DAY($K$4)),DATE(YEAR(A132),MONTH($K$4),DAY($K$4)),IF(A132&lt;DATE(YEAR(A132),MONTH($K$5),DAY($K$5)),DATE(YEAR(A132),MONTH($K$5),DAY($K$5)),IF(A132&lt;DATE(YEAR(A132),MONTH($K$6),DAY($K$6)),DATE(YEAR(A132),MONTH($K$6),DAY($K$6)),DATE(YEAR(A132)+1,MONTH($K$3),DAY($K$3))))))</f>
        <v/>
      </c>
      <c r="B133" s="335" t="str">
        <f t="shared" si="31"/>
        <v/>
      </c>
      <c r="C133" s="362" t="str">
        <f t="shared" si="32"/>
        <v/>
      </c>
      <c r="D133" s="362" t="str">
        <f t="shared" si="37"/>
        <v/>
      </c>
      <c r="E133" s="362" t="str">
        <f t="shared" si="37"/>
        <v/>
      </c>
      <c r="F133" s="362" t="str">
        <f t="shared" si="37"/>
        <v/>
      </c>
      <c r="G133" s="362" t="str">
        <f t="shared" si="37"/>
        <v/>
      </c>
      <c r="H133" s="362" t="str">
        <f t="shared" si="37"/>
        <v/>
      </c>
      <c r="I133" s="362" t="str">
        <f t="shared" si="37"/>
        <v/>
      </c>
      <c r="J133" s="362" t="str">
        <f t="shared" si="37"/>
        <v/>
      </c>
      <c r="K133" s="362" t="str">
        <f t="shared" si="37"/>
        <v/>
      </c>
      <c r="L133" s="362" t="str">
        <f t="shared" si="37"/>
        <v/>
      </c>
      <c r="M133" s="362" t="str">
        <f t="shared" si="37"/>
        <v/>
      </c>
      <c r="N133" s="362" t="str">
        <f t="shared" si="37"/>
        <v/>
      </c>
      <c r="O133" s="362" t="str">
        <f t="shared" si="37"/>
        <v/>
      </c>
      <c r="P133" s="362" t="str">
        <f t="shared" si="37"/>
        <v/>
      </c>
      <c r="Q133" s="362" t="str">
        <f t="shared" si="37"/>
        <v/>
      </c>
      <c r="R133" s="362" t="str">
        <f t="shared" si="37"/>
        <v/>
      </c>
      <c r="S133" s="362" t="str">
        <f t="shared" si="37"/>
        <v/>
      </c>
      <c r="T133" s="362" t="str">
        <f t="shared" si="37"/>
        <v/>
      </c>
      <c r="U133" s="362" t="str">
        <f t="shared" si="37"/>
        <v/>
      </c>
      <c r="V133" s="362" t="str">
        <f t="shared" si="37"/>
        <v/>
      </c>
      <c r="W133" s="362" t="str">
        <f t="shared" si="37"/>
        <v/>
      </c>
      <c r="X133" s="362" t="str">
        <f t="shared" si="37"/>
        <v/>
      </c>
      <c r="Y133" s="362" t="str">
        <f t="shared" si="37"/>
        <v/>
      </c>
      <c r="Z133" s="362" t="str">
        <f t="shared" si="37"/>
        <v/>
      </c>
      <c r="AA133" s="362" t="str">
        <f t="shared" si="37"/>
        <v/>
      </c>
      <c r="AB133" s="362" t="str">
        <f t="shared" si="37"/>
        <v/>
      </c>
      <c r="AC133" s="362" t="str">
        <f t="shared" si="37"/>
        <v/>
      </c>
      <c r="AD133" s="362" t="str">
        <f t="shared" si="37"/>
        <v/>
      </c>
      <c r="AE133" s="362" t="str">
        <f t="shared" si="37"/>
        <v/>
      </c>
      <c r="AF133" s="362" t="str">
        <f t="shared" si="37"/>
        <v/>
      </c>
      <c r="AG133" s="362" t="str">
        <f t="shared" si="37"/>
        <v/>
      </c>
      <c r="AH133" s="362" t="str">
        <f t="shared" si="37"/>
        <v/>
      </c>
      <c r="AI133" s="362" t="str">
        <f t="shared" si="37"/>
        <v/>
      </c>
      <c r="AJ133" s="362" t="str">
        <f t="shared" si="37"/>
        <v/>
      </c>
      <c r="AK133" s="362" t="str">
        <f t="shared" si="37"/>
        <v/>
      </c>
      <c r="AL133" s="362" t="str">
        <f t="shared" si="37"/>
        <v/>
      </c>
      <c r="AM133" s="362" t="str">
        <f t="shared" si="37"/>
        <v/>
      </c>
      <c r="AN133" s="362" t="str">
        <f t="shared" si="37"/>
        <v/>
      </c>
      <c r="AO133" s="362" t="str">
        <f t="shared" si="37"/>
        <v/>
      </c>
      <c r="AP133" s="362" t="str">
        <f t="shared" si="37"/>
        <v/>
      </c>
      <c r="AQ133" s="362" t="str">
        <f t="shared" si="37"/>
        <v/>
      </c>
      <c r="AR133" s="362" t="str">
        <f t="shared" si="37"/>
        <v/>
      </c>
      <c r="AS133" s="362" t="str">
        <f t="shared" si="37"/>
        <v/>
      </c>
      <c r="AT133" s="362" t="str">
        <f t="shared" si="37"/>
        <v/>
      </c>
      <c r="AU133" s="362" t="str">
        <f t="shared" si="37"/>
        <v/>
      </c>
      <c r="AV133" s="362" t="str">
        <f t="shared" si="37"/>
        <v/>
      </c>
      <c r="AW133" s="362" t="str">
        <f t="shared" si="37"/>
        <v/>
      </c>
      <c r="AX133" s="362" t="str">
        <f t="shared" si="37"/>
        <v/>
      </c>
      <c r="AY133" s="362" t="str">
        <f t="shared" si="37"/>
        <v/>
      </c>
      <c r="AZ133" s="362" t="str">
        <f t="shared" si="37"/>
        <v/>
      </c>
      <c r="BA133" s="363" t="str">
        <f t="shared" si="37"/>
        <v/>
      </c>
    </row>
    <row r="134" spans="1:53" ht="13.5" thickBot="1" x14ac:dyDescent="0.25">
      <c r="A134" s="340" t="str">
        <f>IF($B108=COUNT($A115:$A133),"",IF(A133&lt;DATE(YEAR(A133),MONTH($K$4),DAY($K$4)),DATE(YEAR(A133),MONTH($K$4),DAY($K$4)),IF(A133&lt;DATE(YEAR(A133),MONTH($K$5),DAY($K$5)),DATE(YEAR(A133),MONTH($K$5),DAY($K$5)),IF(A133&lt;DATE(YEAR(A133),MONTH($K$6),DAY($K$6)),DATE(YEAR(A133),MONTH($K$6),DAY($K$6)),DATE(YEAR(A133)+1,MONTH($K$3),DAY($K$3))))))</f>
        <v/>
      </c>
      <c r="B134" s="342" t="str">
        <f t="shared" si="31"/>
        <v/>
      </c>
      <c r="C134" s="364" t="str">
        <f t="shared" si="32"/>
        <v/>
      </c>
      <c r="D134" s="364" t="str">
        <f t="shared" si="37"/>
        <v/>
      </c>
      <c r="E134" s="364" t="str">
        <f t="shared" si="37"/>
        <v/>
      </c>
      <c r="F134" s="364" t="str">
        <f t="shared" si="37"/>
        <v/>
      </c>
      <c r="G134" s="364" t="str">
        <f t="shared" si="37"/>
        <v/>
      </c>
      <c r="H134" s="364" t="str">
        <f t="shared" si="37"/>
        <v/>
      </c>
      <c r="I134" s="364" t="str">
        <f t="shared" si="37"/>
        <v/>
      </c>
      <c r="J134" s="364" t="str">
        <f t="shared" si="37"/>
        <v/>
      </c>
      <c r="K134" s="364" t="str">
        <f t="shared" si="37"/>
        <v/>
      </c>
      <c r="L134" s="364" t="str">
        <f t="shared" si="37"/>
        <v/>
      </c>
      <c r="M134" s="364" t="str">
        <f t="shared" si="37"/>
        <v/>
      </c>
      <c r="N134" s="364" t="str">
        <f t="shared" si="37"/>
        <v/>
      </c>
      <c r="O134" s="364" t="str">
        <f t="shared" si="37"/>
        <v/>
      </c>
      <c r="P134" s="364" t="str">
        <f t="shared" si="37"/>
        <v/>
      </c>
      <c r="Q134" s="364" t="str">
        <f t="shared" si="37"/>
        <v/>
      </c>
      <c r="R134" s="364" t="str">
        <f t="shared" si="37"/>
        <v/>
      </c>
      <c r="S134" s="364" t="str">
        <f t="shared" si="37"/>
        <v/>
      </c>
      <c r="T134" s="364" t="str">
        <f t="shared" si="37"/>
        <v/>
      </c>
      <c r="U134" s="364" t="str">
        <f t="shared" si="37"/>
        <v/>
      </c>
      <c r="V134" s="364" t="str">
        <f t="shared" si="37"/>
        <v/>
      </c>
      <c r="W134" s="364" t="str">
        <f t="shared" si="37"/>
        <v/>
      </c>
      <c r="X134" s="364" t="str">
        <f t="shared" si="37"/>
        <v/>
      </c>
      <c r="Y134" s="364" t="str">
        <f t="shared" si="37"/>
        <v/>
      </c>
      <c r="Z134" s="364" t="str">
        <f t="shared" si="37"/>
        <v/>
      </c>
      <c r="AA134" s="364" t="str">
        <f t="shared" si="37"/>
        <v/>
      </c>
      <c r="AB134" s="364" t="str">
        <f t="shared" si="37"/>
        <v/>
      </c>
      <c r="AC134" s="364" t="str">
        <f t="shared" si="37"/>
        <v/>
      </c>
      <c r="AD134" s="364" t="str">
        <f t="shared" si="37"/>
        <v/>
      </c>
      <c r="AE134" s="364" t="str">
        <f t="shared" si="37"/>
        <v/>
      </c>
      <c r="AF134" s="364" t="str">
        <f t="shared" si="37"/>
        <v/>
      </c>
      <c r="AG134" s="364" t="str">
        <f t="shared" si="37"/>
        <v/>
      </c>
      <c r="AH134" s="364" t="str">
        <f t="shared" si="37"/>
        <v/>
      </c>
      <c r="AI134" s="364" t="str">
        <f t="shared" si="37"/>
        <v/>
      </c>
      <c r="AJ134" s="364" t="str">
        <f t="shared" si="37"/>
        <v/>
      </c>
      <c r="AK134" s="364" t="str">
        <f t="shared" si="37"/>
        <v/>
      </c>
      <c r="AL134" s="364" t="str">
        <f t="shared" si="37"/>
        <v/>
      </c>
      <c r="AM134" s="364" t="str">
        <f t="shared" si="37"/>
        <v/>
      </c>
      <c r="AN134" s="364" t="str">
        <f t="shared" si="37"/>
        <v/>
      </c>
      <c r="AO134" s="364" t="str">
        <f t="shared" si="37"/>
        <v/>
      </c>
      <c r="AP134" s="364" t="str">
        <f t="shared" si="37"/>
        <v/>
      </c>
      <c r="AQ134" s="364" t="str">
        <f t="shared" si="37"/>
        <v/>
      </c>
      <c r="AR134" s="364" t="str">
        <f t="shared" si="37"/>
        <v/>
      </c>
      <c r="AS134" s="364" t="str">
        <f t="shared" si="37"/>
        <v/>
      </c>
      <c r="AT134" s="364" t="str">
        <f t="shared" si="37"/>
        <v/>
      </c>
      <c r="AU134" s="364" t="str">
        <f t="shared" si="37"/>
        <v/>
      </c>
      <c r="AV134" s="364" t="str">
        <f t="shared" si="37"/>
        <v/>
      </c>
      <c r="AW134" s="364" t="str">
        <f t="shared" si="37"/>
        <v/>
      </c>
      <c r="AX134" s="364" t="str">
        <f t="shared" si="37"/>
        <v/>
      </c>
      <c r="AY134" s="364" t="str">
        <f t="shared" si="37"/>
        <v/>
      </c>
      <c r="AZ134" s="364" t="str">
        <f t="shared" si="37"/>
        <v/>
      </c>
      <c r="BA134" s="365" t="str">
        <f t="shared" si="37"/>
        <v/>
      </c>
    </row>
    <row r="136" spans="1:53" ht="13.5" thickBot="1" x14ac:dyDescent="0.25"/>
    <row r="137" spans="1:53" x14ac:dyDescent="0.2">
      <c r="A137" s="336" t="s">
        <v>350</v>
      </c>
      <c r="B137" s="337"/>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338"/>
      <c r="AF137" s="338"/>
      <c r="AG137" s="338"/>
      <c r="AH137" s="338"/>
      <c r="AI137" s="338"/>
      <c r="AJ137" s="338"/>
      <c r="AK137" s="338"/>
      <c r="AL137" s="338"/>
      <c r="AM137" s="338"/>
      <c r="AN137" s="338"/>
      <c r="AO137" s="338"/>
      <c r="AP137" s="338"/>
      <c r="AQ137" s="338"/>
      <c r="AR137" s="338"/>
      <c r="AS137" s="338"/>
      <c r="AT137" s="338"/>
      <c r="AU137" s="338"/>
      <c r="AV137" s="338"/>
      <c r="AW137" s="338"/>
      <c r="AX137" s="338"/>
      <c r="AY137" s="338"/>
      <c r="AZ137" s="338"/>
      <c r="BA137" s="339"/>
    </row>
    <row r="138" spans="1:53" x14ac:dyDescent="0.2">
      <c r="A138" s="100" t="s">
        <v>209</v>
      </c>
      <c r="B138" s="315" t="str">
        <f>IF(Mijlpalenbegroting!$E$70&gt;0,IF(Mijlpalenbegroting!$E$71&gt;0,IF(Mijlpalenbegroting!$E$70&lt;Betaalritme!$B$7,Betaalritme!$B$7,Mijlpalenbegroting!$E$70),"Startdatum mijlpaal is niet opgegeven op tabblad 'Mijlpalenbegroting'"),"")</f>
        <v/>
      </c>
      <c r="C138" s="344"/>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22"/>
    </row>
    <row r="139" spans="1:53" x14ac:dyDescent="0.2">
      <c r="A139" s="100" t="s">
        <v>311</v>
      </c>
      <c r="B139" s="315" t="str">
        <f>IF(Mijlpalenbegroting!$E$70&gt;0,IF(Mijlpalenbegroting!$E$71&gt;0,Mijlpalenbegroting!$E$71,"De einddatum van de mijlpaal is niet ingevuld op het tabblad 'Mijlpalenbegroting'"),"")</f>
        <v/>
      </c>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22"/>
    </row>
    <row r="140" spans="1:53" x14ac:dyDescent="0.2">
      <c r="A140" s="355" t="s">
        <v>317</v>
      </c>
      <c r="B140" s="345">
        <f>IF(OR(B138="",B139=""),0,DAYS360(B138,B139)/30)</f>
        <v>0</v>
      </c>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22"/>
    </row>
    <row r="141" spans="1:53" x14ac:dyDescent="0.2">
      <c r="A141" s="355" t="s">
        <v>318</v>
      </c>
      <c r="B141" s="345">
        <f>IF($B139="",0,IF(AND($A148=$O$2,$A148=$O$3),IF(IFERROR(ROUNDDOWN(1+(DAYS360($A148,$B139)-1)/90,0),0)&lt;1,1,ROUNDDOWN(1+(DAYS360($A148,$B139)-1)/90,0)),IF(AND($A148=$O$2,$O$3-$O$2&gt;14),IF(IFERROR(ROUNDDOWN(1+(DAYS360($A148,$B139)-1)/90,0),0)&lt;1,1,ROUNDDOWN(1+(DAYS360($A148,$B139)-1)/90,0)),IF(IFERROR(ROUNDDOWN(1+(DAYS360($A148,$B139)-1)/90,0),0)&lt;1,1,ROUNDDOWN(1+(DAYS360($A148,$B139)-1)/90,0)))))</f>
        <v>0</v>
      </c>
      <c r="C141" s="3"/>
      <c r="D141" s="346" t="s">
        <v>315</v>
      </c>
      <c r="E141" s="3"/>
      <c r="F141" s="347" t="str">
        <f>IF(ISNUMBER(B138),IF(B138=DATE(YEAR(B138),MONTH($K$3),DAY($K$3)),B138,IF(B138&lt;=DATE(YEAR(B138),MONTH($K$4),DAY($K$4)),DATE(YEAR(B138),MONTH($K$4),DAY($K$4)),IF(B138&lt;=DATE(YEAR(B138),MONTH($K$5),DAY($K$5)),DATE(YEAR(B138),MONTH($K$5),DAY($K$5)),IF(B138&lt;=DATE(YEAR(B138),MONTH($K$6),DAY($K$6)),DATE(YEAR(B138),MONTH($K$6),DAY($K$6)),DATE(YEAR(B138)+1,MONTH($K$3),DAY($K$3)))))),"")</f>
        <v/>
      </c>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22"/>
    </row>
    <row r="142" spans="1:53" x14ac:dyDescent="0.2">
      <c r="A142" s="320"/>
      <c r="B142" s="3"/>
      <c r="C142" s="439" t="str">
        <f>IF(Deelnemersoverzicht!$C$16&gt;0,Deelnemersoverzicht!$C$16,"")</f>
        <v/>
      </c>
      <c r="D142" s="439" t="str">
        <f>IF(Deelnemersoverzicht!$C$17&gt;0,Deelnemersoverzicht!$C$17,"")</f>
        <v/>
      </c>
      <c r="E142" s="439" t="str">
        <f>IF(Deelnemersoverzicht!$C$18&gt;0,Deelnemersoverzicht!$C$18,"")</f>
        <v/>
      </c>
      <c r="F142" s="439" t="str">
        <f>IF(Deelnemersoverzicht!$C$19&gt;0,Deelnemersoverzicht!$C$19,"")</f>
        <v/>
      </c>
      <c r="G142" s="439" t="str">
        <f>IF(Deelnemersoverzicht!$C$20&gt;0,Deelnemersoverzicht!$C$20,"")</f>
        <v/>
      </c>
      <c r="H142" s="439" t="str">
        <f>IF(Deelnemersoverzicht!$C$21&gt;0,Deelnemersoverzicht!$C$21,"")</f>
        <v/>
      </c>
      <c r="I142" s="439" t="str">
        <f>IF(Deelnemersoverzicht!$C$22&gt;0,Deelnemersoverzicht!$C$22,"")</f>
        <v/>
      </c>
      <c r="J142" s="439" t="str">
        <f>IF(Deelnemersoverzicht!$C$23&gt;0,Deelnemersoverzicht!$C$23,"")</f>
        <v/>
      </c>
      <c r="K142" s="439" t="str">
        <f>IF(Deelnemersoverzicht!$C$24&gt;0,Deelnemersoverzicht!$C$24,"")</f>
        <v/>
      </c>
      <c r="L142" s="439" t="str">
        <f>IF(Deelnemersoverzicht!$C$25&gt;0,Deelnemersoverzicht!$C$25,"")</f>
        <v/>
      </c>
      <c r="M142" s="439" t="str">
        <f>IF(Deelnemersoverzicht!$C$26&gt;0,Deelnemersoverzicht!$C$26,"")</f>
        <v/>
      </c>
      <c r="N142" s="439" t="str">
        <f>IF(Deelnemersoverzicht!$C$27&gt;0,Deelnemersoverzicht!$C$27,"")</f>
        <v/>
      </c>
      <c r="O142" s="439" t="str">
        <f>IF(Deelnemersoverzicht!$C$28&gt;0,Deelnemersoverzicht!$C$28,"")</f>
        <v/>
      </c>
      <c r="P142" s="439" t="str">
        <f>IF(Deelnemersoverzicht!$C$29&gt;0,Deelnemersoverzicht!$C$29,"")</f>
        <v/>
      </c>
      <c r="Q142" s="439" t="str">
        <f>IF(Deelnemersoverzicht!$C$30&gt;0,Deelnemersoverzicht!$C$30,"")</f>
        <v/>
      </c>
      <c r="R142" s="439" t="str">
        <f>IF(Deelnemersoverzicht!$C$31&gt;0,Deelnemersoverzicht!$C$31,"")</f>
        <v/>
      </c>
      <c r="S142" s="439" t="str">
        <f>IF(Deelnemersoverzicht!$C$32&gt;0,Deelnemersoverzicht!$C$32,"")</f>
        <v/>
      </c>
      <c r="T142" s="439" t="str">
        <f>IF(Deelnemersoverzicht!$C$33&gt;0,Deelnemersoverzicht!$C$33,"")</f>
        <v/>
      </c>
      <c r="U142" s="439" t="str">
        <f>IF(Deelnemersoverzicht!$C$34&gt;0,Deelnemersoverzicht!$C$34,"")</f>
        <v/>
      </c>
      <c r="V142" s="439" t="str">
        <f>IF(Deelnemersoverzicht!$C$35&gt;0,Deelnemersoverzicht!$C$35,"")</f>
        <v/>
      </c>
      <c r="W142" s="439" t="str">
        <f>IF(Deelnemersoverzicht!$C$36&gt;0,Deelnemersoverzicht!$C$36,"")</f>
        <v/>
      </c>
      <c r="X142" s="439" t="str">
        <f>IF(Deelnemersoverzicht!$C$37&gt;0,Deelnemersoverzicht!$C$37,"")</f>
        <v/>
      </c>
      <c r="Y142" s="439" t="str">
        <f>IF(Deelnemersoverzicht!$C$38&gt;0,Deelnemersoverzicht!$C$38,"")</f>
        <v/>
      </c>
      <c r="Z142" s="439" t="str">
        <f>IF(Deelnemersoverzicht!$C$39&gt;0,Deelnemersoverzicht!$C$39,"")</f>
        <v/>
      </c>
      <c r="AA142" s="439" t="str">
        <f>IF(Deelnemersoverzicht!$C$40&gt;0,Deelnemersoverzicht!$C$40,"")</f>
        <v/>
      </c>
      <c r="AB142" s="439" t="str">
        <f>IF(Deelnemersoverzicht!$C$41&gt;0,Deelnemersoverzicht!$C$41,"")</f>
        <v/>
      </c>
      <c r="AC142" s="439" t="str">
        <f>IF(Deelnemersoverzicht!$C$42&gt;0,Deelnemersoverzicht!$C$42,"")</f>
        <v/>
      </c>
      <c r="AD142" s="439" t="str">
        <f>IF(Deelnemersoverzicht!$C$43&gt;0,Deelnemersoverzicht!$C$43,"")</f>
        <v/>
      </c>
      <c r="AE142" s="439" t="str">
        <f>IF(Deelnemersoverzicht!$C$44&gt;0,Deelnemersoverzicht!$C$44,"")</f>
        <v/>
      </c>
      <c r="AF142" s="439" t="str">
        <f>IF(Deelnemersoverzicht!$C$45&gt;0,Deelnemersoverzicht!$C$45,"")</f>
        <v/>
      </c>
      <c r="AG142" s="439" t="str">
        <f>IF(Deelnemersoverzicht!$C$46&gt;0,Deelnemersoverzicht!$C$46,"")</f>
        <v/>
      </c>
      <c r="AH142" s="439" t="str">
        <f>IF(Deelnemersoverzicht!$C$47&gt;0,Deelnemersoverzicht!$C$47,"")</f>
        <v/>
      </c>
      <c r="AI142" s="439" t="str">
        <f>IF(Deelnemersoverzicht!$C$48&gt;0,Deelnemersoverzicht!$C$48,"")</f>
        <v/>
      </c>
      <c r="AJ142" s="439" t="str">
        <f>IF(Deelnemersoverzicht!$C$49&gt;0,Deelnemersoverzicht!$C$49,"")</f>
        <v/>
      </c>
      <c r="AK142" s="439" t="str">
        <f>IF(Deelnemersoverzicht!$C$50&gt;0,Deelnemersoverzicht!$C$50,"")</f>
        <v/>
      </c>
      <c r="AL142" s="439" t="str">
        <f>IF(Deelnemersoverzicht!$C$51&gt;0,Deelnemersoverzicht!$C$51,"")</f>
        <v/>
      </c>
      <c r="AM142" s="439" t="str">
        <f>IF(Deelnemersoverzicht!$C$52&gt;0,Deelnemersoverzicht!$C$52,"")</f>
        <v/>
      </c>
      <c r="AN142" s="439" t="str">
        <f>IF(Deelnemersoverzicht!$C$53&gt;0,Deelnemersoverzicht!$C$53,"")</f>
        <v/>
      </c>
      <c r="AO142" s="439" t="str">
        <f>IF(Deelnemersoverzicht!$C$54&gt;0,Deelnemersoverzicht!$C$54,"")</f>
        <v/>
      </c>
      <c r="AP142" s="439" t="str">
        <f>IF(Deelnemersoverzicht!$C$55&gt;0,Deelnemersoverzicht!$C$55,"")</f>
        <v/>
      </c>
      <c r="AQ142" s="439" t="str">
        <f>IF(Deelnemersoverzicht!$C$56&gt;0,Deelnemersoverzicht!$C$56,"")</f>
        <v/>
      </c>
      <c r="AR142" s="439" t="str">
        <f>IF(Deelnemersoverzicht!$C$57&gt;0,Deelnemersoverzicht!$C$57,"")</f>
        <v/>
      </c>
      <c r="AS142" s="439" t="str">
        <f>IF(Deelnemersoverzicht!$C$58&gt;0,Deelnemersoverzicht!$C$58,"")</f>
        <v/>
      </c>
      <c r="AT142" s="439" t="str">
        <f>IF(Deelnemersoverzicht!$C$59&gt;0,Deelnemersoverzicht!$C$59,"")</f>
        <v/>
      </c>
      <c r="AU142" s="439" t="str">
        <f>IF(Deelnemersoverzicht!$C$60&gt;0,Deelnemersoverzicht!$C$60,"")</f>
        <v/>
      </c>
      <c r="AV142" s="439" t="str">
        <f>IF(Deelnemersoverzicht!$C$61&gt;0,Deelnemersoverzicht!$C$61,"")</f>
        <v/>
      </c>
      <c r="AW142" s="439" t="str">
        <f>IF(Deelnemersoverzicht!$C$62&gt;0,Deelnemersoverzicht!$C$62,"")</f>
        <v/>
      </c>
      <c r="AX142" s="439" t="str">
        <f>IF(Deelnemersoverzicht!$C$63&gt;0,Deelnemersoverzicht!$C$63,"")</f>
        <v/>
      </c>
      <c r="AY142" s="439" t="str">
        <f>IF(Deelnemersoverzicht!$C$64&gt;0,Deelnemersoverzicht!$C$64,"")</f>
        <v/>
      </c>
      <c r="AZ142" s="439" t="str">
        <f>IF(Deelnemersoverzicht!$C$65&gt;0,Deelnemersoverzicht!$C$65,"")</f>
        <v/>
      </c>
      <c r="BA142" s="456" t="str">
        <f>IF(Deelnemersoverzicht!$C$66&gt;0,Deelnemersoverzicht!$C$66,"")</f>
        <v/>
      </c>
    </row>
    <row r="143" spans="1:53" x14ac:dyDescent="0.2">
      <c r="A143" s="320"/>
      <c r="B143" s="350" t="s">
        <v>17</v>
      </c>
      <c r="C143" s="352" t="s">
        <v>269</v>
      </c>
      <c r="D143" s="350" t="s">
        <v>19</v>
      </c>
      <c r="E143" s="350" t="s">
        <v>20</v>
      </c>
      <c r="F143" s="350" t="s">
        <v>21</v>
      </c>
      <c r="G143" s="350" t="s">
        <v>22</v>
      </c>
      <c r="H143" s="350" t="s">
        <v>23</v>
      </c>
      <c r="I143" s="350" t="s">
        <v>24</v>
      </c>
      <c r="J143" s="350" t="s">
        <v>25</v>
      </c>
      <c r="K143" s="350" t="s">
        <v>26</v>
      </c>
      <c r="L143" s="350" t="s">
        <v>27</v>
      </c>
      <c r="M143" s="350" t="s">
        <v>28</v>
      </c>
      <c r="N143" s="350" t="s">
        <v>29</v>
      </c>
      <c r="O143" s="350" t="s">
        <v>30</v>
      </c>
      <c r="P143" s="350" t="s">
        <v>31</v>
      </c>
      <c r="Q143" s="350" t="s">
        <v>32</v>
      </c>
      <c r="R143" s="350" t="s">
        <v>33</v>
      </c>
      <c r="S143" s="350" t="s">
        <v>34</v>
      </c>
      <c r="T143" s="350" t="s">
        <v>35</v>
      </c>
      <c r="U143" s="350" t="s">
        <v>36</v>
      </c>
      <c r="V143" s="350" t="s">
        <v>104</v>
      </c>
      <c r="W143" s="350" t="s">
        <v>105</v>
      </c>
      <c r="X143" s="350" t="s">
        <v>130</v>
      </c>
      <c r="Y143" s="350" t="s">
        <v>131</v>
      </c>
      <c r="Z143" s="350" t="s">
        <v>132</v>
      </c>
      <c r="AA143" s="350" t="s">
        <v>133</v>
      </c>
      <c r="AB143" s="350" t="s">
        <v>134</v>
      </c>
      <c r="AC143" s="350" t="s">
        <v>169</v>
      </c>
      <c r="AD143" s="350" t="s">
        <v>170</v>
      </c>
      <c r="AE143" s="350" t="s">
        <v>171</v>
      </c>
      <c r="AF143" s="350" t="s">
        <v>172</v>
      </c>
      <c r="AG143" s="350" t="s">
        <v>173</v>
      </c>
      <c r="AH143" s="350" t="s">
        <v>174</v>
      </c>
      <c r="AI143" s="350" t="s">
        <v>175</v>
      </c>
      <c r="AJ143" s="350" t="s">
        <v>176</v>
      </c>
      <c r="AK143" s="350" t="s">
        <v>177</v>
      </c>
      <c r="AL143" s="350" t="s">
        <v>178</v>
      </c>
      <c r="AM143" s="350" t="s">
        <v>179</v>
      </c>
      <c r="AN143" s="350" t="s">
        <v>180</v>
      </c>
      <c r="AO143" s="350" t="s">
        <v>181</v>
      </c>
      <c r="AP143" s="350" t="s">
        <v>182</v>
      </c>
      <c r="AQ143" s="350" t="s">
        <v>183</v>
      </c>
      <c r="AR143" s="350" t="s">
        <v>184</v>
      </c>
      <c r="AS143" s="350" t="s">
        <v>185</v>
      </c>
      <c r="AT143" s="350" t="s">
        <v>186</v>
      </c>
      <c r="AU143" s="350" t="s">
        <v>187</v>
      </c>
      <c r="AV143" s="350" t="s">
        <v>188</v>
      </c>
      <c r="AW143" s="350" t="s">
        <v>189</v>
      </c>
      <c r="AX143" s="350" t="s">
        <v>190</v>
      </c>
      <c r="AY143" s="350" t="s">
        <v>191</v>
      </c>
      <c r="AZ143" s="350" t="s">
        <v>192</v>
      </c>
      <c r="BA143" s="353" t="s">
        <v>193</v>
      </c>
    </row>
    <row r="144" spans="1:53" x14ac:dyDescent="0.2">
      <c r="A144" s="321" t="s">
        <v>313</v>
      </c>
      <c r="B144" s="343">
        <f ca="1">IFERROR((Mijlpalenbegroting!$E$69/Financiering!$AA$58)*Financiering!$AB$58,0)</f>
        <v>0</v>
      </c>
      <c r="C144" s="356">
        <f ca="1">IFERROR((Mijlpalenbegroting!$E$18/Financiering!$AA$7)*Financiering!$AB$7,0)</f>
        <v>0</v>
      </c>
      <c r="D144" s="356">
        <f ca="1">IFERROR((Mijlpalenbegroting!$E$19/Financiering!$AA$8)*Financiering!$AB$8,0)</f>
        <v>0</v>
      </c>
      <c r="E144" s="356">
        <f ca="1">IFERROR((Mijlpalenbegroting!$E$20/Financiering!$AA$9)*Financiering!$AB$9,0)</f>
        <v>0</v>
      </c>
      <c r="F144" s="356">
        <f ca="1">IFERROR((Mijlpalenbegroting!$E$21/Financiering!$AA$10)*Financiering!$AB$10,0)</f>
        <v>0</v>
      </c>
      <c r="G144" s="356">
        <f ca="1">IFERROR((Mijlpalenbegroting!$E$22/Financiering!$AA$11)*Financiering!$AB$11,0)</f>
        <v>0</v>
      </c>
      <c r="H144" s="356">
        <f ca="1">IFERROR((Mijlpalenbegroting!$E$23/Financiering!$AA$12)*Financiering!$AB$12,0)</f>
        <v>0</v>
      </c>
      <c r="I144" s="356">
        <f ca="1">IFERROR((Mijlpalenbegroting!$E$24/Financiering!$AA$13)*Financiering!$AB$13,0)</f>
        <v>0</v>
      </c>
      <c r="J144" s="356">
        <f ca="1">IFERROR((Mijlpalenbegroting!$E$25/Financiering!$AA$14)*Financiering!$AB$14,0)</f>
        <v>0</v>
      </c>
      <c r="K144" s="356">
        <f ca="1">IFERROR((Mijlpalenbegroting!$E$26/Financiering!$AA$15)*Financiering!$AB$15,0)</f>
        <v>0</v>
      </c>
      <c r="L144" s="356">
        <f ca="1">IFERROR((Mijlpalenbegroting!$E$27/Financiering!$AA$16)*Financiering!$AB$16,0)</f>
        <v>0</v>
      </c>
      <c r="M144" s="356">
        <f ca="1">IFERROR((Mijlpalenbegroting!$E$28/Financiering!$AA$17)*Financiering!$AB$17,0)</f>
        <v>0</v>
      </c>
      <c r="N144" s="356">
        <f ca="1">IFERROR((Mijlpalenbegroting!$E$29/Financiering!$AA$18)*Financiering!$AB$18,0)</f>
        <v>0</v>
      </c>
      <c r="O144" s="356">
        <f ca="1">IFERROR((Mijlpalenbegroting!$E$30/Financiering!$AA$19)*Financiering!$AB$19,0)</f>
        <v>0</v>
      </c>
      <c r="P144" s="356">
        <f ca="1">IFERROR((Mijlpalenbegroting!$E$31/Financiering!$AA$20)*Financiering!$AB$20,0)</f>
        <v>0</v>
      </c>
      <c r="Q144" s="356">
        <f ca="1">IFERROR((Mijlpalenbegroting!$E$32/Financiering!$AA$21)*Financiering!$AB$21,0)</f>
        <v>0</v>
      </c>
      <c r="R144" s="356">
        <f ca="1">IFERROR((Mijlpalenbegroting!$E$33/Financiering!$AA$22)*Financiering!$AB$22,0)</f>
        <v>0</v>
      </c>
      <c r="S144" s="356">
        <f ca="1">IFERROR((Mijlpalenbegroting!$E$34/Financiering!$AA$23)*Financiering!$AB$23,0)</f>
        <v>0</v>
      </c>
      <c r="T144" s="356">
        <f ca="1">IFERROR((Mijlpalenbegroting!$E$35/Financiering!$AA$24)*Financiering!$AB$24,0)</f>
        <v>0</v>
      </c>
      <c r="U144" s="356">
        <f ca="1">IFERROR((Mijlpalenbegroting!$E$36/Financiering!$AA$25)*Financiering!$AB$25,0)</f>
        <v>0</v>
      </c>
      <c r="V144" s="356">
        <f ca="1">IFERROR((Mijlpalenbegroting!$E$37/Financiering!$AA$26)*Financiering!$AB$26,0)</f>
        <v>0</v>
      </c>
      <c r="W144" s="356">
        <f ca="1">IFERROR((Mijlpalenbegroting!$E$38/Financiering!$AA$27)*Financiering!$AB$27,0)</f>
        <v>0</v>
      </c>
      <c r="X144" s="356">
        <f ca="1">IFERROR((Mijlpalenbegroting!$E$39/Financiering!$AA$28)*Financiering!$AB$28,0)</f>
        <v>0</v>
      </c>
      <c r="Y144" s="356">
        <f ca="1">IFERROR((Mijlpalenbegroting!$E$40/Financiering!$AA$29)*Financiering!$AB$29,0)</f>
        <v>0</v>
      </c>
      <c r="Z144" s="356">
        <f ca="1">IFERROR((Mijlpalenbegroting!$E$41/Financiering!$AA$30)*Financiering!$AB$30,0)</f>
        <v>0</v>
      </c>
      <c r="AA144" s="356">
        <f ca="1">IFERROR((Mijlpalenbegroting!$E$42/Financiering!$AA$31)*Financiering!$AB$31,0)</f>
        <v>0</v>
      </c>
      <c r="AB144" s="356">
        <f ca="1">IFERROR((Mijlpalenbegroting!$E$43/Financiering!$AA$32)*Financiering!$AB$32,0)</f>
        <v>0</v>
      </c>
      <c r="AC144" s="356">
        <f>IFERROR((Mijlpalenbegroting!$E$44/Financiering!$AA$33)*Financiering!$AB$33,0)</f>
        <v>0</v>
      </c>
      <c r="AD144" s="356">
        <f>IFERROR((Mijlpalenbegroting!$E$45/Financiering!$AA$34)*Financiering!$AB$34,0)</f>
        <v>0</v>
      </c>
      <c r="AE144" s="356">
        <f>IFERROR((Mijlpalenbegroting!$E$46/Financiering!$AA$35)*Financiering!$AB$35,0)</f>
        <v>0</v>
      </c>
      <c r="AF144" s="356">
        <f>IFERROR((Mijlpalenbegroting!$E$47/Financiering!$AA$36)*Financiering!$AB$36,0)</f>
        <v>0</v>
      </c>
      <c r="AG144" s="356">
        <f>IFERROR((Mijlpalenbegroting!$E$48/Financiering!$AA$37)*Financiering!$AB$37,0)</f>
        <v>0</v>
      </c>
      <c r="AH144" s="356">
        <f>IFERROR((Mijlpalenbegroting!$E$49/Financiering!$AA$38)*Financiering!$AB$38,0)</f>
        <v>0</v>
      </c>
      <c r="AI144" s="356">
        <f>IFERROR((Mijlpalenbegroting!$E$50/Financiering!$AA$39)*Financiering!$AB$39,0)</f>
        <v>0</v>
      </c>
      <c r="AJ144" s="356">
        <f>IFERROR((Mijlpalenbegroting!$E$51/Financiering!$AA$40)*Financiering!$AB$40,0)</f>
        <v>0</v>
      </c>
      <c r="AK144" s="356">
        <f>IFERROR((Mijlpalenbegroting!$E$52/Financiering!$AA$41)*Financiering!$AB$41,0)</f>
        <v>0</v>
      </c>
      <c r="AL144" s="356">
        <f>IFERROR((Mijlpalenbegroting!$E$53/Financiering!$AA$42)*Financiering!$AB$42,0)</f>
        <v>0</v>
      </c>
      <c r="AM144" s="356">
        <f>IFERROR((Mijlpalenbegroting!$E$54/Financiering!$AA$43)*Financiering!$AB$43,0)</f>
        <v>0</v>
      </c>
      <c r="AN144" s="356">
        <f>IFERROR((Mijlpalenbegroting!$E$55/Financiering!$AA$44)*Financiering!$AB$44,0)</f>
        <v>0</v>
      </c>
      <c r="AO144" s="356">
        <f>IFERROR((Mijlpalenbegroting!$E$56/Financiering!$AA$45)*Financiering!$AB$45,0)</f>
        <v>0</v>
      </c>
      <c r="AP144" s="356">
        <f>IFERROR((Mijlpalenbegroting!$E$57/Financiering!$AA$46)*Financiering!$AB$46,0)</f>
        <v>0</v>
      </c>
      <c r="AQ144" s="356">
        <f>IFERROR((Mijlpalenbegroting!$E$58/Financiering!$AA$47)*Financiering!$AB$47,0)</f>
        <v>0</v>
      </c>
      <c r="AR144" s="356">
        <f>IFERROR((Mijlpalenbegroting!$E$59/Financiering!$AA$48)*Financiering!$AB$48,0)</f>
        <v>0</v>
      </c>
      <c r="AS144" s="356">
        <f>IFERROR((Mijlpalenbegroting!$E$60/Financiering!$AA$49)*Financiering!$AB$49,0)</f>
        <v>0</v>
      </c>
      <c r="AT144" s="356">
        <f>IFERROR((Mijlpalenbegroting!$E$61/Financiering!$AA$50)*Financiering!$AB$50,0)</f>
        <v>0</v>
      </c>
      <c r="AU144" s="356">
        <f>IFERROR((Mijlpalenbegroting!$E$62/Financiering!$AA$51)*Financiering!$AB$51,0)</f>
        <v>0</v>
      </c>
      <c r="AV144" s="356">
        <f>IFERROR((Mijlpalenbegroting!$E$63/Financiering!$AA$52)*Financiering!$AB$52,0)</f>
        <v>0</v>
      </c>
      <c r="AW144" s="356">
        <f>IFERROR((Mijlpalenbegroting!$E$64/Financiering!$AA$53)*Financiering!$AB$53,0)</f>
        <v>0</v>
      </c>
      <c r="AX144" s="356">
        <f>IFERROR((Mijlpalenbegroting!$E$65/Financiering!$AA$54)*Financiering!$AB$54,0)</f>
        <v>0</v>
      </c>
      <c r="AY144" s="356">
        <f>IFERROR((Mijlpalenbegroting!$E$66/Financiering!$AA$55)*Financiering!$AB$55,0)</f>
        <v>0</v>
      </c>
      <c r="AZ144" s="356">
        <f>IFERROR((Mijlpalenbegroting!$E$67/Financiering!$AA$56)*Financiering!$AB$56,0)</f>
        <v>0</v>
      </c>
      <c r="BA144" s="356">
        <f>IFERROR((Mijlpalenbegroting!$E$68/Financiering!$AA$57)*Financiering!$AB$57,0)</f>
        <v>0</v>
      </c>
    </row>
    <row r="145" spans="1:53" x14ac:dyDescent="0.2">
      <c r="A145" s="323">
        <v>0.9</v>
      </c>
      <c r="B145" s="343">
        <f ca="1">SUM(C145:BA145)</f>
        <v>0</v>
      </c>
      <c r="C145" s="357">
        <f t="shared" ref="C145:AH145" ca="1" si="38">IF(C$46&gt;C$47,$A$47*C144,C144)</f>
        <v>0</v>
      </c>
      <c r="D145" s="357">
        <f t="shared" ca="1" si="38"/>
        <v>0</v>
      </c>
      <c r="E145" s="357">
        <f t="shared" ca="1" si="38"/>
        <v>0</v>
      </c>
      <c r="F145" s="357">
        <f t="shared" ca="1" si="38"/>
        <v>0</v>
      </c>
      <c r="G145" s="357">
        <f t="shared" ca="1" si="38"/>
        <v>0</v>
      </c>
      <c r="H145" s="357">
        <f t="shared" ca="1" si="38"/>
        <v>0</v>
      </c>
      <c r="I145" s="357">
        <f t="shared" ca="1" si="38"/>
        <v>0</v>
      </c>
      <c r="J145" s="357">
        <f t="shared" ca="1" si="38"/>
        <v>0</v>
      </c>
      <c r="K145" s="357">
        <f t="shared" ca="1" si="38"/>
        <v>0</v>
      </c>
      <c r="L145" s="357">
        <f t="shared" ca="1" si="38"/>
        <v>0</v>
      </c>
      <c r="M145" s="357">
        <f t="shared" ca="1" si="38"/>
        <v>0</v>
      </c>
      <c r="N145" s="357">
        <f t="shared" ca="1" si="38"/>
        <v>0</v>
      </c>
      <c r="O145" s="357">
        <f t="shared" ca="1" si="38"/>
        <v>0</v>
      </c>
      <c r="P145" s="357">
        <f t="shared" ca="1" si="38"/>
        <v>0</v>
      </c>
      <c r="Q145" s="357">
        <f t="shared" ca="1" si="38"/>
        <v>0</v>
      </c>
      <c r="R145" s="357">
        <f t="shared" ca="1" si="38"/>
        <v>0</v>
      </c>
      <c r="S145" s="357">
        <f t="shared" ca="1" si="38"/>
        <v>0</v>
      </c>
      <c r="T145" s="357">
        <f t="shared" ca="1" si="38"/>
        <v>0</v>
      </c>
      <c r="U145" s="357">
        <f t="shared" ca="1" si="38"/>
        <v>0</v>
      </c>
      <c r="V145" s="357">
        <f t="shared" ca="1" si="38"/>
        <v>0</v>
      </c>
      <c r="W145" s="357">
        <f t="shared" ca="1" si="38"/>
        <v>0</v>
      </c>
      <c r="X145" s="357">
        <f t="shared" ca="1" si="38"/>
        <v>0</v>
      </c>
      <c r="Y145" s="357">
        <f t="shared" ca="1" si="38"/>
        <v>0</v>
      </c>
      <c r="Z145" s="357">
        <f t="shared" ca="1" si="38"/>
        <v>0</v>
      </c>
      <c r="AA145" s="357">
        <f t="shared" ca="1" si="38"/>
        <v>0</v>
      </c>
      <c r="AB145" s="357">
        <f t="shared" ca="1" si="38"/>
        <v>0</v>
      </c>
      <c r="AC145" s="357">
        <f t="shared" si="38"/>
        <v>0</v>
      </c>
      <c r="AD145" s="357">
        <f t="shared" si="38"/>
        <v>0</v>
      </c>
      <c r="AE145" s="357">
        <f t="shared" si="38"/>
        <v>0</v>
      </c>
      <c r="AF145" s="357">
        <f t="shared" si="38"/>
        <v>0</v>
      </c>
      <c r="AG145" s="357">
        <f t="shared" si="38"/>
        <v>0</v>
      </c>
      <c r="AH145" s="357">
        <f t="shared" si="38"/>
        <v>0</v>
      </c>
      <c r="AI145" s="357">
        <f t="shared" ref="AI145:BA145" si="39">IF(AI$46&gt;AI$47,$A$47*AI144,AI144)</f>
        <v>0</v>
      </c>
      <c r="AJ145" s="357">
        <f t="shared" si="39"/>
        <v>0</v>
      </c>
      <c r="AK145" s="357">
        <f t="shared" si="39"/>
        <v>0</v>
      </c>
      <c r="AL145" s="357">
        <f t="shared" si="39"/>
        <v>0</v>
      </c>
      <c r="AM145" s="357">
        <f t="shared" si="39"/>
        <v>0</v>
      </c>
      <c r="AN145" s="357">
        <f t="shared" si="39"/>
        <v>0</v>
      </c>
      <c r="AO145" s="357">
        <f t="shared" si="39"/>
        <v>0</v>
      </c>
      <c r="AP145" s="357">
        <f t="shared" si="39"/>
        <v>0</v>
      </c>
      <c r="AQ145" s="357">
        <f t="shared" si="39"/>
        <v>0</v>
      </c>
      <c r="AR145" s="357">
        <f t="shared" si="39"/>
        <v>0</v>
      </c>
      <c r="AS145" s="357">
        <f t="shared" si="39"/>
        <v>0</v>
      </c>
      <c r="AT145" s="357">
        <f t="shared" si="39"/>
        <v>0</v>
      </c>
      <c r="AU145" s="357">
        <f t="shared" si="39"/>
        <v>0</v>
      </c>
      <c r="AV145" s="357">
        <f t="shared" si="39"/>
        <v>0</v>
      </c>
      <c r="AW145" s="357">
        <f t="shared" si="39"/>
        <v>0</v>
      </c>
      <c r="AX145" s="357">
        <f t="shared" si="39"/>
        <v>0</v>
      </c>
      <c r="AY145" s="357">
        <f t="shared" si="39"/>
        <v>0</v>
      </c>
      <c r="AZ145" s="357">
        <f t="shared" si="39"/>
        <v>0</v>
      </c>
      <c r="BA145" s="357">
        <f t="shared" si="39"/>
        <v>0</v>
      </c>
    </row>
    <row r="146" spans="1:53" x14ac:dyDescent="0.2">
      <c r="A146" s="321" t="s">
        <v>87</v>
      </c>
      <c r="B146" s="354">
        <f ca="1">IF(SUM(B148:B167)=B145,SUM(B148:B167),"Fout!")</f>
        <v>0</v>
      </c>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8"/>
      <c r="AD146" s="358"/>
      <c r="AE146" s="358"/>
      <c r="AF146" s="358"/>
      <c r="AG146" s="358"/>
      <c r="AH146" s="358"/>
      <c r="AI146" s="358"/>
      <c r="AJ146" s="358"/>
      <c r="AK146" s="358"/>
      <c r="AL146" s="358"/>
      <c r="AM146" s="358"/>
      <c r="AN146" s="358"/>
      <c r="AO146" s="358"/>
      <c r="AP146" s="358"/>
      <c r="AQ146" s="358"/>
      <c r="AR146" s="358"/>
      <c r="AS146" s="358"/>
      <c r="AT146" s="358"/>
      <c r="AU146" s="358"/>
      <c r="AV146" s="358"/>
      <c r="AW146" s="358"/>
      <c r="AX146" s="358"/>
      <c r="AY146" s="358"/>
      <c r="AZ146" s="358"/>
      <c r="BA146" s="359"/>
    </row>
    <row r="147" spans="1:53" x14ac:dyDescent="0.2">
      <c r="A147" s="334" t="s">
        <v>314</v>
      </c>
      <c r="B147" s="351"/>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c r="AN147" s="360"/>
      <c r="AO147" s="360"/>
      <c r="AP147" s="360"/>
      <c r="AQ147" s="360"/>
      <c r="AR147" s="360"/>
      <c r="AS147" s="360"/>
      <c r="AT147" s="360"/>
      <c r="AU147" s="360"/>
      <c r="AV147" s="360"/>
      <c r="AW147" s="360"/>
      <c r="AX147" s="360"/>
      <c r="AY147" s="360"/>
      <c r="AZ147" s="360"/>
      <c r="BA147" s="361"/>
    </row>
    <row r="148" spans="1:53" x14ac:dyDescent="0.2">
      <c r="A148" s="340" t="str">
        <f>IF(ISNUMBER(B138),IF(B138=$O$2,IF($O$2=$O$3,$O$3,IF($O$3-$O$2&gt;14,$O$2,$O$3)),IF(B138=DATE(YEAR(B138),MONTH($K$3),DAY($K$3)),B138,IF(B138&lt;=DATE(YEAR(B138),MONTH($K$4),DAY($K$4)),DATE(YEAR(B138),MONTH($K$4),DAY($K$4)),IF(B138&lt;=DATE(YEAR(B138),MONTH($K$5),DAY($K$5)),DATE(YEAR(B138),MONTH($K$5),DAY($K$5)),IF(B138&lt;=DATE(YEAR(B138),MONTH($K$6),DAY($K$6)),DATE(YEAR(B138),MONTH($K$6),DAY($K$6)),DATE(YEAR(B138)+1,MONTH($K$3),DAY($K$3))))))),"")</f>
        <v/>
      </c>
      <c r="B148" s="335" t="str">
        <f>IF(SUM(C148:BA148)&gt;0,SUM(C148:BA148),"")</f>
        <v/>
      </c>
      <c r="C148" s="362" t="str">
        <f>IF(ISNUMBER($A148),IF(C$46&gt;C$47,C145/$B141,C144),"")</f>
        <v/>
      </c>
      <c r="D148" s="362" t="str">
        <f t="shared" ref="D148:BA148" si="40">IF(ISNUMBER($A148),IF(D$46&gt;D$47,D145/$B141,D144),"")</f>
        <v/>
      </c>
      <c r="E148" s="362" t="str">
        <f t="shared" si="40"/>
        <v/>
      </c>
      <c r="F148" s="362" t="str">
        <f t="shared" si="40"/>
        <v/>
      </c>
      <c r="G148" s="362" t="str">
        <f t="shared" si="40"/>
        <v/>
      </c>
      <c r="H148" s="362" t="str">
        <f t="shared" si="40"/>
        <v/>
      </c>
      <c r="I148" s="362" t="str">
        <f t="shared" si="40"/>
        <v/>
      </c>
      <c r="J148" s="362" t="str">
        <f t="shared" si="40"/>
        <v/>
      </c>
      <c r="K148" s="362" t="str">
        <f t="shared" si="40"/>
        <v/>
      </c>
      <c r="L148" s="362" t="str">
        <f t="shared" si="40"/>
        <v/>
      </c>
      <c r="M148" s="362" t="str">
        <f t="shared" si="40"/>
        <v/>
      </c>
      <c r="N148" s="362" t="str">
        <f t="shared" si="40"/>
        <v/>
      </c>
      <c r="O148" s="362" t="str">
        <f t="shared" si="40"/>
        <v/>
      </c>
      <c r="P148" s="362" t="str">
        <f t="shared" si="40"/>
        <v/>
      </c>
      <c r="Q148" s="362" t="str">
        <f t="shared" si="40"/>
        <v/>
      </c>
      <c r="R148" s="362" t="str">
        <f t="shared" si="40"/>
        <v/>
      </c>
      <c r="S148" s="362" t="str">
        <f t="shared" si="40"/>
        <v/>
      </c>
      <c r="T148" s="362" t="str">
        <f t="shared" si="40"/>
        <v/>
      </c>
      <c r="U148" s="362" t="str">
        <f t="shared" si="40"/>
        <v/>
      </c>
      <c r="V148" s="362" t="str">
        <f t="shared" si="40"/>
        <v/>
      </c>
      <c r="W148" s="362" t="str">
        <f t="shared" si="40"/>
        <v/>
      </c>
      <c r="X148" s="362" t="str">
        <f t="shared" si="40"/>
        <v/>
      </c>
      <c r="Y148" s="362" t="str">
        <f t="shared" si="40"/>
        <v/>
      </c>
      <c r="Z148" s="362" t="str">
        <f t="shared" si="40"/>
        <v/>
      </c>
      <c r="AA148" s="362" t="str">
        <f t="shared" si="40"/>
        <v/>
      </c>
      <c r="AB148" s="362" t="str">
        <f t="shared" si="40"/>
        <v/>
      </c>
      <c r="AC148" s="362" t="str">
        <f t="shared" si="40"/>
        <v/>
      </c>
      <c r="AD148" s="362" t="str">
        <f t="shared" si="40"/>
        <v/>
      </c>
      <c r="AE148" s="362" t="str">
        <f t="shared" si="40"/>
        <v/>
      </c>
      <c r="AF148" s="362" t="str">
        <f t="shared" si="40"/>
        <v/>
      </c>
      <c r="AG148" s="362" t="str">
        <f t="shared" si="40"/>
        <v/>
      </c>
      <c r="AH148" s="362" t="str">
        <f t="shared" si="40"/>
        <v/>
      </c>
      <c r="AI148" s="362" t="str">
        <f t="shared" si="40"/>
        <v/>
      </c>
      <c r="AJ148" s="362" t="str">
        <f t="shared" si="40"/>
        <v/>
      </c>
      <c r="AK148" s="362" t="str">
        <f t="shared" si="40"/>
        <v/>
      </c>
      <c r="AL148" s="362" t="str">
        <f t="shared" si="40"/>
        <v/>
      </c>
      <c r="AM148" s="362" t="str">
        <f t="shared" si="40"/>
        <v/>
      </c>
      <c r="AN148" s="362" t="str">
        <f t="shared" si="40"/>
        <v/>
      </c>
      <c r="AO148" s="362" t="str">
        <f t="shared" si="40"/>
        <v/>
      </c>
      <c r="AP148" s="362" t="str">
        <f t="shared" si="40"/>
        <v/>
      </c>
      <c r="AQ148" s="362" t="str">
        <f t="shared" si="40"/>
        <v/>
      </c>
      <c r="AR148" s="362" t="str">
        <f t="shared" si="40"/>
        <v/>
      </c>
      <c r="AS148" s="362" t="str">
        <f t="shared" si="40"/>
        <v/>
      </c>
      <c r="AT148" s="362" t="str">
        <f t="shared" si="40"/>
        <v/>
      </c>
      <c r="AU148" s="362" t="str">
        <f t="shared" si="40"/>
        <v/>
      </c>
      <c r="AV148" s="362" t="str">
        <f t="shared" si="40"/>
        <v/>
      </c>
      <c r="AW148" s="362" t="str">
        <f t="shared" si="40"/>
        <v/>
      </c>
      <c r="AX148" s="362" t="str">
        <f t="shared" si="40"/>
        <v/>
      </c>
      <c r="AY148" s="362" t="str">
        <f t="shared" si="40"/>
        <v/>
      </c>
      <c r="AZ148" s="362" t="str">
        <f t="shared" si="40"/>
        <v/>
      </c>
      <c r="BA148" s="362" t="str">
        <f t="shared" si="40"/>
        <v/>
      </c>
    </row>
    <row r="149" spans="1:53" x14ac:dyDescent="0.2">
      <c r="A149" s="340" t="str">
        <f>IF(B141&gt;1,IF(A148&lt;DATE(YEAR(A148),MONTH($K$4),DAY($K$4)),DATE(YEAR(A148),MONTH($K$4),DAY($K$4)),IF(A148&lt;DATE(YEAR(A148),MONTH($K$5),DAY($K$5)),DATE(YEAR(A148),MONTH($K$5),DAY($K$5)),IF(A148&lt;DATE(YEAR(A148),MONTH($K$6),DAY($K$6)),DATE(YEAR(A148),MONTH($K$6),DAY($K$6)),DATE(YEAR(A148)+1,MONTH($K$3),DAY($K$3))))),"")</f>
        <v/>
      </c>
      <c r="B149" s="335" t="str">
        <f t="shared" ref="B149:B167" si="41">IF(SUM(C149:BA149)&gt;0,SUM(C149:BA149),"")</f>
        <v/>
      </c>
      <c r="C149" s="362" t="str">
        <f t="shared" ref="C149:C167" si="42">IF(AND(ISNUMBER($A149),C$46&gt;C$47),C$145/$B$141,"")</f>
        <v/>
      </c>
      <c r="D149" s="362" t="str">
        <f t="shared" ref="D149:BA154" si="43">IF(AND(ISNUMBER($A149),D$46&gt;D$47),D$145/$B$141,"")</f>
        <v/>
      </c>
      <c r="E149" s="362" t="str">
        <f t="shared" si="43"/>
        <v/>
      </c>
      <c r="F149" s="362" t="str">
        <f t="shared" si="43"/>
        <v/>
      </c>
      <c r="G149" s="362" t="str">
        <f t="shared" si="43"/>
        <v/>
      </c>
      <c r="H149" s="362" t="str">
        <f t="shared" si="43"/>
        <v/>
      </c>
      <c r="I149" s="362" t="str">
        <f t="shared" si="43"/>
        <v/>
      </c>
      <c r="J149" s="362" t="str">
        <f t="shared" si="43"/>
        <v/>
      </c>
      <c r="K149" s="362" t="str">
        <f t="shared" si="43"/>
        <v/>
      </c>
      <c r="L149" s="362" t="str">
        <f t="shared" si="43"/>
        <v/>
      </c>
      <c r="M149" s="362" t="str">
        <f t="shared" si="43"/>
        <v/>
      </c>
      <c r="N149" s="362" t="str">
        <f t="shared" si="43"/>
        <v/>
      </c>
      <c r="O149" s="362" t="str">
        <f t="shared" si="43"/>
        <v/>
      </c>
      <c r="P149" s="362" t="str">
        <f t="shared" si="43"/>
        <v/>
      </c>
      <c r="Q149" s="362" t="str">
        <f t="shared" si="43"/>
        <v/>
      </c>
      <c r="R149" s="362" t="str">
        <f t="shared" si="43"/>
        <v/>
      </c>
      <c r="S149" s="362" t="str">
        <f t="shared" si="43"/>
        <v/>
      </c>
      <c r="T149" s="362" t="str">
        <f t="shared" si="43"/>
        <v/>
      </c>
      <c r="U149" s="362" t="str">
        <f t="shared" si="43"/>
        <v/>
      </c>
      <c r="V149" s="362" t="str">
        <f t="shared" si="43"/>
        <v/>
      </c>
      <c r="W149" s="362" t="str">
        <f t="shared" si="43"/>
        <v/>
      </c>
      <c r="X149" s="362" t="str">
        <f t="shared" si="43"/>
        <v/>
      </c>
      <c r="Y149" s="362" t="str">
        <f t="shared" si="43"/>
        <v/>
      </c>
      <c r="Z149" s="362" t="str">
        <f t="shared" si="43"/>
        <v/>
      </c>
      <c r="AA149" s="362" t="str">
        <f t="shared" si="43"/>
        <v/>
      </c>
      <c r="AB149" s="362" t="str">
        <f t="shared" si="43"/>
        <v/>
      </c>
      <c r="AC149" s="362" t="str">
        <f t="shared" si="43"/>
        <v/>
      </c>
      <c r="AD149" s="362" t="str">
        <f t="shared" si="43"/>
        <v/>
      </c>
      <c r="AE149" s="362" t="str">
        <f t="shared" si="43"/>
        <v/>
      </c>
      <c r="AF149" s="362" t="str">
        <f t="shared" si="43"/>
        <v/>
      </c>
      <c r="AG149" s="362" t="str">
        <f t="shared" si="43"/>
        <v/>
      </c>
      <c r="AH149" s="362" t="str">
        <f t="shared" si="43"/>
        <v/>
      </c>
      <c r="AI149" s="362" t="str">
        <f t="shared" si="43"/>
        <v/>
      </c>
      <c r="AJ149" s="362" t="str">
        <f t="shared" si="43"/>
        <v/>
      </c>
      <c r="AK149" s="362" t="str">
        <f t="shared" si="43"/>
        <v/>
      </c>
      <c r="AL149" s="362" t="str">
        <f t="shared" si="43"/>
        <v/>
      </c>
      <c r="AM149" s="362" t="str">
        <f t="shared" si="43"/>
        <v/>
      </c>
      <c r="AN149" s="362" t="str">
        <f t="shared" si="43"/>
        <v/>
      </c>
      <c r="AO149" s="362" t="str">
        <f t="shared" si="43"/>
        <v/>
      </c>
      <c r="AP149" s="362" t="str">
        <f t="shared" si="43"/>
        <v/>
      </c>
      <c r="AQ149" s="362" t="str">
        <f t="shared" si="43"/>
        <v/>
      </c>
      <c r="AR149" s="362" t="str">
        <f t="shared" si="43"/>
        <v/>
      </c>
      <c r="AS149" s="362" t="str">
        <f t="shared" si="43"/>
        <v/>
      </c>
      <c r="AT149" s="362" t="str">
        <f t="shared" si="43"/>
        <v/>
      </c>
      <c r="AU149" s="362" t="str">
        <f t="shared" si="43"/>
        <v/>
      </c>
      <c r="AV149" s="362" t="str">
        <f t="shared" si="43"/>
        <v/>
      </c>
      <c r="AW149" s="362" t="str">
        <f t="shared" si="43"/>
        <v/>
      </c>
      <c r="AX149" s="362" t="str">
        <f t="shared" si="43"/>
        <v/>
      </c>
      <c r="AY149" s="362" t="str">
        <f t="shared" si="43"/>
        <v/>
      </c>
      <c r="AZ149" s="362" t="str">
        <f t="shared" si="43"/>
        <v/>
      </c>
      <c r="BA149" s="363" t="str">
        <f t="shared" si="43"/>
        <v/>
      </c>
    </row>
    <row r="150" spans="1:53" x14ac:dyDescent="0.2">
      <c r="A150" s="340" t="str">
        <f>IF($B141=COUNT($A148:$A149),"",IF(A149&lt;DATE(YEAR(A149),MONTH($K$4),DAY($K$4)),DATE(YEAR(A149),MONTH($K$4),DAY($K$4)),IF(A149&lt;DATE(YEAR(A149),MONTH($K$5),DAY($K$5)),DATE(YEAR(A149),MONTH($K$5),DAY($K$5)),IF(A149&lt;DATE(YEAR(A149),MONTH($K$6),DAY($K$6)),DATE(YEAR(A149),MONTH($K$6),DAY($K$6)),DATE(YEAR(A149)+1,MONTH($K$3),DAY($K$3))))))</f>
        <v/>
      </c>
      <c r="B150" s="335" t="str">
        <f t="shared" si="41"/>
        <v/>
      </c>
      <c r="C150" s="362" t="str">
        <f t="shared" si="42"/>
        <v/>
      </c>
      <c r="D150" s="362" t="str">
        <f t="shared" ref="D150:R150" si="44">IF(AND(ISNUMBER($A150),D$46&gt;D$47),D$145/$B$141,"")</f>
        <v/>
      </c>
      <c r="E150" s="362" t="str">
        <f t="shared" si="44"/>
        <v/>
      </c>
      <c r="F150" s="362" t="str">
        <f t="shared" si="44"/>
        <v/>
      </c>
      <c r="G150" s="362" t="str">
        <f t="shared" si="44"/>
        <v/>
      </c>
      <c r="H150" s="362" t="str">
        <f t="shared" si="44"/>
        <v/>
      </c>
      <c r="I150" s="362" t="str">
        <f t="shared" si="44"/>
        <v/>
      </c>
      <c r="J150" s="362" t="str">
        <f t="shared" si="44"/>
        <v/>
      </c>
      <c r="K150" s="362" t="str">
        <f t="shared" si="44"/>
        <v/>
      </c>
      <c r="L150" s="362" t="str">
        <f t="shared" si="44"/>
        <v/>
      </c>
      <c r="M150" s="362" t="str">
        <f t="shared" si="44"/>
        <v/>
      </c>
      <c r="N150" s="362" t="str">
        <f t="shared" si="44"/>
        <v/>
      </c>
      <c r="O150" s="362" t="str">
        <f t="shared" si="44"/>
        <v/>
      </c>
      <c r="P150" s="362" t="str">
        <f t="shared" si="44"/>
        <v/>
      </c>
      <c r="Q150" s="362" t="str">
        <f t="shared" si="44"/>
        <v/>
      </c>
      <c r="R150" s="362" t="str">
        <f t="shared" si="44"/>
        <v/>
      </c>
      <c r="S150" s="362" t="str">
        <f t="shared" si="43"/>
        <v/>
      </c>
      <c r="T150" s="362" t="str">
        <f t="shared" si="43"/>
        <v/>
      </c>
      <c r="U150" s="362" t="str">
        <f t="shared" si="43"/>
        <v/>
      </c>
      <c r="V150" s="362" t="str">
        <f t="shared" si="43"/>
        <v/>
      </c>
      <c r="W150" s="362" t="str">
        <f t="shared" si="43"/>
        <v/>
      </c>
      <c r="X150" s="362" t="str">
        <f t="shared" si="43"/>
        <v/>
      </c>
      <c r="Y150" s="362" t="str">
        <f t="shared" si="43"/>
        <v/>
      </c>
      <c r="Z150" s="362" t="str">
        <f t="shared" si="43"/>
        <v/>
      </c>
      <c r="AA150" s="362" t="str">
        <f t="shared" si="43"/>
        <v/>
      </c>
      <c r="AB150" s="362" t="str">
        <f t="shared" si="43"/>
        <v/>
      </c>
      <c r="AC150" s="362" t="str">
        <f t="shared" si="43"/>
        <v/>
      </c>
      <c r="AD150" s="362" t="str">
        <f t="shared" si="43"/>
        <v/>
      </c>
      <c r="AE150" s="362" t="str">
        <f t="shared" si="43"/>
        <v/>
      </c>
      <c r="AF150" s="362" t="str">
        <f t="shared" si="43"/>
        <v/>
      </c>
      <c r="AG150" s="362" t="str">
        <f t="shared" si="43"/>
        <v/>
      </c>
      <c r="AH150" s="362" t="str">
        <f t="shared" si="43"/>
        <v/>
      </c>
      <c r="AI150" s="362" t="str">
        <f t="shared" si="43"/>
        <v/>
      </c>
      <c r="AJ150" s="362" t="str">
        <f t="shared" si="43"/>
        <v/>
      </c>
      <c r="AK150" s="362" t="str">
        <f t="shared" si="43"/>
        <v/>
      </c>
      <c r="AL150" s="362" t="str">
        <f t="shared" si="43"/>
        <v/>
      </c>
      <c r="AM150" s="362" t="str">
        <f t="shared" si="43"/>
        <v/>
      </c>
      <c r="AN150" s="362" t="str">
        <f t="shared" si="43"/>
        <v/>
      </c>
      <c r="AO150" s="362" t="str">
        <f t="shared" si="43"/>
        <v/>
      </c>
      <c r="AP150" s="362" t="str">
        <f t="shared" si="43"/>
        <v/>
      </c>
      <c r="AQ150" s="362" t="str">
        <f t="shared" si="43"/>
        <v/>
      </c>
      <c r="AR150" s="362" t="str">
        <f t="shared" si="43"/>
        <v/>
      </c>
      <c r="AS150" s="362" t="str">
        <f t="shared" si="43"/>
        <v/>
      </c>
      <c r="AT150" s="362" t="str">
        <f t="shared" si="43"/>
        <v/>
      </c>
      <c r="AU150" s="362" t="str">
        <f t="shared" si="43"/>
        <v/>
      </c>
      <c r="AV150" s="362" t="str">
        <f t="shared" si="43"/>
        <v/>
      </c>
      <c r="AW150" s="362" t="str">
        <f t="shared" si="43"/>
        <v/>
      </c>
      <c r="AX150" s="362" t="str">
        <f t="shared" si="43"/>
        <v/>
      </c>
      <c r="AY150" s="362" t="str">
        <f t="shared" si="43"/>
        <v/>
      </c>
      <c r="AZ150" s="362" t="str">
        <f t="shared" si="43"/>
        <v/>
      </c>
      <c r="BA150" s="363" t="str">
        <f t="shared" si="43"/>
        <v/>
      </c>
    </row>
    <row r="151" spans="1:53" x14ac:dyDescent="0.2">
      <c r="A151" s="340" t="str">
        <f>IF($B141=COUNT($A148:$A150),"",IF(A150&lt;DATE(YEAR(A150),MONTH($K$4),DAY($K$4)),DATE(YEAR(A150),MONTH($K$4),DAY($K$4)),IF(A150&lt;DATE(YEAR(A150),MONTH($K$5),DAY($K$5)),DATE(YEAR(A150),MONTH($K$5),DAY($K$5)),IF(A150&lt;DATE(YEAR(A150),MONTH($K$6),DAY($K$6)),DATE(YEAR(A150),MONTH($K$6),DAY($K$6)),DATE(YEAR(A150)+1,MONTH($K$3),DAY($K$3))))))</f>
        <v/>
      </c>
      <c r="B151" s="335" t="str">
        <f t="shared" si="41"/>
        <v/>
      </c>
      <c r="C151" s="362" t="str">
        <f t="shared" si="42"/>
        <v/>
      </c>
      <c r="D151" s="362" t="str">
        <f t="shared" si="43"/>
        <v/>
      </c>
      <c r="E151" s="362" t="str">
        <f t="shared" si="43"/>
        <v/>
      </c>
      <c r="F151" s="362" t="str">
        <f t="shared" si="43"/>
        <v/>
      </c>
      <c r="G151" s="362" t="str">
        <f t="shared" si="43"/>
        <v/>
      </c>
      <c r="H151" s="362" t="str">
        <f t="shared" si="43"/>
        <v/>
      </c>
      <c r="I151" s="362" t="str">
        <f t="shared" si="43"/>
        <v/>
      </c>
      <c r="J151" s="362" t="str">
        <f t="shared" si="43"/>
        <v/>
      </c>
      <c r="K151" s="362" t="str">
        <f t="shared" si="43"/>
        <v/>
      </c>
      <c r="L151" s="362" t="str">
        <f t="shared" si="43"/>
        <v/>
      </c>
      <c r="M151" s="362" t="str">
        <f t="shared" si="43"/>
        <v/>
      </c>
      <c r="N151" s="362" t="str">
        <f t="shared" si="43"/>
        <v/>
      </c>
      <c r="O151" s="362" t="str">
        <f t="shared" si="43"/>
        <v/>
      </c>
      <c r="P151" s="362" t="str">
        <f t="shared" si="43"/>
        <v/>
      </c>
      <c r="Q151" s="362" t="str">
        <f t="shared" si="43"/>
        <v/>
      </c>
      <c r="R151" s="362" t="str">
        <f t="shared" si="43"/>
        <v/>
      </c>
      <c r="S151" s="362" t="str">
        <f t="shared" si="43"/>
        <v/>
      </c>
      <c r="T151" s="362" t="str">
        <f t="shared" si="43"/>
        <v/>
      </c>
      <c r="U151" s="362" t="str">
        <f t="shared" si="43"/>
        <v/>
      </c>
      <c r="V151" s="362" t="str">
        <f t="shared" si="43"/>
        <v/>
      </c>
      <c r="W151" s="362" t="str">
        <f t="shared" si="43"/>
        <v/>
      </c>
      <c r="X151" s="362" t="str">
        <f t="shared" si="43"/>
        <v/>
      </c>
      <c r="Y151" s="362" t="str">
        <f t="shared" si="43"/>
        <v/>
      </c>
      <c r="Z151" s="362" t="str">
        <f t="shared" si="43"/>
        <v/>
      </c>
      <c r="AA151" s="362" t="str">
        <f t="shared" si="43"/>
        <v/>
      </c>
      <c r="AB151" s="362" t="str">
        <f t="shared" si="43"/>
        <v/>
      </c>
      <c r="AC151" s="362" t="str">
        <f t="shared" si="43"/>
        <v/>
      </c>
      <c r="AD151" s="362" t="str">
        <f t="shared" si="43"/>
        <v/>
      </c>
      <c r="AE151" s="362" t="str">
        <f t="shared" si="43"/>
        <v/>
      </c>
      <c r="AF151" s="362" t="str">
        <f t="shared" si="43"/>
        <v/>
      </c>
      <c r="AG151" s="362" t="str">
        <f t="shared" si="43"/>
        <v/>
      </c>
      <c r="AH151" s="362" t="str">
        <f t="shared" si="43"/>
        <v/>
      </c>
      <c r="AI151" s="362" t="str">
        <f t="shared" si="43"/>
        <v/>
      </c>
      <c r="AJ151" s="362" t="str">
        <f t="shared" si="43"/>
        <v/>
      </c>
      <c r="AK151" s="362" t="str">
        <f t="shared" si="43"/>
        <v/>
      </c>
      <c r="AL151" s="362" t="str">
        <f t="shared" si="43"/>
        <v/>
      </c>
      <c r="AM151" s="362" t="str">
        <f t="shared" si="43"/>
        <v/>
      </c>
      <c r="AN151" s="362" t="str">
        <f t="shared" si="43"/>
        <v/>
      </c>
      <c r="AO151" s="362" t="str">
        <f t="shared" si="43"/>
        <v/>
      </c>
      <c r="AP151" s="362" t="str">
        <f t="shared" si="43"/>
        <v/>
      </c>
      <c r="AQ151" s="362" t="str">
        <f t="shared" si="43"/>
        <v/>
      </c>
      <c r="AR151" s="362" t="str">
        <f t="shared" si="43"/>
        <v/>
      </c>
      <c r="AS151" s="362" t="str">
        <f t="shared" si="43"/>
        <v/>
      </c>
      <c r="AT151" s="362" t="str">
        <f t="shared" si="43"/>
        <v/>
      </c>
      <c r="AU151" s="362" t="str">
        <f t="shared" si="43"/>
        <v/>
      </c>
      <c r="AV151" s="362" t="str">
        <f t="shared" si="43"/>
        <v/>
      </c>
      <c r="AW151" s="362" t="str">
        <f t="shared" si="43"/>
        <v/>
      </c>
      <c r="AX151" s="362" t="str">
        <f t="shared" si="43"/>
        <v/>
      </c>
      <c r="AY151" s="362" t="str">
        <f t="shared" si="43"/>
        <v/>
      </c>
      <c r="AZ151" s="362" t="str">
        <f t="shared" si="43"/>
        <v/>
      </c>
      <c r="BA151" s="363" t="str">
        <f t="shared" si="43"/>
        <v/>
      </c>
    </row>
    <row r="152" spans="1:53" x14ac:dyDescent="0.2">
      <c r="A152" s="340" t="str">
        <f>IF($B141=COUNT($A148:$A151),"",IF(A151&lt;DATE(YEAR(A151),MONTH($K$4),DAY($K$4)),DATE(YEAR(A151),MONTH($K$4),DAY($K$4)),IF(A151&lt;DATE(YEAR(A151),MONTH($K$5),DAY($K$5)),DATE(YEAR(A151),MONTH($K$5),DAY($K$5)),IF(A151&lt;DATE(YEAR(A151),MONTH($K$6),DAY($K$6)),DATE(YEAR(A151),MONTH($K$6),DAY($K$6)),DATE(YEAR(A151)+1,MONTH($K$3),DAY($K$3))))))</f>
        <v/>
      </c>
      <c r="B152" s="335" t="str">
        <f t="shared" si="41"/>
        <v/>
      </c>
      <c r="C152" s="362" t="str">
        <f t="shared" si="42"/>
        <v/>
      </c>
      <c r="D152" s="362" t="str">
        <f t="shared" si="43"/>
        <v/>
      </c>
      <c r="E152" s="362" t="str">
        <f t="shared" si="43"/>
        <v/>
      </c>
      <c r="F152" s="362" t="str">
        <f t="shared" si="43"/>
        <v/>
      </c>
      <c r="G152" s="362" t="str">
        <f t="shared" si="43"/>
        <v/>
      </c>
      <c r="H152" s="362" t="str">
        <f t="shared" si="43"/>
        <v/>
      </c>
      <c r="I152" s="362" t="str">
        <f t="shared" si="43"/>
        <v/>
      </c>
      <c r="J152" s="362" t="str">
        <f t="shared" si="43"/>
        <v/>
      </c>
      <c r="K152" s="362" t="str">
        <f t="shared" si="43"/>
        <v/>
      </c>
      <c r="L152" s="362" t="str">
        <f t="shared" si="43"/>
        <v/>
      </c>
      <c r="M152" s="362" t="str">
        <f t="shared" si="43"/>
        <v/>
      </c>
      <c r="N152" s="362" t="str">
        <f t="shared" si="43"/>
        <v/>
      </c>
      <c r="O152" s="362" t="str">
        <f t="shared" si="43"/>
        <v/>
      </c>
      <c r="P152" s="362" t="str">
        <f t="shared" si="43"/>
        <v/>
      </c>
      <c r="Q152" s="362" t="str">
        <f t="shared" si="43"/>
        <v/>
      </c>
      <c r="R152" s="362" t="str">
        <f t="shared" si="43"/>
        <v/>
      </c>
      <c r="S152" s="362" t="str">
        <f t="shared" si="43"/>
        <v/>
      </c>
      <c r="T152" s="362" t="str">
        <f t="shared" si="43"/>
        <v/>
      </c>
      <c r="U152" s="362" t="str">
        <f t="shared" si="43"/>
        <v/>
      </c>
      <c r="V152" s="362" t="str">
        <f t="shared" si="43"/>
        <v/>
      </c>
      <c r="W152" s="362" t="str">
        <f t="shared" si="43"/>
        <v/>
      </c>
      <c r="X152" s="362" t="str">
        <f t="shared" si="43"/>
        <v/>
      </c>
      <c r="Y152" s="362" t="str">
        <f t="shared" si="43"/>
        <v/>
      </c>
      <c r="Z152" s="362" t="str">
        <f t="shared" si="43"/>
        <v/>
      </c>
      <c r="AA152" s="362" t="str">
        <f t="shared" si="43"/>
        <v/>
      </c>
      <c r="AB152" s="362" t="str">
        <f t="shared" si="43"/>
        <v/>
      </c>
      <c r="AC152" s="362" t="str">
        <f t="shared" si="43"/>
        <v/>
      </c>
      <c r="AD152" s="362" t="str">
        <f t="shared" si="43"/>
        <v/>
      </c>
      <c r="AE152" s="362" t="str">
        <f t="shared" si="43"/>
        <v/>
      </c>
      <c r="AF152" s="362" t="str">
        <f t="shared" si="43"/>
        <v/>
      </c>
      <c r="AG152" s="362" t="str">
        <f t="shared" si="43"/>
        <v/>
      </c>
      <c r="AH152" s="362" t="str">
        <f t="shared" si="43"/>
        <v/>
      </c>
      <c r="AI152" s="362" t="str">
        <f t="shared" si="43"/>
        <v/>
      </c>
      <c r="AJ152" s="362" t="str">
        <f t="shared" si="43"/>
        <v/>
      </c>
      <c r="AK152" s="362" t="str">
        <f t="shared" si="43"/>
        <v/>
      </c>
      <c r="AL152" s="362" t="str">
        <f t="shared" si="43"/>
        <v/>
      </c>
      <c r="AM152" s="362" t="str">
        <f t="shared" si="43"/>
        <v/>
      </c>
      <c r="AN152" s="362" t="str">
        <f t="shared" si="43"/>
        <v/>
      </c>
      <c r="AO152" s="362" t="str">
        <f t="shared" si="43"/>
        <v/>
      </c>
      <c r="AP152" s="362" t="str">
        <f t="shared" si="43"/>
        <v/>
      </c>
      <c r="AQ152" s="362" t="str">
        <f t="shared" si="43"/>
        <v/>
      </c>
      <c r="AR152" s="362" t="str">
        <f t="shared" si="43"/>
        <v/>
      </c>
      <c r="AS152" s="362" t="str">
        <f t="shared" si="43"/>
        <v/>
      </c>
      <c r="AT152" s="362" t="str">
        <f t="shared" si="43"/>
        <v/>
      </c>
      <c r="AU152" s="362" t="str">
        <f t="shared" si="43"/>
        <v/>
      </c>
      <c r="AV152" s="362" t="str">
        <f t="shared" si="43"/>
        <v/>
      </c>
      <c r="AW152" s="362" t="str">
        <f t="shared" si="43"/>
        <v/>
      </c>
      <c r="AX152" s="362" t="str">
        <f t="shared" si="43"/>
        <v/>
      </c>
      <c r="AY152" s="362" t="str">
        <f t="shared" si="43"/>
        <v/>
      </c>
      <c r="AZ152" s="362" t="str">
        <f t="shared" si="43"/>
        <v/>
      </c>
      <c r="BA152" s="363" t="str">
        <f t="shared" si="43"/>
        <v/>
      </c>
    </row>
    <row r="153" spans="1:53" x14ac:dyDescent="0.2">
      <c r="A153" s="340" t="str">
        <f>IF($B141=COUNT($A148:$A152),"",IF(A152&lt;DATE(YEAR(A152),MONTH($K$4),DAY($K$4)),DATE(YEAR(A152),MONTH($K$4),DAY($K$4)),IF(A152&lt;DATE(YEAR(A152),MONTH($K$5),DAY($K$5)),DATE(YEAR(A152),MONTH($K$5),DAY($K$5)),IF(A152&lt;DATE(YEAR(A152),MONTH($K$6),DAY($K$6)),DATE(YEAR(A152),MONTH($K$6),DAY($K$6)),DATE(YEAR(A152)+1,MONTH($K$3),DAY($K$3))))))</f>
        <v/>
      </c>
      <c r="B153" s="335" t="str">
        <f t="shared" si="41"/>
        <v/>
      </c>
      <c r="C153" s="362" t="str">
        <f t="shared" si="42"/>
        <v/>
      </c>
      <c r="D153" s="362" t="str">
        <f t="shared" si="43"/>
        <v/>
      </c>
      <c r="E153" s="362" t="str">
        <f t="shared" si="43"/>
        <v/>
      </c>
      <c r="F153" s="362" t="str">
        <f t="shared" si="43"/>
        <v/>
      </c>
      <c r="G153" s="362" t="str">
        <f t="shared" si="43"/>
        <v/>
      </c>
      <c r="H153" s="362" t="str">
        <f t="shared" si="43"/>
        <v/>
      </c>
      <c r="I153" s="362" t="str">
        <f t="shared" si="43"/>
        <v/>
      </c>
      <c r="J153" s="362" t="str">
        <f t="shared" si="43"/>
        <v/>
      </c>
      <c r="K153" s="362" t="str">
        <f t="shared" si="43"/>
        <v/>
      </c>
      <c r="L153" s="362" t="str">
        <f t="shared" si="43"/>
        <v/>
      </c>
      <c r="M153" s="362" t="str">
        <f t="shared" si="43"/>
        <v/>
      </c>
      <c r="N153" s="362" t="str">
        <f t="shared" si="43"/>
        <v/>
      </c>
      <c r="O153" s="362" t="str">
        <f t="shared" si="43"/>
        <v/>
      </c>
      <c r="P153" s="362" t="str">
        <f t="shared" si="43"/>
        <v/>
      </c>
      <c r="Q153" s="362" t="str">
        <f t="shared" si="43"/>
        <v/>
      </c>
      <c r="R153" s="362" t="str">
        <f t="shared" si="43"/>
        <v/>
      </c>
      <c r="S153" s="362" t="str">
        <f t="shared" si="43"/>
        <v/>
      </c>
      <c r="T153" s="362" t="str">
        <f t="shared" si="43"/>
        <v/>
      </c>
      <c r="U153" s="362" t="str">
        <f t="shared" si="43"/>
        <v/>
      </c>
      <c r="V153" s="362" t="str">
        <f t="shared" si="43"/>
        <v/>
      </c>
      <c r="W153" s="362" t="str">
        <f t="shared" si="43"/>
        <v/>
      </c>
      <c r="X153" s="362" t="str">
        <f t="shared" si="43"/>
        <v/>
      </c>
      <c r="Y153" s="362" t="str">
        <f t="shared" si="43"/>
        <v/>
      </c>
      <c r="Z153" s="362" t="str">
        <f t="shared" si="43"/>
        <v/>
      </c>
      <c r="AA153" s="362" t="str">
        <f t="shared" si="43"/>
        <v/>
      </c>
      <c r="AB153" s="362" t="str">
        <f t="shared" si="43"/>
        <v/>
      </c>
      <c r="AC153" s="362" t="str">
        <f t="shared" si="43"/>
        <v/>
      </c>
      <c r="AD153" s="362" t="str">
        <f t="shared" si="43"/>
        <v/>
      </c>
      <c r="AE153" s="362" t="str">
        <f t="shared" si="43"/>
        <v/>
      </c>
      <c r="AF153" s="362" t="str">
        <f t="shared" si="43"/>
        <v/>
      </c>
      <c r="AG153" s="362" t="str">
        <f t="shared" si="43"/>
        <v/>
      </c>
      <c r="AH153" s="362" t="str">
        <f t="shared" si="43"/>
        <v/>
      </c>
      <c r="AI153" s="362" t="str">
        <f t="shared" si="43"/>
        <v/>
      </c>
      <c r="AJ153" s="362" t="str">
        <f t="shared" si="43"/>
        <v/>
      </c>
      <c r="AK153" s="362" t="str">
        <f t="shared" si="43"/>
        <v/>
      </c>
      <c r="AL153" s="362" t="str">
        <f t="shared" si="43"/>
        <v/>
      </c>
      <c r="AM153" s="362" t="str">
        <f t="shared" si="43"/>
        <v/>
      </c>
      <c r="AN153" s="362" t="str">
        <f t="shared" si="43"/>
        <v/>
      </c>
      <c r="AO153" s="362" t="str">
        <f t="shared" si="43"/>
        <v/>
      </c>
      <c r="AP153" s="362" t="str">
        <f t="shared" si="43"/>
        <v/>
      </c>
      <c r="AQ153" s="362" t="str">
        <f t="shared" si="43"/>
        <v/>
      </c>
      <c r="AR153" s="362" t="str">
        <f t="shared" si="43"/>
        <v/>
      </c>
      <c r="AS153" s="362" t="str">
        <f t="shared" si="43"/>
        <v/>
      </c>
      <c r="AT153" s="362" t="str">
        <f t="shared" si="43"/>
        <v/>
      </c>
      <c r="AU153" s="362" t="str">
        <f t="shared" si="43"/>
        <v/>
      </c>
      <c r="AV153" s="362" t="str">
        <f t="shared" si="43"/>
        <v/>
      </c>
      <c r="AW153" s="362" t="str">
        <f t="shared" si="43"/>
        <v/>
      </c>
      <c r="AX153" s="362" t="str">
        <f t="shared" si="43"/>
        <v/>
      </c>
      <c r="AY153" s="362" t="str">
        <f t="shared" si="43"/>
        <v/>
      </c>
      <c r="AZ153" s="362" t="str">
        <f t="shared" si="43"/>
        <v/>
      </c>
      <c r="BA153" s="363" t="str">
        <f t="shared" si="43"/>
        <v/>
      </c>
    </row>
    <row r="154" spans="1:53" x14ac:dyDescent="0.2">
      <c r="A154" s="340" t="str">
        <f>IF($B141=COUNT($A148:$A153),"",IF(A153&lt;DATE(YEAR(A153),MONTH($K$4),DAY($K$4)),DATE(YEAR(A153),MONTH($K$4),DAY($K$4)),IF(A153&lt;DATE(YEAR(A153),MONTH($K$5),DAY($K$5)),DATE(YEAR(A153),MONTH($K$5),DAY($K$5)),IF(A153&lt;DATE(YEAR(A153),MONTH($K$6),DAY($K$6)),DATE(YEAR(A153),MONTH($K$6),DAY($K$6)),DATE(YEAR(A153)+1,MONTH($K$3),DAY($K$3))))))</f>
        <v/>
      </c>
      <c r="B154" s="335" t="str">
        <f t="shared" si="41"/>
        <v/>
      </c>
      <c r="C154" s="362" t="str">
        <f t="shared" si="42"/>
        <v/>
      </c>
      <c r="D154" s="362" t="str">
        <f t="shared" si="43"/>
        <v/>
      </c>
      <c r="E154" s="362" t="str">
        <f t="shared" si="43"/>
        <v/>
      </c>
      <c r="F154" s="362" t="str">
        <f t="shared" si="43"/>
        <v/>
      </c>
      <c r="G154" s="362" t="str">
        <f t="shared" si="43"/>
        <v/>
      </c>
      <c r="H154" s="362" t="str">
        <f t="shared" si="43"/>
        <v/>
      </c>
      <c r="I154" s="362" t="str">
        <f t="shared" si="43"/>
        <v/>
      </c>
      <c r="J154" s="362" t="str">
        <f t="shared" si="43"/>
        <v/>
      </c>
      <c r="K154" s="362" t="str">
        <f t="shared" si="43"/>
        <v/>
      </c>
      <c r="L154" s="362" t="str">
        <f t="shared" si="43"/>
        <v/>
      </c>
      <c r="M154" s="362" t="str">
        <f t="shared" si="43"/>
        <v/>
      </c>
      <c r="N154" s="362" t="str">
        <f t="shared" si="43"/>
        <v/>
      </c>
      <c r="O154" s="362" t="str">
        <f t="shared" si="43"/>
        <v/>
      </c>
      <c r="P154" s="362" t="str">
        <f t="shared" si="43"/>
        <v/>
      </c>
      <c r="Q154" s="362" t="str">
        <f t="shared" si="43"/>
        <v/>
      </c>
      <c r="R154" s="362" t="str">
        <f t="shared" si="43"/>
        <v/>
      </c>
      <c r="S154" s="362" t="str">
        <f t="shared" si="43"/>
        <v/>
      </c>
      <c r="T154" s="362" t="str">
        <f t="shared" si="43"/>
        <v/>
      </c>
      <c r="U154" s="362" t="str">
        <f t="shared" si="43"/>
        <v/>
      </c>
      <c r="V154" s="362" t="str">
        <f t="shared" si="43"/>
        <v/>
      </c>
      <c r="W154" s="362" t="str">
        <f t="shared" si="43"/>
        <v/>
      </c>
      <c r="X154" s="362" t="str">
        <f t="shared" ref="D154:BA159" si="45">IF(AND(ISNUMBER($A154),X$46&gt;X$47),X$145/$B$141,"")</f>
        <v/>
      </c>
      <c r="Y154" s="362" t="str">
        <f t="shared" si="45"/>
        <v/>
      </c>
      <c r="Z154" s="362" t="str">
        <f t="shared" si="45"/>
        <v/>
      </c>
      <c r="AA154" s="362" t="str">
        <f t="shared" si="45"/>
        <v/>
      </c>
      <c r="AB154" s="362" t="str">
        <f t="shared" si="45"/>
        <v/>
      </c>
      <c r="AC154" s="362" t="str">
        <f t="shared" si="45"/>
        <v/>
      </c>
      <c r="AD154" s="362" t="str">
        <f t="shared" si="45"/>
        <v/>
      </c>
      <c r="AE154" s="362" t="str">
        <f t="shared" si="45"/>
        <v/>
      </c>
      <c r="AF154" s="362" t="str">
        <f t="shared" si="45"/>
        <v/>
      </c>
      <c r="AG154" s="362" t="str">
        <f t="shared" si="45"/>
        <v/>
      </c>
      <c r="AH154" s="362" t="str">
        <f t="shared" si="45"/>
        <v/>
      </c>
      <c r="AI154" s="362" t="str">
        <f t="shared" si="45"/>
        <v/>
      </c>
      <c r="AJ154" s="362" t="str">
        <f t="shared" si="45"/>
        <v/>
      </c>
      <c r="AK154" s="362" t="str">
        <f t="shared" si="45"/>
        <v/>
      </c>
      <c r="AL154" s="362" t="str">
        <f t="shared" si="45"/>
        <v/>
      </c>
      <c r="AM154" s="362" t="str">
        <f t="shared" si="45"/>
        <v/>
      </c>
      <c r="AN154" s="362" t="str">
        <f t="shared" si="45"/>
        <v/>
      </c>
      <c r="AO154" s="362" t="str">
        <f t="shared" si="45"/>
        <v/>
      </c>
      <c r="AP154" s="362" t="str">
        <f t="shared" si="45"/>
        <v/>
      </c>
      <c r="AQ154" s="362" t="str">
        <f t="shared" si="45"/>
        <v/>
      </c>
      <c r="AR154" s="362" t="str">
        <f t="shared" si="45"/>
        <v/>
      </c>
      <c r="AS154" s="362" t="str">
        <f t="shared" si="45"/>
        <v/>
      </c>
      <c r="AT154" s="362" t="str">
        <f t="shared" si="45"/>
        <v/>
      </c>
      <c r="AU154" s="362" t="str">
        <f t="shared" si="45"/>
        <v/>
      </c>
      <c r="AV154" s="362" t="str">
        <f t="shared" si="45"/>
        <v/>
      </c>
      <c r="AW154" s="362" t="str">
        <f t="shared" si="45"/>
        <v/>
      </c>
      <c r="AX154" s="362" t="str">
        <f t="shared" si="45"/>
        <v/>
      </c>
      <c r="AY154" s="362" t="str">
        <f t="shared" si="45"/>
        <v/>
      </c>
      <c r="AZ154" s="362" t="str">
        <f t="shared" si="45"/>
        <v/>
      </c>
      <c r="BA154" s="363" t="str">
        <f t="shared" si="45"/>
        <v/>
      </c>
    </row>
    <row r="155" spans="1:53" x14ac:dyDescent="0.2">
      <c r="A155" s="340" t="str">
        <f>IF($B141=COUNT($A148:$A154),"",IF(A154&lt;DATE(YEAR(A154),MONTH($K$4),DAY($K$4)),DATE(YEAR(A154),MONTH($K$4),DAY($K$4)),IF(A154&lt;DATE(YEAR(A154),MONTH($K$5),DAY($K$5)),DATE(YEAR(A154),MONTH($K$5),DAY($K$5)),IF(A154&lt;DATE(YEAR(A154),MONTH($K$6),DAY($K$6)),DATE(YEAR(A154),MONTH($K$6),DAY($K$6)),DATE(YEAR(A154)+1,MONTH($K$3),DAY($K$3))))))</f>
        <v/>
      </c>
      <c r="B155" s="335" t="str">
        <f t="shared" si="41"/>
        <v/>
      </c>
      <c r="C155" s="362" t="str">
        <f t="shared" si="42"/>
        <v/>
      </c>
      <c r="D155" s="362" t="str">
        <f t="shared" si="45"/>
        <v/>
      </c>
      <c r="E155" s="362" t="str">
        <f t="shared" si="45"/>
        <v/>
      </c>
      <c r="F155" s="362" t="str">
        <f t="shared" si="45"/>
        <v/>
      </c>
      <c r="G155" s="362" t="str">
        <f t="shared" si="45"/>
        <v/>
      </c>
      <c r="H155" s="362" t="str">
        <f t="shared" si="45"/>
        <v/>
      </c>
      <c r="I155" s="362" t="str">
        <f t="shared" si="45"/>
        <v/>
      </c>
      <c r="J155" s="362" t="str">
        <f t="shared" si="45"/>
        <v/>
      </c>
      <c r="K155" s="362" t="str">
        <f t="shared" si="45"/>
        <v/>
      </c>
      <c r="L155" s="362" t="str">
        <f t="shared" si="45"/>
        <v/>
      </c>
      <c r="M155" s="362" t="str">
        <f t="shared" si="45"/>
        <v/>
      </c>
      <c r="N155" s="362" t="str">
        <f t="shared" si="45"/>
        <v/>
      </c>
      <c r="O155" s="362" t="str">
        <f t="shared" si="45"/>
        <v/>
      </c>
      <c r="P155" s="362" t="str">
        <f t="shared" si="45"/>
        <v/>
      </c>
      <c r="Q155" s="362" t="str">
        <f t="shared" si="45"/>
        <v/>
      </c>
      <c r="R155" s="362" t="str">
        <f t="shared" si="45"/>
        <v/>
      </c>
      <c r="S155" s="362" t="str">
        <f t="shared" si="45"/>
        <v/>
      </c>
      <c r="T155" s="362" t="str">
        <f t="shared" si="45"/>
        <v/>
      </c>
      <c r="U155" s="362" t="str">
        <f t="shared" si="45"/>
        <v/>
      </c>
      <c r="V155" s="362" t="str">
        <f t="shared" si="45"/>
        <v/>
      </c>
      <c r="W155" s="362" t="str">
        <f t="shared" si="45"/>
        <v/>
      </c>
      <c r="X155" s="362" t="str">
        <f t="shared" si="45"/>
        <v/>
      </c>
      <c r="Y155" s="362" t="str">
        <f t="shared" si="45"/>
        <v/>
      </c>
      <c r="Z155" s="362" t="str">
        <f t="shared" si="45"/>
        <v/>
      </c>
      <c r="AA155" s="362" t="str">
        <f t="shared" si="45"/>
        <v/>
      </c>
      <c r="AB155" s="362" t="str">
        <f t="shared" si="45"/>
        <v/>
      </c>
      <c r="AC155" s="362" t="str">
        <f t="shared" si="45"/>
        <v/>
      </c>
      <c r="AD155" s="362" t="str">
        <f t="shared" si="45"/>
        <v/>
      </c>
      <c r="AE155" s="362" t="str">
        <f t="shared" si="45"/>
        <v/>
      </c>
      <c r="AF155" s="362" t="str">
        <f t="shared" si="45"/>
        <v/>
      </c>
      <c r="AG155" s="362" t="str">
        <f t="shared" si="45"/>
        <v/>
      </c>
      <c r="AH155" s="362" t="str">
        <f t="shared" si="45"/>
        <v/>
      </c>
      <c r="AI155" s="362" t="str">
        <f t="shared" si="45"/>
        <v/>
      </c>
      <c r="AJ155" s="362" t="str">
        <f t="shared" si="45"/>
        <v/>
      </c>
      <c r="AK155" s="362" t="str">
        <f t="shared" si="45"/>
        <v/>
      </c>
      <c r="AL155" s="362" t="str">
        <f t="shared" si="45"/>
        <v/>
      </c>
      <c r="AM155" s="362" t="str">
        <f t="shared" si="45"/>
        <v/>
      </c>
      <c r="AN155" s="362" t="str">
        <f t="shared" si="45"/>
        <v/>
      </c>
      <c r="AO155" s="362" t="str">
        <f t="shared" si="45"/>
        <v/>
      </c>
      <c r="AP155" s="362" t="str">
        <f t="shared" si="45"/>
        <v/>
      </c>
      <c r="AQ155" s="362" t="str">
        <f t="shared" si="45"/>
        <v/>
      </c>
      <c r="AR155" s="362" t="str">
        <f t="shared" si="45"/>
        <v/>
      </c>
      <c r="AS155" s="362" t="str">
        <f t="shared" si="45"/>
        <v/>
      </c>
      <c r="AT155" s="362" t="str">
        <f t="shared" si="45"/>
        <v/>
      </c>
      <c r="AU155" s="362" t="str">
        <f t="shared" si="45"/>
        <v/>
      </c>
      <c r="AV155" s="362" t="str">
        <f t="shared" si="45"/>
        <v/>
      </c>
      <c r="AW155" s="362" t="str">
        <f t="shared" si="45"/>
        <v/>
      </c>
      <c r="AX155" s="362" t="str">
        <f t="shared" si="45"/>
        <v/>
      </c>
      <c r="AY155" s="362" t="str">
        <f t="shared" si="45"/>
        <v/>
      </c>
      <c r="AZ155" s="362" t="str">
        <f t="shared" si="45"/>
        <v/>
      </c>
      <c r="BA155" s="363" t="str">
        <f t="shared" si="45"/>
        <v/>
      </c>
    </row>
    <row r="156" spans="1:53" x14ac:dyDescent="0.2">
      <c r="A156" s="340" t="str">
        <f>IF($B141=COUNT($A148:$A155),"",IF(A155&lt;DATE(YEAR(A155),MONTH($K$4),DAY($K$4)),DATE(YEAR(A155),MONTH($K$4),DAY($K$4)),IF(A155&lt;DATE(YEAR(A155),MONTH($K$5),DAY($K$5)),DATE(YEAR(A155),MONTH($K$5),DAY($K$5)),IF(A155&lt;DATE(YEAR(A155),MONTH($K$6),DAY($K$6)),DATE(YEAR(A155),MONTH($K$6),DAY($K$6)),DATE(YEAR(A155)+1,MONTH($K$3),DAY($K$3))))))</f>
        <v/>
      </c>
      <c r="B156" s="335" t="str">
        <f t="shared" si="41"/>
        <v/>
      </c>
      <c r="C156" s="362" t="str">
        <f t="shared" si="42"/>
        <v/>
      </c>
      <c r="D156" s="362" t="str">
        <f t="shared" si="45"/>
        <v/>
      </c>
      <c r="E156" s="362" t="str">
        <f t="shared" si="45"/>
        <v/>
      </c>
      <c r="F156" s="362" t="str">
        <f t="shared" si="45"/>
        <v/>
      </c>
      <c r="G156" s="362" t="str">
        <f t="shared" si="45"/>
        <v/>
      </c>
      <c r="H156" s="362" t="str">
        <f t="shared" si="45"/>
        <v/>
      </c>
      <c r="I156" s="362" t="str">
        <f t="shared" si="45"/>
        <v/>
      </c>
      <c r="J156" s="362" t="str">
        <f t="shared" si="45"/>
        <v/>
      </c>
      <c r="K156" s="362" t="str">
        <f t="shared" si="45"/>
        <v/>
      </c>
      <c r="L156" s="362" t="str">
        <f t="shared" si="45"/>
        <v/>
      </c>
      <c r="M156" s="362" t="str">
        <f t="shared" si="45"/>
        <v/>
      </c>
      <c r="N156" s="362" t="str">
        <f t="shared" si="45"/>
        <v/>
      </c>
      <c r="O156" s="362" t="str">
        <f t="shared" si="45"/>
        <v/>
      </c>
      <c r="P156" s="362" t="str">
        <f t="shared" si="45"/>
        <v/>
      </c>
      <c r="Q156" s="362" t="str">
        <f t="shared" si="45"/>
        <v/>
      </c>
      <c r="R156" s="362" t="str">
        <f t="shared" si="45"/>
        <v/>
      </c>
      <c r="S156" s="362" t="str">
        <f t="shared" si="45"/>
        <v/>
      </c>
      <c r="T156" s="362" t="str">
        <f t="shared" si="45"/>
        <v/>
      </c>
      <c r="U156" s="362" t="str">
        <f t="shared" si="45"/>
        <v/>
      </c>
      <c r="V156" s="362" t="str">
        <f t="shared" si="45"/>
        <v/>
      </c>
      <c r="W156" s="362" t="str">
        <f t="shared" si="45"/>
        <v/>
      </c>
      <c r="X156" s="362" t="str">
        <f t="shared" si="45"/>
        <v/>
      </c>
      <c r="Y156" s="362" t="str">
        <f t="shared" si="45"/>
        <v/>
      </c>
      <c r="Z156" s="362" t="str">
        <f t="shared" si="45"/>
        <v/>
      </c>
      <c r="AA156" s="362" t="str">
        <f t="shared" si="45"/>
        <v/>
      </c>
      <c r="AB156" s="362" t="str">
        <f t="shared" si="45"/>
        <v/>
      </c>
      <c r="AC156" s="362" t="str">
        <f t="shared" si="45"/>
        <v/>
      </c>
      <c r="AD156" s="362" t="str">
        <f t="shared" si="45"/>
        <v/>
      </c>
      <c r="AE156" s="362" t="str">
        <f t="shared" si="45"/>
        <v/>
      </c>
      <c r="AF156" s="362" t="str">
        <f t="shared" si="45"/>
        <v/>
      </c>
      <c r="AG156" s="362" t="str">
        <f t="shared" si="45"/>
        <v/>
      </c>
      <c r="AH156" s="362" t="str">
        <f t="shared" si="45"/>
        <v/>
      </c>
      <c r="AI156" s="362" t="str">
        <f t="shared" si="45"/>
        <v/>
      </c>
      <c r="AJ156" s="362" t="str">
        <f t="shared" si="45"/>
        <v/>
      </c>
      <c r="AK156" s="362" t="str">
        <f t="shared" si="45"/>
        <v/>
      </c>
      <c r="AL156" s="362" t="str">
        <f t="shared" si="45"/>
        <v/>
      </c>
      <c r="AM156" s="362" t="str">
        <f t="shared" si="45"/>
        <v/>
      </c>
      <c r="AN156" s="362" t="str">
        <f t="shared" si="45"/>
        <v/>
      </c>
      <c r="AO156" s="362" t="str">
        <f t="shared" si="45"/>
        <v/>
      </c>
      <c r="AP156" s="362" t="str">
        <f t="shared" si="45"/>
        <v/>
      </c>
      <c r="AQ156" s="362" t="str">
        <f t="shared" si="45"/>
        <v/>
      </c>
      <c r="AR156" s="362" t="str">
        <f t="shared" si="45"/>
        <v/>
      </c>
      <c r="AS156" s="362" t="str">
        <f t="shared" si="45"/>
        <v/>
      </c>
      <c r="AT156" s="362" t="str">
        <f t="shared" si="45"/>
        <v/>
      </c>
      <c r="AU156" s="362" t="str">
        <f t="shared" si="45"/>
        <v/>
      </c>
      <c r="AV156" s="362" t="str">
        <f t="shared" si="45"/>
        <v/>
      </c>
      <c r="AW156" s="362" t="str">
        <f t="shared" si="45"/>
        <v/>
      </c>
      <c r="AX156" s="362" t="str">
        <f t="shared" si="45"/>
        <v/>
      </c>
      <c r="AY156" s="362" t="str">
        <f t="shared" si="45"/>
        <v/>
      </c>
      <c r="AZ156" s="362" t="str">
        <f t="shared" si="45"/>
        <v/>
      </c>
      <c r="BA156" s="363" t="str">
        <f t="shared" si="45"/>
        <v/>
      </c>
    </row>
    <row r="157" spans="1:53" x14ac:dyDescent="0.2">
      <c r="A157" s="340" t="str">
        <f>IF($B141=COUNT($A148:$A156),"",IF(A156&lt;DATE(YEAR(A156),MONTH($K$4),DAY($K$4)),DATE(YEAR(A156),MONTH($K$4),DAY($K$4)),IF(A156&lt;DATE(YEAR(A156),MONTH($K$5),DAY($K$5)),DATE(YEAR(A156),MONTH($K$5),DAY($K$5)),IF(A156&lt;DATE(YEAR(A156),MONTH($K$6),DAY($K$6)),DATE(YEAR(A156),MONTH($K$6),DAY($K$6)),DATE(YEAR(A156)+1,MONTH($K$3),DAY($K$3))))))</f>
        <v/>
      </c>
      <c r="B157" s="335" t="str">
        <f t="shared" si="41"/>
        <v/>
      </c>
      <c r="C157" s="362" t="str">
        <f t="shared" si="42"/>
        <v/>
      </c>
      <c r="D157" s="362" t="str">
        <f t="shared" si="45"/>
        <v/>
      </c>
      <c r="E157" s="362" t="str">
        <f t="shared" si="45"/>
        <v/>
      </c>
      <c r="F157" s="362" t="str">
        <f t="shared" si="45"/>
        <v/>
      </c>
      <c r="G157" s="362" t="str">
        <f t="shared" si="45"/>
        <v/>
      </c>
      <c r="H157" s="362" t="str">
        <f t="shared" si="45"/>
        <v/>
      </c>
      <c r="I157" s="362" t="str">
        <f t="shared" si="45"/>
        <v/>
      </c>
      <c r="J157" s="362" t="str">
        <f t="shared" si="45"/>
        <v/>
      </c>
      <c r="K157" s="362" t="str">
        <f t="shared" si="45"/>
        <v/>
      </c>
      <c r="L157" s="362" t="str">
        <f t="shared" si="45"/>
        <v/>
      </c>
      <c r="M157" s="362" t="str">
        <f t="shared" si="45"/>
        <v/>
      </c>
      <c r="N157" s="362" t="str">
        <f t="shared" si="45"/>
        <v/>
      </c>
      <c r="O157" s="362" t="str">
        <f t="shared" si="45"/>
        <v/>
      </c>
      <c r="P157" s="362" t="str">
        <f t="shared" si="45"/>
        <v/>
      </c>
      <c r="Q157" s="362" t="str">
        <f t="shared" si="45"/>
        <v/>
      </c>
      <c r="R157" s="362" t="str">
        <f t="shared" si="45"/>
        <v/>
      </c>
      <c r="S157" s="362" t="str">
        <f t="shared" si="45"/>
        <v/>
      </c>
      <c r="T157" s="362" t="str">
        <f t="shared" si="45"/>
        <v/>
      </c>
      <c r="U157" s="362" t="str">
        <f t="shared" si="45"/>
        <v/>
      </c>
      <c r="V157" s="362" t="str">
        <f t="shared" si="45"/>
        <v/>
      </c>
      <c r="W157" s="362" t="str">
        <f t="shared" si="45"/>
        <v/>
      </c>
      <c r="X157" s="362" t="str">
        <f t="shared" si="45"/>
        <v/>
      </c>
      <c r="Y157" s="362" t="str">
        <f t="shared" si="45"/>
        <v/>
      </c>
      <c r="Z157" s="362" t="str">
        <f t="shared" si="45"/>
        <v/>
      </c>
      <c r="AA157" s="362" t="str">
        <f t="shared" si="45"/>
        <v/>
      </c>
      <c r="AB157" s="362" t="str">
        <f t="shared" si="45"/>
        <v/>
      </c>
      <c r="AC157" s="362" t="str">
        <f t="shared" si="45"/>
        <v/>
      </c>
      <c r="AD157" s="362" t="str">
        <f t="shared" si="45"/>
        <v/>
      </c>
      <c r="AE157" s="362" t="str">
        <f t="shared" si="45"/>
        <v/>
      </c>
      <c r="AF157" s="362" t="str">
        <f t="shared" si="45"/>
        <v/>
      </c>
      <c r="AG157" s="362" t="str">
        <f t="shared" si="45"/>
        <v/>
      </c>
      <c r="AH157" s="362" t="str">
        <f t="shared" si="45"/>
        <v/>
      </c>
      <c r="AI157" s="362" t="str">
        <f t="shared" si="45"/>
        <v/>
      </c>
      <c r="AJ157" s="362" t="str">
        <f t="shared" si="45"/>
        <v/>
      </c>
      <c r="AK157" s="362" t="str">
        <f t="shared" si="45"/>
        <v/>
      </c>
      <c r="AL157" s="362" t="str">
        <f t="shared" si="45"/>
        <v/>
      </c>
      <c r="AM157" s="362" t="str">
        <f t="shared" si="45"/>
        <v/>
      </c>
      <c r="AN157" s="362" t="str">
        <f t="shared" si="45"/>
        <v/>
      </c>
      <c r="AO157" s="362" t="str">
        <f t="shared" si="45"/>
        <v/>
      </c>
      <c r="AP157" s="362" t="str">
        <f t="shared" si="45"/>
        <v/>
      </c>
      <c r="AQ157" s="362" t="str">
        <f t="shared" si="45"/>
        <v/>
      </c>
      <c r="AR157" s="362" t="str">
        <f t="shared" si="45"/>
        <v/>
      </c>
      <c r="AS157" s="362" t="str">
        <f t="shared" si="45"/>
        <v/>
      </c>
      <c r="AT157" s="362" t="str">
        <f t="shared" si="45"/>
        <v/>
      </c>
      <c r="AU157" s="362" t="str">
        <f t="shared" si="45"/>
        <v/>
      </c>
      <c r="AV157" s="362" t="str">
        <f t="shared" si="45"/>
        <v/>
      </c>
      <c r="AW157" s="362" t="str">
        <f t="shared" si="45"/>
        <v/>
      </c>
      <c r="AX157" s="362" t="str">
        <f t="shared" si="45"/>
        <v/>
      </c>
      <c r="AY157" s="362" t="str">
        <f t="shared" si="45"/>
        <v/>
      </c>
      <c r="AZ157" s="362" t="str">
        <f t="shared" si="45"/>
        <v/>
      </c>
      <c r="BA157" s="363" t="str">
        <f t="shared" si="45"/>
        <v/>
      </c>
    </row>
    <row r="158" spans="1:53" x14ac:dyDescent="0.2">
      <c r="A158" s="340" t="str">
        <f>IF($B141=COUNT($A148:$A157),"",IF(A157&lt;DATE(YEAR(A157),MONTH($K$4),DAY($K$4)),DATE(YEAR(A157),MONTH($K$4),DAY($K$4)),IF(A157&lt;DATE(YEAR(A157),MONTH($K$5),DAY($K$5)),DATE(YEAR(A157),MONTH($K$5),DAY($K$5)),IF(A157&lt;DATE(YEAR(A157),MONTH($K$6),DAY($K$6)),DATE(YEAR(A157),MONTH($K$6),DAY($K$6)),DATE(YEAR(A157)+1,MONTH($K$3),DAY($K$3))))))</f>
        <v/>
      </c>
      <c r="B158" s="335" t="str">
        <f t="shared" si="41"/>
        <v/>
      </c>
      <c r="C158" s="362" t="str">
        <f t="shared" si="42"/>
        <v/>
      </c>
      <c r="D158" s="362" t="str">
        <f t="shared" si="45"/>
        <v/>
      </c>
      <c r="E158" s="362" t="str">
        <f t="shared" si="45"/>
        <v/>
      </c>
      <c r="F158" s="362" t="str">
        <f t="shared" si="45"/>
        <v/>
      </c>
      <c r="G158" s="362" t="str">
        <f t="shared" si="45"/>
        <v/>
      </c>
      <c r="H158" s="362" t="str">
        <f t="shared" si="45"/>
        <v/>
      </c>
      <c r="I158" s="362" t="str">
        <f t="shared" si="45"/>
        <v/>
      </c>
      <c r="J158" s="362" t="str">
        <f t="shared" si="45"/>
        <v/>
      </c>
      <c r="K158" s="362" t="str">
        <f t="shared" si="45"/>
        <v/>
      </c>
      <c r="L158" s="362" t="str">
        <f t="shared" si="45"/>
        <v/>
      </c>
      <c r="M158" s="362" t="str">
        <f t="shared" si="45"/>
        <v/>
      </c>
      <c r="N158" s="362" t="str">
        <f t="shared" si="45"/>
        <v/>
      </c>
      <c r="O158" s="362" t="str">
        <f t="shared" si="45"/>
        <v/>
      </c>
      <c r="P158" s="362" t="str">
        <f t="shared" si="45"/>
        <v/>
      </c>
      <c r="Q158" s="362" t="str">
        <f t="shared" si="45"/>
        <v/>
      </c>
      <c r="R158" s="362" t="str">
        <f t="shared" si="45"/>
        <v/>
      </c>
      <c r="S158" s="362" t="str">
        <f t="shared" si="45"/>
        <v/>
      </c>
      <c r="T158" s="362" t="str">
        <f t="shared" si="45"/>
        <v/>
      </c>
      <c r="U158" s="362" t="str">
        <f t="shared" si="45"/>
        <v/>
      </c>
      <c r="V158" s="362" t="str">
        <f t="shared" si="45"/>
        <v/>
      </c>
      <c r="W158" s="362" t="str">
        <f t="shared" si="45"/>
        <v/>
      </c>
      <c r="X158" s="362" t="str">
        <f t="shared" si="45"/>
        <v/>
      </c>
      <c r="Y158" s="362" t="str">
        <f t="shared" si="45"/>
        <v/>
      </c>
      <c r="Z158" s="362" t="str">
        <f t="shared" si="45"/>
        <v/>
      </c>
      <c r="AA158" s="362" t="str">
        <f t="shared" si="45"/>
        <v/>
      </c>
      <c r="AB158" s="362" t="str">
        <f t="shared" si="45"/>
        <v/>
      </c>
      <c r="AC158" s="362" t="str">
        <f t="shared" si="45"/>
        <v/>
      </c>
      <c r="AD158" s="362" t="str">
        <f t="shared" si="45"/>
        <v/>
      </c>
      <c r="AE158" s="362" t="str">
        <f t="shared" si="45"/>
        <v/>
      </c>
      <c r="AF158" s="362" t="str">
        <f t="shared" si="45"/>
        <v/>
      </c>
      <c r="AG158" s="362" t="str">
        <f t="shared" si="45"/>
        <v/>
      </c>
      <c r="AH158" s="362" t="str">
        <f t="shared" si="45"/>
        <v/>
      </c>
      <c r="AI158" s="362" t="str">
        <f t="shared" si="45"/>
        <v/>
      </c>
      <c r="AJ158" s="362" t="str">
        <f t="shared" si="45"/>
        <v/>
      </c>
      <c r="AK158" s="362" t="str">
        <f t="shared" si="45"/>
        <v/>
      </c>
      <c r="AL158" s="362" t="str">
        <f t="shared" si="45"/>
        <v/>
      </c>
      <c r="AM158" s="362" t="str">
        <f t="shared" si="45"/>
        <v/>
      </c>
      <c r="AN158" s="362" t="str">
        <f t="shared" si="45"/>
        <v/>
      </c>
      <c r="AO158" s="362" t="str">
        <f t="shared" si="45"/>
        <v/>
      </c>
      <c r="AP158" s="362" t="str">
        <f t="shared" si="45"/>
        <v/>
      </c>
      <c r="AQ158" s="362" t="str">
        <f t="shared" si="45"/>
        <v/>
      </c>
      <c r="AR158" s="362" t="str">
        <f t="shared" si="45"/>
        <v/>
      </c>
      <c r="AS158" s="362" t="str">
        <f t="shared" si="45"/>
        <v/>
      </c>
      <c r="AT158" s="362" t="str">
        <f t="shared" si="45"/>
        <v/>
      </c>
      <c r="AU158" s="362" t="str">
        <f t="shared" si="45"/>
        <v/>
      </c>
      <c r="AV158" s="362" t="str">
        <f t="shared" si="45"/>
        <v/>
      </c>
      <c r="AW158" s="362" t="str">
        <f t="shared" si="45"/>
        <v/>
      </c>
      <c r="AX158" s="362" t="str">
        <f t="shared" si="45"/>
        <v/>
      </c>
      <c r="AY158" s="362" t="str">
        <f t="shared" si="45"/>
        <v/>
      </c>
      <c r="AZ158" s="362" t="str">
        <f t="shared" si="45"/>
        <v/>
      </c>
      <c r="BA158" s="363" t="str">
        <f t="shared" si="45"/>
        <v/>
      </c>
    </row>
    <row r="159" spans="1:53" x14ac:dyDescent="0.2">
      <c r="A159" s="340" t="str">
        <f>IF($B141=COUNT($A148:$A158),"",IF(A158&lt;DATE(YEAR(A158),MONTH($K$4),DAY($K$4)),DATE(YEAR(A158),MONTH($K$4),DAY($K$4)),IF(A158&lt;DATE(YEAR(A158),MONTH($K$5),DAY($K$5)),DATE(YEAR(A158),MONTH($K$5),DAY($K$5)),IF(A158&lt;DATE(YEAR(A158),MONTH($K$6),DAY($K$6)),DATE(YEAR(A158),MONTH($K$6),DAY($K$6)),DATE(YEAR(A158)+1,MONTH($K$3),DAY($K$3))))))</f>
        <v/>
      </c>
      <c r="B159" s="335" t="str">
        <f t="shared" si="41"/>
        <v/>
      </c>
      <c r="C159" s="362" t="str">
        <f t="shared" si="42"/>
        <v/>
      </c>
      <c r="D159" s="362" t="str">
        <f t="shared" si="45"/>
        <v/>
      </c>
      <c r="E159" s="362" t="str">
        <f t="shared" si="45"/>
        <v/>
      </c>
      <c r="F159" s="362" t="str">
        <f t="shared" si="45"/>
        <v/>
      </c>
      <c r="G159" s="362" t="str">
        <f t="shared" si="45"/>
        <v/>
      </c>
      <c r="H159" s="362" t="str">
        <f t="shared" si="45"/>
        <v/>
      </c>
      <c r="I159" s="362" t="str">
        <f t="shared" si="45"/>
        <v/>
      </c>
      <c r="J159" s="362" t="str">
        <f t="shared" si="45"/>
        <v/>
      </c>
      <c r="K159" s="362" t="str">
        <f t="shared" si="45"/>
        <v/>
      </c>
      <c r="L159" s="362" t="str">
        <f t="shared" si="45"/>
        <v/>
      </c>
      <c r="M159" s="362" t="str">
        <f t="shared" si="45"/>
        <v/>
      </c>
      <c r="N159" s="362" t="str">
        <f t="shared" si="45"/>
        <v/>
      </c>
      <c r="O159" s="362" t="str">
        <f t="shared" si="45"/>
        <v/>
      </c>
      <c r="P159" s="362" t="str">
        <f t="shared" si="45"/>
        <v/>
      </c>
      <c r="Q159" s="362" t="str">
        <f t="shared" si="45"/>
        <v/>
      </c>
      <c r="R159" s="362" t="str">
        <f t="shared" si="45"/>
        <v/>
      </c>
      <c r="S159" s="362" t="str">
        <f t="shared" si="45"/>
        <v/>
      </c>
      <c r="T159" s="362" t="str">
        <f t="shared" si="45"/>
        <v/>
      </c>
      <c r="U159" s="362" t="str">
        <f t="shared" si="45"/>
        <v/>
      </c>
      <c r="V159" s="362" t="str">
        <f t="shared" si="45"/>
        <v/>
      </c>
      <c r="W159" s="362" t="str">
        <f t="shared" si="45"/>
        <v/>
      </c>
      <c r="X159" s="362" t="str">
        <f t="shared" si="45"/>
        <v/>
      </c>
      <c r="Y159" s="362" t="str">
        <f t="shared" si="45"/>
        <v/>
      </c>
      <c r="Z159" s="362" t="str">
        <f t="shared" si="45"/>
        <v/>
      </c>
      <c r="AA159" s="362" t="str">
        <f t="shared" si="45"/>
        <v/>
      </c>
      <c r="AB159" s="362" t="str">
        <f t="shared" si="45"/>
        <v/>
      </c>
      <c r="AC159" s="362" t="str">
        <f t="shared" ref="D159:BA164" si="46">IF(AND(ISNUMBER($A159),AC$46&gt;AC$47),AC$145/$B$141,"")</f>
        <v/>
      </c>
      <c r="AD159" s="362" t="str">
        <f t="shared" si="46"/>
        <v/>
      </c>
      <c r="AE159" s="362" t="str">
        <f t="shared" si="46"/>
        <v/>
      </c>
      <c r="AF159" s="362" t="str">
        <f t="shared" si="46"/>
        <v/>
      </c>
      <c r="AG159" s="362" t="str">
        <f t="shared" si="46"/>
        <v/>
      </c>
      <c r="AH159" s="362" t="str">
        <f t="shared" si="46"/>
        <v/>
      </c>
      <c r="AI159" s="362" t="str">
        <f t="shared" si="46"/>
        <v/>
      </c>
      <c r="AJ159" s="362" t="str">
        <f t="shared" si="46"/>
        <v/>
      </c>
      <c r="AK159" s="362" t="str">
        <f t="shared" si="46"/>
        <v/>
      </c>
      <c r="AL159" s="362" t="str">
        <f t="shared" si="46"/>
        <v/>
      </c>
      <c r="AM159" s="362" t="str">
        <f t="shared" si="46"/>
        <v/>
      </c>
      <c r="AN159" s="362" t="str">
        <f t="shared" si="46"/>
        <v/>
      </c>
      <c r="AO159" s="362" t="str">
        <f t="shared" si="46"/>
        <v/>
      </c>
      <c r="AP159" s="362" t="str">
        <f t="shared" si="46"/>
        <v/>
      </c>
      <c r="AQ159" s="362" t="str">
        <f t="shared" si="46"/>
        <v/>
      </c>
      <c r="AR159" s="362" t="str">
        <f t="shared" si="46"/>
        <v/>
      </c>
      <c r="AS159" s="362" t="str">
        <f t="shared" si="46"/>
        <v/>
      </c>
      <c r="AT159" s="362" t="str">
        <f t="shared" si="46"/>
        <v/>
      </c>
      <c r="AU159" s="362" t="str">
        <f t="shared" si="46"/>
        <v/>
      </c>
      <c r="AV159" s="362" t="str">
        <f t="shared" si="46"/>
        <v/>
      </c>
      <c r="AW159" s="362" t="str">
        <f t="shared" si="46"/>
        <v/>
      </c>
      <c r="AX159" s="362" t="str">
        <f t="shared" si="46"/>
        <v/>
      </c>
      <c r="AY159" s="362" t="str">
        <f t="shared" si="46"/>
        <v/>
      </c>
      <c r="AZ159" s="362" t="str">
        <f t="shared" si="46"/>
        <v/>
      </c>
      <c r="BA159" s="363" t="str">
        <f t="shared" si="46"/>
        <v/>
      </c>
    </row>
    <row r="160" spans="1:53" x14ac:dyDescent="0.2">
      <c r="A160" s="340" t="str">
        <f>IF($B141=COUNT($A148:$A159),"",IF(A159&lt;DATE(YEAR(A159),MONTH($K$4),DAY($K$4)),DATE(YEAR(A159),MONTH($K$4),DAY($K$4)),IF(A159&lt;DATE(YEAR(A159),MONTH($K$5),DAY($K$5)),DATE(YEAR(A159),MONTH($K$5),DAY($K$5)),IF(A159&lt;DATE(YEAR(A159),MONTH($K$6),DAY($K$6)),DATE(YEAR(A159),MONTH($K$6),DAY($K$6)),DATE(YEAR(A159)+1,MONTH($K$3),DAY($K$3))))))</f>
        <v/>
      </c>
      <c r="B160" s="335" t="str">
        <f t="shared" si="41"/>
        <v/>
      </c>
      <c r="C160" s="362" t="str">
        <f t="shared" si="42"/>
        <v/>
      </c>
      <c r="D160" s="362" t="str">
        <f t="shared" si="46"/>
        <v/>
      </c>
      <c r="E160" s="362" t="str">
        <f t="shared" si="46"/>
        <v/>
      </c>
      <c r="F160" s="362" t="str">
        <f t="shared" si="46"/>
        <v/>
      </c>
      <c r="G160" s="362" t="str">
        <f t="shared" si="46"/>
        <v/>
      </c>
      <c r="H160" s="362" t="str">
        <f t="shared" si="46"/>
        <v/>
      </c>
      <c r="I160" s="362" t="str">
        <f t="shared" si="46"/>
        <v/>
      </c>
      <c r="J160" s="362" t="str">
        <f t="shared" si="46"/>
        <v/>
      </c>
      <c r="K160" s="362" t="str">
        <f t="shared" si="46"/>
        <v/>
      </c>
      <c r="L160" s="362" t="str">
        <f t="shared" si="46"/>
        <v/>
      </c>
      <c r="M160" s="362" t="str">
        <f t="shared" si="46"/>
        <v/>
      </c>
      <c r="N160" s="362" t="str">
        <f t="shared" si="46"/>
        <v/>
      </c>
      <c r="O160" s="362" t="str">
        <f t="shared" si="46"/>
        <v/>
      </c>
      <c r="P160" s="362" t="str">
        <f t="shared" si="46"/>
        <v/>
      </c>
      <c r="Q160" s="362" t="str">
        <f t="shared" si="46"/>
        <v/>
      </c>
      <c r="R160" s="362" t="str">
        <f t="shared" si="46"/>
        <v/>
      </c>
      <c r="S160" s="362" t="str">
        <f t="shared" si="46"/>
        <v/>
      </c>
      <c r="T160" s="362" t="str">
        <f t="shared" si="46"/>
        <v/>
      </c>
      <c r="U160" s="362" t="str">
        <f t="shared" si="46"/>
        <v/>
      </c>
      <c r="V160" s="362" t="str">
        <f t="shared" si="46"/>
        <v/>
      </c>
      <c r="W160" s="362" t="str">
        <f t="shared" si="46"/>
        <v/>
      </c>
      <c r="X160" s="362" t="str">
        <f t="shared" si="46"/>
        <v/>
      </c>
      <c r="Y160" s="362" t="str">
        <f t="shared" si="46"/>
        <v/>
      </c>
      <c r="Z160" s="362" t="str">
        <f t="shared" si="46"/>
        <v/>
      </c>
      <c r="AA160" s="362" t="str">
        <f t="shared" si="46"/>
        <v/>
      </c>
      <c r="AB160" s="362" t="str">
        <f t="shared" si="46"/>
        <v/>
      </c>
      <c r="AC160" s="362" t="str">
        <f t="shared" si="46"/>
        <v/>
      </c>
      <c r="AD160" s="362" t="str">
        <f t="shared" si="46"/>
        <v/>
      </c>
      <c r="AE160" s="362" t="str">
        <f t="shared" si="46"/>
        <v/>
      </c>
      <c r="AF160" s="362" t="str">
        <f t="shared" si="46"/>
        <v/>
      </c>
      <c r="AG160" s="362" t="str">
        <f t="shared" si="46"/>
        <v/>
      </c>
      <c r="AH160" s="362" t="str">
        <f t="shared" si="46"/>
        <v/>
      </c>
      <c r="AI160" s="362" t="str">
        <f t="shared" si="46"/>
        <v/>
      </c>
      <c r="AJ160" s="362" t="str">
        <f t="shared" si="46"/>
        <v/>
      </c>
      <c r="AK160" s="362" t="str">
        <f t="shared" si="46"/>
        <v/>
      </c>
      <c r="AL160" s="362" t="str">
        <f t="shared" si="46"/>
        <v/>
      </c>
      <c r="AM160" s="362" t="str">
        <f t="shared" si="46"/>
        <v/>
      </c>
      <c r="AN160" s="362" t="str">
        <f t="shared" si="46"/>
        <v/>
      </c>
      <c r="AO160" s="362" t="str">
        <f t="shared" si="46"/>
        <v/>
      </c>
      <c r="AP160" s="362" t="str">
        <f t="shared" si="46"/>
        <v/>
      </c>
      <c r="AQ160" s="362" t="str">
        <f t="shared" si="46"/>
        <v/>
      </c>
      <c r="AR160" s="362" t="str">
        <f t="shared" si="46"/>
        <v/>
      </c>
      <c r="AS160" s="362" t="str">
        <f t="shared" si="46"/>
        <v/>
      </c>
      <c r="AT160" s="362" t="str">
        <f t="shared" si="46"/>
        <v/>
      </c>
      <c r="AU160" s="362" t="str">
        <f t="shared" si="46"/>
        <v/>
      </c>
      <c r="AV160" s="362" t="str">
        <f t="shared" si="46"/>
        <v/>
      </c>
      <c r="AW160" s="362" t="str">
        <f t="shared" si="46"/>
        <v/>
      </c>
      <c r="AX160" s="362" t="str">
        <f t="shared" si="46"/>
        <v/>
      </c>
      <c r="AY160" s="362" t="str">
        <f t="shared" si="46"/>
        <v/>
      </c>
      <c r="AZ160" s="362" t="str">
        <f t="shared" si="46"/>
        <v/>
      </c>
      <c r="BA160" s="363" t="str">
        <f t="shared" si="46"/>
        <v/>
      </c>
    </row>
    <row r="161" spans="1:53" x14ac:dyDescent="0.2">
      <c r="A161" s="340" t="str">
        <f>IF($B141=COUNT($A148:$A160),"",IF(A160&lt;DATE(YEAR(A160),MONTH($K$4),DAY($K$4)),DATE(YEAR(A160),MONTH($K$4),DAY($K$4)),IF(A160&lt;DATE(YEAR(A160),MONTH($K$5),DAY($K$5)),DATE(YEAR(A160),MONTH($K$5),DAY($K$5)),IF(A160&lt;DATE(YEAR(A160),MONTH($K$6),DAY($K$6)),DATE(YEAR(A160),MONTH($K$6),DAY($K$6)),DATE(YEAR(A160)+1,MONTH($K$3),DAY($K$3))))))</f>
        <v/>
      </c>
      <c r="B161" s="335" t="str">
        <f t="shared" si="41"/>
        <v/>
      </c>
      <c r="C161" s="362" t="str">
        <f t="shared" si="42"/>
        <v/>
      </c>
      <c r="D161" s="362" t="str">
        <f t="shared" si="46"/>
        <v/>
      </c>
      <c r="E161" s="362" t="str">
        <f t="shared" si="46"/>
        <v/>
      </c>
      <c r="F161" s="362" t="str">
        <f t="shared" si="46"/>
        <v/>
      </c>
      <c r="G161" s="362" t="str">
        <f t="shared" si="46"/>
        <v/>
      </c>
      <c r="H161" s="362" t="str">
        <f t="shared" si="46"/>
        <v/>
      </c>
      <c r="I161" s="362" t="str">
        <f t="shared" si="46"/>
        <v/>
      </c>
      <c r="J161" s="362" t="str">
        <f t="shared" si="46"/>
        <v/>
      </c>
      <c r="K161" s="362" t="str">
        <f t="shared" si="46"/>
        <v/>
      </c>
      <c r="L161" s="362" t="str">
        <f t="shared" si="46"/>
        <v/>
      </c>
      <c r="M161" s="362" t="str">
        <f t="shared" si="46"/>
        <v/>
      </c>
      <c r="N161" s="362" t="str">
        <f t="shared" si="46"/>
        <v/>
      </c>
      <c r="O161" s="362" t="str">
        <f t="shared" si="46"/>
        <v/>
      </c>
      <c r="P161" s="362" t="str">
        <f t="shared" si="46"/>
        <v/>
      </c>
      <c r="Q161" s="362" t="str">
        <f t="shared" si="46"/>
        <v/>
      </c>
      <c r="R161" s="362" t="str">
        <f t="shared" si="46"/>
        <v/>
      </c>
      <c r="S161" s="362" t="str">
        <f t="shared" si="46"/>
        <v/>
      </c>
      <c r="T161" s="362" t="str">
        <f t="shared" si="46"/>
        <v/>
      </c>
      <c r="U161" s="362" t="str">
        <f t="shared" si="46"/>
        <v/>
      </c>
      <c r="V161" s="362" t="str">
        <f t="shared" si="46"/>
        <v/>
      </c>
      <c r="W161" s="362" t="str">
        <f t="shared" si="46"/>
        <v/>
      </c>
      <c r="X161" s="362" t="str">
        <f t="shared" si="46"/>
        <v/>
      </c>
      <c r="Y161" s="362" t="str">
        <f t="shared" si="46"/>
        <v/>
      </c>
      <c r="Z161" s="362" t="str">
        <f t="shared" si="46"/>
        <v/>
      </c>
      <c r="AA161" s="362" t="str">
        <f t="shared" si="46"/>
        <v/>
      </c>
      <c r="AB161" s="362" t="str">
        <f t="shared" si="46"/>
        <v/>
      </c>
      <c r="AC161" s="362" t="str">
        <f t="shared" si="46"/>
        <v/>
      </c>
      <c r="AD161" s="362" t="str">
        <f t="shared" si="46"/>
        <v/>
      </c>
      <c r="AE161" s="362" t="str">
        <f t="shared" si="46"/>
        <v/>
      </c>
      <c r="AF161" s="362" t="str">
        <f t="shared" si="46"/>
        <v/>
      </c>
      <c r="AG161" s="362" t="str">
        <f t="shared" si="46"/>
        <v/>
      </c>
      <c r="AH161" s="362" t="str">
        <f t="shared" si="46"/>
        <v/>
      </c>
      <c r="AI161" s="362" t="str">
        <f t="shared" si="46"/>
        <v/>
      </c>
      <c r="AJ161" s="362" t="str">
        <f t="shared" si="46"/>
        <v/>
      </c>
      <c r="AK161" s="362" t="str">
        <f t="shared" si="46"/>
        <v/>
      </c>
      <c r="AL161" s="362" t="str">
        <f t="shared" si="46"/>
        <v/>
      </c>
      <c r="AM161" s="362" t="str">
        <f t="shared" si="46"/>
        <v/>
      </c>
      <c r="AN161" s="362" t="str">
        <f t="shared" si="46"/>
        <v/>
      </c>
      <c r="AO161" s="362" t="str">
        <f t="shared" si="46"/>
        <v/>
      </c>
      <c r="AP161" s="362" t="str">
        <f t="shared" si="46"/>
        <v/>
      </c>
      <c r="AQ161" s="362" t="str">
        <f t="shared" si="46"/>
        <v/>
      </c>
      <c r="AR161" s="362" t="str">
        <f t="shared" si="46"/>
        <v/>
      </c>
      <c r="AS161" s="362" t="str">
        <f t="shared" si="46"/>
        <v/>
      </c>
      <c r="AT161" s="362" t="str">
        <f t="shared" si="46"/>
        <v/>
      </c>
      <c r="AU161" s="362" t="str">
        <f t="shared" si="46"/>
        <v/>
      </c>
      <c r="AV161" s="362" t="str">
        <f t="shared" si="46"/>
        <v/>
      </c>
      <c r="AW161" s="362" t="str">
        <f t="shared" si="46"/>
        <v/>
      </c>
      <c r="AX161" s="362" t="str">
        <f t="shared" si="46"/>
        <v/>
      </c>
      <c r="AY161" s="362" t="str">
        <f t="shared" si="46"/>
        <v/>
      </c>
      <c r="AZ161" s="362" t="str">
        <f t="shared" si="46"/>
        <v/>
      </c>
      <c r="BA161" s="363" t="str">
        <f t="shared" si="46"/>
        <v/>
      </c>
    </row>
    <row r="162" spans="1:53" x14ac:dyDescent="0.2">
      <c r="A162" s="340" t="str">
        <f>IF($B141=COUNT($A148:$A161),"",IF(A161&lt;DATE(YEAR(A161),MONTH($K$4),DAY($K$4)),DATE(YEAR(A161),MONTH($K$4),DAY($K$4)),IF(A161&lt;DATE(YEAR(A161),MONTH($K$5),DAY($K$5)),DATE(YEAR(A161),MONTH($K$5),DAY($K$5)),IF(A161&lt;DATE(YEAR(A161),MONTH($K$6),DAY($K$6)),DATE(YEAR(A161),MONTH($K$6),DAY($K$6)),DATE(YEAR(A161)+1,MONTH($K$3),DAY($K$3))))))</f>
        <v/>
      </c>
      <c r="B162" s="335" t="str">
        <f t="shared" si="41"/>
        <v/>
      </c>
      <c r="C162" s="362" t="str">
        <f t="shared" si="42"/>
        <v/>
      </c>
      <c r="D162" s="362" t="str">
        <f t="shared" si="46"/>
        <v/>
      </c>
      <c r="E162" s="362" t="str">
        <f t="shared" si="46"/>
        <v/>
      </c>
      <c r="F162" s="362" t="str">
        <f t="shared" si="46"/>
        <v/>
      </c>
      <c r="G162" s="362" t="str">
        <f t="shared" si="46"/>
        <v/>
      </c>
      <c r="H162" s="362" t="str">
        <f t="shared" si="46"/>
        <v/>
      </c>
      <c r="I162" s="362" t="str">
        <f t="shared" si="46"/>
        <v/>
      </c>
      <c r="J162" s="362" t="str">
        <f t="shared" si="46"/>
        <v/>
      </c>
      <c r="K162" s="362" t="str">
        <f t="shared" si="46"/>
        <v/>
      </c>
      <c r="L162" s="362" t="str">
        <f t="shared" si="46"/>
        <v/>
      </c>
      <c r="M162" s="362" t="str">
        <f t="shared" si="46"/>
        <v/>
      </c>
      <c r="N162" s="362" t="str">
        <f t="shared" si="46"/>
        <v/>
      </c>
      <c r="O162" s="362" t="str">
        <f t="shared" si="46"/>
        <v/>
      </c>
      <c r="P162" s="362" t="str">
        <f t="shared" si="46"/>
        <v/>
      </c>
      <c r="Q162" s="362" t="str">
        <f t="shared" si="46"/>
        <v/>
      </c>
      <c r="R162" s="362" t="str">
        <f t="shared" si="46"/>
        <v/>
      </c>
      <c r="S162" s="362" t="str">
        <f t="shared" si="46"/>
        <v/>
      </c>
      <c r="T162" s="362" t="str">
        <f t="shared" si="46"/>
        <v/>
      </c>
      <c r="U162" s="362" t="str">
        <f t="shared" si="46"/>
        <v/>
      </c>
      <c r="V162" s="362" t="str">
        <f t="shared" si="46"/>
        <v/>
      </c>
      <c r="W162" s="362" t="str">
        <f t="shared" si="46"/>
        <v/>
      </c>
      <c r="X162" s="362" t="str">
        <f t="shared" si="46"/>
        <v/>
      </c>
      <c r="Y162" s="362" t="str">
        <f t="shared" si="46"/>
        <v/>
      </c>
      <c r="Z162" s="362" t="str">
        <f t="shared" si="46"/>
        <v/>
      </c>
      <c r="AA162" s="362" t="str">
        <f t="shared" si="46"/>
        <v/>
      </c>
      <c r="AB162" s="362" t="str">
        <f t="shared" si="46"/>
        <v/>
      </c>
      <c r="AC162" s="362" t="str">
        <f t="shared" si="46"/>
        <v/>
      </c>
      <c r="AD162" s="362" t="str">
        <f t="shared" si="46"/>
        <v/>
      </c>
      <c r="AE162" s="362" t="str">
        <f t="shared" si="46"/>
        <v/>
      </c>
      <c r="AF162" s="362" t="str">
        <f t="shared" si="46"/>
        <v/>
      </c>
      <c r="AG162" s="362" t="str">
        <f t="shared" si="46"/>
        <v/>
      </c>
      <c r="AH162" s="362" t="str">
        <f t="shared" si="46"/>
        <v/>
      </c>
      <c r="AI162" s="362" t="str">
        <f t="shared" si="46"/>
        <v/>
      </c>
      <c r="AJ162" s="362" t="str">
        <f t="shared" si="46"/>
        <v/>
      </c>
      <c r="AK162" s="362" t="str">
        <f t="shared" si="46"/>
        <v/>
      </c>
      <c r="AL162" s="362" t="str">
        <f t="shared" si="46"/>
        <v/>
      </c>
      <c r="AM162" s="362" t="str">
        <f t="shared" si="46"/>
        <v/>
      </c>
      <c r="AN162" s="362" t="str">
        <f t="shared" si="46"/>
        <v/>
      </c>
      <c r="AO162" s="362" t="str">
        <f t="shared" si="46"/>
        <v/>
      </c>
      <c r="AP162" s="362" t="str">
        <f t="shared" si="46"/>
        <v/>
      </c>
      <c r="AQ162" s="362" t="str">
        <f t="shared" si="46"/>
        <v/>
      </c>
      <c r="AR162" s="362" t="str">
        <f t="shared" si="46"/>
        <v/>
      </c>
      <c r="AS162" s="362" t="str">
        <f t="shared" si="46"/>
        <v/>
      </c>
      <c r="AT162" s="362" t="str">
        <f t="shared" si="46"/>
        <v/>
      </c>
      <c r="AU162" s="362" t="str">
        <f t="shared" si="46"/>
        <v/>
      </c>
      <c r="AV162" s="362" t="str">
        <f t="shared" si="46"/>
        <v/>
      </c>
      <c r="AW162" s="362" t="str">
        <f t="shared" si="46"/>
        <v/>
      </c>
      <c r="AX162" s="362" t="str">
        <f t="shared" si="46"/>
        <v/>
      </c>
      <c r="AY162" s="362" t="str">
        <f t="shared" si="46"/>
        <v/>
      </c>
      <c r="AZ162" s="362" t="str">
        <f t="shared" si="46"/>
        <v/>
      </c>
      <c r="BA162" s="363" t="str">
        <f t="shared" si="46"/>
        <v/>
      </c>
    </row>
    <row r="163" spans="1:53" x14ac:dyDescent="0.2">
      <c r="A163" s="340" t="str">
        <f>IF($B141=COUNT($A148:$A162),"",IF(A162&lt;DATE(YEAR(A162),MONTH($K$4),DAY($K$4)),DATE(YEAR(A162),MONTH($K$4),DAY($K$4)),IF(A162&lt;DATE(YEAR(A162),MONTH($K$5),DAY($K$5)),DATE(YEAR(A162),MONTH($K$5),DAY($K$5)),IF(A162&lt;DATE(YEAR(A162),MONTH($K$6),DAY($K$6)),DATE(YEAR(A162),MONTH($K$6),DAY($K$6)),DATE(YEAR(A162)+1,MONTH($K$3),DAY($K$3))))))</f>
        <v/>
      </c>
      <c r="B163" s="335" t="str">
        <f t="shared" si="41"/>
        <v/>
      </c>
      <c r="C163" s="362" t="str">
        <f t="shared" si="42"/>
        <v/>
      </c>
      <c r="D163" s="362" t="str">
        <f t="shared" si="46"/>
        <v/>
      </c>
      <c r="E163" s="362" t="str">
        <f t="shared" si="46"/>
        <v/>
      </c>
      <c r="F163" s="362" t="str">
        <f t="shared" si="46"/>
        <v/>
      </c>
      <c r="G163" s="362" t="str">
        <f t="shared" si="46"/>
        <v/>
      </c>
      <c r="H163" s="362" t="str">
        <f t="shared" si="46"/>
        <v/>
      </c>
      <c r="I163" s="362" t="str">
        <f t="shared" si="46"/>
        <v/>
      </c>
      <c r="J163" s="362" t="str">
        <f t="shared" si="46"/>
        <v/>
      </c>
      <c r="K163" s="362" t="str">
        <f t="shared" si="46"/>
        <v/>
      </c>
      <c r="L163" s="362" t="str">
        <f t="shared" si="46"/>
        <v/>
      </c>
      <c r="M163" s="362" t="str">
        <f t="shared" si="46"/>
        <v/>
      </c>
      <c r="N163" s="362" t="str">
        <f t="shared" si="46"/>
        <v/>
      </c>
      <c r="O163" s="362" t="str">
        <f t="shared" si="46"/>
        <v/>
      </c>
      <c r="P163" s="362" t="str">
        <f t="shared" si="46"/>
        <v/>
      </c>
      <c r="Q163" s="362" t="str">
        <f t="shared" si="46"/>
        <v/>
      </c>
      <c r="R163" s="362" t="str">
        <f t="shared" si="46"/>
        <v/>
      </c>
      <c r="S163" s="362" t="str">
        <f t="shared" si="46"/>
        <v/>
      </c>
      <c r="T163" s="362" t="str">
        <f t="shared" si="46"/>
        <v/>
      </c>
      <c r="U163" s="362" t="str">
        <f t="shared" si="46"/>
        <v/>
      </c>
      <c r="V163" s="362" t="str">
        <f t="shared" si="46"/>
        <v/>
      </c>
      <c r="W163" s="362" t="str">
        <f t="shared" si="46"/>
        <v/>
      </c>
      <c r="X163" s="362" t="str">
        <f t="shared" si="46"/>
        <v/>
      </c>
      <c r="Y163" s="362" t="str">
        <f t="shared" si="46"/>
        <v/>
      </c>
      <c r="Z163" s="362" t="str">
        <f t="shared" si="46"/>
        <v/>
      </c>
      <c r="AA163" s="362" t="str">
        <f t="shared" si="46"/>
        <v/>
      </c>
      <c r="AB163" s="362" t="str">
        <f t="shared" si="46"/>
        <v/>
      </c>
      <c r="AC163" s="362" t="str">
        <f t="shared" si="46"/>
        <v/>
      </c>
      <c r="AD163" s="362" t="str">
        <f t="shared" si="46"/>
        <v/>
      </c>
      <c r="AE163" s="362" t="str">
        <f t="shared" si="46"/>
        <v/>
      </c>
      <c r="AF163" s="362" t="str">
        <f t="shared" si="46"/>
        <v/>
      </c>
      <c r="AG163" s="362" t="str">
        <f t="shared" si="46"/>
        <v/>
      </c>
      <c r="AH163" s="362" t="str">
        <f t="shared" si="46"/>
        <v/>
      </c>
      <c r="AI163" s="362" t="str">
        <f t="shared" si="46"/>
        <v/>
      </c>
      <c r="AJ163" s="362" t="str">
        <f t="shared" si="46"/>
        <v/>
      </c>
      <c r="AK163" s="362" t="str">
        <f t="shared" si="46"/>
        <v/>
      </c>
      <c r="AL163" s="362" t="str">
        <f t="shared" si="46"/>
        <v/>
      </c>
      <c r="AM163" s="362" t="str">
        <f t="shared" si="46"/>
        <v/>
      </c>
      <c r="AN163" s="362" t="str">
        <f t="shared" si="46"/>
        <v/>
      </c>
      <c r="AO163" s="362" t="str">
        <f t="shared" si="46"/>
        <v/>
      </c>
      <c r="AP163" s="362" t="str">
        <f t="shared" si="46"/>
        <v/>
      </c>
      <c r="AQ163" s="362" t="str">
        <f t="shared" si="46"/>
        <v/>
      </c>
      <c r="AR163" s="362" t="str">
        <f t="shared" si="46"/>
        <v/>
      </c>
      <c r="AS163" s="362" t="str">
        <f t="shared" si="46"/>
        <v/>
      </c>
      <c r="AT163" s="362" t="str">
        <f t="shared" si="46"/>
        <v/>
      </c>
      <c r="AU163" s="362" t="str">
        <f t="shared" si="46"/>
        <v/>
      </c>
      <c r="AV163" s="362" t="str">
        <f t="shared" si="46"/>
        <v/>
      </c>
      <c r="AW163" s="362" t="str">
        <f t="shared" si="46"/>
        <v/>
      </c>
      <c r="AX163" s="362" t="str">
        <f t="shared" si="46"/>
        <v/>
      </c>
      <c r="AY163" s="362" t="str">
        <f t="shared" si="46"/>
        <v/>
      </c>
      <c r="AZ163" s="362" t="str">
        <f t="shared" si="46"/>
        <v/>
      </c>
      <c r="BA163" s="363" t="str">
        <f t="shared" si="46"/>
        <v/>
      </c>
    </row>
    <row r="164" spans="1:53" x14ac:dyDescent="0.2">
      <c r="A164" s="340" t="str">
        <f>IF($B141=COUNT($A148:$A163),"",IF(A163&lt;DATE(YEAR(A163),MONTH($K$4),DAY($K$4)),DATE(YEAR(A163),MONTH($K$4),DAY($K$4)),IF(A163&lt;DATE(YEAR(A163),MONTH($K$5),DAY($K$5)),DATE(YEAR(A163),MONTH($K$5),DAY($K$5)),IF(A163&lt;DATE(YEAR(A163),MONTH($K$6),DAY($K$6)),DATE(YEAR(A163),MONTH($K$6),DAY($K$6)),DATE(YEAR(A163)+1,MONTH($K$3),DAY($K$3))))))</f>
        <v/>
      </c>
      <c r="B164" s="335" t="str">
        <f t="shared" si="41"/>
        <v/>
      </c>
      <c r="C164" s="362" t="str">
        <f t="shared" si="42"/>
        <v/>
      </c>
      <c r="D164" s="362" t="str">
        <f t="shared" si="46"/>
        <v/>
      </c>
      <c r="E164" s="362" t="str">
        <f t="shared" si="46"/>
        <v/>
      </c>
      <c r="F164" s="362" t="str">
        <f t="shared" si="46"/>
        <v/>
      </c>
      <c r="G164" s="362" t="str">
        <f t="shared" si="46"/>
        <v/>
      </c>
      <c r="H164" s="362" t="str">
        <f t="shared" si="46"/>
        <v/>
      </c>
      <c r="I164" s="362" t="str">
        <f t="shared" si="46"/>
        <v/>
      </c>
      <c r="J164" s="362" t="str">
        <f t="shared" si="46"/>
        <v/>
      </c>
      <c r="K164" s="362" t="str">
        <f t="shared" si="46"/>
        <v/>
      </c>
      <c r="L164" s="362" t="str">
        <f t="shared" si="46"/>
        <v/>
      </c>
      <c r="M164" s="362" t="str">
        <f t="shared" si="46"/>
        <v/>
      </c>
      <c r="N164" s="362" t="str">
        <f t="shared" si="46"/>
        <v/>
      </c>
      <c r="O164" s="362" t="str">
        <f t="shared" si="46"/>
        <v/>
      </c>
      <c r="P164" s="362" t="str">
        <f t="shared" si="46"/>
        <v/>
      </c>
      <c r="Q164" s="362" t="str">
        <f t="shared" si="46"/>
        <v/>
      </c>
      <c r="R164" s="362" t="str">
        <f t="shared" si="46"/>
        <v/>
      </c>
      <c r="S164" s="362" t="str">
        <f t="shared" si="46"/>
        <v/>
      </c>
      <c r="T164" s="362" t="str">
        <f t="shared" si="46"/>
        <v/>
      </c>
      <c r="U164" s="362" t="str">
        <f t="shared" si="46"/>
        <v/>
      </c>
      <c r="V164" s="362" t="str">
        <f t="shared" si="46"/>
        <v/>
      </c>
      <c r="W164" s="362" t="str">
        <f t="shared" si="46"/>
        <v/>
      </c>
      <c r="X164" s="362" t="str">
        <f t="shared" si="46"/>
        <v/>
      </c>
      <c r="Y164" s="362" t="str">
        <f t="shared" si="46"/>
        <v/>
      </c>
      <c r="Z164" s="362" t="str">
        <f t="shared" si="46"/>
        <v/>
      </c>
      <c r="AA164" s="362" t="str">
        <f t="shared" si="46"/>
        <v/>
      </c>
      <c r="AB164" s="362" t="str">
        <f t="shared" si="46"/>
        <v/>
      </c>
      <c r="AC164" s="362" t="str">
        <f t="shared" si="46"/>
        <v/>
      </c>
      <c r="AD164" s="362" t="str">
        <f t="shared" si="46"/>
        <v/>
      </c>
      <c r="AE164" s="362" t="str">
        <f t="shared" si="46"/>
        <v/>
      </c>
      <c r="AF164" s="362" t="str">
        <f t="shared" si="46"/>
        <v/>
      </c>
      <c r="AG164" s="362" t="str">
        <f t="shared" si="46"/>
        <v/>
      </c>
      <c r="AH164" s="362" t="str">
        <f t="shared" ref="D164:BA167" si="47">IF(AND(ISNUMBER($A164),AH$46&gt;AH$47),AH$145/$B$141,"")</f>
        <v/>
      </c>
      <c r="AI164" s="362" t="str">
        <f t="shared" si="47"/>
        <v/>
      </c>
      <c r="AJ164" s="362" t="str">
        <f t="shared" si="47"/>
        <v/>
      </c>
      <c r="AK164" s="362" t="str">
        <f t="shared" si="47"/>
        <v/>
      </c>
      <c r="AL164" s="362" t="str">
        <f t="shared" si="47"/>
        <v/>
      </c>
      <c r="AM164" s="362" t="str">
        <f t="shared" si="47"/>
        <v/>
      </c>
      <c r="AN164" s="362" t="str">
        <f t="shared" si="47"/>
        <v/>
      </c>
      <c r="AO164" s="362" t="str">
        <f t="shared" si="47"/>
        <v/>
      </c>
      <c r="AP164" s="362" t="str">
        <f t="shared" si="47"/>
        <v/>
      </c>
      <c r="AQ164" s="362" t="str">
        <f t="shared" si="47"/>
        <v/>
      </c>
      <c r="AR164" s="362" t="str">
        <f t="shared" si="47"/>
        <v/>
      </c>
      <c r="AS164" s="362" t="str">
        <f t="shared" si="47"/>
        <v/>
      </c>
      <c r="AT164" s="362" t="str">
        <f t="shared" si="47"/>
        <v/>
      </c>
      <c r="AU164" s="362" t="str">
        <f t="shared" si="47"/>
        <v/>
      </c>
      <c r="AV164" s="362" t="str">
        <f t="shared" si="47"/>
        <v/>
      </c>
      <c r="AW164" s="362" t="str">
        <f t="shared" si="47"/>
        <v/>
      </c>
      <c r="AX164" s="362" t="str">
        <f t="shared" si="47"/>
        <v/>
      </c>
      <c r="AY164" s="362" t="str">
        <f t="shared" si="47"/>
        <v/>
      </c>
      <c r="AZ164" s="362" t="str">
        <f t="shared" si="47"/>
        <v/>
      </c>
      <c r="BA164" s="363" t="str">
        <f t="shared" si="47"/>
        <v/>
      </c>
    </row>
    <row r="165" spans="1:53" x14ac:dyDescent="0.2">
      <c r="A165" s="340" t="str">
        <f>IF($B141=COUNT($A148:$A164),"",IF(A164&lt;DATE(YEAR(A164),MONTH($K$4),DAY($K$4)),DATE(YEAR(A164),MONTH($K$4),DAY($K$4)),IF(A164&lt;DATE(YEAR(A164),MONTH($K$5),DAY($K$5)),DATE(YEAR(A164),MONTH($K$5),DAY($K$5)),IF(A164&lt;DATE(YEAR(A164),MONTH($K$6),DAY($K$6)),DATE(YEAR(A164),MONTH($K$6),DAY($K$6)),DATE(YEAR(A164)+1,MONTH($K$3),DAY($K$3))))))</f>
        <v/>
      </c>
      <c r="B165" s="335" t="str">
        <f t="shared" si="41"/>
        <v/>
      </c>
      <c r="C165" s="362" t="str">
        <f t="shared" si="42"/>
        <v/>
      </c>
      <c r="D165" s="362" t="str">
        <f t="shared" si="47"/>
        <v/>
      </c>
      <c r="E165" s="362" t="str">
        <f t="shared" si="47"/>
        <v/>
      </c>
      <c r="F165" s="362" t="str">
        <f t="shared" si="47"/>
        <v/>
      </c>
      <c r="G165" s="362" t="str">
        <f t="shared" si="47"/>
        <v/>
      </c>
      <c r="H165" s="362" t="str">
        <f t="shared" si="47"/>
        <v/>
      </c>
      <c r="I165" s="362" t="str">
        <f t="shared" si="47"/>
        <v/>
      </c>
      <c r="J165" s="362" t="str">
        <f t="shared" si="47"/>
        <v/>
      </c>
      <c r="K165" s="362" t="str">
        <f t="shared" si="47"/>
        <v/>
      </c>
      <c r="L165" s="362" t="str">
        <f t="shared" si="47"/>
        <v/>
      </c>
      <c r="M165" s="362" t="str">
        <f t="shared" si="47"/>
        <v/>
      </c>
      <c r="N165" s="362" t="str">
        <f t="shared" si="47"/>
        <v/>
      </c>
      <c r="O165" s="362" t="str">
        <f t="shared" si="47"/>
        <v/>
      </c>
      <c r="P165" s="362" t="str">
        <f t="shared" si="47"/>
        <v/>
      </c>
      <c r="Q165" s="362" t="str">
        <f t="shared" si="47"/>
        <v/>
      </c>
      <c r="R165" s="362" t="str">
        <f t="shared" si="47"/>
        <v/>
      </c>
      <c r="S165" s="362" t="str">
        <f t="shared" si="47"/>
        <v/>
      </c>
      <c r="T165" s="362" t="str">
        <f t="shared" si="47"/>
        <v/>
      </c>
      <c r="U165" s="362" t="str">
        <f t="shared" si="47"/>
        <v/>
      </c>
      <c r="V165" s="362" t="str">
        <f t="shared" si="47"/>
        <v/>
      </c>
      <c r="W165" s="362" t="str">
        <f t="shared" si="47"/>
        <v/>
      </c>
      <c r="X165" s="362" t="str">
        <f t="shared" si="47"/>
        <v/>
      </c>
      <c r="Y165" s="362" t="str">
        <f t="shared" si="47"/>
        <v/>
      </c>
      <c r="Z165" s="362" t="str">
        <f t="shared" si="47"/>
        <v/>
      </c>
      <c r="AA165" s="362" t="str">
        <f t="shared" si="47"/>
        <v/>
      </c>
      <c r="AB165" s="362" t="str">
        <f t="shared" si="47"/>
        <v/>
      </c>
      <c r="AC165" s="362" t="str">
        <f t="shared" si="47"/>
        <v/>
      </c>
      <c r="AD165" s="362" t="str">
        <f t="shared" si="47"/>
        <v/>
      </c>
      <c r="AE165" s="362" t="str">
        <f t="shared" si="47"/>
        <v/>
      </c>
      <c r="AF165" s="362" t="str">
        <f t="shared" si="47"/>
        <v/>
      </c>
      <c r="AG165" s="362" t="str">
        <f t="shared" si="47"/>
        <v/>
      </c>
      <c r="AH165" s="362" t="str">
        <f t="shared" si="47"/>
        <v/>
      </c>
      <c r="AI165" s="362" t="str">
        <f t="shared" si="47"/>
        <v/>
      </c>
      <c r="AJ165" s="362" t="str">
        <f t="shared" si="47"/>
        <v/>
      </c>
      <c r="AK165" s="362" t="str">
        <f t="shared" si="47"/>
        <v/>
      </c>
      <c r="AL165" s="362" t="str">
        <f t="shared" si="47"/>
        <v/>
      </c>
      <c r="AM165" s="362" t="str">
        <f t="shared" si="47"/>
        <v/>
      </c>
      <c r="AN165" s="362" t="str">
        <f t="shared" si="47"/>
        <v/>
      </c>
      <c r="AO165" s="362" t="str">
        <f t="shared" si="47"/>
        <v/>
      </c>
      <c r="AP165" s="362" t="str">
        <f t="shared" si="47"/>
        <v/>
      </c>
      <c r="AQ165" s="362" t="str">
        <f t="shared" si="47"/>
        <v/>
      </c>
      <c r="AR165" s="362" t="str">
        <f t="shared" si="47"/>
        <v/>
      </c>
      <c r="AS165" s="362" t="str">
        <f t="shared" si="47"/>
        <v/>
      </c>
      <c r="AT165" s="362" t="str">
        <f t="shared" si="47"/>
        <v/>
      </c>
      <c r="AU165" s="362" t="str">
        <f t="shared" si="47"/>
        <v/>
      </c>
      <c r="AV165" s="362" t="str">
        <f t="shared" si="47"/>
        <v/>
      </c>
      <c r="AW165" s="362" t="str">
        <f t="shared" si="47"/>
        <v/>
      </c>
      <c r="AX165" s="362" t="str">
        <f t="shared" si="47"/>
        <v/>
      </c>
      <c r="AY165" s="362" t="str">
        <f t="shared" si="47"/>
        <v/>
      </c>
      <c r="AZ165" s="362" t="str">
        <f t="shared" si="47"/>
        <v/>
      </c>
      <c r="BA165" s="363" t="str">
        <f t="shared" si="47"/>
        <v/>
      </c>
    </row>
    <row r="166" spans="1:53" x14ac:dyDescent="0.2">
      <c r="A166" s="340" t="str">
        <f>IF($B141=COUNT($A148:$A165),"",IF(A165&lt;DATE(YEAR(A165),MONTH($K$4),DAY($K$4)),DATE(YEAR(A165),MONTH($K$4),DAY($K$4)),IF(A165&lt;DATE(YEAR(A165),MONTH($K$5),DAY($K$5)),DATE(YEAR(A165),MONTH($K$5),DAY($K$5)),IF(A165&lt;DATE(YEAR(A165),MONTH($K$6),DAY($K$6)),DATE(YEAR(A165),MONTH($K$6),DAY($K$6)),DATE(YEAR(A165)+1,MONTH($K$3),DAY($K$3))))))</f>
        <v/>
      </c>
      <c r="B166" s="335" t="str">
        <f t="shared" si="41"/>
        <v/>
      </c>
      <c r="C166" s="362" t="str">
        <f t="shared" si="42"/>
        <v/>
      </c>
      <c r="D166" s="362" t="str">
        <f t="shared" si="47"/>
        <v/>
      </c>
      <c r="E166" s="362" t="str">
        <f t="shared" si="47"/>
        <v/>
      </c>
      <c r="F166" s="362" t="str">
        <f t="shared" si="47"/>
        <v/>
      </c>
      <c r="G166" s="362" t="str">
        <f t="shared" si="47"/>
        <v/>
      </c>
      <c r="H166" s="362" t="str">
        <f t="shared" si="47"/>
        <v/>
      </c>
      <c r="I166" s="362" t="str">
        <f t="shared" si="47"/>
        <v/>
      </c>
      <c r="J166" s="362" t="str">
        <f t="shared" si="47"/>
        <v/>
      </c>
      <c r="K166" s="362" t="str">
        <f t="shared" si="47"/>
        <v/>
      </c>
      <c r="L166" s="362" t="str">
        <f t="shared" si="47"/>
        <v/>
      </c>
      <c r="M166" s="362" t="str">
        <f t="shared" si="47"/>
        <v/>
      </c>
      <c r="N166" s="362" t="str">
        <f t="shared" si="47"/>
        <v/>
      </c>
      <c r="O166" s="362" t="str">
        <f t="shared" si="47"/>
        <v/>
      </c>
      <c r="P166" s="362" t="str">
        <f t="shared" si="47"/>
        <v/>
      </c>
      <c r="Q166" s="362" t="str">
        <f t="shared" si="47"/>
        <v/>
      </c>
      <c r="R166" s="362" t="str">
        <f t="shared" si="47"/>
        <v/>
      </c>
      <c r="S166" s="362" t="str">
        <f t="shared" si="47"/>
        <v/>
      </c>
      <c r="T166" s="362" t="str">
        <f t="shared" si="47"/>
        <v/>
      </c>
      <c r="U166" s="362" t="str">
        <f t="shared" si="47"/>
        <v/>
      </c>
      <c r="V166" s="362" t="str">
        <f t="shared" si="47"/>
        <v/>
      </c>
      <c r="W166" s="362" t="str">
        <f t="shared" si="47"/>
        <v/>
      </c>
      <c r="X166" s="362" t="str">
        <f t="shared" si="47"/>
        <v/>
      </c>
      <c r="Y166" s="362" t="str">
        <f t="shared" si="47"/>
        <v/>
      </c>
      <c r="Z166" s="362" t="str">
        <f t="shared" si="47"/>
        <v/>
      </c>
      <c r="AA166" s="362" t="str">
        <f t="shared" si="47"/>
        <v/>
      </c>
      <c r="AB166" s="362" t="str">
        <f t="shared" si="47"/>
        <v/>
      </c>
      <c r="AC166" s="362" t="str">
        <f t="shared" si="47"/>
        <v/>
      </c>
      <c r="AD166" s="362" t="str">
        <f t="shared" si="47"/>
        <v/>
      </c>
      <c r="AE166" s="362" t="str">
        <f t="shared" si="47"/>
        <v/>
      </c>
      <c r="AF166" s="362" t="str">
        <f t="shared" si="47"/>
        <v/>
      </c>
      <c r="AG166" s="362" t="str">
        <f t="shared" si="47"/>
        <v/>
      </c>
      <c r="AH166" s="362" t="str">
        <f t="shared" si="47"/>
        <v/>
      </c>
      <c r="AI166" s="362" t="str">
        <f t="shared" si="47"/>
        <v/>
      </c>
      <c r="AJ166" s="362" t="str">
        <f t="shared" si="47"/>
        <v/>
      </c>
      <c r="AK166" s="362" t="str">
        <f t="shared" si="47"/>
        <v/>
      </c>
      <c r="AL166" s="362" t="str">
        <f t="shared" si="47"/>
        <v/>
      </c>
      <c r="AM166" s="362" t="str">
        <f t="shared" si="47"/>
        <v/>
      </c>
      <c r="AN166" s="362" t="str">
        <f t="shared" si="47"/>
        <v/>
      </c>
      <c r="AO166" s="362" t="str">
        <f t="shared" si="47"/>
        <v/>
      </c>
      <c r="AP166" s="362" t="str">
        <f t="shared" si="47"/>
        <v/>
      </c>
      <c r="AQ166" s="362" t="str">
        <f t="shared" si="47"/>
        <v/>
      </c>
      <c r="AR166" s="362" t="str">
        <f t="shared" si="47"/>
        <v/>
      </c>
      <c r="AS166" s="362" t="str">
        <f t="shared" si="47"/>
        <v/>
      </c>
      <c r="AT166" s="362" t="str">
        <f t="shared" si="47"/>
        <v/>
      </c>
      <c r="AU166" s="362" t="str">
        <f t="shared" si="47"/>
        <v/>
      </c>
      <c r="AV166" s="362" t="str">
        <f t="shared" si="47"/>
        <v/>
      </c>
      <c r="AW166" s="362" t="str">
        <f t="shared" si="47"/>
        <v/>
      </c>
      <c r="AX166" s="362" t="str">
        <f t="shared" si="47"/>
        <v/>
      </c>
      <c r="AY166" s="362" t="str">
        <f t="shared" si="47"/>
        <v/>
      </c>
      <c r="AZ166" s="362" t="str">
        <f t="shared" si="47"/>
        <v/>
      </c>
      <c r="BA166" s="363" t="str">
        <f t="shared" si="47"/>
        <v/>
      </c>
    </row>
    <row r="167" spans="1:53" ht="13.5" thickBot="1" x14ac:dyDescent="0.25">
      <c r="A167" s="340" t="str">
        <f>IF($B141=COUNT($A148:$A166),"",IF(A166&lt;DATE(YEAR(A166),MONTH($K$4),DAY($K$4)),DATE(YEAR(A166),MONTH($K$4),DAY($K$4)),IF(A166&lt;DATE(YEAR(A166),MONTH($K$5),DAY($K$5)),DATE(YEAR(A166),MONTH($K$5),DAY($K$5)),IF(A166&lt;DATE(YEAR(A166),MONTH($K$6),DAY($K$6)),DATE(YEAR(A166),MONTH($K$6),DAY($K$6)),DATE(YEAR(A166)+1,MONTH($K$3),DAY($K$3))))))</f>
        <v/>
      </c>
      <c r="B167" s="342" t="str">
        <f t="shared" si="41"/>
        <v/>
      </c>
      <c r="C167" s="364" t="str">
        <f t="shared" si="42"/>
        <v/>
      </c>
      <c r="D167" s="364" t="str">
        <f t="shared" si="47"/>
        <v/>
      </c>
      <c r="E167" s="364" t="str">
        <f t="shared" si="47"/>
        <v/>
      </c>
      <c r="F167" s="364" t="str">
        <f t="shared" si="47"/>
        <v/>
      </c>
      <c r="G167" s="364" t="str">
        <f t="shared" si="47"/>
        <v/>
      </c>
      <c r="H167" s="364" t="str">
        <f t="shared" si="47"/>
        <v/>
      </c>
      <c r="I167" s="364" t="str">
        <f t="shared" si="47"/>
        <v/>
      </c>
      <c r="J167" s="364" t="str">
        <f t="shared" si="47"/>
        <v/>
      </c>
      <c r="K167" s="364" t="str">
        <f t="shared" si="47"/>
        <v/>
      </c>
      <c r="L167" s="364" t="str">
        <f t="shared" si="47"/>
        <v/>
      </c>
      <c r="M167" s="364" t="str">
        <f t="shared" si="47"/>
        <v/>
      </c>
      <c r="N167" s="364" t="str">
        <f t="shared" si="47"/>
        <v/>
      </c>
      <c r="O167" s="364" t="str">
        <f t="shared" si="47"/>
        <v/>
      </c>
      <c r="P167" s="364" t="str">
        <f t="shared" si="47"/>
        <v/>
      </c>
      <c r="Q167" s="364" t="str">
        <f t="shared" si="47"/>
        <v/>
      </c>
      <c r="R167" s="364" t="str">
        <f t="shared" si="47"/>
        <v/>
      </c>
      <c r="S167" s="364" t="str">
        <f t="shared" si="47"/>
        <v/>
      </c>
      <c r="T167" s="364" t="str">
        <f t="shared" si="47"/>
        <v/>
      </c>
      <c r="U167" s="364" t="str">
        <f t="shared" si="47"/>
        <v/>
      </c>
      <c r="V167" s="364" t="str">
        <f t="shared" si="47"/>
        <v/>
      </c>
      <c r="W167" s="364" t="str">
        <f t="shared" si="47"/>
        <v/>
      </c>
      <c r="X167" s="364" t="str">
        <f t="shared" si="47"/>
        <v/>
      </c>
      <c r="Y167" s="364" t="str">
        <f t="shared" si="47"/>
        <v/>
      </c>
      <c r="Z167" s="364" t="str">
        <f t="shared" si="47"/>
        <v/>
      </c>
      <c r="AA167" s="364" t="str">
        <f t="shared" si="47"/>
        <v/>
      </c>
      <c r="AB167" s="364" t="str">
        <f t="shared" si="47"/>
        <v/>
      </c>
      <c r="AC167" s="364" t="str">
        <f t="shared" si="47"/>
        <v/>
      </c>
      <c r="AD167" s="364" t="str">
        <f t="shared" si="47"/>
        <v/>
      </c>
      <c r="AE167" s="364" t="str">
        <f t="shared" si="47"/>
        <v/>
      </c>
      <c r="AF167" s="364" t="str">
        <f t="shared" si="47"/>
        <v/>
      </c>
      <c r="AG167" s="364" t="str">
        <f t="shared" si="47"/>
        <v/>
      </c>
      <c r="AH167" s="364" t="str">
        <f t="shared" si="47"/>
        <v/>
      </c>
      <c r="AI167" s="364" t="str">
        <f t="shared" si="47"/>
        <v/>
      </c>
      <c r="AJ167" s="364" t="str">
        <f t="shared" si="47"/>
        <v/>
      </c>
      <c r="AK167" s="364" t="str">
        <f t="shared" si="47"/>
        <v/>
      </c>
      <c r="AL167" s="364" t="str">
        <f t="shared" si="47"/>
        <v/>
      </c>
      <c r="AM167" s="364" t="str">
        <f t="shared" si="47"/>
        <v/>
      </c>
      <c r="AN167" s="364" t="str">
        <f t="shared" si="47"/>
        <v/>
      </c>
      <c r="AO167" s="364" t="str">
        <f t="shared" si="47"/>
        <v/>
      </c>
      <c r="AP167" s="364" t="str">
        <f t="shared" si="47"/>
        <v/>
      </c>
      <c r="AQ167" s="364" t="str">
        <f t="shared" si="47"/>
        <v/>
      </c>
      <c r="AR167" s="364" t="str">
        <f t="shared" si="47"/>
        <v/>
      </c>
      <c r="AS167" s="364" t="str">
        <f t="shared" si="47"/>
        <v/>
      </c>
      <c r="AT167" s="364" t="str">
        <f t="shared" si="47"/>
        <v/>
      </c>
      <c r="AU167" s="364" t="str">
        <f t="shared" si="47"/>
        <v/>
      </c>
      <c r="AV167" s="364" t="str">
        <f t="shared" si="47"/>
        <v/>
      </c>
      <c r="AW167" s="364" t="str">
        <f t="shared" si="47"/>
        <v/>
      </c>
      <c r="AX167" s="364" t="str">
        <f t="shared" si="47"/>
        <v/>
      </c>
      <c r="AY167" s="364" t="str">
        <f t="shared" si="47"/>
        <v/>
      </c>
      <c r="AZ167" s="364" t="str">
        <f t="shared" si="47"/>
        <v/>
      </c>
      <c r="BA167" s="365" t="str">
        <f t="shared" si="47"/>
        <v/>
      </c>
    </row>
    <row r="169" spans="1:53" ht="13.5" thickBot="1" x14ac:dyDescent="0.25"/>
    <row r="170" spans="1:53" x14ac:dyDescent="0.2">
      <c r="A170" s="336" t="s">
        <v>351</v>
      </c>
      <c r="B170" s="337"/>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c r="AA170" s="338"/>
      <c r="AB170" s="338"/>
      <c r="AC170" s="338"/>
      <c r="AD170" s="338"/>
      <c r="AE170" s="338"/>
      <c r="AF170" s="338"/>
      <c r="AG170" s="338"/>
      <c r="AH170" s="338"/>
      <c r="AI170" s="338"/>
      <c r="AJ170" s="338"/>
      <c r="AK170" s="338"/>
      <c r="AL170" s="338"/>
      <c r="AM170" s="338"/>
      <c r="AN170" s="338"/>
      <c r="AO170" s="338"/>
      <c r="AP170" s="338"/>
      <c r="AQ170" s="338"/>
      <c r="AR170" s="338"/>
      <c r="AS170" s="338"/>
      <c r="AT170" s="338"/>
      <c r="AU170" s="338"/>
      <c r="AV170" s="338"/>
      <c r="AW170" s="338"/>
      <c r="AX170" s="338"/>
      <c r="AY170" s="338"/>
      <c r="AZ170" s="338"/>
      <c r="BA170" s="339"/>
    </row>
    <row r="171" spans="1:53" x14ac:dyDescent="0.2">
      <c r="A171" s="100" t="s">
        <v>209</v>
      </c>
      <c r="B171" s="315" t="str">
        <f>IF(Mijlpalenbegroting!$F$70&gt;0,IF(Mijlpalenbegroting!$F$71&gt;0,IF(Mijlpalenbegroting!$F$70&lt;Betaalritme!$B$7,Betaalritme!$B$7,Mijlpalenbegroting!$F$70),"Startdatum mijlpaal is niet opgegeven op tabblad 'Mijlpalenbegroting'"),"")</f>
        <v/>
      </c>
      <c r="C171" s="344"/>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22"/>
    </row>
    <row r="172" spans="1:53" x14ac:dyDescent="0.2">
      <c r="A172" s="100" t="s">
        <v>311</v>
      </c>
      <c r="B172" s="315" t="str">
        <f>IF(Mijlpalenbegroting!$F$70&gt;0,IF(Mijlpalenbegroting!$F$71&gt;0,Mijlpalenbegroting!$F$71,"De einddatum van de mijlpaal is niet ingevuld op het tabblad 'Mijlpalenbegroting'"),"")</f>
        <v/>
      </c>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22"/>
    </row>
    <row r="173" spans="1:53" x14ac:dyDescent="0.2">
      <c r="A173" s="355" t="s">
        <v>317</v>
      </c>
      <c r="B173" s="345">
        <f>IF(OR(B171="",B172=""),0,DAYS360(B171,B172)/30)</f>
        <v>0</v>
      </c>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22"/>
    </row>
    <row r="174" spans="1:53" x14ac:dyDescent="0.2">
      <c r="A174" s="355" t="s">
        <v>318</v>
      </c>
      <c r="B174" s="345">
        <f>IF($B172="",0,IF(AND($A181=$O$2,$A181=$O$3),IF(IFERROR(ROUNDDOWN(1+(DAYS360($A181,$B172)-1)/90,0),0)&lt;1,1,ROUNDDOWN(1+(DAYS360($A181,$B172)-1)/90,0)),IF(AND($A181=$O$2,$O$3-$O$2&gt;14),IF(IFERROR(ROUNDDOWN(1+(DAYS360($A181,$B172)-1)/90,0),0)&lt;1,1,ROUNDDOWN(1+(DAYS360($A181,$B172)-1)/90,0)),IF(IFERROR(ROUNDDOWN(1+(DAYS360($A181,$B172)-1)/90,0),0)&lt;1,1,ROUNDDOWN(1+(DAYS360($A181,$B172)-1)/90,0)))))</f>
        <v>0</v>
      </c>
      <c r="C174" s="3"/>
      <c r="D174" s="346" t="s">
        <v>315</v>
      </c>
      <c r="E174" s="3"/>
      <c r="F174" s="347" t="str">
        <f>IF(ISNUMBER(B171),IF(B171=DATE(YEAR(B171),MONTH($K$3),DAY($K$3)),B171,IF(B171&lt;=DATE(YEAR(B171),MONTH($K$4),DAY($K$4)),DATE(YEAR(B171),MONTH($K$4),DAY($K$4)),IF(B171&lt;=DATE(YEAR(B171),MONTH($K$5),DAY($K$5)),DATE(YEAR(B171),MONTH($K$5),DAY($K$5)),IF(B171&lt;=DATE(YEAR(B171),MONTH($K$6),DAY($K$6)),DATE(YEAR(B171),MONTH($K$6),DAY($K$6)),DATE(YEAR(B171)+1,MONTH($K$3),DAY($K$3)))))),"")</f>
        <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22"/>
    </row>
    <row r="175" spans="1:53" x14ac:dyDescent="0.2">
      <c r="A175" s="320"/>
      <c r="B175" s="3"/>
      <c r="C175" s="439" t="str">
        <f>IF(Deelnemersoverzicht!$C$16&gt;0,Deelnemersoverzicht!$C$16,"")</f>
        <v/>
      </c>
      <c r="D175" s="439" t="str">
        <f>IF(Deelnemersoverzicht!$C$17&gt;0,Deelnemersoverzicht!$C$17,"")</f>
        <v/>
      </c>
      <c r="E175" s="439" t="str">
        <f>IF(Deelnemersoverzicht!$C$18&gt;0,Deelnemersoverzicht!$C$18,"")</f>
        <v/>
      </c>
      <c r="F175" s="439" t="str">
        <f>IF(Deelnemersoverzicht!$C$19&gt;0,Deelnemersoverzicht!$C$19,"")</f>
        <v/>
      </c>
      <c r="G175" s="439" t="str">
        <f>IF(Deelnemersoverzicht!$C$20&gt;0,Deelnemersoverzicht!$C$20,"")</f>
        <v/>
      </c>
      <c r="H175" s="439" t="str">
        <f>IF(Deelnemersoverzicht!$C$21&gt;0,Deelnemersoverzicht!$C$21,"")</f>
        <v/>
      </c>
      <c r="I175" s="439" t="str">
        <f>IF(Deelnemersoverzicht!$C$22&gt;0,Deelnemersoverzicht!$C$22,"")</f>
        <v/>
      </c>
      <c r="J175" s="439" t="str">
        <f>IF(Deelnemersoverzicht!$C$23&gt;0,Deelnemersoverzicht!$C$23,"")</f>
        <v/>
      </c>
      <c r="K175" s="439" t="str">
        <f>IF(Deelnemersoverzicht!$C$24&gt;0,Deelnemersoverzicht!$C$24,"")</f>
        <v/>
      </c>
      <c r="L175" s="439" t="str">
        <f>IF(Deelnemersoverzicht!$C$25&gt;0,Deelnemersoverzicht!$C$25,"")</f>
        <v/>
      </c>
      <c r="M175" s="439" t="str">
        <f>IF(Deelnemersoverzicht!$C$26&gt;0,Deelnemersoverzicht!$C$26,"")</f>
        <v/>
      </c>
      <c r="N175" s="439" t="str">
        <f>IF(Deelnemersoverzicht!$C$27&gt;0,Deelnemersoverzicht!$C$27,"")</f>
        <v/>
      </c>
      <c r="O175" s="439" t="str">
        <f>IF(Deelnemersoverzicht!$C$28&gt;0,Deelnemersoverzicht!$C$28,"")</f>
        <v/>
      </c>
      <c r="P175" s="439" t="str">
        <f>IF(Deelnemersoverzicht!$C$29&gt;0,Deelnemersoverzicht!$C$29,"")</f>
        <v/>
      </c>
      <c r="Q175" s="439" t="str">
        <f>IF(Deelnemersoverzicht!$C$30&gt;0,Deelnemersoverzicht!$C$30,"")</f>
        <v/>
      </c>
      <c r="R175" s="439" t="str">
        <f>IF(Deelnemersoverzicht!$C$31&gt;0,Deelnemersoverzicht!$C$31,"")</f>
        <v/>
      </c>
      <c r="S175" s="439" t="str">
        <f>IF(Deelnemersoverzicht!$C$32&gt;0,Deelnemersoverzicht!$C$32,"")</f>
        <v/>
      </c>
      <c r="T175" s="439" t="str">
        <f>IF(Deelnemersoverzicht!$C$33&gt;0,Deelnemersoverzicht!$C$33,"")</f>
        <v/>
      </c>
      <c r="U175" s="439" t="str">
        <f>IF(Deelnemersoverzicht!$C$34&gt;0,Deelnemersoverzicht!$C$34,"")</f>
        <v/>
      </c>
      <c r="V175" s="439" t="str">
        <f>IF(Deelnemersoverzicht!$C$35&gt;0,Deelnemersoverzicht!$C$35,"")</f>
        <v/>
      </c>
      <c r="W175" s="439" t="str">
        <f>IF(Deelnemersoverzicht!$C$36&gt;0,Deelnemersoverzicht!$C$36,"")</f>
        <v/>
      </c>
      <c r="X175" s="439" t="str">
        <f>IF(Deelnemersoverzicht!$C$37&gt;0,Deelnemersoverzicht!$C$37,"")</f>
        <v/>
      </c>
      <c r="Y175" s="439" t="str">
        <f>IF(Deelnemersoverzicht!$C$38&gt;0,Deelnemersoverzicht!$C$38,"")</f>
        <v/>
      </c>
      <c r="Z175" s="439" t="str">
        <f>IF(Deelnemersoverzicht!$C$39&gt;0,Deelnemersoverzicht!$C$39,"")</f>
        <v/>
      </c>
      <c r="AA175" s="439" t="str">
        <f>IF(Deelnemersoverzicht!$C$40&gt;0,Deelnemersoverzicht!$C$40,"")</f>
        <v/>
      </c>
      <c r="AB175" s="439" t="str">
        <f>IF(Deelnemersoverzicht!$C$41&gt;0,Deelnemersoverzicht!$C$41,"")</f>
        <v/>
      </c>
      <c r="AC175" s="439" t="str">
        <f>IF(Deelnemersoverzicht!$C$42&gt;0,Deelnemersoverzicht!$C$42,"")</f>
        <v/>
      </c>
      <c r="AD175" s="439" t="str">
        <f>IF(Deelnemersoverzicht!$C$43&gt;0,Deelnemersoverzicht!$C$43,"")</f>
        <v/>
      </c>
      <c r="AE175" s="439" t="str">
        <f>IF(Deelnemersoverzicht!$C$44&gt;0,Deelnemersoverzicht!$C$44,"")</f>
        <v/>
      </c>
      <c r="AF175" s="439" t="str">
        <f>IF(Deelnemersoverzicht!$C$45&gt;0,Deelnemersoverzicht!$C$45,"")</f>
        <v/>
      </c>
      <c r="AG175" s="439" t="str">
        <f>IF(Deelnemersoverzicht!$C$46&gt;0,Deelnemersoverzicht!$C$46,"")</f>
        <v/>
      </c>
      <c r="AH175" s="439" t="str">
        <f>IF(Deelnemersoverzicht!$C$47&gt;0,Deelnemersoverzicht!$C$47,"")</f>
        <v/>
      </c>
      <c r="AI175" s="439" t="str">
        <f>IF(Deelnemersoverzicht!$C$48&gt;0,Deelnemersoverzicht!$C$48,"")</f>
        <v/>
      </c>
      <c r="AJ175" s="439" t="str">
        <f>IF(Deelnemersoverzicht!$C$49&gt;0,Deelnemersoverzicht!$C$49,"")</f>
        <v/>
      </c>
      <c r="AK175" s="439" t="str">
        <f>IF(Deelnemersoverzicht!$C$50&gt;0,Deelnemersoverzicht!$C$50,"")</f>
        <v/>
      </c>
      <c r="AL175" s="439" t="str">
        <f>IF(Deelnemersoverzicht!$C$51&gt;0,Deelnemersoverzicht!$C$51,"")</f>
        <v/>
      </c>
      <c r="AM175" s="439" t="str">
        <f>IF(Deelnemersoverzicht!$C$52&gt;0,Deelnemersoverzicht!$C$52,"")</f>
        <v/>
      </c>
      <c r="AN175" s="439" t="str">
        <f>IF(Deelnemersoverzicht!$C$53&gt;0,Deelnemersoverzicht!$C$53,"")</f>
        <v/>
      </c>
      <c r="AO175" s="439" t="str">
        <f>IF(Deelnemersoverzicht!$C$54&gt;0,Deelnemersoverzicht!$C$54,"")</f>
        <v/>
      </c>
      <c r="AP175" s="439" t="str">
        <f>IF(Deelnemersoverzicht!$C$55&gt;0,Deelnemersoverzicht!$C$55,"")</f>
        <v/>
      </c>
      <c r="AQ175" s="439" t="str">
        <f>IF(Deelnemersoverzicht!$C$56&gt;0,Deelnemersoverzicht!$C$56,"")</f>
        <v/>
      </c>
      <c r="AR175" s="439" t="str">
        <f>IF(Deelnemersoverzicht!$C$57&gt;0,Deelnemersoverzicht!$C$57,"")</f>
        <v/>
      </c>
      <c r="AS175" s="439" t="str">
        <f>IF(Deelnemersoverzicht!$C$58&gt;0,Deelnemersoverzicht!$C$58,"")</f>
        <v/>
      </c>
      <c r="AT175" s="439" t="str">
        <f>IF(Deelnemersoverzicht!$C$59&gt;0,Deelnemersoverzicht!$C$59,"")</f>
        <v/>
      </c>
      <c r="AU175" s="439" t="str">
        <f>IF(Deelnemersoverzicht!$C$60&gt;0,Deelnemersoverzicht!$C$60,"")</f>
        <v/>
      </c>
      <c r="AV175" s="439" t="str">
        <f>IF(Deelnemersoverzicht!$C$61&gt;0,Deelnemersoverzicht!$C$61,"")</f>
        <v/>
      </c>
      <c r="AW175" s="439" t="str">
        <f>IF(Deelnemersoverzicht!$C$62&gt;0,Deelnemersoverzicht!$C$62,"")</f>
        <v/>
      </c>
      <c r="AX175" s="439" t="str">
        <f>IF(Deelnemersoverzicht!$C$63&gt;0,Deelnemersoverzicht!$C$63,"")</f>
        <v/>
      </c>
      <c r="AY175" s="439" t="str">
        <f>IF(Deelnemersoverzicht!$C$64&gt;0,Deelnemersoverzicht!$C$64,"")</f>
        <v/>
      </c>
      <c r="AZ175" s="439" t="str">
        <f>IF(Deelnemersoverzicht!$C$65&gt;0,Deelnemersoverzicht!$C$65,"")</f>
        <v/>
      </c>
      <c r="BA175" s="456" t="str">
        <f>IF(Deelnemersoverzicht!$C$66&gt;0,Deelnemersoverzicht!$C$66,"")</f>
        <v/>
      </c>
    </row>
    <row r="176" spans="1:53" x14ac:dyDescent="0.2">
      <c r="A176" s="320"/>
      <c r="B176" s="350" t="s">
        <v>17</v>
      </c>
      <c r="C176" s="352" t="s">
        <v>269</v>
      </c>
      <c r="D176" s="350" t="s">
        <v>19</v>
      </c>
      <c r="E176" s="350" t="s">
        <v>20</v>
      </c>
      <c r="F176" s="350" t="s">
        <v>21</v>
      </c>
      <c r="G176" s="350" t="s">
        <v>22</v>
      </c>
      <c r="H176" s="350" t="s">
        <v>23</v>
      </c>
      <c r="I176" s="350" t="s">
        <v>24</v>
      </c>
      <c r="J176" s="350" t="s">
        <v>25</v>
      </c>
      <c r="K176" s="350" t="s">
        <v>26</v>
      </c>
      <c r="L176" s="350" t="s">
        <v>27</v>
      </c>
      <c r="M176" s="350" t="s">
        <v>28</v>
      </c>
      <c r="N176" s="350" t="s">
        <v>29</v>
      </c>
      <c r="O176" s="350" t="s">
        <v>30</v>
      </c>
      <c r="P176" s="350" t="s">
        <v>31</v>
      </c>
      <c r="Q176" s="350" t="s">
        <v>32</v>
      </c>
      <c r="R176" s="350" t="s">
        <v>33</v>
      </c>
      <c r="S176" s="350" t="s">
        <v>34</v>
      </c>
      <c r="T176" s="350" t="s">
        <v>35</v>
      </c>
      <c r="U176" s="350" t="s">
        <v>36</v>
      </c>
      <c r="V176" s="350" t="s">
        <v>104</v>
      </c>
      <c r="W176" s="350" t="s">
        <v>105</v>
      </c>
      <c r="X176" s="350" t="s">
        <v>130</v>
      </c>
      <c r="Y176" s="350" t="s">
        <v>131</v>
      </c>
      <c r="Z176" s="350" t="s">
        <v>132</v>
      </c>
      <c r="AA176" s="350" t="s">
        <v>133</v>
      </c>
      <c r="AB176" s="350" t="s">
        <v>134</v>
      </c>
      <c r="AC176" s="350" t="s">
        <v>169</v>
      </c>
      <c r="AD176" s="350" t="s">
        <v>170</v>
      </c>
      <c r="AE176" s="350" t="s">
        <v>171</v>
      </c>
      <c r="AF176" s="350" t="s">
        <v>172</v>
      </c>
      <c r="AG176" s="350" t="s">
        <v>173</v>
      </c>
      <c r="AH176" s="350" t="s">
        <v>174</v>
      </c>
      <c r="AI176" s="350" t="s">
        <v>175</v>
      </c>
      <c r="AJ176" s="350" t="s">
        <v>176</v>
      </c>
      <c r="AK176" s="350" t="s">
        <v>177</v>
      </c>
      <c r="AL176" s="350" t="s">
        <v>178</v>
      </c>
      <c r="AM176" s="350" t="s">
        <v>179</v>
      </c>
      <c r="AN176" s="350" t="s">
        <v>180</v>
      </c>
      <c r="AO176" s="350" t="s">
        <v>181</v>
      </c>
      <c r="AP176" s="350" t="s">
        <v>182</v>
      </c>
      <c r="AQ176" s="350" t="s">
        <v>183</v>
      </c>
      <c r="AR176" s="350" t="s">
        <v>184</v>
      </c>
      <c r="AS176" s="350" t="s">
        <v>185</v>
      </c>
      <c r="AT176" s="350" t="s">
        <v>186</v>
      </c>
      <c r="AU176" s="350" t="s">
        <v>187</v>
      </c>
      <c r="AV176" s="350" t="s">
        <v>188</v>
      </c>
      <c r="AW176" s="350" t="s">
        <v>189</v>
      </c>
      <c r="AX176" s="350" t="s">
        <v>190</v>
      </c>
      <c r="AY176" s="350" t="s">
        <v>191</v>
      </c>
      <c r="AZ176" s="350" t="s">
        <v>192</v>
      </c>
      <c r="BA176" s="353" t="s">
        <v>193</v>
      </c>
    </row>
    <row r="177" spans="1:53" x14ac:dyDescent="0.2">
      <c r="A177" s="321" t="s">
        <v>313</v>
      </c>
      <c r="B177" s="343">
        <f ca="1">IFERROR((Mijlpalenbegroting!$F$69/Financiering!$AA$58)*Financiering!$AB$58,0)</f>
        <v>0</v>
      </c>
      <c r="C177" s="356">
        <f ca="1">IFERROR((Mijlpalenbegroting!$F$18/Financiering!$AA$7)*Financiering!$AB$7,0)</f>
        <v>0</v>
      </c>
      <c r="D177" s="356">
        <f ca="1">IFERROR((Mijlpalenbegroting!$F$19/Financiering!$AA$8)*Financiering!$AB$8,0)</f>
        <v>0</v>
      </c>
      <c r="E177" s="356">
        <f ca="1">IFERROR((Mijlpalenbegroting!$F$20/Financiering!$AA$9)*Financiering!$AB$9,0)</f>
        <v>0</v>
      </c>
      <c r="F177" s="356">
        <f ca="1">IFERROR((Mijlpalenbegroting!$F$21/Financiering!$AA$10)*Financiering!$AB$10,0)</f>
        <v>0</v>
      </c>
      <c r="G177" s="356">
        <f ca="1">IFERROR((Mijlpalenbegroting!$F$22/Financiering!$AA$11)*Financiering!$AB$11,0)</f>
        <v>0</v>
      </c>
      <c r="H177" s="356">
        <f ca="1">IFERROR((Mijlpalenbegroting!$F$23/Financiering!$AA$12)*Financiering!$AB$12,0)</f>
        <v>0</v>
      </c>
      <c r="I177" s="356">
        <f ca="1">IFERROR((Mijlpalenbegroting!$F$24/Financiering!$AA$13)*Financiering!$AB$13,0)</f>
        <v>0</v>
      </c>
      <c r="J177" s="356">
        <f ca="1">IFERROR((Mijlpalenbegroting!$F$25/Financiering!$AA$14)*Financiering!$AB$14,0)</f>
        <v>0</v>
      </c>
      <c r="K177" s="356">
        <f ca="1">IFERROR((Mijlpalenbegroting!$F$26/Financiering!$AA$15)*Financiering!$AB$15,0)</f>
        <v>0</v>
      </c>
      <c r="L177" s="356">
        <f ca="1">IFERROR((Mijlpalenbegroting!$F$27/Financiering!$AA$16)*Financiering!$AB$16,0)</f>
        <v>0</v>
      </c>
      <c r="M177" s="356">
        <f ca="1">IFERROR((Mijlpalenbegroting!$F$28/Financiering!$AA$17)*Financiering!$AB$17,0)</f>
        <v>0</v>
      </c>
      <c r="N177" s="356">
        <f ca="1">IFERROR((Mijlpalenbegroting!$F$29/Financiering!$AA$18)*Financiering!$AB$18,0)</f>
        <v>0</v>
      </c>
      <c r="O177" s="356">
        <f ca="1">IFERROR((Mijlpalenbegroting!$F$30/Financiering!$AA$19)*Financiering!$AB$19,0)</f>
        <v>0</v>
      </c>
      <c r="P177" s="356">
        <f ca="1">IFERROR((Mijlpalenbegroting!$F$31/Financiering!$AA$20)*Financiering!$AB$20,0)</f>
        <v>0</v>
      </c>
      <c r="Q177" s="356">
        <f ca="1">IFERROR((Mijlpalenbegroting!$F$32/Financiering!$AA$21)*Financiering!$AB$21,0)</f>
        <v>0</v>
      </c>
      <c r="R177" s="356">
        <f ca="1">IFERROR((Mijlpalenbegroting!$F$33/Financiering!$AA$22)*Financiering!$AB$22,0)</f>
        <v>0</v>
      </c>
      <c r="S177" s="356">
        <f ca="1">IFERROR((Mijlpalenbegroting!$F$34/Financiering!$AA$23)*Financiering!$AB$23,0)</f>
        <v>0</v>
      </c>
      <c r="T177" s="356">
        <f ca="1">IFERROR((Mijlpalenbegroting!$F$35/Financiering!$AA$24)*Financiering!$AB$24,0)</f>
        <v>0</v>
      </c>
      <c r="U177" s="356">
        <f ca="1">IFERROR((Mijlpalenbegroting!$F$36/Financiering!$AA$25)*Financiering!$AB$25,0)</f>
        <v>0</v>
      </c>
      <c r="V177" s="356">
        <f ca="1">IFERROR((Mijlpalenbegroting!$F$37/Financiering!$AA$26)*Financiering!$AB$26,0)</f>
        <v>0</v>
      </c>
      <c r="W177" s="356">
        <f ca="1">IFERROR((Mijlpalenbegroting!$F$38/Financiering!$AA$27)*Financiering!$AB$27,0)</f>
        <v>0</v>
      </c>
      <c r="X177" s="356">
        <f ca="1">IFERROR((Mijlpalenbegroting!$F$39/Financiering!$AA$28)*Financiering!$AB$28,0)</f>
        <v>0</v>
      </c>
      <c r="Y177" s="356">
        <f ca="1">IFERROR((Mijlpalenbegroting!$F$40/Financiering!$AA$29)*Financiering!$AB$29,0)</f>
        <v>0</v>
      </c>
      <c r="Z177" s="356">
        <f ca="1">IFERROR((Mijlpalenbegroting!$F$41/Financiering!$AA$30)*Financiering!$AB$30,0)</f>
        <v>0</v>
      </c>
      <c r="AA177" s="356">
        <f ca="1">IFERROR((Mijlpalenbegroting!$F$42/Financiering!$AA$31)*Financiering!$AB$31,0)</f>
        <v>0</v>
      </c>
      <c r="AB177" s="356">
        <f ca="1">IFERROR((Mijlpalenbegroting!$F$43/Financiering!$AA$32)*Financiering!$AB$32,0)</f>
        <v>0</v>
      </c>
      <c r="AC177" s="356">
        <f>IFERROR((Mijlpalenbegroting!$F$44/Financiering!$AA$33)*Financiering!$AB$33,0)</f>
        <v>0</v>
      </c>
      <c r="AD177" s="356">
        <f>IFERROR((Mijlpalenbegroting!$F$45/Financiering!$AA$34)*Financiering!$AB$34,0)</f>
        <v>0</v>
      </c>
      <c r="AE177" s="356">
        <f>IFERROR((Mijlpalenbegroting!$F$46/Financiering!$AA$35)*Financiering!$AB$35,0)</f>
        <v>0</v>
      </c>
      <c r="AF177" s="356">
        <f>IFERROR((Mijlpalenbegroting!$F$47/Financiering!$AA$36)*Financiering!$AB$36,0)</f>
        <v>0</v>
      </c>
      <c r="AG177" s="356">
        <f>IFERROR((Mijlpalenbegroting!$F$48/Financiering!$AA$37)*Financiering!$AB$37,0)</f>
        <v>0</v>
      </c>
      <c r="AH177" s="356">
        <f>IFERROR((Mijlpalenbegroting!$F$49/Financiering!$AA$38)*Financiering!$AB$38,0)</f>
        <v>0</v>
      </c>
      <c r="AI177" s="356">
        <f>IFERROR((Mijlpalenbegroting!$F$50/Financiering!$AA$39)*Financiering!$AB$39,0)</f>
        <v>0</v>
      </c>
      <c r="AJ177" s="356">
        <f>IFERROR((Mijlpalenbegroting!$F$51/Financiering!$AA$40)*Financiering!$AB$40,0)</f>
        <v>0</v>
      </c>
      <c r="AK177" s="356">
        <f>IFERROR((Mijlpalenbegroting!$F$52/Financiering!$AA$41)*Financiering!$AB$41,0)</f>
        <v>0</v>
      </c>
      <c r="AL177" s="356">
        <f>IFERROR((Mijlpalenbegroting!$F$53/Financiering!$AA$42)*Financiering!$AB$42,0)</f>
        <v>0</v>
      </c>
      <c r="AM177" s="356">
        <f>IFERROR((Mijlpalenbegroting!$F$54/Financiering!$AA$43)*Financiering!$AB$43,0)</f>
        <v>0</v>
      </c>
      <c r="AN177" s="356">
        <f>IFERROR((Mijlpalenbegroting!$F$55/Financiering!$AA$44)*Financiering!$AB$44,0)</f>
        <v>0</v>
      </c>
      <c r="AO177" s="356">
        <f>IFERROR((Mijlpalenbegroting!$F$56/Financiering!$AA$45)*Financiering!$AB$45,0)</f>
        <v>0</v>
      </c>
      <c r="AP177" s="356">
        <f>IFERROR((Mijlpalenbegroting!$F$57/Financiering!$AA$46)*Financiering!$AB$46,0)</f>
        <v>0</v>
      </c>
      <c r="AQ177" s="356">
        <f>IFERROR((Mijlpalenbegroting!$F$58/Financiering!$AA$47)*Financiering!$AB$47,0)</f>
        <v>0</v>
      </c>
      <c r="AR177" s="356">
        <f>IFERROR((Mijlpalenbegroting!$F$59/Financiering!$AA$48)*Financiering!$AB$48,0)</f>
        <v>0</v>
      </c>
      <c r="AS177" s="356">
        <f>IFERROR((Mijlpalenbegroting!$F$60/Financiering!$AA$49)*Financiering!$AB$49,0)</f>
        <v>0</v>
      </c>
      <c r="AT177" s="356">
        <f>IFERROR((Mijlpalenbegroting!$F$61/Financiering!$AA$50)*Financiering!$AB$50,0)</f>
        <v>0</v>
      </c>
      <c r="AU177" s="356">
        <f>IFERROR((Mijlpalenbegroting!$F$62/Financiering!$AA$51)*Financiering!$AB$51,0)</f>
        <v>0</v>
      </c>
      <c r="AV177" s="356">
        <f>IFERROR((Mijlpalenbegroting!$F$63/Financiering!$AA$52)*Financiering!$AB$52,0)</f>
        <v>0</v>
      </c>
      <c r="AW177" s="356">
        <f>IFERROR((Mijlpalenbegroting!$F$64/Financiering!$AA$53)*Financiering!$AB$53,0)</f>
        <v>0</v>
      </c>
      <c r="AX177" s="356">
        <f>IFERROR((Mijlpalenbegroting!$F$65/Financiering!$AA$54)*Financiering!$AB$54,0)</f>
        <v>0</v>
      </c>
      <c r="AY177" s="356">
        <f>IFERROR((Mijlpalenbegroting!$F$66/Financiering!$AA$55)*Financiering!$AB$55,0)</f>
        <v>0</v>
      </c>
      <c r="AZ177" s="356">
        <f>IFERROR((Mijlpalenbegroting!$F$67/Financiering!$AA$56)*Financiering!$AB$56,0)</f>
        <v>0</v>
      </c>
      <c r="BA177" s="356">
        <f>IFERROR((Mijlpalenbegroting!$F$68/Financiering!$AA$57)*Financiering!$AB$57,0)</f>
        <v>0</v>
      </c>
    </row>
    <row r="178" spans="1:53" x14ac:dyDescent="0.2">
      <c r="A178" s="323">
        <v>0.9</v>
      </c>
      <c r="B178" s="343">
        <f ca="1">SUM(C178:BA178)</f>
        <v>0</v>
      </c>
      <c r="C178" s="357">
        <f t="shared" ref="C178:AH178" ca="1" si="48">IF(C$46&gt;C$47,$A$47*C177,C177)</f>
        <v>0</v>
      </c>
      <c r="D178" s="357">
        <f t="shared" ca="1" si="48"/>
        <v>0</v>
      </c>
      <c r="E178" s="357">
        <f t="shared" ca="1" si="48"/>
        <v>0</v>
      </c>
      <c r="F178" s="357">
        <f t="shared" ca="1" si="48"/>
        <v>0</v>
      </c>
      <c r="G178" s="357">
        <f t="shared" ca="1" si="48"/>
        <v>0</v>
      </c>
      <c r="H178" s="357">
        <f t="shared" ca="1" si="48"/>
        <v>0</v>
      </c>
      <c r="I178" s="357">
        <f t="shared" ca="1" si="48"/>
        <v>0</v>
      </c>
      <c r="J178" s="357">
        <f t="shared" ca="1" si="48"/>
        <v>0</v>
      </c>
      <c r="K178" s="357">
        <f t="shared" ca="1" si="48"/>
        <v>0</v>
      </c>
      <c r="L178" s="357">
        <f t="shared" ca="1" si="48"/>
        <v>0</v>
      </c>
      <c r="M178" s="357">
        <f t="shared" ca="1" si="48"/>
        <v>0</v>
      </c>
      <c r="N178" s="357">
        <f t="shared" ca="1" si="48"/>
        <v>0</v>
      </c>
      <c r="O178" s="357">
        <f t="shared" ca="1" si="48"/>
        <v>0</v>
      </c>
      <c r="P178" s="357">
        <f t="shared" ca="1" si="48"/>
        <v>0</v>
      </c>
      <c r="Q178" s="357">
        <f t="shared" ca="1" si="48"/>
        <v>0</v>
      </c>
      <c r="R178" s="357">
        <f t="shared" ca="1" si="48"/>
        <v>0</v>
      </c>
      <c r="S178" s="357">
        <f t="shared" ca="1" si="48"/>
        <v>0</v>
      </c>
      <c r="T178" s="357">
        <f t="shared" ca="1" si="48"/>
        <v>0</v>
      </c>
      <c r="U178" s="357">
        <f t="shared" ca="1" si="48"/>
        <v>0</v>
      </c>
      <c r="V178" s="357">
        <f t="shared" ca="1" si="48"/>
        <v>0</v>
      </c>
      <c r="W178" s="357">
        <f t="shared" ca="1" si="48"/>
        <v>0</v>
      </c>
      <c r="X178" s="357">
        <f t="shared" ca="1" si="48"/>
        <v>0</v>
      </c>
      <c r="Y178" s="357">
        <f t="shared" ca="1" si="48"/>
        <v>0</v>
      </c>
      <c r="Z178" s="357">
        <f t="shared" ca="1" si="48"/>
        <v>0</v>
      </c>
      <c r="AA178" s="357">
        <f t="shared" ca="1" si="48"/>
        <v>0</v>
      </c>
      <c r="AB178" s="357">
        <f t="shared" ca="1" si="48"/>
        <v>0</v>
      </c>
      <c r="AC178" s="357">
        <f t="shared" si="48"/>
        <v>0</v>
      </c>
      <c r="AD178" s="357">
        <f t="shared" si="48"/>
        <v>0</v>
      </c>
      <c r="AE178" s="357">
        <f t="shared" si="48"/>
        <v>0</v>
      </c>
      <c r="AF178" s="357">
        <f t="shared" si="48"/>
        <v>0</v>
      </c>
      <c r="AG178" s="357">
        <f t="shared" si="48"/>
        <v>0</v>
      </c>
      <c r="AH178" s="357">
        <f t="shared" si="48"/>
        <v>0</v>
      </c>
      <c r="AI178" s="357">
        <f t="shared" ref="AI178:BA178" si="49">IF(AI$46&gt;AI$47,$A$47*AI177,AI177)</f>
        <v>0</v>
      </c>
      <c r="AJ178" s="357">
        <f t="shared" si="49"/>
        <v>0</v>
      </c>
      <c r="AK178" s="357">
        <f t="shared" si="49"/>
        <v>0</v>
      </c>
      <c r="AL178" s="357">
        <f t="shared" si="49"/>
        <v>0</v>
      </c>
      <c r="AM178" s="357">
        <f t="shared" si="49"/>
        <v>0</v>
      </c>
      <c r="AN178" s="357">
        <f t="shared" si="49"/>
        <v>0</v>
      </c>
      <c r="AO178" s="357">
        <f t="shared" si="49"/>
        <v>0</v>
      </c>
      <c r="AP178" s="357">
        <f t="shared" si="49"/>
        <v>0</v>
      </c>
      <c r="AQ178" s="357">
        <f t="shared" si="49"/>
        <v>0</v>
      </c>
      <c r="AR178" s="357">
        <f t="shared" si="49"/>
        <v>0</v>
      </c>
      <c r="AS178" s="357">
        <f t="shared" si="49"/>
        <v>0</v>
      </c>
      <c r="AT178" s="357">
        <f t="shared" si="49"/>
        <v>0</v>
      </c>
      <c r="AU178" s="357">
        <f t="shared" si="49"/>
        <v>0</v>
      </c>
      <c r="AV178" s="357">
        <f t="shared" si="49"/>
        <v>0</v>
      </c>
      <c r="AW178" s="357">
        <f t="shared" si="49"/>
        <v>0</v>
      </c>
      <c r="AX178" s="357">
        <f t="shared" si="49"/>
        <v>0</v>
      </c>
      <c r="AY178" s="357">
        <f t="shared" si="49"/>
        <v>0</v>
      </c>
      <c r="AZ178" s="357">
        <f t="shared" si="49"/>
        <v>0</v>
      </c>
      <c r="BA178" s="357">
        <f t="shared" si="49"/>
        <v>0</v>
      </c>
    </row>
    <row r="179" spans="1:53" x14ac:dyDescent="0.2">
      <c r="A179" s="321" t="s">
        <v>87</v>
      </c>
      <c r="B179" s="354">
        <f ca="1">IF(SUM(B181:B200)=B178,SUM(B181:B200),"Fout!")</f>
        <v>0</v>
      </c>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9"/>
    </row>
    <row r="180" spans="1:53" x14ac:dyDescent="0.2">
      <c r="A180" s="334" t="s">
        <v>314</v>
      </c>
      <c r="B180" s="351"/>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c r="AK180" s="360"/>
      <c r="AL180" s="360"/>
      <c r="AM180" s="360"/>
      <c r="AN180" s="360"/>
      <c r="AO180" s="360"/>
      <c r="AP180" s="360"/>
      <c r="AQ180" s="360"/>
      <c r="AR180" s="360"/>
      <c r="AS180" s="360"/>
      <c r="AT180" s="360"/>
      <c r="AU180" s="360"/>
      <c r="AV180" s="360"/>
      <c r="AW180" s="360"/>
      <c r="AX180" s="360"/>
      <c r="AY180" s="360"/>
      <c r="AZ180" s="360"/>
      <c r="BA180" s="361"/>
    </row>
    <row r="181" spans="1:53" x14ac:dyDescent="0.2">
      <c r="A181" s="340" t="str">
        <f>IF(ISNUMBER(B171),IF(B171=$O$2,IF($O$2=$O$3,$O$3,IF($O$3-$O$2&gt;14,$O$2,$O$3)),IF(B171=DATE(YEAR(B171),MONTH($K$3),DAY($K$3)),B171,IF(B171&lt;=DATE(YEAR(B171),MONTH($K$4),DAY($K$4)),DATE(YEAR(B171),MONTH($K$4),DAY($K$4)),IF(B171&lt;=DATE(YEAR(B171),MONTH($K$5),DAY($K$5)),DATE(YEAR(B171),MONTH($K$5),DAY($K$5)),IF(B171&lt;=DATE(YEAR(B171),MONTH($K$6),DAY($K$6)),DATE(YEAR(B171),MONTH($K$6),DAY($K$6)),DATE(YEAR(B171)+1,MONTH($K$3),DAY($K$3))))))),"")</f>
        <v/>
      </c>
      <c r="B181" s="335" t="str">
        <f>IF(SUM(C181:BA181)&gt;0,SUM(C181:BA181),"")</f>
        <v/>
      </c>
      <c r="C181" s="362" t="str">
        <f>IF(ISNUMBER($A181),IF(C$46&gt;C$47,C178/$B174,C177),"")</f>
        <v/>
      </c>
      <c r="D181" s="362" t="str">
        <f t="shared" ref="D181:BA181" si="50">IF(ISNUMBER($A181),IF(D$46&gt;D$47,D178/$B174,D177),"")</f>
        <v/>
      </c>
      <c r="E181" s="362" t="str">
        <f t="shared" si="50"/>
        <v/>
      </c>
      <c r="F181" s="362" t="str">
        <f t="shared" si="50"/>
        <v/>
      </c>
      <c r="G181" s="362" t="str">
        <f t="shared" si="50"/>
        <v/>
      </c>
      <c r="H181" s="362" t="str">
        <f t="shared" si="50"/>
        <v/>
      </c>
      <c r="I181" s="362" t="str">
        <f t="shared" si="50"/>
        <v/>
      </c>
      <c r="J181" s="362" t="str">
        <f t="shared" si="50"/>
        <v/>
      </c>
      <c r="K181" s="362" t="str">
        <f t="shared" si="50"/>
        <v/>
      </c>
      <c r="L181" s="362" t="str">
        <f t="shared" si="50"/>
        <v/>
      </c>
      <c r="M181" s="362" t="str">
        <f t="shared" si="50"/>
        <v/>
      </c>
      <c r="N181" s="362" t="str">
        <f t="shared" si="50"/>
        <v/>
      </c>
      <c r="O181" s="362" t="str">
        <f t="shared" si="50"/>
        <v/>
      </c>
      <c r="P181" s="362" t="str">
        <f t="shared" si="50"/>
        <v/>
      </c>
      <c r="Q181" s="362" t="str">
        <f t="shared" si="50"/>
        <v/>
      </c>
      <c r="R181" s="362" t="str">
        <f t="shared" si="50"/>
        <v/>
      </c>
      <c r="S181" s="362" t="str">
        <f t="shared" si="50"/>
        <v/>
      </c>
      <c r="T181" s="362" t="str">
        <f t="shared" si="50"/>
        <v/>
      </c>
      <c r="U181" s="362" t="str">
        <f t="shared" si="50"/>
        <v/>
      </c>
      <c r="V181" s="362" t="str">
        <f t="shared" si="50"/>
        <v/>
      </c>
      <c r="W181" s="362" t="str">
        <f t="shared" si="50"/>
        <v/>
      </c>
      <c r="X181" s="362" t="str">
        <f t="shared" si="50"/>
        <v/>
      </c>
      <c r="Y181" s="362" t="str">
        <f t="shared" si="50"/>
        <v/>
      </c>
      <c r="Z181" s="362" t="str">
        <f t="shared" si="50"/>
        <v/>
      </c>
      <c r="AA181" s="362" t="str">
        <f t="shared" si="50"/>
        <v/>
      </c>
      <c r="AB181" s="362" t="str">
        <f t="shared" si="50"/>
        <v/>
      </c>
      <c r="AC181" s="362" t="str">
        <f t="shared" si="50"/>
        <v/>
      </c>
      <c r="AD181" s="362" t="str">
        <f t="shared" si="50"/>
        <v/>
      </c>
      <c r="AE181" s="362" t="str">
        <f t="shared" si="50"/>
        <v/>
      </c>
      <c r="AF181" s="362" t="str">
        <f t="shared" si="50"/>
        <v/>
      </c>
      <c r="AG181" s="362" t="str">
        <f t="shared" si="50"/>
        <v/>
      </c>
      <c r="AH181" s="362" t="str">
        <f t="shared" si="50"/>
        <v/>
      </c>
      <c r="AI181" s="362" t="str">
        <f t="shared" si="50"/>
        <v/>
      </c>
      <c r="AJ181" s="362" t="str">
        <f t="shared" si="50"/>
        <v/>
      </c>
      <c r="AK181" s="362" t="str">
        <f t="shared" si="50"/>
        <v/>
      </c>
      <c r="AL181" s="362" t="str">
        <f t="shared" si="50"/>
        <v/>
      </c>
      <c r="AM181" s="362" t="str">
        <f t="shared" si="50"/>
        <v/>
      </c>
      <c r="AN181" s="362" t="str">
        <f t="shared" si="50"/>
        <v/>
      </c>
      <c r="AO181" s="362" t="str">
        <f t="shared" si="50"/>
        <v/>
      </c>
      <c r="AP181" s="362" t="str">
        <f t="shared" si="50"/>
        <v/>
      </c>
      <c r="AQ181" s="362" t="str">
        <f t="shared" si="50"/>
        <v/>
      </c>
      <c r="AR181" s="362" t="str">
        <f t="shared" si="50"/>
        <v/>
      </c>
      <c r="AS181" s="362" t="str">
        <f t="shared" si="50"/>
        <v/>
      </c>
      <c r="AT181" s="362" t="str">
        <f t="shared" si="50"/>
        <v/>
      </c>
      <c r="AU181" s="362" t="str">
        <f t="shared" si="50"/>
        <v/>
      </c>
      <c r="AV181" s="362" t="str">
        <f t="shared" si="50"/>
        <v/>
      </c>
      <c r="AW181" s="362" t="str">
        <f t="shared" si="50"/>
        <v/>
      </c>
      <c r="AX181" s="362" t="str">
        <f t="shared" si="50"/>
        <v/>
      </c>
      <c r="AY181" s="362" t="str">
        <f t="shared" si="50"/>
        <v/>
      </c>
      <c r="AZ181" s="362" t="str">
        <f t="shared" si="50"/>
        <v/>
      </c>
      <c r="BA181" s="362" t="str">
        <f t="shared" si="50"/>
        <v/>
      </c>
    </row>
    <row r="182" spans="1:53" x14ac:dyDescent="0.2">
      <c r="A182" s="340" t="str">
        <f>IF(B174&gt;1,IF(A181&lt;DATE(YEAR(A181),MONTH($K$4),DAY($K$4)),DATE(YEAR(A181),MONTH($K$4),DAY($K$4)),IF(A181&lt;DATE(YEAR(A181),MONTH($K$5),DAY($K$5)),DATE(YEAR(A181),MONTH($K$5),DAY($K$5)),IF(A181&lt;DATE(YEAR(A181),MONTH($K$6),DAY($K$6)),DATE(YEAR(A181),MONTH($K$6),DAY($K$6)),DATE(YEAR(A181)+1,MONTH($K$3),DAY($K$3))))),"")</f>
        <v/>
      </c>
      <c r="B182" s="335" t="str">
        <f t="shared" ref="B182:B200" si="51">IF(SUM(C182:BA182)&gt;0,SUM(C182:BA182),"")</f>
        <v/>
      </c>
      <c r="C182" s="362" t="str">
        <f t="shared" ref="C182:C200" si="52">IF(AND(ISNUMBER($A182),C$46&gt;C$47),C$178/$B$174,"")</f>
        <v/>
      </c>
      <c r="D182" s="362" t="str">
        <f t="shared" ref="D182:BA187" si="53">IF(AND(ISNUMBER($A182),D$46&gt;D$47),D$178/$B$174,"")</f>
        <v/>
      </c>
      <c r="E182" s="362" t="str">
        <f t="shared" si="53"/>
        <v/>
      </c>
      <c r="F182" s="362" t="str">
        <f t="shared" si="53"/>
        <v/>
      </c>
      <c r="G182" s="362" t="str">
        <f t="shared" si="53"/>
        <v/>
      </c>
      <c r="H182" s="362" t="str">
        <f t="shared" si="53"/>
        <v/>
      </c>
      <c r="I182" s="362" t="str">
        <f t="shared" si="53"/>
        <v/>
      </c>
      <c r="J182" s="362" t="str">
        <f t="shared" si="53"/>
        <v/>
      </c>
      <c r="K182" s="362" t="str">
        <f t="shared" si="53"/>
        <v/>
      </c>
      <c r="L182" s="362" t="str">
        <f t="shared" si="53"/>
        <v/>
      </c>
      <c r="M182" s="362" t="str">
        <f t="shared" si="53"/>
        <v/>
      </c>
      <c r="N182" s="362" t="str">
        <f t="shared" si="53"/>
        <v/>
      </c>
      <c r="O182" s="362" t="str">
        <f t="shared" si="53"/>
        <v/>
      </c>
      <c r="P182" s="362" t="str">
        <f t="shared" si="53"/>
        <v/>
      </c>
      <c r="Q182" s="362" t="str">
        <f t="shared" si="53"/>
        <v/>
      </c>
      <c r="R182" s="362" t="str">
        <f t="shared" si="53"/>
        <v/>
      </c>
      <c r="S182" s="362" t="str">
        <f t="shared" si="53"/>
        <v/>
      </c>
      <c r="T182" s="362" t="str">
        <f t="shared" si="53"/>
        <v/>
      </c>
      <c r="U182" s="362" t="str">
        <f t="shared" si="53"/>
        <v/>
      </c>
      <c r="V182" s="362" t="str">
        <f t="shared" si="53"/>
        <v/>
      </c>
      <c r="W182" s="362" t="str">
        <f t="shared" si="53"/>
        <v/>
      </c>
      <c r="X182" s="362" t="str">
        <f t="shared" si="53"/>
        <v/>
      </c>
      <c r="Y182" s="362" t="str">
        <f t="shared" si="53"/>
        <v/>
      </c>
      <c r="Z182" s="362" t="str">
        <f t="shared" si="53"/>
        <v/>
      </c>
      <c r="AA182" s="362" t="str">
        <f t="shared" si="53"/>
        <v/>
      </c>
      <c r="AB182" s="362" t="str">
        <f t="shared" si="53"/>
        <v/>
      </c>
      <c r="AC182" s="362" t="str">
        <f t="shared" si="53"/>
        <v/>
      </c>
      <c r="AD182" s="362" t="str">
        <f t="shared" si="53"/>
        <v/>
      </c>
      <c r="AE182" s="362" t="str">
        <f t="shared" si="53"/>
        <v/>
      </c>
      <c r="AF182" s="362" t="str">
        <f t="shared" si="53"/>
        <v/>
      </c>
      <c r="AG182" s="362" t="str">
        <f t="shared" si="53"/>
        <v/>
      </c>
      <c r="AH182" s="362" t="str">
        <f t="shared" si="53"/>
        <v/>
      </c>
      <c r="AI182" s="362" t="str">
        <f t="shared" si="53"/>
        <v/>
      </c>
      <c r="AJ182" s="362" t="str">
        <f t="shared" si="53"/>
        <v/>
      </c>
      <c r="AK182" s="362" t="str">
        <f t="shared" si="53"/>
        <v/>
      </c>
      <c r="AL182" s="362" t="str">
        <f t="shared" si="53"/>
        <v/>
      </c>
      <c r="AM182" s="362" t="str">
        <f t="shared" si="53"/>
        <v/>
      </c>
      <c r="AN182" s="362" t="str">
        <f t="shared" si="53"/>
        <v/>
      </c>
      <c r="AO182" s="362" t="str">
        <f t="shared" si="53"/>
        <v/>
      </c>
      <c r="AP182" s="362" t="str">
        <f t="shared" si="53"/>
        <v/>
      </c>
      <c r="AQ182" s="362" t="str">
        <f t="shared" si="53"/>
        <v/>
      </c>
      <c r="AR182" s="362" t="str">
        <f t="shared" si="53"/>
        <v/>
      </c>
      <c r="AS182" s="362" t="str">
        <f t="shared" si="53"/>
        <v/>
      </c>
      <c r="AT182" s="362" t="str">
        <f t="shared" si="53"/>
        <v/>
      </c>
      <c r="AU182" s="362" t="str">
        <f t="shared" si="53"/>
        <v/>
      </c>
      <c r="AV182" s="362" t="str">
        <f t="shared" si="53"/>
        <v/>
      </c>
      <c r="AW182" s="362" t="str">
        <f t="shared" si="53"/>
        <v/>
      </c>
      <c r="AX182" s="362" t="str">
        <f t="shared" si="53"/>
        <v/>
      </c>
      <c r="AY182" s="362" t="str">
        <f t="shared" si="53"/>
        <v/>
      </c>
      <c r="AZ182" s="362" t="str">
        <f t="shared" si="53"/>
        <v/>
      </c>
      <c r="BA182" s="363" t="str">
        <f t="shared" si="53"/>
        <v/>
      </c>
    </row>
    <row r="183" spans="1:53" x14ac:dyDescent="0.2">
      <c r="A183" s="340" t="str">
        <f>IF($B174=COUNT($A181:$A182),"",IF(A182&lt;DATE(YEAR(A182),MONTH($K$4),DAY($K$4)),DATE(YEAR(A182),MONTH($K$4),DAY($K$4)),IF(A182&lt;DATE(YEAR(A182),MONTH($K$5),DAY($K$5)),DATE(YEAR(A182),MONTH($K$5),DAY($K$5)),IF(A182&lt;DATE(YEAR(A182),MONTH($K$6),DAY($K$6)),DATE(YEAR(A182),MONTH($K$6),DAY($K$6)),DATE(YEAR(A182)+1,MONTH($K$3),DAY($K$3))))))</f>
        <v/>
      </c>
      <c r="B183" s="335" t="str">
        <f t="shared" si="51"/>
        <v/>
      </c>
      <c r="C183" s="362" t="str">
        <f t="shared" si="52"/>
        <v/>
      </c>
      <c r="D183" s="362" t="str">
        <f t="shared" ref="D183:R183" si="54">IF(AND(ISNUMBER($A183),D$46&gt;D$47),D$178/$B$174,"")</f>
        <v/>
      </c>
      <c r="E183" s="362" t="str">
        <f t="shared" si="54"/>
        <v/>
      </c>
      <c r="F183" s="362" t="str">
        <f t="shared" si="54"/>
        <v/>
      </c>
      <c r="G183" s="362" t="str">
        <f t="shared" si="54"/>
        <v/>
      </c>
      <c r="H183" s="362" t="str">
        <f t="shared" si="54"/>
        <v/>
      </c>
      <c r="I183" s="362" t="str">
        <f t="shared" si="54"/>
        <v/>
      </c>
      <c r="J183" s="362" t="str">
        <f t="shared" si="54"/>
        <v/>
      </c>
      <c r="K183" s="362" t="str">
        <f t="shared" si="54"/>
        <v/>
      </c>
      <c r="L183" s="362" t="str">
        <f t="shared" si="54"/>
        <v/>
      </c>
      <c r="M183" s="362" t="str">
        <f t="shared" si="54"/>
        <v/>
      </c>
      <c r="N183" s="362" t="str">
        <f t="shared" si="54"/>
        <v/>
      </c>
      <c r="O183" s="362" t="str">
        <f t="shared" si="54"/>
        <v/>
      </c>
      <c r="P183" s="362" t="str">
        <f t="shared" si="54"/>
        <v/>
      </c>
      <c r="Q183" s="362" t="str">
        <f t="shared" si="54"/>
        <v/>
      </c>
      <c r="R183" s="362" t="str">
        <f t="shared" si="54"/>
        <v/>
      </c>
      <c r="S183" s="362" t="str">
        <f t="shared" si="53"/>
        <v/>
      </c>
      <c r="T183" s="362" t="str">
        <f t="shared" si="53"/>
        <v/>
      </c>
      <c r="U183" s="362" t="str">
        <f t="shared" si="53"/>
        <v/>
      </c>
      <c r="V183" s="362" t="str">
        <f t="shared" si="53"/>
        <v/>
      </c>
      <c r="W183" s="362" t="str">
        <f t="shared" si="53"/>
        <v/>
      </c>
      <c r="X183" s="362" t="str">
        <f t="shared" si="53"/>
        <v/>
      </c>
      <c r="Y183" s="362" t="str">
        <f t="shared" si="53"/>
        <v/>
      </c>
      <c r="Z183" s="362" t="str">
        <f t="shared" si="53"/>
        <v/>
      </c>
      <c r="AA183" s="362" t="str">
        <f t="shared" si="53"/>
        <v/>
      </c>
      <c r="AB183" s="362" t="str">
        <f t="shared" si="53"/>
        <v/>
      </c>
      <c r="AC183" s="362" t="str">
        <f t="shared" si="53"/>
        <v/>
      </c>
      <c r="AD183" s="362" t="str">
        <f t="shared" si="53"/>
        <v/>
      </c>
      <c r="AE183" s="362" t="str">
        <f t="shared" si="53"/>
        <v/>
      </c>
      <c r="AF183" s="362" t="str">
        <f t="shared" si="53"/>
        <v/>
      </c>
      <c r="AG183" s="362" t="str">
        <f t="shared" si="53"/>
        <v/>
      </c>
      <c r="AH183" s="362" t="str">
        <f t="shared" si="53"/>
        <v/>
      </c>
      <c r="AI183" s="362" t="str">
        <f t="shared" si="53"/>
        <v/>
      </c>
      <c r="AJ183" s="362" t="str">
        <f t="shared" si="53"/>
        <v/>
      </c>
      <c r="AK183" s="362" t="str">
        <f t="shared" si="53"/>
        <v/>
      </c>
      <c r="AL183" s="362" t="str">
        <f t="shared" si="53"/>
        <v/>
      </c>
      <c r="AM183" s="362" t="str">
        <f t="shared" si="53"/>
        <v/>
      </c>
      <c r="AN183" s="362" t="str">
        <f t="shared" si="53"/>
        <v/>
      </c>
      <c r="AO183" s="362" t="str">
        <f t="shared" si="53"/>
        <v/>
      </c>
      <c r="AP183" s="362" t="str">
        <f t="shared" si="53"/>
        <v/>
      </c>
      <c r="AQ183" s="362" t="str">
        <f t="shared" si="53"/>
        <v/>
      </c>
      <c r="AR183" s="362" t="str">
        <f t="shared" si="53"/>
        <v/>
      </c>
      <c r="AS183" s="362" t="str">
        <f t="shared" si="53"/>
        <v/>
      </c>
      <c r="AT183" s="362" t="str">
        <f t="shared" si="53"/>
        <v/>
      </c>
      <c r="AU183" s="362" t="str">
        <f t="shared" si="53"/>
        <v/>
      </c>
      <c r="AV183" s="362" t="str">
        <f t="shared" si="53"/>
        <v/>
      </c>
      <c r="AW183" s="362" t="str">
        <f t="shared" si="53"/>
        <v/>
      </c>
      <c r="AX183" s="362" t="str">
        <f t="shared" si="53"/>
        <v/>
      </c>
      <c r="AY183" s="362" t="str">
        <f t="shared" si="53"/>
        <v/>
      </c>
      <c r="AZ183" s="362" t="str">
        <f t="shared" si="53"/>
        <v/>
      </c>
      <c r="BA183" s="363" t="str">
        <f t="shared" si="53"/>
        <v/>
      </c>
    </row>
    <row r="184" spans="1:53" x14ac:dyDescent="0.2">
      <c r="A184" s="340" t="str">
        <f>IF($B174=COUNT($A181:$A183),"",IF(A183&lt;DATE(YEAR(A183),MONTH($K$4),DAY($K$4)),DATE(YEAR(A183),MONTH($K$4),DAY($K$4)),IF(A183&lt;DATE(YEAR(A183),MONTH($K$5),DAY($K$5)),DATE(YEAR(A183),MONTH($K$5),DAY($K$5)),IF(A183&lt;DATE(YEAR(A183),MONTH($K$6),DAY($K$6)),DATE(YEAR(A183),MONTH($K$6),DAY($K$6)),DATE(YEAR(A183)+1,MONTH($K$3),DAY($K$3))))))</f>
        <v/>
      </c>
      <c r="B184" s="335" t="str">
        <f t="shared" si="51"/>
        <v/>
      </c>
      <c r="C184" s="362" t="str">
        <f t="shared" si="52"/>
        <v/>
      </c>
      <c r="D184" s="362" t="str">
        <f t="shared" si="53"/>
        <v/>
      </c>
      <c r="E184" s="362" t="str">
        <f t="shared" si="53"/>
        <v/>
      </c>
      <c r="F184" s="362" t="str">
        <f t="shared" si="53"/>
        <v/>
      </c>
      <c r="G184" s="362" t="str">
        <f t="shared" si="53"/>
        <v/>
      </c>
      <c r="H184" s="362" t="str">
        <f t="shared" si="53"/>
        <v/>
      </c>
      <c r="I184" s="362" t="str">
        <f t="shared" si="53"/>
        <v/>
      </c>
      <c r="J184" s="362" t="str">
        <f t="shared" si="53"/>
        <v/>
      </c>
      <c r="K184" s="362" t="str">
        <f t="shared" si="53"/>
        <v/>
      </c>
      <c r="L184" s="362" t="str">
        <f t="shared" si="53"/>
        <v/>
      </c>
      <c r="M184" s="362" t="str">
        <f t="shared" si="53"/>
        <v/>
      </c>
      <c r="N184" s="362" t="str">
        <f t="shared" si="53"/>
        <v/>
      </c>
      <c r="O184" s="362" t="str">
        <f t="shared" si="53"/>
        <v/>
      </c>
      <c r="P184" s="362" t="str">
        <f t="shared" si="53"/>
        <v/>
      </c>
      <c r="Q184" s="362" t="str">
        <f t="shared" si="53"/>
        <v/>
      </c>
      <c r="R184" s="362" t="str">
        <f t="shared" si="53"/>
        <v/>
      </c>
      <c r="S184" s="362" t="str">
        <f t="shared" si="53"/>
        <v/>
      </c>
      <c r="T184" s="362" t="str">
        <f t="shared" si="53"/>
        <v/>
      </c>
      <c r="U184" s="362" t="str">
        <f t="shared" si="53"/>
        <v/>
      </c>
      <c r="V184" s="362" t="str">
        <f t="shared" si="53"/>
        <v/>
      </c>
      <c r="W184" s="362" t="str">
        <f t="shared" si="53"/>
        <v/>
      </c>
      <c r="X184" s="362" t="str">
        <f t="shared" si="53"/>
        <v/>
      </c>
      <c r="Y184" s="362" t="str">
        <f t="shared" si="53"/>
        <v/>
      </c>
      <c r="Z184" s="362" t="str">
        <f t="shared" si="53"/>
        <v/>
      </c>
      <c r="AA184" s="362" t="str">
        <f t="shared" si="53"/>
        <v/>
      </c>
      <c r="AB184" s="362" t="str">
        <f t="shared" si="53"/>
        <v/>
      </c>
      <c r="AC184" s="362" t="str">
        <f t="shared" si="53"/>
        <v/>
      </c>
      <c r="AD184" s="362" t="str">
        <f t="shared" si="53"/>
        <v/>
      </c>
      <c r="AE184" s="362" t="str">
        <f t="shared" si="53"/>
        <v/>
      </c>
      <c r="AF184" s="362" t="str">
        <f t="shared" si="53"/>
        <v/>
      </c>
      <c r="AG184" s="362" t="str">
        <f t="shared" si="53"/>
        <v/>
      </c>
      <c r="AH184" s="362" t="str">
        <f t="shared" si="53"/>
        <v/>
      </c>
      <c r="AI184" s="362" t="str">
        <f t="shared" si="53"/>
        <v/>
      </c>
      <c r="AJ184" s="362" t="str">
        <f t="shared" si="53"/>
        <v/>
      </c>
      <c r="AK184" s="362" t="str">
        <f t="shared" si="53"/>
        <v/>
      </c>
      <c r="AL184" s="362" t="str">
        <f t="shared" si="53"/>
        <v/>
      </c>
      <c r="AM184" s="362" t="str">
        <f t="shared" si="53"/>
        <v/>
      </c>
      <c r="AN184" s="362" t="str">
        <f t="shared" si="53"/>
        <v/>
      </c>
      <c r="AO184" s="362" t="str">
        <f t="shared" si="53"/>
        <v/>
      </c>
      <c r="AP184" s="362" t="str">
        <f t="shared" si="53"/>
        <v/>
      </c>
      <c r="AQ184" s="362" t="str">
        <f t="shared" si="53"/>
        <v/>
      </c>
      <c r="AR184" s="362" t="str">
        <f t="shared" si="53"/>
        <v/>
      </c>
      <c r="AS184" s="362" t="str">
        <f t="shared" si="53"/>
        <v/>
      </c>
      <c r="AT184" s="362" t="str">
        <f t="shared" si="53"/>
        <v/>
      </c>
      <c r="AU184" s="362" t="str">
        <f t="shared" si="53"/>
        <v/>
      </c>
      <c r="AV184" s="362" t="str">
        <f t="shared" si="53"/>
        <v/>
      </c>
      <c r="AW184" s="362" t="str">
        <f t="shared" si="53"/>
        <v/>
      </c>
      <c r="AX184" s="362" t="str">
        <f t="shared" si="53"/>
        <v/>
      </c>
      <c r="AY184" s="362" t="str">
        <f t="shared" si="53"/>
        <v/>
      </c>
      <c r="AZ184" s="362" t="str">
        <f t="shared" si="53"/>
        <v/>
      </c>
      <c r="BA184" s="363" t="str">
        <f t="shared" si="53"/>
        <v/>
      </c>
    </row>
    <row r="185" spans="1:53" x14ac:dyDescent="0.2">
      <c r="A185" s="340" t="str">
        <f>IF($B174=COUNT($A181:$A184),"",IF(A184&lt;DATE(YEAR(A184),MONTH($K$4),DAY($K$4)),DATE(YEAR(A184),MONTH($K$4),DAY($K$4)),IF(A184&lt;DATE(YEAR(A184),MONTH($K$5),DAY($K$5)),DATE(YEAR(A184),MONTH($K$5),DAY($K$5)),IF(A184&lt;DATE(YEAR(A184),MONTH($K$6),DAY($K$6)),DATE(YEAR(A184),MONTH($K$6),DAY($K$6)),DATE(YEAR(A184)+1,MONTH($K$3),DAY($K$3))))))</f>
        <v/>
      </c>
      <c r="B185" s="335" t="str">
        <f t="shared" si="51"/>
        <v/>
      </c>
      <c r="C185" s="362" t="str">
        <f t="shared" si="52"/>
        <v/>
      </c>
      <c r="D185" s="362" t="str">
        <f t="shared" si="53"/>
        <v/>
      </c>
      <c r="E185" s="362" t="str">
        <f t="shared" si="53"/>
        <v/>
      </c>
      <c r="F185" s="362" t="str">
        <f t="shared" si="53"/>
        <v/>
      </c>
      <c r="G185" s="362" t="str">
        <f t="shared" si="53"/>
        <v/>
      </c>
      <c r="H185" s="362" t="str">
        <f t="shared" si="53"/>
        <v/>
      </c>
      <c r="I185" s="362" t="str">
        <f t="shared" si="53"/>
        <v/>
      </c>
      <c r="J185" s="362" t="str">
        <f t="shared" si="53"/>
        <v/>
      </c>
      <c r="K185" s="362" t="str">
        <f t="shared" si="53"/>
        <v/>
      </c>
      <c r="L185" s="362" t="str">
        <f t="shared" si="53"/>
        <v/>
      </c>
      <c r="M185" s="362" t="str">
        <f t="shared" si="53"/>
        <v/>
      </c>
      <c r="N185" s="362" t="str">
        <f t="shared" si="53"/>
        <v/>
      </c>
      <c r="O185" s="362" t="str">
        <f t="shared" si="53"/>
        <v/>
      </c>
      <c r="P185" s="362" t="str">
        <f t="shared" si="53"/>
        <v/>
      </c>
      <c r="Q185" s="362" t="str">
        <f t="shared" si="53"/>
        <v/>
      </c>
      <c r="R185" s="362" t="str">
        <f t="shared" si="53"/>
        <v/>
      </c>
      <c r="S185" s="362" t="str">
        <f t="shared" si="53"/>
        <v/>
      </c>
      <c r="T185" s="362" t="str">
        <f t="shared" si="53"/>
        <v/>
      </c>
      <c r="U185" s="362" t="str">
        <f t="shared" si="53"/>
        <v/>
      </c>
      <c r="V185" s="362" t="str">
        <f t="shared" si="53"/>
        <v/>
      </c>
      <c r="W185" s="362" t="str">
        <f t="shared" si="53"/>
        <v/>
      </c>
      <c r="X185" s="362" t="str">
        <f t="shared" si="53"/>
        <v/>
      </c>
      <c r="Y185" s="362" t="str">
        <f t="shared" si="53"/>
        <v/>
      </c>
      <c r="Z185" s="362" t="str">
        <f t="shared" si="53"/>
        <v/>
      </c>
      <c r="AA185" s="362" t="str">
        <f t="shared" si="53"/>
        <v/>
      </c>
      <c r="AB185" s="362" t="str">
        <f t="shared" si="53"/>
        <v/>
      </c>
      <c r="AC185" s="362" t="str">
        <f t="shared" si="53"/>
        <v/>
      </c>
      <c r="AD185" s="362" t="str">
        <f t="shared" si="53"/>
        <v/>
      </c>
      <c r="AE185" s="362" t="str">
        <f t="shared" si="53"/>
        <v/>
      </c>
      <c r="AF185" s="362" t="str">
        <f t="shared" si="53"/>
        <v/>
      </c>
      <c r="AG185" s="362" t="str">
        <f t="shared" si="53"/>
        <v/>
      </c>
      <c r="AH185" s="362" t="str">
        <f t="shared" si="53"/>
        <v/>
      </c>
      <c r="AI185" s="362" t="str">
        <f t="shared" si="53"/>
        <v/>
      </c>
      <c r="AJ185" s="362" t="str">
        <f t="shared" si="53"/>
        <v/>
      </c>
      <c r="AK185" s="362" t="str">
        <f t="shared" si="53"/>
        <v/>
      </c>
      <c r="AL185" s="362" t="str">
        <f t="shared" si="53"/>
        <v/>
      </c>
      <c r="AM185" s="362" t="str">
        <f t="shared" si="53"/>
        <v/>
      </c>
      <c r="AN185" s="362" t="str">
        <f t="shared" si="53"/>
        <v/>
      </c>
      <c r="AO185" s="362" t="str">
        <f t="shared" si="53"/>
        <v/>
      </c>
      <c r="AP185" s="362" t="str">
        <f t="shared" si="53"/>
        <v/>
      </c>
      <c r="AQ185" s="362" t="str">
        <f t="shared" si="53"/>
        <v/>
      </c>
      <c r="AR185" s="362" t="str">
        <f t="shared" si="53"/>
        <v/>
      </c>
      <c r="AS185" s="362" t="str">
        <f t="shared" si="53"/>
        <v/>
      </c>
      <c r="AT185" s="362" t="str">
        <f t="shared" si="53"/>
        <v/>
      </c>
      <c r="AU185" s="362" t="str">
        <f t="shared" si="53"/>
        <v/>
      </c>
      <c r="AV185" s="362" t="str">
        <f t="shared" si="53"/>
        <v/>
      </c>
      <c r="AW185" s="362" t="str">
        <f t="shared" si="53"/>
        <v/>
      </c>
      <c r="AX185" s="362" t="str">
        <f t="shared" si="53"/>
        <v/>
      </c>
      <c r="AY185" s="362" t="str">
        <f t="shared" si="53"/>
        <v/>
      </c>
      <c r="AZ185" s="362" t="str">
        <f t="shared" si="53"/>
        <v/>
      </c>
      <c r="BA185" s="363" t="str">
        <f t="shared" si="53"/>
        <v/>
      </c>
    </row>
    <row r="186" spans="1:53" x14ac:dyDescent="0.2">
      <c r="A186" s="340" t="str">
        <f>IF($B174=COUNT($A181:$A185),"",IF(A185&lt;DATE(YEAR(A185),MONTH($K$4),DAY($K$4)),DATE(YEAR(A185),MONTH($K$4),DAY($K$4)),IF(A185&lt;DATE(YEAR(A185),MONTH($K$5),DAY($K$5)),DATE(YEAR(A185),MONTH($K$5),DAY($K$5)),IF(A185&lt;DATE(YEAR(A185),MONTH($K$6),DAY($K$6)),DATE(YEAR(A185),MONTH($K$6),DAY($K$6)),DATE(YEAR(A185)+1,MONTH($K$3),DAY($K$3))))))</f>
        <v/>
      </c>
      <c r="B186" s="335" t="str">
        <f t="shared" si="51"/>
        <v/>
      </c>
      <c r="C186" s="362" t="str">
        <f t="shared" si="52"/>
        <v/>
      </c>
      <c r="D186" s="362" t="str">
        <f t="shared" si="53"/>
        <v/>
      </c>
      <c r="E186" s="362" t="str">
        <f t="shared" si="53"/>
        <v/>
      </c>
      <c r="F186" s="362" t="str">
        <f t="shared" si="53"/>
        <v/>
      </c>
      <c r="G186" s="362" t="str">
        <f t="shared" si="53"/>
        <v/>
      </c>
      <c r="H186" s="362" t="str">
        <f t="shared" si="53"/>
        <v/>
      </c>
      <c r="I186" s="362" t="str">
        <f t="shared" si="53"/>
        <v/>
      </c>
      <c r="J186" s="362" t="str">
        <f t="shared" si="53"/>
        <v/>
      </c>
      <c r="K186" s="362" t="str">
        <f t="shared" si="53"/>
        <v/>
      </c>
      <c r="L186" s="362" t="str">
        <f t="shared" si="53"/>
        <v/>
      </c>
      <c r="M186" s="362" t="str">
        <f t="shared" si="53"/>
        <v/>
      </c>
      <c r="N186" s="362" t="str">
        <f t="shared" si="53"/>
        <v/>
      </c>
      <c r="O186" s="362" t="str">
        <f t="shared" si="53"/>
        <v/>
      </c>
      <c r="P186" s="362" t="str">
        <f t="shared" si="53"/>
        <v/>
      </c>
      <c r="Q186" s="362" t="str">
        <f t="shared" si="53"/>
        <v/>
      </c>
      <c r="R186" s="362" t="str">
        <f t="shared" si="53"/>
        <v/>
      </c>
      <c r="S186" s="362" t="str">
        <f t="shared" si="53"/>
        <v/>
      </c>
      <c r="T186" s="362" t="str">
        <f t="shared" si="53"/>
        <v/>
      </c>
      <c r="U186" s="362" t="str">
        <f t="shared" si="53"/>
        <v/>
      </c>
      <c r="V186" s="362" t="str">
        <f t="shared" si="53"/>
        <v/>
      </c>
      <c r="W186" s="362" t="str">
        <f t="shared" si="53"/>
        <v/>
      </c>
      <c r="X186" s="362" t="str">
        <f t="shared" si="53"/>
        <v/>
      </c>
      <c r="Y186" s="362" t="str">
        <f t="shared" si="53"/>
        <v/>
      </c>
      <c r="Z186" s="362" t="str">
        <f t="shared" si="53"/>
        <v/>
      </c>
      <c r="AA186" s="362" t="str">
        <f t="shared" si="53"/>
        <v/>
      </c>
      <c r="AB186" s="362" t="str">
        <f t="shared" si="53"/>
        <v/>
      </c>
      <c r="AC186" s="362" t="str">
        <f t="shared" si="53"/>
        <v/>
      </c>
      <c r="AD186" s="362" t="str">
        <f t="shared" si="53"/>
        <v/>
      </c>
      <c r="AE186" s="362" t="str">
        <f t="shared" si="53"/>
        <v/>
      </c>
      <c r="AF186" s="362" t="str">
        <f t="shared" si="53"/>
        <v/>
      </c>
      <c r="AG186" s="362" t="str">
        <f t="shared" si="53"/>
        <v/>
      </c>
      <c r="AH186" s="362" t="str">
        <f t="shared" si="53"/>
        <v/>
      </c>
      <c r="AI186" s="362" t="str">
        <f t="shared" si="53"/>
        <v/>
      </c>
      <c r="AJ186" s="362" t="str">
        <f t="shared" si="53"/>
        <v/>
      </c>
      <c r="AK186" s="362" t="str">
        <f t="shared" si="53"/>
        <v/>
      </c>
      <c r="AL186" s="362" t="str">
        <f t="shared" si="53"/>
        <v/>
      </c>
      <c r="AM186" s="362" t="str">
        <f t="shared" si="53"/>
        <v/>
      </c>
      <c r="AN186" s="362" t="str">
        <f t="shared" si="53"/>
        <v/>
      </c>
      <c r="AO186" s="362" t="str">
        <f t="shared" si="53"/>
        <v/>
      </c>
      <c r="AP186" s="362" t="str">
        <f t="shared" si="53"/>
        <v/>
      </c>
      <c r="AQ186" s="362" t="str">
        <f t="shared" si="53"/>
        <v/>
      </c>
      <c r="AR186" s="362" t="str">
        <f t="shared" si="53"/>
        <v/>
      </c>
      <c r="AS186" s="362" t="str">
        <f t="shared" si="53"/>
        <v/>
      </c>
      <c r="AT186" s="362" t="str">
        <f t="shared" si="53"/>
        <v/>
      </c>
      <c r="AU186" s="362" t="str">
        <f t="shared" si="53"/>
        <v/>
      </c>
      <c r="AV186" s="362" t="str">
        <f t="shared" si="53"/>
        <v/>
      </c>
      <c r="AW186" s="362" t="str">
        <f t="shared" si="53"/>
        <v/>
      </c>
      <c r="AX186" s="362" t="str">
        <f t="shared" si="53"/>
        <v/>
      </c>
      <c r="AY186" s="362" t="str">
        <f t="shared" si="53"/>
        <v/>
      </c>
      <c r="AZ186" s="362" t="str">
        <f t="shared" si="53"/>
        <v/>
      </c>
      <c r="BA186" s="363" t="str">
        <f t="shared" si="53"/>
        <v/>
      </c>
    </row>
    <row r="187" spans="1:53" x14ac:dyDescent="0.2">
      <c r="A187" s="340" t="str">
        <f>IF($B174=COUNT($A181:$A186),"",IF(A186&lt;DATE(YEAR(A186),MONTH($K$4),DAY($K$4)),DATE(YEAR(A186),MONTH($K$4),DAY($K$4)),IF(A186&lt;DATE(YEAR(A186),MONTH($K$5),DAY($K$5)),DATE(YEAR(A186),MONTH($K$5),DAY($K$5)),IF(A186&lt;DATE(YEAR(A186),MONTH($K$6),DAY($K$6)),DATE(YEAR(A186),MONTH($K$6),DAY($K$6)),DATE(YEAR(A186)+1,MONTH($K$3),DAY($K$3))))))</f>
        <v/>
      </c>
      <c r="B187" s="335" t="str">
        <f t="shared" si="51"/>
        <v/>
      </c>
      <c r="C187" s="362" t="str">
        <f t="shared" si="52"/>
        <v/>
      </c>
      <c r="D187" s="362" t="str">
        <f t="shared" si="53"/>
        <v/>
      </c>
      <c r="E187" s="362" t="str">
        <f t="shared" si="53"/>
        <v/>
      </c>
      <c r="F187" s="362" t="str">
        <f t="shared" si="53"/>
        <v/>
      </c>
      <c r="G187" s="362" t="str">
        <f t="shared" si="53"/>
        <v/>
      </c>
      <c r="H187" s="362" t="str">
        <f t="shared" si="53"/>
        <v/>
      </c>
      <c r="I187" s="362" t="str">
        <f t="shared" si="53"/>
        <v/>
      </c>
      <c r="J187" s="362" t="str">
        <f t="shared" si="53"/>
        <v/>
      </c>
      <c r="K187" s="362" t="str">
        <f t="shared" si="53"/>
        <v/>
      </c>
      <c r="L187" s="362" t="str">
        <f t="shared" si="53"/>
        <v/>
      </c>
      <c r="M187" s="362" t="str">
        <f t="shared" si="53"/>
        <v/>
      </c>
      <c r="N187" s="362" t="str">
        <f t="shared" si="53"/>
        <v/>
      </c>
      <c r="O187" s="362" t="str">
        <f t="shared" si="53"/>
        <v/>
      </c>
      <c r="P187" s="362" t="str">
        <f t="shared" si="53"/>
        <v/>
      </c>
      <c r="Q187" s="362" t="str">
        <f t="shared" si="53"/>
        <v/>
      </c>
      <c r="R187" s="362" t="str">
        <f t="shared" si="53"/>
        <v/>
      </c>
      <c r="S187" s="362" t="str">
        <f t="shared" si="53"/>
        <v/>
      </c>
      <c r="T187" s="362" t="str">
        <f t="shared" si="53"/>
        <v/>
      </c>
      <c r="U187" s="362" t="str">
        <f t="shared" si="53"/>
        <v/>
      </c>
      <c r="V187" s="362" t="str">
        <f t="shared" si="53"/>
        <v/>
      </c>
      <c r="W187" s="362" t="str">
        <f t="shared" si="53"/>
        <v/>
      </c>
      <c r="X187" s="362" t="str">
        <f t="shared" ref="D187:BA192" si="55">IF(AND(ISNUMBER($A187),X$46&gt;X$47),X$178/$B$174,"")</f>
        <v/>
      </c>
      <c r="Y187" s="362" t="str">
        <f t="shared" si="55"/>
        <v/>
      </c>
      <c r="Z187" s="362" t="str">
        <f t="shared" si="55"/>
        <v/>
      </c>
      <c r="AA187" s="362" t="str">
        <f t="shared" si="55"/>
        <v/>
      </c>
      <c r="AB187" s="362" t="str">
        <f t="shared" si="55"/>
        <v/>
      </c>
      <c r="AC187" s="362" t="str">
        <f t="shared" si="55"/>
        <v/>
      </c>
      <c r="AD187" s="362" t="str">
        <f t="shared" si="55"/>
        <v/>
      </c>
      <c r="AE187" s="362" t="str">
        <f t="shared" si="55"/>
        <v/>
      </c>
      <c r="AF187" s="362" t="str">
        <f t="shared" si="55"/>
        <v/>
      </c>
      <c r="AG187" s="362" t="str">
        <f t="shared" si="55"/>
        <v/>
      </c>
      <c r="AH187" s="362" t="str">
        <f t="shared" si="55"/>
        <v/>
      </c>
      <c r="AI187" s="362" t="str">
        <f t="shared" si="55"/>
        <v/>
      </c>
      <c r="AJ187" s="362" t="str">
        <f t="shared" si="55"/>
        <v/>
      </c>
      <c r="AK187" s="362" t="str">
        <f t="shared" si="55"/>
        <v/>
      </c>
      <c r="AL187" s="362" t="str">
        <f t="shared" si="55"/>
        <v/>
      </c>
      <c r="AM187" s="362" t="str">
        <f t="shared" si="55"/>
        <v/>
      </c>
      <c r="AN187" s="362" t="str">
        <f t="shared" si="55"/>
        <v/>
      </c>
      <c r="AO187" s="362" t="str">
        <f t="shared" si="55"/>
        <v/>
      </c>
      <c r="AP187" s="362" t="str">
        <f t="shared" si="55"/>
        <v/>
      </c>
      <c r="AQ187" s="362" t="str">
        <f t="shared" si="55"/>
        <v/>
      </c>
      <c r="AR187" s="362" t="str">
        <f t="shared" si="55"/>
        <v/>
      </c>
      <c r="AS187" s="362" t="str">
        <f t="shared" si="55"/>
        <v/>
      </c>
      <c r="AT187" s="362" t="str">
        <f t="shared" si="55"/>
        <v/>
      </c>
      <c r="AU187" s="362" t="str">
        <f t="shared" si="55"/>
        <v/>
      </c>
      <c r="AV187" s="362" t="str">
        <f t="shared" si="55"/>
        <v/>
      </c>
      <c r="AW187" s="362" t="str">
        <f t="shared" si="55"/>
        <v/>
      </c>
      <c r="AX187" s="362" t="str">
        <f t="shared" si="55"/>
        <v/>
      </c>
      <c r="AY187" s="362" t="str">
        <f t="shared" si="55"/>
        <v/>
      </c>
      <c r="AZ187" s="362" t="str">
        <f t="shared" si="55"/>
        <v/>
      </c>
      <c r="BA187" s="363" t="str">
        <f t="shared" si="55"/>
        <v/>
      </c>
    </row>
    <row r="188" spans="1:53" x14ac:dyDescent="0.2">
      <c r="A188" s="340" t="str">
        <f>IF($B174=COUNT($A181:$A187),"",IF(A187&lt;DATE(YEAR(A187),MONTH($K$4),DAY($K$4)),DATE(YEAR(A187),MONTH($K$4),DAY($K$4)),IF(A187&lt;DATE(YEAR(A187),MONTH($K$5),DAY($K$5)),DATE(YEAR(A187),MONTH($K$5),DAY($K$5)),IF(A187&lt;DATE(YEAR(A187),MONTH($K$6),DAY($K$6)),DATE(YEAR(A187),MONTH($K$6),DAY($K$6)),DATE(YEAR(A187)+1,MONTH($K$3),DAY($K$3))))))</f>
        <v/>
      </c>
      <c r="B188" s="335" t="str">
        <f t="shared" si="51"/>
        <v/>
      </c>
      <c r="C188" s="362" t="str">
        <f t="shared" si="52"/>
        <v/>
      </c>
      <c r="D188" s="362" t="str">
        <f t="shared" si="55"/>
        <v/>
      </c>
      <c r="E188" s="362" t="str">
        <f t="shared" si="55"/>
        <v/>
      </c>
      <c r="F188" s="362" t="str">
        <f t="shared" si="55"/>
        <v/>
      </c>
      <c r="G188" s="362" t="str">
        <f t="shared" si="55"/>
        <v/>
      </c>
      <c r="H188" s="362" t="str">
        <f t="shared" si="55"/>
        <v/>
      </c>
      <c r="I188" s="362" t="str">
        <f t="shared" si="55"/>
        <v/>
      </c>
      <c r="J188" s="362" t="str">
        <f t="shared" si="55"/>
        <v/>
      </c>
      <c r="K188" s="362" t="str">
        <f t="shared" si="55"/>
        <v/>
      </c>
      <c r="L188" s="362" t="str">
        <f t="shared" si="55"/>
        <v/>
      </c>
      <c r="M188" s="362" t="str">
        <f t="shared" si="55"/>
        <v/>
      </c>
      <c r="N188" s="362" t="str">
        <f t="shared" si="55"/>
        <v/>
      </c>
      <c r="O188" s="362" t="str">
        <f t="shared" si="55"/>
        <v/>
      </c>
      <c r="P188" s="362" t="str">
        <f t="shared" si="55"/>
        <v/>
      </c>
      <c r="Q188" s="362" t="str">
        <f t="shared" si="55"/>
        <v/>
      </c>
      <c r="R188" s="362" t="str">
        <f t="shared" si="55"/>
        <v/>
      </c>
      <c r="S188" s="362" t="str">
        <f t="shared" si="55"/>
        <v/>
      </c>
      <c r="T188" s="362" t="str">
        <f t="shared" si="55"/>
        <v/>
      </c>
      <c r="U188" s="362" t="str">
        <f t="shared" si="55"/>
        <v/>
      </c>
      <c r="V188" s="362" t="str">
        <f t="shared" si="55"/>
        <v/>
      </c>
      <c r="W188" s="362" t="str">
        <f t="shared" si="55"/>
        <v/>
      </c>
      <c r="X188" s="362" t="str">
        <f t="shared" si="55"/>
        <v/>
      </c>
      <c r="Y188" s="362" t="str">
        <f t="shared" si="55"/>
        <v/>
      </c>
      <c r="Z188" s="362" t="str">
        <f t="shared" si="55"/>
        <v/>
      </c>
      <c r="AA188" s="362" t="str">
        <f t="shared" si="55"/>
        <v/>
      </c>
      <c r="AB188" s="362" t="str">
        <f t="shared" si="55"/>
        <v/>
      </c>
      <c r="AC188" s="362" t="str">
        <f t="shared" si="55"/>
        <v/>
      </c>
      <c r="AD188" s="362" t="str">
        <f t="shared" si="55"/>
        <v/>
      </c>
      <c r="AE188" s="362" t="str">
        <f t="shared" si="55"/>
        <v/>
      </c>
      <c r="AF188" s="362" t="str">
        <f t="shared" si="55"/>
        <v/>
      </c>
      <c r="AG188" s="362" t="str">
        <f t="shared" si="55"/>
        <v/>
      </c>
      <c r="AH188" s="362" t="str">
        <f t="shared" si="55"/>
        <v/>
      </c>
      <c r="AI188" s="362" t="str">
        <f t="shared" si="55"/>
        <v/>
      </c>
      <c r="AJ188" s="362" t="str">
        <f t="shared" si="55"/>
        <v/>
      </c>
      <c r="AK188" s="362" t="str">
        <f t="shared" si="55"/>
        <v/>
      </c>
      <c r="AL188" s="362" t="str">
        <f t="shared" si="55"/>
        <v/>
      </c>
      <c r="AM188" s="362" t="str">
        <f t="shared" si="55"/>
        <v/>
      </c>
      <c r="AN188" s="362" t="str">
        <f t="shared" si="55"/>
        <v/>
      </c>
      <c r="AO188" s="362" t="str">
        <f t="shared" si="55"/>
        <v/>
      </c>
      <c r="AP188" s="362" t="str">
        <f t="shared" si="55"/>
        <v/>
      </c>
      <c r="AQ188" s="362" t="str">
        <f t="shared" si="55"/>
        <v/>
      </c>
      <c r="AR188" s="362" t="str">
        <f t="shared" si="55"/>
        <v/>
      </c>
      <c r="AS188" s="362" t="str">
        <f t="shared" si="55"/>
        <v/>
      </c>
      <c r="AT188" s="362" t="str">
        <f t="shared" si="55"/>
        <v/>
      </c>
      <c r="AU188" s="362" t="str">
        <f t="shared" si="55"/>
        <v/>
      </c>
      <c r="AV188" s="362" t="str">
        <f t="shared" si="55"/>
        <v/>
      </c>
      <c r="AW188" s="362" t="str">
        <f t="shared" si="55"/>
        <v/>
      </c>
      <c r="AX188" s="362" t="str">
        <f t="shared" si="55"/>
        <v/>
      </c>
      <c r="AY188" s="362" t="str">
        <f t="shared" si="55"/>
        <v/>
      </c>
      <c r="AZ188" s="362" t="str">
        <f t="shared" si="55"/>
        <v/>
      </c>
      <c r="BA188" s="363" t="str">
        <f t="shared" si="55"/>
        <v/>
      </c>
    </row>
    <row r="189" spans="1:53" x14ac:dyDescent="0.2">
      <c r="A189" s="340" t="str">
        <f>IF($B174=COUNT($A181:$A188),"",IF(A188&lt;DATE(YEAR(A188),MONTH($K$4),DAY($K$4)),DATE(YEAR(A188),MONTH($K$4),DAY($K$4)),IF(A188&lt;DATE(YEAR(A188),MONTH($K$5),DAY($K$5)),DATE(YEAR(A188),MONTH($K$5),DAY($K$5)),IF(A188&lt;DATE(YEAR(A188),MONTH($K$6),DAY($K$6)),DATE(YEAR(A188),MONTH($K$6),DAY($K$6)),DATE(YEAR(A188)+1,MONTH($K$3),DAY($K$3))))))</f>
        <v/>
      </c>
      <c r="B189" s="335" t="str">
        <f t="shared" si="51"/>
        <v/>
      </c>
      <c r="C189" s="362" t="str">
        <f t="shared" si="52"/>
        <v/>
      </c>
      <c r="D189" s="362" t="str">
        <f t="shared" si="55"/>
        <v/>
      </c>
      <c r="E189" s="362" t="str">
        <f t="shared" si="55"/>
        <v/>
      </c>
      <c r="F189" s="362" t="str">
        <f t="shared" si="55"/>
        <v/>
      </c>
      <c r="G189" s="362" t="str">
        <f t="shared" si="55"/>
        <v/>
      </c>
      <c r="H189" s="362" t="str">
        <f t="shared" si="55"/>
        <v/>
      </c>
      <c r="I189" s="362" t="str">
        <f t="shared" si="55"/>
        <v/>
      </c>
      <c r="J189" s="362" t="str">
        <f t="shared" si="55"/>
        <v/>
      </c>
      <c r="K189" s="362" t="str">
        <f t="shared" si="55"/>
        <v/>
      </c>
      <c r="L189" s="362" t="str">
        <f t="shared" si="55"/>
        <v/>
      </c>
      <c r="M189" s="362" t="str">
        <f t="shared" si="55"/>
        <v/>
      </c>
      <c r="N189" s="362" t="str">
        <f t="shared" si="55"/>
        <v/>
      </c>
      <c r="O189" s="362" t="str">
        <f t="shared" si="55"/>
        <v/>
      </c>
      <c r="P189" s="362" t="str">
        <f t="shared" si="55"/>
        <v/>
      </c>
      <c r="Q189" s="362" t="str">
        <f t="shared" si="55"/>
        <v/>
      </c>
      <c r="R189" s="362" t="str">
        <f t="shared" si="55"/>
        <v/>
      </c>
      <c r="S189" s="362" t="str">
        <f t="shared" si="55"/>
        <v/>
      </c>
      <c r="T189" s="362" t="str">
        <f t="shared" si="55"/>
        <v/>
      </c>
      <c r="U189" s="362" t="str">
        <f t="shared" si="55"/>
        <v/>
      </c>
      <c r="V189" s="362" t="str">
        <f t="shared" si="55"/>
        <v/>
      </c>
      <c r="W189" s="362" t="str">
        <f t="shared" si="55"/>
        <v/>
      </c>
      <c r="X189" s="362" t="str">
        <f t="shared" si="55"/>
        <v/>
      </c>
      <c r="Y189" s="362" t="str">
        <f t="shared" si="55"/>
        <v/>
      </c>
      <c r="Z189" s="362" t="str">
        <f t="shared" si="55"/>
        <v/>
      </c>
      <c r="AA189" s="362" t="str">
        <f t="shared" si="55"/>
        <v/>
      </c>
      <c r="AB189" s="362" t="str">
        <f t="shared" si="55"/>
        <v/>
      </c>
      <c r="AC189" s="362" t="str">
        <f t="shared" si="55"/>
        <v/>
      </c>
      <c r="AD189" s="362" t="str">
        <f t="shared" si="55"/>
        <v/>
      </c>
      <c r="AE189" s="362" t="str">
        <f t="shared" si="55"/>
        <v/>
      </c>
      <c r="AF189" s="362" t="str">
        <f t="shared" si="55"/>
        <v/>
      </c>
      <c r="AG189" s="362" t="str">
        <f t="shared" si="55"/>
        <v/>
      </c>
      <c r="AH189" s="362" t="str">
        <f t="shared" si="55"/>
        <v/>
      </c>
      <c r="AI189" s="362" t="str">
        <f t="shared" si="55"/>
        <v/>
      </c>
      <c r="AJ189" s="362" t="str">
        <f t="shared" si="55"/>
        <v/>
      </c>
      <c r="AK189" s="362" t="str">
        <f t="shared" si="55"/>
        <v/>
      </c>
      <c r="AL189" s="362" t="str">
        <f t="shared" si="55"/>
        <v/>
      </c>
      <c r="AM189" s="362" t="str">
        <f t="shared" si="55"/>
        <v/>
      </c>
      <c r="AN189" s="362" t="str">
        <f t="shared" si="55"/>
        <v/>
      </c>
      <c r="AO189" s="362" t="str">
        <f t="shared" si="55"/>
        <v/>
      </c>
      <c r="AP189" s="362" t="str">
        <f t="shared" si="55"/>
        <v/>
      </c>
      <c r="AQ189" s="362" t="str">
        <f t="shared" si="55"/>
        <v/>
      </c>
      <c r="AR189" s="362" t="str">
        <f t="shared" si="55"/>
        <v/>
      </c>
      <c r="AS189" s="362" t="str">
        <f t="shared" si="55"/>
        <v/>
      </c>
      <c r="AT189" s="362" t="str">
        <f t="shared" si="55"/>
        <v/>
      </c>
      <c r="AU189" s="362" t="str">
        <f t="shared" si="55"/>
        <v/>
      </c>
      <c r="AV189" s="362" t="str">
        <f t="shared" si="55"/>
        <v/>
      </c>
      <c r="AW189" s="362" t="str">
        <f t="shared" si="55"/>
        <v/>
      </c>
      <c r="AX189" s="362" t="str">
        <f t="shared" si="55"/>
        <v/>
      </c>
      <c r="AY189" s="362" t="str">
        <f t="shared" si="55"/>
        <v/>
      </c>
      <c r="AZ189" s="362" t="str">
        <f t="shared" si="55"/>
        <v/>
      </c>
      <c r="BA189" s="363" t="str">
        <f t="shared" si="55"/>
        <v/>
      </c>
    </row>
    <row r="190" spans="1:53" x14ac:dyDescent="0.2">
      <c r="A190" s="340" t="str">
        <f>IF($B174=COUNT($A181:$A189),"",IF(A189&lt;DATE(YEAR(A189),MONTH($K$4),DAY($K$4)),DATE(YEAR(A189),MONTH($K$4),DAY($K$4)),IF(A189&lt;DATE(YEAR(A189),MONTH($K$5),DAY($K$5)),DATE(YEAR(A189),MONTH($K$5),DAY($K$5)),IF(A189&lt;DATE(YEAR(A189),MONTH($K$6),DAY($K$6)),DATE(YEAR(A189),MONTH($K$6),DAY($K$6)),DATE(YEAR(A189)+1,MONTH($K$3),DAY($K$3))))))</f>
        <v/>
      </c>
      <c r="B190" s="335" t="str">
        <f t="shared" si="51"/>
        <v/>
      </c>
      <c r="C190" s="362" t="str">
        <f t="shared" si="52"/>
        <v/>
      </c>
      <c r="D190" s="362" t="str">
        <f t="shared" si="55"/>
        <v/>
      </c>
      <c r="E190" s="362" t="str">
        <f t="shared" si="55"/>
        <v/>
      </c>
      <c r="F190" s="362" t="str">
        <f t="shared" si="55"/>
        <v/>
      </c>
      <c r="G190" s="362" t="str">
        <f t="shared" si="55"/>
        <v/>
      </c>
      <c r="H190" s="362" t="str">
        <f t="shared" si="55"/>
        <v/>
      </c>
      <c r="I190" s="362" t="str">
        <f t="shared" si="55"/>
        <v/>
      </c>
      <c r="J190" s="362" t="str">
        <f t="shared" si="55"/>
        <v/>
      </c>
      <c r="K190" s="362" t="str">
        <f t="shared" si="55"/>
        <v/>
      </c>
      <c r="L190" s="362" t="str">
        <f t="shared" si="55"/>
        <v/>
      </c>
      <c r="M190" s="362" t="str">
        <f t="shared" si="55"/>
        <v/>
      </c>
      <c r="N190" s="362" t="str">
        <f t="shared" si="55"/>
        <v/>
      </c>
      <c r="O190" s="362" t="str">
        <f t="shared" si="55"/>
        <v/>
      </c>
      <c r="P190" s="362" t="str">
        <f t="shared" si="55"/>
        <v/>
      </c>
      <c r="Q190" s="362" t="str">
        <f t="shared" si="55"/>
        <v/>
      </c>
      <c r="R190" s="362" t="str">
        <f t="shared" si="55"/>
        <v/>
      </c>
      <c r="S190" s="362" t="str">
        <f t="shared" si="55"/>
        <v/>
      </c>
      <c r="T190" s="362" t="str">
        <f t="shared" si="55"/>
        <v/>
      </c>
      <c r="U190" s="362" t="str">
        <f t="shared" si="55"/>
        <v/>
      </c>
      <c r="V190" s="362" t="str">
        <f t="shared" si="55"/>
        <v/>
      </c>
      <c r="W190" s="362" t="str">
        <f t="shared" si="55"/>
        <v/>
      </c>
      <c r="X190" s="362" t="str">
        <f t="shared" si="55"/>
        <v/>
      </c>
      <c r="Y190" s="362" t="str">
        <f t="shared" si="55"/>
        <v/>
      </c>
      <c r="Z190" s="362" t="str">
        <f t="shared" si="55"/>
        <v/>
      </c>
      <c r="AA190" s="362" t="str">
        <f t="shared" si="55"/>
        <v/>
      </c>
      <c r="AB190" s="362" t="str">
        <f t="shared" si="55"/>
        <v/>
      </c>
      <c r="AC190" s="362" t="str">
        <f t="shared" si="55"/>
        <v/>
      </c>
      <c r="AD190" s="362" t="str">
        <f t="shared" si="55"/>
        <v/>
      </c>
      <c r="AE190" s="362" t="str">
        <f t="shared" si="55"/>
        <v/>
      </c>
      <c r="AF190" s="362" t="str">
        <f t="shared" si="55"/>
        <v/>
      </c>
      <c r="AG190" s="362" t="str">
        <f t="shared" si="55"/>
        <v/>
      </c>
      <c r="AH190" s="362" t="str">
        <f t="shared" si="55"/>
        <v/>
      </c>
      <c r="AI190" s="362" t="str">
        <f t="shared" si="55"/>
        <v/>
      </c>
      <c r="AJ190" s="362" t="str">
        <f t="shared" si="55"/>
        <v/>
      </c>
      <c r="AK190" s="362" t="str">
        <f t="shared" si="55"/>
        <v/>
      </c>
      <c r="AL190" s="362" t="str">
        <f t="shared" si="55"/>
        <v/>
      </c>
      <c r="AM190" s="362" t="str">
        <f t="shared" si="55"/>
        <v/>
      </c>
      <c r="AN190" s="362" t="str">
        <f t="shared" si="55"/>
        <v/>
      </c>
      <c r="AO190" s="362" t="str">
        <f t="shared" si="55"/>
        <v/>
      </c>
      <c r="AP190" s="362" t="str">
        <f t="shared" si="55"/>
        <v/>
      </c>
      <c r="AQ190" s="362" t="str">
        <f t="shared" si="55"/>
        <v/>
      </c>
      <c r="AR190" s="362" t="str">
        <f t="shared" si="55"/>
        <v/>
      </c>
      <c r="AS190" s="362" t="str">
        <f t="shared" si="55"/>
        <v/>
      </c>
      <c r="AT190" s="362" t="str">
        <f t="shared" si="55"/>
        <v/>
      </c>
      <c r="AU190" s="362" t="str">
        <f t="shared" si="55"/>
        <v/>
      </c>
      <c r="AV190" s="362" t="str">
        <f t="shared" si="55"/>
        <v/>
      </c>
      <c r="AW190" s="362" t="str">
        <f t="shared" si="55"/>
        <v/>
      </c>
      <c r="AX190" s="362" t="str">
        <f t="shared" si="55"/>
        <v/>
      </c>
      <c r="AY190" s="362" t="str">
        <f t="shared" si="55"/>
        <v/>
      </c>
      <c r="AZ190" s="362" t="str">
        <f t="shared" si="55"/>
        <v/>
      </c>
      <c r="BA190" s="363" t="str">
        <f t="shared" si="55"/>
        <v/>
      </c>
    </row>
    <row r="191" spans="1:53" x14ac:dyDescent="0.2">
      <c r="A191" s="340" t="str">
        <f>IF($B174=COUNT($A181:$A190),"",IF(A190&lt;DATE(YEAR(A190),MONTH($K$4),DAY($K$4)),DATE(YEAR(A190),MONTH($K$4),DAY($K$4)),IF(A190&lt;DATE(YEAR(A190),MONTH($K$5),DAY($K$5)),DATE(YEAR(A190),MONTH($K$5),DAY($K$5)),IF(A190&lt;DATE(YEAR(A190),MONTH($K$6),DAY($K$6)),DATE(YEAR(A190),MONTH($K$6),DAY($K$6)),DATE(YEAR(A190)+1,MONTH($K$3),DAY($K$3))))))</f>
        <v/>
      </c>
      <c r="B191" s="335" t="str">
        <f t="shared" si="51"/>
        <v/>
      </c>
      <c r="C191" s="362" t="str">
        <f t="shared" si="52"/>
        <v/>
      </c>
      <c r="D191" s="362" t="str">
        <f t="shared" si="55"/>
        <v/>
      </c>
      <c r="E191" s="362" t="str">
        <f t="shared" si="55"/>
        <v/>
      </c>
      <c r="F191" s="362" t="str">
        <f t="shared" si="55"/>
        <v/>
      </c>
      <c r="G191" s="362" t="str">
        <f t="shared" si="55"/>
        <v/>
      </c>
      <c r="H191" s="362" t="str">
        <f t="shared" si="55"/>
        <v/>
      </c>
      <c r="I191" s="362" t="str">
        <f t="shared" si="55"/>
        <v/>
      </c>
      <c r="J191" s="362" t="str">
        <f t="shared" si="55"/>
        <v/>
      </c>
      <c r="K191" s="362" t="str">
        <f t="shared" si="55"/>
        <v/>
      </c>
      <c r="L191" s="362" t="str">
        <f t="shared" si="55"/>
        <v/>
      </c>
      <c r="M191" s="362" t="str">
        <f t="shared" si="55"/>
        <v/>
      </c>
      <c r="N191" s="362" t="str">
        <f t="shared" si="55"/>
        <v/>
      </c>
      <c r="O191" s="362" t="str">
        <f t="shared" si="55"/>
        <v/>
      </c>
      <c r="P191" s="362" t="str">
        <f t="shared" si="55"/>
        <v/>
      </c>
      <c r="Q191" s="362" t="str">
        <f t="shared" si="55"/>
        <v/>
      </c>
      <c r="R191" s="362" t="str">
        <f t="shared" si="55"/>
        <v/>
      </c>
      <c r="S191" s="362" t="str">
        <f t="shared" si="55"/>
        <v/>
      </c>
      <c r="T191" s="362" t="str">
        <f t="shared" si="55"/>
        <v/>
      </c>
      <c r="U191" s="362" t="str">
        <f t="shared" si="55"/>
        <v/>
      </c>
      <c r="V191" s="362" t="str">
        <f t="shared" si="55"/>
        <v/>
      </c>
      <c r="W191" s="362" t="str">
        <f t="shared" si="55"/>
        <v/>
      </c>
      <c r="X191" s="362" t="str">
        <f t="shared" si="55"/>
        <v/>
      </c>
      <c r="Y191" s="362" t="str">
        <f t="shared" si="55"/>
        <v/>
      </c>
      <c r="Z191" s="362" t="str">
        <f t="shared" si="55"/>
        <v/>
      </c>
      <c r="AA191" s="362" t="str">
        <f t="shared" si="55"/>
        <v/>
      </c>
      <c r="AB191" s="362" t="str">
        <f t="shared" si="55"/>
        <v/>
      </c>
      <c r="AC191" s="362" t="str">
        <f t="shared" si="55"/>
        <v/>
      </c>
      <c r="AD191" s="362" t="str">
        <f t="shared" si="55"/>
        <v/>
      </c>
      <c r="AE191" s="362" t="str">
        <f t="shared" si="55"/>
        <v/>
      </c>
      <c r="AF191" s="362" t="str">
        <f t="shared" si="55"/>
        <v/>
      </c>
      <c r="AG191" s="362" t="str">
        <f t="shared" si="55"/>
        <v/>
      </c>
      <c r="AH191" s="362" t="str">
        <f t="shared" si="55"/>
        <v/>
      </c>
      <c r="AI191" s="362" t="str">
        <f t="shared" si="55"/>
        <v/>
      </c>
      <c r="AJ191" s="362" t="str">
        <f t="shared" si="55"/>
        <v/>
      </c>
      <c r="AK191" s="362" t="str">
        <f t="shared" si="55"/>
        <v/>
      </c>
      <c r="AL191" s="362" t="str">
        <f t="shared" si="55"/>
        <v/>
      </c>
      <c r="AM191" s="362" t="str">
        <f t="shared" si="55"/>
        <v/>
      </c>
      <c r="AN191" s="362" t="str">
        <f t="shared" si="55"/>
        <v/>
      </c>
      <c r="AO191" s="362" t="str">
        <f t="shared" si="55"/>
        <v/>
      </c>
      <c r="AP191" s="362" t="str">
        <f t="shared" si="55"/>
        <v/>
      </c>
      <c r="AQ191" s="362" t="str">
        <f t="shared" si="55"/>
        <v/>
      </c>
      <c r="AR191" s="362" t="str">
        <f t="shared" si="55"/>
        <v/>
      </c>
      <c r="AS191" s="362" t="str">
        <f t="shared" si="55"/>
        <v/>
      </c>
      <c r="AT191" s="362" t="str">
        <f t="shared" si="55"/>
        <v/>
      </c>
      <c r="AU191" s="362" t="str">
        <f t="shared" si="55"/>
        <v/>
      </c>
      <c r="AV191" s="362" t="str">
        <f t="shared" si="55"/>
        <v/>
      </c>
      <c r="AW191" s="362" t="str">
        <f t="shared" si="55"/>
        <v/>
      </c>
      <c r="AX191" s="362" t="str">
        <f t="shared" si="55"/>
        <v/>
      </c>
      <c r="AY191" s="362" t="str">
        <f t="shared" si="55"/>
        <v/>
      </c>
      <c r="AZ191" s="362" t="str">
        <f t="shared" si="55"/>
        <v/>
      </c>
      <c r="BA191" s="363" t="str">
        <f t="shared" si="55"/>
        <v/>
      </c>
    </row>
    <row r="192" spans="1:53" x14ac:dyDescent="0.2">
      <c r="A192" s="340" t="str">
        <f>IF($B174=COUNT($A181:$A191),"",IF(A191&lt;DATE(YEAR(A191),MONTH($K$4),DAY($K$4)),DATE(YEAR(A191),MONTH($K$4),DAY($K$4)),IF(A191&lt;DATE(YEAR(A191),MONTH($K$5),DAY($K$5)),DATE(YEAR(A191),MONTH($K$5),DAY($K$5)),IF(A191&lt;DATE(YEAR(A191),MONTH($K$6),DAY($K$6)),DATE(YEAR(A191),MONTH($K$6),DAY($K$6)),DATE(YEAR(A191)+1,MONTH($K$3),DAY($K$3))))))</f>
        <v/>
      </c>
      <c r="B192" s="335" t="str">
        <f t="shared" si="51"/>
        <v/>
      </c>
      <c r="C192" s="362" t="str">
        <f t="shared" si="52"/>
        <v/>
      </c>
      <c r="D192" s="362" t="str">
        <f t="shared" si="55"/>
        <v/>
      </c>
      <c r="E192" s="362" t="str">
        <f t="shared" si="55"/>
        <v/>
      </c>
      <c r="F192" s="362" t="str">
        <f t="shared" si="55"/>
        <v/>
      </c>
      <c r="G192" s="362" t="str">
        <f t="shared" si="55"/>
        <v/>
      </c>
      <c r="H192" s="362" t="str">
        <f t="shared" si="55"/>
        <v/>
      </c>
      <c r="I192" s="362" t="str">
        <f t="shared" si="55"/>
        <v/>
      </c>
      <c r="J192" s="362" t="str">
        <f t="shared" si="55"/>
        <v/>
      </c>
      <c r="K192" s="362" t="str">
        <f t="shared" si="55"/>
        <v/>
      </c>
      <c r="L192" s="362" t="str">
        <f t="shared" si="55"/>
        <v/>
      </c>
      <c r="M192" s="362" t="str">
        <f t="shared" si="55"/>
        <v/>
      </c>
      <c r="N192" s="362" t="str">
        <f t="shared" si="55"/>
        <v/>
      </c>
      <c r="O192" s="362" t="str">
        <f t="shared" si="55"/>
        <v/>
      </c>
      <c r="P192" s="362" t="str">
        <f t="shared" si="55"/>
        <v/>
      </c>
      <c r="Q192" s="362" t="str">
        <f t="shared" si="55"/>
        <v/>
      </c>
      <c r="R192" s="362" t="str">
        <f t="shared" si="55"/>
        <v/>
      </c>
      <c r="S192" s="362" t="str">
        <f t="shared" si="55"/>
        <v/>
      </c>
      <c r="T192" s="362" t="str">
        <f t="shared" si="55"/>
        <v/>
      </c>
      <c r="U192" s="362" t="str">
        <f t="shared" si="55"/>
        <v/>
      </c>
      <c r="V192" s="362" t="str">
        <f t="shared" si="55"/>
        <v/>
      </c>
      <c r="W192" s="362" t="str">
        <f t="shared" si="55"/>
        <v/>
      </c>
      <c r="X192" s="362" t="str">
        <f t="shared" si="55"/>
        <v/>
      </c>
      <c r="Y192" s="362" t="str">
        <f t="shared" si="55"/>
        <v/>
      </c>
      <c r="Z192" s="362" t="str">
        <f t="shared" si="55"/>
        <v/>
      </c>
      <c r="AA192" s="362" t="str">
        <f t="shared" si="55"/>
        <v/>
      </c>
      <c r="AB192" s="362" t="str">
        <f t="shared" si="55"/>
        <v/>
      </c>
      <c r="AC192" s="362" t="str">
        <f t="shared" ref="D192:BA197" si="56">IF(AND(ISNUMBER($A192),AC$46&gt;AC$47),AC$178/$B$174,"")</f>
        <v/>
      </c>
      <c r="AD192" s="362" t="str">
        <f t="shared" si="56"/>
        <v/>
      </c>
      <c r="AE192" s="362" t="str">
        <f t="shared" si="56"/>
        <v/>
      </c>
      <c r="AF192" s="362" t="str">
        <f t="shared" si="56"/>
        <v/>
      </c>
      <c r="AG192" s="362" t="str">
        <f t="shared" si="56"/>
        <v/>
      </c>
      <c r="AH192" s="362" t="str">
        <f t="shared" si="56"/>
        <v/>
      </c>
      <c r="AI192" s="362" t="str">
        <f t="shared" si="56"/>
        <v/>
      </c>
      <c r="AJ192" s="362" t="str">
        <f t="shared" si="56"/>
        <v/>
      </c>
      <c r="AK192" s="362" t="str">
        <f t="shared" si="56"/>
        <v/>
      </c>
      <c r="AL192" s="362" t="str">
        <f t="shared" si="56"/>
        <v/>
      </c>
      <c r="AM192" s="362" t="str">
        <f t="shared" si="56"/>
        <v/>
      </c>
      <c r="AN192" s="362" t="str">
        <f t="shared" si="56"/>
        <v/>
      </c>
      <c r="AO192" s="362" t="str">
        <f t="shared" si="56"/>
        <v/>
      </c>
      <c r="AP192" s="362" t="str">
        <f t="shared" si="56"/>
        <v/>
      </c>
      <c r="AQ192" s="362" t="str">
        <f t="shared" si="56"/>
        <v/>
      </c>
      <c r="AR192" s="362" t="str">
        <f t="shared" si="56"/>
        <v/>
      </c>
      <c r="AS192" s="362" t="str">
        <f t="shared" si="56"/>
        <v/>
      </c>
      <c r="AT192" s="362" t="str">
        <f t="shared" si="56"/>
        <v/>
      </c>
      <c r="AU192" s="362" t="str">
        <f t="shared" si="56"/>
        <v/>
      </c>
      <c r="AV192" s="362" t="str">
        <f t="shared" si="56"/>
        <v/>
      </c>
      <c r="AW192" s="362" t="str">
        <f t="shared" si="56"/>
        <v/>
      </c>
      <c r="AX192" s="362" t="str">
        <f t="shared" si="56"/>
        <v/>
      </c>
      <c r="AY192" s="362" t="str">
        <f t="shared" si="56"/>
        <v/>
      </c>
      <c r="AZ192" s="362" t="str">
        <f t="shared" si="56"/>
        <v/>
      </c>
      <c r="BA192" s="363" t="str">
        <f t="shared" si="56"/>
        <v/>
      </c>
    </row>
    <row r="193" spans="1:53" x14ac:dyDescent="0.2">
      <c r="A193" s="340" t="str">
        <f>IF($B174=COUNT($A181:$A192),"",IF(A192&lt;DATE(YEAR(A192),MONTH($K$4),DAY($K$4)),DATE(YEAR(A192),MONTH($K$4),DAY($K$4)),IF(A192&lt;DATE(YEAR(A192),MONTH($K$5),DAY($K$5)),DATE(YEAR(A192),MONTH($K$5),DAY($K$5)),IF(A192&lt;DATE(YEAR(A192),MONTH($K$6),DAY($K$6)),DATE(YEAR(A192),MONTH($K$6),DAY($K$6)),DATE(YEAR(A192)+1,MONTH($K$3),DAY($K$3))))))</f>
        <v/>
      </c>
      <c r="B193" s="335" t="str">
        <f t="shared" si="51"/>
        <v/>
      </c>
      <c r="C193" s="362" t="str">
        <f t="shared" si="52"/>
        <v/>
      </c>
      <c r="D193" s="362" t="str">
        <f t="shared" si="56"/>
        <v/>
      </c>
      <c r="E193" s="362" t="str">
        <f t="shared" si="56"/>
        <v/>
      </c>
      <c r="F193" s="362" t="str">
        <f t="shared" si="56"/>
        <v/>
      </c>
      <c r="G193" s="362" t="str">
        <f t="shared" si="56"/>
        <v/>
      </c>
      <c r="H193" s="362" t="str">
        <f t="shared" si="56"/>
        <v/>
      </c>
      <c r="I193" s="362" t="str">
        <f t="shared" si="56"/>
        <v/>
      </c>
      <c r="J193" s="362" t="str">
        <f t="shared" si="56"/>
        <v/>
      </c>
      <c r="K193" s="362" t="str">
        <f t="shared" si="56"/>
        <v/>
      </c>
      <c r="L193" s="362" t="str">
        <f t="shared" si="56"/>
        <v/>
      </c>
      <c r="M193" s="362" t="str">
        <f t="shared" si="56"/>
        <v/>
      </c>
      <c r="N193" s="362" t="str">
        <f t="shared" si="56"/>
        <v/>
      </c>
      <c r="O193" s="362" t="str">
        <f t="shared" si="56"/>
        <v/>
      </c>
      <c r="P193" s="362" t="str">
        <f t="shared" si="56"/>
        <v/>
      </c>
      <c r="Q193" s="362" t="str">
        <f t="shared" si="56"/>
        <v/>
      </c>
      <c r="R193" s="362" t="str">
        <f t="shared" si="56"/>
        <v/>
      </c>
      <c r="S193" s="362" t="str">
        <f t="shared" si="56"/>
        <v/>
      </c>
      <c r="T193" s="362" t="str">
        <f t="shared" si="56"/>
        <v/>
      </c>
      <c r="U193" s="362" t="str">
        <f t="shared" si="56"/>
        <v/>
      </c>
      <c r="V193" s="362" t="str">
        <f t="shared" si="56"/>
        <v/>
      </c>
      <c r="W193" s="362" t="str">
        <f t="shared" si="56"/>
        <v/>
      </c>
      <c r="X193" s="362" t="str">
        <f t="shared" si="56"/>
        <v/>
      </c>
      <c r="Y193" s="362" t="str">
        <f t="shared" si="56"/>
        <v/>
      </c>
      <c r="Z193" s="362" t="str">
        <f t="shared" si="56"/>
        <v/>
      </c>
      <c r="AA193" s="362" t="str">
        <f t="shared" si="56"/>
        <v/>
      </c>
      <c r="AB193" s="362" t="str">
        <f t="shared" si="56"/>
        <v/>
      </c>
      <c r="AC193" s="362" t="str">
        <f t="shared" si="56"/>
        <v/>
      </c>
      <c r="AD193" s="362" t="str">
        <f t="shared" si="56"/>
        <v/>
      </c>
      <c r="AE193" s="362" t="str">
        <f t="shared" si="56"/>
        <v/>
      </c>
      <c r="AF193" s="362" t="str">
        <f t="shared" si="56"/>
        <v/>
      </c>
      <c r="AG193" s="362" t="str">
        <f t="shared" si="56"/>
        <v/>
      </c>
      <c r="AH193" s="362" t="str">
        <f t="shared" si="56"/>
        <v/>
      </c>
      <c r="AI193" s="362" t="str">
        <f t="shared" si="56"/>
        <v/>
      </c>
      <c r="AJ193" s="362" t="str">
        <f t="shared" si="56"/>
        <v/>
      </c>
      <c r="AK193" s="362" t="str">
        <f t="shared" si="56"/>
        <v/>
      </c>
      <c r="AL193" s="362" t="str">
        <f t="shared" si="56"/>
        <v/>
      </c>
      <c r="AM193" s="362" t="str">
        <f t="shared" si="56"/>
        <v/>
      </c>
      <c r="AN193" s="362" t="str">
        <f t="shared" si="56"/>
        <v/>
      </c>
      <c r="AO193" s="362" t="str">
        <f t="shared" si="56"/>
        <v/>
      </c>
      <c r="AP193" s="362" t="str">
        <f t="shared" si="56"/>
        <v/>
      </c>
      <c r="AQ193" s="362" t="str">
        <f t="shared" si="56"/>
        <v/>
      </c>
      <c r="AR193" s="362" t="str">
        <f t="shared" si="56"/>
        <v/>
      </c>
      <c r="AS193" s="362" t="str">
        <f t="shared" si="56"/>
        <v/>
      </c>
      <c r="AT193" s="362" t="str">
        <f t="shared" si="56"/>
        <v/>
      </c>
      <c r="AU193" s="362" t="str">
        <f t="shared" si="56"/>
        <v/>
      </c>
      <c r="AV193" s="362" t="str">
        <f t="shared" si="56"/>
        <v/>
      </c>
      <c r="AW193" s="362" t="str">
        <f t="shared" si="56"/>
        <v/>
      </c>
      <c r="AX193" s="362" t="str">
        <f t="shared" si="56"/>
        <v/>
      </c>
      <c r="AY193" s="362" t="str">
        <f t="shared" si="56"/>
        <v/>
      </c>
      <c r="AZ193" s="362" t="str">
        <f t="shared" si="56"/>
        <v/>
      </c>
      <c r="BA193" s="363" t="str">
        <f t="shared" si="56"/>
        <v/>
      </c>
    </row>
    <row r="194" spans="1:53" x14ac:dyDescent="0.2">
      <c r="A194" s="340" t="str">
        <f>IF($B174=COUNT($A181:$A193),"",IF(A193&lt;DATE(YEAR(A193),MONTH($K$4),DAY($K$4)),DATE(YEAR(A193),MONTH($K$4),DAY($K$4)),IF(A193&lt;DATE(YEAR(A193),MONTH($K$5),DAY($K$5)),DATE(YEAR(A193),MONTH($K$5),DAY($K$5)),IF(A193&lt;DATE(YEAR(A193),MONTH($K$6),DAY($K$6)),DATE(YEAR(A193),MONTH($K$6),DAY($K$6)),DATE(YEAR(A193)+1,MONTH($K$3),DAY($K$3))))))</f>
        <v/>
      </c>
      <c r="B194" s="335" t="str">
        <f t="shared" si="51"/>
        <v/>
      </c>
      <c r="C194" s="362" t="str">
        <f t="shared" si="52"/>
        <v/>
      </c>
      <c r="D194" s="362" t="str">
        <f t="shared" si="56"/>
        <v/>
      </c>
      <c r="E194" s="362" t="str">
        <f t="shared" si="56"/>
        <v/>
      </c>
      <c r="F194" s="362" t="str">
        <f t="shared" si="56"/>
        <v/>
      </c>
      <c r="G194" s="362" t="str">
        <f t="shared" si="56"/>
        <v/>
      </c>
      <c r="H194" s="362" t="str">
        <f t="shared" si="56"/>
        <v/>
      </c>
      <c r="I194" s="362" t="str">
        <f t="shared" si="56"/>
        <v/>
      </c>
      <c r="J194" s="362" t="str">
        <f t="shared" si="56"/>
        <v/>
      </c>
      <c r="K194" s="362" t="str">
        <f t="shared" si="56"/>
        <v/>
      </c>
      <c r="L194" s="362" t="str">
        <f t="shared" si="56"/>
        <v/>
      </c>
      <c r="M194" s="362" t="str">
        <f t="shared" si="56"/>
        <v/>
      </c>
      <c r="N194" s="362" t="str">
        <f t="shared" si="56"/>
        <v/>
      </c>
      <c r="O194" s="362" t="str">
        <f t="shared" si="56"/>
        <v/>
      </c>
      <c r="P194" s="362" t="str">
        <f t="shared" si="56"/>
        <v/>
      </c>
      <c r="Q194" s="362" t="str">
        <f t="shared" si="56"/>
        <v/>
      </c>
      <c r="R194" s="362" t="str">
        <f t="shared" si="56"/>
        <v/>
      </c>
      <c r="S194" s="362" t="str">
        <f t="shared" si="56"/>
        <v/>
      </c>
      <c r="T194" s="362" t="str">
        <f t="shared" si="56"/>
        <v/>
      </c>
      <c r="U194" s="362" t="str">
        <f t="shared" si="56"/>
        <v/>
      </c>
      <c r="V194" s="362" t="str">
        <f t="shared" si="56"/>
        <v/>
      </c>
      <c r="W194" s="362" t="str">
        <f t="shared" si="56"/>
        <v/>
      </c>
      <c r="X194" s="362" t="str">
        <f t="shared" si="56"/>
        <v/>
      </c>
      <c r="Y194" s="362" t="str">
        <f t="shared" si="56"/>
        <v/>
      </c>
      <c r="Z194" s="362" t="str">
        <f t="shared" si="56"/>
        <v/>
      </c>
      <c r="AA194" s="362" t="str">
        <f t="shared" si="56"/>
        <v/>
      </c>
      <c r="AB194" s="362" t="str">
        <f t="shared" si="56"/>
        <v/>
      </c>
      <c r="AC194" s="362" t="str">
        <f t="shared" si="56"/>
        <v/>
      </c>
      <c r="AD194" s="362" t="str">
        <f t="shared" si="56"/>
        <v/>
      </c>
      <c r="AE194" s="362" t="str">
        <f t="shared" si="56"/>
        <v/>
      </c>
      <c r="AF194" s="362" t="str">
        <f t="shared" si="56"/>
        <v/>
      </c>
      <c r="AG194" s="362" t="str">
        <f t="shared" si="56"/>
        <v/>
      </c>
      <c r="AH194" s="362" t="str">
        <f t="shared" si="56"/>
        <v/>
      </c>
      <c r="AI194" s="362" t="str">
        <f t="shared" si="56"/>
        <v/>
      </c>
      <c r="AJ194" s="362" t="str">
        <f t="shared" si="56"/>
        <v/>
      </c>
      <c r="AK194" s="362" t="str">
        <f t="shared" si="56"/>
        <v/>
      </c>
      <c r="AL194" s="362" t="str">
        <f t="shared" si="56"/>
        <v/>
      </c>
      <c r="AM194" s="362" t="str">
        <f t="shared" si="56"/>
        <v/>
      </c>
      <c r="AN194" s="362" t="str">
        <f t="shared" si="56"/>
        <v/>
      </c>
      <c r="AO194" s="362" t="str">
        <f t="shared" si="56"/>
        <v/>
      </c>
      <c r="AP194" s="362" t="str">
        <f t="shared" si="56"/>
        <v/>
      </c>
      <c r="AQ194" s="362" t="str">
        <f t="shared" si="56"/>
        <v/>
      </c>
      <c r="AR194" s="362" t="str">
        <f t="shared" si="56"/>
        <v/>
      </c>
      <c r="AS194" s="362" t="str">
        <f t="shared" si="56"/>
        <v/>
      </c>
      <c r="AT194" s="362" t="str">
        <f t="shared" si="56"/>
        <v/>
      </c>
      <c r="AU194" s="362" t="str">
        <f t="shared" si="56"/>
        <v/>
      </c>
      <c r="AV194" s="362" t="str">
        <f t="shared" si="56"/>
        <v/>
      </c>
      <c r="AW194" s="362" t="str">
        <f t="shared" si="56"/>
        <v/>
      </c>
      <c r="AX194" s="362" t="str">
        <f t="shared" si="56"/>
        <v/>
      </c>
      <c r="AY194" s="362" t="str">
        <f t="shared" si="56"/>
        <v/>
      </c>
      <c r="AZ194" s="362" t="str">
        <f t="shared" si="56"/>
        <v/>
      </c>
      <c r="BA194" s="363" t="str">
        <f t="shared" si="56"/>
        <v/>
      </c>
    </row>
    <row r="195" spans="1:53" x14ac:dyDescent="0.2">
      <c r="A195" s="340" t="str">
        <f>IF($B174=COUNT($A181:$A194),"",IF(A194&lt;DATE(YEAR(A194),MONTH($K$4),DAY($K$4)),DATE(YEAR(A194),MONTH($K$4),DAY($K$4)),IF(A194&lt;DATE(YEAR(A194),MONTH($K$5),DAY($K$5)),DATE(YEAR(A194),MONTH($K$5),DAY($K$5)),IF(A194&lt;DATE(YEAR(A194),MONTH($K$6),DAY($K$6)),DATE(YEAR(A194),MONTH($K$6),DAY($K$6)),DATE(YEAR(A194)+1,MONTH($K$3),DAY($K$3))))))</f>
        <v/>
      </c>
      <c r="B195" s="335" t="str">
        <f t="shared" si="51"/>
        <v/>
      </c>
      <c r="C195" s="362" t="str">
        <f t="shared" si="52"/>
        <v/>
      </c>
      <c r="D195" s="362" t="str">
        <f t="shared" si="56"/>
        <v/>
      </c>
      <c r="E195" s="362" t="str">
        <f t="shared" si="56"/>
        <v/>
      </c>
      <c r="F195" s="362" t="str">
        <f t="shared" si="56"/>
        <v/>
      </c>
      <c r="G195" s="362" t="str">
        <f t="shared" si="56"/>
        <v/>
      </c>
      <c r="H195" s="362" t="str">
        <f t="shared" si="56"/>
        <v/>
      </c>
      <c r="I195" s="362" t="str">
        <f t="shared" si="56"/>
        <v/>
      </c>
      <c r="J195" s="362" t="str">
        <f t="shared" si="56"/>
        <v/>
      </c>
      <c r="K195" s="362" t="str">
        <f t="shared" si="56"/>
        <v/>
      </c>
      <c r="L195" s="362" t="str">
        <f t="shared" si="56"/>
        <v/>
      </c>
      <c r="M195" s="362" t="str">
        <f t="shared" si="56"/>
        <v/>
      </c>
      <c r="N195" s="362" t="str">
        <f t="shared" si="56"/>
        <v/>
      </c>
      <c r="O195" s="362" t="str">
        <f t="shared" si="56"/>
        <v/>
      </c>
      <c r="P195" s="362" t="str">
        <f t="shared" si="56"/>
        <v/>
      </c>
      <c r="Q195" s="362" t="str">
        <f t="shared" si="56"/>
        <v/>
      </c>
      <c r="R195" s="362" t="str">
        <f t="shared" si="56"/>
        <v/>
      </c>
      <c r="S195" s="362" t="str">
        <f t="shared" si="56"/>
        <v/>
      </c>
      <c r="T195" s="362" t="str">
        <f t="shared" si="56"/>
        <v/>
      </c>
      <c r="U195" s="362" t="str">
        <f t="shared" si="56"/>
        <v/>
      </c>
      <c r="V195" s="362" t="str">
        <f t="shared" si="56"/>
        <v/>
      </c>
      <c r="W195" s="362" t="str">
        <f t="shared" si="56"/>
        <v/>
      </c>
      <c r="X195" s="362" t="str">
        <f t="shared" si="56"/>
        <v/>
      </c>
      <c r="Y195" s="362" t="str">
        <f t="shared" si="56"/>
        <v/>
      </c>
      <c r="Z195" s="362" t="str">
        <f t="shared" si="56"/>
        <v/>
      </c>
      <c r="AA195" s="362" t="str">
        <f t="shared" si="56"/>
        <v/>
      </c>
      <c r="AB195" s="362" t="str">
        <f t="shared" si="56"/>
        <v/>
      </c>
      <c r="AC195" s="362" t="str">
        <f t="shared" si="56"/>
        <v/>
      </c>
      <c r="AD195" s="362" t="str">
        <f t="shared" si="56"/>
        <v/>
      </c>
      <c r="AE195" s="362" t="str">
        <f t="shared" si="56"/>
        <v/>
      </c>
      <c r="AF195" s="362" t="str">
        <f t="shared" si="56"/>
        <v/>
      </c>
      <c r="AG195" s="362" t="str">
        <f t="shared" si="56"/>
        <v/>
      </c>
      <c r="AH195" s="362" t="str">
        <f t="shared" si="56"/>
        <v/>
      </c>
      <c r="AI195" s="362" t="str">
        <f t="shared" si="56"/>
        <v/>
      </c>
      <c r="AJ195" s="362" t="str">
        <f t="shared" si="56"/>
        <v/>
      </c>
      <c r="AK195" s="362" t="str">
        <f t="shared" si="56"/>
        <v/>
      </c>
      <c r="AL195" s="362" t="str">
        <f t="shared" si="56"/>
        <v/>
      </c>
      <c r="AM195" s="362" t="str">
        <f t="shared" si="56"/>
        <v/>
      </c>
      <c r="AN195" s="362" t="str">
        <f t="shared" si="56"/>
        <v/>
      </c>
      <c r="AO195" s="362" t="str">
        <f t="shared" si="56"/>
        <v/>
      </c>
      <c r="AP195" s="362" t="str">
        <f t="shared" si="56"/>
        <v/>
      </c>
      <c r="AQ195" s="362" t="str">
        <f t="shared" si="56"/>
        <v/>
      </c>
      <c r="AR195" s="362" t="str">
        <f t="shared" si="56"/>
        <v/>
      </c>
      <c r="AS195" s="362" t="str">
        <f t="shared" si="56"/>
        <v/>
      </c>
      <c r="AT195" s="362" t="str">
        <f t="shared" si="56"/>
        <v/>
      </c>
      <c r="AU195" s="362" t="str">
        <f t="shared" si="56"/>
        <v/>
      </c>
      <c r="AV195" s="362" t="str">
        <f t="shared" si="56"/>
        <v/>
      </c>
      <c r="AW195" s="362" t="str">
        <f t="shared" si="56"/>
        <v/>
      </c>
      <c r="AX195" s="362" t="str">
        <f t="shared" si="56"/>
        <v/>
      </c>
      <c r="AY195" s="362" t="str">
        <f t="shared" si="56"/>
        <v/>
      </c>
      <c r="AZ195" s="362" t="str">
        <f t="shared" si="56"/>
        <v/>
      </c>
      <c r="BA195" s="363" t="str">
        <f t="shared" si="56"/>
        <v/>
      </c>
    </row>
    <row r="196" spans="1:53" x14ac:dyDescent="0.2">
      <c r="A196" s="340" t="str">
        <f>IF($B174=COUNT($A181:$A195),"",IF(A195&lt;DATE(YEAR(A195),MONTH($K$4),DAY($K$4)),DATE(YEAR(A195),MONTH($K$4),DAY($K$4)),IF(A195&lt;DATE(YEAR(A195),MONTH($K$5),DAY($K$5)),DATE(YEAR(A195),MONTH($K$5),DAY($K$5)),IF(A195&lt;DATE(YEAR(A195),MONTH($K$6),DAY($K$6)),DATE(YEAR(A195),MONTH($K$6),DAY($K$6)),DATE(YEAR(A195)+1,MONTH($K$3),DAY($K$3))))))</f>
        <v/>
      </c>
      <c r="B196" s="335" t="str">
        <f t="shared" si="51"/>
        <v/>
      </c>
      <c r="C196" s="362" t="str">
        <f t="shared" si="52"/>
        <v/>
      </c>
      <c r="D196" s="362" t="str">
        <f t="shared" si="56"/>
        <v/>
      </c>
      <c r="E196" s="362" t="str">
        <f t="shared" si="56"/>
        <v/>
      </c>
      <c r="F196" s="362" t="str">
        <f t="shared" si="56"/>
        <v/>
      </c>
      <c r="G196" s="362" t="str">
        <f t="shared" si="56"/>
        <v/>
      </c>
      <c r="H196" s="362" t="str">
        <f t="shared" si="56"/>
        <v/>
      </c>
      <c r="I196" s="362" t="str">
        <f t="shared" si="56"/>
        <v/>
      </c>
      <c r="J196" s="362" t="str">
        <f t="shared" si="56"/>
        <v/>
      </c>
      <c r="K196" s="362" t="str">
        <f t="shared" si="56"/>
        <v/>
      </c>
      <c r="L196" s="362" t="str">
        <f t="shared" si="56"/>
        <v/>
      </c>
      <c r="M196" s="362" t="str">
        <f t="shared" si="56"/>
        <v/>
      </c>
      <c r="N196" s="362" t="str">
        <f t="shared" si="56"/>
        <v/>
      </c>
      <c r="O196" s="362" t="str">
        <f t="shared" si="56"/>
        <v/>
      </c>
      <c r="P196" s="362" t="str">
        <f t="shared" si="56"/>
        <v/>
      </c>
      <c r="Q196" s="362" t="str">
        <f t="shared" si="56"/>
        <v/>
      </c>
      <c r="R196" s="362" t="str">
        <f t="shared" si="56"/>
        <v/>
      </c>
      <c r="S196" s="362" t="str">
        <f t="shared" si="56"/>
        <v/>
      </c>
      <c r="T196" s="362" t="str">
        <f t="shared" si="56"/>
        <v/>
      </c>
      <c r="U196" s="362" t="str">
        <f t="shared" si="56"/>
        <v/>
      </c>
      <c r="V196" s="362" t="str">
        <f t="shared" si="56"/>
        <v/>
      </c>
      <c r="W196" s="362" t="str">
        <f t="shared" si="56"/>
        <v/>
      </c>
      <c r="X196" s="362" t="str">
        <f t="shared" si="56"/>
        <v/>
      </c>
      <c r="Y196" s="362" t="str">
        <f t="shared" si="56"/>
        <v/>
      </c>
      <c r="Z196" s="362" t="str">
        <f t="shared" si="56"/>
        <v/>
      </c>
      <c r="AA196" s="362" t="str">
        <f t="shared" si="56"/>
        <v/>
      </c>
      <c r="AB196" s="362" t="str">
        <f t="shared" si="56"/>
        <v/>
      </c>
      <c r="AC196" s="362" t="str">
        <f t="shared" si="56"/>
        <v/>
      </c>
      <c r="AD196" s="362" t="str">
        <f t="shared" si="56"/>
        <v/>
      </c>
      <c r="AE196" s="362" t="str">
        <f t="shared" si="56"/>
        <v/>
      </c>
      <c r="AF196" s="362" t="str">
        <f t="shared" si="56"/>
        <v/>
      </c>
      <c r="AG196" s="362" t="str">
        <f t="shared" si="56"/>
        <v/>
      </c>
      <c r="AH196" s="362" t="str">
        <f t="shared" si="56"/>
        <v/>
      </c>
      <c r="AI196" s="362" t="str">
        <f t="shared" si="56"/>
        <v/>
      </c>
      <c r="AJ196" s="362" t="str">
        <f t="shared" si="56"/>
        <v/>
      </c>
      <c r="AK196" s="362" t="str">
        <f t="shared" si="56"/>
        <v/>
      </c>
      <c r="AL196" s="362" t="str">
        <f t="shared" si="56"/>
        <v/>
      </c>
      <c r="AM196" s="362" t="str">
        <f t="shared" si="56"/>
        <v/>
      </c>
      <c r="AN196" s="362" t="str">
        <f t="shared" si="56"/>
        <v/>
      </c>
      <c r="AO196" s="362" t="str">
        <f t="shared" si="56"/>
        <v/>
      </c>
      <c r="AP196" s="362" t="str">
        <f t="shared" si="56"/>
        <v/>
      </c>
      <c r="AQ196" s="362" t="str">
        <f t="shared" si="56"/>
        <v/>
      </c>
      <c r="AR196" s="362" t="str">
        <f t="shared" si="56"/>
        <v/>
      </c>
      <c r="AS196" s="362" t="str">
        <f t="shared" si="56"/>
        <v/>
      </c>
      <c r="AT196" s="362" t="str">
        <f t="shared" si="56"/>
        <v/>
      </c>
      <c r="AU196" s="362" t="str">
        <f t="shared" si="56"/>
        <v/>
      </c>
      <c r="AV196" s="362" t="str">
        <f t="shared" si="56"/>
        <v/>
      </c>
      <c r="AW196" s="362" t="str">
        <f t="shared" si="56"/>
        <v/>
      </c>
      <c r="AX196" s="362" t="str">
        <f t="shared" si="56"/>
        <v/>
      </c>
      <c r="AY196" s="362" t="str">
        <f t="shared" si="56"/>
        <v/>
      </c>
      <c r="AZ196" s="362" t="str">
        <f t="shared" si="56"/>
        <v/>
      </c>
      <c r="BA196" s="363" t="str">
        <f t="shared" si="56"/>
        <v/>
      </c>
    </row>
    <row r="197" spans="1:53" x14ac:dyDescent="0.2">
      <c r="A197" s="340" t="str">
        <f>IF($B174=COUNT($A181:$A196),"",IF(A196&lt;DATE(YEAR(A196),MONTH($K$4),DAY($K$4)),DATE(YEAR(A196),MONTH($K$4),DAY($K$4)),IF(A196&lt;DATE(YEAR(A196),MONTH($K$5),DAY($K$5)),DATE(YEAR(A196),MONTH($K$5),DAY($K$5)),IF(A196&lt;DATE(YEAR(A196),MONTH($K$6),DAY($K$6)),DATE(YEAR(A196),MONTH($K$6),DAY($K$6)),DATE(YEAR(A196)+1,MONTH($K$3),DAY($K$3))))))</f>
        <v/>
      </c>
      <c r="B197" s="335" t="str">
        <f t="shared" si="51"/>
        <v/>
      </c>
      <c r="C197" s="362" t="str">
        <f t="shared" si="52"/>
        <v/>
      </c>
      <c r="D197" s="362" t="str">
        <f t="shared" si="56"/>
        <v/>
      </c>
      <c r="E197" s="362" t="str">
        <f t="shared" si="56"/>
        <v/>
      </c>
      <c r="F197" s="362" t="str">
        <f t="shared" si="56"/>
        <v/>
      </c>
      <c r="G197" s="362" t="str">
        <f t="shared" si="56"/>
        <v/>
      </c>
      <c r="H197" s="362" t="str">
        <f t="shared" si="56"/>
        <v/>
      </c>
      <c r="I197" s="362" t="str">
        <f t="shared" si="56"/>
        <v/>
      </c>
      <c r="J197" s="362" t="str">
        <f t="shared" si="56"/>
        <v/>
      </c>
      <c r="K197" s="362" t="str">
        <f t="shared" si="56"/>
        <v/>
      </c>
      <c r="L197" s="362" t="str">
        <f t="shared" si="56"/>
        <v/>
      </c>
      <c r="M197" s="362" t="str">
        <f t="shared" si="56"/>
        <v/>
      </c>
      <c r="N197" s="362" t="str">
        <f t="shared" si="56"/>
        <v/>
      </c>
      <c r="O197" s="362" t="str">
        <f t="shared" si="56"/>
        <v/>
      </c>
      <c r="P197" s="362" t="str">
        <f t="shared" si="56"/>
        <v/>
      </c>
      <c r="Q197" s="362" t="str">
        <f t="shared" si="56"/>
        <v/>
      </c>
      <c r="R197" s="362" t="str">
        <f t="shared" si="56"/>
        <v/>
      </c>
      <c r="S197" s="362" t="str">
        <f t="shared" si="56"/>
        <v/>
      </c>
      <c r="T197" s="362" t="str">
        <f t="shared" si="56"/>
        <v/>
      </c>
      <c r="U197" s="362" t="str">
        <f t="shared" si="56"/>
        <v/>
      </c>
      <c r="V197" s="362" t="str">
        <f t="shared" si="56"/>
        <v/>
      </c>
      <c r="W197" s="362" t="str">
        <f t="shared" si="56"/>
        <v/>
      </c>
      <c r="X197" s="362" t="str">
        <f t="shared" si="56"/>
        <v/>
      </c>
      <c r="Y197" s="362" t="str">
        <f t="shared" si="56"/>
        <v/>
      </c>
      <c r="Z197" s="362" t="str">
        <f t="shared" si="56"/>
        <v/>
      </c>
      <c r="AA197" s="362" t="str">
        <f t="shared" si="56"/>
        <v/>
      </c>
      <c r="AB197" s="362" t="str">
        <f t="shared" si="56"/>
        <v/>
      </c>
      <c r="AC197" s="362" t="str">
        <f t="shared" si="56"/>
        <v/>
      </c>
      <c r="AD197" s="362" t="str">
        <f t="shared" si="56"/>
        <v/>
      </c>
      <c r="AE197" s="362" t="str">
        <f t="shared" si="56"/>
        <v/>
      </c>
      <c r="AF197" s="362" t="str">
        <f t="shared" si="56"/>
        <v/>
      </c>
      <c r="AG197" s="362" t="str">
        <f t="shared" si="56"/>
        <v/>
      </c>
      <c r="AH197" s="362" t="str">
        <f t="shared" ref="D197:BA200" si="57">IF(AND(ISNUMBER($A197),AH$46&gt;AH$47),AH$178/$B$174,"")</f>
        <v/>
      </c>
      <c r="AI197" s="362" t="str">
        <f t="shared" si="57"/>
        <v/>
      </c>
      <c r="AJ197" s="362" t="str">
        <f t="shared" si="57"/>
        <v/>
      </c>
      <c r="AK197" s="362" t="str">
        <f t="shared" si="57"/>
        <v/>
      </c>
      <c r="AL197" s="362" t="str">
        <f t="shared" si="57"/>
        <v/>
      </c>
      <c r="AM197" s="362" t="str">
        <f t="shared" si="57"/>
        <v/>
      </c>
      <c r="AN197" s="362" t="str">
        <f t="shared" si="57"/>
        <v/>
      </c>
      <c r="AO197" s="362" t="str">
        <f t="shared" si="57"/>
        <v/>
      </c>
      <c r="AP197" s="362" t="str">
        <f t="shared" si="57"/>
        <v/>
      </c>
      <c r="AQ197" s="362" t="str">
        <f t="shared" si="57"/>
        <v/>
      </c>
      <c r="AR197" s="362" t="str">
        <f t="shared" si="57"/>
        <v/>
      </c>
      <c r="AS197" s="362" t="str">
        <f t="shared" si="57"/>
        <v/>
      </c>
      <c r="AT197" s="362" t="str">
        <f t="shared" si="57"/>
        <v/>
      </c>
      <c r="AU197" s="362" t="str">
        <f t="shared" si="57"/>
        <v/>
      </c>
      <c r="AV197" s="362" t="str">
        <f t="shared" si="57"/>
        <v/>
      </c>
      <c r="AW197" s="362" t="str">
        <f t="shared" si="57"/>
        <v/>
      </c>
      <c r="AX197" s="362" t="str">
        <f t="shared" si="57"/>
        <v/>
      </c>
      <c r="AY197" s="362" t="str">
        <f t="shared" si="57"/>
        <v/>
      </c>
      <c r="AZ197" s="362" t="str">
        <f t="shared" si="57"/>
        <v/>
      </c>
      <c r="BA197" s="363" t="str">
        <f t="shared" si="57"/>
        <v/>
      </c>
    </row>
    <row r="198" spans="1:53" x14ac:dyDescent="0.2">
      <c r="A198" s="340" t="str">
        <f>IF($B174=COUNT($A181:$A197),"",IF(A197&lt;DATE(YEAR(A197),MONTH($K$4),DAY($K$4)),DATE(YEAR(A197),MONTH($K$4),DAY($K$4)),IF(A197&lt;DATE(YEAR(A197),MONTH($K$5),DAY($K$5)),DATE(YEAR(A197),MONTH($K$5),DAY($K$5)),IF(A197&lt;DATE(YEAR(A197),MONTH($K$6),DAY($K$6)),DATE(YEAR(A197),MONTH($K$6),DAY($K$6)),DATE(YEAR(A197)+1,MONTH($K$3),DAY($K$3))))))</f>
        <v/>
      </c>
      <c r="B198" s="335" t="str">
        <f t="shared" si="51"/>
        <v/>
      </c>
      <c r="C198" s="362" t="str">
        <f t="shared" si="52"/>
        <v/>
      </c>
      <c r="D198" s="362" t="str">
        <f t="shared" si="57"/>
        <v/>
      </c>
      <c r="E198" s="362" t="str">
        <f t="shared" si="57"/>
        <v/>
      </c>
      <c r="F198" s="362" t="str">
        <f t="shared" si="57"/>
        <v/>
      </c>
      <c r="G198" s="362" t="str">
        <f t="shared" si="57"/>
        <v/>
      </c>
      <c r="H198" s="362" t="str">
        <f t="shared" si="57"/>
        <v/>
      </c>
      <c r="I198" s="362" t="str">
        <f t="shared" si="57"/>
        <v/>
      </c>
      <c r="J198" s="362" t="str">
        <f t="shared" si="57"/>
        <v/>
      </c>
      <c r="K198" s="362" t="str">
        <f t="shared" si="57"/>
        <v/>
      </c>
      <c r="L198" s="362" t="str">
        <f t="shared" si="57"/>
        <v/>
      </c>
      <c r="M198" s="362" t="str">
        <f t="shared" si="57"/>
        <v/>
      </c>
      <c r="N198" s="362" t="str">
        <f t="shared" si="57"/>
        <v/>
      </c>
      <c r="O198" s="362" t="str">
        <f t="shared" si="57"/>
        <v/>
      </c>
      <c r="P198" s="362" t="str">
        <f t="shared" si="57"/>
        <v/>
      </c>
      <c r="Q198" s="362" t="str">
        <f t="shared" si="57"/>
        <v/>
      </c>
      <c r="R198" s="362" t="str">
        <f t="shared" si="57"/>
        <v/>
      </c>
      <c r="S198" s="362" t="str">
        <f t="shared" si="57"/>
        <v/>
      </c>
      <c r="T198" s="362" t="str">
        <f t="shared" si="57"/>
        <v/>
      </c>
      <c r="U198" s="362" t="str">
        <f t="shared" si="57"/>
        <v/>
      </c>
      <c r="V198" s="362" t="str">
        <f t="shared" si="57"/>
        <v/>
      </c>
      <c r="W198" s="362" t="str">
        <f t="shared" si="57"/>
        <v/>
      </c>
      <c r="X198" s="362" t="str">
        <f t="shared" si="57"/>
        <v/>
      </c>
      <c r="Y198" s="362" t="str">
        <f t="shared" si="57"/>
        <v/>
      </c>
      <c r="Z198" s="362" t="str">
        <f t="shared" si="57"/>
        <v/>
      </c>
      <c r="AA198" s="362" t="str">
        <f t="shared" si="57"/>
        <v/>
      </c>
      <c r="AB198" s="362" t="str">
        <f t="shared" si="57"/>
        <v/>
      </c>
      <c r="AC198" s="362" t="str">
        <f t="shared" si="57"/>
        <v/>
      </c>
      <c r="AD198" s="362" t="str">
        <f t="shared" si="57"/>
        <v/>
      </c>
      <c r="AE198" s="362" t="str">
        <f t="shared" si="57"/>
        <v/>
      </c>
      <c r="AF198" s="362" t="str">
        <f t="shared" si="57"/>
        <v/>
      </c>
      <c r="AG198" s="362" t="str">
        <f t="shared" si="57"/>
        <v/>
      </c>
      <c r="AH198" s="362" t="str">
        <f t="shared" si="57"/>
        <v/>
      </c>
      <c r="AI198" s="362" t="str">
        <f t="shared" si="57"/>
        <v/>
      </c>
      <c r="AJ198" s="362" t="str">
        <f t="shared" si="57"/>
        <v/>
      </c>
      <c r="AK198" s="362" t="str">
        <f t="shared" si="57"/>
        <v/>
      </c>
      <c r="AL198" s="362" t="str">
        <f t="shared" si="57"/>
        <v/>
      </c>
      <c r="AM198" s="362" t="str">
        <f t="shared" si="57"/>
        <v/>
      </c>
      <c r="AN198" s="362" t="str">
        <f t="shared" si="57"/>
        <v/>
      </c>
      <c r="AO198" s="362" t="str">
        <f t="shared" si="57"/>
        <v/>
      </c>
      <c r="AP198" s="362" t="str">
        <f t="shared" si="57"/>
        <v/>
      </c>
      <c r="AQ198" s="362" t="str">
        <f t="shared" si="57"/>
        <v/>
      </c>
      <c r="AR198" s="362" t="str">
        <f t="shared" si="57"/>
        <v/>
      </c>
      <c r="AS198" s="362" t="str">
        <f t="shared" si="57"/>
        <v/>
      </c>
      <c r="AT198" s="362" t="str">
        <f t="shared" si="57"/>
        <v/>
      </c>
      <c r="AU198" s="362" t="str">
        <f t="shared" si="57"/>
        <v/>
      </c>
      <c r="AV198" s="362" t="str">
        <f t="shared" si="57"/>
        <v/>
      </c>
      <c r="AW198" s="362" t="str">
        <f t="shared" si="57"/>
        <v/>
      </c>
      <c r="AX198" s="362" t="str">
        <f t="shared" si="57"/>
        <v/>
      </c>
      <c r="AY198" s="362" t="str">
        <f t="shared" si="57"/>
        <v/>
      </c>
      <c r="AZ198" s="362" t="str">
        <f t="shared" si="57"/>
        <v/>
      </c>
      <c r="BA198" s="363" t="str">
        <f t="shared" si="57"/>
        <v/>
      </c>
    </row>
    <row r="199" spans="1:53" x14ac:dyDescent="0.2">
      <c r="A199" s="340" t="str">
        <f>IF($B174=COUNT($A181:$A198),"",IF(A198&lt;DATE(YEAR(A198),MONTH($K$4),DAY($K$4)),DATE(YEAR(A198),MONTH($K$4),DAY($K$4)),IF(A198&lt;DATE(YEAR(A198),MONTH($K$5),DAY($K$5)),DATE(YEAR(A198),MONTH($K$5),DAY($K$5)),IF(A198&lt;DATE(YEAR(A198),MONTH($K$6),DAY($K$6)),DATE(YEAR(A198),MONTH($K$6),DAY($K$6)),DATE(YEAR(A198)+1,MONTH($K$3),DAY($K$3))))))</f>
        <v/>
      </c>
      <c r="B199" s="335" t="str">
        <f t="shared" si="51"/>
        <v/>
      </c>
      <c r="C199" s="362" t="str">
        <f t="shared" si="52"/>
        <v/>
      </c>
      <c r="D199" s="362" t="str">
        <f t="shared" si="57"/>
        <v/>
      </c>
      <c r="E199" s="362" t="str">
        <f t="shared" si="57"/>
        <v/>
      </c>
      <c r="F199" s="362" t="str">
        <f t="shared" si="57"/>
        <v/>
      </c>
      <c r="G199" s="362" t="str">
        <f t="shared" si="57"/>
        <v/>
      </c>
      <c r="H199" s="362" t="str">
        <f t="shared" si="57"/>
        <v/>
      </c>
      <c r="I199" s="362" t="str">
        <f t="shared" si="57"/>
        <v/>
      </c>
      <c r="J199" s="362" t="str">
        <f t="shared" si="57"/>
        <v/>
      </c>
      <c r="K199" s="362" t="str">
        <f t="shared" si="57"/>
        <v/>
      </c>
      <c r="L199" s="362" t="str">
        <f t="shared" si="57"/>
        <v/>
      </c>
      <c r="M199" s="362" t="str">
        <f t="shared" si="57"/>
        <v/>
      </c>
      <c r="N199" s="362" t="str">
        <f t="shared" si="57"/>
        <v/>
      </c>
      <c r="O199" s="362" t="str">
        <f t="shared" si="57"/>
        <v/>
      </c>
      <c r="P199" s="362" t="str">
        <f t="shared" si="57"/>
        <v/>
      </c>
      <c r="Q199" s="362" t="str">
        <f t="shared" si="57"/>
        <v/>
      </c>
      <c r="R199" s="362" t="str">
        <f t="shared" si="57"/>
        <v/>
      </c>
      <c r="S199" s="362" t="str">
        <f t="shared" si="57"/>
        <v/>
      </c>
      <c r="T199" s="362" t="str">
        <f t="shared" si="57"/>
        <v/>
      </c>
      <c r="U199" s="362" t="str">
        <f t="shared" si="57"/>
        <v/>
      </c>
      <c r="V199" s="362" t="str">
        <f t="shared" si="57"/>
        <v/>
      </c>
      <c r="W199" s="362" t="str">
        <f t="shared" si="57"/>
        <v/>
      </c>
      <c r="X199" s="362" t="str">
        <f t="shared" si="57"/>
        <v/>
      </c>
      <c r="Y199" s="362" t="str">
        <f t="shared" si="57"/>
        <v/>
      </c>
      <c r="Z199" s="362" t="str">
        <f t="shared" si="57"/>
        <v/>
      </c>
      <c r="AA199" s="362" t="str">
        <f t="shared" si="57"/>
        <v/>
      </c>
      <c r="AB199" s="362" t="str">
        <f t="shared" si="57"/>
        <v/>
      </c>
      <c r="AC199" s="362" t="str">
        <f t="shared" si="57"/>
        <v/>
      </c>
      <c r="AD199" s="362" t="str">
        <f t="shared" si="57"/>
        <v/>
      </c>
      <c r="AE199" s="362" t="str">
        <f t="shared" si="57"/>
        <v/>
      </c>
      <c r="AF199" s="362" t="str">
        <f t="shared" si="57"/>
        <v/>
      </c>
      <c r="AG199" s="362" t="str">
        <f t="shared" si="57"/>
        <v/>
      </c>
      <c r="AH199" s="362" t="str">
        <f t="shared" si="57"/>
        <v/>
      </c>
      <c r="AI199" s="362" t="str">
        <f t="shared" si="57"/>
        <v/>
      </c>
      <c r="AJ199" s="362" t="str">
        <f t="shared" si="57"/>
        <v/>
      </c>
      <c r="AK199" s="362" t="str">
        <f t="shared" si="57"/>
        <v/>
      </c>
      <c r="AL199" s="362" t="str">
        <f t="shared" si="57"/>
        <v/>
      </c>
      <c r="AM199" s="362" t="str">
        <f t="shared" si="57"/>
        <v/>
      </c>
      <c r="AN199" s="362" t="str">
        <f t="shared" si="57"/>
        <v/>
      </c>
      <c r="AO199" s="362" t="str">
        <f t="shared" si="57"/>
        <v/>
      </c>
      <c r="AP199" s="362" t="str">
        <f t="shared" si="57"/>
        <v/>
      </c>
      <c r="AQ199" s="362" t="str">
        <f t="shared" si="57"/>
        <v/>
      </c>
      <c r="AR199" s="362" t="str">
        <f t="shared" si="57"/>
        <v/>
      </c>
      <c r="AS199" s="362" t="str">
        <f t="shared" si="57"/>
        <v/>
      </c>
      <c r="AT199" s="362" t="str">
        <f t="shared" si="57"/>
        <v/>
      </c>
      <c r="AU199" s="362" t="str">
        <f t="shared" si="57"/>
        <v/>
      </c>
      <c r="AV199" s="362" t="str">
        <f t="shared" si="57"/>
        <v/>
      </c>
      <c r="AW199" s="362" t="str">
        <f t="shared" si="57"/>
        <v/>
      </c>
      <c r="AX199" s="362" t="str">
        <f t="shared" si="57"/>
        <v/>
      </c>
      <c r="AY199" s="362" t="str">
        <f t="shared" si="57"/>
        <v/>
      </c>
      <c r="AZ199" s="362" t="str">
        <f t="shared" si="57"/>
        <v/>
      </c>
      <c r="BA199" s="363" t="str">
        <f t="shared" si="57"/>
        <v/>
      </c>
    </row>
    <row r="200" spans="1:53" ht="13.5" thickBot="1" x14ac:dyDescent="0.25">
      <c r="A200" s="340" t="str">
        <f>IF($B174=COUNT($A181:$A199),"",IF(A199&lt;DATE(YEAR(A199),MONTH($K$4),DAY($K$4)),DATE(YEAR(A199),MONTH($K$4),DAY($K$4)),IF(A199&lt;DATE(YEAR(A199),MONTH($K$5),DAY($K$5)),DATE(YEAR(A199),MONTH($K$5),DAY($K$5)),IF(A199&lt;DATE(YEAR(A199),MONTH($K$6),DAY($K$6)),DATE(YEAR(A199),MONTH($K$6),DAY($K$6)),DATE(YEAR(A199)+1,MONTH($K$3),DAY($K$3))))))</f>
        <v/>
      </c>
      <c r="B200" s="342" t="str">
        <f t="shared" si="51"/>
        <v/>
      </c>
      <c r="C200" s="364" t="str">
        <f t="shared" si="52"/>
        <v/>
      </c>
      <c r="D200" s="364" t="str">
        <f t="shared" si="57"/>
        <v/>
      </c>
      <c r="E200" s="364" t="str">
        <f t="shared" si="57"/>
        <v/>
      </c>
      <c r="F200" s="364" t="str">
        <f t="shared" si="57"/>
        <v/>
      </c>
      <c r="G200" s="364" t="str">
        <f t="shared" si="57"/>
        <v/>
      </c>
      <c r="H200" s="364" t="str">
        <f t="shared" si="57"/>
        <v/>
      </c>
      <c r="I200" s="364" t="str">
        <f t="shared" si="57"/>
        <v/>
      </c>
      <c r="J200" s="364" t="str">
        <f t="shared" si="57"/>
        <v/>
      </c>
      <c r="K200" s="364" t="str">
        <f t="shared" si="57"/>
        <v/>
      </c>
      <c r="L200" s="364" t="str">
        <f t="shared" si="57"/>
        <v/>
      </c>
      <c r="M200" s="364" t="str">
        <f t="shared" si="57"/>
        <v/>
      </c>
      <c r="N200" s="364" t="str">
        <f t="shared" si="57"/>
        <v/>
      </c>
      <c r="O200" s="364" t="str">
        <f t="shared" si="57"/>
        <v/>
      </c>
      <c r="P200" s="364" t="str">
        <f t="shared" si="57"/>
        <v/>
      </c>
      <c r="Q200" s="364" t="str">
        <f t="shared" si="57"/>
        <v/>
      </c>
      <c r="R200" s="364" t="str">
        <f t="shared" si="57"/>
        <v/>
      </c>
      <c r="S200" s="364" t="str">
        <f t="shared" si="57"/>
        <v/>
      </c>
      <c r="T200" s="364" t="str">
        <f t="shared" si="57"/>
        <v/>
      </c>
      <c r="U200" s="364" t="str">
        <f t="shared" si="57"/>
        <v/>
      </c>
      <c r="V200" s="364" t="str">
        <f t="shared" si="57"/>
        <v/>
      </c>
      <c r="W200" s="364" t="str">
        <f t="shared" si="57"/>
        <v/>
      </c>
      <c r="X200" s="364" t="str">
        <f t="shared" si="57"/>
        <v/>
      </c>
      <c r="Y200" s="364" t="str">
        <f t="shared" si="57"/>
        <v/>
      </c>
      <c r="Z200" s="364" t="str">
        <f t="shared" si="57"/>
        <v/>
      </c>
      <c r="AA200" s="364" t="str">
        <f t="shared" si="57"/>
        <v/>
      </c>
      <c r="AB200" s="364" t="str">
        <f t="shared" si="57"/>
        <v/>
      </c>
      <c r="AC200" s="364" t="str">
        <f t="shared" si="57"/>
        <v/>
      </c>
      <c r="AD200" s="364" t="str">
        <f t="shared" si="57"/>
        <v/>
      </c>
      <c r="AE200" s="364" t="str">
        <f t="shared" si="57"/>
        <v/>
      </c>
      <c r="AF200" s="364" t="str">
        <f t="shared" si="57"/>
        <v/>
      </c>
      <c r="AG200" s="364" t="str">
        <f t="shared" si="57"/>
        <v/>
      </c>
      <c r="AH200" s="364" t="str">
        <f t="shared" si="57"/>
        <v/>
      </c>
      <c r="AI200" s="364" t="str">
        <f t="shared" si="57"/>
        <v/>
      </c>
      <c r="AJ200" s="364" t="str">
        <f t="shared" si="57"/>
        <v/>
      </c>
      <c r="AK200" s="364" t="str">
        <f t="shared" si="57"/>
        <v/>
      </c>
      <c r="AL200" s="364" t="str">
        <f t="shared" si="57"/>
        <v/>
      </c>
      <c r="AM200" s="364" t="str">
        <f t="shared" si="57"/>
        <v/>
      </c>
      <c r="AN200" s="364" t="str">
        <f t="shared" si="57"/>
        <v/>
      </c>
      <c r="AO200" s="364" t="str">
        <f t="shared" si="57"/>
        <v/>
      </c>
      <c r="AP200" s="364" t="str">
        <f t="shared" si="57"/>
        <v/>
      </c>
      <c r="AQ200" s="364" t="str">
        <f t="shared" si="57"/>
        <v/>
      </c>
      <c r="AR200" s="364" t="str">
        <f t="shared" si="57"/>
        <v/>
      </c>
      <c r="AS200" s="364" t="str">
        <f t="shared" si="57"/>
        <v/>
      </c>
      <c r="AT200" s="364" t="str">
        <f t="shared" si="57"/>
        <v/>
      </c>
      <c r="AU200" s="364" t="str">
        <f t="shared" si="57"/>
        <v/>
      </c>
      <c r="AV200" s="364" t="str">
        <f t="shared" si="57"/>
        <v/>
      </c>
      <c r="AW200" s="364" t="str">
        <f t="shared" si="57"/>
        <v/>
      </c>
      <c r="AX200" s="364" t="str">
        <f t="shared" si="57"/>
        <v/>
      </c>
      <c r="AY200" s="364" t="str">
        <f t="shared" si="57"/>
        <v/>
      </c>
      <c r="AZ200" s="364" t="str">
        <f t="shared" si="57"/>
        <v/>
      </c>
      <c r="BA200" s="365" t="str">
        <f t="shared" si="57"/>
        <v/>
      </c>
    </row>
    <row r="202" spans="1:53" ht="13.5" thickBot="1" x14ac:dyDescent="0.25"/>
    <row r="203" spans="1:53" x14ac:dyDescent="0.2">
      <c r="A203" s="336" t="s">
        <v>352</v>
      </c>
      <c r="B203" s="337"/>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c r="AA203" s="338"/>
      <c r="AB203" s="338"/>
      <c r="AC203" s="338"/>
      <c r="AD203" s="338"/>
      <c r="AE203" s="338"/>
      <c r="AF203" s="338"/>
      <c r="AG203" s="338"/>
      <c r="AH203" s="338"/>
      <c r="AI203" s="338"/>
      <c r="AJ203" s="338"/>
      <c r="AK203" s="338"/>
      <c r="AL203" s="338"/>
      <c r="AM203" s="338"/>
      <c r="AN203" s="338"/>
      <c r="AO203" s="338"/>
      <c r="AP203" s="338"/>
      <c r="AQ203" s="338"/>
      <c r="AR203" s="338"/>
      <c r="AS203" s="338"/>
      <c r="AT203" s="338"/>
      <c r="AU203" s="338"/>
      <c r="AV203" s="338"/>
      <c r="AW203" s="338"/>
      <c r="AX203" s="338"/>
      <c r="AY203" s="338"/>
      <c r="AZ203" s="338"/>
      <c r="BA203" s="339"/>
    </row>
    <row r="204" spans="1:53" x14ac:dyDescent="0.2">
      <c r="A204" s="100" t="s">
        <v>209</v>
      </c>
      <c r="B204" s="315" t="str">
        <f>IF(Mijlpalenbegroting!$G$70&gt;0,IF(Mijlpalenbegroting!$G$71&gt;0,IF(Mijlpalenbegroting!$G$70&lt;Betaalritme!$B$7,Betaalritme!$B$7,Mijlpalenbegroting!$G$70),"Startdatum mijlpaal is niet opgegeven op tabblad 'Mijlpalenbegroting'"),"")</f>
        <v/>
      </c>
      <c r="C204" s="344"/>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22"/>
    </row>
    <row r="205" spans="1:53" x14ac:dyDescent="0.2">
      <c r="A205" s="100" t="s">
        <v>311</v>
      </c>
      <c r="B205" s="315" t="str">
        <f>IF(Mijlpalenbegroting!$G$70&gt;0,IF(Mijlpalenbegroting!$G$71&gt;0,Mijlpalenbegroting!$G$71,"De einddatum van de mijlpaal is niet ingevuld op het tabblad 'Mijlpalenbegroting'"),"")</f>
        <v/>
      </c>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22"/>
    </row>
    <row r="206" spans="1:53" x14ac:dyDescent="0.2">
      <c r="A206" s="355" t="s">
        <v>317</v>
      </c>
      <c r="B206" s="345">
        <f>IF(OR(B204="",B205=""),0,DAYS360(B204,B205)/30)</f>
        <v>0</v>
      </c>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22"/>
    </row>
    <row r="207" spans="1:53" x14ac:dyDescent="0.2">
      <c r="A207" s="355" t="s">
        <v>318</v>
      </c>
      <c r="B207" s="345">
        <f>IF($B205="",0,IF(AND($A214=$O$2,$A214=$O$3),IF(IFERROR(ROUNDDOWN(1+(DAYS360($A214,$B205)-1)/90,0),0)&lt;1,1,ROUNDDOWN(1+(DAYS360($A214,$B205)-1)/90,0)),IF(AND($A214=$O$2,$O$3-$O$2&gt;14),IF(IFERROR(ROUNDDOWN(1+(DAYS360($A214,$B205)-1)/90,0),0)&lt;1,1,ROUNDDOWN(1+(DAYS360($A214,$B205)-1)/90,0)),IF(IFERROR(ROUNDDOWN(1+(DAYS360($A214,$B205)-1)/90,0),0)&lt;1,1,ROUNDDOWN(1+(DAYS360($A214,$B205)-1)/90,0)))))</f>
        <v>0</v>
      </c>
      <c r="C207" s="3"/>
      <c r="D207" s="346" t="s">
        <v>315</v>
      </c>
      <c r="E207" s="3"/>
      <c r="F207" s="347" t="str">
        <f>IF(ISNUMBER(B204),IF(B204=DATE(YEAR(B204),MONTH($K$3),DAY($K$3)),B204,IF(B204&lt;=DATE(YEAR(B204),MONTH($K$4),DAY($K$4)),DATE(YEAR(B204),MONTH($K$4),DAY($K$4)),IF(B204&lt;=DATE(YEAR(B204),MONTH($K$5),DAY($K$5)),DATE(YEAR(B204),MONTH($K$5),DAY($K$5)),IF(B204&lt;=DATE(YEAR(B204),MONTH($K$6),DAY($K$6)),DATE(YEAR(B204),MONTH($K$6),DAY($K$6)),DATE(YEAR(B204)+1,MONTH($K$3),DAY($K$3)))))),"")</f>
        <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22"/>
    </row>
    <row r="208" spans="1:53" x14ac:dyDescent="0.2">
      <c r="A208" s="320"/>
      <c r="B208" s="3"/>
      <c r="C208" s="439" t="str">
        <f>IF(Deelnemersoverzicht!$C$16&gt;0,Deelnemersoverzicht!$C$16,"")</f>
        <v/>
      </c>
      <c r="D208" s="439" t="str">
        <f>IF(Deelnemersoverzicht!$C$17&gt;0,Deelnemersoverzicht!$C$17,"")</f>
        <v/>
      </c>
      <c r="E208" s="439" t="str">
        <f>IF(Deelnemersoverzicht!$C$18&gt;0,Deelnemersoverzicht!$C$18,"")</f>
        <v/>
      </c>
      <c r="F208" s="439" t="str">
        <f>IF(Deelnemersoverzicht!$C$19&gt;0,Deelnemersoverzicht!$C$19,"")</f>
        <v/>
      </c>
      <c r="G208" s="439" t="str">
        <f>IF(Deelnemersoverzicht!$C$20&gt;0,Deelnemersoverzicht!$C$20,"")</f>
        <v/>
      </c>
      <c r="H208" s="439" t="str">
        <f>IF(Deelnemersoverzicht!$C$21&gt;0,Deelnemersoverzicht!$C$21,"")</f>
        <v/>
      </c>
      <c r="I208" s="439" t="str">
        <f>IF(Deelnemersoverzicht!$C$22&gt;0,Deelnemersoverzicht!$C$22,"")</f>
        <v/>
      </c>
      <c r="J208" s="439" t="str">
        <f>IF(Deelnemersoverzicht!$C$23&gt;0,Deelnemersoverzicht!$C$23,"")</f>
        <v/>
      </c>
      <c r="K208" s="439" t="str">
        <f>IF(Deelnemersoverzicht!$C$24&gt;0,Deelnemersoverzicht!$C$24,"")</f>
        <v/>
      </c>
      <c r="L208" s="439" t="str">
        <f>IF(Deelnemersoverzicht!$C$25&gt;0,Deelnemersoverzicht!$C$25,"")</f>
        <v/>
      </c>
      <c r="M208" s="439" t="str">
        <f>IF(Deelnemersoverzicht!$C$26&gt;0,Deelnemersoverzicht!$C$26,"")</f>
        <v/>
      </c>
      <c r="N208" s="439" t="str">
        <f>IF(Deelnemersoverzicht!$C$27&gt;0,Deelnemersoverzicht!$C$27,"")</f>
        <v/>
      </c>
      <c r="O208" s="439" t="str">
        <f>IF(Deelnemersoverzicht!$C$28&gt;0,Deelnemersoverzicht!$C$28,"")</f>
        <v/>
      </c>
      <c r="P208" s="439" t="str">
        <f>IF(Deelnemersoverzicht!$C$29&gt;0,Deelnemersoverzicht!$C$29,"")</f>
        <v/>
      </c>
      <c r="Q208" s="439" t="str">
        <f>IF(Deelnemersoverzicht!$C$30&gt;0,Deelnemersoverzicht!$C$30,"")</f>
        <v/>
      </c>
      <c r="R208" s="439" t="str">
        <f>IF(Deelnemersoverzicht!$C$31&gt;0,Deelnemersoverzicht!$C$31,"")</f>
        <v/>
      </c>
      <c r="S208" s="439" t="str">
        <f>IF(Deelnemersoverzicht!$C$32&gt;0,Deelnemersoverzicht!$C$32,"")</f>
        <v/>
      </c>
      <c r="T208" s="439" t="str">
        <f>IF(Deelnemersoverzicht!$C$33&gt;0,Deelnemersoverzicht!$C$33,"")</f>
        <v/>
      </c>
      <c r="U208" s="439" t="str">
        <f>IF(Deelnemersoverzicht!$C$34&gt;0,Deelnemersoverzicht!$C$34,"")</f>
        <v/>
      </c>
      <c r="V208" s="439" t="str">
        <f>IF(Deelnemersoverzicht!$C$35&gt;0,Deelnemersoverzicht!$C$35,"")</f>
        <v/>
      </c>
      <c r="W208" s="439" t="str">
        <f>IF(Deelnemersoverzicht!$C$36&gt;0,Deelnemersoverzicht!$C$36,"")</f>
        <v/>
      </c>
      <c r="X208" s="439" t="str">
        <f>IF(Deelnemersoverzicht!$C$37&gt;0,Deelnemersoverzicht!$C$37,"")</f>
        <v/>
      </c>
      <c r="Y208" s="439" t="str">
        <f>IF(Deelnemersoverzicht!$C$38&gt;0,Deelnemersoverzicht!$C$38,"")</f>
        <v/>
      </c>
      <c r="Z208" s="439" t="str">
        <f>IF(Deelnemersoverzicht!$C$39&gt;0,Deelnemersoverzicht!$C$39,"")</f>
        <v/>
      </c>
      <c r="AA208" s="439" t="str">
        <f>IF(Deelnemersoverzicht!$C$40&gt;0,Deelnemersoverzicht!$C$40,"")</f>
        <v/>
      </c>
      <c r="AB208" s="439" t="str">
        <f>IF(Deelnemersoverzicht!$C$41&gt;0,Deelnemersoverzicht!$C$41,"")</f>
        <v/>
      </c>
      <c r="AC208" s="439" t="str">
        <f>IF(Deelnemersoverzicht!$C$42&gt;0,Deelnemersoverzicht!$C$42,"")</f>
        <v/>
      </c>
      <c r="AD208" s="439" t="str">
        <f>IF(Deelnemersoverzicht!$C$43&gt;0,Deelnemersoverzicht!$C$43,"")</f>
        <v/>
      </c>
      <c r="AE208" s="439" t="str">
        <f>IF(Deelnemersoverzicht!$C$44&gt;0,Deelnemersoverzicht!$C$44,"")</f>
        <v/>
      </c>
      <c r="AF208" s="439" t="str">
        <f>IF(Deelnemersoverzicht!$C$45&gt;0,Deelnemersoverzicht!$C$45,"")</f>
        <v/>
      </c>
      <c r="AG208" s="439" t="str">
        <f>IF(Deelnemersoverzicht!$C$46&gt;0,Deelnemersoverzicht!$C$46,"")</f>
        <v/>
      </c>
      <c r="AH208" s="439" t="str">
        <f>IF(Deelnemersoverzicht!$C$47&gt;0,Deelnemersoverzicht!$C$47,"")</f>
        <v/>
      </c>
      <c r="AI208" s="439" t="str">
        <f>IF(Deelnemersoverzicht!$C$48&gt;0,Deelnemersoverzicht!$C$48,"")</f>
        <v/>
      </c>
      <c r="AJ208" s="439" t="str">
        <f>IF(Deelnemersoverzicht!$C$49&gt;0,Deelnemersoverzicht!$C$49,"")</f>
        <v/>
      </c>
      <c r="AK208" s="439" t="str">
        <f>IF(Deelnemersoverzicht!$C$50&gt;0,Deelnemersoverzicht!$C$50,"")</f>
        <v/>
      </c>
      <c r="AL208" s="439" t="str">
        <f>IF(Deelnemersoverzicht!$C$51&gt;0,Deelnemersoverzicht!$C$51,"")</f>
        <v/>
      </c>
      <c r="AM208" s="439" t="str">
        <f>IF(Deelnemersoverzicht!$C$52&gt;0,Deelnemersoverzicht!$C$52,"")</f>
        <v/>
      </c>
      <c r="AN208" s="439" t="str">
        <f>IF(Deelnemersoverzicht!$C$53&gt;0,Deelnemersoverzicht!$C$53,"")</f>
        <v/>
      </c>
      <c r="AO208" s="439" t="str">
        <f>IF(Deelnemersoverzicht!$C$54&gt;0,Deelnemersoverzicht!$C$54,"")</f>
        <v/>
      </c>
      <c r="AP208" s="439" t="str">
        <f>IF(Deelnemersoverzicht!$C$55&gt;0,Deelnemersoverzicht!$C$55,"")</f>
        <v/>
      </c>
      <c r="AQ208" s="439" t="str">
        <f>IF(Deelnemersoverzicht!$C$56&gt;0,Deelnemersoverzicht!$C$56,"")</f>
        <v/>
      </c>
      <c r="AR208" s="439" t="str">
        <f>IF(Deelnemersoverzicht!$C$57&gt;0,Deelnemersoverzicht!$C$57,"")</f>
        <v/>
      </c>
      <c r="AS208" s="439" t="str">
        <f>IF(Deelnemersoverzicht!$C$58&gt;0,Deelnemersoverzicht!$C$58,"")</f>
        <v/>
      </c>
      <c r="AT208" s="439" t="str">
        <f>IF(Deelnemersoverzicht!$C$59&gt;0,Deelnemersoverzicht!$C$59,"")</f>
        <v/>
      </c>
      <c r="AU208" s="439" t="str">
        <f>IF(Deelnemersoverzicht!$C$60&gt;0,Deelnemersoverzicht!$C$60,"")</f>
        <v/>
      </c>
      <c r="AV208" s="439" t="str">
        <f>IF(Deelnemersoverzicht!$C$61&gt;0,Deelnemersoverzicht!$C$61,"")</f>
        <v/>
      </c>
      <c r="AW208" s="439" t="str">
        <f>IF(Deelnemersoverzicht!$C$62&gt;0,Deelnemersoverzicht!$C$62,"")</f>
        <v/>
      </c>
      <c r="AX208" s="439" t="str">
        <f>IF(Deelnemersoverzicht!$C$63&gt;0,Deelnemersoverzicht!$C$63,"")</f>
        <v/>
      </c>
      <c r="AY208" s="439" t="str">
        <f>IF(Deelnemersoverzicht!$C$64&gt;0,Deelnemersoverzicht!$C$64,"")</f>
        <v/>
      </c>
      <c r="AZ208" s="439" t="str">
        <f>IF(Deelnemersoverzicht!$C$65&gt;0,Deelnemersoverzicht!$C$65,"")</f>
        <v/>
      </c>
      <c r="BA208" s="456" t="str">
        <f>IF(Deelnemersoverzicht!$C$66&gt;0,Deelnemersoverzicht!$C$66,"")</f>
        <v/>
      </c>
    </row>
    <row r="209" spans="1:53" x14ac:dyDescent="0.2">
      <c r="A209" s="320"/>
      <c r="B209" s="350" t="s">
        <v>17</v>
      </c>
      <c r="C209" s="352" t="s">
        <v>269</v>
      </c>
      <c r="D209" s="350" t="s">
        <v>19</v>
      </c>
      <c r="E209" s="350" t="s">
        <v>20</v>
      </c>
      <c r="F209" s="350" t="s">
        <v>21</v>
      </c>
      <c r="G209" s="350" t="s">
        <v>22</v>
      </c>
      <c r="H209" s="350" t="s">
        <v>23</v>
      </c>
      <c r="I209" s="350" t="s">
        <v>24</v>
      </c>
      <c r="J209" s="350" t="s">
        <v>25</v>
      </c>
      <c r="K209" s="350" t="s">
        <v>26</v>
      </c>
      <c r="L209" s="350" t="s">
        <v>27</v>
      </c>
      <c r="M209" s="350" t="s">
        <v>28</v>
      </c>
      <c r="N209" s="350" t="s">
        <v>29</v>
      </c>
      <c r="O209" s="350" t="s">
        <v>30</v>
      </c>
      <c r="P209" s="350" t="s">
        <v>31</v>
      </c>
      <c r="Q209" s="350" t="s">
        <v>32</v>
      </c>
      <c r="R209" s="350" t="s">
        <v>33</v>
      </c>
      <c r="S209" s="350" t="s">
        <v>34</v>
      </c>
      <c r="T209" s="350" t="s">
        <v>35</v>
      </c>
      <c r="U209" s="350" t="s">
        <v>36</v>
      </c>
      <c r="V209" s="350" t="s">
        <v>104</v>
      </c>
      <c r="W209" s="350" t="s">
        <v>105</v>
      </c>
      <c r="X209" s="350" t="s">
        <v>130</v>
      </c>
      <c r="Y209" s="350" t="s">
        <v>131</v>
      </c>
      <c r="Z209" s="350" t="s">
        <v>132</v>
      </c>
      <c r="AA209" s="350" t="s">
        <v>133</v>
      </c>
      <c r="AB209" s="350" t="s">
        <v>134</v>
      </c>
      <c r="AC209" s="350" t="s">
        <v>169</v>
      </c>
      <c r="AD209" s="350" t="s">
        <v>170</v>
      </c>
      <c r="AE209" s="350" t="s">
        <v>171</v>
      </c>
      <c r="AF209" s="350" t="s">
        <v>172</v>
      </c>
      <c r="AG209" s="350" t="s">
        <v>173</v>
      </c>
      <c r="AH209" s="350" t="s">
        <v>174</v>
      </c>
      <c r="AI209" s="350" t="s">
        <v>175</v>
      </c>
      <c r="AJ209" s="350" t="s">
        <v>176</v>
      </c>
      <c r="AK209" s="350" t="s">
        <v>177</v>
      </c>
      <c r="AL209" s="350" t="s">
        <v>178</v>
      </c>
      <c r="AM209" s="350" t="s">
        <v>179</v>
      </c>
      <c r="AN209" s="350" t="s">
        <v>180</v>
      </c>
      <c r="AO209" s="350" t="s">
        <v>181</v>
      </c>
      <c r="AP209" s="350" t="s">
        <v>182</v>
      </c>
      <c r="AQ209" s="350" t="s">
        <v>183</v>
      </c>
      <c r="AR209" s="350" t="s">
        <v>184</v>
      </c>
      <c r="AS209" s="350" t="s">
        <v>185</v>
      </c>
      <c r="AT209" s="350" t="s">
        <v>186</v>
      </c>
      <c r="AU209" s="350" t="s">
        <v>187</v>
      </c>
      <c r="AV209" s="350" t="s">
        <v>188</v>
      </c>
      <c r="AW209" s="350" t="s">
        <v>189</v>
      </c>
      <c r="AX209" s="350" t="s">
        <v>190</v>
      </c>
      <c r="AY209" s="350" t="s">
        <v>191</v>
      </c>
      <c r="AZ209" s="350" t="s">
        <v>192</v>
      </c>
      <c r="BA209" s="353" t="s">
        <v>193</v>
      </c>
    </row>
    <row r="210" spans="1:53" x14ac:dyDescent="0.2">
      <c r="A210" s="321" t="s">
        <v>313</v>
      </c>
      <c r="B210" s="343">
        <f ca="1">IFERROR((Mijlpalenbegroting!$G$69/Financiering!$AA$58)*Financiering!$AB$58,0)</f>
        <v>0</v>
      </c>
      <c r="C210" s="356">
        <f ca="1">IFERROR((Mijlpalenbegroting!$G$18/Financiering!$AA$7)*Financiering!$AB$7,0)</f>
        <v>0</v>
      </c>
      <c r="D210" s="356">
        <f ca="1">IFERROR((Mijlpalenbegroting!$G$19/Financiering!$AA$8)*Financiering!$AB$8,0)</f>
        <v>0</v>
      </c>
      <c r="E210" s="356">
        <f ca="1">IFERROR((Mijlpalenbegroting!$G$20/Financiering!$AA$9)*Financiering!$AB$9,0)</f>
        <v>0</v>
      </c>
      <c r="F210" s="356">
        <f ca="1">IFERROR((Mijlpalenbegroting!$G$21/Financiering!$AA$10)*Financiering!$AB$10,0)</f>
        <v>0</v>
      </c>
      <c r="G210" s="356">
        <f ca="1">IFERROR((Mijlpalenbegroting!$G$22/Financiering!$AA$11)*Financiering!$AB$11,0)</f>
        <v>0</v>
      </c>
      <c r="H210" s="356">
        <f ca="1">IFERROR((Mijlpalenbegroting!$G$23/Financiering!$AA$12)*Financiering!$AB$12,0)</f>
        <v>0</v>
      </c>
      <c r="I210" s="356">
        <f ca="1">IFERROR((Mijlpalenbegroting!$G$24/Financiering!$AA$13)*Financiering!$AB$13,0)</f>
        <v>0</v>
      </c>
      <c r="J210" s="356">
        <f ca="1">IFERROR((Mijlpalenbegroting!$G$25/Financiering!$AA$14)*Financiering!$AB$14,0)</f>
        <v>0</v>
      </c>
      <c r="K210" s="356">
        <f ca="1">IFERROR((Mijlpalenbegroting!$G$26/Financiering!$AA$15)*Financiering!$AB$15,0)</f>
        <v>0</v>
      </c>
      <c r="L210" s="356">
        <f ca="1">IFERROR((Mijlpalenbegroting!$G$27/Financiering!$AA$16)*Financiering!$AB$16,0)</f>
        <v>0</v>
      </c>
      <c r="M210" s="356">
        <f ca="1">IFERROR((Mijlpalenbegroting!$G$28/Financiering!$AA$17)*Financiering!$AB$17,0)</f>
        <v>0</v>
      </c>
      <c r="N210" s="356">
        <f ca="1">IFERROR((Mijlpalenbegroting!$G$29/Financiering!$AA$18)*Financiering!$AB$18,0)</f>
        <v>0</v>
      </c>
      <c r="O210" s="356">
        <f ca="1">IFERROR((Mijlpalenbegroting!$G$30/Financiering!$AA$19)*Financiering!$AB$19,0)</f>
        <v>0</v>
      </c>
      <c r="P210" s="356">
        <f ca="1">IFERROR((Mijlpalenbegroting!$G$31/Financiering!$AA$20)*Financiering!$AB$20,0)</f>
        <v>0</v>
      </c>
      <c r="Q210" s="356">
        <f ca="1">IFERROR((Mijlpalenbegroting!$G$32/Financiering!$AA$21)*Financiering!$AB$21,0)</f>
        <v>0</v>
      </c>
      <c r="R210" s="356">
        <f ca="1">IFERROR((Mijlpalenbegroting!$G$33/Financiering!$AA$22)*Financiering!$AB$22,0)</f>
        <v>0</v>
      </c>
      <c r="S210" s="356">
        <f ca="1">IFERROR((Mijlpalenbegroting!$G$34/Financiering!$AA$23)*Financiering!$AB$23,0)</f>
        <v>0</v>
      </c>
      <c r="T210" s="356">
        <f ca="1">IFERROR((Mijlpalenbegroting!$G$35/Financiering!$AA$24)*Financiering!$AB$24,0)</f>
        <v>0</v>
      </c>
      <c r="U210" s="356">
        <f ca="1">IFERROR((Mijlpalenbegroting!$G$36/Financiering!$AA$25)*Financiering!$AB$25,0)</f>
        <v>0</v>
      </c>
      <c r="V210" s="356">
        <f ca="1">IFERROR((Mijlpalenbegroting!$G$37/Financiering!$AA$26)*Financiering!$AB$26,0)</f>
        <v>0</v>
      </c>
      <c r="W210" s="356">
        <f ca="1">IFERROR((Mijlpalenbegroting!$G$38/Financiering!$AA$27)*Financiering!$AB$27,0)</f>
        <v>0</v>
      </c>
      <c r="X210" s="356">
        <f ca="1">IFERROR((Mijlpalenbegroting!$G$39/Financiering!$AA$28)*Financiering!$AB$28,0)</f>
        <v>0</v>
      </c>
      <c r="Y210" s="356">
        <f ca="1">IFERROR((Mijlpalenbegroting!$G$40/Financiering!$AA$29)*Financiering!$AB$29,0)</f>
        <v>0</v>
      </c>
      <c r="Z210" s="356">
        <f ca="1">IFERROR((Mijlpalenbegroting!$G$41/Financiering!$AA$30)*Financiering!$AB$30,0)</f>
        <v>0</v>
      </c>
      <c r="AA210" s="356">
        <f ca="1">IFERROR((Mijlpalenbegroting!$G$42/Financiering!$AA$31)*Financiering!$AB$31,0)</f>
        <v>0</v>
      </c>
      <c r="AB210" s="356">
        <f ca="1">IFERROR((Mijlpalenbegroting!$G$43/Financiering!$AA$32)*Financiering!$AB$32,0)</f>
        <v>0</v>
      </c>
      <c r="AC210" s="356">
        <f>IFERROR((Mijlpalenbegroting!$G$44/Financiering!$AA$33)*Financiering!$AB$33,0)</f>
        <v>0</v>
      </c>
      <c r="AD210" s="356">
        <f>IFERROR((Mijlpalenbegroting!$G$45/Financiering!$AA$34)*Financiering!$AB$34,0)</f>
        <v>0</v>
      </c>
      <c r="AE210" s="356">
        <f>IFERROR((Mijlpalenbegroting!$G$46/Financiering!$AA$35)*Financiering!$AB$35,0)</f>
        <v>0</v>
      </c>
      <c r="AF210" s="356">
        <f>IFERROR((Mijlpalenbegroting!$G$47/Financiering!$AA$36)*Financiering!$AB$36,0)</f>
        <v>0</v>
      </c>
      <c r="AG210" s="356">
        <f>IFERROR((Mijlpalenbegroting!$G$48/Financiering!$AA$37)*Financiering!$AB$37,0)</f>
        <v>0</v>
      </c>
      <c r="AH210" s="356">
        <f>IFERROR((Mijlpalenbegroting!$G$49/Financiering!$AA$38)*Financiering!$AB$38,0)</f>
        <v>0</v>
      </c>
      <c r="AI210" s="356">
        <f>IFERROR((Mijlpalenbegroting!$G$50/Financiering!$AA$39)*Financiering!$AB$39,0)</f>
        <v>0</v>
      </c>
      <c r="AJ210" s="356">
        <f>IFERROR((Mijlpalenbegroting!$G$51/Financiering!$AA$40)*Financiering!$AB$40,0)</f>
        <v>0</v>
      </c>
      <c r="AK210" s="356">
        <f>IFERROR((Mijlpalenbegroting!$G$52/Financiering!$AA$41)*Financiering!$AB$41,0)</f>
        <v>0</v>
      </c>
      <c r="AL210" s="356">
        <f>IFERROR((Mijlpalenbegroting!$G$53/Financiering!$AA$42)*Financiering!$AB$42,0)</f>
        <v>0</v>
      </c>
      <c r="AM210" s="356">
        <f>IFERROR((Mijlpalenbegroting!$G$54/Financiering!$AA$43)*Financiering!$AB$43,0)</f>
        <v>0</v>
      </c>
      <c r="AN210" s="356">
        <f>IFERROR((Mijlpalenbegroting!$G$55/Financiering!$AA$44)*Financiering!$AB$44,0)</f>
        <v>0</v>
      </c>
      <c r="AO210" s="356">
        <f>IFERROR((Mijlpalenbegroting!$G$56/Financiering!$AA$45)*Financiering!$AB$45,0)</f>
        <v>0</v>
      </c>
      <c r="AP210" s="356">
        <f>IFERROR((Mijlpalenbegroting!$G$57/Financiering!$AA$46)*Financiering!$AB$46,0)</f>
        <v>0</v>
      </c>
      <c r="AQ210" s="356">
        <f>IFERROR((Mijlpalenbegroting!$G$58/Financiering!$AA$47)*Financiering!$AB$47,0)</f>
        <v>0</v>
      </c>
      <c r="AR210" s="356">
        <f>IFERROR((Mijlpalenbegroting!$G$59/Financiering!$AA$48)*Financiering!$AB$48,0)</f>
        <v>0</v>
      </c>
      <c r="AS210" s="356">
        <f>IFERROR((Mijlpalenbegroting!$G$60/Financiering!$AA$49)*Financiering!$AB$49,0)</f>
        <v>0</v>
      </c>
      <c r="AT210" s="356">
        <f>IFERROR((Mijlpalenbegroting!$G$61/Financiering!$AA$50)*Financiering!$AB$50,0)</f>
        <v>0</v>
      </c>
      <c r="AU210" s="356">
        <f>IFERROR((Mijlpalenbegroting!$G$62/Financiering!$AA$51)*Financiering!$AB$51,0)</f>
        <v>0</v>
      </c>
      <c r="AV210" s="356">
        <f>IFERROR((Mijlpalenbegroting!$G$63/Financiering!$AA$52)*Financiering!$AB$52,0)</f>
        <v>0</v>
      </c>
      <c r="AW210" s="356">
        <f>IFERROR((Mijlpalenbegroting!$G$64/Financiering!$AA$53)*Financiering!$AB$53,0)</f>
        <v>0</v>
      </c>
      <c r="AX210" s="356">
        <f>IFERROR((Mijlpalenbegroting!$G$65/Financiering!$AA$54)*Financiering!$AB$54,0)</f>
        <v>0</v>
      </c>
      <c r="AY210" s="356">
        <f>IFERROR((Mijlpalenbegroting!$G$66/Financiering!$AA$55)*Financiering!$AB$55,0)</f>
        <v>0</v>
      </c>
      <c r="AZ210" s="356">
        <f>IFERROR((Mijlpalenbegroting!$G$67/Financiering!$AA$56)*Financiering!$AB$56,0)</f>
        <v>0</v>
      </c>
      <c r="BA210" s="356">
        <f>IFERROR((Mijlpalenbegroting!$G$68/Financiering!$AA$57)*Financiering!$AB$57,0)</f>
        <v>0</v>
      </c>
    </row>
    <row r="211" spans="1:53" x14ac:dyDescent="0.2">
      <c r="A211" s="323">
        <v>0.9</v>
      </c>
      <c r="B211" s="343">
        <f ca="1">SUM(C211:BA211)</f>
        <v>0</v>
      </c>
      <c r="C211" s="357">
        <f t="shared" ref="C211:AH211" ca="1" si="58">IF(C$46&gt;C$47,$A$47*C210,C210)</f>
        <v>0</v>
      </c>
      <c r="D211" s="357">
        <f t="shared" ca="1" si="58"/>
        <v>0</v>
      </c>
      <c r="E211" s="357">
        <f t="shared" ca="1" si="58"/>
        <v>0</v>
      </c>
      <c r="F211" s="357">
        <f t="shared" ca="1" si="58"/>
        <v>0</v>
      </c>
      <c r="G211" s="357">
        <f t="shared" ca="1" si="58"/>
        <v>0</v>
      </c>
      <c r="H211" s="357">
        <f t="shared" ca="1" si="58"/>
        <v>0</v>
      </c>
      <c r="I211" s="357">
        <f t="shared" ca="1" si="58"/>
        <v>0</v>
      </c>
      <c r="J211" s="357">
        <f t="shared" ca="1" si="58"/>
        <v>0</v>
      </c>
      <c r="K211" s="357">
        <f t="shared" ca="1" si="58"/>
        <v>0</v>
      </c>
      <c r="L211" s="357">
        <f t="shared" ca="1" si="58"/>
        <v>0</v>
      </c>
      <c r="M211" s="357">
        <f t="shared" ca="1" si="58"/>
        <v>0</v>
      </c>
      <c r="N211" s="357">
        <f t="shared" ca="1" si="58"/>
        <v>0</v>
      </c>
      <c r="O211" s="357">
        <f t="shared" ca="1" si="58"/>
        <v>0</v>
      </c>
      <c r="P211" s="357">
        <f t="shared" ca="1" si="58"/>
        <v>0</v>
      </c>
      <c r="Q211" s="357">
        <f t="shared" ca="1" si="58"/>
        <v>0</v>
      </c>
      <c r="R211" s="357">
        <f t="shared" ca="1" si="58"/>
        <v>0</v>
      </c>
      <c r="S211" s="357">
        <f t="shared" ca="1" si="58"/>
        <v>0</v>
      </c>
      <c r="T211" s="357">
        <f t="shared" ca="1" si="58"/>
        <v>0</v>
      </c>
      <c r="U211" s="357">
        <f t="shared" ca="1" si="58"/>
        <v>0</v>
      </c>
      <c r="V211" s="357">
        <f t="shared" ca="1" si="58"/>
        <v>0</v>
      </c>
      <c r="W211" s="357">
        <f t="shared" ca="1" si="58"/>
        <v>0</v>
      </c>
      <c r="X211" s="357">
        <f t="shared" ca="1" si="58"/>
        <v>0</v>
      </c>
      <c r="Y211" s="357">
        <f t="shared" ca="1" si="58"/>
        <v>0</v>
      </c>
      <c r="Z211" s="357">
        <f t="shared" ca="1" si="58"/>
        <v>0</v>
      </c>
      <c r="AA211" s="357">
        <f t="shared" ca="1" si="58"/>
        <v>0</v>
      </c>
      <c r="AB211" s="357">
        <f t="shared" ca="1" si="58"/>
        <v>0</v>
      </c>
      <c r="AC211" s="357">
        <f t="shared" si="58"/>
        <v>0</v>
      </c>
      <c r="AD211" s="357">
        <f t="shared" si="58"/>
        <v>0</v>
      </c>
      <c r="AE211" s="357">
        <f t="shared" si="58"/>
        <v>0</v>
      </c>
      <c r="AF211" s="357">
        <f t="shared" si="58"/>
        <v>0</v>
      </c>
      <c r="AG211" s="357">
        <f t="shared" si="58"/>
        <v>0</v>
      </c>
      <c r="AH211" s="357">
        <f t="shared" si="58"/>
        <v>0</v>
      </c>
      <c r="AI211" s="357">
        <f t="shared" ref="AI211:BA211" si="59">IF(AI$46&gt;AI$47,$A$47*AI210,AI210)</f>
        <v>0</v>
      </c>
      <c r="AJ211" s="357">
        <f t="shared" si="59"/>
        <v>0</v>
      </c>
      <c r="AK211" s="357">
        <f t="shared" si="59"/>
        <v>0</v>
      </c>
      <c r="AL211" s="357">
        <f t="shared" si="59"/>
        <v>0</v>
      </c>
      <c r="AM211" s="357">
        <f t="shared" si="59"/>
        <v>0</v>
      </c>
      <c r="AN211" s="357">
        <f t="shared" si="59"/>
        <v>0</v>
      </c>
      <c r="AO211" s="357">
        <f t="shared" si="59"/>
        <v>0</v>
      </c>
      <c r="AP211" s="357">
        <f t="shared" si="59"/>
        <v>0</v>
      </c>
      <c r="AQ211" s="357">
        <f t="shared" si="59"/>
        <v>0</v>
      </c>
      <c r="AR211" s="357">
        <f t="shared" si="59"/>
        <v>0</v>
      </c>
      <c r="AS211" s="357">
        <f t="shared" si="59"/>
        <v>0</v>
      </c>
      <c r="AT211" s="357">
        <f t="shared" si="59"/>
        <v>0</v>
      </c>
      <c r="AU211" s="357">
        <f t="shared" si="59"/>
        <v>0</v>
      </c>
      <c r="AV211" s="357">
        <f t="shared" si="59"/>
        <v>0</v>
      </c>
      <c r="AW211" s="357">
        <f t="shared" si="59"/>
        <v>0</v>
      </c>
      <c r="AX211" s="357">
        <f t="shared" si="59"/>
        <v>0</v>
      </c>
      <c r="AY211" s="357">
        <f t="shared" si="59"/>
        <v>0</v>
      </c>
      <c r="AZ211" s="357">
        <f t="shared" si="59"/>
        <v>0</v>
      </c>
      <c r="BA211" s="357">
        <f t="shared" si="59"/>
        <v>0</v>
      </c>
    </row>
    <row r="212" spans="1:53" x14ac:dyDescent="0.2">
      <c r="A212" s="321" t="s">
        <v>87</v>
      </c>
      <c r="B212" s="354">
        <f ca="1">IF(SUM(B214:B233)=B211,SUM(B214:B233),"Fout!")</f>
        <v>0</v>
      </c>
      <c r="C212" s="358"/>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358"/>
      <c r="AK212" s="358"/>
      <c r="AL212" s="358"/>
      <c r="AM212" s="358"/>
      <c r="AN212" s="358"/>
      <c r="AO212" s="358"/>
      <c r="AP212" s="358"/>
      <c r="AQ212" s="358"/>
      <c r="AR212" s="358"/>
      <c r="AS212" s="358"/>
      <c r="AT212" s="358"/>
      <c r="AU212" s="358"/>
      <c r="AV212" s="358"/>
      <c r="AW212" s="358"/>
      <c r="AX212" s="358"/>
      <c r="AY212" s="358"/>
      <c r="AZ212" s="358"/>
      <c r="BA212" s="359"/>
    </row>
    <row r="213" spans="1:53" x14ac:dyDescent="0.2">
      <c r="A213" s="334" t="s">
        <v>314</v>
      </c>
      <c r="B213" s="351"/>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c r="AF213" s="360"/>
      <c r="AG213" s="360"/>
      <c r="AH213" s="360"/>
      <c r="AI213" s="360"/>
      <c r="AJ213" s="360"/>
      <c r="AK213" s="360"/>
      <c r="AL213" s="360"/>
      <c r="AM213" s="360"/>
      <c r="AN213" s="360"/>
      <c r="AO213" s="360"/>
      <c r="AP213" s="360"/>
      <c r="AQ213" s="360"/>
      <c r="AR213" s="360"/>
      <c r="AS213" s="360"/>
      <c r="AT213" s="360"/>
      <c r="AU213" s="360"/>
      <c r="AV213" s="360"/>
      <c r="AW213" s="360"/>
      <c r="AX213" s="360"/>
      <c r="AY213" s="360"/>
      <c r="AZ213" s="360"/>
      <c r="BA213" s="361"/>
    </row>
    <row r="214" spans="1:53" x14ac:dyDescent="0.2">
      <c r="A214" s="340" t="str">
        <f>IF(ISNUMBER(B204),IF(B204=$O$2,IF($O$2=$O$3,$O$3,IF($O$3-$O$2&gt;14,$O$2,$O$3)),IF(B204=DATE(YEAR(B204),MONTH($K$3),DAY($K$3)),B204,IF(B204&lt;=DATE(YEAR(B204),MONTH($K$4),DAY($K$4)),DATE(YEAR(B204),MONTH($K$4),DAY($K$4)),IF(B204&lt;=DATE(YEAR(B204),MONTH($K$5),DAY($K$5)),DATE(YEAR(B204),MONTH($K$5),DAY($K$5)),IF(B204&lt;=DATE(YEAR(B204),MONTH($K$6),DAY($K$6)),DATE(YEAR(B204),MONTH($K$6),DAY($K$6)),DATE(YEAR(B204)+1,MONTH($K$3),DAY($K$3))))))),"")</f>
        <v/>
      </c>
      <c r="B214" s="335" t="str">
        <f>IF(SUM(C214:BA214)&gt;0,SUM(C214:BA214),"")</f>
        <v/>
      </c>
      <c r="C214" s="362" t="str">
        <f>IF(ISNUMBER($A214),IF(C$46&gt;C$47,C211/$B207,C210),"")</f>
        <v/>
      </c>
      <c r="D214" s="362" t="str">
        <f t="shared" ref="D214:BA214" si="60">IF(ISNUMBER($A214),IF(D$46&gt;D$47,D211/$B207,D210),"")</f>
        <v/>
      </c>
      <c r="E214" s="362" t="str">
        <f t="shared" si="60"/>
        <v/>
      </c>
      <c r="F214" s="362" t="str">
        <f t="shared" si="60"/>
        <v/>
      </c>
      <c r="G214" s="362" t="str">
        <f t="shared" si="60"/>
        <v/>
      </c>
      <c r="H214" s="362" t="str">
        <f t="shared" si="60"/>
        <v/>
      </c>
      <c r="I214" s="362" t="str">
        <f t="shared" si="60"/>
        <v/>
      </c>
      <c r="J214" s="362" t="str">
        <f t="shared" si="60"/>
        <v/>
      </c>
      <c r="K214" s="362" t="str">
        <f t="shared" si="60"/>
        <v/>
      </c>
      <c r="L214" s="362" t="str">
        <f t="shared" si="60"/>
        <v/>
      </c>
      <c r="M214" s="362" t="str">
        <f t="shared" si="60"/>
        <v/>
      </c>
      <c r="N214" s="362" t="str">
        <f t="shared" si="60"/>
        <v/>
      </c>
      <c r="O214" s="362" t="str">
        <f t="shared" si="60"/>
        <v/>
      </c>
      <c r="P214" s="362" t="str">
        <f t="shared" si="60"/>
        <v/>
      </c>
      <c r="Q214" s="362" t="str">
        <f t="shared" si="60"/>
        <v/>
      </c>
      <c r="R214" s="362" t="str">
        <f t="shared" si="60"/>
        <v/>
      </c>
      <c r="S214" s="362" t="str">
        <f t="shared" si="60"/>
        <v/>
      </c>
      <c r="T214" s="362" t="str">
        <f t="shared" si="60"/>
        <v/>
      </c>
      <c r="U214" s="362" t="str">
        <f t="shared" si="60"/>
        <v/>
      </c>
      <c r="V214" s="362" t="str">
        <f t="shared" si="60"/>
        <v/>
      </c>
      <c r="W214" s="362" t="str">
        <f t="shared" si="60"/>
        <v/>
      </c>
      <c r="X214" s="362" t="str">
        <f t="shared" si="60"/>
        <v/>
      </c>
      <c r="Y214" s="362" t="str">
        <f t="shared" si="60"/>
        <v/>
      </c>
      <c r="Z214" s="362" t="str">
        <f t="shared" si="60"/>
        <v/>
      </c>
      <c r="AA214" s="362" t="str">
        <f t="shared" si="60"/>
        <v/>
      </c>
      <c r="AB214" s="362" t="str">
        <f t="shared" si="60"/>
        <v/>
      </c>
      <c r="AC214" s="362" t="str">
        <f t="shared" si="60"/>
        <v/>
      </c>
      <c r="AD214" s="362" t="str">
        <f t="shared" si="60"/>
        <v/>
      </c>
      <c r="AE214" s="362" t="str">
        <f t="shared" si="60"/>
        <v/>
      </c>
      <c r="AF214" s="362" t="str">
        <f t="shared" si="60"/>
        <v/>
      </c>
      <c r="AG214" s="362" t="str">
        <f t="shared" si="60"/>
        <v/>
      </c>
      <c r="AH214" s="362" t="str">
        <f t="shared" si="60"/>
        <v/>
      </c>
      <c r="AI214" s="362" t="str">
        <f t="shared" si="60"/>
        <v/>
      </c>
      <c r="AJ214" s="362" t="str">
        <f t="shared" si="60"/>
        <v/>
      </c>
      <c r="AK214" s="362" t="str">
        <f t="shared" si="60"/>
        <v/>
      </c>
      <c r="AL214" s="362" t="str">
        <f t="shared" si="60"/>
        <v/>
      </c>
      <c r="AM214" s="362" t="str">
        <f t="shared" si="60"/>
        <v/>
      </c>
      <c r="AN214" s="362" t="str">
        <f t="shared" si="60"/>
        <v/>
      </c>
      <c r="AO214" s="362" t="str">
        <f t="shared" si="60"/>
        <v/>
      </c>
      <c r="AP214" s="362" t="str">
        <f t="shared" si="60"/>
        <v/>
      </c>
      <c r="AQ214" s="362" t="str">
        <f t="shared" si="60"/>
        <v/>
      </c>
      <c r="AR214" s="362" t="str">
        <f t="shared" si="60"/>
        <v/>
      </c>
      <c r="AS214" s="362" t="str">
        <f t="shared" si="60"/>
        <v/>
      </c>
      <c r="AT214" s="362" t="str">
        <f t="shared" si="60"/>
        <v/>
      </c>
      <c r="AU214" s="362" t="str">
        <f t="shared" si="60"/>
        <v/>
      </c>
      <c r="AV214" s="362" t="str">
        <f t="shared" si="60"/>
        <v/>
      </c>
      <c r="AW214" s="362" t="str">
        <f t="shared" si="60"/>
        <v/>
      </c>
      <c r="AX214" s="362" t="str">
        <f t="shared" si="60"/>
        <v/>
      </c>
      <c r="AY214" s="362" t="str">
        <f t="shared" si="60"/>
        <v/>
      </c>
      <c r="AZ214" s="362" t="str">
        <f t="shared" si="60"/>
        <v/>
      </c>
      <c r="BA214" s="362" t="str">
        <f t="shared" si="60"/>
        <v/>
      </c>
    </row>
    <row r="215" spans="1:53" x14ac:dyDescent="0.2">
      <c r="A215" s="340" t="str">
        <f>IF(B207&gt;1,IF(A214&lt;DATE(YEAR(A214),MONTH($K$4),DAY($K$4)),DATE(YEAR(A214),MONTH($K$4),DAY($K$4)),IF(A214&lt;DATE(YEAR(A214),MONTH($K$5),DAY($K$5)),DATE(YEAR(A214),MONTH($K$5),DAY($K$5)),IF(A214&lt;DATE(YEAR(A214),MONTH($K$6),DAY($K$6)),DATE(YEAR(A214),MONTH($K$6),DAY($K$6)),DATE(YEAR(A214)+1,MONTH($K$3),DAY($K$3))))),"")</f>
        <v/>
      </c>
      <c r="B215" s="335" t="str">
        <f t="shared" ref="B215:B233" si="61">IF(SUM(C215:BA215)&gt;0,SUM(C215:BA215),"")</f>
        <v/>
      </c>
      <c r="C215" s="362" t="str">
        <f t="shared" ref="C215:C233" si="62">IF(AND(ISNUMBER($A215),C$46&gt;C$47),C$211/$B$207,"")</f>
        <v/>
      </c>
      <c r="D215" s="362" t="str">
        <f t="shared" ref="D215:BA220" si="63">IF(AND(ISNUMBER($A215),D$46&gt;D$47),D$211/$B$207,"")</f>
        <v/>
      </c>
      <c r="E215" s="362" t="str">
        <f t="shared" si="63"/>
        <v/>
      </c>
      <c r="F215" s="362" t="str">
        <f t="shared" si="63"/>
        <v/>
      </c>
      <c r="G215" s="362" t="str">
        <f t="shared" si="63"/>
        <v/>
      </c>
      <c r="H215" s="362" t="str">
        <f t="shared" si="63"/>
        <v/>
      </c>
      <c r="I215" s="362" t="str">
        <f t="shared" si="63"/>
        <v/>
      </c>
      <c r="J215" s="362" t="str">
        <f t="shared" si="63"/>
        <v/>
      </c>
      <c r="K215" s="362" t="str">
        <f t="shared" si="63"/>
        <v/>
      </c>
      <c r="L215" s="362" t="str">
        <f t="shared" si="63"/>
        <v/>
      </c>
      <c r="M215" s="362" t="str">
        <f t="shared" si="63"/>
        <v/>
      </c>
      <c r="N215" s="362" t="str">
        <f t="shared" si="63"/>
        <v/>
      </c>
      <c r="O215" s="362" t="str">
        <f t="shared" si="63"/>
        <v/>
      </c>
      <c r="P215" s="362" t="str">
        <f t="shared" si="63"/>
        <v/>
      </c>
      <c r="Q215" s="362" t="str">
        <f t="shared" si="63"/>
        <v/>
      </c>
      <c r="R215" s="362" t="str">
        <f t="shared" si="63"/>
        <v/>
      </c>
      <c r="S215" s="362" t="str">
        <f t="shared" si="63"/>
        <v/>
      </c>
      <c r="T215" s="362" t="str">
        <f t="shared" si="63"/>
        <v/>
      </c>
      <c r="U215" s="362" t="str">
        <f t="shared" si="63"/>
        <v/>
      </c>
      <c r="V215" s="362" t="str">
        <f t="shared" si="63"/>
        <v/>
      </c>
      <c r="W215" s="362" t="str">
        <f t="shared" si="63"/>
        <v/>
      </c>
      <c r="X215" s="362" t="str">
        <f t="shared" si="63"/>
        <v/>
      </c>
      <c r="Y215" s="362" t="str">
        <f t="shared" si="63"/>
        <v/>
      </c>
      <c r="Z215" s="362" t="str">
        <f t="shared" si="63"/>
        <v/>
      </c>
      <c r="AA215" s="362" t="str">
        <f t="shared" si="63"/>
        <v/>
      </c>
      <c r="AB215" s="362" t="str">
        <f t="shared" si="63"/>
        <v/>
      </c>
      <c r="AC215" s="362" t="str">
        <f t="shared" si="63"/>
        <v/>
      </c>
      <c r="AD215" s="362" t="str">
        <f t="shared" si="63"/>
        <v/>
      </c>
      <c r="AE215" s="362" t="str">
        <f t="shared" si="63"/>
        <v/>
      </c>
      <c r="AF215" s="362" t="str">
        <f t="shared" si="63"/>
        <v/>
      </c>
      <c r="AG215" s="362" t="str">
        <f t="shared" si="63"/>
        <v/>
      </c>
      <c r="AH215" s="362" t="str">
        <f t="shared" si="63"/>
        <v/>
      </c>
      <c r="AI215" s="362" t="str">
        <f t="shared" si="63"/>
        <v/>
      </c>
      <c r="AJ215" s="362" t="str">
        <f t="shared" si="63"/>
        <v/>
      </c>
      <c r="AK215" s="362" t="str">
        <f t="shared" si="63"/>
        <v/>
      </c>
      <c r="AL215" s="362" t="str">
        <f t="shared" si="63"/>
        <v/>
      </c>
      <c r="AM215" s="362" t="str">
        <f t="shared" si="63"/>
        <v/>
      </c>
      <c r="AN215" s="362" t="str">
        <f t="shared" si="63"/>
        <v/>
      </c>
      <c r="AO215" s="362" t="str">
        <f t="shared" si="63"/>
        <v/>
      </c>
      <c r="AP215" s="362" t="str">
        <f t="shared" si="63"/>
        <v/>
      </c>
      <c r="AQ215" s="362" t="str">
        <f t="shared" si="63"/>
        <v/>
      </c>
      <c r="AR215" s="362" t="str">
        <f t="shared" si="63"/>
        <v/>
      </c>
      <c r="AS215" s="362" t="str">
        <f t="shared" si="63"/>
        <v/>
      </c>
      <c r="AT215" s="362" t="str">
        <f t="shared" si="63"/>
        <v/>
      </c>
      <c r="AU215" s="362" t="str">
        <f t="shared" si="63"/>
        <v/>
      </c>
      <c r="AV215" s="362" t="str">
        <f t="shared" si="63"/>
        <v/>
      </c>
      <c r="AW215" s="362" t="str">
        <f t="shared" si="63"/>
        <v/>
      </c>
      <c r="AX215" s="362" t="str">
        <f t="shared" si="63"/>
        <v/>
      </c>
      <c r="AY215" s="362" t="str">
        <f t="shared" si="63"/>
        <v/>
      </c>
      <c r="AZ215" s="362" t="str">
        <f t="shared" si="63"/>
        <v/>
      </c>
      <c r="BA215" s="363" t="str">
        <f t="shared" si="63"/>
        <v/>
      </c>
    </row>
    <row r="216" spans="1:53" x14ac:dyDescent="0.2">
      <c r="A216" s="340" t="str">
        <f>IF($B207=COUNT($A214:$A215),"",IF(A215&lt;DATE(YEAR(A215),MONTH($K$4),DAY($K$4)),DATE(YEAR(A215),MONTH($K$4),DAY($K$4)),IF(A215&lt;DATE(YEAR(A215),MONTH($K$5),DAY($K$5)),DATE(YEAR(A215),MONTH($K$5),DAY($K$5)),IF(A215&lt;DATE(YEAR(A215),MONTH($K$6),DAY($K$6)),DATE(YEAR(A215),MONTH($K$6),DAY($K$6)),DATE(YEAR(A215)+1,MONTH($K$3),DAY($K$3))))))</f>
        <v/>
      </c>
      <c r="B216" s="335" t="str">
        <f t="shared" si="61"/>
        <v/>
      </c>
      <c r="C216" s="362" t="str">
        <f t="shared" si="62"/>
        <v/>
      </c>
      <c r="D216" s="362" t="str">
        <f t="shared" ref="D216:R216" si="64">IF(AND(ISNUMBER($A216),D$46&gt;D$47),D$211/$B$207,"")</f>
        <v/>
      </c>
      <c r="E216" s="362" t="str">
        <f t="shared" si="64"/>
        <v/>
      </c>
      <c r="F216" s="362" t="str">
        <f t="shared" si="64"/>
        <v/>
      </c>
      <c r="G216" s="362" t="str">
        <f t="shared" si="64"/>
        <v/>
      </c>
      <c r="H216" s="362" t="str">
        <f t="shared" si="64"/>
        <v/>
      </c>
      <c r="I216" s="362" t="str">
        <f t="shared" si="64"/>
        <v/>
      </c>
      <c r="J216" s="362" t="str">
        <f t="shared" si="64"/>
        <v/>
      </c>
      <c r="K216" s="362" t="str">
        <f t="shared" si="64"/>
        <v/>
      </c>
      <c r="L216" s="362" t="str">
        <f t="shared" si="64"/>
        <v/>
      </c>
      <c r="M216" s="362" t="str">
        <f t="shared" si="64"/>
        <v/>
      </c>
      <c r="N216" s="362" t="str">
        <f t="shared" si="64"/>
        <v/>
      </c>
      <c r="O216" s="362" t="str">
        <f t="shared" si="64"/>
        <v/>
      </c>
      <c r="P216" s="362" t="str">
        <f t="shared" si="64"/>
        <v/>
      </c>
      <c r="Q216" s="362" t="str">
        <f t="shared" si="64"/>
        <v/>
      </c>
      <c r="R216" s="362" t="str">
        <f t="shared" si="64"/>
        <v/>
      </c>
      <c r="S216" s="362" t="str">
        <f t="shared" si="63"/>
        <v/>
      </c>
      <c r="T216" s="362" t="str">
        <f t="shared" si="63"/>
        <v/>
      </c>
      <c r="U216" s="362" t="str">
        <f t="shared" si="63"/>
        <v/>
      </c>
      <c r="V216" s="362" t="str">
        <f t="shared" si="63"/>
        <v/>
      </c>
      <c r="W216" s="362" t="str">
        <f t="shared" si="63"/>
        <v/>
      </c>
      <c r="X216" s="362" t="str">
        <f t="shared" si="63"/>
        <v/>
      </c>
      <c r="Y216" s="362" t="str">
        <f t="shared" si="63"/>
        <v/>
      </c>
      <c r="Z216" s="362" t="str">
        <f t="shared" si="63"/>
        <v/>
      </c>
      <c r="AA216" s="362" t="str">
        <f t="shared" si="63"/>
        <v/>
      </c>
      <c r="AB216" s="362" t="str">
        <f t="shared" si="63"/>
        <v/>
      </c>
      <c r="AC216" s="362" t="str">
        <f t="shared" si="63"/>
        <v/>
      </c>
      <c r="AD216" s="362" t="str">
        <f t="shared" si="63"/>
        <v/>
      </c>
      <c r="AE216" s="362" t="str">
        <f t="shared" si="63"/>
        <v/>
      </c>
      <c r="AF216" s="362" t="str">
        <f t="shared" si="63"/>
        <v/>
      </c>
      <c r="AG216" s="362" t="str">
        <f t="shared" si="63"/>
        <v/>
      </c>
      <c r="AH216" s="362" t="str">
        <f t="shared" si="63"/>
        <v/>
      </c>
      <c r="AI216" s="362" t="str">
        <f t="shared" si="63"/>
        <v/>
      </c>
      <c r="AJ216" s="362" t="str">
        <f t="shared" si="63"/>
        <v/>
      </c>
      <c r="AK216" s="362" t="str">
        <f t="shared" si="63"/>
        <v/>
      </c>
      <c r="AL216" s="362" t="str">
        <f t="shared" si="63"/>
        <v/>
      </c>
      <c r="AM216" s="362" t="str">
        <f t="shared" si="63"/>
        <v/>
      </c>
      <c r="AN216" s="362" t="str">
        <f t="shared" si="63"/>
        <v/>
      </c>
      <c r="AO216" s="362" t="str">
        <f t="shared" si="63"/>
        <v/>
      </c>
      <c r="AP216" s="362" t="str">
        <f t="shared" si="63"/>
        <v/>
      </c>
      <c r="AQ216" s="362" t="str">
        <f t="shared" si="63"/>
        <v/>
      </c>
      <c r="AR216" s="362" t="str">
        <f t="shared" si="63"/>
        <v/>
      </c>
      <c r="AS216" s="362" t="str">
        <f t="shared" si="63"/>
        <v/>
      </c>
      <c r="AT216" s="362" t="str">
        <f t="shared" si="63"/>
        <v/>
      </c>
      <c r="AU216" s="362" t="str">
        <f t="shared" si="63"/>
        <v/>
      </c>
      <c r="AV216" s="362" t="str">
        <f t="shared" si="63"/>
        <v/>
      </c>
      <c r="AW216" s="362" t="str">
        <f t="shared" si="63"/>
        <v/>
      </c>
      <c r="AX216" s="362" t="str">
        <f t="shared" si="63"/>
        <v/>
      </c>
      <c r="AY216" s="362" t="str">
        <f t="shared" si="63"/>
        <v/>
      </c>
      <c r="AZ216" s="362" t="str">
        <f t="shared" si="63"/>
        <v/>
      </c>
      <c r="BA216" s="363" t="str">
        <f t="shared" si="63"/>
        <v/>
      </c>
    </row>
    <row r="217" spans="1:53" x14ac:dyDescent="0.2">
      <c r="A217" s="340" t="str">
        <f>IF($B207=COUNT($A214:$A216),"",IF(A216&lt;DATE(YEAR(A216),MONTH($K$4),DAY($K$4)),DATE(YEAR(A216),MONTH($K$4),DAY($K$4)),IF(A216&lt;DATE(YEAR(A216),MONTH($K$5),DAY($K$5)),DATE(YEAR(A216),MONTH($K$5),DAY($K$5)),IF(A216&lt;DATE(YEAR(A216),MONTH($K$6),DAY($K$6)),DATE(YEAR(A216),MONTH($K$6),DAY($K$6)),DATE(YEAR(A216)+1,MONTH($K$3),DAY($K$3))))))</f>
        <v/>
      </c>
      <c r="B217" s="335" t="str">
        <f t="shared" si="61"/>
        <v/>
      </c>
      <c r="C217" s="362" t="str">
        <f t="shared" si="62"/>
        <v/>
      </c>
      <c r="D217" s="362" t="str">
        <f t="shared" si="63"/>
        <v/>
      </c>
      <c r="E217" s="362" t="str">
        <f t="shared" si="63"/>
        <v/>
      </c>
      <c r="F217" s="362" t="str">
        <f t="shared" si="63"/>
        <v/>
      </c>
      <c r="G217" s="362" t="str">
        <f t="shared" si="63"/>
        <v/>
      </c>
      <c r="H217" s="362" t="str">
        <f t="shared" si="63"/>
        <v/>
      </c>
      <c r="I217" s="362" t="str">
        <f t="shared" si="63"/>
        <v/>
      </c>
      <c r="J217" s="362" t="str">
        <f t="shared" si="63"/>
        <v/>
      </c>
      <c r="K217" s="362" t="str">
        <f t="shared" si="63"/>
        <v/>
      </c>
      <c r="L217" s="362" t="str">
        <f t="shared" si="63"/>
        <v/>
      </c>
      <c r="M217" s="362" t="str">
        <f t="shared" si="63"/>
        <v/>
      </c>
      <c r="N217" s="362" t="str">
        <f t="shared" si="63"/>
        <v/>
      </c>
      <c r="O217" s="362" t="str">
        <f t="shared" si="63"/>
        <v/>
      </c>
      <c r="P217" s="362" t="str">
        <f t="shared" si="63"/>
        <v/>
      </c>
      <c r="Q217" s="362" t="str">
        <f t="shared" si="63"/>
        <v/>
      </c>
      <c r="R217" s="362" t="str">
        <f t="shared" si="63"/>
        <v/>
      </c>
      <c r="S217" s="362" t="str">
        <f t="shared" si="63"/>
        <v/>
      </c>
      <c r="T217" s="362" t="str">
        <f t="shared" si="63"/>
        <v/>
      </c>
      <c r="U217" s="362" t="str">
        <f t="shared" si="63"/>
        <v/>
      </c>
      <c r="V217" s="362" t="str">
        <f t="shared" si="63"/>
        <v/>
      </c>
      <c r="W217" s="362" t="str">
        <f t="shared" si="63"/>
        <v/>
      </c>
      <c r="X217" s="362" t="str">
        <f t="shared" si="63"/>
        <v/>
      </c>
      <c r="Y217" s="362" t="str">
        <f t="shared" si="63"/>
        <v/>
      </c>
      <c r="Z217" s="362" t="str">
        <f t="shared" si="63"/>
        <v/>
      </c>
      <c r="AA217" s="362" t="str">
        <f t="shared" si="63"/>
        <v/>
      </c>
      <c r="AB217" s="362" t="str">
        <f t="shared" si="63"/>
        <v/>
      </c>
      <c r="AC217" s="362" t="str">
        <f t="shared" si="63"/>
        <v/>
      </c>
      <c r="AD217" s="362" t="str">
        <f t="shared" si="63"/>
        <v/>
      </c>
      <c r="AE217" s="362" t="str">
        <f t="shared" si="63"/>
        <v/>
      </c>
      <c r="AF217" s="362" t="str">
        <f t="shared" si="63"/>
        <v/>
      </c>
      <c r="AG217" s="362" t="str">
        <f t="shared" si="63"/>
        <v/>
      </c>
      <c r="AH217" s="362" t="str">
        <f t="shared" si="63"/>
        <v/>
      </c>
      <c r="AI217" s="362" t="str">
        <f t="shared" si="63"/>
        <v/>
      </c>
      <c r="AJ217" s="362" t="str">
        <f t="shared" si="63"/>
        <v/>
      </c>
      <c r="AK217" s="362" t="str">
        <f t="shared" si="63"/>
        <v/>
      </c>
      <c r="AL217" s="362" t="str">
        <f t="shared" si="63"/>
        <v/>
      </c>
      <c r="AM217" s="362" t="str">
        <f t="shared" si="63"/>
        <v/>
      </c>
      <c r="AN217" s="362" t="str">
        <f t="shared" si="63"/>
        <v/>
      </c>
      <c r="AO217" s="362" t="str">
        <f t="shared" si="63"/>
        <v/>
      </c>
      <c r="AP217" s="362" t="str">
        <f t="shared" si="63"/>
        <v/>
      </c>
      <c r="AQ217" s="362" t="str">
        <f t="shared" si="63"/>
        <v/>
      </c>
      <c r="AR217" s="362" t="str">
        <f t="shared" si="63"/>
        <v/>
      </c>
      <c r="AS217" s="362" t="str">
        <f t="shared" si="63"/>
        <v/>
      </c>
      <c r="AT217" s="362" t="str">
        <f t="shared" si="63"/>
        <v/>
      </c>
      <c r="AU217" s="362" t="str">
        <f t="shared" si="63"/>
        <v/>
      </c>
      <c r="AV217" s="362" t="str">
        <f t="shared" si="63"/>
        <v/>
      </c>
      <c r="AW217" s="362" t="str">
        <f t="shared" si="63"/>
        <v/>
      </c>
      <c r="AX217" s="362" t="str">
        <f t="shared" si="63"/>
        <v/>
      </c>
      <c r="AY217" s="362" t="str">
        <f t="shared" si="63"/>
        <v/>
      </c>
      <c r="AZ217" s="362" t="str">
        <f t="shared" si="63"/>
        <v/>
      </c>
      <c r="BA217" s="363" t="str">
        <f t="shared" si="63"/>
        <v/>
      </c>
    </row>
    <row r="218" spans="1:53" x14ac:dyDescent="0.2">
      <c r="A218" s="340" t="str">
        <f>IF($B207=COUNT($A214:$A217),"",IF(A217&lt;DATE(YEAR(A217),MONTH($K$4),DAY($K$4)),DATE(YEAR(A217),MONTH($K$4),DAY($K$4)),IF(A217&lt;DATE(YEAR(A217),MONTH($K$5),DAY($K$5)),DATE(YEAR(A217),MONTH($K$5),DAY($K$5)),IF(A217&lt;DATE(YEAR(A217),MONTH($K$6),DAY($K$6)),DATE(YEAR(A217),MONTH($K$6),DAY($K$6)),DATE(YEAR(A217)+1,MONTH($K$3),DAY($K$3))))))</f>
        <v/>
      </c>
      <c r="B218" s="335" t="str">
        <f t="shared" si="61"/>
        <v/>
      </c>
      <c r="C218" s="362" t="str">
        <f t="shared" si="62"/>
        <v/>
      </c>
      <c r="D218" s="362" t="str">
        <f t="shared" si="63"/>
        <v/>
      </c>
      <c r="E218" s="362" t="str">
        <f t="shared" si="63"/>
        <v/>
      </c>
      <c r="F218" s="362" t="str">
        <f t="shared" si="63"/>
        <v/>
      </c>
      <c r="G218" s="362" t="str">
        <f t="shared" si="63"/>
        <v/>
      </c>
      <c r="H218" s="362" t="str">
        <f t="shared" si="63"/>
        <v/>
      </c>
      <c r="I218" s="362" t="str">
        <f t="shared" si="63"/>
        <v/>
      </c>
      <c r="J218" s="362" t="str">
        <f t="shared" si="63"/>
        <v/>
      </c>
      <c r="K218" s="362" t="str">
        <f t="shared" si="63"/>
        <v/>
      </c>
      <c r="L218" s="362" t="str">
        <f t="shared" si="63"/>
        <v/>
      </c>
      <c r="M218" s="362" t="str">
        <f t="shared" si="63"/>
        <v/>
      </c>
      <c r="N218" s="362" t="str">
        <f t="shared" si="63"/>
        <v/>
      </c>
      <c r="O218" s="362" t="str">
        <f t="shared" si="63"/>
        <v/>
      </c>
      <c r="P218" s="362" t="str">
        <f t="shared" si="63"/>
        <v/>
      </c>
      <c r="Q218" s="362" t="str">
        <f t="shared" si="63"/>
        <v/>
      </c>
      <c r="R218" s="362" t="str">
        <f t="shared" si="63"/>
        <v/>
      </c>
      <c r="S218" s="362" t="str">
        <f t="shared" si="63"/>
        <v/>
      </c>
      <c r="T218" s="362" t="str">
        <f t="shared" si="63"/>
        <v/>
      </c>
      <c r="U218" s="362" t="str">
        <f t="shared" si="63"/>
        <v/>
      </c>
      <c r="V218" s="362" t="str">
        <f t="shared" si="63"/>
        <v/>
      </c>
      <c r="W218" s="362" t="str">
        <f t="shared" si="63"/>
        <v/>
      </c>
      <c r="X218" s="362" t="str">
        <f t="shared" si="63"/>
        <v/>
      </c>
      <c r="Y218" s="362" t="str">
        <f t="shared" si="63"/>
        <v/>
      </c>
      <c r="Z218" s="362" t="str">
        <f t="shared" si="63"/>
        <v/>
      </c>
      <c r="AA218" s="362" t="str">
        <f t="shared" si="63"/>
        <v/>
      </c>
      <c r="AB218" s="362" t="str">
        <f t="shared" si="63"/>
        <v/>
      </c>
      <c r="AC218" s="362" t="str">
        <f t="shared" si="63"/>
        <v/>
      </c>
      <c r="AD218" s="362" t="str">
        <f t="shared" si="63"/>
        <v/>
      </c>
      <c r="AE218" s="362" t="str">
        <f t="shared" si="63"/>
        <v/>
      </c>
      <c r="AF218" s="362" t="str">
        <f t="shared" si="63"/>
        <v/>
      </c>
      <c r="AG218" s="362" t="str">
        <f t="shared" si="63"/>
        <v/>
      </c>
      <c r="AH218" s="362" t="str">
        <f t="shared" si="63"/>
        <v/>
      </c>
      <c r="AI218" s="362" t="str">
        <f t="shared" si="63"/>
        <v/>
      </c>
      <c r="AJ218" s="362" t="str">
        <f t="shared" si="63"/>
        <v/>
      </c>
      <c r="AK218" s="362" t="str">
        <f t="shared" si="63"/>
        <v/>
      </c>
      <c r="AL218" s="362" t="str">
        <f t="shared" si="63"/>
        <v/>
      </c>
      <c r="AM218" s="362" t="str">
        <f t="shared" si="63"/>
        <v/>
      </c>
      <c r="AN218" s="362" t="str">
        <f t="shared" si="63"/>
        <v/>
      </c>
      <c r="AO218" s="362" t="str">
        <f t="shared" si="63"/>
        <v/>
      </c>
      <c r="AP218" s="362" t="str">
        <f t="shared" si="63"/>
        <v/>
      </c>
      <c r="AQ218" s="362" t="str">
        <f t="shared" si="63"/>
        <v/>
      </c>
      <c r="AR218" s="362" t="str">
        <f t="shared" si="63"/>
        <v/>
      </c>
      <c r="AS218" s="362" t="str">
        <f t="shared" si="63"/>
        <v/>
      </c>
      <c r="AT218" s="362" t="str">
        <f t="shared" si="63"/>
        <v/>
      </c>
      <c r="AU218" s="362" t="str">
        <f t="shared" si="63"/>
        <v/>
      </c>
      <c r="AV218" s="362" t="str">
        <f t="shared" si="63"/>
        <v/>
      </c>
      <c r="AW218" s="362" t="str">
        <f t="shared" si="63"/>
        <v/>
      </c>
      <c r="AX218" s="362" t="str">
        <f t="shared" si="63"/>
        <v/>
      </c>
      <c r="AY218" s="362" t="str">
        <f t="shared" si="63"/>
        <v/>
      </c>
      <c r="AZ218" s="362" t="str">
        <f t="shared" si="63"/>
        <v/>
      </c>
      <c r="BA218" s="363" t="str">
        <f t="shared" si="63"/>
        <v/>
      </c>
    </row>
    <row r="219" spans="1:53" x14ac:dyDescent="0.2">
      <c r="A219" s="340" t="str">
        <f>IF($B207=COUNT($A214:$A218),"",IF(A218&lt;DATE(YEAR(A218),MONTH($K$4),DAY($K$4)),DATE(YEAR(A218),MONTH($K$4),DAY($K$4)),IF(A218&lt;DATE(YEAR(A218),MONTH($K$5),DAY($K$5)),DATE(YEAR(A218),MONTH($K$5),DAY($K$5)),IF(A218&lt;DATE(YEAR(A218),MONTH($K$6),DAY($K$6)),DATE(YEAR(A218),MONTH($K$6),DAY($K$6)),DATE(YEAR(A218)+1,MONTH($K$3),DAY($K$3))))))</f>
        <v/>
      </c>
      <c r="B219" s="335" t="str">
        <f t="shared" si="61"/>
        <v/>
      </c>
      <c r="C219" s="362" t="str">
        <f t="shared" si="62"/>
        <v/>
      </c>
      <c r="D219" s="362" t="str">
        <f t="shared" si="63"/>
        <v/>
      </c>
      <c r="E219" s="362" t="str">
        <f t="shared" si="63"/>
        <v/>
      </c>
      <c r="F219" s="362" t="str">
        <f t="shared" si="63"/>
        <v/>
      </c>
      <c r="G219" s="362" t="str">
        <f t="shared" si="63"/>
        <v/>
      </c>
      <c r="H219" s="362" t="str">
        <f t="shared" si="63"/>
        <v/>
      </c>
      <c r="I219" s="362" t="str">
        <f t="shared" si="63"/>
        <v/>
      </c>
      <c r="J219" s="362" t="str">
        <f t="shared" si="63"/>
        <v/>
      </c>
      <c r="K219" s="362" t="str">
        <f t="shared" si="63"/>
        <v/>
      </c>
      <c r="L219" s="362" t="str">
        <f t="shared" si="63"/>
        <v/>
      </c>
      <c r="M219" s="362" t="str">
        <f t="shared" si="63"/>
        <v/>
      </c>
      <c r="N219" s="362" t="str">
        <f t="shared" si="63"/>
        <v/>
      </c>
      <c r="O219" s="362" t="str">
        <f t="shared" si="63"/>
        <v/>
      </c>
      <c r="P219" s="362" t="str">
        <f t="shared" si="63"/>
        <v/>
      </c>
      <c r="Q219" s="362" t="str">
        <f t="shared" si="63"/>
        <v/>
      </c>
      <c r="R219" s="362" t="str">
        <f t="shared" si="63"/>
        <v/>
      </c>
      <c r="S219" s="362" t="str">
        <f t="shared" si="63"/>
        <v/>
      </c>
      <c r="T219" s="362" t="str">
        <f t="shared" si="63"/>
        <v/>
      </c>
      <c r="U219" s="362" t="str">
        <f t="shared" si="63"/>
        <v/>
      </c>
      <c r="V219" s="362" t="str">
        <f t="shared" si="63"/>
        <v/>
      </c>
      <c r="W219" s="362" t="str">
        <f t="shared" si="63"/>
        <v/>
      </c>
      <c r="X219" s="362" t="str">
        <f t="shared" si="63"/>
        <v/>
      </c>
      <c r="Y219" s="362" t="str">
        <f t="shared" si="63"/>
        <v/>
      </c>
      <c r="Z219" s="362" t="str">
        <f t="shared" si="63"/>
        <v/>
      </c>
      <c r="AA219" s="362" t="str">
        <f t="shared" si="63"/>
        <v/>
      </c>
      <c r="AB219" s="362" t="str">
        <f t="shared" si="63"/>
        <v/>
      </c>
      <c r="AC219" s="362" t="str">
        <f t="shared" si="63"/>
        <v/>
      </c>
      <c r="AD219" s="362" t="str">
        <f t="shared" si="63"/>
        <v/>
      </c>
      <c r="AE219" s="362" t="str">
        <f t="shared" si="63"/>
        <v/>
      </c>
      <c r="AF219" s="362" t="str">
        <f t="shared" si="63"/>
        <v/>
      </c>
      <c r="AG219" s="362" t="str">
        <f t="shared" si="63"/>
        <v/>
      </c>
      <c r="AH219" s="362" t="str">
        <f t="shared" si="63"/>
        <v/>
      </c>
      <c r="AI219" s="362" t="str">
        <f t="shared" si="63"/>
        <v/>
      </c>
      <c r="AJ219" s="362" t="str">
        <f t="shared" si="63"/>
        <v/>
      </c>
      <c r="AK219" s="362" t="str">
        <f t="shared" si="63"/>
        <v/>
      </c>
      <c r="AL219" s="362" t="str">
        <f t="shared" si="63"/>
        <v/>
      </c>
      <c r="AM219" s="362" t="str">
        <f t="shared" si="63"/>
        <v/>
      </c>
      <c r="AN219" s="362" t="str">
        <f t="shared" si="63"/>
        <v/>
      </c>
      <c r="AO219" s="362" t="str">
        <f t="shared" si="63"/>
        <v/>
      </c>
      <c r="AP219" s="362" t="str">
        <f t="shared" si="63"/>
        <v/>
      </c>
      <c r="AQ219" s="362" t="str">
        <f t="shared" si="63"/>
        <v/>
      </c>
      <c r="AR219" s="362" t="str">
        <f t="shared" si="63"/>
        <v/>
      </c>
      <c r="AS219" s="362" t="str">
        <f t="shared" si="63"/>
        <v/>
      </c>
      <c r="AT219" s="362" t="str">
        <f t="shared" si="63"/>
        <v/>
      </c>
      <c r="AU219" s="362" t="str">
        <f t="shared" si="63"/>
        <v/>
      </c>
      <c r="AV219" s="362" t="str">
        <f t="shared" si="63"/>
        <v/>
      </c>
      <c r="AW219" s="362" t="str">
        <f t="shared" si="63"/>
        <v/>
      </c>
      <c r="AX219" s="362" t="str">
        <f t="shared" si="63"/>
        <v/>
      </c>
      <c r="AY219" s="362" t="str">
        <f t="shared" si="63"/>
        <v/>
      </c>
      <c r="AZ219" s="362" t="str">
        <f t="shared" si="63"/>
        <v/>
      </c>
      <c r="BA219" s="363" t="str">
        <f t="shared" si="63"/>
        <v/>
      </c>
    </row>
    <row r="220" spans="1:53" x14ac:dyDescent="0.2">
      <c r="A220" s="340" t="str">
        <f>IF($B207=COUNT($A214:$A219),"",IF(A219&lt;DATE(YEAR(A219),MONTH($K$4),DAY($K$4)),DATE(YEAR(A219),MONTH($K$4),DAY($K$4)),IF(A219&lt;DATE(YEAR(A219),MONTH($K$5),DAY($K$5)),DATE(YEAR(A219),MONTH($K$5),DAY($K$5)),IF(A219&lt;DATE(YEAR(A219),MONTH($K$6),DAY($K$6)),DATE(YEAR(A219),MONTH($K$6),DAY($K$6)),DATE(YEAR(A219)+1,MONTH($K$3),DAY($K$3))))))</f>
        <v/>
      </c>
      <c r="B220" s="335" t="str">
        <f t="shared" si="61"/>
        <v/>
      </c>
      <c r="C220" s="362" t="str">
        <f t="shared" si="62"/>
        <v/>
      </c>
      <c r="D220" s="362" t="str">
        <f t="shared" si="63"/>
        <v/>
      </c>
      <c r="E220" s="362" t="str">
        <f t="shared" si="63"/>
        <v/>
      </c>
      <c r="F220" s="362" t="str">
        <f t="shared" si="63"/>
        <v/>
      </c>
      <c r="G220" s="362" t="str">
        <f t="shared" si="63"/>
        <v/>
      </c>
      <c r="H220" s="362" t="str">
        <f t="shared" si="63"/>
        <v/>
      </c>
      <c r="I220" s="362" t="str">
        <f t="shared" si="63"/>
        <v/>
      </c>
      <c r="J220" s="362" t="str">
        <f t="shared" si="63"/>
        <v/>
      </c>
      <c r="K220" s="362" t="str">
        <f t="shared" si="63"/>
        <v/>
      </c>
      <c r="L220" s="362" t="str">
        <f t="shared" si="63"/>
        <v/>
      </c>
      <c r="M220" s="362" t="str">
        <f t="shared" si="63"/>
        <v/>
      </c>
      <c r="N220" s="362" t="str">
        <f t="shared" si="63"/>
        <v/>
      </c>
      <c r="O220" s="362" t="str">
        <f t="shared" si="63"/>
        <v/>
      </c>
      <c r="P220" s="362" t="str">
        <f t="shared" si="63"/>
        <v/>
      </c>
      <c r="Q220" s="362" t="str">
        <f t="shared" si="63"/>
        <v/>
      </c>
      <c r="R220" s="362" t="str">
        <f t="shared" si="63"/>
        <v/>
      </c>
      <c r="S220" s="362" t="str">
        <f t="shared" si="63"/>
        <v/>
      </c>
      <c r="T220" s="362" t="str">
        <f t="shared" si="63"/>
        <v/>
      </c>
      <c r="U220" s="362" t="str">
        <f t="shared" si="63"/>
        <v/>
      </c>
      <c r="V220" s="362" t="str">
        <f t="shared" si="63"/>
        <v/>
      </c>
      <c r="W220" s="362" t="str">
        <f t="shared" si="63"/>
        <v/>
      </c>
      <c r="X220" s="362" t="str">
        <f t="shared" ref="D220:BA225" si="65">IF(AND(ISNUMBER($A220),X$46&gt;X$47),X$211/$B$207,"")</f>
        <v/>
      </c>
      <c r="Y220" s="362" t="str">
        <f t="shared" si="65"/>
        <v/>
      </c>
      <c r="Z220" s="362" t="str">
        <f t="shared" si="65"/>
        <v/>
      </c>
      <c r="AA220" s="362" t="str">
        <f t="shared" si="65"/>
        <v/>
      </c>
      <c r="AB220" s="362" t="str">
        <f t="shared" si="65"/>
        <v/>
      </c>
      <c r="AC220" s="362" t="str">
        <f t="shared" si="65"/>
        <v/>
      </c>
      <c r="AD220" s="362" t="str">
        <f t="shared" si="65"/>
        <v/>
      </c>
      <c r="AE220" s="362" t="str">
        <f t="shared" si="65"/>
        <v/>
      </c>
      <c r="AF220" s="362" t="str">
        <f t="shared" si="65"/>
        <v/>
      </c>
      <c r="AG220" s="362" t="str">
        <f t="shared" si="65"/>
        <v/>
      </c>
      <c r="AH220" s="362" t="str">
        <f t="shared" si="65"/>
        <v/>
      </c>
      <c r="AI220" s="362" t="str">
        <f t="shared" si="65"/>
        <v/>
      </c>
      <c r="AJ220" s="362" t="str">
        <f t="shared" si="65"/>
        <v/>
      </c>
      <c r="AK220" s="362" t="str">
        <f t="shared" si="65"/>
        <v/>
      </c>
      <c r="AL220" s="362" t="str">
        <f t="shared" si="65"/>
        <v/>
      </c>
      <c r="AM220" s="362" t="str">
        <f t="shared" si="65"/>
        <v/>
      </c>
      <c r="AN220" s="362" t="str">
        <f t="shared" si="65"/>
        <v/>
      </c>
      <c r="AO220" s="362" t="str">
        <f t="shared" si="65"/>
        <v/>
      </c>
      <c r="AP220" s="362" t="str">
        <f t="shared" si="65"/>
        <v/>
      </c>
      <c r="AQ220" s="362" t="str">
        <f t="shared" si="65"/>
        <v/>
      </c>
      <c r="AR220" s="362" t="str">
        <f t="shared" si="65"/>
        <v/>
      </c>
      <c r="AS220" s="362" t="str">
        <f t="shared" si="65"/>
        <v/>
      </c>
      <c r="AT220" s="362" t="str">
        <f t="shared" si="65"/>
        <v/>
      </c>
      <c r="AU220" s="362" t="str">
        <f t="shared" si="65"/>
        <v/>
      </c>
      <c r="AV220" s="362" t="str">
        <f t="shared" si="65"/>
        <v/>
      </c>
      <c r="AW220" s="362" t="str">
        <f t="shared" si="65"/>
        <v/>
      </c>
      <c r="AX220" s="362" t="str">
        <f t="shared" si="65"/>
        <v/>
      </c>
      <c r="AY220" s="362" t="str">
        <f t="shared" si="65"/>
        <v/>
      </c>
      <c r="AZ220" s="362" t="str">
        <f t="shared" si="65"/>
        <v/>
      </c>
      <c r="BA220" s="363" t="str">
        <f t="shared" si="65"/>
        <v/>
      </c>
    </row>
    <row r="221" spans="1:53" x14ac:dyDescent="0.2">
      <c r="A221" s="340" t="str">
        <f>IF($B207=COUNT($A214:$A220),"",IF(A220&lt;DATE(YEAR(A220),MONTH($K$4),DAY($K$4)),DATE(YEAR(A220),MONTH($K$4),DAY($K$4)),IF(A220&lt;DATE(YEAR(A220),MONTH($K$5),DAY($K$5)),DATE(YEAR(A220),MONTH($K$5),DAY($K$5)),IF(A220&lt;DATE(YEAR(A220),MONTH($K$6),DAY($K$6)),DATE(YEAR(A220),MONTH($K$6),DAY($K$6)),DATE(YEAR(A220)+1,MONTH($K$3),DAY($K$3))))))</f>
        <v/>
      </c>
      <c r="B221" s="335" t="str">
        <f t="shared" si="61"/>
        <v/>
      </c>
      <c r="C221" s="362" t="str">
        <f t="shared" si="62"/>
        <v/>
      </c>
      <c r="D221" s="362" t="str">
        <f t="shared" si="65"/>
        <v/>
      </c>
      <c r="E221" s="362" t="str">
        <f t="shared" si="65"/>
        <v/>
      </c>
      <c r="F221" s="362" t="str">
        <f t="shared" si="65"/>
        <v/>
      </c>
      <c r="G221" s="362" t="str">
        <f t="shared" si="65"/>
        <v/>
      </c>
      <c r="H221" s="362" t="str">
        <f t="shared" si="65"/>
        <v/>
      </c>
      <c r="I221" s="362" t="str">
        <f t="shared" si="65"/>
        <v/>
      </c>
      <c r="J221" s="362" t="str">
        <f t="shared" si="65"/>
        <v/>
      </c>
      <c r="K221" s="362" t="str">
        <f t="shared" si="65"/>
        <v/>
      </c>
      <c r="L221" s="362" t="str">
        <f t="shared" si="65"/>
        <v/>
      </c>
      <c r="M221" s="362" t="str">
        <f t="shared" si="65"/>
        <v/>
      </c>
      <c r="N221" s="362" t="str">
        <f t="shared" si="65"/>
        <v/>
      </c>
      <c r="O221" s="362" t="str">
        <f t="shared" si="65"/>
        <v/>
      </c>
      <c r="P221" s="362" t="str">
        <f t="shared" si="65"/>
        <v/>
      </c>
      <c r="Q221" s="362" t="str">
        <f t="shared" si="65"/>
        <v/>
      </c>
      <c r="R221" s="362" t="str">
        <f t="shared" si="65"/>
        <v/>
      </c>
      <c r="S221" s="362" t="str">
        <f t="shared" si="65"/>
        <v/>
      </c>
      <c r="T221" s="362" t="str">
        <f t="shared" si="65"/>
        <v/>
      </c>
      <c r="U221" s="362" t="str">
        <f t="shared" si="65"/>
        <v/>
      </c>
      <c r="V221" s="362" t="str">
        <f t="shared" si="65"/>
        <v/>
      </c>
      <c r="W221" s="362" t="str">
        <f t="shared" si="65"/>
        <v/>
      </c>
      <c r="X221" s="362" t="str">
        <f t="shared" si="65"/>
        <v/>
      </c>
      <c r="Y221" s="362" t="str">
        <f t="shared" si="65"/>
        <v/>
      </c>
      <c r="Z221" s="362" t="str">
        <f t="shared" si="65"/>
        <v/>
      </c>
      <c r="AA221" s="362" t="str">
        <f t="shared" si="65"/>
        <v/>
      </c>
      <c r="AB221" s="362" t="str">
        <f t="shared" si="65"/>
        <v/>
      </c>
      <c r="AC221" s="362" t="str">
        <f t="shared" si="65"/>
        <v/>
      </c>
      <c r="AD221" s="362" t="str">
        <f t="shared" si="65"/>
        <v/>
      </c>
      <c r="AE221" s="362" t="str">
        <f t="shared" si="65"/>
        <v/>
      </c>
      <c r="AF221" s="362" t="str">
        <f t="shared" si="65"/>
        <v/>
      </c>
      <c r="AG221" s="362" t="str">
        <f t="shared" si="65"/>
        <v/>
      </c>
      <c r="AH221" s="362" t="str">
        <f t="shared" si="65"/>
        <v/>
      </c>
      <c r="AI221" s="362" t="str">
        <f t="shared" si="65"/>
        <v/>
      </c>
      <c r="AJ221" s="362" t="str">
        <f t="shared" si="65"/>
        <v/>
      </c>
      <c r="AK221" s="362" t="str">
        <f t="shared" si="65"/>
        <v/>
      </c>
      <c r="AL221" s="362" t="str">
        <f t="shared" si="65"/>
        <v/>
      </c>
      <c r="AM221" s="362" t="str">
        <f t="shared" si="65"/>
        <v/>
      </c>
      <c r="AN221" s="362" t="str">
        <f t="shared" si="65"/>
        <v/>
      </c>
      <c r="AO221" s="362" t="str">
        <f t="shared" si="65"/>
        <v/>
      </c>
      <c r="AP221" s="362" t="str">
        <f t="shared" si="65"/>
        <v/>
      </c>
      <c r="AQ221" s="362" t="str">
        <f t="shared" si="65"/>
        <v/>
      </c>
      <c r="AR221" s="362" t="str">
        <f t="shared" si="65"/>
        <v/>
      </c>
      <c r="AS221" s="362" t="str">
        <f t="shared" si="65"/>
        <v/>
      </c>
      <c r="AT221" s="362" t="str">
        <f t="shared" si="65"/>
        <v/>
      </c>
      <c r="AU221" s="362" t="str">
        <f t="shared" si="65"/>
        <v/>
      </c>
      <c r="AV221" s="362" t="str">
        <f t="shared" si="65"/>
        <v/>
      </c>
      <c r="AW221" s="362" t="str">
        <f t="shared" si="65"/>
        <v/>
      </c>
      <c r="AX221" s="362" t="str">
        <f t="shared" si="65"/>
        <v/>
      </c>
      <c r="AY221" s="362" t="str">
        <f t="shared" si="65"/>
        <v/>
      </c>
      <c r="AZ221" s="362" t="str">
        <f t="shared" si="65"/>
        <v/>
      </c>
      <c r="BA221" s="363" t="str">
        <f t="shared" si="65"/>
        <v/>
      </c>
    </row>
    <row r="222" spans="1:53" x14ac:dyDescent="0.2">
      <c r="A222" s="340" t="str">
        <f>IF($B207=COUNT($A214:$A221),"",IF(A221&lt;DATE(YEAR(A221),MONTH($K$4),DAY($K$4)),DATE(YEAR(A221),MONTH($K$4),DAY($K$4)),IF(A221&lt;DATE(YEAR(A221),MONTH($K$5),DAY($K$5)),DATE(YEAR(A221),MONTH($K$5),DAY($K$5)),IF(A221&lt;DATE(YEAR(A221),MONTH($K$6),DAY($K$6)),DATE(YEAR(A221),MONTH($K$6),DAY($K$6)),DATE(YEAR(A221)+1,MONTH($K$3),DAY($K$3))))))</f>
        <v/>
      </c>
      <c r="B222" s="335" t="str">
        <f t="shared" si="61"/>
        <v/>
      </c>
      <c r="C222" s="362" t="str">
        <f t="shared" si="62"/>
        <v/>
      </c>
      <c r="D222" s="362" t="str">
        <f t="shared" si="65"/>
        <v/>
      </c>
      <c r="E222" s="362" t="str">
        <f t="shared" si="65"/>
        <v/>
      </c>
      <c r="F222" s="362" t="str">
        <f t="shared" si="65"/>
        <v/>
      </c>
      <c r="G222" s="362" t="str">
        <f t="shared" si="65"/>
        <v/>
      </c>
      <c r="H222" s="362" t="str">
        <f t="shared" si="65"/>
        <v/>
      </c>
      <c r="I222" s="362" t="str">
        <f t="shared" si="65"/>
        <v/>
      </c>
      <c r="J222" s="362" t="str">
        <f t="shared" si="65"/>
        <v/>
      </c>
      <c r="K222" s="362" t="str">
        <f t="shared" si="65"/>
        <v/>
      </c>
      <c r="L222" s="362" t="str">
        <f t="shared" si="65"/>
        <v/>
      </c>
      <c r="M222" s="362" t="str">
        <f t="shared" si="65"/>
        <v/>
      </c>
      <c r="N222" s="362" t="str">
        <f t="shared" si="65"/>
        <v/>
      </c>
      <c r="O222" s="362" t="str">
        <f t="shared" si="65"/>
        <v/>
      </c>
      <c r="P222" s="362" t="str">
        <f t="shared" si="65"/>
        <v/>
      </c>
      <c r="Q222" s="362" t="str">
        <f t="shared" si="65"/>
        <v/>
      </c>
      <c r="R222" s="362" t="str">
        <f t="shared" si="65"/>
        <v/>
      </c>
      <c r="S222" s="362" t="str">
        <f t="shared" si="65"/>
        <v/>
      </c>
      <c r="T222" s="362" t="str">
        <f t="shared" si="65"/>
        <v/>
      </c>
      <c r="U222" s="362" t="str">
        <f t="shared" si="65"/>
        <v/>
      </c>
      <c r="V222" s="362" t="str">
        <f t="shared" si="65"/>
        <v/>
      </c>
      <c r="W222" s="362" t="str">
        <f t="shared" si="65"/>
        <v/>
      </c>
      <c r="X222" s="362" t="str">
        <f t="shared" si="65"/>
        <v/>
      </c>
      <c r="Y222" s="362" t="str">
        <f t="shared" si="65"/>
        <v/>
      </c>
      <c r="Z222" s="362" t="str">
        <f t="shared" si="65"/>
        <v/>
      </c>
      <c r="AA222" s="362" t="str">
        <f t="shared" si="65"/>
        <v/>
      </c>
      <c r="AB222" s="362" t="str">
        <f t="shared" si="65"/>
        <v/>
      </c>
      <c r="AC222" s="362" t="str">
        <f t="shared" si="65"/>
        <v/>
      </c>
      <c r="AD222" s="362" t="str">
        <f t="shared" si="65"/>
        <v/>
      </c>
      <c r="AE222" s="362" t="str">
        <f t="shared" si="65"/>
        <v/>
      </c>
      <c r="AF222" s="362" t="str">
        <f t="shared" si="65"/>
        <v/>
      </c>
      <c r="AG222" s="362" t="str">
        <f t="shared" si="65"/>
        <v/>
      </c>
      <c r="AH222" s="362" t="str">
        <f t="shared" si="65"/>
        <v/>
      </c>
      <c r="AI222" s="362" t="str">
        <f t="shared" si="65"/>
        <v/>
      </c>
      <c r="AJ222" s="362" t="str">
        <f t="shared" si="65"/>
        <v/>
      </c>
      <c r="AK222" s="362" t="str">
        <f t="shared" si="65"/>
        <v/>
      </c>
      <c r="AL222" s="362" t="str">
        <f t="shared" si="65"/>
        <v/>
      </c>
      <c r="AM222" s="362" t="str">
        <f t="shared" si="65"/>
        <v/>
      </c>
      <c r="AN222" s="362" t="str">
        <f t="shared" si="65"/>
        <v/>
      </c>
      <c r="AO222" s="362" t="str">
        <f t="shared" si="65"/>
        <v/>
      </c>
      <c r="AP222" s="362" t="str">
        <f t="shared" si="65"/>
        <v/>
      </c>
      <c r="AQ222" s="362" t="str">
        <f t="shared" si="65"/>
        <v/>
      </c>
      <c r="AR222" s="362" t="str">
        <f t="shared" si="65"/>
        <v/>
      </c>
      <c r="AS222" s="362" t="str">
        <f t="shared" si="65"/>
        <v/>
      </c>
      <c r="AT222" s="362" t="str">
        <f t="shared" si="65"/>
        <v/>
      </c>
      <c r="AU222" s="362" t="str">
        <f t="shared" si="65"/>
        <v/>
      </c>
      <c r="AV222" s="362" t="str">
        <f t="shared" si="65"/>
        <v/>
      </c>
      <c r="AW222" s="362" t="str">
        <f t="shared" si="65"/>
        <v/>
      </c>
      <c r="AX222" s="362" t="str">
        <f t="shared" si="65"/>
        <v/>
      </c>
      <c r="AY222" s="362" t="str">
        <f t="shared" si="65"/>
        <v/>
      </c>
      <c r="AZ222" s="362" t="str">
        <f t="shared" si="65"/>
        <v/>
      </c>
      <c r="BA222" s="363" t="str">
        <f t="shared" si="65"/>
        <v/>
      </c>
    </row>
    <row r="223" spans="1:53" x14ac:dyDescent="0.2">
      <c r="A223" s="340" t="str">
        <f>IF($B207=COUNT($A214:$A222),"",IF(A222&lt;DATE(YEAR(A222),MONTH($K$4),DAY($K$4)),DATE(YEAR(A222),MONTH($K$4),DAY($K$4)),IF(A222&lt;DATE(YEAR(A222),MONTH($K$5),DAY($K$5)),DATE(YEAR(A222),MONTH($K$5),DAY($K$5)),IF(A222&lt;DATE(YEAR(A222),MONTH($K$6),DAY($K$6)),DATE(YEAR(A222),MONTH($K$6),DAY($K$6)),DATE(YEAR(A222)+1,MONTH($K$3),DAY($K$3))))))</f>
        <v/>
      </c>
      <c r="B223" s="335" t="str">
        <f t="shared" si="61"/>
        <v/>
      </c>
      <c r="C223" s="362" t="str">
        <f t="shared" si="62"/>
        <v/>
      </c>
      <c r="D223" s="362" t="str">
        <f t="shared" si="65"/>
        <v/>
      </c>
      <c r="E223" s="362" t="str">
        <f t="shared" si="65"/>
        <v/>
      </c>
      <c r="F223" s="362" t="str">
        <f t="shared" si="65"/>
        <v/>
      </c>
      <c r="G223" s="362" t="str">
        <f t="shared" si="65"/>
        <v/>
      </c>
      <c r="H223" s="362" t="str">
        <f t="shared" si="65"/>
        <v/>
      </c>
      <c r="I223" s="362" t="str">
        <f t="shared" si="65"/>
        <v/>
      </c>
      <c r="J223" s="362" t="str">
        <f t="shared" si="65"/>
        <v/>
      </c>
      <c r="K223" s="362" t="str">
        <f t="shared" si="65"/>
        <v/>
      </c>
      <c r="L223" s="362" t="str">
        <f t="shared" si="65"/>
        <v/>
      </c>
      <c r="M223" s="362" t="str">
        <f t="shared" si="65"/>
        <v/>
      </c>
      <c r="N223" s="362" t="str">
        <f t="shared" si="65"/>
        <v/>
      </c>
      <c r="O223" s="362" t="str">
        <f t="shared" si="65"/>
        <v/>
      </c>
      <c r="P223" s="362" t="str">
        <f t="shared" si="65"/>
        <v/>
      </c>
      <c r="Q223" s="362" t="str">
        <f t="shared" si="65"/>
        <v/>
      </c>
      <c r="R223" s="362" t="str">
        <f t="shared" si="65"/>
        <v/>
      </c>
      <c r="S223" s="362" t="str">
        <f t="shared" si="65"/>
        <v/>
      </c>
      <c r="T223" s="362" t="str">
        <f t="shared" si="65"/>
        <v/>
      </c>
      <c r="U223" s="362" t="str">
        <f t="shared" si="65"/>
        <v/>
      </c>
      <c r="V223" s="362" t="str">
        <f t="shared" si="65"/>
        <v/>
      </c>
      <c r="W223" s="362" t="str">
        <f t="shared" si="65"/>
        <v/>
      </c>
      <c r="X223" s="362" t="str">
        <f t="shared" si="65"/>
        <v/>
      </c>
      <c r="Y223" s="362" t="str">
        <f t="shared" si="65"/>
        <v/>
      </c>
      <c r="Z223" s="362" t="str">
        <f t="shared" si="65"/>
        <v/>
      </c>
      <c r="AA223" s="362" t="str">
        <f t="shared" si="65"/>
        <v/>
      </c>
      <c r="AB223" s="362" t="str">
        <f t="shared" si="65"/>
        <v/>
      </c>
      <c r="AC223" s="362" t="str">
        <f t="shared" si="65"/>
        <v/>
      </c>
      <c r="AD223" s="362" t="str">
        <f t="shared" si="65"/>
        <v/>
      </c>
      <c r="AE223" s="362" t="str">
        <f t="shared" si="65"/>
        <v/>
      </c>
      <c r="AF223" s="362" t="str">
        <f t="shared" si="65"/>
        <v/>
      </c>
      <c r="AG223" s="362" t="str">
        <f t="shared" si="65"/>
        <v/>
      </c>
      <c r="AH223" s="362" t="str">
        <f t="shared" si="65"/>
        <v/>
      </c>
      <c r="AI223" s="362" t="str">
        <f t="shared" si="65"/>
        <v/>
      </c>
      <c r="AJ223" s="362" t="str">
        <f t="shared" si="65"/>
        <v/>
      </c>
      <c r="AK223" s="362" t="str">
        <f t="shared" si="65"/>
        <v/>
      </c>
      <c r="AL223" s="362" t="str">
        <f t="shared" si="65"/>
        <v/>
      </c>
      <c r="AM223" s="362" t="str">
        <f t="shared" si="65"/>
        <v/>
      </c>
      <c r="AN223" s="362" t="str">
        <f t="shared" si="65"/>
        <v/>
      </c>
      <c r="AO223" s="362" t="str">
        <f t="shared" si="65"/>
        <v/>
      </c>
      <c r="AP223" s="362" t="str">
        <f t="shared" si="65"/>
        <v/>
      </c>
      <c r="AQ223" s="362" t="str">
        <f t="shared" si="65"/>
        <v/>
      </c>
      <c r="AR223" s="362" t="str">
        <f t="shared" si="65"/>
        <v/>
      </c>
      <c r="AS223" s="362" t="str">
        <f t="shared" si="65"/>
        <v/>
      </c>
      <c r="AT223" s="362" t="str">
        <f t="shared" si="65"/>
        <v/>
      </c>
      <c r="AU223" s="362" t="str">
        <f t="shared" si="65"/>
        <v/>
      </c>
      <c r="AV223" s="362" t="str">
        <f t="shared" si="65"/>
        <v/>
      </c>
      <c r="AW223" s="362" t="str">
        <f t="shared" si="65"/>
        <v/>
      </c>
      <c r="AX223" s="362" t="str">
        <f t="shared" si="65"/>
        <v/>
      </c>
      <c r="AY223" s="362" t="str">
        <f t="shared" si="65"/>
        <v/>
      </c>
      <c r="AZ223" s="362" t="str">
        <f t="shared" si="65"/>
        <v/>
      </c>
      <c r="BA223" s="363" t="str">
        <f t="shared" si="65"/>
        <v/>
      </c>
    </row>
    <row r="224" spans="1:53" x14ac:dyDescent="0.2">
      <c r="A224" s="340" t="str">
        <f>IF($B207=COUNT($A214:$A223),"",IF(A223&lt;DATE(YEAR(A223),MONTH($K$4),DAY($K$4)),DATE(YEAR(A223),MONTH($K$4),DAY($K$4)),IF(A223&lt;DATE(YEAR(A223),MONTH($K$5),DAY($K$5)),DATE(YEAR(A223),MONTH($K$5),DAY($K$5)),IF(A223&lt;DATE(YEAR(A223),MONTH($K$6),DAY($K$6)),DATE(YEAR(A223),MONTH($K$6),DAY($K$6)),DATE(YEAR(A223)+1,MONTH($K$3),DAY($K$3))))))</f>
        <v/>
      </c>
      <c r="B224" s="335" t="str">
        <f t="shared" si="61"/>
        <v/>
      </c>
      <c r="C224" s="362" t="str">
        <f t="shared" si="62"/>
        <v/>
      </c>
      <c r="D224" s="362" t="str">
        <f t="shared" si="65"/>
        <v/>
      </c>
      <c r="E224" s="362" t="str">
        <f t="shared" si="65"/>
        <v/>
      </c>
      <c r="F224" s="362" t="str">
        <f t="shared" si="65"/>
        <v/>
      </c>
      <c r="G224" s="362" t="str">
        <f t="shared" si="65"/>
        <v/>
      </c>
      <c r="H224" s="362" t="str">
        <f t="shared" si="65"/>
        <v/>
      </c>
      <c r="I224" s="362" t="str">
        <f t="shared" si="65"/>
        <v/>
      </c>
      <c r="J224" s="362" t="str">
        <f t="shared" si="65"/>
        <v/>
      </c>
      <c r="K224" s="362" t="str">
        <f t="shared" si="65"/>
        <v/>
      </c>
      <c r="L224" s="362" t="str">
        <f t="shared" si="65"/>
        <v/>
      </c>
      <c r="M224" s="362" t="str">
        <f t="shared" si="65"/>
        <v/>
      </c>
      <c r="N224" s="362" t="str">
        <f t="shared" si="65"/>
        <v/>
      </c>
      <c r="O224" s="362" t="str">
        <f t="shared" si="65"/>
        <v/>
      </c>
      <c r="P224" s="362" t="str">
        <f t="shared" si="65"/>
        <v/>
      </c>
      <c r="Q224" s="362" t="str">
        <f t="shared" si="65"/>
        <v/>
      </c>
      <c r="R224" s="362" t="str">
        <f t="shared" si="65"/>
        <v/>
      </c>
      <c r="S224" s="362" t="str">
        <f t="shared" si="65"/>
        <v/>
      </c>
      <c r="T224" s="362" t="str">
        <f t="shared" si="65"/>
        <v/>
      </c>
      <c r="U224" s="362" t="str">
        <f t="shared" si="65"/>
        <v/>
      </c>
      <c r="V224" s="362" t="str">
        <f t="shared" si="65"/>
        <v/>
      </c>
      <c r="W224" s="362" t="str">
        <f t="shared" si="65"/>
        <v/>
      </c>
      <c r="X224" s="362" t="str">
        <f t="shared" si="65"/>
        <v/>
      </c>
      <c r="Y224" s="362" t="str">
        <f t="shared" si="65"/>
        <v/>
      </c>
      <c r="Z224" s="362" t="str">
        <f t="shared" si="65"/>
        <v/>
      </c>
      <c r="AA224" s="362" t="str">
        <f t="shared" si="65"/>
        <v/>
      </c>
      <c r="AB224" s="362" t="str">
        <f t="shared" si="65"/>
        <v/>
      </c>
      <c r="AC224" s="362" t="str">
        <f t="shared" si="65"/>
        <v/>
      </c>
      <c r="AD224" s="362" t="str">
        <f t="shared" si="65"/>
        <v/>
      </c>
      <c r="AE224" s="362" t="str">
        <f t="shared" si="65"/>
        <v/>
      </c>
      <c r="AF224" s="362" t="str">
        <f t="shared" si="65"/>
        <v/>
      </c>
      <c r="AG224" s="362" t="str">
        <f t="shared" si="65"/>
        <v/>
      </c>
      <c r="AH224" s="362" t="str">
        <f t="shared" si="65"/>
        <v/>
      </c>
      <c r="AI224" s="362" t="str">
        <f t="shared" si="65"/>
        <v/>
      </c>
      <c r="AJ224" s="362" t="str">
        <f t="shared" si="65"/>
        <v/>
      </c>
      <c r="AK224" s="362" t="str">
        <f t="shared" si="65"/>
        <v/>
      </c>
      <c r="AL224" s="362" t="str">
        <f t="shared" si="65"/>
        <v/>
      </c>
      <c r="AM224" s="362" t="str">
        <f t="shared" si="65"/>
        <v/>
      </c>
      <c r="AN224" s="362" t="str">
        <f t="shared" si="65"/>
        <v/>
      </c>
      <c r="AO224" s="362" t="str">
        <f t="shared" si="65"/>
        <v/>
      </c>
      <c r="AP224" s="362" t="str">
        <f t="shared" si="65"/>
        <v/>
      </c>
      <c r="AQ224" s="362" t="str">
        <f t="shared" si="65"/>
        <v/>
      </c>
      <c r="AR224" s="362" t="str">
        <f t="shared" si="65"/>
        <v/>
      </c>
      <c r="AS224" s="362" t="str">
        <f t="shared" si="65"/>
        <v/>
      </c>
      <c r="AT224" s="362" t="str">
        <f t="shared" si="65"/>
        <v/>
      </c>
      <c r="AU224" s="362" t="str">
        <f t="shared" si="65"/>
        <v/>
      </c>
      <c r="AV224" s="362" t="str">
        <f t="shared" si="65"/>
        <v/>
      </c>
      <c r="AW224" s="362" t="str">
        <f t="shared" si="65"/>
        <v/>
      </c>
      <c r="AX224" s="362" t="str">
        <f t="shared" si="65"/>
        <v/>
      </c>
      <c r="AY224" s="362" t="str">
        <f t="shared" si="65"/>
        <v/>
      </c>
      <c r="AZ224" s="362" t="str">
        <f t="shared" si="65"/>
        <v/>
      </c>
      <c r="BA224" s="363" t="str">
        <f t="shared" si="65"/>
        <v/>
      </c>
    </row>
    <row r="225" spans="1:53" x14ac:dyDescent="0.2">
      <c r="A225" s="340" t="str">
        <f>IF($B207=COUNT($A214:$A224),"",IF(A224&lt;DATE(YEAR(A224),MONTH($K$4),DAY($K$4)),DATE(YEAR(A224),MONTH($K$4),DAY($K$4)),IF(A224&lt;DATE(YEAR(A224),MONTH($K$5),DAY($K$5)),DATE(YEAR(A224),MONTH($K$5),DAY($K$5)),IF(A224&lt;DATE(YEAR(A224),MONTH($K$6),DAY($K$6)),DATE(YEAR(A224),MONTH($K$6),DAY($K$6)),DATE(YEAR(A224)+1,MONTH($K$3),DAY($K$3))))))</f>
        <v/>
      </c>
      <c r="B225" s="335" t="str">
        <f t="shared" si="61"/>
        <v/>
      </c>
      <c r="C225" s="362" t="str">
        <f t="shared" si="62"/>
        <v/>
      </c>
      <c r="D225" s="362" t="str">
        <f t="shared" si="65"/>
        <v/>
      </c>
      <c r="E225" s="362" t="str">
        <f t="shared" si="65"/>
        <v/>
      </c>
      <c r="F225" s="362" t="str">
        <f t="shared" si="65"/>
        <v/>
      </c>
      <c r="G225" s="362" t="str">
        <f t="shared" si="65"/>
        <v/>
      </c>
      <c r="H225" s="362" t="str">
        <f t="shared" si="65"/>
        <v/>
      </c>
      <c r="I225" s="362" t="str">
        <f t="shared" si="65"/>
        <v/>
      </c>
      <c r="J225" s="362" t="str">
        <f t="shared" si="65"/>
        <v/>
      </c>
      <c r="K225" s="362" t="str">
        <f t="shared" si="65"/>
        <v/>
      </c>
      <c r="L225" s="362" t="str">
        <f t="shared" si="65"/>
        <v/>
      </c>
      <c r="M225" s="362" t="str">
        <f t="shared" si="65"/>
        <v/>
      </c>
      <c r="N225" s="362" t="str">
        <f t="shared" si="65"/>
        <v/>
      </c>
      <c r="O225" s="362" t="str">
        <f t="shared" si="65"/>
        <v/>
      </c>
      <c r="P225" s="362" t="str">
        <f t="shared" si="65"/>
        <v/>
      </c>
      <c r="Q225" s="362" t="str">
        <f t="shared" si="65"/>
        <v/>
      </c>
      <c r="R225" s="362" t="str">
        <f t="shared" si="65"/>
        <v/>
      </c>
      <c r="S225" s="362" t="str">
        <f t="shared" si="65"/>
        <v/>
      </c>
      <c r="T225" s="362" t="str">
        <f t="shared" si="65"/>
        <v/>
      </c>
      <c r="U225" s="362" t="str">
        <f t="shared" si="65"/>
        <v/>
      </c>
      <c r="V225" s="362" t="str">
        <f t="shared" si="65"/>
        <v/>
      </c>
      <c r="W225" s="362" t="str">
        <f t="shared" si="65"/>
        <v/>
      </c>
      <c r="X225" s="362" t="str">
        <f t="shared" si="65"/>
        <v/>
      </c>
      <c r="Y225" s="362" t="str">
        <f t="shared" si="65"/>
        <v/>
      </c>
      <c r="Z225" s="362" t="str">
        <f t="shared" si="65"/>
        <v/>
      </c>
      <c r="AA225" s="362" t="str">
        <f t="shared" si="65"/>
        <v/>
      </c>
      <c r="AB225" s="362" t="str">
        <f t="shared" si="65"/>
        <v/>
      </c>
      <c r="AC225" s="362" t="str">
        <f t="shared" ref="D225:BA230" si="66">IF(AND(ISNUMBER($A225),AC$46&gt;AC$47),AC$211/$B$207,"")</f>
        <v/>
      </c>
      <c r="AD225" s="362" t="str">
        <f t="shared" si="66"/>
        <v/>
      </c>
      <c r="AE225" s="362" t="str">
        <f t="shared" si="66"/>
        <v/>
      </c>
      <c r="AF225" s="362" t="str">
        <f t="shared" si="66"/>
        <v/>
      </c>
      <c r="AG225" s="362" t="str">
        <f t="shared" si="66"/>
        <v/>
      </c>
      <c r="AH225" s="362" t="str">
        <f t="shared" si="66"/>
        <v/>
      </c>
      <c r="AI225" s="362" t="str">
        <f t="shared" si="66"/>
        <v/>
      </c>
      <c r="AJ225" s="362" t="str">
        <f t="shared" si="66"/>
        <v/>
      </c>
      <c r="AK225" s="362" t="str">
        <f t="shared" si="66"/>
        <v/>
      </c>
      <c r="AL225" s="362" t="str">
        <f t="shared" si="66"/>
        <v/>
      </c>
      <c r="AM225" s="362" t="str">
        <f t="shared" si="66"/>
        <v/>
      </c>
      <c r="AN225" s="362" t="str">
        <f t="shared" si="66"/>
        <v/>
      </c>
      <c r="AO225" s="362" t="str">
        <f t="shared" si="66"/>
        <v/>
      </c>
      <c r="AP225" s="362" t="str">
        <f t="shared" si="66"/>
        <v/>
      </c>
      <c r="AQ225" s="362" t="str">
        <f t="shared" si="66"/>
        <v/>
      </c>
      <c r="AR225" s="362" t="str">
        <f t="shared" si="66"/>
        <v/>
      </c>
      <c r="AS225" s="362" t="str">
        <f t="shared" si="66"/>
        <v/>
      </c>
      <c r="AT225" s="362" t="str">
        <f t="shared" si="66"/>
        <v/>
      </c>
      <c r="AU225" s="362" t="str">
        <f t="shared" si="66"/>
        <v/>
      </c>
      <c r="AV225" s="362" t="str">
        <f t="shared" si="66"/>
        <v/>
      </c>
      <c r="AW225" s="362" t="str">
        <f t="shared" si="66"/>
        <v/>
      </c>
      <c r="AX225" s="362" t="str">
        <f t="shared" si="66"/>
        <v/>
      </c>
      <c r="AY225" s="362" t="str">
        <f t="shared" si="66"/>
        <v/>
      </c>
      <c r="AZ225" s="362" t="str">
        <f t="shared" si="66"/>
        <v/>
      </c>
      <c r="BA225" s="363" t="str">
        <f t="shared" si="66"/>
        <v/>
      </c>
    </row>
    <row r="226" spans="1:53" x14ac:dyDescent="0.2">
      <c r="A226" s="340" t="str">
        <f>IF($B207=COUNT($A214:$A225),"",IF(A225&lt;DATE(YEAR(A225),MONTH($K$4),DAY($K$4)),DATE(YEAR(A225),MONTH($K$4),DAY($K$4)),IF(A225&lt;DATE(YEAR(A225),MONTH($K$5),DAY($K$5)),DATE(YEAR(A225),MONTH($K$5),DAY($K$5)),IF(A225&lt;DATE(YEAR(A225),MONTH($K$6),DAY($K$6)),DATE(YEAR(A225),MONTH($K$6),DAY($K$6)),DATE(YEAR(A225)+1,MONTH($K$3),DAY($K$3))))))</f>
        <v/>
      </c>
      <c r="B226" s="335" t="str">
        <f t="shared" si="61"/>
        <v/>
      </c>
      <c r="C226" s="362" t="str">
        <f t="shared" si="62"/>
        <v/>
      </c>
      <c r="D226" s="362" t="str">
        <f t="shared" si="66"/>
        <v/>
      </c>
      <c r="E226" s="362" t="str">
        <f t="shared" si="66"/>
        <v/>
      </c>
      <c r="F226" s="362" t="str">
        <f t="shared" si="66"/>
        <v/>
      </c>
      <c r="G226" s="362" t="str">
        <f t="shared" si="66"/>
        <v/>
      </c>
      <c r="H226" s="362" t="str">
        <f t="shared" si="66"/>
        <v/>
      </c>
      <c r="I226" s="362" t="str">
        <f t="shared" si="66"/>
        <v/>
      </c>
      <c r="J226" s="362" t="str">
        <f t="shared" si="66"/>
        <v/>
      </c>
      <c r="K226" s="362" t="str">
        <f t="shared" si="66"/>
        <v/>
      </c>
      <c r="L226" s="362" t="str">
        <f t="shared" si="66"/>
        <v/>
      </c>
      <c r="M226" s="362" t="str">
        <f t="shared" si="66"/>
        <v/>
      </c>
      <c r="N226" s="362" t="str">
        <f t="shared" si="66"/>
        <v/>
      </c>
      <c r="O226" s="362" t="str">
        <f t="shared" si="66"/>
        <v/>
      </c>
      <c r="P226" s="362" t="str">
        <f t="shared" si="66"/>
        <v/>
      </c>
      <c r="Q226" s="362" t="str">
        <f t="shared" si="66"/>
        <v/>
      </c>
      <c r="R226" s="362" t="str">
        <f t="shared" si="66"/>
        <v/>
      </c>
      <c r="S226" s="362" t="str">
        <f t="shared" si="66"/>
        <v/>
      </c>
      <c r="T226" s="362" t="str">
        <f t="shared" si="66"/>
        <v/>
      </c>
      <c r="U226" s="362" t="str">
        <f t="shared" si="66"/>
        <v/>
      </c>
      <c r="V226" s="362" t="str">
        <f t="shared" si="66"/>
        <v/>
      </c>
      <c r="W226" s="362" t="str">
        <f t="shared" si="66"/>
        <v/>
      </c>
      <c r="X226" s="362" t="str">
        <f t="shared" si="66"/>
        <v/>
      </c>
      <c r="Y226" s="362" t="str">
        <f t="shared" si="66"/>
        <v/>
      </c>
      <c r="Z226" s="362" t="str">
        <f t="shared" si="66"/>
        <v/>
      </c>
      <c r="AA226" s="362" t="str">
        <f t="shared" si="66"/>
        <v/>
      </c>
      <c r="AB226" s="362" t="str">
        <f t="shared" si="66"/>
        <v/>
      </c>
      <c r="AC226" s="362" t="str">
        <f t="shared" si="66"/>
        <v/>
      </c>
      <c r="AD226" s="362" t="str">
        <f t="shared" si="66"/>
        <v/>
      </c>
      <c r="AE226" s="362" t="str">
        <f t="shared" si="66"/>
        <v/>
      </c>
      <c r="AF226" s="362" t="str">
        <f t="shared" si="66"/>
        <v/>
      </c>
      <c r="AG226" s="362" t="str">
        <f t="shared" si="66"/>
        <v/>
      </c>
      <c r="AH226" s="362" t="str">
        <f t="shared" si="66"/>
        <v/>
      </c>
      <c r="AI226" s="362" t="str">
        <f t="shared" si="66"/>
        <v/>
      </c>
      <c r="AJ226" s="362" t="str">
        <f t="shared" si="66"/>
        <v/>
      </c>
      <c r="AK226" s="362" t="str">
        <f t="shared" si="66"/>
        <v/>
      </c>
      <c r="AL226" s="362" t="str">
        <f t="shared" si="66"/>
        <v/>
      </c>
      <c r="AM226" s="362" t="str">
        <f t="shared" si="66"/>
        <v/>
      </c>
      <c r="AN226" s="362" t="str">
        <f t="shared" si="66"/>
        <v/>
      </c>
      <c r="AO226" s="362" t="str">
        <f t="shared" si="66"/>
        <v/>
      </c>
      <c r="AP226" s="362" t="str">
        <f t="shared" si="66"/>
        <v/>
      </c>
      <c r="AQ226" s="362" t="str">
        <f t="shared" si="66"/>
        <v/>
      </c>
      <c r="AR226" s="362" t="str">
        <f t="shared" si="66"/>
        <v/>
      </c>
      <c r="AS226" s="362" t="str">
        <f t="shared" si="66"/>
        <v/>
      </c>
      <c r="AT226" s="362" t="str">
        <f t="shared" si="66"/>
        <v/>
      </c>
      <c r="AU226" s="362" t="str">
        <f t="shared" si="66"/>
        <v/>
      </c>
      <c r="AV226" s="362" t="str">
        <f t="shared" si="66"/>
        <v/>
      </c>
      <c r="AW226" s="362" t="str">
        <f t="shared" si="66"/>
        <v/>
      </c>
      <c r="AX226" s="362" t="str">
        <f t="shared" si="66"/>
        <v/>
      </c>
      <c r="AY226" s="362" t="str">
        <f t="shared" si="66"/>
        <v/>
      </c>
      <c r="AZ226" s="362" t="str">
        <f t="shared" si="66"/>
        <v/>
      </c>
      <c r="BA226" s="363" t="str">
        <f t="shared" si="66"/>
        <v/>
      </c>
    </row>
    <row r="227" spans="1:53" x14ac:dyDescent="0.2">
      <c r="A227" s="340" t="str">
        <f>IF($B207=COUNT($A214:$A226),"",IF(A226&lt;DATE(YEAR(A226),MONTH($K$4),DAY($K$4)),DATE(YEAR(A226),MONTH($K$4),DAY($K$4)),IF(A226&lt;DATE(YEAR(A226),MONTH($K$5),DAY($K$5)),DATE(YEAR(A226),MONTH($K$5),DAY($K$5)),IF(A226&lt;DATE(YEAR(A226),MONTH($K$6),DAY($K$6)),DATE(YEAR(A226),MONTH($K$6),DAY($K$6)),DATE(YEAR(A226)+1,MONTH($K$3),DAY($K$3))))))</f>
        <v/>
      </c>
      <c r="B227" s="335" t="str">
        <f t="shared" si="61"/>
        <v/>
      </c>
      <c r="C227" s="362" t="str">
        <f t="shared" si="62"/>
        <v/>
      </c>
      <c r="D227" s="362" t="str">
        <f t="shared" si="66"/>
        <v/>
      </c>
      <c r="E227" s="362" t="str">
        <f t="shared" si="66"/>
        <v/>
      </c>
      <c r="F227" s="362" t="str">
        <f t="shared" si="66"/>
        <v/>
      </c>
      <c r="G227" s="362" t="str">
        <f t="shared" si="66"/>
        <v/>
      </c>
      <c r="H227" s="362" t="str">
        <f t="shared" si="66"/>
        <v/>
      </c>
      <c r="I227" s="362" t="str">
        <f t="shared" si="66"/>
        <v/>
      </c>
      <c r="J227" s="362" t="str">
        <f t="shared" si="66"/>
        <v/>
      </c>
      <c r="K227" s="362" t="str">
        <f t="shared" si="66"/>
        <v/>
      </c>
      <c r="L227" s="362" t="str">
        <f t="shared" si="66"/>
        <v/>
      </c>
      <c r="M227" s="362" t="str">
        <f t="shared" si="66"/>
        <v/>
      </c>
      <c r="N227" s="362" t="str">
        <f t="shared" si="66"/>
        <v/>
      </c>
      <c r="O227" s="362" t="str">
        <f t="shared" si="66"/>
        <v/>
      </c>
      <c r="P227" s="362" t="str">
        <f t="shared" si="66"/>
        <v/>
      </c>
      <c r="Q227" s="362" t="str">
        <f t="shared" si="66"/>
        <v/>
      </c>
      <c r="R227" s="362" t="str">
        <f t="shared" si="66"/>
        <v/>
      </c>
      <c r="S227" s="362" t="str">
        <f t="shared" si="66"/>
        <v/>
      </c>
      <c r="T227" s="362" t="str">
        <f t="shared" si="66"/>
        <v/>
      </c>
      <c r="U227" s="362" t="str">
        <f t="shared" si="66"/>
        <v/>
      </c>
      <c r="V227" s="362" t="str">
        <f t="shared" si="66"/>
        <v/>
      </c>
      <c r="W227" s="362" t="str">
        <f t="shared" si="66"/>
        <v/>
      </c>
      <c r="X227" s="362" t="str">
        <f t="shared" si="66"/>
        <v/>
      </c>
      <c r="Y227" s="362" t="str">
        <f t="shared" si="66"/>
        <v/>
      </c>
      <c r="Z227" s="362" t="str">
        <f t="shared" si="66"/>
        <v/>
      </c>
      <c r="AA227" s="362" t="str">
        <f t="shared" si="66"/>
        <v/>
      </c>
      <c r="AB227" s="362" t="str">
        <f t="shared" si="66"/>
        <v/>
      </c>
      <c r="AC227" s="362" t="str">
        <f t="shared" si="66"/>
        <v/>
      </c>
      <c r="AD227" s="362" t="str">
        <f t="shared" si="66"/>
        <v/>
      </c>
      <c r="AE227" s="362" t="str">
        <f t="shared" si="66"/>
        <v/>
      </c>
      <c r="AF227" s="362" t="str">
        <f t="shared" si="66"/>
        <v/>
      </c>
      <c r="AG227" s="362" t="str">
        <f t="shared" si="66"/>
        <v/>
      </c>
      <c r="AH227" s="362" t="str">
        <f t="shared" si="66"/>
        <v/>
      </c>
      <c r="AI227" s="362" t="str">
        <f t="shared" si="66"/>
        <v/>
      </c>
      <c r="AJ227" s="362" t="str">
        <f t="shared" si="66"/>
        <v/>
      </c>
      <c r="AK227" s="362" t="str">
        <f t="shared" si="66"/>
        <v/>
      </c>
      <c r="AL227" s="362" t="str">
        <f t="shared" si="66"/>
        <v/>
      </c>
      <c r="AM227" s="362" t="str">
        <f t="shared" si="66"/>
        <v/>
      </c>
      <c r="AN227" s="362" t="str">
        <f t="shared" si="66"/>
        <v/>
      </c>
      <c r="AO227" s="362" t="str">
        <f t="shared" si="66"/>
        <v/>
      </c>
      <c r="AP227" s="362" t="str">
        <f t="shared" si="66"/>
        <v/>
      </c>
      <c r="AQ227" s="362" t="str">
        <f t="shared" si="66"/>
        <v/>
      </c>
      <c r="AR227" s="362" t="str">
        <f t="shared" si="66"/>
        <v/>
      </c>
      <c r="AS227" s="362" t="str">
        <f t="shared" si="66"/>
        <v/>
      </c>
      <c r="AT227" s="362" t="str">
        <f t="shared" si="66"/>
        <v/>
      </c>
      <c r="AU227" s="362" t="str">
        <f t="shared" si="66"/>
        <v/>
      </c>
      <c r="AV227" s="362" t="str">
        <f t="shared" si="66"/>
        <v/>
      </c>
      <c r="AW227" s="362" t="str">
        <f t="shared" si="66"/>
        <v/>
      </c>
      <c r="AX227" s="362" t="str">
        <f t="shared" si="66"/>
        <v/>
      </c>
      <c r="AY227" s="362" t="str">
        <f t="shared" si="66"/>
        <v/>
      </c>
      <c r="AZ227" s="362" t="str">
        <f t="shared" si="66"/>
        <v/>
      </c>
      <c r="BA227" s="363" t="str">
        <f t="shared" si="66"/>
        <v/>
      </c>
    </row>
    <row r="228" spans="1:53" x14ac:dyDescent="0.2">
      <c r="A228" s="340" t="str">
        <f>IF($B207=COUNT($A214:$A227),"",IF(A227&lt;DATE(YEAR(A227),MONTH($K$4),DAY($K$4)),DATE(YEAR(A227),MONTH($K$4),DAY($K$4)),IF(A227&lt;DATE(YEAR(A227),MONTH($K$5),DAY($K$5)),DATE(YEAR(A227),MONTH($K$5),DAY($K$5)),IF(A227&lt;DATE(YEAR(A227),MONTH($K$6),DAY($K$6)),DATE(YEAR(A227),MONTH($K$6),DAY($K$6)),DATE(YEAR(A227)+1,MONTH($K$3),DAY($K$3))))))</f>
        <v/>
      </c>
      <c r="B228" s="335" t="str">
        <f t="shared" si="61"/>
        <v/>
      </c>
      <c r="C228" s="362" t="str">
        <f t="shared" si="62"/>
        <v/>
      </c>
      <c r="D228" s="362" t="str">
        <f t="shared" si="66"/>
        <v/>
      </c>
      <c r="E228" s="362" t="str">
        <f t="shared" si="66"/>
        <v/>
      </c>
      <c r="F228" s="362" t="str">
        <f t="shared" si="66"/>
        <v/>
      </c>
      <c r="G228" s="362" t="str">
        <f t="shared" si="66"/>
        <v/>
      </c>
      <c r="H228" s="362" t="str">
        <f t="shared" si="66"/>
        <v/>
      </c>
      <c r="I228" s="362" t="str">
        <f t="shared" si="66"/>
        <v/>
      </c>
      <c r="J228" s="362" t="str">
        <f t="shared" si="66"/>
        <v/>
      </c>
      <c r="K228" s="362" t="str">
        <f t="shared" si="66"/>
        <v/>
      </c>
      <c r="L228" s="362" t="str">
        <f t="shared" si="66"/>
        <v/>
      </c>
      <c r="M228" s="362" t="str">
        <f t="shared" si="66"/>
        <v/>
      </c>
      <c r="N228" s="362" t="str">
        <f t="shared" si="66"/>
        <v/>
      </c>
      <c r="O228" s="362" t="str">
        <f t="shared" si="66"/>
        <v/>
      </c>
      <c r="P228" s="362" t="str">
        <f t="shared" si="66"/>
        <v/>
      </c>
      <c r="Q228" s="362" t="str">
        <f t="shared" si="66"/>
        <v/>
      </c>
      <c r="R228" s="362" t="str">
        <f t="shared" si="66"/>
        <v/>
      </c>
      <c r="S228" s="362" t="str">
        <f t="shared" si="66"/>
        <v/>
      </c>
      <c r="T228" s="362" t="str">
        <f t="shared" si="66"/>
        <v/>
      </c>
      <c r="U228" s="362" t="str">
        <f t="shared" si="66"/>
        <v/>
      </c>
      <c r="V228" s="362" t="str">
        <f t="shared" si="66"/>
        <v/>
      </c>
      <c r="W228" s="362" t="str">
        <f t="shared" si="66"/>
        <v/>
      </c>
      <c r="X228" s="362" t="str">
        <f t="shared" si="66"/>
        <v/>
      </c>
      <c r="Y228" s="362" t="str">
        <f t="shared" si="66"/>
        <v/>
      </c>
      <c r="Z228" s="362" t="str">
        <f t="shared" si="66"/>
        <v/>
      </c>
      <c r="AA228" s="362" t="str">
        <f t="shared" si="66"/>
        <v/>
      </c>
      <c r="AB228" s="362" t="str">
        <f t="shared" si="66"/>
        <v/>
      </c>
      <c r="AC228" s="362" t="str">
        <f t="shared" si="66"/>
        <v/>
      </c>
      <c r="AD228" s="362" t="str">
        <f t="shared" si="66"/>
        <v/>
      </c>
      <c r="AE228" s="362" t="str">
        <f t="shared" si="66"/>
        <v/>
      </c>
      <c r="AF228" s="362" t="str">
        <f t="shared" si="66"/>
        <v/>
      </c>
      <c r="AG228" s="362" t="str">
        <f t="shared" si="66"/>
        <v/>
      </c>
      <c r="AH228" s="362" t="str">
        <f t="shared" si="66"/>
        <v/>
      </c>
      <c r="AI228" s="362" t="str">
        <f t="shared" si="66"/>
        <v/>
      </c>
      <c r="AJ228" s="362" t="str">
        <f t="shared" si="66"/>
        <v/>
      </c>
      <c r="AK228" s="362" t="str">
        <f t="shared" si="66"/>
        <v/>
      </c>
      <c r="AL228" s="362" t="str">
        <f t="shared" si="66"/>
        <v/>
      </c>
      <c r="AM228" s="362" t="str">
        <f t="shared" si="66"/>
        <v/>
      </c>
      <c r="AN228" s="362" t="str">
        <f t="shared" si="66"/>
        <v/>
      </c>
      <c r="AO228" s="362" t="str">
        <f t="shared" si="66"/>
        <v/>
      </c>
      <c r="AP228" s="362" t="str">
        <f t="shared" si="66"/>
        <v/>
      </c>
      <c r="AQ228" s="362" t="str">
        <f t="shared" si="66"/>
        <v/>
      </c>
      <c r="AR228" s="362" t="str">
        <f t="shared" si="66"/>
        <v/>
      </c>
      <c r="AS228" s="362" t="str">
        <f t="shared" si="66"/>
        <v/>
      </c>
      <c r="AT228" s="362" t="str">
        <f t="shared" si="66"/>
        <v/>
      </c>
      <c r="AU228" s="362" t="str">
        <f t="shared" si="66"/>
        <v/>
      </c>
      <c r="AV228" s="362" t="str">
        <f t="shared" si="66"/>
        <v/>
      </c>
      <c r="AW228" s="362" t="str">
        <f t="shared" si="66"/>
        <v/>
      </c>
      <c r="AX228" s="362" t="str">
        <f t="shared" si="66"/>
        <v/>
      </c>
      <c r="AY228" s="362" t="str">
        <f t="shared" si="66"/>
        <v/>
      </c>
      <c r="AZ228" s="362" t="str">
        <f t="shared" si="66"/>
        <v/>
      </c>
      <c r="BA228" s="363" t="str">
        <f t="shared" si="66"/>
        <v/>
      </c>
    </row>
    <row r="229" spans="1:53" x14ac:dyDescent="0.2">
      <c r="A229" s="340" t="str">
        <f>IF($B207=COUNT($A214:$A228),"",IF(A228&lt;DATE(YEAR(A228),MONTH($K$4),DAY($K$4)),DATE(YEAR(A228),MONTH($K$4),DAY($K$4)),IF(A228&lt;DATE(YEAR(A228),MONTH($K$5),DAY($K$5)),DATE(YEAR(A228),MONTH($K$5),DAY($K$5)),IF(A228&lt;DATE(YEAR(A228),MONTH($K$6),DAY($K$6)),DATE(YEAR(A228),MONTH($K$6),DAY($K$6)),DATE(YEAR(A228)+1,MONTH($K$3),DAY($K$3))))))</f>
        <v/>
      </c>
      <c r="B229" s="335" t="str">
        <f t="shared" si="61"/>
        <v/>
      </c>
      <c r="C229" s="362" t="str">
        <f t="shared" si="62"/>
        <v/>
      </c>
      <c r="D229" s="362" t="str">
        <f t="shared" si="66"/>
        <v/>
      </c>
      <c r="E229" s="362" t="str">
        <f t="shared" si="66"/>
        <v/>
      </c>
      <c r="F229" s="362" t="str">
        <f t="shared" si="66"/>
        <v/>
      </c>
      <c r="G229" s="362" t="str">
        <f t="shared" si="66"/>
        <v/>
      </c>
      <c r="H229" s="362" t="str">
        <f t="shared" si="66"/>
        <v/>
      </c>
      <c r="I229" s="362" t="str">
        <f t="shared" si="66"/>
        <v/>
      </c>
      <c r="J229" s="362" t="str">
        <f t="shared" si="66"/>
        <v/>
      </c>
      <c r="K229" s="362" t="str">
        <f t="shared" si="66"/>
        <v/>
      </c>
      <c r="L229" s="362" t="str">
        <f t="shared" si="66"/>
        <v/>
      </c>
      <c r="M229" s="362" t="str">
        <f t="shared" si="66"/>
        <v/>
      </c>
      <c r="N229" s="362" t="str">
        <f t="shared" si="66"/>
        <v/>
      </c>
      <c r="O229" s="362" t="str">
        <f t="shared" si="66"/>
        <v/>
      </c>
      <c r="P229" s="362" t="str">
        <f t="shared" si="66"/>
        <v/>
      </c>
      <c r="Q229" s="362" t="str">
        <f t="shared" si="66"/>
        <v/>
      </c>
      <c r="R229" s="362" t="str">
        <f t="shared" si="66"/>
        <v/>
      </c>
      <c r="S229" s="362" t="str">
        <f t="shared" si="66"/>
        <v/>
      </c>
      <c r="T229" s="362" t="str">
        <f t="shared" si="66"/>
        <v/>
      </c>
      <c r="U229" s="362" t="str">
        <f t="shared" si="66"/>
        <v/>
      </c>
      <c r="V229" s="362" t="str">
        <f t="shared" si="66"/>
        <v/>
      </c>
      <c r="W229" s="362" t="str">
        <f t="shared" si="66"/>
        <v/>
      </c>
      <c r="X229" s="362" t="str">
        <f t="shared" si="66"/>
        <v/>
      </c>
      <c r="Y229" s="362" t="str">
        <f t="shared" si="66"/>
        <v/>
      </c>
      <c r="Z229" s="362" t="str">
        <f t="shared" si="66"/>
        <v/>
      </c>
      <c r="AA229" s="362" t="str">
        <f t="shared" si="66"/>
        <v/>
      </c>
      <c r="AB229" s="362" t="str">
        <f t="shared" si="66"/>
        <v/>
      </c>
      <c r="AC229" s="362" t="str">
        <f t="shared" si="66"/>
        <v/>
      </c>
      <c r="AD229" s="362" t="str">
        <f t="shared" si="66"/>
        <v/>
      </c>
      <c r="AE229" s="362" t="str">
        <f t="shared" si="66"/>
        <v/>
      </c>
      <c r="AF229" s="362" t="str">
        <f t="shared" si="66"/>
        <v/>
      </c>
      <c r="AG229" s="362" t="str">
        <f t="shared" si="66"/>
        <v/>
      </c>
      <c r="AH229" s="362" t="str">
        <f t="shared" si="66"/>
        <v/>
      </c>
      <c r="AI229" s="362" t="str">
        <f t="shared" si="66"/>
        <v/>
      </c>
      <c r="AJ229" s="362" t="str">
        <f t="shared" si="66"/>
        <v/>
      </c>
      <c r="AK229" s="362" t="str">
        <f t="shared" si="66"/>
        <v/>
      </c>
      <c r="AL229" s="362" t="str">
        <f t="shared" si="66"/>
        <v/>
      </c>
      <c r="AM229" s="362" t="str">
        <f t="shared" si="66"/>
        <v/>
      </c>
      <c r="AN229" s="362" t="str">
        <f t="shared" si="66"/>
        <v/>
      </c>
      <c r="AO229" s="362" t="str">
        <f t="shared" si="66"/>
        <v/>
      </c>
      <c r="AP229" s="362" t="str">
        <f t="shared" si="66"/>
        <v/>
      </c>
      <c r="AQ229" s="362" t="str">
        <f t="shared" si="66"/>
        <v/>
      </c>
      <c r="AR229" s="362" t="str">
        <f t="shared" si="66"/>
        <v/>
      </c>
      <c r="AS229" s="362" t="str">
        <f t="shared" si="66"/>
        <v/>
      </c>
      <c r="AT229" s="362" t="str">
        <f t="shared" si="66"/>
        <v/>
      </c>
      <c r="AU229" s="362" t="str">
        <f t="shared" si="66"/>
        <v/>
      </c>
      <c r="AV229" s="362" t="str">
        <f t="shared" si="66"/>
        <v/>
      </c>
      <c r="AW229" s="362" t="str">
        <f t="shared" si="66"/>
        <v/>
      </c>
      <c r="AX229" s="362" t="str">
        <f t="shared" si="66"/>
        <v/>
      </c>
      <c r="AY229" s="362" t="str">
        <f t="shared" si="66"/>
        <v/>
      </c>
      <c r="AZ229" s="362" t="str">
        <f t="shared" si="66"/>
        <v/>
      </c>
      <c r="BA229" s="363" t="str">
        <f t="shared" si="66"/>
        <v/>
      </c>
    </row>
    <row r="230" spans="1:53" x14ac:dyDescent="0.2">
      <c r="A230" s="340" t="str">
        <f>IF($B207=COUNT($A214:$A229),"",IF(A229&lt;DATE(YEAR(A229),MONTH($K$4),DAY($K$4)),DATE(YEAR(A229),MONTH($K$4),DAY($K$4)),IF(A229&lt;DATE(YEAR(A229),MONTH($K$5),DAY($K$5)),DATE(YEAR(A229),MONTH($K$5),DAY($K$5)),IF(A229&lt;DATE(YEAR(A229),MONTH($K$6),DAY($K$6)),DATE(YEAR(A229),MONTH($K$6),DAY($K$6)),DATE(YEAR(A229)+1,MONTH($K$3),DAY($K$3))))))</f>
        <v/>
      </c>
      <c r="B230" s="335" t="str">
        <f t="shared" si="61"/>
        <v/>
      </c>
      <c r="C230" s="362" t="str">
        <f t="shared" si="62"/>
        <v/>
      </c>
      <c r="D230" s="362" t="str">
        <f t="shared" si="66"/>
        <v/>
      </c>
      <c r="E230" s="362" t="str">
        <f t="shared" si="66"/>
        <v/>
      </c>
      <c r="F230" s="362" t="str">
        <f t="shared" si="66"/>
        <v/>
      </c>
      <c r="G230" s="362" t="str">
        <f t="shared" si="66"/>
        <v/>
      </c>
      <c r="H230" s="362" t="str">
        <f t="shared" si="66"/>
        <v/>
      </c>
      <c r="I230" s="362" t="str">
        <f t="shared" si="66"/>
        <v/>
      </c>
      <c r="J230" s="362" t="str">
        <f t="shared" si="66"/>
        <v/>
      </c>
      <c r="K230" s="362" t="str">
        <f t="shared" si="66"/>
        <v/>
      </c>
      <c r="L230" s="362" t="str">
        <f t="shared" si="66"/>
        <v/>
      </c>
      <c r="M230" s="362" t="str">
        <f t="shared" si="66"/>
        <v/>
      </c>
      <c r="N230" s="362" t="str">
        <f t="shared" si="66"/>
        <v/>
      </c>
      <c r="O230" s="362" t="str">
        <f t="shared" si="66"/>
        <v/>
      </c>
      <c r="P230" s="362" t="str">
        <f t="shared" si="66"/>
        <v/>
      </c>
      <c r="Q230" s="362" t="str">
        <f t="shared" si="66"/>
        <v/>
      </c>
      <c r="R230" s="362" t="str">
        <f t="shared" si="66"/>
        <v/>
      </c>
      <c r="S230" s="362" t="str">
        <f t="shared" si="66"/>
        <v/>
      </c>
      <c r="T230" s="362" t="str">
        <f t="shared" si="66"/>
        <v/>
      </c>
      <c r="U230" s="362" t="str">
        <f t="shared" si="66"/>
        <v/>
      </c>
      <c r="V230" s="362" t="str">
        <f t="shared" si="66"/>
        <v/>
      </c>
      <c r="W230" s="362" t="str">
        <f t="shared" si="66"/>
        <v/>
      </c>
      <c r="X230" s="362" t="str">
        <f t="shared" si="66"/>
        <v/>
      </c>
      <c r="Y230" s="362" t="str">
        <f t="shared" si="66"/>
        <v/>
      </c>
      <c r="Z230" s="362" t="str">
        <f t="shared" si="66"/>
        <v/>
      </c>
      <c r="AA230" s="362" t="str">
        <f t="shared" si="66"/>
        <v/>
      </c>
      <c r="AB230" s="362" t="str">
        <f t="shared" si="66"/>
        <v/>
      </c>
      <c r="AC230" s="362" t="str">
        <f t="shared" si="66"/>
        <v/>
      </c>
      <c r="AD230" s="362" t="str">
        <f t="shared" si="66"/>
        <v/>
      </c>
      <c r="AE230" s="362" t="str">
        <f t="shared" si="66"/>
        <v/>
      </c>
      <c r="AF230" s="362" t="str">
        <f t="shared" si="66"/>
        <v/>
      </c>
      <c r="AG230" s="362" t="str">
        <f t="shared" si="66"/>
        <v/>
      </c>
      <c r="AH230" s="362" t="str">
        <f t="shared" ref="D230:BA233" si="67">IF(AND(ISNUMBER($A230),AH$46&gt;AH$47),AH$211/$B$207,"")</f>
        <v/>
      </c>
      <c r="AI230" s="362" t="str">
        <f t="shared" si="67"/>
        <v/>
      </c>
      <c r="AJ230" s="362" t="str">
        <f t="shared" si="67"/>
        <v/>
      </c>
      <c r="AK230" s="362" t="str">
        <f t="shared" si="67"/>
        <v/>
      </c>
      <c r="AL230" s="362" t="str">
        <f t="shared" si="67"/>
        <v/>
      </c>
      <c r="AM230" s="362" t="str">
        <f t="shared" si="67"/>
        <v/>
      </c>
      <c r="AN230" s="362" t="str">
        <f t="shared" si="67"/>
        <v/>
      </c>
      <c r="AO230" s="362" t="str">
        <f t="shared" si="67"/>
        <v/>
      </c>
      <c r="AP230" s="362" t="str">
        <f t="shared" si="67"/>
        <v/>
      </c>
      <c r="AQ230" s="362" t="str">
        <f t="shared" si="67"/>
        <v/>
      </c>
      <c r="AR230" s="362" t="str">
        <f t="shared" si="67"/>
        <v/>
      </c>
      <c r="AS230" s="362" t="str">
        <f t="shared" si="67"/>
        <v/>
      </c>
      <c r="AT230" s="362" t="str">
        <f t="shared" si="67"/>
        <v/>
      </c>
      <c r="AU230" s="362" t="str">
        <f t="shared" si="67"/>
        <v/>
      </c>
      <c r="AV230" s="362" t="str">
        <f t="shared" si="67"/>
        <v/>
      </c>
      <c r="AW230" s="362" t="str">
        <f t="shared" si="67"/>
        <v/>
      </c>
      <c r="AX230" s="362" t="str">
        <f t="shared" si="67"/>
        <v/>
      </c>
      <c r="AY230" s="362" t="str">
        <f t="shared" si="67"/>
        <v/>
      </c>
      <c r="AZ230" s="362" t="str">
        <f t="shared" si="67"/>
        <v/>
      </c>
      <c r="BA230" s="363" t="str">
        <f t="shared" si="67"/>
        <v/>
      </c>
    </row>
    <row r="231" spans="1:53" x14ac:dyDescent="0.2">
      <c r="A231" s="340" t="str">
        <f>IF($B207=COUNT($A214:$A230),"",IF(A230&lt;DATE(YEAR(A230),MONTH($K$4),DAY($K$4)),DATE(YEAR(A230),MONTH($K$4),DAY($K$4)),IF(A230&lt;DATE(YEAR(A230),MONTH($K$5),DAY($K$5)),DATE(YEAR(A230),MONTH($K$5),DAY($K$5)),IF(A230&lt;DATE(YEAR(A230),MONTH($K$6),DAY($K$6)),DATE(YEAR(A230),MONTH($K$6),DAY($K$6)),DATE(YEAR(A230)+1,MONTH($K$3),DAY($K$3))))))</f>
        <v/>
      </c>
      <c r="B231" s="335" t="str">
        <f t="shared" si="61"/>
        <v/>
      </c>
      <c r="C231" s="362" t="str">
        <f t="shared" si="62"/>
        <v/>
      </c>
      <c r="D231" s="362" t="str">
        <f t="shared" si="67"/>
        <v/>
      </c>
      <c r="E231" s="362" t="str">
        <f t="shared" si="67"/>
        <v/>
      </c>
      <c r="F231" s="362" t="str">
        <f t="shared" si="67"/>
        <v/>
      </c>
      <c r="G231" s="362" t="str">
        <f t="shared" si="67"/>
        <v/>
      </c>
      <c r="H231" s="362" t="str">
        <f t="shared" si="67"/>
        <v/>
      </c>
      <c r="I231" s="362" t="str">
        <f t="shared" si="67"/>
        <v/>
      </c>
      <c r="J231" s="362" t="str">
        <f t="shared" si="67"/>
        <v/>
      </c>
      <c r="K231" s="362" t="str">
        <f t="shared" si="67"/>
        <v/>
      </c>
      <c r="L231" s="362" t="str">
        <f t="shared" si="67"/>
        <v/>
      </c>
      <c r="M231" s="362" t="str">
        <f t="shared" si="67"/>
        <v/>
      </c>
      <c r="N231" s="362" t="str">
        <f t="shared" si="67"/>
        <v/>
      </c>
      <c r="O231" s="362" t="str">
        <f t="shared" si="67"/>
        <v/>
      </c>
      <c r="P231" s="362" t="str">
        <f t="shared" si="67"/>
        <v/>
      </c>
      <c r="Q231" s="362" t="str">
        <f t="shared" si="67"/>
        <v/>
      </c>
      <c r="R231" s="362" t="str">
        <f t="shared" si="67"/>
        <v/>
      </c>
      <c r="S231" s="362" t="str">
        <f t="shared" si="67"/>
        <v/>
      </c>
      <c r="T231" s="362" t="str">
        <f t="shared" si="67"/>
        <v/>
      </c>
      <c r="U231" s="362" t="str">
        <f t="shared" si="67"/>
        <v/>
      </c>
      <c r="V231" s="362" t="str">
        <f t="shared" si="67"/>
        <v/>
      </c>
      <c r="W231" s="362" t="str">
        <f t="shared" si="67"/>
        <v/>
      </c>
      <c r="X231" s="362" t="str">
        <f t="shared" si="67"/>
        <v/>
      </c>
      <c r="Y231" s="362" t="str">
        <f t="shared" si="67"/>
        <v/>
      </c>
      <c r="Z231" s="362" t="str">
        <f t="shared" si="67"/>
        <v/>
      </c>
      <c r="AA231" s="362" t="str">
        <f t="shared" si="67"/>
        <v/>
      </c>
      <c r="AB231" s="362" t="str">
        <f t="shared" si="67"/>
        <v/>
      </c>
      <c r="AC231" s="362" t="str">
        <f t="shared" si="67"/>
        <v/>
      </c>
      <c r="AD231" s="362" t="str">
        <f t="shared" si="67"/>
        <v/>
      </c>
      <c r="AE231" s="362" t="str">
        <f t="shared" si="67"/>
        <v/>
      </c>
      <c r="AF231" s="362" t="str">
        <f t="shared" si="67"/>
        <v/>
      </c>
      <c r="AG231" s="362" t="str">
        <f t="shared" si="67"/>
        <v/>
      </c>
      <c r="AH231" s="362" t="str">
        <f t="shared" si="67"/>
        <v/>
      </c>
      <c r="AI231" s="362" t="str">
        <f t="shared" si="67"/>
        <v/>
      </c>
      <c r="AJ231" s="362" t="str">
        <f t="shared" si="67"/>
        <v/>
      </c>
      <c r="AK231" s="362" t="str">
        <f t="shared" si="67"/>
        <v/>
      </c>
      <c r="AL231" s="362" t="str">
        <f t="shared" si="67"/>
        <v/>
      </c>
      <c r="AM231" s="362" t="str">
        <f t="shared" si="67"/>
        <v/>
      </c>
      <c r="AN231" s="362" t="str">
        <f t="shared" si="67"/>
        <v/>
      </c>
      <c r="AO231" s="362" t="str">
        <f t="shared" si="67"/>
        <v/>
      </c>
      <c r="AP231" s="362" t="str">
        <f t="shared" si="67"/>
        <v/>
      </c>
      <c r="AQ231" s="362" t="str">
        <f t="shared" si="67"/>
        <v/>
      </c>
      <c r="AR231" s="362" t="str">
        <f t="shared" si="67"/>
        <v/>
      </c>
      <c r="AS231" s="362" t="str">
        <f t="shared" si="67"/>
        <v/>
      </c>
      <c r="AT231" s="362" t="str">
        <f t="shared" si="67"/>
        <v/>
      </c>
      <c r="AU231" s="362" t="str">
        <f t="shared" si="67"/>
        <v/>
      </c>
      <c r="AV231" s="362" t="str">
        <f t="shared" si="67"/>
        <v/>
      </c>
      <c r="AW231" s="362" t="str">
        <f t="shared" si="67"/>
        <v/>
      </c>
      <c r="AX231" s="362" t="str">
        <f t="shared" si="67"/>
        <v/>
      </c>
      <c r="AY231" s="362" t="str">
        <f t="shared" si="67"/>
        <v/>
      </c>
      <c r="AZ231" s="362" t="str">
        <f t="shared" si="67"/>
        <v/>
      </c>
      <c r="BA231" s="363" t="str">
        <f t="shared" si="67"/>
        <v/>
      </c>
    </row>
    <row r="232" spans="1:53" x14ac:dyDescent="0.2">
      <c r="A232" s="340" t="str">
        <f>IF($B207=COUNT($A214:$A231),"",IF(A231&lt;DATE(YEAR(A231),MONTH($K$4),DAY($K$4)),DATE(YEAR(A231),MONTH($K$4),DAY($K$4)),IF(A231&lt;DATE(YEAR(A231),MONTH($K$5),DAY($K$5)),DATE(YEAR(A231),MONTH($K$5),DAY($K$5)),IF(A231&lt;DATE(YEAR(A231),MONTH($K$6),DAY($K$6)),DATE(YEAR(A231),MONTH($K$6),DAY($K$6)),DATE(YEAR(A231)+1,MONTH($K$3),DAY($K$3))))))</f>
        <v/>
      </c>
      <c r="B232" s="335" t="str">
        <f t="shared" si="61"/>
        <v/>
      </c>
      <c r="C232" s="362" t="str">
        <f t="shared" si="62"/>
        <v/>
      </c>
      <c r="D232" s="362" t="str">
        <f t="shared" si="67"/>
        <v/>
      </c>
      <c r="E232" s="362" t="str">
        <f t="shared" si="67"/>
        <v/>
      </c>
      <c r="F232" s="362" t="str">
        <f t="shared" si="67"/>
        <v/>
      </c>
      <c r="G232" s="362" t="str">
        <f t="shared" si="67"/>
        <v/>
      </c>
      <c r="H232" s="362" t="str">
        <f t="shared" si="67"/>
        <v/>
      </c>
      <c r="I232" s="362" t="str">
        <f t="shared" si="67"/>
        <v/>
      </c>
      <c r="J232" s="362" t="str">
        <f t="shared" si="67"/>
        <v/>
      </c>
      <c r="K232" s="362" t="str">
        <f t="shared" si="67"/>
        <v/>
      </c>
      <c r="L232" s="362" t="str">
        <f t="shared" si="67"/>
        <v/>
      </c>
      <c r="M232" s="362" t="str">
        <f t="shared" si="67"/>
        <v/>
      </c>
      <c r="N232" s="362" t="str">
        <f t="shared" si="67"/>
        <v/>
      </c>
      <c r="O232" s="362" t="str">
        <f t="shared" si="67"/>
        <v/>
      </c>
      <c r="P232" s="362" t="str">
        <f t="shared" si="67"/>
        <v/>
      </c>
      <c r="Q232" s="362" t="str">
        <f t="shared" si="67"/>
        <v/>
      </c>
      <c r="R232" s="362" t="str">
        <f t="shared" si="67"/>
        <v/>
      </c>
      <c r="S232" s="362" t="str">
        <f t="shared" si="67"/>
        <v/>
      </c>
      <c r="T232" s="362" t="str">
        <f t="shared" si="67"/>
        <v/>
      </c>
      <c r="U232" s="362" t="str">
        <f t="shared" si="67"/>
        <v/>
      </c>
      <c r="V232" s="362" t="str">
        <f t="shared" si="67"/>
        <v/>
      </c>
      <c r="W232" s="362" t="str">
        <f t="shared" si="67"/>
        <v/>
      </c>
      <c r="X232" s="362" t="str">
        <f t="shared" si="67"/>
        <v/>
      </c>
      <c r="Y232" s="362" t="str">
        <f t="shared" si="67"/>
        <v/>
      </c>
      <c r="Z232" s="362" t="str">
        <f t="shared" si="67"/>
        <v/>
      </c>
      <c r="AA232" s="362" t="str">
        <f t="shared" si="67"/>
        <v/>
      </c>
      <c r="AB232" s="362" t="str">
        <f t="shared" si="67"/>
        <v/>
      </c>
      <c r="AC232" s="362" t="str">
        <f t="shared" si="67"/>
        <v/>
      </c>
      <c r="AD232" s="362" t="str">
        <f t="shared" si="67"/>
        <v/>
      </c>
      <c r="AE232" s="362" t="str">
        <f t="shared" si="67"/>
        <v/>
      </c>
      <c r="AF232" s="362" t="str">
        <f t="shared" si="67"/>
        <v/>
      </c>
      <c r="AG232" s="362" t="str">
        <f t="shared" si="67"/>
        <v/>
      </c>
      <c r="AH232" s="362" t="str">
        <f t="shared" si="67"/>
        <v/>
      </c>
      <c r="AI232" s="362" t="str">
        <f t="shared" si="67"/>
        <v/>
      </c>
      <c r="AJ232" s="362" t="str">
        <f t="shared" si="67"/>
        <v/>
      </c>
      <c r="AK232" s="362" t="str">
        <f t="shared" si="67"/>
        <v/>
      </c>
      <c r="AL232" s="362" t="str">
        <f t="shared" si="67"/>
        <v/>
      </c>
      <c r="AM232" s="362" t="str">
        <f t="shared" si="67"/>
        <v/>
      </c>
      <c r="AN232" s="362" t="str">
        <f t="shared" si="67"/>
        <v/>
      </c>
      <c r="AO232" s="362" t="str">
        <f t="shared" si="67"/>
        <v/>
      </c>
      <c r="AP232" s="362" t="str">
        <f t="shared" si="67"/>
        <v/>
      </c>
      <c r="AQ232" s="362" t="str">
        <f t="shared" si="67"/>
        <v/>
      </c>
      <c r="AR232" s="362" t="str">
        <f t="shared" si="67"/>
        <v/>
      </c>
      <c r="AS232" s="362" t="str">
        <f t="shared" si="67"/>
        <v/>
      </c>
      <c r="AT232" s="362" t="str">
        <f t="shared" si="67"/>
        <v/>
      </c>
      <c r="AU232" s="362" t="str">
        <f t="shared" si="67"/>
        <v/>
      </c>
      <c r="AV232" s="362" t="str">
        <f t="shared" si="67"/>
        <v/>
      </c>
      <c r="AW232" s="362" t="str">
        <f t="shared" si="67"/>
        <v/>
      </c>
      <c r="AX232" s="362" t="str">
        <f t="shared" si="67"/>
        <v/>
      </c>
      <c r="AY232" s="362" t="str">
        <f t="shared" si="67"/>
        <v/>
      </c>
      <c r="AZ232" s="362" t="str">
        <f t="shared" si="67"/>
        <v/>
      </c>
      <c r="BA232" s="363" t="str">
        <f t="shared" si="67"/>
        <v/>
      </c>
    </row>
    <row r="233" spans="1:53" ht="13.5" thickBot="1" x14ac:dyDescent="0.25">
      <c r="A233" s="340" t="str">
        <f>IF($B207=COUNT($A214:$A232),"",IF(A232&lt;DATE(YEAR(A232),MONTH($K$4),DAY($K$4)),DATE(YEAR(A232),MONTH($K$4),DAY($K$4)),IF(A232&lt;DATE(YEAR(A232),MONTH($K$5),DAY($K$5)),DATE(YEAR(A232),MONTH($K$5),DAY($K$5)),IF(A232&lt;DATE(YEAR(A232),MONTH($K$6),DAY($K$6)),DATE(YEAR(A232),MONTH($K$6),DAY($K$6)),DATE(YEAR(A232)+1,MONTH($K$3),DAY($K$3))))))</f>
        <v/>
      </c>
      <c r="B233" s="342" t="str">
        <f t="shared" si="61"/>
        <v/>
      </c>
      <c r="C233" s="364" t="str">
        <f t="shared" si="62"/>
        <v/>
      </c>
      <c r="D233" s="364" t="str">
        <f t="shared" si="67"/>
        <v/>
      </c>
      <c r="E233" s="364" t="str">
        <f t="shared" si="67"/>
        <v/>
      </c>
      <c r="F233" s="364" t="str">
        <f t="shared" si="67"/>
        <v/>
      </c>
      <c r="G233" s="364" t="str">
        <f t="shared" si="67"/>
        <v/>
      </c>
      <c r="H233" s="364" t="str">
        <f t="shared" si="67"/>
        <v/>
      </c>
      <c r="I233" s="364" t="str">
        <f t="shared" si="67"/>
        <v/>
      </c>
      <c r="J233" s="364" t="str">
        <f t="shared" si="67"/>
        <v/>
      </c>
      <c r="K233" s="364" t="str">
        <f t="shared" si="67"/>
        <v/>
      </c>
      <c r="L233" s="364" t="str">
        <f t="shared" si="67"/>
        <v/>
      </c>
      <c r="M233" s="364" t="str">
        <f t="shared" si="67"/>
        <v/>
      </c>
      <c r="N233" s="364" t="str">
        <f t="shared" si="67"/>
        <v/>
      </c>
      <c r="O233" s="364" t="str">
        <f t="shared" si="67"/>
        <v/>
      </c>
      <c r="P233" s="364" t="str">
        <f t="shared" si="67"/>
        <v/>
      </c>
      <c r="Q233" s="364" t="str">
        <f t="shared" si="67"/>
        <v/>
      </c>
      <c r="R233" s="364" t="str">
        <f t="shared" si="67"/>
        <v/>
      </c>
      <c r="S233" s="364" t="str">
        <f t="shared" si="67"/>
        <v/>
      </c>
      <c r="T233" s="364" t="str">
        <f t="shared" si="67"/>
        <v/>
      </c>
      <c r="U233" s="364" t="str">
        <f t="shared" si="67"/>
        <v/>
      </c>
      <c r="V233" s="364" t="str">
        <f t="shared" si="67"/>
        <v/>
      </c>
      <c r="W233" s="364" t="str">
        <f t="shared" si="67"/>
        <v/>
      </c>
      <c r="X233" s="364" t="str">
        <f t="shared" si="67"/>
        <v/>
      </c>
      <c r="Y233" s="364" t="str">
        <f t="shared" si="67"/>
        <v/>
      </c>
      <c r="Z233" s="364" t="str">
        <f t="shared" si="67"/>
        <v/>
      </c>
      <c r="AA233" s="364" t="str">
        <f t="shared" si="67"/>
        <v/>
      </c>
      <c r="AB233" s="364" t="str">
        <f t="shared" si="67"/>
        <v/>
      </c>
      <c r="AC233" s="364" t="str">
        <f t="shared" si="67"/>
        <v/>
      </c>
      <c r="AD233" s="364" t="str">
        <f t="shared" si="67"/>
        <v/>
      </c>
      <c r="AE233" s="364" t="str">
        <f t="shared" si="67"/>
        <v/>
      </c>
      <c r="AF233" s="364" t="str">
        <f t="shared" si="67"/>
        <v/>
      </c>
      <c r="AG233" s="364" t="str">
        <f t="shared" si="67"/>
        <v/>
      </c>
      <c r="AH233" s="364" t="str">
        <f t="shared" si="67"/>
        <v/>
      </c>
      <c r="AI233" s="364" t="str">
        <f t="shared" si="67"/>
        <v/>
      </c>
      <c r="AJ233" s="364" t="str">
        <f t="shared" si="67"/>
        <v/>
      </c>
      <c r="AK233" s="364" t="str">
        <f t="shared" si="67"/>
        <v/>
      </c>
      <c r="AL233" s="364" t="str">
        <f t="shared" si="67"/>
        <v/>
      </c>
      <c r="AM233" s="364" t="str">
        <f t="shared" si="67"/>
        <v/>
      </c>
      <c r="AN233" s="364" t="str">
        <f t="shared" si="67"/>
        <v/>
      </c>
      <c r="AO233" s="364" t="str">
        <f t="shared" si="67"/>
        <v/>
      </c>
      <c r="AP233" s="364" t="str">
        <f t="shared" si="67"/>
        <v/>
      </c>
      <c r="AQ233" s="364" t="str">
        <f t="shared" si="67"/>
        <v/>
      </c>
      <c r="AR233" s="364" t="str">
        <f t="shared" si="67"/>
        <v/>
      </c>
      <c r="AS233" s="364" t="str">
        <f t="shared" si="67"/>
        <v/>
      </c>
      <c r="AT233" s="364" t="str">
        <f t="shared" si="67"/>
        <v/>
      </c>
      <c r="AU233" s="364" t="str">
        <f t="shared" si="67"/>
        <v/>
      </c>
      <c r="AV233" s="364" t="str">
        <f t="shared" si="67"/>
        <v/>
      </c>
      <c r="AW233" s="364" t="str">
        <f t="shared" si="67"/>
        <v/>
      </c>
      <c r="AX233" s="364" t="str">
        <f t="shared" si="67"/>
        <v/>
      </c>
      <c r="AY233" s="364" t="str">
        <f t="shared" si="67"/>
        <v/>
      </c>
      <c r="AZ233" s="364" t="str">
        <f t="shared" si="67"/>
        <v/>
      </c>
      <c r="BA233" s="365" t="str">
        <f t="shared" si="67"/>
        <v/>
      </c>
    </row>
    <row r="235" spans="1:53" ht="13.5" thickBot="1" x14ac:dyDescent="0.25"/>
    <row r="236" spans="1:53" x14ac:dyDescent="0.2">
      <c r="A236" s="336" t="s">
        <v>353</v>
      </c>
      <c r="B236" s="337"/>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c r="AA236" s="338"/>
      <c r="AB236" s="338"/>
      <c r="AC236" s="338"/>
      <c r="AD236" s="338"/>
      <c r="AE236" s="338"/>
      <c r="AF236" s="338"/>
      <c r="AG236" s="338"/>
      <c r="AH236" s="338"/>
      <c r="AI236" s="338"/>
      <c r="AJ236" s="338"/>
      <c r="AK236" s="338"/>
      <c r="AL236" s="338"/>
      <c r="AM236" s="338"/>
      <c r="AN236" s="338"/>
      <c r="AO236" s="338"/>
      <c r="AP236" s="338"/>
      <c r="AQ236" s="338"/>
      <c r="AR236" s="338"/>
      <c r="AS236" s="338"/>
      <c r="AT236" s="338"/>
      <c r="AU236" s="338"/>
      <c r="AV236" s="338"/>
      <c r="AW236" s="338"/>
      <c r="AX236" s="338"/>
      <c r="AY236" s="338"/>
      <c r="AZ236" s="338"/>
      <c r="BA236" s="339"/>
    </row>
    <row r="237" spans="1:53" x14ac:dyDescent="0.2">
      <c r="A237" s="100" t="s">
        <v>209</v>
      </c>
      <c r="B237" s="315" t="str">
        <f>IF(Mijlpalenbegroting!$H$70&gt;0,IF(Mijlpalenbegroting!$H$71&gt;0,IF(Mijlpalenbegroting!$H$70&lt;Betaalritme!$B$7,Betaalritme!$B$7,Mijlpalenbegroting!$H$70),"Startdatum mijlpaal is niet opgegeven op tabblad 'Mijlpalenbegroting'"),"")</f>
        <v/>
      </c>
      <c r="C237" s="344"/>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22"/>
    </row>
    <row r="238" spans="1:53" x14ac:dyDescent="0.2">
      <c r="A238" s="100" t="s">
        <v>311</v>
      </c>
      <c r="B238" s="315" t="str">
        <f>IF(Mijlpalenbegroting!$H$70&gt;0,IF(Mijlpalenbegroting!$H$71&gt;0,Mijlpalenbegroting!$H$71,"De einddatum van de mijlpaal is niet ingevuld op het tabblad 'Mijlpalenbegroting'"),"")</f>
        <v/>
      </c>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22"/>
    </row>
    <row r="239" spans="1:53" x14ac:dyDescent="0.2">
      <c r="A239" s="355" t="s">
        <v>317</v>
      </c>
      <c r="B239" s="345">
        <f>IF(OR(B237="",B238=""),0,DAYS360(B237,B238)/30)</f>
        <v>0</v>
      </c>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22"/>
    </row>
    <row r="240" spans="1:53" x14ac:dyDescent="0.2">
      <c r="A240" s="355" t="s">
        <v>318</v>
      </c>
      <c r="B240" s="345">
        <f>IF($B238="",0,IF(AND($A247=$O$2,$A247=$O$3),IF(IFERROR(ROUNDDOWN(1+(DAYS360($A247,$B238)-1)/90,0),0)&lt;1,1,ROUNDDOWN(1+(DAYS360($A247,$B238)-1)/90,0)),IF(AND($A247=$O$2,$O$3-$O$2&gt;14),IF(IFERROR(ROUNDDOWN(1+(DAYS360($A247,$B238)-1)/90,0),0)&lt;1,1,ROUNDDOWN(1+(DAYS360($A247,$B238)-1)/90,0)),IF(IFERROR(ROUNDDOWN(1+(DAYS360($A247,$B238)-1)/90,0),0)&lt;1,1,ROUNDDOWN(1+(DAYS360($A247,$B238)-1)/90,0)))))</f>
        <v>0</v>
      </c>
      <c r="C240" s="3"/>
      <c r="D240" s="346" t="s">
        <v>315</v>
      </c>
      <c r="E240" s="3"/>
      <c r="F240" s="347" t="str">
        <f>IF(ISNUMBER(B237),IF(B237=DATE(YEAR(B237),MONTH($K$3),DAY($K$3)),B237,IF(B237&lt;=DATE(YEAR(B237),MONTH($K$4),DAY($K$4)),DATE(YEAR(B237),MONTH($K$4),DAY($K$4)),IF(B237&lt;=DATE(YEAR(B237),MONTH($K$5),DAY($K$5)),DATE(YEAR(B237),MONTH($K$5),DAY($K$5)),IF(B237&lt;=DATE(YEAR(B237),MONTH($K$6),DAY($K$6)),DATE(YEAR(B237),MONTH($K$6),DAY($K$6)),DATE(YEAR(B237)+1,MONTH($K$3),DAY($K$3)))))),"")</f>
        <v/>
      </c>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22"/>
    </row>
    <row r="241" spans="1:53" x14ac:dyDescent="0.2">
      <c r="A241" s="320"/>
      <c r="B241" s="3"/>
      <c r="C241" s="439" t="str">
        <f>IF(Deelnemersoverzicht!$C$16&gt;0,Deelnemersoverzicht!$C$16,"")</f>
        <v/>
      </c>
      <c r="D241" s="439" t="str">
        <f>IF(Deelnemersoverzicht!$C$17&gt;0,Deelnemersoverzicht!$C$17,"")</f>
        <v/>
      </c>
      <c r="E241" s="439" t="str">
        <f>IF(Deelnemersoverzicht!$C$18&gt;0,Deelnemersoverzicht!$C$18,"")</f>
        <v/>
      </c>
      <c r="F241" s="439" t="str">
        <f>IF(Deelnemersoverzicht!$C$19&gt;0,Deelnemersoverzicht!$C$19,"")</f>
        <v/>
      </c>
      <c r="G241" s="439" t="str">
        <f>IF(Deelnemersoverzicht!$C$20&gt;0,Deelnemersoverzicht!$C$20,"")</f>
        <v/>
      </c>
      <c r="H241" s="439" t="str">
        <f>IF(Deelnemersoverzicht!$C$21&gt;0,Deelnemersoverzicht!$C$21,"")</f>
        <v/>
      </c>
      <c r="I241" s="439" t="str">
        <f>IF(Deelnemersoverzicht!$C$22&gt;0,Deelnemersoverzicht!$C$22,"")</f>
        <v/>
      </c>
      <c r="J241" s="439" t="str">
        <f>IF(Deelnemersoverzicht!$C$23&gt;0,Deelnemersoverzicht!$C$23,"")</f>
        <v/>
      </c>
      <c r="K241" s="439" t="str">
        <f>IF(Deelnemersoverzicht!$C$24&gt;0,Deelnemersoverzicht!$C$24,"")</f>
        <v/>
      </c>
      <c r="L241" s="439" t="str">
        <f>IF(Deelnemersoverzicht!$C$25&gt;0,Deelnemersoverzicht!$C$25,"")</f>
        <v/>
      </c>
      <c r="M241" s="439" t="str">
        <f>IF(Deelnemersoverzicht!$C$26&gt;0,Deelnemersoverzicht!$C$26,"")</f>
        <v/>
      </c>
      <c r="N241" s="439" t="str">
        <f>IF(Deelnemersoverzicht!$C$27&gt;0,Deelnemersoverzicht!$C$27,"")</f>
        <v/>
      </c>
      <c r="O241" s="439" t="str">
        <f>IF(Deelnemersoverzicht!$C$28&gt;0,Deelnemersoverzicht!$C$28,"")</f>
        <v/>
      </c>
      <c r="P241" s="439" t="str">
        <f>IF(Deelnemersoverzicht!$C$29&gt;0,Deelnemersoverzicht!$C$29,"")</f>
        <v/>
      </c>
      <c r="Q241" s="439" t="str">
        <f>IF(Deelnemersoverzicht!$C$30&gt;0,Deelnemersoverzicht!$C$30,"")</f>
        <v/>
      </c>
      <c r="R241" s="439" t="str">
        <f>IF(Deelnemersoverzicht!$C$31&gt;0,Deelnemersoverzicht!$C$31,"")</f>
        <v/>
      </c>
      <c r="S241" s="439" t="str">
        <f>IF(Deelnemersoverzicht!$C$32&gt;0,Deelnemersoverzicht!$C$32,"")</f>
        <v/>
      </c>
      <c r="T241" s="439" t="str">
        <f>IF(Deelnemersoverzicht!$C$33&gt;0,Deelnemersoverzicht!$C$33,"")</f>
        <v/>
      </c>
      <c r="U241" s="439" t="str">
        <f>IF(Deelnemersoverzicht!$C$34&gt;0,Deelnemersoverzicht!$C$34,"")</f>
        <v/>
      </c>
      <c r="V241" s="439" t="str">
        <f>IF(Deelnemersoverzicht!$C$35&gt;0,Deelnemersoverzicht!$C$35,"")</f>
        <v/>
      </c>
      <c r="W241" s="439" t="str">
        <f>IF(Deelnemersoverzicht!$C$36&gt;0,Deelnemersoverzicht!$C$36,"")</f>
        <v/>
      </c>
      <c r="X241" s="439" t="str">
        <f>IF(Deelnemersoverzicht!$C$37&gt;0,Deelnemersoverzicht!$C$37,"")</f>
        <v/>
      </c>
      <c r="Y241" s="439" t="str">
        <f>IF(Deelnemersoverzicht!$C$38&gt;0,Deelnemersoverzicht!$C$38,"")</f>
        <v/>
      </c>
      <c r="Z241" s="439" t="str">
        <f>IF(Deelnemersoverzicht!$C$39&gt;0,Deelnemersoverzicht!$C$39,"")</f>
        <v/>
      </c>
      <c r="AA241" s="439" t="str">
        <f>IF(Deelnemersoverzicht!$C$40&gt;0,Deelnemersoverzicht!$C$40,"")</f>
        <v/>
      </c>
      <c r="AB241" s="439" t="str">
        <f>IF(Deelnemersoverzicht!$C$41&gt;0,Deelnemersoverzicht!$C$41,"")</f>
        <v/>
      </c>
      <c r="AC241" s="439" t="str">
        <f>IF(Deelnemersoverzicht!$C$42&gt;0,Deelnemersoverzicht!$C$42,"")</f>
        <v/>
      </c>
      <c r="AD241" s="439" t="str">
        <f>IF(Deelnemersoverzicht!$C$43&gt;0,Deelnemersoverzicht!$C$43,"")</f>
        <v/>
      </c>
      <c r="AE241" s="439" t="str">
        <f>IF(Deelnemersoverzicht!$C$44&gt;0,Deelnemersoverzicht!$C$44,"")</f>
        <v/>
      </c>
      <c r="AF241" s="439" t="str">
        <f>IF(Deelnemersoverzicht!$C$45&gt;0,Deelnemersoverzicht!$C$45,"")</f>
        <v/>
      </c>
      <c r="AG241" s="439" t="str">
        <f>IF(Deelnemersoverzicht!$C$46&gt;0,Deelnemersoverzicht!$C$46,"")</f>
        <v/>
      </c>
      <c r="AH241" s="439" t="str">
        <f>IF(Deelnemersoverzicht!$C$47&gt;0,Deelnemersoverzicht!$C$47,"")</f>
        <v/>
      </c>
      <c r="AI241" s="439" t="str">
        <f>IF(Deelnemersoverzicht!$C$48&gt;0,Deelnemersoverzicht!$C$48,"")</f>
        <v/>
      </c>
      <c r="AJ241" s="439" t="str">
        <f>IF(Deelnemersoverzicht!$C$49&gt;0,Deelnemersoverzicht!$C$49,"")</f>
        <v/>
      </c>
      <c r="AK241" s="439" t="str">
        <f>IF(Deelnemersoverzicht!$C$50&gt;0,Deelnemersoverzicht!$C$50,"")</f>
        <v/>
      </c>
      <c r="AL241" s="439" t="str">
        <f>IF(Deelnemersoverzicht!$C$51&gt;0,Deelnemersoverzicht!$C$51,"")</f>
        <v/>
      </c>
      <c r="AM241" s="439" t="str">
        <f>IF(Deelnemersoverzicht!$C$52&gt;0,Deelnemersoverzicht!$C$52,"")</f>
        <v/>
      </c>
      <c r="AN241" s="439" t="str">
        <f>IF(Deelnemersoverzicht!$C$53&gt;0,Deelnemersoverzicht!$C$53,"")</f>
        <v/>
      </c>
      <c r="AO241" s="439" t="str">
        <f>IF(Deelnemersoverzicht!$C$54&gt;0,Deelnemersoverzicht!$C$54,"")</f>
        <v/>
      </c>
      <c r="AP241" s="439" t="str">
        <f>IF(Deelnemersoverzicht!$C$55&gt;0,Deelnemersoverzicht!$C$55,"")</f>
        <v/>
      </c>
      <c r="AQ241" s="439" t="str">
        <f>IF(Deelnemersoverzicht!$C$56&gt;0,Deelnemersoverzicht!$C$56,"")</f>
        <v/>
      </c>
      <c r="AR241" s="439" t="str">
        <f>IF(Deelnemersoverzicht!$C$57&gt;0,Deelnemersoverzicht!$C$57,"")</f>
        <v/>
      </c>
      <c r="AS241" s="439" t="str">
        <f>IF(Deelnemersoverzicht!$C$58&gt;0,Deelnemersoverzicht!$C$58,"")</f>
        <v/>
      </c>
      <c r="AT241" s="439" t="str">
        <f>IF(Deelnemersoverzicht!$C$59&gt;0,Deelnemersoverzicht!$C$59,"")</f>
        <v/>
      </c>
      <c r="AU241" s="439" t="str">
        <f>IF(Deelnemersoverzicht!$C$60&gt;0,Deelnemersoverzicht!$C$60,"")</f>
        <v/>
      </c>
      <c r="AV241" s="439" t="str">
        <f>IF(Deelnemersoverzicht!$C$61&gt;0,Deelnemersoverzicht!$C$61,"")</f>
        <v/>
      </c>
      <c r="AW241" s="439" t="str">
        <f>IF(Deelnemersoverzicht!$C$62&gt;0,Deelnemersoverzicht!$C$62,"")</f>
        <v/>
      </c>
      <c r="AX241" s="439" t="str">
        <f>IF(Deelnemersoverzicht!$C$63&gt;0,Deelnemersoverzicht!$C$63,"")</f>
        <v/>
      </c>
      <c r="AY241" s="439" t="str">
        <f>IF(Deelnemersoverzicht!$C$64&gt;0,Deelnemersoverzicht!$C$64,"")</f>
        <v/>
      </c>
      <c r="AZ241" s="439" t="str">
        <f>IF(Deelnemersoverzicht!$C$65&gt;0,Deelnemersoverzicht!$C$65,"")</f>
        <v/>
      </c>
      <c r="BA241" s="456" t="str">
        <f>IF(Deelnemersoverzicht!$C$66&gt;0,Deelnemersoverzicht!$C$66,"")</f>
        <v/>
      </c>
    </row>
    <row r="242" spans="1:53" x14ac:dyDescent="0.2">
      <c r="A242" s="320"/>
      <c r="B242" s="350" t="s">
        <v>17</v>
      </c>
      <c r="C242" s="352" t="s">
        <v>269</v>
      </c>
      <c r="D242" s="350" t="s">
        <v>19</v>
      </c>
      <c r="E242" s="350" t="s">
        <v>20</v>
      </c>
      <c r="F242" s="350" t="s">
        <v>21</v>
      </c>
      <c r="G242" s="350" t="s">
        <v>22</v>
      </c>
      <c r="H242" s="350" t="s">
        <v>23</v>
      </c>
      <c r="I242" s="350" t="s">
        <v>24</v>
      </c>
      <c r="J242" s="350" t="s">
        <v>25</v>
      </c>
      <c r="K242" s="350" t="s">
        <v>26</v>
      </c>
      <c r="L242" s="350" t="s">
        <v>27</v>
      </c>
      <c r="M242" s="350" t="s">
        <v>28</v>
      </c>
      <c r="N242" s="350" t="s">
        <v>29</v>
      </c>
      <c r="O242" s="350" t="s">
        <v>30</v>
      </c>
      <c r="P242" s="350" t="s">
        <v>31</v>
      </c>
      <c r="Q242" s="350" t="s">
        <v>32</v>
      </c>
      <c r="R242" s="350" t="s">
        <v>33</v>
      </c>
      <c r="S242" s="350" t="s">
        <v>34</v>
      </c>
      <c r="T242" s="350" t="s">
        <v>35</v>
      </c>
      <c r="U242" s="350" t="s">
        <v>36</v>
      </c>
      <c r="V242" s="350" t="s">
        <v>104</v>
      </c>
      <c r="W242" s="350" t="s">
        <v>105</v>
      </c>
      <c r="X242" s="350" t="s">
        <v>130</v>
      </c>
      <c r="Y242" s="350" t="s">
        <v>131</v>
      </c>
      <c r="Z242" s="350" t="s">
        <v>132</v>
      </c>
      <c r="AA242" s="350" t="s">
        <v>133</v>
      </c>
      <c r="AB242" s="350" t="s">
        <v>134</v>
      </c>
      <c r="AC242" s="350" t="s">
        <v>169</v>
      </c>
      <c r="AD242" s="350" t="s">
        <v>170</v>
      </c>
      <c r="AE242" s="350" t="s">
        <v>171</v>
      </c>
      <c r="AF242" s="350" t="s">
        <v>172</v>
      </c>
      <c r="AG242" s="350" t="s">
        <v>173</v>
      </c>
      <c r="AH242" s="350" t="s">
        <v>174</v>
      </c>
      <c r="AI242" s="350" t="s">
        <v>175</v>
      </c>
      <c r="AJ242" s="350" t="s">
        <v>176</v>
      </c>
      <c r="AK242" s="350" t="s">
        <v>177</v>
      </c>
      <c r="AL242" s="350" t="s">
        <v>178</v>
      </c>
      <c r="AM242" s="350" t="s">
        <v>179</v>
      </c>
      <c r="AN242" s="350" t="s">
        <v>180</v>
      </c>
      <c r="AO242" s="350" t="s">
        <v>181</v>
      </c>
      <c r="AP242" s="350" t="s">
        <v>182</v>
      </c>
      <c r="AQ242" s="350" t="s">
        <v>183</v>
      </c>
      <c r="AR242" s="350" t="s">
        <v>184</v>
      </c>
      <c r="AS242" s="350" t="s">
        <v>185</v>
      </c>
      <c r="AT242" s="350" t="s">
        <v>186</v>
      </c>
      <c r="AU242" s="350" t="s">
        <v>187</v>
      </c>
      <c r="AV242" s="350" t="s">
        <v>188</v>
      </c>
      <c r="AW242" s="350" t="s">
        <v>189</v>
      </c>
      <c r="AX242" s="350" t="s">
        <v>190</v>
      </c>
      <c r="AY242" s="350" t="s">
        <v>191</v>
      </c>
      <c r="AZ242" s="350" t="s">
        <v>192</v>
      </c>
      <c r="BA242" s="353" t="s">
        <v>193</v>
      </c>
    </row>
    <row r="243" spans="1:53" x14ac:dyDescent="0.2">
      <c r="A243" s="321" t="s">
        <v>313</v>
      </c>
      <c r="B243" s="343">
        <f ca="1">IFERROR((Mijlpalenbegroting!$H$69/Financiering!$AA$58)*Financiering!$AB$58,0)</f>
        <v>0</v>
      </c>
      <c r="C243" s="356">
        <f ca="1">IFERROR((Mijlpalenbegroting!$H$18/Financiering!$AA$7)*Financiering!$AB$7,0)</f>
        <v>0</v>
      </c>
      <c r="D243" s="356">
        <f ca="1">IFERROR((Mijlpalenbegroting!$H$19/Financiering!$AA$8)*Financiering!$AB$8,0)</f>
        <v>0</v>
      </c>
      <c r="E243" s="356">
        <f ca="1">IFERROR((Mijlpalenbegroting!$H$20/Financiering!$AA$9)*Financiering!$AB$9,0)</f>
        <v>0</v>
      </c>
      <c r="F243" s="356">
        <f ca="1">IFERROR((Mijlpalenbegroting!$H$21/Financiering!$AA$10)*Financiering!$AB$10,0)</f>
        <v>0</v>
      </c>
      <c r="G243" s="356">
        <f ca="1">IFERROR((Mijlpalenbegroting!$H$22/Financiering!$AA$11)*Financiering!$AB$11,0)</f>
        <v>0</v>
      </c>
      <c r="H243" s="356">
        <f ca="1">IFERROR((Mijlpalenbegroting!$H$23/Financiering!$AA$12)*Financiering!$AB$12,0)</f>
        <v>0</v>
      </c>
      <c r="I243" s="356">
        <f ca="1">IFERROR((Mijlpalenbegroting!$H$24/Financiering!$AA$13)*Financiering!$AB$13,0)</f>
        <v>0</v>
      </c>
      <c r="J243" s="356">
        <f ca="1">IFERROR((Mijlpalenbegroting!$H$25/Financiering!$AA$14)*Financiering!$AB$14,0)</f>
        <v>0</v>
      </c>
      <c r="K243" s="356">
        <f ca="1">IFERROR((Mijlpalenbegroting!$H$26/Financiering!$AA$15)*Financiering!$AB$15,0)</f>
        <v>0</v>
      </c>
      <c r="L243" s="356">
        <f ca="1">IFERROR((Mijlpalenbegroting!$H$27/Financiering!$AA$16)*Financiering!$AB$16,0)</f>
        <v>0</v>
      </c>
      <c r="M243" s="356">
        <f ca="1">IFERROR((Mijlpalenbegroting!$H$28/Financiering!$AA$17)*Financiering!$AB$17,0)</f>
        <v>0</v>
      </c>
      <c r="N243" s="356">
        <f ca="1">IFERROR((Mijlpalenbegroting!$H$29/Financiering!$AA$18)*Financiering!$AB$18,0)</f>
        <v>0</v>
      </c>
      <c r="O243" s="356">
        <f ca="1">IFERROR((Mijlpalenbegroting!$H$30/Financiering!$AA$19)*Financiering!$AB$19,0)</f>
        <v>0</v>
      </c>
      <c r="P243" s="356">
        <f ca="1">IFERROR((Mijlpalenbegroting!$H$31/Financiering!$AA$20)*Financiering!$AB$20,0)</f>
        <v>0</v>
      </c>
      <c r="Q243" s="356">
        <f ca="1">IFERROR((Mijlpalenbegroting!$H$32/Financiering!$AA$21)*Financiering!$AB$21,0)</f>
        <v>0</v>
      </c>
      <c r="R243" s="356">
        <f ca="1">IFERROR((Mijlpalenbegroting!$H$33/Financiering!$AA$22)*Financiering!$AB$22,0)</f>
        <v>0</v>
      </c>
      <c r="S243" s="356">
        <f ca="1">IFERROR((Mijlpalenbegroting!$H$34/Financiering!$AA$23)*Financiering!$AB$23,0)</f>
        <v>0</v>
      </c>
      <c r="T243" s="356">
        <f ca="1">IFERROR((Mijlpalenbegroting!$H$35/Financiering!$AA$24)*Financiering!$AB$24,0)</f>
        <v>0</v>
      </c>
      <c r="U243" s="356">
        <f ca="1">IFERROR((Mijlpalenbegroting!$H$36/Financiering!$AA$25)*Financiering!$AB$25,0)</f>
        <v>0</v>
      </c>
      <c r="V243" s="356">
        <f ca="1">IFERROR((Mijlpalenbegroting!$H$37/Financiering!$AA$26)*Financiering!$AB$26,0)</f>
        <v>0</v>
      </c>
      <c r="W243" s="356">
        <f ca="1">IFERROR((Mijlpalenbegroting!$H$38/Financiering!$AA$27)*Financiering!$AB$27,0)</f>
        <v>0</v>
      </c>
      <c r="X243" s="356">
        <f ca="1">IFERROR((Mijlpalenbegroting!$H$39/Financiering!$AA$28)*Financiering!$AB$28,0)</f>
        <v>0</v>
      </c>
      <c r="Y243" s="356">
        <f ca="1">IFERROR((Mijlpalenbegroting!$H$40/Financiering!$AA$29)*Financiering!$AB$29,0)</f>
        <v>0</v>
      </c>
      <c r="Z243" s="356">
        <f ca="1">IFERROR((Mijlpalenbegroting!$H$41/Financiering!$AA$30)*Financiering!$AB$30,0)</f>
        <v>0</v>
      </c>
      <c r="AA243" s="356">
        <f ca="1">IFERROR((Mijlpalenbegroting!$H$42/Financiering!$AA$31)*Financiering!$AB$31,0)</f>
        <v>0</v>
      </c>
      <c r="AB243" s="356">
        <f ca="1">IFERROR((Mijlpalenbegroting!$H$43/Financiering!$AA$32)*Financiering!$AB$32,0)</f>
        <v>0</v>
      </c>
      <c r="AC243" s="356">
        <f>IFERROR((Mijlpalenbegroting!$H$44/Financiering!$AA$33)*Financiering!$AB$33,0)</f>
        <v>0</v>
      </c>
      <c r="AD243" s="356">
        <f>IFERROR((Mijlpalenbegroting!$H$45/Financiering!$AA$34)*Financiering!$AB$34,0)</f>
        <v>0</v>
      </c>
      <c r="AE243" s="356">
        <f>IFERROR((Mijlpalenbegroting!$H$46/Financiering!$AA$35)*Financiering!$AB$35,0)</f>
        <v>0</v>
      </c>
      <c r="AF243" s="356">
        <f>IFERROR((Mijlpalenbegroting!$H$47/Financiering!$AA$36)*Financiering!$AB$36,0)</f>
        <v>0</v>
      </c>
      <c r="AG243" s="356">
        <f>IFERROR((Mijlpalenbegroting!$H$48/Financiering!$AA$37)*Financiering!$AB$37,0)</f>
        <v>0</v>
      </c>
      <c r="AH243" s="356">
        <f>IFERROR((Mijlpalenbegroting!$H$49/Financiering!$AA$38)*Financiering!$AB$38,0)</f>
        <v>0</v>
      </c>
      <c r="AI243" s="356">
        <f>IFERROR((Mijlpalenbegroting!$H$50/Financiering!$AA$39)*Financiering!$AB$39,0)</f>
        <v>0</v>
      </c>
      <c r="AJ243" s="356">
        <f>IFERROR((Mijlpalenbegroting!$H$51/Financiering!$AA$40)*Financiering!$AB$40,0)</f>
        <v>0</v>
      </c>
      <c r="AK243" s="356">
        <f>IFERROR((Mijlpalenbegroting!$H$52/Financiering!$AA$41)*Financiering!$AB$41,0)</f>
        <v>0</v>
      </c>
      <c r="AL243" s="356">
        <f>IFERROR((Mijlpalenbegroting!$H$53/Financiering!$AA$42)*Financiering!$AB$42,0)</f>
        <v>0</v>
      </c>
      <c r="AM243" s="356">
        <f>IFERROR((Mijlpalenbegroting!$H$54/Financiering!$AA$43)*Financiering!$AB$43,0)</f>
        <v>0</v>
      </c>
      <c r="AN243" s="356">
        <f>IFERROR((Mijlpalenbegroting!$H$55/Financiering!$AA$44)*Financiering!$AB$44,0)</f>
        <v>0</v>
      </c>
      <c r="AO243" s="356">
        <f>IFERROR((Mijlpalenbegroting!$H$56/Financiering!$AA$45)*Financiering!$AB$45,0)</f>
        <v>0</v>
      </c>
      <c r="AP243" s="356">
        <f>IFERROR((Mijlpalenbegroting!$H$57/Financiering!$AA$46)*Financiering!$AB$46,0)</f>
        <v>0</v>
      </c>
      <c r="AQ243" s="356">
        <f>IFERROR((Mijlpalenbegroting!$H$58/Financiering!$AA$47)*Financiering!$AB$47,0)</f>
        <v>0</v>
      </c>
      <c r="AR243" s="356">
        <f>IFERROR((Mijlpalenbegroting!$H$59/Financiering!$AA$48)*Financiering!$AB$48,0)</f>
        <v>0</v>
      </c>
      <c r="AS243" s="356">
        <f>IFERROR((Mijlpalenbegroting!$H$60/Financiering!$AA$49)*Financiering!$AB$49,0)</f>
        <v>0</v>
      </c>
      <c r="AT243" s="356">
        <f>IFERROR((Mijlpalenbegroting!$H$61/Financiering!$AA$50)*Financiering!$AB$50,0)</f>
        <v>0</v>
      </c>
      <c r="AU243" s="356">
        <f>IFERROR((Mijlpalenbegroting!$H$62/Financiering!$AA$51)*Financiering!$AB$51,0)</f>
        <v>0</v>
      </c>
      <c r="AV243" s="356">
        <f>IFERROR((Mijlpalenbegroting!$H$63/Financiering!$AA$52)*Financiering!$AB$52,0)</f>
        <v>0</v>
      </c>
      <c r="AW243" s="356">
        <f>IFERROR((Mijlpalenbegroting!$H$64/Financiering!$AA$53)*Financiering!$AB$53,0)</f>
        <v>0</v>
      </c>
      <c r="AX243" s="356">
        <f>IFERROR((Mijlpalenbegroting!$H$65/Financiering!$AA$54)*Financiering!$AB$54,0)</f>
        <v>0</v>
      </c>
      <c r="AY243" s="356">
        <f>IFERROR((Mijlpalenbegroting!$H$66/Financiering!$AA$55)*Financiering!$AB$55,0)</f>
        <v>0</v>
      </c>
      <c r="AZ243" s="356">
        <f>IFERROR((Mijlpalenbegroting!$H$67/Financiering!$AA$56)*Financiering!$AB$56,0)</f>
        <v>0</v>
      </c>
      <c r="BA243" s="356">
        <f>IFERROR((Mijlpalenbegroting!$H$68/Financiering!$AA$57)*Financiering!$AB$57,0)</f>
        <v>0</v>
      </c>
    </row>
    <row r="244" spans="1:53" x14ac:dyDescent="0.2">
      <c r="A244" s="323">
        <v>0.9</v>
      </c>
      <c r="B244" s="343">
        <f ca="1">SUM(C244:BA244)</f>
        <v>0</v>
      </c>
      <c r="C244" s="357">
        <f t="shared" ref="C244:AH244" ca="1" si="68">IF(C$46&gt;C$47,$A$47*C243,C243)</f>
        <v>0</v>
      </c>
      <c r="D244" s="357">
        <f t="shared" ca="1" si="68"/>
        <v>0</v>
      </c>
      <c r="E244" s="357">
        <f t="shared" ca="1" si="68"/>
        <v>0</v>
      </c>
      <c r="F244" s="357">
        <f t="shared" ca="1" si="68"/>
        <v>0</v>
      </c>
      <c r="G244" s="357">
        <f t="shared" ca="1" si="68"/>
        <v>0</v>
      </c>
      <c r="H244" s="357">
        <f t="shared" ca="1" si="68"/>
        <v>0</v>
      </c>
      <c r="I244" s="357">
        <f t="shared" ca="1" si="68"/>
        <v>0</v>
      </c>
      <c r="J244" s="357">
        <f t="shared" ca="1" si="68"/>
        <v>0</v>
      </c>
      <c r="K244" s="357">
        <f t="shared" ca="1" si="68"/>
        <v>0</v>
      </c>
      <c r="L244" s="357">
        <f t="shared" ca="1" si="68"/>
        <v>0</v>
      </c>
      <c r="M244" s="357">
        <f t="shared" ca="1" si="68"/>
        <v>0</v>
      </c>
      <c r="N244" s="357">
        <f t="shared" ca="1" si="68"/>
        <v>0</v>
      </c>
      <c r="O244" s="357">
        <f t="shared" ca="1" si="68"/>
        <v>0</v>
      </c>
      <c r="P244" s="357">
        <f t="shared" ca="1" si="68"/>
        <v>0</v>
      </c>
      <c r="Q244" s="357">
        <f t="shared" ca="1" si="68"/>
        <v>0</v>
      </c>
      <c r="R244" s="357">
        <f t="shared" ca="1" si="68"/>
        <v>0</v>
      </c>
      <c r="S244" s="357">
        <f t="shared" ca="1" si="68"/>
        <v>0</v>
      </c>
      <c r="T244" s="357">
        <f t="shared" ca="1" si="68"/>
        <v>0</v>
      </c>
      <c r="U244" s="357">
        <f t="shared" ca="1" si="68"/>
        <v>0</v>
      </c>
      <c r="V244" s="357">
        <f t="shared" ca="1" si="68"/>
        <v>0</v>
      </c>
      <c r="W244" s="357">
        <f t="shared" ca="1" si="68"/>
        <v>0</v>
      </c>
      <c r="X244" s="357">
        <f t="shared" ca="1" si="68"/>
        <v>0</v>
      </c>
      <c r="Y244" s="357">
        <f t="shared" ca="1" si="68"/>
        <v>0</v>
      </c>
      <c r="Z244" s="357">
        <f t="shared" ca="1" si="68"/>
        <v>0</v>
      </c>
      <c r="AA244" s="357">
        <f t="shared" ca="1" si="68"/>
        <v>0</v>
      </c>
      <c r="AB244" s="357">
        <f t="shared" ca="1" si="68"/>
        <v>0</v>
      </c>
      <c r="AC244" s="357">
        <f t="shared" si="68"/>
        <v>0</v>
      </c>
      <c r="AD244" s="357">
        <f t="shared" si="68"/>
        <v>0</v>
      </c>
      <c r="AE244" s="357">
        <f t="shared" si="68"/>
        <v>0</v>
      </c>
      <c r="AF244" s="357">
        <f t="shared" si="68"/>
        <v>0</v>
      </c>
      <c r="AG244" s="357">
        <f t="shared" si="68"/>
        <v>0</v>
      </c>
      <c r="AH244" s="357">
        <f t="shared" si="68"/>
        <v>0</v>
      </c>
      <c r="AI244" s="357">
        <f t="shared" ref="AI244:BA244" si="69">IF(AI$46&gt;AI$47,$A$47*AI243,AI243)</f>
        <v>0</v>
      </c>
      <c r="AJ244" s="357">
        <f t="shared" si="69"/>
        <v>0</v>
      </c>
      <c r="AK244" s="357">
        <f t="shared" si="69"/>
        <v>0</v>
      </c>
      <c r="AL244" s="357">
        <f t="shared" si="69"/>
        <v>0</v>
      </c>
      <c r="AM244" s="357">
        <f t="shared" si="69"/>
        <v>0</v>
      </c>
      <c r="AN244" s="357">
        <f t="shared" si="69"/>
        <v>0</v>
      </c>
      <c r="AO244" s="357">
        <f t="shared" si="69"/>
        <v>0</v>
      </c>
      <c r="AP244" s="357">
        <f t="shared" si="69"/>
        <v>0</v>
      </c>
      <c r="AQ244" s="357">
        <f t="shared" si="69"/>
        <v>0</v>
      </c>
      <c r="AR244" s="357">
        <f t="shared" si="69"/>
        <v>0</v>
      </c>
      <c r="AS244" s="357">
        <f t="shared" si="69"/>
        <v>0</v>
      </c>
      <c r="AT244" s="357">
        <f t="shared" si="69"/>
        <v>0</v>
      </c>
      <c r="AU244" s="357">
        <f t="shared" si="69"/>
        <v>0</v>
      </c>
      <c r="AV244" s="357">
        <f t="shared" si="69"/>
        <v>0</v>
      </c>
      <c r="AW244" s="357">
        <f t="shared" si="69"/>
        <v>0</v>
      </c>
      <c r="AX244" s="357">
        <f t="shared" si="69"/>
        <v>0</v>
      </c>
      <c r="AY244" s="357">
        <f t="shared" si="69"/>
        <v>0</v>
      </c>
      <c r="AZ244" s="357">
        <f t="shared" si="69"/>
        <v>0</v>
      </c>
      <c r="BA244" s="357">
        <f t="shared" si="69"/>
        <v>0</v>
      </c>
    </row>
    <row r="245" spans="1:53" x14ac:dyDescent="0.2">
      <c r="A245" s="321" t="s">
        <v>87</v>
      </c>
      <c r="B245" s="354">
        <f ca="1">IF(SUM(B247:B266)=B244,SUM(B247:B266),"Fout!")</f>
        <v>0</v>
      </c>
      <c r="C245" s="358"/>
      <c r="D245" s="358"/>
      <c r="E245" s="358"/>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c r="AL245" s="358"/>
      <c r="AM245" s="358"/>
      <c r="AN245" s="358"/>
      <c r="AO245" s="358"/>
      <c r="AP245" s="358"/>
      <c r="AQ245" s="358"/>
      <c r="AR245" s="358"/>
      <c r="AS245" s="358"/>
      <c r="AT245" s="358"/>
      <c r="AU245" s="358"/>
      <c r="AV245" s="358"/>
      <c r="AW245" s="358"/>
      <c r="AX245" s="358"/>
      <c r="AY245" s="358"/>
      <c r="AZ245" s="358"/>
      <c r="BA245" s="359"/>
    </row>
    <row r="246" spans="1:53" x14ac:dyDescent="0.2">
      <c r="A246" s="334" t="s">
        <v>314</v>
      </c>
      <c r="B246" s="351"/>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0"/>
      <c r="AL246" s="360"/>
      <c r="AM246" s="360"/>
      <c r="AN246" s="360"/>
      <c r="AO246" s="360"/>
      <c r="AP246" s="360"/>
      <c r="AQ246" s="360"/>
      <c r="AR246" s="360"/>
      <c r="AS246" s="360"/>
      <c r="AT246" s="360"/>
      <c r="AU246" s="360"/>
      <c r="AV246" s="360"/>
      <c r="AW246" s="360"/>
      <c r="AX246" s="360"/>
      <c r="AY246" s="360"/>
      <c r="AZ246" s="360"/>
      <c r="BA246" s="361"/>
    </row>
    <row r="247" spans="1:53" x14ac:dyDescent="0.2">
      <c r="A247" s="340" t="str">
        <f>IF(ISNUMBER(B237),IF(B237=$O$2,IF($O$2=$O$3,$O$3,IF($O$3-$O$2&gt;14,$O$2,$O$3)),IF(B237=DATE(YEAR(B237),MONTH($K$3),DAY($K$3)),B237,IF(B237&lt;=DATE(YEAR(B237),MONTH($K$4),DAY($K$4)),DATE(YEAR(B237),MONTH($K$4),DAY($K$4)),IF(B237&lt;=DATE(YEAR(B237),MONTH($K$5),DAY($K$5)),DATE(YEAR(B237),MONTH($K$5),DAY($K$5)),IF(B237&lt;=DATE(YEAR(B237),MONTH($K$6),DAY($K$6)),DATE(YEAR(B237),MONTH($K$6),DAY($K$6)),DATE(YEAR(B237)+1,MONTH($K$3),DAY($K$3))))))),"")</f>
        <v/>
      </c>
      <c r="B247" s="335" t="str">
        <f>IF(SUM(C247:BA247)&gt;0,SUM(C247:BA247),"")</f>
        <v/>
      </c>
      <c r="C247" s="362" t="str">
        <f>IF(ISNUMBER($A247),IF(C$46&gt;C$47,C244/$B240,C243),"")</f>
        <v/>
      </c>
      <c r="D247" s="362" t="str">
        <f t="shared" ref="D247:BA247" si="70">IF(ISNUMBER($A247),IF(D$46&gt;D$47,D244/$B240,D243),"")</f>
        <v/>
      </c>
      <c r="E247" s="362" t="str">
        <f t="shared" si="70"/>
        <v/>
      </c>
      <c r="F247" s="362" t="str">
        <f t="shared" si="70"/>
        <v/>
      </c>
      <c r="G247" s="362" t="str">
        <f t="shared" si="70"/>
        <v/>
      </c>
      <c r="H247" s="362" t="str">
        <f t="shared" si="70"/>
        <v/>
      </c>
      <c r="I247" s="362" t="str">
        <f t="shared" si="70"/>
        <v/>
      </c>
      <c r="J247" s="362" t="str">
        <f t="shared" si="70"/>
        <v/>
      </c>
      <c r="K247" s="362" t="str">
        <f t="shared" si="70"/>
        <v/>
      </c>
      <c r="L247" s="362" t="str">
        <f t="shared" si="70"/>
        <v/>
      </c>
      <c r="M247" s="362" t="str">
        <f t="shared" si="70"/>
        <v/>
      </c>
      <c r="N247" s="362" t="str">
        <f t="shared" si="70"/>
        <v/>
      </c>
      <c r="O247" s="362" t="str">
        <f t="shared" si="70"/>
        <v/>
      </c>
      <c r="P247" s="362" t="str">
        <f t="shared" si="70"/>
        <v/>
      </c>
      <c r="Q247" s="362" t="str">
        <f t="shared" si="70"/>
        <v/>
      </c>
      <c r="R247" s="362" t="str">
        <f t="shared" si="70"/>
        <v/>
      </c>
      <c r="S247" s="362" t="str">
        <f t="shared" si="70"/>
        <v/>
      </c>
      <c r="T247" s="362" t="str">
        <f t="shared" si="70"/>
        <v/>
      </c>
      <c r="U247" s="362" t="str">
        <f t="shared" si="70"/>
        <v/>
      </c>
      <c r="V247" s="362" t="str">
        <f t="shared" si="70"/>
        <v/>
      </c>
      <c r="W247" s="362" t="str">
        <f t="shared" si="70"/>
        <v/>
      </c>
      <c r="X247" s="362" t="str">
        <f t="shared" si="70"/>
        <v/>
      </c>
      <c r="Y247" s="362" t="str">
        <f t="shared" si="70"/>
        <v/>
      </c>
      <c r="Z247" s="362" t="str">
        <f t="shared" si="70"/>
        <v/>
      </c>
      <c r="AA247" s="362" t="str">
        <f t="shared" si="70"/>
        <v/>
      </c>
      <c r="AB247" s="362" t="str">
        <f t="shared" si="70"/>
        <v/>
      </c>
      <c r="AC247" s="362" t="str">
        <f t="shared" si="70"/>
        <v/>
      </c>
      <c r="AD247" s="362" t="str">
        <f t="shared" si="70"/>
        <v/>
      </c>
      <c r="AE247" s="362" t="str">
        <f t="shared" si="70"/>
        <v/>
      </c>
      <c r="AF247" s="362" t="str">
        <f t="shared" si="70"/>
        <v/>
      </c>
      <c r="AG247" s="362" t="str">
        <f t="shared" si="70"/>
        <v/>
      </c>
      <c r="AH247" s="362" t="str">
        <f t="shared" si="70"/>
        <v/>
      </c>
      <c r="AI247" s="362" t="str">
        <f t="shared" si="70"/>
        <v/>
      </c>
      <c r="AJ247" s="362" t="str">
        <f t="shared" si="70"/>
        <v/>
      </c>
      <c r="AK247" s="362" t="str">
        <f t="shared" si="70"/>
        <v/>
      </c>
      <c r="AL247" s="362" t="str">
        <f t="shared" si="70"/>
        <v/>
      </c>
      <c r="AM247" s="362" t="str">
        <f t="shared" si="70"/>
        <v/>
      </c>
      <c r="AN247" s="362" t="str">
        <f t="shared" si="70"/>
        <v/>
      </c>
      <c r="AO247" s="362" t="str">
        <f t="shared" si="70"/>
        <v/>
      </c>
      <c r="AP247" s="362" t="str">
        <f t="shared" si="70"/>
        <v/>
      </c>
      <c r="AQ247" s="362" t="str">
        <f t="shared" si="70"/>
        <v/>
      </c>
      <c r="AR247" s="362" t="str">
        <f t="shared" si="70"/>
        <v/>
      </c>
      <c r="AS247" s="362" t="str">
        <f t="shared" si="70"/>
        <v/>
      </c>
      <c r="AT247" s="362" t="str">
        <f t="shared" si="70"/>
        <v/>
      </c>
      <c r="AU247" s="362" t="str">
        <f t="shared" si="70"/>
        <v/>
      </c>
      <c r="AV247" s="362" t="str">
        <f t="shared" si="70"/>
        <v/>
      </c>
      <c r="AW247" s="362" t="str">
        <f t="shared" si="70"/>
        <v/>
      </c>
      <c r="AX247" s="362" t="str">
        <f t="shared" si="70"/>
        <v/>
      </c>
      <c r="AY247" s="362" t="str">
        <f t="shared" si="70"/>
        <v/>
      </c>
      <c r="AZ247" s="362" t="str">
        <f t="shared" si="70"/>
        <v/>
      </c>
      <c r="BA247" s="362" t="str">
        <f t="shared" si="70"/>
        <v/>
      </c>
    </row>
    <row r="248" spans="1:53" x14ac:dyDescent="0.2">
      <c r="A248" s="340" t="str">
        <f>IF(B240&gt;1,IF(A247&lt;DATE(YEAR(A247),MONTH($K$4),DAY($K$4)),DATE(YEAR(A247),MONTH($K$4),DAY($K$4)),IF(A247&lt;DATE(YEAR(A247),MONTH($K$5),DAY($K$5)),DATE(YEAR(A247),MONTH($K$5),DAY($K$5)),IF(A247&lt;DATE(YEAR(A247),MONTH($K$6),DAY($K$6)),DATE(YEAR(A247),MONTH($K$6),DAY($K$6)),DATE(YEAR(A247)+1,MONTH($K$3),DAY($K$3))))),"")</f>
        <v/>
      </c>
      <c r="B248" s="335" t="str">
        <f t="shared" ref="B248:B266" si="71">IF(SUM(C248:BA248)&gt;0,SUM(C248:BA248),"")</f>
        <v/>
      </c>
      <c r="C248" s="362" t="str">
        <f t="shared" ref="C248:C266" si="72">IF(AND(ISNUMBER($A248),C$46&gt;C$47),C$244/$B$240,"")</f>
        <v/>
      </c>
      <c r="D248" s="362" t="str">
        <f t="shared" ref="D248:BA253" si="73">IF(AND(ISNUMBER($A248),D$46&gt;D$47),D$244/$B$240,"")</f>
        <v/>
      </c>
      <c r="E248" s="362" t="str">
        <f t="shared" si="73"/>
        <v/>
      </c>
      <c r="F248" s="362" t="str">
        <f t="shared" si="73"/>
        <v/>
      </c>
      <c r="G248" s="362" t="str">
        <f t="shared" si="73"/>
        <v/>
      </c>
      <c r="H248" s="362" t="str">
        <f t="shared" si="73"/>
        <v/>
      </c>
      <c r="I248" s="362" t="str">
        <f t="shared" si="73"/>
        <v/>
      </c>
      <c r="J248" s="362" t="str">
        <f t="shared" si="73"/>
        <v/>
      </c>
      <c r="K248" s="362" t="str">
        <f t="shared" si="73"/>
        <v/>
      </c>
      <c r="L248" s="362" t="str">
        <f t="shared" si="73"/>
        <v/>
      </c>
      <c r="M248" s="362" t="str">
        <f t="shared" si="73"/>
        <v/>
      </c>
      <c r="N248" s="362" t="str">
        <f t="shared" si="73"/>
        <v/>
      </c>
      <c r="O248" s="362" t="str">
        <f t="shared" si="73"/>
        <v/>
      </c>
      <c r="P248" s="362" t="str">
        <f t="shared" si="73"/>
        <v/>
      </c>
      <c r="Q248" s="362" t="str">
        <f t="shared" si="73"/>
        <v/>
      </c>
      <c r="R248" s="362" t="str">
        <f t="shared" si="73"/>
        <v/>
      </c>
      <c r="S248" s="362" t="str">
        <f t="shared" si="73"/>
        <v/>
      </c>
      <c r="T248" s="362" t="str">
        <f t="shared" si="73"/>
        <v/>
      </c>
      <c r="U248" s="362" t="str">
        <f t="shared" si="73"/>
        <v/>
      </c>
      <c r="V248" s="362" t="str">
        <f t="shared" si="73"/>
        <v/>
      </c>
      <c r="W248" s="362" t="str">
        <f t="shared" si="73"/>
        <v/>
      </c>
      <c r="X248" s="362" t="str">
        <f t="shared" si="73"/>
        <v/>
      </c>
      <c r="Y248" s="362" t="str">
        <f t="shared" si="73"/>
        <v/>
      </c>
      <c r="Z248" s="362" t="str">
        <f t="shared" si="73"/>
        <v/>
      </c>
      <c r="AA248" s="362" t="str">
        <f t="shared" si="73"/>
        <v/>
      </c>
      <c r="AB248" s="362" t="str">
        <f t="shared" si="73"/>
        <v/>
      </c>
      <c r="AC248" s="362" t="str">
        <f t="shared" si="73"/>
        <v/>
      </c>
      <c r="AD248" s="362" t="str">
        <f t="shared" si="73"/>
        <v/>
      </c>
      <c r="AE248" s="362" t="str">
        <f t="shared" si="73"/>
        <v/>
      </c>
      <c r="AF248" s="362" t="str">
        <f t="shared" si="73"/>
        <v/>
      </c>
      <c r="AG248" s="362" t="str">
        <f t="shared" si="73"/>
        <v/>
      </c>
      <c r="AH248" s="362" t="str">
        <f t="shared" si="73"/>
        <v/>
      </c>
      <c r="AI248" s="362" t="str">
        <f t="shared" si="73"/>
        <v/>
      </c>
      <c r="AJ248" s="362" t="str">
        <f t="shared" si="73"/>
        <v/>
      </c>
      <c r="AK248" s="362" t="str">
        <f t="shared" si="73"/>
        <v/>
      </c>
      <c r="AL248" s="362" t="str">
        <f t="shared" si="73"/>
        <v/>
      </c>
      <c r="AM248" s="362" t="str">
        <f t="shared" si="73"/>
        <v/>
      </c>
      <c r="AN248" s="362" t="str">
        <f t="shared" si="73"/>
        <v/>
      </c>
      <c r="AO248" s="362" t="str">
        <f t="shared" si="73"/>
        <v/>
      </c>
      <c r="AP248" s="362" t="str">
        <f t="shared" si="73"/>
        <v/>
      </c>
      <c r="AQ248" s="362" t="str">
        <f t="shared" si="73"/>
        <v/>
      </c>
      <c r="AR248" s="362" t="str">
        <f t="shared" si="73"/>
        <v/>
      </c>
      <c r="AS248" s="362" t="str">
        <f t="shared" si="73"/>
        <v/>
      </c>
      <c r="AT248" s="362" t="str">
        <f t="shared" si="73"/>
        <v/>
      </c>
      <c r="AU248" s="362" t="str">
        <f t="shared" si="73"/>
        <v/>
      </c>
      <c r="AV248" s="362" t="str">
        <f t="shared" si="73"/>
        <v/>
      </c>
      <c r="AW248" s="362" t="str">
        <f t="shared" si="73"/>
        <v/>
      </c>
      <c r="AX248" s="362" t="str">
        <f t="shared" si="73"/>
        <v/>
      </c>
      <c r="AY248" s="362" t="str">
        <f t="shared" si="73"/>
        <v/>
      </c>
      <c r="AZ248" s="362" t="str">
        <f t="shared" si="73"/>
        <v/>
      </c>
      <c r="BA248" s="363" t="str">
        <f t="shared" si="73"/>
        <v/>
      </c>
    </row>
    <row r="249" spans="1:53" x14ac:dyDescent="0.2">
      <c r="A249" s="340" t="str">
        <f>IF($B240=COUNT($A247:$A248),"",IF(A248&lt;DATE(YEAR(A248),MONTH($K$4),DAY($K$4)),DATE(YEAR(A248),MONTH($K$4),DAY($K$4)),IF(A248&lt;DATE(YEAR(A248),MONTH($K$5),DAY($K$5)),DATE(YEAR(A248),MONTH($K$5),DAY($K$5)),IF(A248&lt;DATE(YEAR(A248),MONTH($K$6),DAY($K$6)),DATE(YEAR(A248),MONTH($K$6),DAY($K$6)),DATE(YEAR(A248)+1,MONTH($K$3),DAY($K$3))))))</f>
        <v/>
      </c>
      <c r="B249" s="335" t="str">
        <f t="shared" si="71"/>
        <v/>
      </c>
      <c r="C249" s="362" t="str">
        <f t="shared" si="72"/>
        <v/>
      </c>
      <c r="D249" s="362" t="str">
        <f t="shared" ref="D249:R249" si="74">IF(AND(ISNUMBER($A249),D$46&gt;D$47),D$244/$B$240,"")</f>
        <v/>
      </c>
      <c r="E249" s="362" t="str">
        <f t="shared" si="74"/>
        <v/>
      </c>
      <c r="F249" s="362" t="str">
        <f t="shared" si="74"/>
        <v/>
      </c>
      <c r="G249" s="362" t="str">
        <f t="shared" si="74"/>
        <v/>
      </c>
      <c r="H249" s="362" t="str">
        <f t="shared" si="74"/>
        <v/>
      </c>
      <c r="I249" s="362" t="str">
        <f t="shared" si="74"/>
        <v/>
      </c>
      <c r="J249" s="362" t="str">
        <f t="shared" si="74"/>
        <v/>
      </c>
      <c r="K249" s="362" t="str">
        <f t="shared" si="74"/>
        <v/>
      </c>
      <c r="L249" s="362" t="str">
        <f t="shared" si="74"/>
        <v/>
      </c>
      <c r="M249" s="362" t="str">
        <f t="shared" si="74"/>
        <v/>
      </c>
      <c r="N249" s="362" t="str">
        <f t="shared" si="74"/>
        <v/>
      </c>
      <c r="O249" s="362" t="str">
        <f t="shared" si="74"/>
        <v/>
      </c>
      <c r="P249" s="362" t="str">
        <f t="shared" si="74"/>
        <v/>
      </c>
      <c r="Q249" s="362" t="str">
        <f t="shared" si="74"/>
        <v/>
      </c>
      <c r="R249" s="362" t="str">
        <f t="shared" si="74"/>
        <v/>
      </c>
      <c r="S249" s="362" t="str">
        <f t="shared" si="73"/>
        <v/>
      </c>
      <c r="T249" s="362" t="str">
        <f t="shared" si="73"/>
        <v/>
      </c>
      <c r="U249" s="362" t="str">
        <f t="shared" si="73"/>
        <v/>
      </c>
      <c r="V249" s="362" t="str">
        <f t="shared" si="73"/>
        <v/>
      </c>
      <c r="W249" s="362" t="str">
        <f t="shared" si="73"/>
        <v/>
      </c>
      <c r="X249" s="362" t="str">
        <f t="shared" si="73"/>
        <v/>
      </c>
      <c r="Y249" s="362" t="str">
        <f t="shared" si="73"/>
        <v/>
      </c>
      <c r="Z249" s="362" t="str">
        <f t="shared" si="73"/>
        <v/>
      </c>
      <c r="AA249" s="362" t="str">
        <f t="shared" si="73"/>
        <v/>
      </c>
      <c r="AB249" s="362" t="str">
        <f t="shared" si="73"/>
        <v/>
      </c>
      <c r="AC249" s="362" t="str">
        <f t="shared" si="73"/>
        <v/>
      </c>
      <c r="AD249" s="362" t="str">
        <f t="shared" si="73"/>
        <v/>
      </c>
      <c r="AE249" s="362" t="str">
        <f t="shared" si="73"/>
        <v/>
      </c>
      <c r="AF249" s="362" t="str">
        <f t="shared" si="73"/>
        <v/>
      </c>
      <c r="AG249" s="362" t="str">
        <f t="shared" si="73"/>
        <v/>
      </c>
      <c r="AH249" s="362" t="str">
        <f t="shared" si="73"/>
        <v/>
      </c>
      <c r="AI249" s="362" t="str">
        <f t="shared" si="73"/>
        <v/>
      </c>
      <c r="AJ249" s="362" t="str">
        <f t="shared" si="73"/>
        <v/>
      </c>
      <c r="AK249" s="362" t="str">
        <f t="shared" si="73"/>
        <v/>
      </c>
      <c r="AL249" s="362" t="str">
        <f t="shared" si="73"/>
        <v/>
      </c>
      <c r="AM249" s="362" t="str">
        <f t="shared" si="73"/>
        <v/>
      </c>
      <c r="AN249" s="362" t="str">
        <f t="shared" si="73"/>
        <v/>
      </c>
      <c r="AO249" s="362" t="str">
        <f t="shared" si="73"/>
        <v/>
      </c>
      <c r="AP249" s="362" t="str">
        <f t="shared" si="73"/>
        <v/>
      </c>
      <c r="AQ249" s="362" t="str">
        <f t="shared" si="73"/>
        <v/>
      </c>
      <c r="AR249" s="362" t="str">
        <f t="shared" si="73"/>
        <v/>
      </c>
      <c r="AS249" s="362" t="str">
        <f t="shared" si="73"/>
        <v/>
      </c>
      <c r="AT249" s="362" t="str">
        <f t="shared" si="73"/>
        <v/>
      </c>
      <c r="AU249" s="362" t="str">
        <f t="shared" si="73"/>
        <v/>
      </c>
      <c r="AV249" s="362" t="str">
        <f t="shared" si="73"/>
        <v/>
      </c>
      <c r="AW249" s="362" t="str">
        <f t="shared" si="73"/>
        <v/>
      </c>
      <c r="AX249" s="362" t="str">
        <f t="shared" si="73"/>
        <v/>
      </c>
      <c r="AY249" s="362" t="str">
        <f t="shared" si="73"/>
        <v/>
      </c>
      <c r="AZ249" s="362" t="str">
        <f t="shared" si="73"/>
        <v/>
      </c>
      <c r="BA249" s="363" t="str">
        <f t="shared" si="73"/>
        <v/>
      </c>
    </row>
    <row r="250" spans="1:53" x14ac:dyDescent="0.2">
      <c r="A250" s="340" t="str">
        <f>IF($B240=COUNT($A247:$A249),"",IF(A249&lt;DATE(YEAR(A249),MONTH($K$4),DAY($K$4)),DATE(YEAR(A249),MONTH($K$4),DAY($K$4)),IF(A249&lt;DATE(YEAR(A249),MONTH($K$5),DAY($K$5)),DATE(YEAR(A249),MONTH($K$5),DAY($K$5)),IF(A249&lt;DATE(YEAR(A249),MONTH($K$6),DAY($K$6)),DATE(YEAR(A249),MONTH($K$6),DAY($K$6)),DATE(YEAR(A249)+1,MONTH($K$3),DAY($K$3))))))</f>
        <v/>
      </c>
      <c r="B250" s="335" t="str">
        <f t="shared" si="71"/>
        <v/>
      </c>
      <c r="C250" s="362" t="str">
        <f t="shared" si="72"/>
        <v/>
      </c>
      <c r="D250" s="362" t="str">
        <f t="shared" si="73"/>
        <v/>
      </c>
      <c r="E250" s="362" t="str">
        <f t="shared" si="73"/>
        <v/>
      </c>
      <c r="F250" s="362" t="str">
        <f t="shared" si="73"/>
        <v/>
      </c>
      <c r="G250" s="362" t="str">
        <f t="shared" si="73"/>
        <v/>
      </c>
      <c r="H250" s="362" t="str">
        <f t="shared" si="73"/>
        <v/>
      </c>
      <c r="I250" s="362" t="str">
        <f t="shared" si="73"/>
        <v/>
      </c>
      <c r="J250" s="362" t="str">
        <f t="shared" si="73"/>
        <v/>
      </c>
      <c r="K250" s="362" t="str">
        <f t="shared" si="73"/>
        <v/>
      </c>
      <c r="L250" s="362" t="str">
        <f t="shared" si="73"/>
        <v/>
      </c>
      <c r="M250" s="362" t="str">
        <f t="shared" si="73"/>
        <v/>
      </c>
      <c r="N250" s="362" t="str">
        <f t="shared" si="73"/>
        <v/>
      </c>
      <c r="O250" s="362" t="str">
        <f t="shared" si="73"/>
        <v/>
      </c>
      <c r="P250" s="362" t="str">
        <f t="shared" si="73"/>
        <v/>
      </c>
      <c r="Q250" s="362" t="str">
        <f t="shared" si="73"/>
        <v/>
      </c>
      <c r="R250" s="362" t="str">
        <f t="shared" si="73"/>
        <v/>
      </c>
      <c r="S250" s="362" t="str">
        <f t="shared" si="73"/>
        <v/>
      </c>
      <c r="T250" s="362" t="str">
        <f t="shared" si="73"/>
        <v/>
      </c>
      <c r="U250" s="362" t="str">
        <f t="shared" si="73"/>
        <v/>
      </c>
      <c r="V250" s="362" t="str">
        <f t="shared" si="73"/>
        <v/>
      </c>
      <c r="W250" s="362" t="str">
        <f t="shared" si="73"/>
        <v/>
      </c>
      <c r="X250" s="362" t="str">
        <f t="shared" si="73"/>
        <v/>
      </c>
      <c r="Y250" s="362" t="str">
        <f t="shared" si="73"/>
        <v/>
      </c>
      <c r="Z250" s="362" t="str">
        <f t="shared" si="73"/>
        <v/>
      </c>
      <c r="AA250" s="362" t="str">
        <f t="shared" si="73"/>
        <v/>
      </c>
      <c r="AB250" s="362" t="str">
        <f t="shared" si="73"/>
        <v/>
      </c>
      <c r="AC250" s="362" t="str">
        <f t="shared" si="73"/>
        <v/>
      </c>
      <c r="AD250" s="362" t="str">
        <f t="shared" si="73"/>
        <v/>
      </c>
      <c r="AE250" s="362" t="str">
        <f t="shared" si="73"/>
        <v/>
      </c>
      <c r="AF250" s="362" t="str">
        <f t="shared" si="73"/>
        <v/>
      </c>
      <c r="AG250" s="362" t="str">
        <f t="shared" si="73"/>
        <v/>
      </c>
      <c r="AH250" s="362" t="str">
        <f t="shared" si="73"/>
        <v/>
      </c>
      <c r="AI250" s="362" t="str">
        <f t="shared" si="73"/>
        <v/>
      </c>
      <c r="AJ250" s="362" t="str">
        <f t="shared" si="73"/>
        <v/>
      </c>
      <c r="AK250" s="362" t="str">
        <f t="shared" si="73"/>
        <v/>
      </c>
      <c r="AL250" s="362" t="str">
        <f t="shared" si="73"/>
        <v/>
      </c>
      <c r="AM250" s="362" t="str">
        <f t="shared" si="73"/>
        <v/>
      </c>
      <c r="AN250" s="362" t="str">
        <f t="shared" si="73"/>
        <v/>
      </c>
      <c r="AO250" s="362" t="str">
        <f t="shared" si="73"/>
        <v/>
      </c>
      <c r="AP250" s="362" t="str">
        <f t="shared" si="73"/>
        <v/>
      </c>
      <c r="AQ250" s="362" t="str">
        <f t="shared" si="73"/>
        <v/>
      </c>
      <c r="AR250" s="362" t="str">
        <f t="shared" si="73"/>
        <v/>
      </c>
      <c r="AS250" s="362" t="str">
        <f t="shared" si="73"/>
        <v/>
      </c>
      <c r="AT250" s="362" t="str">
        <f t="shared" si="73"/>
        <v/>
      </c>
      <c r="AU250" s="362" t="str">
        <f t="shared" si="73"/>
        <v/>
      </c>
      <c r="AV250" s="362" t="str">
        <f t="shared" si="73"/>
        <v/>
      </c>
      <c r="AW250" s="362" t="str">
        <f t="shared" si="73"/>
        <v/>
      </c>
      <c r="AX250" s="362" t="str">
        <f t="shared" si="73"/>
        <v/>
      </c>
      <c r="AY250" s="362" t="str">
        <f t="shared" si="73"/>
        <v/>
      </c>
      <c r="AZ250" s="362" t="str">
        <f t="shared" si="73"/>
        <v/>
      </c>
      <c r="BA250" s="363" t="str">
        <f t="shared" si="73"/>
        <v/>
      </c>
    </row>
    <row r="251" spans="1:53" x14ac:dyDescent="0.2">
      <c r="A251" s="340" t="str">
        <f>IF($B240=COUNT($A247:$A250),"",IF(A250&lt;DATE(YEAR(A250),MONTH($K$4),DAY($K$4)),DATE(YEAR(A250),MONTH($K$4),DAY($K$4)),IF(A250&lt;DATE(YEAR(A250),MONTH($K$5),DAY($K$5)),DATE(YEAR(A250),MONTH($K$5),DAY($K$5)),IF(A250&lt;DATE(YEAR(A250),MONTH($K$6),DAY($K$6)),DATE(YEAR(A250),MONTH($K$6),DAY($K$6)),DATE(YEAR(A250)+1,MONTH($K$3),DAY($K$3))))))</f>
        <v/>
      </c>
      <c r="B251" s="335" t="str">
        <f t="shared" si="71"/>
        <v/>
      </c>
      <c r="C251" s="362" t="str">
        <f t="shared" si="72"/>
        <v/>
      </c>
      <c r="D251" s="362" t="str">
        <f t="shared" si="73"/>
        <v/>
      </c>
      <c r="E251" s="362" t="str">
        <f t="shared" si="73"/>
        <v/>
      </c>
      <c r="F251" s="362" t="str">
        <f t="shared" si="73"/>
        <v/>
      </c>
      <c r="G251" s="362" t="str">
        <f t="shared" si="73"/>
        <v/>
      </c>
      <c r="H251" s="362" t="str">
        <f t="shared" si="73"/>
        <v/>
      </c>
      <c r="I251" s="362" t="str">
        <f t="shared" si="73"/>
        <v/>
      </c>
      <c r="J251" s="362" t="str">
        <f t="shared" si="73"/>
        <v/>
      </c>
      <c r="K251" s="362" t="str">
        <f t="shared" si="73"/>
        <v/>
      </c>
      <c r="L251" s="362" t="str">
        <f t="shared" si="73"/>
        <v/>
      </c>
      <c r="M251" s="362" t="str">
        <f t="shared" si="73"/>
        <v/>
      </c>
      <c r="N251" s="362" t="str">
        <f t="shared" si="73"/>
        <v/>
      </c>
      <c r="O251" s="362" t="str">
        <f t="shared" si="73"/>
        <v/>
      </c>
      <c r="P251" s="362" t="str">
        <f t="shared" si="73"/>
        <v/>
      </c>
      <c r="Q251" s="362" t="str">
        <f t="shared" si="73"/>
        <v/>
      </c>
      <c r="R251" s="362" t="str">
        <f t="shared" si="73"/>
        <v/>
      </c>
      <c r="S251" s="362" t="str">
        <f t="shared" si="73"/>
        <v/>
      </c>
      <c r="T251" s="362" t="str">
        <f t="shared" si="73"/>
        <v/>
      </c>
      <c r="U251" s="362" t="str">
        <f t="shared" si="73"/>
        <v/>
      </c>
      <c r="V251" s="362" t="str">
        <f t="shared" si="73"/>
        <v/>
      </c>
      <c r="W251" s="362" t="str">
        <f t="shared" si="73"/>
        <v/>
      </c>
      <c r="X251" s="362" t="str">
        <f t="shared" si="73"/>
        <v/>
      </c>
      <c r="Y251" s="362" t="str">
        <f t="shared" si="73"/>
        <v/>
      </c>
      <c r="Z251" s="362" t="str">
        <f t="shared" si="73"/>
        <v/>
      </c>
      <c r="AA251" s="362" t="str">
        <f t="shared" si="73"/>
        <v/>
      </c>
      <c r="AB251" s="362" t="str">
        <f t="shared" si="73"/>
        <v/>
      </c>
      <c r="AC251" s="362" t="str">
        <f t="shared" si="73"/>
        <v/>
      </c>
      <c r="AD251" s="362" t="str">
        <f t="shared" si="73"/>
        <v/>
      </c>
      <c r="AE251" s="362" t="str">
        <f t="shared" si="73"/>
        <v/>
      </c>
      <c r="AF251" s="362" t="str">
        <f t="shared" si="73"/>
        <v/>
      </c>
      <c r="AG251" s="362" t="str">
        <f t="shared" si="73"/>
        <v/>
      </c>
      <c r="AH251" s="362" t="str">
        <f t="shared" si="73"/>
        <v/>
      </c>
      <c r="AI251" s="362" t="str">
        <f t="shared" si="73"/>
        <v/>
      </c>
      <c r="AJ251" s="362" t="str">
        <f t="shared" si="73"/>
        <v/>
      </c>
      <c r="AK251" s="362" t="str">
        <f t="shared" si="73"/>
        <v/>
      </c>
      <c r="AL251" s="362" t="str">
        <f t="shared" si="73"/>
        <v/>
      </c>
      <c r="AM251" s="362" t="str">
        <f t="shared" si="73"/>
        <v/>
      </c>
      <c r="AN251" s="362" t="str">
        <f t="shared" si="73"/>
        <v/>
      </c>
      <c r="AO251" s="362" t="str">
        <f t="shared" si="73"/>
        <v/>
      </c>
      <c r="AP251" s="362" t="str">
        <f t="shared" si="73"/>
        <v/>
      </c>
      <c r="AQ251" s="362" t="str">
        <f t="shared" si="73"/>
        <v/>
      </c>
      <c r="AR251" s="362" t="str">
        <f t="shared" si="73"/>
        <v/>
      </c>
      <c r="AS251" s="362" t="str">
        <f t="shared" si="73"/>
        <v/>
      </c>
      <c r="AT251" s="362" t="str">
        <f t="shared" si="73"/>
        <v/>
      </c>
      <c r="AU251" s="362" t="str">
        <f t="shared" si="73"/>
        <v/>
      </c>
      <c r="AV251" s="362" t="str">
        <f t="shared" si="73"/>
        <v/>
      </c>
      <c r="AW251" s="362" t="str">
        <f t="shared" si="73"/>
        <v/>
      </c>
      <c r="AX251" s="362" t="str">
        <f t="shared" si="73"/>
        <v/>
      </c>
      <c r="AY251" s="362" t="str">
        <f t="shared" si="73"/>
        <v/>
      </c>
      <c r="AZ251" s="362" t="str">
        <f t="shared" si="73"/>
        <v/>
      </c>
      <c r="BA251" s="363" t="str">
        <f t="shared" si="73"/>
        <v/>
      </c>
    </row>
    <row r="252" spans="1:53" x14ac:dyDescent="0.2">
      <c r="A252" s="340" t="str">
        <f>IF($B240=COUNT($A247:$A251),"",IF(A251&lt;DATE(YEAR(A251),MONTH($K$4),DAY($K$4)),DATE(YEAR(A251),MONTH($K$4),DAY($K$4)),IF(A251&lt;DATE(YEAR(A251),MONTH($K$5),DAY($K$5)),DATE(YEAR(A251),MONTH($K$5),DAY($K$5)),IF(A251&lt;DATE(YEAR(A251),MONTH($K$6),DAY($K$6)),DATE(YEAR(A251),MONTH($K$6),DAY($K$6)),DATE(YEAR(A251)+1,MONTH($K$3),DAY($K$3))))))</f>
        <v/>
      </c>
      <c r="B252" s="335" t="str">
        <f t="shared" si="71"/>
        <v/>
      </c>
      <c r="C252" s="362" t="str">
        <f t="shared" si="72"/>
        <v/>
      </c>
      <c r="D252" s="362" t="str">
        <f t="shared" si="73"/>
        <v/>
      </c>
      <c r="E252" s="362" t="str">
        <f t="shared" si="73"/>
        <v/>
      </c>
      <c r="F252" s="362" t="str">
        <f t="shared" si="73"/>
        <v/>
      </c>
      <c r="G252" s="362" t="str">
        <f t="shared" si="73"/>
        <v/>
      </c>
      <c r="H252" s="362" t="str">
        <f t="shared" si="73"/>
        <v/>
      </c>
      <c r="I252" s="362" t="str">
        <f t="shared" si="73"/>
        <v/>
      </c>
      <c r="J252" s="362" t="str">
        <f t="shared" si="73"/>
        <v/>
      </c>
      <c r="K252" s="362" t="str">
        <f t="shared" si="73"/>
        <v/>
      </c>
      <c r="L252" s="362" t="str">
        <f t="shared" si="73"/>
        <v/>
      </c>
      <c r="M252" s="362" t="str">
        <f t="shared" si="73"/>
        <v/>
      </c>
      <c r="N252" s="362" t="str">
        <f t="shared" si="73"/>
        <v/>
      </c>
      <c r="O252" s="362" t="str">
        <f t="shared" si="73"/>
        <v/>
      </c>
      <c r="P252" s="362" t="str">
        <f t="shared" si="73"/>
        <v/>
      </c>
      <c r="Q252" s="362" t="str">
        <f t="shared" si="73"/>
        <v/>
      </c>
      <c r="R252" s="362" t="str">
        <f t="shared" si="73"/>
        <v/>
      </c>
      <c r="S252" s="362" t="str">
        <f t="shared" si="73"/>
        <v/>
      </c>
      <c r="T252" s="362" t="str">
        <f t="shared" si="73"/>
        <v/>
      </c>
      <c r="U252" s="362" t="str">
        <f t="shared" si="73"/>
        <v/>
      </c>
      <c r="V252" s="362" t="str">
        <f t="shared" si="73"/>
        <v/>
      </c>
      <c r="W252" s="362" t="str">
        <f t="shared" si="73"/>
        <v/>
      </c>
      <c r="X252" s="362" t="str">
        <f t="shared" si="73"/>
        <v/>
      </c>
      <c r="Y252" s="362" t="str">
        <f t="shared" si="73"/>
        <v/>
      </c>
      <c r="Z252" s="362" t="str">
        <f t="shared" si="73"/>
        <v/>
      </c>
      <c r="AA252" s="362" t="str">
        <f t="shared" si="73"/>
        <v/>
      </c>
      <c r="AB252" s="362" t="str">
        <f t="shared" si="73"/>
        <v/>
      </c>
      <c r="AC252" s="362" t="str">
        <f t="shared" si="73"/>
        <v/>
      </c>
      <c r="AD252" s="362" t="str">
        <f t="shared" si="73"/>
        <v/>
      </c>
      <c r="AE252" s="362" t="str">
        <f t="shared" si="73"/>
        <v/>
      </c>
      <c r="AF252" s="362" t="str">
        <f t="shared" si="73"/>
        <v/>
      </c>
      <c r="AG252" s="362" t="str">
        <f t="shared" si="73"/>
        <v/>
      </c>
      <c r="AH252" s="362" t="str">
        <f t="shared" si="73"/>
        <v/>
      </c>
      <c r="AI252" s="362" t="str">
        <f t="shared" si="73"/>
        <v/>
      </c>
      <c r="AJ252" s="362" t="str">
        <f t="shared" si="73"/>
        <v/>
      </c>
      <c r="AK252" s="362" t="str">
        <f t="shared" si="73"/>
        <v/>
      </c>
      <c r="AL252" s="362" t="str">
        <f t="shared" si="73"/>
        <v/>
      </c>
      <c r="AM252" s="362" t="str">
        <f t="shared" si="73"/>
        <v/>
      </c>
      <c r="AN252" s="362" t="str">
        <f t="shared" si="73"/>
        <v/>
      </c>
      <c r="AO252" s="362" t="str">
        <f t="shared" si="73"/>
        <v/>
      </c>
      <c r="AP252" s="362" t="str">
        <f t="shared" si="73"/>
        <v/>
      </c>
      <c r="AQ252" s="362" t="str">
        <f t="shared" si="73"/>
        <v/>
      </c>
      <c r="AR252" s="362" t="str">
        <f t="shared" si="73"/>
        <v/>
      </c>
      <c r="AS252" s="362" t="str">
        <f t="shared" si="73"/>
        <v/>
      </c>
      <c r="AT252" s="362" t="str">
        <f t="shared" si="73"/>
        <v/>
      </c>
      <c r="AU252" s="362" t="str">
        <f t="shared" si="73"/>
        <v/>
      </c>
      <c r="AV252" s="362" t="str">
        <f t="shared" si="73"/>
        <v/>
      </c>
      <c r="AW252" s="362" t="str">
        <f t="shared" si="73"/>
        <v/>
      </c>
      <c r="AX252" s="362" t="str">
        <f t="shared" si="73"/>
        <v/>
      </c>
      <c r="AY252" s="362" t="str">
        <f t="shared" si="73"/>
        <v/>
      </c>
      <c r="AZ252" s="362" t="str">
        <f t="shared" si="73"/>
        <v/>
      </c>
      <c r="BA252" s="363" t="str">
        <f t="shared" si="73"/>
        <v/>
      </c>
    </row>
    <row r="253" spans="1:53" x14ac:dyDescent="0.2">
      <c r="A253" s="340" t="str">
        <f>IF($B240=COUNT($A247:$A252),"",IF(A252&lt;DATE(YEAR(A252),MONTH($K$4),DAY($K$4)),DATE(YEAR(A252),MONTH($K$4),DAY($K$4)),IF(A252&lt;DATE(YEAR(A252),MONTH($K$5),DAY($K$5)),DATE(YEAR(A252),MONTH($K$5),DAY($K$5)),IF(A252&lt;DATE(YEAR(A252),MONTH($K$6),DAY($K$6)),DATE(YEAR(A252),MONTH($K$6),DAY($K$6)),DATE(YEAR(A252)+1,MONTH($K$3),DAY($K$3))))))</f>
        <v/>
      </c>
      <c r="B253" s="335" t="str">
        <f t="shared" si="71"/>
        <v/>
      </c>
      <c r="C253" s="362" t="str">
        <f t="shared" si="72"/>
        <v/>
      </c>
      <c r="D253" s="362" t="str">
        <f t="shared" si="73"/>
        <v/>
      </c>
      <c r="E253" s="362" t="str">
        <f t="shared" si="73"/>
        <v/>
      </c>
      <c r="F253" s="362" t="str">
        <f t="shared" si="73"/>
        <v/>
      </c>
      <c r="G253" s="362" t="str">
        <f t="shared" si="73"/>
        <v/>
      </c>
      <c r="H253" s="362" t="str">
        <f t="shared" si="73"/>
        <v/>
      </c>
      <c r="I253" s="362" t="str">
        <f t="shared" si="73"/>
        <v/>
      </c>
      <c r="J253" s="362" t="str">
        <f t="shared" si="73"/>
        <v/>
      </c>
      <c r="K253" s="362" t="str">
        <f t="shared" si="73"/>
        <v/>
      </c>
      <c r="L253" s="362" t="str">
        <f t="shared" si="73"/>
        <v/>
      </c>
      <c r="M253" s="362" t="str">
        <f t="shared" si="73"/>
        <v/>
      </c>
      <c r="N253" s="362" t="str">
        <f t="shared" si="73"/>
        <v/>
      </c>
      <c r="O253" s="362" t="str">
        <f t="shared" si="73"/>
        <v/>
      </c>
      <c r="P253" s="362" t="str">
        <f t="shared" si="73"/>
        <v/>
      </c>
      <c r="Q253" s="362" t="str">
        <f t="shared" si="73"/>
        <v/>
      </c>
      <c r="R253" s="362" t="str">
        <f t="shared" si="73"/>
        <v/>
      </c>
      <c r="S253" s="362" t="str">
        <f t="shared" si="73"/>
        <v/>
      </c>
      <c r="T253" s="362" t="str">
        <f t="shared" si="73"/>
        <v/>
      </c>
      <c r="U253" s="362" t="str">
        <f t="shared" si="73"/>
        <v/>
      </c>
      <c r="V253" s="362" t="str">
        <f t="shared" si="73"/>
        <v/>
      </c>
      <c r="W253" s="362" t="str">
        <f t="shared" si="73"/>
        <v/>
      </c>
      <c r="X253" s="362" t="str">
        <f t="shared" ref="D253:BA258" si="75">IF(AND(ISNUMBER($A253),X$46&gt;X$47),X$244/$B$240,"")</f>
        <v/>
      </c>
      <c r="Y253" s="362" t="str">
        <f t="shared" si="75"/>
        <v/>
      </c>
      <c r="Z253" s="362" t="str">
        <f t="shared" si="75"/>
        <v/>
      </c>
      <c r="AA253" s="362" t="str">
        <f t="shared" si="75"/>
        <v/>
      </c>
      <c r="AB253" s="362" t="str">
        <f t="shared" si="75"/>
        <v/>
      </c>
      <c r="AC253" s="362" t="str">
        <f t="shared" si="75"/>
        <v/>
      </c>
      <c r="AD253" s="362" t="str">
        <f t="shared" si="75"/>
        <v/>
      </c>
      <c r="AE253" s="362" t="str">
        <f t="shared" si="75"/>
        <v/>
      </c>
      <c r="AF253" s="362" t="str">
        <f t="shared" si="75"/>
        <v/>
      </c>
      <c r="AG253" s="362" t="str">
        <f t="shared" si="75"/>
        <v/>
      </c>
      <c r="AH253" s="362" t="str">
        <f t="shared" si="75"/>
        <v/>
      </c>
      <c r="AI253" s="362" t="str">
        <f t="shared" si="75"/>
        <v/>
      </c>
      <c r="AJ253" s="362" t="str">
        <f t="shared" si="75"/>
        <v/>
      </c>
      <c r="AK253" s="362" t="str">
        <f t="shared" si="75"/>
        <v/>
      </c>
      <c r="AL253" s="362" t="str">
        <f t="shared" si="75"/>
        <v/>
      </c>
      <c r="AM253" s="362" t="str">
        <f t="shared" si="75"/>
        <v/>
      </c>
      <c r="AN253" s="362" t="str">
        <f t="shared" si="75"/>
        <v/>
      </c>
      <c r="AO253" s="362" t="str">
        <f t="shared" si="75"/>
        <v/>
      </c>
      <c r="AP253" s="362" t="str">
        <f t="shared" si="75"/>
        <v/>
      </c>
      <c r="AQ253" s="362" t="str">
        <f t="shared" si="75"/>
        <v/>
      </c>
      <c r="AR253" s="362" t="str">
        <f t="shared" si="75"/>
        <v/>
      </c>
      <c r="AS253" s="362" t="str">
        <f t="shared" si="75"/>
        <v/>
      </c>
      <c r="AT253" s="362" t="str">
        <f t="shared" si="75"/>
        <v/>
      </c>
      <c r="AU253" s="362" t="str">
        <f t="shared" si="75"/>
        <v/>
      </c>
      <c r="AV253" s="362" t="str">
        <f t="shared" si="75"/>
        <v/>
      </c>
      <c r="AW253" s="362" t="str">
        <f t="shared" si="75"/>
        <v/>
      </c>
      <c r="AX253" s="362" t="str">
        <f t="shared" si="75"/>
        <v/>
      </c>
      <c r="AY253" s="362" t="str">
        <f t="shared" si="75"/>
        <v/>
      </c>
      <c r="AZ253" s="362" t="str">
        <f t="shared" si="75"/>
        <v/>
      </c>
      <c r="BA253" s="363" t="str">
        <f t="shared" si="75"/>
        <v/>
      </c>
    </row>
    <row r="254" spans="1:53" x14ac:dyDescent="0.2">
      <c r="A254" s="340" t="str">
        <f>IF($B240=COUNT($A247:$A253),"",IF(A253&lt;DATE(YEAR(A253),MONTH($K$4),DAY($K$4)),DATE(YEAR(A253),MONTH($K$4),DAY($K$4)),IF(A253&lt;DATE(YEAR(A253),MONTH($K$5),DAY($K$5)),DATE(YEAR(A253),MONTH($K$5),DAY($K$5)),IF(A253&lt;DATE(YEAR(A253),MONTH($K$6),DAY($K$6)),DATE(YEAR(A253),MONTH($K$6),DAY($K$6)),DATE(YEAR(A253)+1,MONTH($K$3),DAY($K$3))))))</f>
        <v/>
      </c>
      <c r="B254" s="335" t="str">
        <f t="shared" si="71"/>
        <v/>
      </c>
      <c r="C254" s="362" t="str">
        <f t="shared" si="72"/>
        <v/>
      </c>
      <c r="D254" s="362" t="str">
        <f t="shared" si="75"/>
        <v/>
      </c>
      <c r="E254" s="362" t="str">
        <f t="shared" si="75"/>
        <v/>
      </c>
      <c r="F254" s="362" t="str">
        <f t="shared" si="75"/>
        <v/>
      </c>
      <c r="G254" s="362" t="str">
        <f t="shared" si="75"/>
        <v/>
      </c>
      <c r="H254" s="362" t="str">
        <f t="shared" si="75"/>
        <v/>
      </c>
      <c r="I254" s="362" t="str">
        <f t="shared" si="75"/>
        <v/>
      </c>
      <c r="J254" s="362" t="str">
        <f t="shared" si="75"/>
        <v/>
      </c>
      <c r="K254" s="362" t="str">
        <f t="shared" si="75"/>
        <v/>
      </c>
      <c r="L254" s="362" t="str">
        <f t="shared" si="75"/>
        <v/>
      </c>
      <c r="M254" s="362" t="str">
        <f t="shared" si="75"/>
        <v/>
      </c>
      <c r="N254" s="362" t="str">
        <f t="shared" si="75"/>
        <v/>
      </c>
      <c r="O254" s="362" t="str">
        <f t="shared" si="75"/>
        <v/>
      </c>
      <c r="P254" s="362" t="str">
        <f t="shared" si="75"/>
        <v/>
      </c>
      <c r="Q254" s="362" t="str">
        <f t="shared" si="75"/>
        <v/>
      </c>
      <c r="R254" s="362" t="str">
        <f t="shared" si="75"/>
        <v/>
      </c>
      <c r="S254" s="362" t="str">
        <f t="shared" si="75"/>
        <v/>
      </c>
      <c r="T254" s="362" t="str">
        <f t="shared" si="75"/>
        <v/>
      </c>
      <c r="U254" s="362" t="str">
        <f t="shared" si="75"/>
        <v/>
      </c>
      <c r="V254" s="362" t="str">
        <f t="shared" si="75"/>
        <v/>
      </c>
      <c r="W254" s="362" t="str">
        <f t="shared" si="75"/>
        <v/>
      </c>
      <c r="X254" s="362" t="str">
        <f t="shared" si="75"/>
        <v/>
      </c>
      <c r="Y254" s="362" t="str">
        <f t="shared" si="75"/>
        <v/>
      </c>
      <c r="Z254" s="362" t="str">
        <f t="shared" si="75"/>
        <v/>
      </c>
      <c r="AA254" s="362" t="str">
        <f t="shared" si="75"/>
        <v/>
      </c>
      <c r="AB254" s="362" t="str">
        <f t="shared" si="75"/>
        <v/>
      </c>
      <c r="AC254" s="362" t="str">
        <f t="shared" si="75"/>
        <v/>
      </c>
      <c r="AD254" s="362" t="str">
        <f t="shared" si="75"/>
        <v/>
      </c>
      <c r="AE254" s="362" t="str">
        <f t="shared" si="75"/>
        <v/>
      </c>
      <c r="AF254" s="362" t="str">
        <f t="shared" si="75"/>
        <v/>
      </c>
      <c r="AG254" s="362" t="str">
        <f t="shared" si="75"/>
        <v/>
      </c>
      <c r="AH254" s="362" t="str">
        <f t="shared" si="75"/>
        <v/>
      </c>
      <c r="AI254" s="362" t="str">
        <f t="shared" si="75"/>
        <v/>
      </c>
      <c r="AJ254" s="362" t="str">
        <f t="shared" si="75"/>
        <v/>
      </c>
      <c r="AK254" s="362" t="str">
        <f t="shared" si="75"/>
        <v/>
      </c>
      <c r="AL254" s="362" t="str">
        <f t="shared" si="75"/>
        <v/>
      </c>
      <c r="AM254" s="362" t="str">
        <f t="shared" si="75"/>
        <v/>
      </c>
      <c r="AN254" s="362" t="str">
        <f t="shared" si="75"/>
        <v/>
      </c>
      <c r="AO254" s="362" t="str">
        <f t="shared" si="75"/>
        <v/>
      </c>
      <c r="AP254" s="362" t="str">
        <f t="shared" si="75"/>
        <v/>
      </c>
      <c r="AQ254" s="362" t="str">
        <f t="shared" si="75"/>
        <v/>
      </c>
      <c r="AR254" s="362" t="str">
        <f t="shared" si="75"/>
        <v/>
      </c>
      <c r="AS254" s="362" t="str">
        <f t="shared" si="75"/>
        <v/>
      </c>
      <c r="AT254" s="362" t="str">
        <f t="shared" si="75"/>
        <v/>
      </c>
      <c r="AU254" s="362" t="str">
        <f t="shared" si="75"/>
        <v/>
      </c>
      <c r="AV254" s="362" t="str">
        <f t="shared" si="75"/>
        <v/>
      </c>
      <c r="AW254" s="362" t="str">
        <f t="shared" si="75"/>
        <v/>
      </c>
      <c r="AX254" s="362" t="str">
        <f t="shared" si="75"/>
        <v/>
      </c>
      <c r="AY254" s="362" t="str">
        <f t="shared" si="75"/>
        <v/>
      </c>
      <c r="AZ254" s="362" t="str">
        <f t="shared" si="75"/>
        <v/>
      </c>
      <c r="BA254" s="363" t="str">
        <f t="shared" si="75"/>
        <v/>
      </c>
    </row>
    <row r="255" spans="1:53" x14ac:dyDescent="0.2">
      <c r="A255" s="340" t="str">
        <f>IF($B240=COUNT($A247:$A254),"",IF(A254&lt;DATE(YEAR(A254),MONTH($K$4),DAY($K$4)),DATE(YEAR(A254),MONTH($K$4),DAY($K$4)),IF(A254&lt;DATE(YEAR(A254),MONTH($K$5),DAY($K$5)),DATE(YEAR(A254),MONTH($K$5),DAY($K$5)),IF(A254&lt;DATE(YEAR(A254),MONTH($K$6),DAY($K$6)),DATE(YEAR(A254),MONTH($K$6),DAY($K$6)),DATE(YEAR(A254)+1,MONTH($K$3),DAY($K$3))))))</f>
        <v/>
      </c>
      <c r="B255" s="335" t="str">
        <f t="shared" si="71"/>
        <v/>
      </c>
      <c r="C255" s="362" t="str">
        <f t="shared" si="72"/>
        <v/>
      </c>
      <c r="D255" s="362" t="str">
        <f t="shared" si="75"/>
        <v/>
      </c>
      <c r="E255" s="362" t="str">
        <f t="shared" si="75"/>
        <v/>
      </c>
      <c r="F255" s="362" t="str">
        <f t="shared" si="75"/>
        <v/>
      </c>
      <c r="G255" s="362" t="str">
        <f t="shared" si="75"/>
        <v/>
      </c>
      <c r="H255" s="362" t="str">
        <f t="shared" si="75"/>
        <v/>
      </c>
      <c r="I255" s="362" t="str">
        <f t="shared" si="75"/>
        <v/>
      </c>
      <c r="J255" s="362" t="str">
        <f t="shared" si="75"/>
        <v/>
      </c>
      <c r="K255" s="362" t="str">
        <f t="shared" si="75"/>
        <v/>
      </c>
      <c r="L255" s="362" t="str">
        <f t="shared" si="75"/>
        <v/>
      </c>
      <c r="M255" s="362" t="str">
        <f t="shared" si="75"/>
        <v/>
      </c>
      <c r="N255" s="362" t="str">
        <f t="shared" si="75"/>
        <v/>
      </c>
      <c r="O255" s="362" t="str">
        <f t="shared" si="75"/>
        <v/>
      </c>
      <c r="P255" s="362" t="str">
        <f t="shared" si="75"/>
        <v/>
      </c>
      <c r="Q255" s="362" t="str">
        <f t="shared" si="75"/>
        <v/>
      </c>
      <c r="R255" s="362" t="str">
        <f t="shared" si="75"/>
        <v/>
      </c>
      <c r="S255" s="362" t="str">
        <f t="shared" si="75"/>
        <v/>
      </c>
      <c r="T255" s="362" t="str">
        <f t="shared" si="75"/>
        <v/>
      </c>
      <c r="U255" s="362" t="str">
        <f t="shared" si="75"/>
        <v/>
      </c>
      <c r="V255" s="362" t="str">
        <f t="shared" si="75"/>
        <v/>
      </c>
      <c r="W255" s="362" t="str">
        <f t="shared" si="75"/>
        <v/>
      </c>
      <c r="X255" s="362" t="str">
        <f t="shared" si="75"/>
        <v/>
      </c>
      <c r="Y255" s="362" t="str">
        <f t="shared" si="75"/>
        <v/>
      </c>
      <c r="Z255" s="362" t="str">
        <f t="shared" si="75"/>
        <v/>
      </c>
      <c r="AA255" s="362" t="str">
        <f t="shared" si="75"/>
        <v/>
      </c>
      <c r="AB255" s="362" t="str">
        <f t="shared" si="75"/>
        <v/>
      </c>
      <c r="AC255" s="362" t="str">
        <f t="shared" si="75"/>
        <v/>
      </c>
      <c r="AD255" s="362" t="str">
        <f t="shared" si="75"/>
        <v/>
      </c>
      <c r="AE255" s="362" t="str">
        <f t="shared" si="75"/>
        <v/>
      </c>
      <c r="AF255" s="362" t="str">
        <f t="shared" si="75"/>
        <v/>
      </c>
      <c r="AG255" s="362" t="str">
        <f t="shared" si="75"/>
        <v/>
      </c>
      <c r="AH255" s="362" t="str">
        <f t="shared" si="75"/>
        <v/>
      </c>
      <c r="AI255" s="362" t="str">
        <f t="shared" si="75"/>
        <v/>
      </c>
      <c r="AJ255" s="362" t="str">
        <f t="shared" si="75"/>
        <v/>
      </c>
      <c r="AK255" s="362" t="str">
        <f t="shared" si="75"/>
        <v/>
      </c>
      <c r="AL255" s="362" t="str">
        <f t="shared" si="75"/>
        <v/>
      </c>
      <c r="AM255" s="362" t="str">
        <f t="shared" si="75"/>
        <v/>
      </c>
      <c r="AN255" s="362" t="str">
        <f t="shared" si="75"/>
        <v/>
      </c>
      <c r="AO255" s="362" t="str">
        <f t="shared" si="75"/>
        <v/>
      </c>
      <c r="AP255" s="362" t="str">
        <f t="shared" si="75"/>
        <v/>
      </c>
      <c r="AQ255" s="362" t="str">
        <f t="shared" si="75"/>
        <v/>
      </c>
      <c r="AR255" s="362" t="str">
        <f t="shared" si="75"/>
        <v/>
      </c>
      <c r="AS255" s="362" t="str">
        <f t="shared" si="75"/>
        <v/>
      </c>
      <c r="AT255" s="362" t="str">
        <f t="shared" si="75"/>
        <v/>
      </c>
      <c r="AU255" s="362" t="str">
        <f t="shared" si="75"/>
        <v/>
      </c>
      <c r="AV255" s="362" t="str">
        <f t="shared" si="75"/>
        <v/>
      </c>
      <c r="AW255" s="362" t="str">
        <f t="shared" si="75"/>
        <v/>
      </c>
      <c r="AX255" s="362" t="str">
        <f t="shared" si="75"/>
        <v/>
      </c>
      <c r="AY255" s="362" t="str">
        <f t="shared" si="75"/>
        <v/>
      </c>
      <c r="AZ255" s="362" t="str">
        <f t="shared" si="75"/>
        <v/>
      </c>
      <c r="BA255" s="363" t="str">
        <f t="shared" si="75"/>
        <v/>
      </c>
    </row>
    <row r="256" spans="1:53" x14ac:dyDescent="0.2">
      <c r="A256" s="340" t="str">
        <f>IF($B240=COUNT($A247:$A255),"",IF(A255&lt;DATE(YEAR(A255),MONTH($K$4),DAY($K$4)),DATE(YEAR(A255),MONTH($K$4),DAY($K$4)),IF(A255&lt;DATE(YEAR(A255),MONTH($K$5),DAY($K$5)),DATE(YEAR(A255),MONTH($K$5),DAY($K$5)),IF(A255&lt;DATE(YEAR(A255),MONTH($K$6),DAY($K$6)),DATE(YEAR(A255),MONTH($K$6),DAY($K$6)),DATE(YEAR(A255)+1,MONTH($K$3),DAY($K$3))))))</f>
        <v/>
      </c>
      <c r="B256" s="335" t="str">
        <f t="shared" si="71"/>
        <v/>
      </c>
      <c r="C256" s="362" t="str">
        <f t="shared" si="72"/>
        <v/>
      </c>
      <c r="D256" s="362" t="str">
        <f t="shared" si="75"/>
        <v/>
      </c>
      <c r="E256" s="362" t="str">
        <f t="shared" si="75"/>
        <v/>
      </c>
      <c r="F256" s="362" t="str">
        <f t="shared" si="75"/>
        <v/>
      </c>
      <c r="G256" s="362" t="str">
        <f t="shared" si="75"/>
        <v/>
      </c>
      <c r="H256" s="362" t="str">
        <f t="shared" si="75"/>
        <v/>
      </c>
      <c r="I256" s="362" t="str">
        <f t="shared" si="75"/>
        <v/>
      </c>
      <c r="J256" s="362" t="str">
        <f t="shared" si="75"/>
        <v/>
      </c>
      <c r="K256" s="362" t="str">
        <f t="shared" si="75"/>
        <v/>
      </c>
      <c r="L256" s="362" t="str">
        <f t="shared" si="75"/>
        <v/>
      </c>
      <c r="M256" s="362" t="str">
        <f t="shared" si="75"/>
        <v/>
      </c>
      <c r="N256" s="362" t="str">
        <f t="shared" si="75"/>
        <v/>
      </c>
      <c r="O256" s="362" t="str">
        <f t="shared" si="75"/>
        <v/>
      </c>
      <c r="P256" s="362" t="str">
        <f t="shared" si="75"/>
        <v/>
      </c>
      <c r="Q256" s="362" t="str">
        <f t="shared" si="75"/>
        <v/>
      </c>
      <c r="R256" s="362" t="str">
        <f t="shared" si="75"/>
        <v/>
      </c>
      <c r="S256" s="362" t="str">
        <f t="shared" si="75"/>
        <v/>
      </c>
      <c r="T256" s="362" t="str">
        <f t="shared" si="75"/>
        <v/>
      </c>
      <c r="U256" s="362" t="str">
        <f t="shared" si="75"/>
        <v/>
      </c>
      <c r="V256" s="362" t="str">
        <f t="shared" si="75"/>
        <v/>
      </c>
      <c r="W256" s="362" t="str">
        <f t="shared" si="75"/>
        <v/>
      </c>
      <c r="X256" s="362" t="str">
        <f t="shared" si="75"/>
        <v/>
      </c>
      <c r="Y256" s="362" t="str">
        <f t="shared" si="75"/>
        <v/>
      </c>
      <c r="Z256" s="362" t="str">
        <f t="shared" si="75"/>
        <v/>
      </c>
      <c r="AA256" s="362" t="str">
        <f t="shared" si="75"/>
        <v/>
      </c>
      <c r="AB256" s="362" t="str">
        <f t="shared" si="75"/>
        <v/>
      </c>
      <c r="AC256" s="362" t="str">
        <f t="shared" si="75"/>
        <v/>
      </c>
      <c r="AD256" s="362" t="str">
        <f t="shared" si="75"/>
        <v/>
      </c>
      <c r="AE256" s="362" t="str">
        <f t="shared" si="75"/>
        <v/>
      </c>
      <c r="AF256" s="362" t="str">
        <f t="shared" si="75"/>
        <v/>
      </c>
      <c r="AG256" s="362" t="str">
        <f t="shared" si="75"/>
        <v/>
      </c>
      <c r="AH256" s="362" t="str">
        <f t="shared" si="75"/>
        <v/>
      </c>
      <c r="AI256" s="362" t="str">
        <f t="shared" si="75"/>
        <v/>
      </c>
      <c r="AJ256" s="362" t="str">
        <f t="shared" si="75"/>
        <v/>
      </c>
      <c r="AK256" s="362" t="str">
        <f t="shared" si="75"/>
        <v/>
      </c>
      <c r="AL256" s="362" t="str">
        <f t="shared" si="75"/>
        <v/>
      </c>
      <c r="AM256" s="362" t="str">
        <f t="shared" si="75"/>
        <v/>
      </c>
      <c r="AN256" s="362" t="str">
        <f t="shared" si="75"/>
        <v/>
      </c>
      <c r="AO256" s="362" t="str">
        <f t="shared" si="75"/>
        <v/>
      </c>
      <c r="AP256" s="362" t="str">
        <f t="shared" si="75"/>
        <v/>
      </c>
      <c r="AQ256" s="362" t="str">
        <f t="shared" si="75"/>
        <v/>
      </c>
      <c r="AR256" s="362" t="str">
        <f t="shared" si="75"/>
        <v/>
      </c>
      <c r="AS256" s="362" t="str">
        <f t="shared" si="75"/>
        <v/>
      </c>
      <c r="AT256" s="362" t="str">
        <f t="shared" si="75"/>
        <v/>
      </c>
      <c r="AU256" s="362" t="str">
        <f t="shared" si="75"/>
        <v/>
      </c>
      <c r="AV256" s="362" t="str">
        <f t="shared" si="75"/>
        <v/>
      </c>
      <c r="AW256" s="362" t="str">
        <f t="shared" si="75"/>
        <v/>
      </c>
      <c r="AX256" s="362" t="str">
        <f t="shared" si="75"/>
        <v/>
      </c>
      <c r="AY256" s="362" t="str">
        <f t="shared" si="75"/>
        <v/>
      </c>
      <c r="AZ256" s="362" t="str">
        <f t="shared" si="75"/>
        <v/>
      </c>
      <c r="BA256" s="363" t="str">
        <f t="shared" si="75"/>
        <v/>
      </c>
    </row>
    <row r="257" spans="1:53" x14ac:dyDescent="0.2">
      <c r="A257" s="340" t="str">
        <f>IF($B240=COUNT($A247:$A256),"",IF(A256&lt;DATE(YEAR(A256),MONTH($K$4),DAY($K$4)),DATE(YEAR(A256),MONTH($K$4),DAY($K$4)),IF(A256&lt;DATE(YEAR(A256),MONTH($K$5),DAY($K$5)),DATE(YEAR(A256),MONTH($K$5),DAY($K$5)),IF(A256&lt;DATE(YEAR(A256),MONTH($K$6),DAY($K$6)),DATE(YEAR(A256),MONTH($K$6),DAY($K$6)),DATE(YEAR(A256)+1,MONTH($K$3),DAY($K$3))))))</f>
        <v/>
      </c>
      <c r="B257" s="335" t="str">
        <f t="shared" si="71"/>
        <v/>
      </c>
      <c r="C257" s="362" t="str">
        <f t="shared" si="72"/>
        <v/>
      </c>
      <c r="D257" s="362" t="str">
        <f t="shared" si="75"/>
        <v/>
      </c>
      <c r="E257" s="362" t="str">
        <f t="shared" si="75"/>
        <v/>
      </c>
      <c r="F257" s="362" t="str">
        <f t="shared" si="75"/>
        <v/>
      </c>
      <c r="G257" s="362" t="str">
        <f t="shared" si="75"/>
        <v/>
      </c>
      <c r="H257" s="362" t="str">
        <f t="shared" si="75"/>
        <v/>
      </c>
      <c r="I257" s="362" t="str">
        <f t="shared" si="75"/>
        <v/>
      </c>
      <c r="J257" s="362" t="str">
        <f t="shared" si="75"/>
        <v/>
      </c>
      <c r="K257" s="362" t="str">
        <f t="shared" si="75"/>
        <v/>
      </c>
      <c r="L257" s="362" t="str">
        <f t="shared" si="75"/>
        <v/>
      </c>
      <c r="M257" s="362" t="str">
        <f t="shared" si="75"/>
        <v/>
      </c>
      <c r="N257" s="362" t="str">
        <f t="shared" si="75"/>
        <v/>
      </c>
      <c r="O257" s="362" t="str">
        <f t="shared" si="75"/>
        <v/>
      </c>
      <c r="P257" s="362" t="str">
        <f t="shared" si="75"/>
        <v/>
      </c>
      <c r="Q257" s="362" t="str">
        <f t="shared" si="75"/>
        <v/>
      </c>
      <c r="R257" s="362" t="str">
        <f t="shared" si="75"/>
        <v/>
      </c>
      <c r="S257" s="362" t="str">
        <f t="shared" si="75"/>
        <v/>
      </c>
      <c r="T257" s="362" t="str">
        <f t="shared" si="75"/>
        <v/>
      </c>
      <c r="U257" s="362" t="str">
        <f t="shared" si="75"/>
        <v/>
      </c>
      <c r="V257" s="362" t="str">
        <f t="shared" si="75"/>
        <v/>
      </c>
      <c r="W257" s="362" t="str">
        <f t="shared" si="75"/>
        <v/>
      </c>
      <c r="X257" s="362" t="str">
        <f t="shared" si="75"/>
        <v/>
      </c>
      <c r="Y257" s="362" t="str">
        <f t="shared" si="75"/>
        <v/>
      </c>
      <c r="Z257" s="362" t="str">
        <f t="shared" si="75"/>
        <v/>
      </c>
      <c r="AA257" s="362" t="str">
        <f t="shared" si="75"/>
        <v/>
      </c>
      <c r="AB257" s="362" t="str">
        <f t="shared" si="75"/>
        <v/>
      </c>
      <c r="AC257" s="362" t="str">
        <f t="shared" si="75"/>
        <v/>
      </c>
      <c r="AD257" s="362" t="str">
        <f t="shared" si="75"/>
        <v/>
      </c>
      <c r="AE257" s="362" t="str">
        <f t="shared" si="75"/>
        <v/>
      </c>
      <c r="AF257" s="362" t="str">
        <f t="shared" si="75"/>
        <v/>
      </c>
      <c r="AG257" s="362" t="str">
        <f t="shared" si="75"/>
        <v/>
      </c>
      <c r="AH257" s="362" t="str">
        <f t="shared" si="75"/>
        <v/>
      </c>
      <c r="AI257" s="362" t="str">
        <f t="shared" si="75"/>
        <v/>
      </c>
      <c r="AJ257" s="362" t="str">
        <f t="shared" si="75"/>
        <v/>
      </c>
      <c r="AK257" s="362" t="str">
        <f t="shared" si="75"/>
        <v/>
      </c>
      <c r="AL257" s="362" t="str">
        <f t="shared" si="75"/>
        <v/>
      </c>
      <c r="AM257" s="362" t="str">
        <f t="shared" si="75"/>
        <v/>
      </c>
      <c r="AN257" s="362" t="str">
        <f t="shared" si="75"/>
        <v/>
      </c>
      <c r="AO257" s="362" t="str">
        <f t="shared" si="75"/>
        <v/>
      </c>
      <c r="AP257" s="362" t="str">
        <f t="shared" si="75"/>
        <v/>
      </c>
      <c r="AQ257" s="362" t="str">
        <f t="shared" si="75"/>
        <v/>
      </c>
      <c r="AR257" s="362" t="str">
        <f t="shared" si="75"/>
        <v/>
      </c>
      <c r="AS257" s="362" t="str">
        <f t="shared" si="75"/>
        <v/>
      </c>
      <c r="AT257" s="362" t="str">
        <f t="shared" si="75"/>
        <v/>
      </c>
      <c r="AU257" s="362" t="str">
        <f t="shared" si="75"/>
        <v/>
      </c>
      <c r="AV257" s="362" t="str">
        <f t="shared" si="75"/>
        <v/>
      </c>
      <c r="AW257" s="362" t="str">
        <f t="shared" si="75"/>
        <v/>
      </c>
      <c r="AX257" s="362" t="str">
        <f t="shared" si="75"/>
        <v/>
      </c>
      <c r="AY257" s="362" t="str">
        <f t="shared" si="75"/>
        <v/>
      </c>
      <c r="AZ257" s="362" t="str">
        <f t="shared" si="75"/>
        <v/>
      </c>
      <c r="BA257" s="363" t="str">
        <f t="shared" si="75"/>
        <v/>
      </c>
    </row>
    <row r="258" spans="1:53" x14ac:dyDescent="0.2">
      <c r="A258" s="340" t="str">
        <f>IF($B240=COUNT($A247:$A257),"",IF(A257&lt;DATE(YEAR(A257),MONTH($K$4),DAY($K$4)),DATE(YEAR(A257),MONTH($K$4),DAY($K$4)),IF(A257&lt;DATE(YEAR(A257),MONTH($K$5),DAY($K$5)),DATE(YEAR(A257),MONTH($K$5),DAY($K$5)),IF(A257&lt;DATE(YEAR(A257),MONTH($K$6),DAY($K$6)),DATE(YEAR(A257),MONTH($K$6),DAY($K$6)),DATE(YEAR(A257)+1,MONTH($K$3),DAY($K$3))))))</f>
        <v/>
      </c>
      <c r="B258" s="335" t="str">
        <f t="shared" si="71"/>
        <v/>
      </c>
      <c r="C258" s="362" t="str">
        <f t="shared" si="72"/>
        <v/>
      </c>
      <c r="D258" s="362" t="str">
        <f t="shared" si="75"/>
        <v/>
      </c>
      <c r="E258" s="362" t="str">
        <f t="shared" si="75"/>
        <v/>
      </c>
      <c r="F258" s="362" t="str">
        <f t="shared" si="75"/>
        <v/>
      </c>
      <c r="G258" s="362" t="str">
        <f t="shared" si="75"/>
        <v/>
      </c>
      <c r="H258" s="362" t="str">
        <f t="shared" si="75"/>
        <v/>
      </c>
      <c r="I258" s="362" t="str">
        <f t="shared" si="75"/>
        <v/>
      </c>
      <c r="J258" s="362" t="str">
        <f t="shared" si="75"/>
        <v/>
      </c>
      <c r="K258" s="362" t="str">
        <f t="shared" si="75"/>
        <v/>
      </c>
      <c r="L258" s="362" t="str">
        <f t="shared" si="75"/>
        <v/>
      </c>
      <c r="M258" s="362" t="str">
        <f t="shared" si="75"/>
        <v/>
      </c>
      <c r="N258" s="362" t="str">
        <f t="shared" si="75"/>
        <v/>
      </c>
      <c r="O258" s="362" t="str">
        <f t="shared" si="75"/>
        <v/>
      </c>
      <c r="P258" s="362" t="str">
        <f t="shared" si="75"/>
        <v/>
      </c>
      <c r="Q258" s="362" t="str">
        <f t="shared" si="75"/>
        <v/>
      </c>
      <c r="R258" s="362" t="str">
        <f t="shared" si="75"/>
        <v/>
      </c>
      <c r="S258" s="362" t="str">
        <f t="shared" si="75"/>
        <v/>
      </c>
      <c r="T258" s="362" t="str">
        <f t="shared" si="75"/>
        <v/>
      </c>
      <c r="U258" s="362" t="str">
        <f t="shared" si="75"/>
        <v/>
      </c>
      <c r="V258" s="362" t="str">
        <f t="shared" si="75"/>
        <v/>
      </c>
      <c r="W258" s="362" t="str">
        <f t="shared" si="75"/>
        <v/>
      </c>
      <c r="X258" s="362" t="str">
        <f t="shared" si="75"/>
        <v/>
      </c>
      <c r="Y258" s="362" t="str">
        <f t="shared" si="75"/>
        <v/>
      </c>
      <c r="Z258" s="362" t="str">
        <f t="shared" si="75"/>
        <v/>
      </c>
      <c r="AA258" s="362" t="str">
        <f t="shared" si="75"/>
        <v/>
      </c>
      <c r="AB258" s="362" t="str">
        <f t="shared" si="75"/>
        <v/>
      </c>
      <c r="AC258" s="362" t="str">
        <f t="shared" ref="D258:BA263" si="76">IF(AND(ISNUMBER($A258),AC$46&gt;AC$47),AC$244/$B$240,"")</f>
        <v/>
      </c>
      <c r="AD258" s="362" t="str">
        <f t="shared" si="76"/>
        <v/>
      </c>
      <c r="AE258" s="362" t="str">
        <f t="shared" si="76"/>
        <v/>
      </c>
      <c r="AF258" s="362" t="str">
        <f t="shared" si="76"/>
        <v/>
      </c>
      <c r="AG258" s="362" t="str">
        <f t="shared" si="76"/>
        <v/>
      </c>
      <c r="AH258" s="362" t="str">
        <f t="shared" si="76"/>
        <v/>
      </c>
      <c r="AI258" s="362" t="str">
        <f t="shared" si="76"/>
        <v/>
      </c>
      <c r="AJ258" s="362" t="str">
        <f t="shared" si="76"/>
        <v/>
      </c>
      <c r="AK258" s="362" t="str">
        <f t="shared" si="76"/>
        <v/>
      </c>
      <c r="AL258" s="362" t="str">
        <f t="shared" si="76"/>
        <v/>
      </c>
      <c r="AM258" s="362" t="str">
        <f t="shared" si="76"/>
        <v/>
      </c>
      <c r="AN258" s="362" t="str">
        <f t="shared" si="76"/>
        <v/>
      </c>
      <c r="AO258" s="362" t="str">
        <f t="shared" si="76"/>
        <v/>
      </c>
      <c r="AP258" s="362" t="str">
        <f t="shared" si="76"/>
        <v/>
      </c>
      <c r="AQ258" s="362" t="str">
        <f t="shared" si="76"/>
        <v/>
      </c>
      <c r="AR258" s="362" t="str">
        <f t="shared" si="76"/>
        <v/>
      </c>
      <c r="AS258" s="362" t="str">
        <f t="shared" si="76"/>
        <v/>
      </c>
      <c r="AT258" s="362" t="str">
        <f t="shared" si="76"/>
        <v/>
      </c>
      <c r="AU258" s="362" t="str">
        <f t="shared" si="76"/>
        <v/>
      </c>
      <c r="AV258" s="362" t="str">
        <f t="shared" si="76"/>
        <v/>
      </c>
      <c r="AW258" s="362" t="str">
        <f t="shared" si="76"/>
        <v/>
      </c>
      <c r="AX258" s="362" t="str">
        <f t="shared" si="76"/>
        <v/>
      </c>
      <c r="AY258" s="362" t="str">
        <f t="shared" si="76"/>
        <v/>
      </c>
      <c r="AZ258" s="362" t="str">
        <f t="shared" si="76"/>
        <v/>
      </c>
      <c r="BA258" s="363" t="str">
        <f t="shared" si="76"/>
        <v/>
      </c>
    </row>
    <row r="259" spans="1:53" x14ac:dyDescent="0.2">
      <c r="A259" s="340" t="str">
        <f>IF($B240=COUNT($A247:$A258),"",IF(A258&lt;DATE(YEAR(A258),MONTH($K$4),DAY($K$4)),DATE(YEAR(A258),MONTH($K$4),DAY($K$4)),IF(A258&lt;DATE(YEAR(A258),MONTH($K$5),DAY($K$5)),DATE(YEAR(A258),MONTH($K$5),DAY($K$5)),IF(A258&lt;DATE(YEAR(A258),MONTH($K$6),DAY($K$6)),DATE(YEAR(A258),MONTH($K$6),DAY($K$6)),DATE(YEAR(A258)+1,MONTH($K$3),DAY($K$3))))))</f>
        <v/>
      </c>
      <c r="B259" s="335" t="str">
        <f t="shared" si="71"/>
        <v/>
      </c>
      <c r="C259" s="362" t="str">
        <f t="shared" si="72"/>
        <v/>
      </c>
      <c r="D259" s="362" t="str">
        <f t="shared" si="76"/>
        <v/>
      </c>
      <c r="E259" s="362" t="str">
        <f t="shared" si="76"/>
        <v/>
      </c>
      <c r="F259" s="362" t="str">
        <f t="shared" si="76"/>
        <v/>
      </c>
      <c r="G259" s="362" t="str">
        <f t="shared" si="76"/>
        <v/>
      </c>
      <c r="H259" s="362" t="str">
        <f t="shared" si="76"/>
        <v/>
      </c>
      <c r="I259" s="362" t="str">
        <f t="shared" si="76"/>
        <v/>
      </c>
      <c r="J259" s="362" t="str">
        <f t="shared" si="76"/>
        <v/>
      </c>
      <c r="K259" s="362" t="str">
        <f t="shared" si="76"/>
        <v/>
      </c>
      <c r="L259" s="362" t="str">
        <f t="shared" si="76"/>
        <v/>
      </c>
      <c r="M259" s="362" t="str">
        <f t="shared" si="76"/>
        <v/>
      </c>
      <c r="N259" s="362" t="str">
        <f t="shared" si="76"/>
        <v/>
      </c>
      <c r="O259" s="362" t="str">
        <f t="shared" si="76"/>
        <v/>
      </c>
      <c r="P259" s="362" t="str">
        <f t="shared" si="76"/>
        <v/>
      </c>
      <c r="Q259" s="362" t="str">
        <f t="shared" si="76"/>
        <v/>
      </c>
      <c r="R259" s="362" t="str">
        <f t="shared" si="76"/>
        <v/>
      </c>
      <c r="S259" s="362" t="str">
        <f t="shared" si="76"/>
        <v/>
      </c>
      <c r="T259" s="362" t="str">
        <f t="shared" si="76"/>
        <v/>
      </c>
      <c r="U259" s="362" t="str">
        <f t="shared" si="76"/>
        <v/>
      </c>
      <c r="V259" s="362" t="str">
        <f t="shared" si="76"/>
        <v/>
      </c>
      <c r="W259" s="362" t="str">
        <f t="shared" si="76"/>
        <v/>
      </c>
      <c r="X259" s="362" t="str">
        <f t="shared" si="76"/>
        <v/>
      </c>
      <c r="Y259" s="362" t="str">
        <f t="shared" si="76"/>
        <v/>
      </c>
      <c r="Z259" s="362" t="str">
        <f t="shared" si="76"/>
        <v/>
      </c>
      <c r="AA259" s="362" t="str">
        <f t="shared" si="76"/>
        <v/>
      </c>
      <c r="AB259" s="362" t="str">
        <f t="shared" si="76"/>
        <v/>
      </c>
      <c r="AC259" s="362" t="str">
        <f t="shared" si="76"/>
        <v/>
      </c>
      <c r="AD259" s="362" t="str">
        <f t="shared" si="76"/>
        <v/>
      </c>
      <c r="AE259" s="362" t="str">
        <f t="shared" si="76"/>
        <v/>
      </c>
      <c r="AF259" s="362" t="str">
        <f t="shared" si="76"/>
        <v/>
      </c>
      <c r="AG259" s="362" t="str">
        <f t="shared" si="76"/>
        <v/>
      </c>
      <c r="AH259" s="362" t="str">
        <f t="shared" si="76"/>
        <v/>
      </c>
      <c r="AI259" s="362" t="str">
        <f t="shared" si="76"/>
        <v/>
      </c>
      <c r="AJ259" s="362" t="str">
        <f t="shared" si="76"/>
        <v/>
      </c>
      <c r="AK259" s="362" t="str">
        <f t="shared" si="76"/>
        <v/>
      </c>
      <c r="AL259" s="362" t="str">
        <f t="shared" si="76"/>
        <v/>
      </c>
      <c r="AM259" s="362" t="str">
        <f t="shared" si="76"/>
        <v/>
      </c>
      <c r="AN259" s="362" t="str">
        <f t="shared" si="76"/>
        <v/>
      </c>
      <c r="AO259" s="362" t="str">
        <f t="shared" si="76"/>
        <v/>
      </c>
      <c r="AP259" s="362" t="str">
        <f t="shared" si="76"/>
        <v/>
      </c>
      <c r="AQ259" s="362" t="str">
        <f t="shared" si="76"/>
        <v/>
      </c>
      <c r="AR259" s="362" t="str">
        <f t="shared" si="76"/>
        <v/>
      </c>
      <c r="AS259" s="362" t="str">
        <f t="shared" si="76"/>
        <v/>
      </c>
      <c r="AT259" s="362" t="str">
        <f t="shared" si="76"/>
        <v/>
      </c>
      <c r="AU259" s="362" t="str">
        <f t="shared" si="76"/>
        <v/>
      </c>
      <c r="AV259" s="362" t="str">
        <f t="shared" si="76"/>
        <v/>
      </c>
      <c r="AW259" s="362" t="str">
        <f t="shared" si="76"/>
        <v/>
      </c>
      <c r="AX259" s="362" t="str">
        <f t="shared" si="76"/>
        <v/>
      </c>
      <c r="AY259" s="362" t="str">
        <f t="shared" si="76"/>
        <v/>
      </c>
      <c r="AZ259" s="362" t="str">
        <f t="shared" si="76"/>
        <v/>
      </c>
      <c r="BA259" s="363" t="str">
        <f t="shared" si="76"/>
        <v/>
      </c>
    </row>
    <row r="260" spans="1:53" x14ac:dyDescent="0.2">
      <c r="A260" s="340" t="str">
        <f>IF($B240=COUNT($A247:$A259),"",IF(A259&lt;DATE(YEAR(A259),MONTH($K$4),DAY($K$4)),DATE(YEAR(A259),MONTH($K$4),DAY($K$4)),IF(A259&lt;DATE(YEAR(A259),MONTH($K$5),DAY($K$5)),DATE(YEAR(A259),MONTH($K$5),DAY($K$5)),IF(A259&lt;DATE(YEAR(A259),MONTH($K$6),DAY($K$6)),DATE(YEAR(A259),MONTH($K$6),DAY($K$6)),DATE(YEAR(A259)+1,MONTH($K$3),DAY($K$3))))))</f>
        <v/>
      </c>
      <c r="B260" s="335" t="str">
        <f t="shared" si="71"/>
        <v/>
      </c>
      <c r="C260" s="362" t="str">
        <f t="shared" si="72"/>
        <v/>
      </c>
      <c r="D260" s="362" t="str">
        <f t="shared" si="76"/>
        <v/>
      </c>
      <c r="E260" s="362" t="str">
        <f t="shared" si="76"/>
        <v/>
      </c>
      <c r="F260" s="362" t="str">
        <f t="shared" si="76"/>
        <v/>
      </c>
      <c r="G260" s="362" t="str">
        <f t="shared" si="76"/>
        <v/>
      </c>
      <c r="H260" s="362" t="str">
        <f t="shared" si="76"/>
        <v/>
      </c>
      <c r="I260" s="362" t="str">
        <f t="shared" si="76"/>
        <v/>
      </c>
      <c r="J260" s="362" t="str">
        <f t="shared" si="76"/>
        <v/>
      </c>
      <c r="K260" s="362" t="str">
        <f t="shared" si="76"/>
        <v/>
      </c>
      <c r="L260" s="362" t="str">
        <f t="shared" si="76"/>
        <v/>
      </c>
      <c r="M260" s="362" t="str">
        <f t="shared" si="76"/>
        <v/>
      </c>
      <c r="N260" s="362" t="str">
        <f t="shared" si="76"/>
        <v/>
      </c>
      <c r="O260" s="362" t="str">
        <f t="shared" si="76"/>
        <v/>
      </c>
      <c r="P260" s="362" t="str">
        <f t="shared" si="76"/>
        <v/>
      </c>
      <c r="Q260" s="362" t="str">
        <f t="shared" si="76"/>
        <v/>
      </c>
      <c r="R260" s="362" t="str">
        <f t="shared" si="76"/>
        <v/>
      </c>
      <c r="S260" s="362" t="str">
        <f t="shared" si="76"/>
        <v/>
      </c>
      <c r="T260" s="362" t="str">
        <f t="shared" si="76"/>
        <v/>
      </c>
      <c r="U260" s="362" t="str">
        <f t="shared" si="76"/>
        <v/>
      </c>
      <c r="V260" s="362" t="str">
        <f t="shared" si="76"/>
        <v/>
      </c>
      <c r="W260" s="362" t="str">
        <f t="shared" si="76"/>
        <v/>
      </c>
      <c r="X260" s="362" t="str">
        <f t="shared" si="76"/>
        <v/>
      </c>
      <c r="Y260" s="362" t="str">
        <f t="shared" si="76"/>
        <v/>
      </c>
      <c r="Z260" s="362" t="str">
        <f t="shared" si="76"/>
        <v/>
      </c>
      <c r="AA260" s="362" t="str">
        <f t="shared" si="76"/>
        <v/>
      </c>
      <c r="AB260" s="362" t="str">
        <f t="shared" si="76"/>
        <v/>
      </c>
      <c r="AC260" s="362" t="str">
        <f t="shared" si="76"/>
        <v/>
      </c>
      <c r="AD260" s="362" t="str">
        <f t="shared" si="76"/>
        <v/>
      </c>
      <c r="AE260" s="362" t="str">
        <f t="shared" si="76"/>
        <v/>
      </c>
      <c r="AF260" s="362" t="str">
        <f t="shared" si="76"/>
        <v/>
      </c>
      <c r="AG260" s="362" t="str">
        <f t="shared" si="76"/>
        <v/>
      </c>
      <c r="AH260" s="362" t="str">
        <f t="shared" si="76"/>
        <v/>
      </c>
      <c r="AI260" s="362" t="str">
        <f t="shared" si="76"/>
        <v/>
      </c>
      <c r="AJ260" s="362" t="str">
        <f t="shared" si="76"/>
        <v/>
      </c>
      <c r="AK260" s="362" t="str">
        <f t="shared" si="76"/>
        <v/>
      </c>
      <c r="AL260" s="362" t="str">
        <f t="shared" si="76"/>
        <v/>
      </c>
      <c r="AM260" s="362" t="str">
        <f t="shared" si="76"/>
        <v/>
      </c>
      <c r="AN260" s="362" t="str">
        <f t="shared" si="76"/>
        <v/>
      </c>
      <c r="AO260" s="362" t="str">
        <f t="shared" si="76"/>
        <v/>
      </c>
      <c r="AP260" s="362" t="str">
        <f t="shared" si="76"/>
        <v/>
      </c>
      <c r="AQ260" s="362" t="str">
        <f t="shared" si="76"/>
        <v/>
      </c>
      <c r="AR260" s="362" t="str">
        <f t="shared" si="76"/>
        <v/>
      </c>
      <c r="AS260" s="362" t="str">
        <f t="shared" si="76"/>
        <v/>
      </c>
      <c r="AT260" s="362" t="str">
        <f t="shared" si="76"/>
        <v/>
      </c>
      <c r="AU260" s="362" t="str">
        <f t="shared" si="76"/>
        <v/>
      </c>
      <c r="AV260" s="362" t="str">
        <f t="shared" si="76"/>
        <v/>
      </c>
      <c r="AW260" s="362" t="str">
        <f t="shared" si="76"/>
        <v/>
      </c>
      <c r="AX260" s="362" t="str">
        <f t="shared" si="76"/>
        <v/>
      </c>
      <c r="AY260" s="362" t="str">
        <f t="shared" si="76"/>
        <v/>
      </c>
      <c r="AZ260" s="362" t="str">
        <f t="shared" si="76"/>
        <v/>
      </c>
      <c r="BA260" s="363" t="str">
        <f t="shared" si="76"/>
        <v/>
      </c>
    </row>
    <row r="261" spans="1:53" x14ac:dyDescent="0.2">
      <c r="A261" s="340" t="str">
        <f>IF($B240=COUNT($A247:$A260),"",IF(A260&lt;DATE(YEAR(A260),MONTH($K$4),DAY($K$4)),DATE(YEAR(A260),MONTH($K$4),DAY($K$4)),IF(A260&lt;DATE(YEAR(A260),MONTH($K$5),DAY($K$5)),DATE(YEAR(A260),MONTH($K$5),DAY($K$5)),IF(A260&lt;DATE(YEAR(A260),MONTH($K$6),DAY($K$6)),DATE(YEAR(A260),MONTH($K$6),DAY($K$6)),DATE(YEAR(A260)+1,MONTH($K$3),DAY($K$3))))))</f>
        <v/>
      </c>
      <c r="B261" s="335" t="str">
        <f t="shared" si="71"/>
        <v/>
      </c>
      <c r="C261" s="362" t="str">
        <f t="shared" si="72"/>
        <v/>
      </c>
      <c r="D261" s="362" t="str">
        <f t="shared" si="76"/>
        <v/>
      </c>
      <c r="E261" s="362" t="str">
        <f t="shared" si="76"/>
        <v/>
      </c>
      <c r="F261" s="362" t="str">
        <f t="shared" si="76"/>
        <v/>
      </c>
      <c r="G261" s="362" t="str">
        <f t="shared" si="76"/>
        <v/>
      </c>
      <c r="H261" s="362" t="str">
        <f t="shared" si="76"/>
        <v/>
      </c>
      <c r="I261" s="362" t="str">
        <f t="shared" si="76"/>
        <v/>
      </c>
      <c r="J261" s="362" t="str">
        <f t="shared" si="76"/>
        <v/>
      </c>
      <c r="K261" s="362" t="str">
        <f t="shared" si="76"/>
        <v/>
      </c>
      <c r="L261" s="362" t="str">
        <f t="shared" si="76"/>
        <v/>
      </c>
      <c r="M261" s="362" t="str">
        <f t="shared" si="76"/>
        <v/>
      </c>
      <c r="N261" s="362" t="str">
        <f t="shared" si="76"/>
        <v/>
      </c>
      <c r="O261" s="362" t="str">
        <f t="shared" si="76"/>
        <v/>
      </c>
      <c r="P261" s="362" t="str">
        <f t="shared" si="76"/>
        <v/>
      </c>
      <c r="Q261" s="362" t="str">
        <f t="shared" si="76"/>
        <v/>
      </c>
      <c r="R261" s="362" t="str">
        <f t="shared" si="76"/>
        <v/>
      </c>
      <c r="S261" s="362" t="str">
        <f t="shared" si="76"/>
        <v/>
      </c>
      <c r="T261" s="362" t="str">
        <f t="shared" si="76"/>
        <v/>
      </c>
      <c r="U261" s="362" t="str">
        <f t="shared" si="76"/>
        <v/>
      </c>
      <c r="V261" s="362" t="str">
        <f t="shared" si="76"/>
        <v/>
      </c>
      <c r="W261" s="362" t="str">
        <f t="shared" si="76"/>
        <v/>
      </c>
      <c r="X261" s="362" t="str">
        <f t="shared" si="76"/>
        <v/>
      </c>
      <c r="Y261" s="362" t="str">
        <f t="shared" si="76"/>
        <v/>
      </c>
      <c r="Z261" s="362" t="str">
        <f t="shared" si="76"/>
        <v/>
      </c>
      <c r="AA261" s="362" t="str">
        <f t="shared" si="76"/>
        <v/>
      </c>
      <c r="AB261" s="362" t="str">
        <f t="shared" si="76"/>
        <v/>
      </c>
      <c r="AC261" s="362" t="str">
        <f t="shared" si="76"/>
        <v/>
      </c>
      <c r="AD261" s="362" t="str">
        <f t="shared" si="76"/>
        <v/>
      </c>
      <c r="AE261" s="362" t="str">
        <f t="shared" si="76"/>
        <v/>
      </c>
      <c r="AF261" s="362" t="str">
        <f t="shared" si="76"/>
        <v/>
      </c>
      <c r="AG261" s="362" t="str">
        <f t="shared" si="76"/>
        <v/>
      </c>
      <c r="AH261" s="362" t="str">
        <f t="shared" si="76"/>
        <v/>
      </c>
      <c r="AI261" s="362" t="str">
        <f t="shared" si="76"/>
        <v/>
      </c>
      <c r="AJ261" s="362" t="str">
        <f t="shared" si="76"/>
        <v/>
      </c>
      <c r="AK261" s="362" t="str">
        <f t="shared" si="76"/>
        <v/>
      </c>
      <c r="AL261" s="362" t="str">
        <f t="shared" si="76"/>
        <v/>
      </c>
      <c r="AM261" s="362" t="str">
        <f t="shared" si="76"/>
        <v/>
      </c>
      <c r="AN261" s="362" t="str">
        <f t="shared" si="76"/>
        <v/>
      </c>
      <c r="AO261" s="362" t="str">
        <f t="shared" si="76"/>
        <v/>
      </c>
      <c r="AP261" s="362" t="str">
        <f t="shared" si="76"/>
        <v/>
      </c>
      <c r="AQ261" s="362" t="str">
        <f t="shared" si="76"/>
        <v/>
      </c>
      <c r="AR261" s="362" t="str">
        <f t="shared" si="76"/>
        <v/>
      </c>
      <c r="AS261" s="362" t="str">
        <f t="shared" si="76"/>
        <v/>
      </c>
      <c r="AT261" s="362" t="str">
        <f t="shared" si="76"/>
        <v/>
      </c>
      <c r="AU261" s="362" t="str">
        <f t="shared" si="76"/>
        <v/>
      </c>
      <c r="AV261" s="362" t="str">
        <f t="shared" si="76"/>
        <v/>
      </c>
      <c r="AW261" s="362" t="str">
        <f t="shared" si="76"/>
        <v/>
      </c>
      <c r="AX261" s="362" t="str">
        <f t="shared" si="76"/>
        <v/>
      </c>
      <c r="AY261" s="362" t="str">
        <f t="shared" si="76"/>
        <v/>
      </c>
      <c r="AZ261" s="362" t="str">
        <f t="shared" si="76"/>
        <v/>
      </c>
      <c r="BA261" s="363" t="str">
        <f t="shared" si="76"/>
        <v/>
      </c>
    </row>
    <row r="262" spans="1:53" x14ac:dyDescent="0.2">
      <c r="A262" s="340" t="str">
        <f>IF($B240=COUNT($A247:$A261),"",IF(A261&lt;DATE(YEAR(A261),MONTH($K$4),DAY($K$4)),DATE(YEAR(A261),MONTH($K$4),DAY($K$4)),IF(A261&lt;DATE(YEAR(A261),MONTH($K$5),DAY($K$5)),DATE(YEAR(A261),MONTH($K$5),DAY($K$5)),IF(A261&lt;DATE(YEAR(A261),MONTH($K$6),DAY($K$6)),DATE(YEAR(A261),MONTH($K$6),DAY($K$6)),DATE(YEAR(A261)+1,MONTH($K$3),DAY($K$3))))))</f>
        <v/>
      </c>
      <c r="B262" s="335" t="str">
        <f t="shared" si="71"/>
        <v/>
      </c>
      <c r="C262" s="362" t="str">
        <f t="shared" si="72"/>
        <v/>
      </c>
      <c r="D262" s="362" t="str">
        <f t="shared" si="76"/>
        <v/>
      </c>
      <c r="E262" s="362" t="str">
        <f t="shared" si="76"/>
        <v/>
      </c>
      <c r="F262" s="362" t="str">
        <f t="shared" si="76"/>
        <v/>
      </c>
      <c r="G262" s="362" t="str">
        <f t="shared" si="76"/>
        <v/>
      </c>
      <c r="H262" s="362" t="str">
        <f t="shared" si="76"/>
        <v/>
      </c>
      <c r="I262" s="362" t="str">
        <f t="shared" si="76"/>
        <v/>
      </c>
      <c r="J262" s="362" t="str">
        <f t="shared" si="76"/>
        <v/>
      </c>
      <c r="K262" s="362" t="str">
        <f t="shared" si="76"/>
        <v/>
      </c>
      <c r="L262" s="362" t="str">
        <f t="shared" si="76"/>
        <v/>
      </c>
      <c r="M262" s="362" t="str">
        <f t="shared" si="76"/>
        <v/>
      </c>
      <c r="N262" s="362" t="str">
        <f t="shared" si="76"/>
        <v/>
      </c>
      <c r="O262" s="362" t="str">
        <f t="shared" si="76"/>
        <v/>
      </c>
      <c r="P262" s="362" t="str">
        <f t="shared" si="76"/>
        <v/>
      </c>
      <c r="Q262" s="362" t="str">
        <f t="shared" si="76"/>
        <v/>
      </c>
      <c r="R262" s="362" t="str">
        <f t="shared" si="76"/>
        <v/>
      </c>
      <c r="S262" s="362" t="str">
        <f t="shared" si="76"/>
        <v/>
      </c>
      <c r="T262" s="362" t="str">
        <f t="shared" si="76"/>
        <v/>
      </c>
      <c r="U262" s="362" t="str">
        <f t="shared" si="76"/>
        <v/>
      </c>
      <c r="V262" s="362" t="str">
        <f t="shared" si="76"/>
        <v/>
      </c>
      <c r="W262" s="362" t="str">
        <f t="shared" si="76"/>
        <v/>
      </c>
      <c r="X262" s="362" t="str">
        <f t="shared" si="76"/>
        <v/>
      </c>
      <c r="Y262" s="362" t="str">
        <f t="shared" si="76"/>
        <v/>
      </c>
      <c r="Z262" s="362" t="str">
        <f t="shared" si="76"/>
        <v/>
      </c>
      <c r="AA262" s="362" t="str">
        <f t="shared" si="76"/>
        <v/>
      </c>
      <c r="AB262" s="362" t="str">
        <f t="shared" si="76"/>
        <v/>
      </c>
      <c r="AC262" s="362" t="str">
        <f t="shared" si="76"/>
        <v/>
      </c>
      <c r="AD262" s="362" t="str">
        <f t="shared" si="76"/>
        <v/>
      </c>
      <c r="AE262" s="362" t="str">
        <f t="shared" si="76"/>
        <v/>
      </c>
      <c r="AF262" s="362" t="str">
        <f t="shared" si="76"/>
        <v/>
      </c>
      <c r="AG262" s="362" t="str">
        <f t="shared" si="76"/>
        <v/>
      </c>
      <c r="AH262" s="362" t="str">
        <f t="shared" si="76"/>
        <v/>
      </c>
      <c r="AI262" s="362" t="str">
        <f t="shared" si="76"/>
        <v/>
      </c>
      <c r="AJ262" s="362" t="str">
        <f t="shared" si="76"/>
        <v/>
      </c>
      <c r="AK262" s="362" t="str">
        <f t="shared" si="76"/>
        <v/>
      </c>
      <c r="AL262" s="362" t="str">
        <f t="shared" si="76"/>
        <v/>
      </c>
      <c r="AM262" s="362" t="str">
        <f t="shared" si="76"/>
        <v/>
      </c>
      <c r="AN262" s="362" t="str">
        <f t="shared" si="76"/>
        <v/>
      </c>
      <c r="AO262" s="362" t="str">
        <f t="shared" si="76"/>
        <v/>
      </c>
      <c r="AP262" s="362" t="str">
        <f t="shared" si="76"/>
        <v/>
      </c>
      <c r="AQ262" s="362" t="str">
        <f t="shared" si="76"/>
        <v/>
      </c>
      <c r="AR262" s="362" t="str">
        <f t="shared" si="76"/>
        <v/>
      </c>
      <c r="AS262" s="362" t="str">
        <f t="shared" si="76"/>
        <v/>
      </c>
      <c r="AT262" s="362" t="str">
        <f t="shared" si="76"/>
        <v/>
      </c>
      <c r="AU262" s="362" t="str">
        <f t="shared" si="76"/>
        <v/>
      </c>
      <c r="AV262" s="362" t="str">
        <f t="shared" si="76"/>
        <v/>
      </c>
      <c r="AW262" s="362" t="str">
        <f t="shared" si="76"/>
        <v/>
      </c>
      <c r="AX262" s="362" t="str">
        <f t="shared" si="76"/>
        <v/>
      </c>
      <c r="AY262" s="362" t="str">
        <f t="shared" si="76"/>
        <v/>
      </c>
      <c r="AZ262" s="362" t="str">
        <f t="shared" si="76"/>
        <v/>
      </c>
      <c r="BA262" s="363" t="str">
        <f t="shared" si="76"/>
        <v/>
      </c>
    </row>
    <row r="263" spans="1:53" x14ac:dyDescent="0.2">
      <c r="A263" s="340" t="str">
        <f>IF($B240=COUNT($A247:$A262),"",IF(A262&lt;DATE(YEAR(A262),MONTH($K$4),DAY($K$4)),DATE(YEAR(A262),MONTH($K$4),DAY($K$4)),IF(A262&lt;DATE(YEAR(A262),MONTH($K$5),DAY($K$5)),DATE(YEAR(A262),MONTH($K$5),DAY($K$5)),IF(A262&lt;DATE(YEAR(A262),MONTH($K$6),DAY($K$6)),DATE(YEAR(A262),MONTH($K$6),DAY($K$6)),DATE(YEAR(A262)+1,MONTH($K$3),DAY($K$3))))))</f>
        <v/>
      </c>
      <c r="B263" s="335" t="str">
        <f t="shared" si="71"/>
        <v/>
      </c>
      <c r="C263" s="362" t="str">
        <f t="shared" si="72"/>
        <v/>
      </c>
      <c r="D263" s="362" t="str">
        <f t="shared" si="76"/>
        <v/>
      </c>
      <c r="E263" s="362" t="str">
        <f t="shared" si="76"/>
        <v/>
      </c>
      <c r="F263" s="362" t="str">
        <f t="shared" si="76"/>
        <v/>
      </c>
      <c r="G263" s="362" t="str">
        <f t="shared" si="76"/>
        <v/>
      </c>
      <c r="H263" s="362" t="str">
        <f t="shared" si="76"/>
        <v/>
      </c>
      <c r="I263" s="362" t="str">
        <f t="shared" si="76"/>
        <v/>
      </c>
      <c r="J263" s="362" t="str">
        <f t="shared" si="76"/>
        <v/>
      </c>
      <c r="K263" s="362" t="str">
        <f t="shared" si="76"/>
        <v/>
      </c>
      <c r="L263" s="362" t="str">
        <f t="shared" si="76"/>
        <v/>
      </c>
      <c r="M263" s="362" t="str">
        <f t="shared" si="76"/>
        <v/>
      </c>
      <c r="N263" s="362" t="str">
        <f t="shared" si="76"/>
        <v/>
      </c>
      <c r="O263" s="362" t="str">
        <f t="shared" si="76"/>
        <v/>
      </c>
      <c r="P263" s="362" t="str">
        <f t="shared" si="76"/>
        <v/>
      </c>
      <c r="Q263" s="362" t="str">
        <f t="shared" si="76"/>
        <v/>
      </c>
      <c r="R263" s="362" t="str">
        <f t="shared" si="76"/>
        <v/>
      </c>
      <c r="S263" s="362" t="str">
        <f t="shared" si="76"/>
        <v/>
      </c>
      <c r="T263" s="362" t="str">
        <f t="shared" si="76"/>
        <v/>
      </c>
      <c r="U263" s="362" t="str">
        <f t="shared" si="76"/>
        <v/>
      </c>
      <c r="V263" s="362" t="str">
        <f t="shared" si="76"/>
        <v/>
      </c>
      <c r="W263" s="362" t="str">
        <f t="shared" si="76"/>
        <v/>
      </c>
      <c r="X263" s="362" t="str">
        <f t="shared" si="76"/>
        <v/>
      </c>
      <c r="Y263" s="362" t="str">
        <f t="shared" si="76"/>
        <v/>
      </c>
      <c r="Z263" s="362" t="str">
        <f t="shared" si="76"/>
        <v/>
      </c>
      <c r="AA263" s="362" t="str">
        <f t="shared" si="76"/>
        <v/>
      </c>
      <c r="AB263" s="362" t="str">
        <f t="shared" si="76"/>
        <v/>
      </c>
      <c r="AC263" s="362" t="str">
        <f t="shared" si="76"/>
        <v/>
      </c>
      <c r="AD263" s="362" t="str">
        <f t="shared" si="76"/>
        <v/>
      </c>
      <c r="AE263" s="362" t="str">
        <f t="shared" si="76"/>
        <v/>
      </c>
      <c r="AF263" s="362" t="str">
        <f t="shared" si="76"/>
        <v/>
      </c>
      <c r="AG263" s="362" t="str">
        <f t="shared" si="76"/>
        <v/>
      </c>
      <c r="AH263" s="362" t="str">
        <f t="shared" ref="D263:BA266" si="77">IF(AND(ISNUMBER($A263),AH$46&gt;AH$47),AH$244/$B$240,"")</f>
        <v/>
      </c>
      <c r="AI263" s="362" t="str">
        <f t="shared" si="77"/>
        <v/>
      </c>
      <c r="AJ263" s="362" t="str">
        <f t="shared" si="77"/>
        <v/>
      </c>
      <c r="AK263" s="362" t="str">
        <f t="shared" si="77"/>
        <v/>
      </c>
      <c r="AL263" s="362" t="str">
        <f t="shared" si="77"/>
        <v/>
      </c>
      <c r="AM263" s="362" t="str">
        <f t="shared" si="77"/>
        <v/>
      </c>
      <c r="AN263" s="362" t="str">
        <f t="shared" si="77"/>
        <v/>
      </c>
      <c r="AO263" s="362" t="str">
        <f t="shared" si="77"/>
        <v/>
      </c>
      <c r="AP263" s="362" t="str">
        <f t="shared" si="77"/>
        <v/>
      </c>
      <c r="AQ263" s="362" t="str">
        <f t="shared" si="77"/>
        <v/>
      </c>
      <c r="AR263" s="362" t="str">
        <f t="shared" si="77"/>
        <v/>
      </c>
      <c r="AS263" s="362" t="str">
        <f t="shared" si="77"/>
        <v/>
      </c>
      <c r="AT263" s="362" t="str">
        <f t="shared" si="77"/>
        <v/>
      </c>
      <c r="AU263" s="362" t="str">
        <f t="shared" si="77"/>
        <v/>
      </c>
      <c r="AV263" s="362" t="str">
        <f t="shared" si="77"/>
        <v/>
      </c>
      <c r="AW263" s="362" t="str">
        <f t="shared" si="77"/>
        <v/>
      </c>
      <c r="AX263" s="362" t="str">
        <f t="shared" si="77"/>
        <v/>
      </c>
      <c r="AY263" s="362" t="str">
        <f t="shared" si="77"/>
        <v/>
      </c>
      <c r="AZ263" s="362" t="str">
        <f t="shared" si="77"/>
        <v/>
      </c>
      <c r="BA263" s="363" t="str">
        <f t="shared" si="77"/>
        <v/>
      </c>
    </row>
    <row r="264" spans="1:53" x14ac:dyDescent="0.2">
      <c r="A264" s="340" t="str">
        <f>IF($B240=COUNT($A247:$A263),"",IF(A263&lt;DATE(YEAR(A263),MONTH($K$4),DAY($K$4)),DATE(YEAR(A263),MONTH($K$4),DAY($K$4)),IF(A263&lt;DATE(YEAR(A263),MONTH($K$5),DAY($K$5)),DATE(YEAR(A263),MONTH($K$5),DAY($K$5)),IF(A263&lt;DATE(YEAR(A263),MONTH($K$6),DAY($K$6)),DATE(YEAR(A263),MONTH($K$6),DAY($K$6)),DATE(YEAR(A263)+1,MONTH($K$3),DAY($K$3))))))</f>
        <v/>
      </c>
      <c r="B264" s="335" t="str">
        <f t="shared" si="71"/>
        <v/>
      </c>
      <c r="C264" s="362" t="str">
        <f t="shared" si="72"/>
        <v/>
      </c>
      <c r="D264" s="362" t="str">
        <f t="shared" si="77"/>
        <v/>
      </c>
      <c r="E264" s="362" t="str">
        <f t="shared" si="77"/>
        <v/>
      </c>
      <c r="F264" s="362" t="str">
        <f t="shared" si="77"/>
        <v/>
      </c>
      <c r="G264" s="362" t="str">
        <f t="shared" si="77"/>
        <v/>
      </c>
      <c r="H264" s="362" t="str">
        <f t="shared" si="77"/>
        <v/>
      </c>
      <c r="I264" s="362" t="str">
        <f t="shared" si="77"/>
        <v/>
      </c>
      <c r="J264" s="362" t="str">
        <f t="shared" si="77"/>
        <v/>
      </c>
      <c r="K264" s="362" t="str">
        <f t="shared" si="77"/>
        <v/>
      </c>
      <c r="L264" s="362" t="str">
        <f t="shared" si="77"/>
        <v/>
      </c>
      <c r="M264" s="362" t="str">
        <f t="shared" si="77"/>
        <v/>
      </c>
      <c r="N264" s="362" t="str">
        <f t="shared" si="77"/>
        <v/>
      </c>
      <c r="O264" s="362" t="str">
        <f t="shared" si="77"/>
        <v/>
      </c>
      <c r="P264" s="362" t="str">
        <f t="shared" si="77"/>
        <v/>
      </c>
      <c r="Q264" s="362" t="str">
        <f t="shared" si="77"/>
        <v/>
      </c>
      <c r="R264" s="362" t="str">
        <f t="shared" si="77"/>
        <v/>
      </c>
      <c r="S264" s="362" t="str">
        <f t="shared" si="77"/>
        <v/>
      </c>
      <c r="T264" s="362" t="str">
        <f t="shared" si="77"/>
        <v/>
      </c>
      <c r="U264" s="362" t="str">
        <f t="shared" si="77"/>
        <v/>
      </c>
      <c r="V264" s="362" t="str">
        <f t="shared" si="77"/>
        <v/>
      </c>
      <c r="W264" s="362" t="str">
        <f t="shared" si="77"/>
        <v/>
      </c>
      <c r="X264" s="362" t="str">
        <f t="shared" si="77"/>
        <v/>
      </c>
      <c r="Y264" s="362" t="str">
        <f t="shared" si="77"/>
        <v/>
      </c>
      <c r="Z264" s="362" t="str">
        <f t="shared" si="77"/>
        <v/>
      </c>
      <c r="AA264" s="362" t="str">
        <f t="shared" si="77"/>
        <v/>
      </c>
      <c r="AB264" s="362" t="str">
        <f t="shared" si="77"/>
        <v/>
      </c>
      <c r="AC264" s="362" t="str">
        <f t="shared" si="77"/>
        <v/>
      </c>
      <c r="AD264" s="362" t="str">
        <f t="shared" si="77"/>
        <v/>
      </c>
      <c r="AE264" s="362" t="str">
        <f t="shared" si="77"/>
        <v/>
      </c>
      <c r="AF264" s="362" t="str">
        <f t="shared" si="77"/>
        <v/>
      </c>
      <c r="AG264" s="362" t="str">
        <f t="shared" si="77"/>
        <v/>
      </c>
      <c r="AH264" s="362" t="str">
        <f t="shared" si="77"/>
        <v/>
      </c>
      <c r="AI264" s="362" t="str">
        <f t="shared" si="77"/>
        <v/>
      </c>
      <c r="AJ264" s="362" t="str">
        <f t="shared" si="77"/>
        <v/>
      </c>
      <c r="AK264" s="362" t="str">
        <f t="shared" si="77"/>
        <v/>
      </c>
      <c r="AL264" s="362" t="str">
        <f t="shared" si="77"/>
        <v/>
      </c>
      <c r="AM264" s="362" t="str">
        <f t="shared" si="77"/>
        <v/>
      </c>
      <c r="AN264" s="362" t="str">
        <f t="shared" si="77"/>
        <v/>
      </c>
      <c r="AO264" s="362" t="str">
        <f t="shared" si="77"/>
        <v/>
      </c>
      <c r="AP264" s="362" t="str">
        <f t="shared" si="77"/>
        <v/>
      </c>
      <c r="AQ264" s="362" t="str">
        <f t="shared" si="77"/>
        <v/>
      </c>
      <c r="AR264" s="362" t="str">
        <f t="shared" si="77"/>
        <v/>
      </c>
      <c r="AS264" s="362" t="str">
        <f t="shared" si="77"/>
        <v/>
      </c>
      <c r="AT264" s="362" t="str">
        <f t="shared" si="77"/>
        <v/>
      </c>
      <c r="AU264" s="362" t="str">
        <f t="shared" si="77"/>
        <v/>
      </c>
      <c r="AV264" s="362" t="str">
        <f t="shared" si="77"/>
        <v/>
      </c>
      <c r="AW264" s="362" t="str">
        <f t="shared" si="77"/>
        <v/>
      </c>
      <c r="AX264" s="362" t="str">
        <f t="shared" si="77"/>
        <v/>
      </c>
      <c r="AY264" s="362" t="str">
        <f t="shared" si="77"/>
        <v/>
      </c>
      <c r="AZ264" s="362" t="str">
        <f t="shared" si="77"/>
        <v/>
      </c>
      <c r="BA264" s="363" t="str">
        <f t="shared" si="77"/>
        <v/>
      </c>
    </row>
    <row r="265" spans="1:53" x14ac:dyDescent="0.2">
      <c r="A265" s="340" t="str">
        <f>IF($B240=COUNT($A247:$A264),"",IF(A264&lt;DATE(YEAR(A264),MONTH($K$4),DAY($K$4)),DATE(YEAR(A264),MONTH($K$4),DAY($K$4)),IF(A264&lt;DATE(YEAR(A264),MONTH($K$5),DAY($K$5)),DATE(YEAR(A264),MONTH($K$5),DAY($K$5)),IF(A264&lt;DATE(YEAR(A264),MONTH($K$6),DAY($K$6)),DATE(YEAR(A264),MONTH($K$6),DAY($K$6)),DATE(YEAR(A264)+1,MONTH($K$3),DAY($K$3))))))</f>
        <v/>
      </c>
      <c r="B265" s="335" t="str">
        <f t="shared" si="71"/>
        <v/>
      </c>
      <c r="C265" s="362" t="str">
        <f t="shared" si="72"/>
        <v/>
      </c>
      <c r="D265" s="362" t="str">
        <f t="shared" si="77"/>
        <v/>
      </c>
      <c r="E265" s="362" t="str">
        <f t="shared" si="77"/>
        <v/>
      </c>
      <c r="F265" s="362" t="str">
        <f t="shared" si="77"/>
        <v/>
      </c>
      <c r="G265" s="362" t="str">
        <f t="shared" si="77"/>
        <v/>
      </c>
      <c r="H265" s="362" t="str">
        <f t="shared" si="77"/>
        <v/>
      </c>
      <c r="I265" s="362" t="str">
        <f t="shared" si="77"/>
        <v/>
      </c>
      <c r="J265" s="362" t="str">
        <f t="shared" si="77"/>
        <v/>
      </c>
      <c r="K265" s="362" t="str">
        <f t="shared" si="77"/>
        <v/>
      </c>
      <c r="L265" s="362" t="str">
        <f t="shared" si="77"/>
        <v/>
      </c>
      <c r="M265" s="362" t="str">
        <f t="shared" si="77"/>
        <v/>
      </c>
      <c r="N265" s="362" t="str">
        <f t="shared" si="77"/>
        <v/>
      </c>
      <c r="O265" s="362" t="str">
        <f t="shared" si="77"/>
        <v/>
      </c>
      <c r="P265" s="362" t="str">
        <f t="shared" si="77"/>
        <v/>
      </c>
      <c r="Q265" s="362" t="str">
        <f t="shared" si="77"/>
        <v/>
      </c>
      <c r="R265" s="362" t="str">
        <f t="shared" si="77"/>
        <v/>
      </c>
      <c r="S265" s="362" t="str">
        <f t="shared" si="77"/>
        <v/>
      </c>
      <c r="T265" s="362" t="str">
        <f t="shared" si="77"/>
        <v/>
      </c>
      <c r="U265" s="362" t="str">
        <f t="shared" si="77"/>
        <v/>
      </c>
      <c r="V265" s="362" t="str">
        <f t="shared" si="77"/>
        <v/>
      </c>
      <c r="W265" s="362" t="str">
        <f t="shared" si="77"/>
        <v/>
      </c>
      <c r="X265" s="362" t="str">
        <f t="shared" si="77"/>
        <v/>
      </c>
      <c r="Y265" s="362" t="str">
        <f t="shared" si="77"/>
        <v/>
      </c>
      <c r="Z265" s="362" t="str">
        <f t="shared" si="77"/>
        <v/>
      </c>
      <c r="AA265" s="362" t="str">
        <f t="shared" si="77"/>
        <v/>
      </c>
      <c r="AB265" s="362" t="str">
        <f t="shared" si="77"/>
        <v/>
      </c>
      <c r="AC265" s="362" t="str">
        <f t="shared" si="77"/>
        <v/>
      </c>
      <c r="AD265" s="362" t="str">
        <f t="shared" si="77"/>
        <v/>
      </c>
      <c r="AE265" s="362" t="str">
        <f t="shared" si="77"/>
        <v/>
      </c>
      <c r="AF265" s="362" t="str">
        <f t="shared" si="77"/>
        <v/>
      </c>
      <c r="AG265" s="362" t="str">
        <f t="shared" si="77"/>
        <v/>
      </c>
      <c r="AH265" s="362" t="str">
        <f t="shared" si="77"/>
        <v/>
      </c>
      <c r="AI265" s="362" t="str">
        <f t="shared" si="77"/>
        <v/>
      </c>
      <c r="AJ265" s="362" t="str">
        <f t="shared" si="77"/>
        <v/>
      </c>
      <c r="AK265" s="362" t="str">
        <f t="shared" si="77"/>
        <v/>
      </c>
      <c r="AL265" s="362" t="str">
        <f t="shared" si="77"/>
        <v/>
      </c>
      <c r="AM265" s="362" t="str">
        <f t="shared" si="77"/>
        <v/>
      </c>
      <c r="AN265" s="362" t="str">
        <f t="shared" si="77"/>
        <v/>
      </c>
      <c r="AO265" s="362" t="str">
        <f t="shared" si="77"/>
        <v/>
      </c>
      <c r="AP265" s="362" t="str">
        <f t="shared" si="77"/>
        <v/>
      </c>
      <c r="AQ265" s="362" t="str">
        <f t="shared" si="77"/>
        <v/>
      </c>
      <c r="AR265" s="362" t="str">
        <f t="shared" si="77"/>
        <v/>
      </c>
      <c r="AS265" s="362" t="str">
        <f t="shared" si="77"/>
        <v/>
      </c>
      <c r="AT265" s="362" t="str">
        <f t="shared" si="77"/>
        <v/>
      </c>
      <c r="AU265" s="362" t="str">
        <f t="shared" si="77"/>
        <v/>
      </c>
      <c r="AV265" s="362" t="str">
        <f t="shared" si="77"/>
        <v/>
      </c>
      <c r="AW265" s="362" t="str">
        <f t="shared" si="77"/>
        <v/>
      </c>
      <c r="AX265" s="362" t="str">
        <f t="shared" si="77"/>
        <v/>
      </c>
      <c r="AY265" s="362" t="str">
        <f t="shared" si="77"/>
        <v/>
      </c>
      <c r="AZ265" s="362" t="str">
        <f t="shared" si="77"/>
        <v/>
      </c>
      <c r="BA265" s="363" t="str">
        <f t="shared" si="77"/>
        <v/>
      </c>
    </row>
    <row r="266" spans="1:53" ht="13.5" thickBot="1" x14ac:dyDescent="0.25">
      <c r="A266" s="340" t="str">
        <f>IF($B240=COUNT($A247:$A265),"",IF(A265&lt;DATE(YEAR(A265),MONTH($K$4),DAY($K$4)),DATE(YEAR(A265),MONTH($K$4),DAY($K$4)),IF(A265&lt;DATE(YEAR(A265),MONTH($K$5),DAY($K$5)),DATE(YEAR(A265),MONTH($K$5),DAY($K$5)),IF(A265&lt;DATE(YEAR(A265),MONTH($K$6),DAY($K$6)),DATE(YEAR(A265),MONTH($K$6),DAY($K$6)),DATE(YEAR(A265)+1,MONTH($K$3),DAY($K$3))))))</f>
        <v/>
      </c>
      <c r="B266" s="342" t="str">
        <f t="shared" si="71"/>
        <v/>
      </c>
      <c r="C266" s="364" t="str">
        <f t="shared" si="72"/>
        <v/>
      </c>
      <c r="D266" s="364" t="str">
        <f t="shared" si="77"/>
        <v/>
      </c>
      <c r="E266" s="364" t="str">
        <f t="shared" si="77"/>
        <v/>
      </c>
      <c r="F266" s="364" t="str">
        <f t="shared" si="77"/>
        <v/>
      </c>
      <c r="G266" s="364" t="str">
        <f t="shared" si="77"/>
        <v/>
      </c>
      <c r="H266" s="364" t="str">
        <f t="shared" si="77"/>
        <v/>
      </c>
      <c r="I266" s="364" t="str">
        <f t="shared" si="77"/>
        <v/>
      </c>
      <c r="J266" s="364" t="str">
        <f t="shared" si="77"/>
        <v/>
      </c>
      <c r="K266" s="364" t="str">
        <f t="shared" si="77"/>
        <v/>
      </c>
      <c r="L266" s="364" t="str">
        <f t="shared" si="77"/>
        <v/>
      </c>
      <c r="M266" s="364" t="str">
        <f t="shared" si="77"/>
        <v/>
      </c>
      <c r="N266" s="364" t="str">
        <f t="shared" si="77"/>
        <v/>
      </c>
      <c r="O266" s="364" t="str">
        <f t="shared" si="77"/>
        <v/>
      </c>
      <c r="P266" s="364" t="str">
        <f t="shared" si="77"/>
        <v/>
      </c>
      <c r="Q266" s="364" t="str">
        <f t="shared" si="77"/>
        <v/>
      </c>
      <c r="R266" s="364" t="str">
        <f t="shared" si="77"/>
        <v/>
      </c>
      <c r="S266" s="364" t="str">
        <f t="shared" si="77"/>
        <v/>
      </c>
      <c r="T266" s="364" t="str">
        <f t="shared" si="77"/>
        <v/>
      </c>
      <c r="U266" s="364" t="str">
        <f t="shared" si="77"/>
        <v/>
      </c>
      <c r="V266" s="364" t="str">
        <f t="shared" si="77"/>
        <v/>
      </c>
      <c r="W266" s="364" t="str">
        <f t="shared" si="77"/>
        <v/>
      </c>
      <c r="X266" s="364" t="str">
        <f t="shared" si="77"/>
        <v/>
      </c>
      <c r="Y266" s="364" t="str">
        <f t="shared" si="77"/>
        <v/>
      </c>
      <c r="Z266" s="364" t="str">
        <f t="shared" si="77"/>
        <v/>
      </c>
      <c r="AA266" s="364" t="str">
        <f t="shared" si="77"/>
        <v/>
      </c>
      <c r="AB266" s="364" t="str">
        <f t="shared" si="77"/>
        <v/>
      </c>
      <c r="AC266" s="364" t="str">
        <f t="shared" si="77"/>
        <v/>
      </c>
      <c r="AD266" s="364" t="str">
        <f t="shared" si="77"/>
        <v/>
      </c>
      <c r="AE266" s="364" t="str">
        <f t="shared" si="77"/>
        <v/>
      </c>
      <c r="AF266" s="364" t="str">
        <f t="shared" si="77"/>
        <v/>
      </c>
      <c r="AG266" s="364" t="str">
        <f t="shared" si="77"/>
        <v/>
      </c>
      <c r="AH266" s="364" t="str">
        <f t="shared" si="77"/>
        <v/>
      </c>
      <c r="AI266" s="364" t="str">
        <f t="shared" si="77"/>
        <v/>
      </c>
      <c r="AJ266" s="364" t="str">
        <f t="shared" si="77"/>
        <v/>
      </c>
      <c r="AK266" s="364" t="str">
        <f t="shared" si="77"/>
        <v/>
      </c>
      <c r="AL266" s="364" t="str">
        <f t="shared" si="77"/>
        <v/>
      </c>
      <c r="AM266" s="364" t="str">
        <f t="shared" si="77"/>
        <v/>
      </c>
      <c r="AN266" s="364" t="str">
        <f t="shared" si="77"/>
        <v/>
      </c>
      <c r="AO266" s="364" t="str">
        <f t="shared" si="77"/>
        <v/>
      </c>
      <c r="AP266" s="364" t="str">
        <f t="shared" si="77"/>
        <v/>
      </c>
      <c r="AQ266" s="364" t="str">
        <f t="shared" si="77"/>
        <v/>
      </c>
      <c r="AR266" s="364" t="str">
        <f t="shared" si="77"/>
        <v/>
      </c>
      <c r="AS266" s="364" t="str">
        <f t="shared" si="77"/>
        <v/>
      </c>
      <c r="AT266" s="364" t="str">
        <f t="shared" si="77"/>
        <v/>
      </c>
      <c r="AU266" s="364" t="str">
        <f t="shared" si="77"/>
        <v/>
      </c>
      <c r="AV266" s="364" t="str">
        <f t="shared" si="77"/>
        <v/>
      </c>
      <c r="AW266" s="364" t="str">
        <f t="shared" si="77"/>
        <v/>
      </c>
      <c r="AX266" s="364" t="str">
        <f t="shared" si="77"/>
        <v/>
      </c>
      <c r="AY266" s="364" t="str">
        <f t="shared" si="77"/>
        <v/>
      </c>
      <c r="AZ266" s="364" t="str">
        <f t="shared" si="77"/>
        <v/>
      </c>
      <c r="BA266" s="365" t="str">
        <f t="shared" si="77"/>
        <v/>
      </c>
    </row>
    <row r="268" spans="1:53" ht="13.5" thickBot="1" x14ac:dyDescent="0.25"/>
    <row r="269" spans="1:53" x14ac:dyDescent="0.2">
      <c r="A269" s="336" t="s">
        <v>354</v>
      </c>
      <c r="B269" s="337"/>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c r="AA269" s="338"/>
      <c r="AB269" s="338"/>
      <c r="AC269" s="338"/>
      <c r="AD269" s="338"/>
      <c r="AE269" s="338"/>
      <c r="AF269" s="338"/>
      <c r="AG269" s="338"/>
      <c r="AH269" s="338"/>
      <c r="AI269" s="338"/>
      <c r="AJ269" s="338"/>
      <c r="AK269" s="338"/>
      <c r="AL269" s="338"/>
      <c r="AM269" s="338"/>
      <c r="AN269" s="338"/>
      <c r="AO269" s="338"/>
      <c r="AP269" s="338"/>
      <c r="AQ269" s="338"/>
      <c r="AR269" s="338"/>
      <c r="AS269" s="338"/>
      <c r="AT269" s="338"/>
      <c r="AU269" s="338"/>
      <c r="AV269" s="338"/>
      <c r="AW269" s="338"/>
      <c r="AX269" s="338"/>
      <c r="AY269" s="338"/>
      <c r="AZ269" s="338"/>
      <c r="BA269" s="339"/>
    </row>
    <row r="270" spans="1:53" x14ac:dyDescent="0.2">
      <c r="A270" s="100" t="s">
        <v>209</v>
      </c>
      <c r="B270" s="315" t="str">
        <f>IF(Mijlpalenbegroting!$I$70&gt;0,IF(Mijlpalenbegroting!$I$71&gt;0,IF(Mijlpalenbegroting!$I$70&lt;Betaalritme!$B$7,Betaalritme!$B$7,Mijlpalenbegroting!$I$70),"Startdatum mijlpaal is niet opgegeven op tabblad 'Mijlpalenbegroting'"),"")</f>
        <v/>
      </c>
      <c r="C270" s="344"/>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22"/>
    </row>
    <row r="271" spans="1:53" x14ac:dyDescent="0.2">
      <c r="A271" s="100" t="s">
        <v>311</v>
      </c>
      <c r="B271" s="315" t="str">
        <f>IF(Mijlpalenbegroting!$I$70&gt;0,IF(Mijlpalenbegroting!$I$71&gt;0,Mijlpalenbegroting!$I$71,"De einddatum van de mijlpaal is niet ingevuld op het tabblad 'Mijlpalenbegroting'"),"")</f>
        <v/>
      </c>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22"/>
    </row>
    <row r="272" spans="1:53" x14ac:dyDescent="0.2">
      <c r="A272" s="355" t="s">
        <v>317</v>
      </c>
      <c r="B272" s="345">
        <f>IF(OR(B270="",B271=""),0,DAYS360(B270,B271)/30)</f>
        <v>0</v>
      </c>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22"/>
    </row>
    <row r="273" spans="1:53" x14ac:dyDescent="0.2">
      <c r="A273" s="355" t="s">
        <v>318</v>
      </c>
      <c r="B273" s="345">
        <f>IF($B271="",0,IF(AND($A280=$O$2,$A280=$O$3),IF(IFERROR(ROUNDDOWN(1+(DAYS360($A280,$B271)-1)/90,0),0)&lt;1,1,ROUNDDOWN(1+(DAYS360($A280,$B271)-1)/90,0)),IF(AND($A280=$O$2,$O$3-$O$2&gt;14),IF(IFERROR(ROUNDDOWN(1+(DAYS360($A280,$B271)-1)/90,0),0)&lt;1,1,ROUNDDOWN(1+(DAYS360($A280,$B271)-1)/90,0)),IF(IFERROR(ROUNDDOWN(1+(DAYS360($A280,$B271)-1)/90,0),0)&lt;1,1,ROUNDDOWN(1+(DAYS360($A280,$B271)-1)/90,0)))))</f>
        <v>0</v>
      </c>
      <c r="C273" s="3"/>
      <c r="D273" s="346" t="s">
        <v>315</v>
      </c>
      <c r="E273" s="3"/>
      <c r="F273" s="347" t="str">
        <f>IF(ISNUMBER(B270),IF(B270=DATE(YEAR(B270),MONTH($K$3),DAY($K$3)),B270,IF(B270&lt;=DATE(YEAR(B270),MONTH($K$4),DAY($K$4)),DATE(YEAR(B270),MONTH($K$4),DAY($K$4)),IF(B270&lt;=DATE(YEAR(B270),MONTH($K$5),DAY($K$5)),DATE(YEAR(B270),MONTH($K$5),DAY($K$5)),IF(B270&lt;=DATE(YEAR(B270),MONTH($K$6),DAY($K$6)),DATE(YEAR(B270),MONTH($K$6),DAY($K$6)),DATE(YEAR(B270)+1,MONTH($K$3),DAY($K$3)))))),"")</f>
        <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22"/>
    </row>
    <row r="274" spans="1:53" x14ac:dyDescent="0.2">
      <c r="A274" s="320"/>
      <c r="B274" s="3"/>
      <c r="C274" s="439" t="str">
        <f>IF(Deelnemersoverzicht!$C$16&gt;0,Deelnemersoverzicht!$C$16,"")</f>
        <v/>
      </c>
      <c r="D274" s="439" t="str">
        <f>IF(Deelnemersoverzicht!$C$17&gt;0,Deelnemersoverzicht!$C$17,"")</f>
        <v/>
      </c>
      <c r="E274" s="439" t="str">
        <f>IF(Deelnemersoverzicht!$C$18&gt;0,Deelnemersoverzicht!$C$18,"")</f>
        <v/>
      </c>
      <c r="F274" s="439" t="str">
        <f>IF(Deelnemersoverzicht!$C$19&gt;0,Deelnemersoverzicht!$C$19,"")</f>
        <v/>
      </c>
      <c r="G274" s="439" t="str">
        <f>IF(Deelnemersoverzicht!$C$20&gt;0,Deelnemersoverzicht!$C$20,"")</f>
        <v/>
      </c>
      <c r="H274" s="439" t="str">
        <f>IF(Deelnemersoverzicht!$C$21&gt;0,Deelnemersoverzicht!$C$21,"")</f>
        <v/>
      </c>
      <c r="I274" s="439" t="str">
        <f>IF(Deelnemersoverzicht!$C$22&gt;0,Deelnemersoverzicht!$C$22,"")</f>
        <v/>
      </c>
      <c r="J274" s="439" t="str">
        <f>IF(Deelnemersoverzicht!$C$23&gt;0,Deelnemersoverzicht!$C$23,"")</f>
        <v/>
      </c>
      <c r="K274" s="439" t="str">
        <f>IF(Deelnemersoverzicht!$C$24&gt;0,Deelnemersoverzicht!$C$24,"")</f>
        <v/>
      </c>
      <c r="L274" s="439" t="str">
        <f>IF(Deelnemersoverzicht!$C$25&gt;0,Deelnemersoverzicht!$C$25,"")</f>
        <v/>
      </c>
      <c r="M274" s="439" t="str">
        <f>IF(Deelnemersoverzicht!$C$26&gt;0,Deelnemersoverzicht!$C$26,"")</f>
        <v/>
      </c>
      <c r="N274" s="439" t="str">
        <f>IF(Deelnemersoverzicht!$C$27&gt;0,Deelnemersoverzicht!$C$27,"")</f>
        <v/>
      </c>
      <c r="O274" s="439" t="str">
        <f>IF(Deelnemersoverzicht!$C$28&gt;0,Deelnemersoverzicht!$C$28,"")</f>
        <v/>
      </c>
      <c r="P274" s="439" t="str">
        <f>IF(Deelnemersoverzicht!$C$29&gt;0,Deelnemersoverzicht!$C$29,"")</f>
        <v/>
      </c>
      <c r="Q274" s="439" t="str">
        <f>IF(Deelnemersoverzicht!$C$30&gt;0,Deelnemersoverzicht!$C$30,"")</f>
        <v/>
      </c>
      <c r="R274" s="439" t="str">
        <f>IF(Deelnemersoverzicht!$C$31&gt;0,Deelnemersoverzicht!$C$31,"")</f>
        <v/>
      </c>
      <c r="S274" s="439" t="str">
        <f>IF(Deelnemersoverzicht!$C$32&gt;0,Deelnemersoverzicht!$C$32,"")</f>
        <v/>
      </c>
      <c r="T274" s="439" t="str">
        <f>IF(Deelnemersoverzicht!$C$33&gt;0,Deelnemersoverzicht!$C$33,"")</f>
        <v/>
      </c>
      <c r="U274" s="439" t="str">
        <f>IF(Deelnemersoverzicht!$C$34&gt;0,Deelnemersoverzicht!$C$34,"")</f>
        <v/>
      </c>
      <c r="V274" s="439" t="str">
        <f>IF(Deelnemersoverzicht!$C$35&gt;0,Deelnemersoverzicht!$C$35,"")</f>
        <v/>
      </c>
      <c r="W274" s="439" t="str">
        <f>IF(Deelnemersoverzicht!$C$36&gt;0,Deelnemersoverzicht!$C$36,"")</f>
        <v/>
      </c>
      <c r="X274" s="439" t="str">
        <f>IF(Deelnemersoverzicht!$C$37&gt;0,Deelnemersoverzicht!$C$37,"")</f>
        <v/>
      </c>
      <c r="Y274" s="439" t="str">
        <f>IF(Deelnemersoverzicht!$C$38&gt;0,Deelnemersoverzicht!$C$38,"")</f>
        <v/>
      </c>
      <c r="Z274" s="439" t="str">
        <f>IF(Deelnemersoverzicht!$C$39&gt;0,Deelnemersoverzicht!$C$39,"")</f>
        <v/>
      </c>
      <c r="AA274" s="439" t="str">
        <f>IF(Deelnemersoverzicht!$C$40&gt;0,Deelnemersoverzicht!$C$40,"")</f>
        <v/>
      </c>
      <c r="AB274" s="439" t="str">
        <f>IF(Deelnemersoverzicht!$C$41&gt;0,Deelnemersoverzicht!$C$41,"")</f>
        <v/>
      </c>
      <c r="AC274" s="439" t="str">
        <f>IF(Deelnemersoverzicht!$C$42&gt;0,Deelnemersoverzicht!$C$42,"")</f>
        <v/>
      </c>
      <c r="AD274" s="439" t="str">
        <f>IF(Deelnemersoverzicht!$C$43&gt;0,Deelnemersoverzicht!$C$43,"")</f>
        <v/>
      </c>
      <c r="AE274" s="439" t="str">
        <f>IF(Deelnemersoverzicht!$C$44&gt;0,Deelnemersoverzicht!$C$44,"")</f>
        <v/>
      </c>
      <c r="AF274" s="439" t="str">
        <f>IF(Deelnemersoverzicht!$C$45&gt;0,Deelnemersoverzicht!$C$45,"")</f>
        <v/>
      </c>
      <c r="AG274" s="439" t="str">
        <f>IF(Deelnemersoverzicht!$C$46&gt;0,Deelnemersoverzicht!$C$46,"")</f>
        <v/>
      </c>
      <c r="AH274" s="439" t="str">
        <f>IF(Deelnemersoverzicht!$C$47&gt;0,Deelnemersoverzicht!$C$47,"")</f>
        <v/>
      </c>
      <c r="AI274" s="439" t="str">
        <f>IF(Deelnemersoverzicht!$C$48&gt;0,Deelnemersoverzicht!$C$48,"")</f>
        <v/>
      </c>
      <c r="AJ274" s="439" t="str">
        <f>IF(Deelnemersoverzicht!$C$49&gt;0,Deelnemersoverzicht!$C$49,"")</f>
        <v/>
      </c>
      <c r="AK274" s="439" t="str">
        <f>IF(Deelnemersoverzicht!$C$50&gt;0,Deelnemersoverzicht!$C$50,"")</f>
        <v/>
      </c>
      <c r="AL274" s="439" t="str">
        <f>IF(Deelnemersoverzicht!$C$51&gt;0,Deelnemersoverzicht!$C$51,"")</f>
        <v/>
      </c>
      <c r="AM274" s="439" t="str">
        <f>IF(Deelnemersoverzicht!$C$52&gt;0,Deelnemersoverzicht!$C$52,"")</f>
        <v/>
      </c>
      <c r="AN274" s="439" t="str">
        <f>IF(Deelnemersoverzicht!$C$53&gt;0,Deelnemersoverzicht!$C$53,"")</f>
        <v/>
      </c>
      <c r="AO274" s="439" t="str">
        <f>IF(Deelnemersoverzicht!$C$54&gt;0,Deelnemersoverzicht!$C$54,"")</f>
        <v/>
      </c>
      <c r="AP274" s="439" t="str">
        <f>IF(Deelnemersoverzicht!$C$55&gt;0,Deelnemersoverzicht!$C$55,"")</f>
        <v/>
      </c>
      <c r="AQ274" s="439" t="str">
        <f>IF(Deelnemersoverzicht!$C$56&gt;0,Deelnemersoverzicht!$C$56,"")</f>
        <v/>
      </c>
      <c r="AR274" s="439" t="str">
        <f>IF(Deelnemersoverzicht!$C$57&gt;0,Deelnemersoverzicht!$C$57,"")</f>
        <v/>
      </c>
      <c r="AS274" s="439" t="str">
        <f>IF(Deelnemersoverzicht!$C$58&gt;0,Deelnemersoverzicht!$C$58,"")</f>
        <v/>
      </c>
      <c r="AT274" s="439" t="str">
        <f>IF(Deelnemersoverzicht!$C$59&gt;0,Deelnemersoverzicht!$C$59,"")</f>
        <v/>
      </c>
      <c r="AU274" s="439" t="str">
        <f>IF(Deelnemersoverzicht!$C$60&gt;0,Deelnemersoverzicht!$C$60,"")</f>
        <v/>
      </c>
      <c r="AV274" s="439" t="str">
        <f>IF(Deelnemersoverzicht!$C$61&gt;0,Deelnemersoverzicht!$C$61,"")</f>
        <v/>
      </c>
      <c r="AW274" s="439" t="str">
        <f>IF(Deelnemersoverzicht!$C$62&gt;0,Deelnemersoverzicht!$C$62,"")</f>
        <v/>
      </c>
      <c r="AX274" s="439" t="str">
        <f>IF(Deelnemersoverzicht!$C$63&gt;0,Deelnemersoverzicht!$C$63,"")</f>
        <v/>
      </c>
      <c r="AY274" s="439" t="str">
        <f>IF(Deelnemersoverzicht!$C$64&gt;0,Deelnemersoverzicht!$C$64,"")</f>
        <v/>
      </c>
      <c r="AZ274" s="439" t="str">
        <f>IF(Deelnemersoverzicht!$C$65&gt;0,Deelnemersoverzicht!$C$65,"")</f>
        <v/>
      </c>
      <c r="BA274" s="456" t="str">
        <f>IF(Deelnemersoverzicht!$C$66&gt;0,Deelnemersoverzicht!$C$66,"")</f>
        <v/>
      </c>
    </row>
    <row r="275" spans="1:53" x14ac:dyDescent="0.2">
      <c r="A275" s="320"/>
      <c r="B275" s="350" t="s">
        <v>17</v>
      </c>
      <c r="C275" s="352" t="s">
        <v>269</v>
      </c>
      <c r="D275" s="350" t="s">
        <v>19</v>
      </c>
      <c r="E275" s="350" t="s">
        <v>20</v>
      </c>
      <c r="F275" s="350" t="s">
        <v>21</v>
      </c>
      <c r="G275" s="350" t="s">
        <v>22</v>
      </c>
      <c r="H275" s="350" t="s">
        <v>23</v>
      </c>
      <c r="I275" s="350" t="s">
        <v>24</v>
      </c>
      <c r="J275" s="350" t="s">
        <v>25</v>
      </c>
      <c r="K275" s="350" t="s">
        <v>26</v>
      </c>
      <c r="L275" s="350" t="s">
        <v>27</v>
      </c>
      <c r="M275" s="350" t="s">
        <v>28</v>
      </c>
      <c r="N275" s="350" t="s">
        <v>29</v>
      </c>
      <c r="O275" s="350" t="s">
        <v>30</v>
      </c>
      <c r="P275" s="350" t="s">
        <v>31</v>
      </c>
      <c r="Q275" s="350" t="s">
        <v>32</v>
      </c>
      <c r="R275" s="350" t="s">
        <v>33</v>
      </c>
      <c r="S275" s="350" t="s">
        <v>34</v>
      </c>
      <c r="T275" s="350" t="s">
        <v>35</v>
      </c>
      <c r="U275" s="350" t="s">
        <v>36</v>
      </c>
      <c r="V275" s="350" t="s">
        <v>104</v>
      </c>
      <c r="W275" s="350" t="s">
        <v>105</v>
      </c>
      <c r="X275" s="350" t="s">
        <v>130</v>
      </c>
      <c r="Y275" s="350" t="s">
        <v>131</v>
      </c>
      <c r="Z275" s="350" t="s">
        <v>132</v>
      </c>
      <c r="AA275" s="350" t="s">
        <v>133</v>
      </c>
      <c r="AB275" s="350" t="s">
        <v>134</v>
      </c>
      <c r="AC275" s="350" t="s">
        <v>169</v>
      </c>
      <c r="AD275" s="350" t="s">
        <v>170</v>
      </c>
      <c r="AE275" s="350" t="s">
        <v>171</v>
      </c>
      <c r="AF275" s="350" t="s">
        <v>172</v>
      </c>
      <c r="AG275" s="350" t="s">
        <v>173</v>
      </c>
      <c r="AH275" s="350" t="s">
        <v>174</v>
      </c>
      <c r="AI275" s="350" t="s">
        <v>175</v>
      </c>
      <c r="AJ275" s="350" t="s">
        <v>176</v>
      </c>
      <c r="AK275" s="350" t="s">
        <v>177</v>
      </c>
      <c r="AL275" s="350" t="s">
        <v>178</v>
      </c>
      <c r="AM275" s="350" t="s">
        <v>179</v>
      </c>
      <c r="AN275" s="350" t="s">
        <v>180</v>
      </c>
      <c r="AO275" s="350" t="s">
        <v>181</v>
      </c>
      <c r="AP275" s="350" t="s">
        <v>182</v>
      </c>
      <c r="AQ275" s="350" t="s">
        <v>183</v>
      </c>
      <c r="AR275" s="350" t="s">
        <v>184</v>
      </c>
      <c r="AS275" s="350" t="s">
        <v>185</v>
      </c>
      <c r="AT275" s="350" t="s">
        <v>186</v>
      </c>
      <c r="AU275" s="350" t="s">
        <v>187</v>
      </c>
      <c r="AV275" s="350" t="s">
        <v>188</v>
      </c>
      <c r="AW275" s="350" t="s">
        <v>189</v>
      </c>
      <c r="AX275" s="350" t="s">
        <v>190</v>
      </c>
      <c r="AY275" s="350" t="s">
        <v>191</v>
      </c>
      <c r="AZ275" s="350" t="s">
        <v>192</v>
      </c>
      <c r="BA275" s="353" t="s">
        <v>193</v>
      </c>
    </row>
    <row r="276" spans="1:53" x14ac:dyDescent="0.2">
      <c r="A276" s="321" t="s">
        <v>313</v>
      </c>
      <c r="B276" s="343">
        <f ca="1">IFERROR((Mijlpalenbegroting!$I$69/Financiering!$AA$58)*Financiering!$AB$58,0)</f>
        <v>0</v>
      </c>
      <c r="C276" s="356">
        <f ca="1">IFERROR((Mijlpalenbegroting!$I$18/Financiering!$AA$7)*Financiering!$AB$7,0)</f>
        <v>0</v>
      </c>
      <c r="D276" s="356">
        <f ca="1">IFERROR((Mijlpalenbegroting!$I$19/Financiering!$AA$8)*Financiering!$AB$8,0)</f>
        <v>0</v>
      </c>
      <c r="E276" s="356">
        <f ca="1">IFERROR((Mijlpalenbegroting!$I$20/Financiering!$AA$9)*Financiering!$AB$9,0)</f>
        <v>0</v>
      </c>
      <c r="F276" s="356">
        <f ca="1">IFERROR((Mijlpalenbegroting!$I$21/Financiering!$AA$10)*Financiering!$AB$10,0)</f>
        <v>0</v>
      </c>
      <c r="G276" s="356">
        <f ca="1">IFERROR((Mijlpalenbegroting!$I$22/Financiering!$AA$11)*Financiering!$AB$11,0)</f>
        <v>0</v>
      </c>
      <c r="H276" s="356">
        <f ca="1">IFERROR((Mijlpalenbegroting!$I$23/Financiering!$AA$12)*Financiering!$AB$12,0)</f>
        <v>0</v>
      </c>
      <c r="I276" s="356">
        <f ca="1">IFERROR((Mijlpalenbegroting!$I$24/Financiering!$AA$13)*Financiering!$AB$13,0)</f>
        <v>0</v>
      </c>
      <c r="J276" s="356">
        <f ca="1">IFERROR((Mijlpalenbegroting!$I$25/Financiering!$AA$14)*Financiering!$AB$14,0)</f>
        <v>0</v>
      </c>
      <c r="K276" s="356">
        <f ca="1">IFERROR((Mijlpalenbegroting!$I$26/Financiering!$AA$15)*Financiering!$AB$15,0)</f>
        <v>0</v>
      </c>
      <c r="L276" s="356">
        <f ca="1">IFERROR((Mijlpalenbegroting!$I$27/Financiering!$AA$16)*Financiering!$AB$16,0)</f>
        <v>0</v>
      </c>
      <c r="M276" s="356">
        <f ca="1">IFERROR((Mijlpalenbegroting!$I$28/Financiering!$AA$17)*Financiering!$AB$17,0)</f>
        <v>0</v>
      </c>
      <c r="N276" s="356">
        <f ca="1">IFERROR((Mijlpalenbegroting!$I$29/Financiering!$AA$18)*Financiering!$AB$18,0)</f>
        <v>0</v>
      </c>
      <c r="O276" s="356">
        <f ca="1">IFERROR((Mijlpalenbegroting!$I$30/Financiering!$AA$19)*Financiering!$AB$19,0)</f>
        <v>0</v>
      </c>
      <c r="P276" s="356">
        <f ca="1">IFERROR((Mijlpalenbegroting!$I$31/Financiering!$AA$20)*Financiering!$AB$20,0)</f>
        <v>0</v>
      </c>
      <c r="Q276" s="356">
        <f ca="1">IFERROR((Mijlpalenbegroting!$I$32/Financiering!$AA$21)*Financiering!$AB$21,0)</f>
        <v>0</v>
      </c>
      <c r="R276" s="356">
        <f ca="1">IFERROR((Mijlpalenbegroting!$I$33/Financiering!$AA$22)*Financiering!$AB$22,0)</f>
        <v>0</v>
      </c>
      <c r="S276" s="356">
        <f ca="1">IFERROR((Mijlpalenbegroting!$I$34/Financiering!$AA$23)*Financiering!$AB$23,0)</f>
        <v>0</v>
      </c>
      <c r="T276" s="356">
        <f ca="1">IFERROR((Mijlpalenbegroting!$I$35/Financiering!$AA$24)*Financiering!$AB$24,0)</f>
        <v>0</v>
      </c>
      <c r="U276" s="356">
        <f ca="1">IFERROR((Mijlpalenbegroting!$I$36/Financiering!$AA$25)*Financiering!$AB$25,0)</f>
        <v>0</v>
      </c>
      <c r="V276" s="356">
        <f ca="1">IFERROR((Mijlpalenbegroting!$I$37/Financiering!$AA$26)*Financiering!$AB$26,0)</f>
        <v>0</v>
      </c>
      <c r="W276" s="356">
        <f ca="1">IFERROR((Mijlpalenbegroting!$I$38/Financiering!$AA$27)*Financiering!$AB$27,0)</f>
        <v>0</v>
      </c>
      <c r="X276" s="356">
        <f ca="1">IFERROR((Mijlpalenbegroting!$I$39/Financiering!$AA$28)*Financiering!$AB$28,0)</f>
        <v>0</v>
      </c>
      <c r="Y276" s="356">
        <f ca="1">IFERROR((Mijlpalenbegroting!$I$40/Financiering!$AA$29)*Financiering!$AB$29,0)</f>
        <v>0</v>
      </c>
      <c r="Z276" s="356">
        <f ca="1">IFERROR((Mijlpalenbegroting!$I$41/Financiering!$AA$30)*Financiering!$AB$30,0)</f>
        <v>0</v>
      </c>
      <c r="AA276" s="356">
        <f ca="1">IFERROR((Mijlpalenbegroting!$I$42/Financiering!$AA$31)*Financiering!$AB$31,0)</f>
        <v>0</v>
      </c>
      <c r="AB276" s="356">
        <f ca="1">IFERROR((Mijlpalenbegroting!$I$43/Financiering!$AA$32)*Financiering!$AB$32,0)</f>
        <v>0</v>
      </c>
      <c r="AC276" s="356">
        <f>IFERROR((Mijlpalenbegroting!$I$44/Financiering!$AA$33)*Financiering!$AB$33,0)</f>
        <v>0</v>
      </c>
      <c r="AD276" s="356">
        <f>IFERROR((Mijlpalenbegroting!$I$45/Financiering!$AA$34)*Financiering!$AB$34,0)</f>
        <v>0</v>
      </c>
      <c r="AE276" s="356">
        <f>IFERROR((Mijlpalenbegroting!$I$46/Financiering!$AA$35)*Financiering!$AB$35,0)</f>
        <v>0</v>
      </c>
      <c r="AF276" s="356">
        <f>IFERROR((Mijlpalenbegroting!$I$47/Financiering!$AA$36)*Financiering!$AB$36,0)</f>
        <v>0</v>
      </c>
      <c r="AG276" s="356">
        <f>IFERROR((Mijlpalenbegroting!$I$48/Financiering!$AA$37)*Financiering!$AB$37,0)</f>
        <v>0</v>
      </c>
      <c r="AH276" s="356">
        <f>IFERROR((Mijlpalenbegroting!$I$49/Financiering!$AA$38)*Financiering!$AB$38,0)</f>
        <v>0</v>
      </c>
      <c r="AI276" s="356">
        <f>IFERROR((Mijlpalenbegroting!$I$50/Financiering!$AA$39)*Financiering!$AB$39,0)</f>
        <v>0</v>
      </c>
      <c r="AJ276" s="356">
        <f>IFERROR((Mijlpalenbegroting!$I$51/Financiering!$AA$40)*Financiering!$AB$40,0)</f>
        <v>0</v>
      </c>
      <c r="AK276" s="356">
        <f>IFERROR((Mijlpalenbegroting!$I$52/Financiering!$AA$41)*Financiering!$AB$41,0)</f>
        <v>0</v>
      </c>
      <c r="AL276" s="356">
        <f>IFERROR((Mijlpalenbegroting!$I$53/Financiering!$AA$42)*Financiering!$AB$42,0)</f>
        <v>0</v>
      </c>
      <c r="AM276" s="356">
        <f>IFERROR((Mijlpalenbegroting!$I$54/Financiering!$AA$43)*Financiering!$AB$43,0)</f>
        <v>0</v>
      </c>
      <c r="AN276" s="356">
        <f>IFERROR((Mijlpalenbegroting!$I$55/Financiering!$AA$44)*Financiering!$AB$44,0)</f>
        <v>0</v>
      </c>
      <c r="AO276" s="356">
        <f>IFERROR((Mijlpalenbegroting!$I$56/Financiering!$AA$45)*Financiering!$AB$45,0)</f>
        <v>0</v>
      </c>
      <c r="AP276" s="356">
        <f>IFERROR((Mijlpalenbegroting!$I$57/Financiering!$AA$46)*Financiering!$AB$46,0)</f>
        <v>0</v>
      </c>
      <c r="AQ276" s="356">
        <f>IFERROR((Mijlpalenbegroting!$I$58/Financiering!$AA$47)*Financiering!$AB$47,0)</f>
        <v>0</v>
      </c>
      <c r="AR276" s="356">
        <f>IFERROR((Mijlpalenbegroting!$I$59/Financiering!$AA$48)*Financiering!$AB$48,0)</f>
        <v>0</v>
      </c>
      <c r="AS276" s="356">
        <f>IFERROR((Mijlpalenbegroting!$I$60/Financiering!$AA$49)*Financiering!$AB$49,0)</f>
        <v>0</v>
      </c>
      <c r="AT276" s="356">
        <f>IFERROR((Mijlpalenbegroting!$I$61/Financiering!$AA$50)*Financiering!$AB$50,0)</f>
        <v>0</v>
      </c>
      <c r="AU276" s="356">
        <f>IFERROR((Mijlpalenbegroting!$I$62/Financiering!$AA$51)*Financiering!$AB$51,0)</f>
        <v>0</v>
      </c>
      <c r="AV276" s="356">
        <f>IFERROR((Mijlpalenbegroting!$I$63/Financiering!$AA$52)*Financiering!$AB$52,0)</f>
        <v>0</v>
      </c>
      <c r="AW276" s="356">
        <f>IFERROR((Mijlpalenbegroting!$I$64/Financiering!$AA$53)*Financiering!$AB$53,0)</f>
        <v>0</v>
      </c>
      <c r="AX276" s="356">
        <f>IFERROR((Mijlpalenbegroting!$I$65/Financiering!$AA$54)*Financiering!$AB$54,0)</f>
        <v>0</v>
      </c>
      <c r="AY276" s="356">
        <f>IFERROR((Mijlpalenbegroting!$I$66/Financiering!$AA$55)*Financiering!$AB$55,0)</f>
        <v>0</v>
      </c>
      <c r="AZ276" s="356">
        <f>IFERROR((Mijlpalenbegroting!$I$67/Financiering!$AA$56)*Financiering!$AB$56,0)</f>
        <v>0</v>
      </c>
      <c r="BA276" s="356">
        <f>IFERROR((Mijlpalenbegroting!$I$68/Financiering!$AA$57)*Financiering!$AB$57,0)</f>
        <v>0</v>
      </c>
    </row>
    <row r="277" spans="1:53" x14ac:dyDescent="0.2">
      <c r="A277" s="323">
        <v>0.9</v>
      </c>
      <c r="B277" s="343">
        <f ca="1">SUM(C277:BA277)</f>
        <v>0</v>
      </c>
      <c r="C277" s="357">
        <f t="shared" ref="C277:AH277" ca="1" si="78">IF(C$46&gt;C$47,$A$47*C276,C276)</f>
        <v>0</v>
      </c>
      <c r="D277" s="357">
        <f t="shared" ca="1" si="78"/>
        <v>0</v>
      </c>
      <c r="E277" s="357">
        <f t="shared" ca="1" si="78"/>
        <v>0</v>
      </c>
      <c r="F277" s="357">
        <f t="shared" ca="1" si="78"/>
        <v>0</v>
      </c>
      <c r="G277" s="357">
        <f t="shared" ca="1" si="78"/>
        <v>0</v>
      </c>
      <c r="H277" s="357">
        <f t="shared" ca="1" si="78"/>
        <v>0</v>
      </c>
      <c r="I277" s="357">
        <f t="shared" ca="1" si="78"/>
        <v>0</v>
      </c>
      <c r="J277" s="357">
        <f t="shared" ca="1" si="78"/>
        <v>0</v>
      </c>
      <c r="K277" s="357">
        <f t="shared" ca="1" si="78"/>
        <v>0</v>
      </c>
      <c r="L277" s="357">
        <f t="shared" ca="1" si="78"/>
        <v>0</v>
      </c>
      <c r="M277" s="357">
        <f t="shared" ca="1" si="78"/>
        <v>0</v>
      </c>
      <c r="N277" s="357">
        <f t="shared" ca="1" si="78"/>
        <v>0</v>
      </c>
      <c r="O277" s="357">
        <f t="shared" ca="1" si="78"/>
        <v>0</v>
      </c>
      <c r="P277" s="357">
        <f t="shared" ca="1" si="78"/>
        <v>0</v>
      </c>
      <c r="Q277" s="357">
        <f t="shared" ca="1" si="78"/>
        <v>0</v>
      </c>
      <c r="R277" s="357">
        <f t="shared" ca="1" si="78"/>
        <v>0</v>
      </c>
      <c r="S277" s="357">
        <f t="shared" ca="1" si="78"/>
        <v>0</v>
      </c>
      <c r="T277" s="357">
        <f t="shared" ca="1" si="78"/>
        <v>0</v>
      </c>
      <c r="U277" s="357">
        <f t="shared" ca="1" si="78"/>
        <v>0</v>
      </c>
      <c r="V277" s="357">
        <f t="shared" ca="1" si="78"/>
        <v>0</v>
      </c>
      <c r="W277" s="357">
        <f t="shared" ca="1" si="78"/>
        <v>0</v>
      </c>
      <c r="X277" s="357">
        <f t="shared" ca="1" si="78"/>
        <v>0</v>
      </c>
      <c r="Y277" s="357">
        <f t="shared" ca="1" si="78"/>
        <v>0</v>
      </c>
      <c r="Z277" s="357">
        <f t="shared" ca="1" si="78"/>
        <v>0</v>
      </c>
      <c r="AA277" s="357">
        <f t="shared" ca="1" si="78"/>
        <v>0</v>
      </c>
      <c r="AB277" s="357">
        <f t="shared" ca="1" si="78"/>
        <v>0</v>
      </c>
      <c r="AC277" s="357">
        <f t="shared" si="78"/>
        <v>0</v>
      </c>
      <c r="AD277" s="357">
        <f t="shared" si="78"/>
        <v>0</v>
      </c>
      <c r="AE277" s="357">
        <f t="shared" si="78"/>
        <v>0</v>
      </c>
      <c r="AF277" s="357">
        <f t="shared" si="78"/>
        <v>0</v>
      </c>
      <c r="AG277" s="357">
        <f t="shared" si="78"/>
        <v>0</v>
      </c>
      <c r="AH277" s="357">
        <f t="shared" si="78"/>
        <v>0</v>
      </c>
      <c r="AI277" s="357">
        <f t="shared" ref="AI277:BA277" si="79">IF(AI$46&gt;AI$47,$A$47*AI276,AI276)</f>
        <v>0</v>
      </c>
      <c r="AJ277" s="357">
        <f t="shared" si="79"/>
        <v>0</v>
      </c>
      <c r="AK277" s="357">
        <f t="shared" si="79"/>
        <v>0</v>
      </c>
      <c r="AL277" s="357">
        <f t="shared" si="79"/>
        <v>0</v>
      </c>
      <c r="AM277" s="357">
        <f t="shared" si="79"/>
        <v>0</v>
      </c>
      <c r="AN277" s="357">
        <f t="shared" si="79"/>
        <v>0</v>
      </c>
      <c r="AO277" s="357">
        <f t="shared" si="79"/>
        <v>0</v>
      </c>
      <c r="AP277" s="357">
        <f t="shared" si="79"/>
        <v>0</v>
      </c>
      <c r="AQ277" s="357">
        <f t="shared" si="79"/>
        <v>0</v>
      </c>
      <c r="AR277" s="357">
        <f t="shared" si="79"/>
        <v>0</v>
      </c>
      <c r="AS277" s="357">
        <f t="shared" si="79"/>
        <v>0</v>
      </c>
      <c r="AT277" s="357">
        <f t="shared" si="79"/>
        <v>0</v>
      </c>
      <c r="AU277" s="357">
        <f t="shared" si="79"/>
        <v>0</v>
      </c>
      <c r="AV277" s="357">
        <f t="shared" si="79"/>
        <v>0</v>
      </c>
      <c r="AW277" s="357">
        <f t="shared" si="79"/>
        <v>0</v>
      </c>
      <c r="AX277" s="357">
        <f t="shared" si="79"/>
        <v>0</v>
      </c>
      <c r="AY277" s="357">
        <f t="shared" si="79"/>
        <v>0</v>
      </c>
      <c r="AZ277" s="357">
        <f t="shared" si="79"/>
        <v>0</v>
      </c>
      <c r="BA277" s="357">
        <f t="shared" si="79"/>
        <v>0</v>
      </c>
    </row>
    <row r="278" spans="1:53" x14ac:dyDescent="0.2">
      <c r="A278" s="321" t="s">
        <v>87</v>
      </c>
      <c r="B278" s="354">
        <f ca="1">IF(SUM(B280:B299)=B277,SUM(B280:B299),"Fout!")</f>
        <v>0</v>
      </c>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9"/>
    </row>
    <row r="279" spans="1:53" x14ac:dyDescent="0.2">
      <c r="A279" s="334" t="s">
        <v>314</v>
      </c>
      <c r="B279" s="351"/>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360"/>
      <c r="AE279" s="360"/>
      <c r="AF279" s="360"/>
      <c r="AG279" s="360"/>
      <c r="AH279" s="360"/>
      <c r="AI279" s="360"/>
      <c r="AJ279" s="360"/>
      <c r="AK279" s="360"/>
      <c r="AL279" s="360"/>
      <c r="AM279" s="360"/>
      <c r="AN279" s="360"/>
      <c r="AO279" s="360"/>
      <c r="AP279" s="360"/>
      <c r="AQ279" s="360"/>
      <c r="AR279" s="360"/>
      <c r="AS279" s="360"/>
      <c r="AT279" s="360"/>
      <c r="AU279" s="360"/>
      <c r="AV279" s="360"/>
      <c r="AW279" s="360"/>
      <c r="AX279" s="360"/>
      <c r="AY279" s="360"/>
      <c r="AZ279" s="360"/>
      <c r="BA279" s="361"/>
    </row>
    <row r="280" spans="1:53" x14ac:dyDescent="0.2">
      <c r="A280" s="340" t="str">
        <f>IF(ISNUMBER(B270),IF(B270=$O$2,IF($O$2=$O$3,$O$3,IF($O$3-$O$2&gt;14,$O$2,$O$3)),IF(B270=DATE(YEAR(B270),MONTH($K$3),DAY($K$3)),B270,IF(B270&lt;=DATE(YEAR(B270),MONTH($K$4),DAY($K$4)),DATE(YEAR(B270),MONTH($K$4),DAY($K$4)),IF(B270&lt;=DATE(YEAR(B270),MONTH($K$5),DAY($K$5)),DATE(YEAR(B270),MONTH($K$5),DAY($K$5)),IF(B270&lt;=DATE(YEAR(B270),MONTH($K$6),DAY($K$6)),DATE(YEAR(B270),MONTH($K$6),DAY($K$6)),DATE(YEAR(B270)+1,MONTH($K$3),DAY($K$3))))))),"")</f>
        <v/>
      </c>
      <c r="B280" s="335" t="str">
        <f>IF(SUM(C280:BA280)&gt;0,SUM(C280:BA280),"")</f>
        <v/>
      </c>
      <c r="C280" s="362" t="str">
        <f>IF(ISNUMBER($A280),IF(C$46&gt;C$47,C277/$B273,C276),"")</f>
        <v/>
      </c>
      <c r="D280" s="362" t="str">
        <f t="shared" ref="D280:BA280" si="80">IF(ISNUMBER($A280),IF(D$46&gt;D$47,D277/$B273,D276),"")</f>
        <v/>
      </c>
      <c r="E280" s="362" t="str">
        <f t="shared" si="80"/>
        <v/>
      </c>
      <c r="F280" s="362" t="str">
        <f t="shared" si="80"/>
        <v/>
      </c>
      <c r="G280" s="362" t="str">
        <f t="shared" si="80"/>
        <v/>
      </c>
      <c r="H280" s="362" t="str">
        <f t="shared" si="80"/>
        <v/>
      </c>
      <c r="I280" s="362" t="str">
        <f t="shared" si="80"/>
        <v/>
      </c>
      <c r="J280" s="362" t="str">
        <f t="shared" si="80"/>
        <v/>
      </c>
      <c r="K280" s="362" t="str">
        <f t="shared" si="80"/>
        <v/>
      </c>
      <c r="L280" s="362" t="str">
        <f t="shared" si="80"/>
        <v/>
      </c>
      <c r="M280" s="362" t="str">
        <f t="shared" si="80"/>
        <v/>
      </c>
      <c r="N280" s="362" t="str">
        <f t="shared" si="80"/>
        <v/>
      </c>
      <c r="O280" s="362" t="str">
        <f t="shared" si="80"/>
        <v/>
      </c>
      <c r="P280" s="362" t="str">
        <f t="shared" si="80"/>
        <v/>
      </c>
      <c r="Q280" s="362" t="str">
        <f t="shared" si="80"/>
        <v/>
      </c>
      <c r="R280" s="362" t="str">
        <f t="shared" si="80"/>
        <v/>
      </c>
      <c r="S280" s="362" t="str">
        <f t="shared" si="80"/>
        <v/>
      </c>
      <c r="T280" s="362" t="str">
        <f t="shared" si="80"/>
        <v/>
      </c>
      <c r="U280" s="362" t="str">
        <f t="shared" si="80"/>
        <v/>
      </c>
      <c r="V280" s="362" t="str">
        <f t="shared" si="80"/>
        <v/>
      </c>
      <c r="W280" s="362" t="str">
        <f t="shared" si="80"/>
        <v/>
      </c>
      <c r="X280" s="362" t="str">
        <f t="shared" si="80"/>
        <v/>
      </c>
      <c r="Y280" s="362" t="str">
        <f t="shared" si="80"/>
        <v/>
      </c>
      <c r="Z280" s="362" t="str">
        <f t="shared" si="80"/>
        <v/>
      </c>
      <c r="AA280" s="362" t="str">
        <f t="shared" si="80"/>
        <v/>
      </c>
      <c r="AB280" s="362" t="str">
        <f t="shared" si="80"/>
        <v/>
      </c>
      <c r="AC280" s="362" t="str">
        <f t="shared" si="80"/>
        <v/>
      </c>
      <c r="AD280" s="362" t="str">
        <f t="shared" si="80"/>
        <v/>
      </c>
      <c r="AE280" s="362" t="str">
        <f t="shared" si="80"/>
        <v/>
      </c>
      <c r="AF280" s="362" t="str">
        <f t="shared" si="80"/>
        <v/>
      </c>
      <c r="AG280" s="362" t="str">
        <f t="shared" si="80"/>
        <v/>
      </c>
      <c r="AH280" s="362" t="str">
        <f t="shared" si="80"/>
        <v/>
      </c>
      <c r="AI280" s="362" t="str">
        <f t="shared" si="80"/>
        <v/>
      </c>
      <c r="AJ280" s="362" t="str">
        <f t="shared" si="80"/>
        <v/>
      </c>
      <c r="AK280" s="362" t="str">
        <f t="shared" si="80"/>
        <v/>
      </c>
      <c r="AL280" s="362" t="str">
        <f t="shared" si="80"/>
        <v/>
      </c>
      <c r="AM280" s="362" t="str">
        <f t="shared" si="80"/>
        <v/>
      </c>
      <c r="AN280" s="362" t="str">
        <f t="shared" si="80"/>
        <v/>
      </c>
      <c r="AO280" s="362" t="str">
        <f t="shared" si="80"/>
        <v/>
      </c>
      <c r="AP280" s="362" t="str">
        <f t="shared" si="80"/>
        <v/>
      </c>
      <c r="AQ280" s="362" t="str">
        <f t="shared" si="80"/>
        <v/>
      </c>
      <c r="AR280" s="362" t="str">
        <f t="shared" si="80"/>
        <v/>
      </c>
      <c r="AS280" s="362" t="str">
        <f t="shared" si="80"/>
        <v/>
      </c>
      <c r="AT280" s="362" t="str">
        <f t="shared" si="80"/>
        <v/>
      </c>
      <c r="AU280" s="362" t="str">
        <f t="shared" si="80"/>
        <v/>
      </c>
      <c r="AV280" s="362" t="str">
        <f t="shared" si="80"/>
        <v/>
      </c>
      <c r="AW280" s="362" t="str">
        <f t="shared" si="80"/>
        <v/>
      </c>
      <c r="AX280" s="362" t="str">
        <f t="shared" si="80"/>
        <v/>
      </c>
      <c r="AY280" s="362" t="str">
        <f t="shared" si="80"/>
        <v/>
      </c>
      <c r="AZ280" s="362" t="str">
        <f t="shared" si="80"/>
        <v/>
      </c>
      <c r="BA280" s="362" t="str">
        <f t="shared" si="80"/>
        <v/>
      </c>
    </row>
    <row r="281" spans="1:53" x14ac:dyDescent="0.2">
      <c r="A281" s="340" t="str">
        <f>IF(B273&gt;1,IF(A280&lt;DATE(YEAR(A280),MONTH($K$4),DAY($K$4)),DATE(YEAR(A280),MONTH($K$4),DAY($K$4)),IF(A280&lt;DATE(YEAR(A280),MONTH($K$5),DAY($K$5)),DATE(YEAR(A280),MONTH($K$5),DAY($K$5)),IF(A280&lt;DATE(YEAR(A280),MONTH($K$6),DAY($K$6)),DATE(YEAR(A280),MONTH($K$6),DAY($K$6)),DATE(YEAR(A280)+1,MONTH($K$3),DAY($K$3))))),"")</f>
        <v/>
      </c>
      <c r="B281" s="335" t="str">
        <f t="shared" ref="B281:B299" si="81">IF(SUM(C281:BA281)&gt;0,SUM(C281:BA281),"")</f>
        <v/>
      </c>
      <c r="C281" s="362" t="str">
        <f t="shared" ref="C281:C299" si="82">IF(AND(ISNUMBER($A281),C$46&gt;C$47),C$277/$B$273,"")</f>
        <v/>
      </c>
      <c r="D281" s="362" t="str">
        <f t="shared" ref="D281:BA286" si="83">IF(AND(ISNUMBER($A281),D$46&gt;D$47),D$277/$B$273,"")</f>
        <v/>
      </c>
      <c r="E281" s="362" t="str">
        <f t="shared" si="83"/>
        <v/>
      </c>
      <c r="F281" s="362" t="str">
        <f t="shared" si="83"/>
        <v/>
      </c>
      <c r="G281" s="362" t="str">
        <f t="shared" si="83"/>
        <v/>
      </c>
      <c r="H281" s="362" t="str">
        <f t="shared" si="83"/>
        <v/>
      </c>
      <c r="I281" s="362" t="str">
        <f t="shared" si="83"/>
        <v/>
      </c>
      <c r="J281" s="362" t="str">
        <f t="shared" si="83"/>
        <v/>
      </c>
      <c r="K281" s="362" t="str">
        <f t="shared" si="83"/>
        <v/>
      </c>
      <c r="L281" s="362" t="str">
        <f t="shared" si="83"/>
        <v/>
      </c>
      <c r="M281" s="362" t="str">
        <f t="shared" si="83"/>
        <v/>
      </c>
      <c r="N281" s="362" t="str">
        <f t="shared" si="83"/>
        <v/>
      </c>
      <c r="O281" s="362" t="str">
        <f t="shared" si="83"/>
        <v/>
      </c>
      <c r="P281" s="362" t="str">
        <f t="shared" si="83"/>
        <v/>
      </c>
      <c r="Q281" s="362" t="str">
        <f t="shared" si="83"/>
        <v/>
      </c>
      <c r="R281" s="362" t="str">
        <f t="shared" si="83"/>
        <v/>
      </c>
      <c r="S281" s="362" t="str">
        <f t="shared" si="83"/>
        <v/>
      </c>
      <c r="T281" s="362" t="str">
        <f t="shared" si="83"/>
        <v/>
      </c>
      <c r="U281" s="362" t="str">
        <f t="shared" si="83"/>
        <v/>
      </c>
      <c r="V281" s="362" t="str">
        <f t="shared" si="83"/>
        <v/>
      </c>
      <c r="W281" s="362" t="str">
        <f t="shared" si="83"/>
        <v/>
      </c>
      <c r="X281" s="362" t="str">
        <f t="shared" si="83"/>
        <v/>
      </c>
      <c r="Y281" s="362" t="str">
        <f t="shared" si="83"/>
        <v/>
      </c>
      <c r="Z281" s="362" t="str">
        <f t="shared" si="83"/>
        <v/>
      </c>
      <c r="AA281" s="362" t="str">
        <f t="shared" si="83"/>
        <v/>
      </c>
      <c r="AB281" s="362" t="str">
        <f t="shared" si="83"/>
        <v/>
      </c>
      <c r="AC281" s="362" t="str">
        <f t="shared" si="83"/>
        <v/>
      </c>
      <c r="AD281" s="362" t="str">
        <f t="shared" si="83"/>
        <v/>
      </c>
      <c r="AE281" s="362" t="str">
        <f t="shared" si="83"/>
        <v/>
      </c>
      <c r="AF281" s="362" t="str">
        <f t="shared" si="83"/>
        <v/>
      </c>
      <c r="AG281" s="362" t="str">
        <f t="shared" si="83"/>
        <v/>
      </c>
      <c r="AH281" s="362" t="str">
        <f t="shared" si="83"/>
        <v/>
      </c>
      <c r="AI281" s="362" t="str">
        <f t="shared" si="83"/>
        <v/>
      </c>
      <c r="AJ281" s="362" t="str">
        <f t="shared" si="83"/>
        <v/>
      </c>
      <c r="AK281" s="362" t="str">
        <f t="shared" si="83"/>
        <v/>
      </c>
      <c r="AL281" s="362" t="str">
        <f t="shared" si="83"/>
        <v/>
      </c>
      <c r="AM281" s="362" t="str">
        <f t="shared" si="83"/>
        <v/>
      </c>
      <c r="AN281" s="362" t="str">
        <f t="shared" si="83"/>
        <v/>
      </c>
      <c r="AO281" s="362" t="str">
        <f t="shared" si="83"/>
        <v/>
      </c>
      <c r="AP281" s="362" t="str">
        <f t="shared" si="83"/>
        <v/>
      </c>
      <c r="AQ281" s="362" t="str">
        <f t="shared" si="83"/>
        <v/>
      </c>
      <c r="AR281" s="362" t="str">
        <f t="shared" si="83"/>
        <v/>
      </c>
      <c r="AS281" s="362" t="str">
        <f t="shared" si="83"/>
        <v/>
      </c>
      <c r="AT281" s="362" t="str">
        <f t="shared" si="83"/>
        <v/>
      </c>
      <c r="AU281" s="362" t="str">
        <f t="shared" si="83"/>
        <v/>
      </c>
      <c r="AV281" s="362" t="str">
        <f t="shared" si="83"/>
        <v/>
      </c>
      <c r="AW281" s="362" t="str">
        <f t="shared" si="83"/>
        <v/>
      </c>
      <c r="AX281" s="362" t="str">
        <f t="shared" si="83"/>
        <v/>
      </c>
      <c r="AY281" s="362" t="str">
        <f t="shared" si="83"/>
        <v/>
      </c>
      <c r="AZ281" s="362" t="str">
        <f t="shared" si="83"/>
        <v/>
      </c>
      <c r="BA281" s="363" t="str">
        <f t="shared" si="83"/>
        <v/>
      </c>
    </row>
    <row r="282" spans="1:53" x14ac:dyDescent="0.2">
      <c r="A282" s="340" t="str">
        <f>IF($B273=COUNT($A280:$A281),"",IF(A281&lt;DATE(YEAR(A281),MONTH($K$4),DAY($K$4)),DATE(YEAR(A281),MONTH($K$4),DAY($K$4)),IF(A281&lt;DATE(YEAR(A281),MONTH($K$5),DAY($K$5)),DATE(YEAR(A281),MONTH($K$5),DAY($K$5)),IF(A281&lt;DATE(YEAR(A281),MONTH($K$6),DAY($K$6)),DATE(YEAR(A281),MONTH($K$6),DAY($K$6)),DATE(YEAR(A281)+1,MONTH($K$3),DAY($K$3))))))</f>
        <v/>
      </c>
      <c r="B282" s="335" t="str">
        <f t="shared" si="81"/>
        <v/>
      </c>
      <c r="C282" s="362" t="str">
        <f t="shared" si="82"/>
        <v/>
      </c>
      <c r="D282" s="362" t="str">
        <f t="shared" ref="D282:R282" si="84">IF(AND(ISNUMBER($A282),D$46&gt;D$47),D$277/$B$273,"")</f>
        <v/>
      </c>
      <c r="E282" s="362" t="str">
        <f t="shared" si="84"/>
        <v/>
      </c>
      <c r="F282" s="362" t="str">
        <f t="shared" si="84"/>
        <v/>
      </c>
      <c r="G282" s="362" t="str">
        <f t="shared" si="84"/>
        <v/>
      </c>
      <c r="H282" s="362" t="str">
        <f t="shared" si="84"/>
        <v/>
      </c>
      <c r="I282" s="362" t="str">
        <f t="shared" si="84"/>
        <v/>
      </c>
      <c r="J282" s="362" t="str">
        <f t="shared" si="84"/>
        <v/>
      </c>
      <c r="K282" s="362" t="str">
        <f t="shared" si="84"/>
        <v/>
      </c>
      <c r="L282" s="362" t="str">
        <f t="shared" si="84"/>
        <v/>
      </c>
      <c r="M282" s="362" t="str">
        <f t="shared" si="84"/>
        <v/>
      </c>
      <c r="N282" s="362" t="str">
        <f t="shared" si="84"/>
        <v/>
      </c>
      <c r="O282" s="362" t="str">
        <f t="shared" si="84"/>
        <v/>
      </c>
      <c r="P282" s="362" t="str">
        <f t="shared" si="84"/>
        <v/>
      </c>
      <c r="Q282" s="362" t="str">
        <f t="shared" si="84"/>
        <v/>
      </c>
      <c r="R282" s="362" t="str">
        <f t="shared" si="84"/>
        <v/>
      </c>
      <c r="S282" s="362" t="str">
        <f t="shared" si="83"/>
        <v/>
      </c>
      <c r="T282" s="362" t="str">
        <f t="shared" si="83"/>
        <v/>
      </c>
      <c r="U282" s="362" t="str">
        <f t="shared" si="83"/>
        <v/>
      </c>
      <c r="V282" s="362" t="str">
        <f t="shared" si="83"/>
        <v/>
      </c>
      <c r="W282" s="362" t="str">
        <f t="shared" si="83"/>
        <v/>
      </c>
      <c r="X282" s="362" t="str">
        <f t="shared" si="83"/>
        <v/>
      </c>
      <c r="Y282" s="362" t="str">
        <f t="shared" si="83"/>
        <v/>
      </c>
      <c r="Z282" s="362" t="str">
        <f t="shared" si="83"/>
        <v/>
      </c>
      <c r="AA282" s="362" t="str">
        <f t="shared" si="83"/>
        <v/>
      </c>
      <c r="AB282" s="362" t="str">
        <f t="shared" si="83"/>
        <v/>
      </c>
      <c r="AC282" s="362" t="str">
        <f t="shared" si="83"/>
        <v/>
      </c>
      <c r="AD282" s="362" t="str">
        <f t="shared" si="83"/>
        <v/>
      </c>
      <c r="AE282" s="362" t="str">
        <f t="shared" si="83"/>
        <v/>
      </c>
      <c r="AF282" s="362" t="str">
        <f t="shared" si="83"/>
        <v/>
      </c>
      <c r="AG282" s="362" t="str">
        <f t="shared" si="83"/>
        <v/>
      </c>
      <c r="AH282" s="362" t="str">
        <f t="shared" si="83"/>
        <v/>
      </c>
      <c r="AI282" s="362" t="str">
        <f t="shared" si="83"/>
        <v/>
      </c>
      <c r="AJ282" s="362" t="str">
        <f t="shared" si="83"/>
        <v/>
      </c>
      <c r="AK282" s="362" t="str">
        <f t="shared" si="83"/>
        <v/>
      </c>
      <c r="AL282" s="362" t="str">
        <f t="shared" si="83"/>
        <v/>
      </c>
      <c r="AM282" s="362" t="str">
        <f t="shared" si="83"/>
        <v/>
      </c>
      <c r="AN282" s="362" t="str">
        <f t="shared" si="83"/>
        <v/>
      </c>
      <c r="AO282" s="362" t="str">
        <f t="shared" si="83"/>
        <v/>
      </c>
      <c r="AP282" s="362" t="str">
        <f t="shared" si="83"/>
        <v/>
      </c>
      <c r="AQ282" s="362" t="str">
        <f t="shared" si="83"/>
        <v/>
      </c>
      <c r="AR282" s="362" t="str">
        <f t="shared" si="83"/>
        <v/>
      </c>
      <c r="AS282" s="362" t="str">
        <f t="shared" si="83"/>
        <v/>
      </c>
      <c r="AT282" s="362" t="str">
        <f t="shared" si="83"/>
        <v/>
      </c>
      <c r="AU282" s="362" t="str">
        <f t="shared" si="83"/>
        <v/>
      </c>
      <c r="AV282" s="362" t="str">
        <f t="shared" si="83"/>
        <v/>
      </c>
      <c r="AW282" s="362" t="str">
        <f t="shared" si="83"/>
        <v/>
      </c>
      <c r="AX282" s="362" t="str">
        <f t="shared" si="83"/>
        <v/>
      </c>
      <c r="AY282" s="362" t="str">
        <f t="shared" si="83"/>
        <v/>
      </c>
      <c r="AZ282" s="362" t="str">
        <f t="shared" si="83"/>
        <v/>
      </c>
      <c r="BA282" s="363" t="str">
        <f t="shared" si="83"/>
        <v/>
      </c>
    </row>
    <row r="283" spans="1:53" x14ac:dyDescent="0.2">
      <c r="A283" s="340" t="str">
        <f>IF($B273=COUNT($A280:$A282),"",IF(A282&lt;DATE(YEAR(A282),MONTH($K$4),DAY($K$4)),DATE(YEAR(A282),MONTH($K$4),DAY($K$4)),IF(A282&lt;DATE(YEAR(A282),MONTH($K$5),DAY($K$5)),DATE(YEAR(A282),MONTH($K$5),DAY($K$5)),IF(A282&lt;DATE(YEAR(A282),MONTH($K$6),DAY($K$6)),DATE(YEAR(A282),MONTH($K$6),DAY($K$6)),DATE(YEAR(A282)+1,MONTH($K$3),DAY($K$3))))))</f>
        <v/>
      </c>
      <c r="B283" s="335" t="str">
        <f t="shared" si="81"/>
        <v/>
      </c>
      <c r="C283" s="362" t="str">
        <f t="shared" si="82"/>
        <v/>
      </c>
      <c r="D283" s="362" t="str">
        <f t="shared" si="83"/>
        <v/>
      </c>
      <c r="E283" s="362" t="str">
        <f t="shared" si="83"/>
        <v/>
      </c>
      <c r="F283" s="362" t="str">
        <f t="shared" si="83"/>
        <v/>
      </c>
      <c r="G283" s="362" t="str">
        <f t="shared" si="83"/>
        <v/>
      </c>
      <c r="H283" s="362" t="str">
        <f t="shared" si="83"/>
        <v/>
      </c>
      <c r="I283" s="362" t="str">
        <f t="shared" si="83"/>
        <v/>
      </c>
      <c r="J283" s="362" t="str">
        <f t="shared" si="83"/>
        <v/>
      </c>
      <c r="K283" s="362" t="str">
        <f t="shared" si="83"/>
        <v/>
      </c>
      <c r="L283" s="362" t="str">
        <f t="shared" si="83"/>
        <v/>
      </c>
      <c r="M283" s="362" t="str">
        <f t="shared" si="83"/>
        <v/>
      </c>
      <c r="N283" s="362" t="str">
        <f t="shared" si="83"/>
        <v/>
      </c>
      <c r="O283" s="362" t="str">
        <f t="shared" si="83"/>
        <v/>
      </c>
      <c r="P283" s="362" t="str">
        <f t="shared" si="83"/>
        <v/>
      </c>
      <c r="Q283" s="362" t="str">
        <f t="shared" si="83"/>
        <v/>
      </c>
      <c r="R283" s="362" t="str">
        <f t="shared" si="83"/>
        <v/>
      </c>
      <c r="S283" s="362" t="str">
        <f t="shared" si="83"/>
        <v/>
      </c>
      <c r="T283" s="362" t="str">
        <f t="shared" si="83"/>
        <v/>
      </c>
      <c r="U283" s="362" t="str">
        <f t="shared" si="83"/>
        <v/>
      </c>
      <c r="V283" s="362" t="str">
        <f t="shared" si="83"/>
        <v/>
      </c>
      <c r="W283" s="362" t="str">
        <f t="shared" si="83"/>
        <v/>
      </c>
      <c r="X283" s="362" t="str">
        <f t="shared" si="83"/>
        <v/>
      </c>
      <c r="Y283" s="362" t="str">
        <f t="shared" si="83"/>
        <v/>
      </c>
      <c r="Z283" s="362" t="str">
        <f t="shared" si="83"/>
        <v/>
      </c>
      <c r="AA283" s="362" t="str">
        <f t="shared" si="83"/>
        <v/>
      </c>
      <c r="AB283" s="362" t="str">
        <f t="shared" si="83"/>
        <v/>
      </c>
      <c r="AC283" s="362" t="str">
        <f t="shared" si="83"/>
        <v/>
      </c>
      <c r="AD283" s="362" t="str">
        <f t="shared" si="83"/>
        <v/>
      </c>
      <c r="AE283" s="362" t="str">
        <f t="shared" si="83"/>
        <v/>
      </c>
      <c r="AF283" s="362" t="str">
        <f t="shared" si="83"/>
        <v/>
      </c>
      <c r="AG283" s="362" t="str">
        <f t="shared" si="83"/>
        <v/>
      </c>
      <c r="AH283" s="362" t="str">
        <f t="shared" si="83"/>
        <v/>
      </c>
      <c r="AI283" s="362" t="str">
        <f t="shared" si="83"/>
        <v/>
      </c>
      <c r="AJ283" s="362" t="str">
        <f t="shared" si="83"/>
        <v/>
      </c>
      <c r="AK283" s="362" t="str">
        <f t="shared" si="83"/>
        <v/>
      </c>
      <c r="AL283" s="362" t="str">
        <f t="shared" si="83"/>
        <v/>
      </c>
      <c r="AM283" s="362" t="str">
        <f t="shared" si="83"/>
        <v/>
      </c>
      <c r="AN283" s="362" t="str">
        <f t="shared" si="83"/>
        <v/>
      </c>
      <c r="AO283" s="362" t="str">
        <f t="shared" si="83"/>
        <v/>
      </c>
      <c r="AP283" s="362" t="str">
        <f t="shared" si="83"/>
        <v/>
      </c>
      <c r="AQ283" s="362" t="str">
        <f t="shared" si="83"/>
        <v/>
      </c>
      <c r="AR283" s="362" t="str">
        <f t="shared" si="83"/>
        <v/>
      </c>
      <c r="AS283" s="362" t="str">
        <f t="shared" si="83"/>
        <v/>
      </c>
      <c r="AT283" s="362" t="str">
        <f t="shared" si="83"/>
        <v/>
      </c>
      <c r="AU283" s="362" t="str">
        <f t="shared" si="83"/>
        <v/>
      </c>
      <c r="AV283" s="362" t="str">
        <f t="shared" si="83"/>
        <v/>
      </c>
      <c r="AW283" s="362" t="str">
        <f t="shared" si="83"/>
        <v/>
      </c>
      <c r="AX283" s="362" t="str">
        <f t="shared" si="83"/>
        <v/>
      </c>
      <c r="AY283" s="362" t="str">
        <f t="shared" si="83"/>
        <v/>
      </c>
      <c r="AZ283" s="362" t="str">
        <f t="shared" si="83"/>
        <v/>
      </c>
      <c r="BA283" s="363" t="str">
        <f t="shared" si="83"/>
        <v/>
      </c>
    </row>
    <row r="284" spans="1:53" x14ac:dyDescent="0.2">
      <c r="A284" s="340" t="str">
        <f>IF($B273=COUNT($A280:$A283),"",IF(A283&lt;DATE(YEAR(A283),MONTH($K$4),DAY($K$4)),DATE(YEAR(A283),MONTH($K$4),DAY($K$4)),IF(A283&lt;DATE(YEAR(A283),MONTH($K$5),DAY($K$5)),DATE(YEAR(A283),MONTH($K$5),DAY($K$5)),IF(A283&lt;DATE(YEAR(A283),MONTH($K$6),DAY($K$6)),DATE(YEAR(A283),MONTH($K$6),DAY($K$6)),DATE(YEAR(A283)+1,MONTH($K$3),DAY($K$3))))))</f>
        <v/>
      </c>
      <c r="B284" s="335" t="str">
        <f t="shared" si="81"/>
        <v/>
      </c>
      <c r="C284" s="362" t="str">
        <f t="shared" si="82"/>
        <v/>
      </c>
      <c r="D284" s="362" t="str">
        <f t="shared" si="83"/>
        <v/>
      </c>
      <c r="E284" s="362" t="str">
        <f t="shared" si="83"/>
        <v/>
      </c>
      <c r="F284" s="362" t="str">
        <f t="shared" si="83"/>
        <v/>
      </c>
      <c r="G284" s="362" t="str">
        <f t="shared" si="83"/>
        <v/>
      </c>
      <c r="H284" s="362" t="str">
        <f t="shared" si="83"/>
        <v/>
      </c>
      <c r="I284" s="362" t="str">
        <f t="shared" si="83"/>
        <v/>
      </c>
      <c r="J284" s="362" t="str">
        <f t="shared" si="83"/>
        <v/>
      </c>
      <c r="K284" s="362" t="str">
        <f t="shared" si="83"/>
        <v/>
      </c>
      <c r="L284" s="362" t="str">
        <f t="shared" si="83"/>
        <v/>
      </c>
      <c r="M284" s="362" t="str">
        <f t="shared" si="83"/>
        <v/>
      </c>
      <c r="N284" s="362" t="str">
        <f t="shared" si="83"/>
        <v/>
      </c>
      <c r="O284" s="362" t="str">
        <f t="shared" si="83"/>
        <v/>
      </c>
      <c r="P284" s="362" t="str">
        <f t="shared" si="83"/>
        <v/>
      </c>
      <c r="Q284" s="362" t="str">
        <f t="shared" si="83"/>
        <v/>
      </c>
      <c r="R284" s="362" t="str">
        <f t="shared" si="83"/>
        <v/>
      </c>
      <c r="S284" s="362" t="str">
        <f t="shared" si="83"/>
        <v/>
      </c>
      <c r="T284" s="362" t="str">
        <f t="shared" si="83"/>
        <v/>
      </c>
      <c r="U284" s="362" t="str">
        <f t="shared" si="83"/>
        <v/>
      </c>
      <c r="V284" s="362" t="str">
        <f t="shared" si="83"/>
        <v/>
      </c>
      <c r="W284" s="362" t="str">
        <f t="shared" si="83"/>
        <v/>
      </c>
      <c r="X284" s="362" t="str">
        <f t="shared" si="83"/>
        <v/>
      </c>
      <c r="Y284" s="362" t="str">
        <f t="shared" si="83"/>
        <v/>
      </c>
      <c r="Z284" s="362" t="str">
        <f t="shared" si="83"/>
        <v/>
      </c>
      <c r="AA284" s="362" t="str">
        <f t="shared" si="83"/>
        <v/>
      </c>
      <c r="AB284" s="362" t="str">
        <f t="shared" si="83"/>
        <v/>
      </c>
      <c r="AC284" s="362" t="str">
        <f t="shared" si="83"/>
        <v/>
      </c>
      <c r="AD284" s="362" t="str">
        <f t="shared" si="83"/>
        <v/>
      </c>
      <c r="AE284" s="362" t="str">
        <f t="shared" si="83"/>
        <v/>
      </c>
      <c r="AF284" s="362" t="str">
        <f t="shared" si="83"/>
        <v/>
      </c>
      <c r="AG284" s="362" t="str">
        <f t="shared" si="83"/>
        <v/>
      </c>
      <c r="AH284" s="362" t="str">
        <f t="shared" si="83"/>
        <v/>
      </c>
      <c r="AI284" s="362" t="str">
        <f t="shared" si="83"/>
        <v/>
      </c>
      <c r="AJ284" s="362" t="str">
        <f t="shared" si="83"/>
        <v/>
      </c>
      <c r="AK284" s="362" t="str">
        <f t="shared" si="83"/>
        <v/>
      </c>
      <c r="AL284" s="362" t="str">
        <f t="shared" si="83"/>
        <v/>
      </c>
      <c r="AM284" s="362" t="str">
        <f t="shared" si="83"/>
        <v/>
      </c>
      <c r="AN284" s="362" t="str">
        <f t="shared" si="83"/>
        <v/>
      </c>
      <c r="AO284" s="362" t="str">
        <f t="shared" si="83"/>
        <v/>
      </c>
      <c r="AP284" s="362" t="str">
        <f t="shared" si="83"/>
        <v/>
      </c>
      <c r="AQ284" s="362" t="str">
        <f t="shared" si="83"/>
        <v/>
      </c>
      <c r="AR284" s="362" t="str">
        <f t="shared" si="83"/>
        <v/>
      </c>
      <c r="AS284" s="362" t="str">
        <f t="shared" si="83"/>
        <v/>
      </c>
      <c r="AT284" s="362" t="str">
        <f t="shared" si="83"/>
        <v/>
      </c>
      <c r="AU284" s="362" t="str">
        <f t="shared" si="83"/>
        <v/>
      </c>
      <c r="AV284" s="362" t="str">
        <f t="shared" si="83"/>
        <v/>
      </c>
      <c r="AW284" s="362" t="str">
        <f t="shared" si="83"/>
        <v/>
      </c>
      <c r="AX284" s="362" t="str">
        <f t="shared" si="83"/>
        <v/>
      </c>
      <c r="AY284" s="362" t="str">
        <f t="shared" si="83"/>
        <v/>
      </c>
      <c r="AZ284" s="362" t="str">
        <f t="shared" si="83"/>
        <v/>
      </c>
      <c r="BA284" s="363" t="str">
        <f t="shared" si="83"/>
        <v/>
      </c>
    </row>
    <row r="285" spans="1:53" x14ac:dyDescent="0.2">
      <c r="A285" s="340" t="str">
        <f>IF($B273=COUNT($A280:$A284),"",IF(A284&lt;DATE(YEAR(A284),MONTH($K$4),DAY($K$4)),DATE(YEAR(A284),MONTH($K$4),DAY($K$4)),IF(A284&lt;DATE(YEAR(A284),MONTH($K$5),DAY($K$5)),DATE(YEAR(A284),MONTH($K$5),DAY($K$5)),IF(A284&lt;DATE(YEAR(A284),MONTH($K$6),DAY($K$6)),DATE(YEAR(A284),MONTH($K$6),DAY($K$6)),DATE(YEAR(A284)+1,MONTH($K$3),DAY($K$3))))))</f>
        <v/>
      </c>
      <c r="B285" s="335" t="str">
        <f t="shared" si="81"/>
        <v/>
      </c>
      <c r="C285" s="362" t="str">
        <f t="shared" si="82"/>
        <v/>
      </c>
      <c r="D285" s="362" t="str">
        <f t="shared" si="83"/>
        <v/>
      </c>
      <c r="E285" s="362" t="str">
        <f t="shared" si="83"/>
        <v/>
      </c>
      <c r="F285" s="362" t="str">
        <f t="shared" si="83"/>
        <v/>
      </c>
      <c r="G285" s="362" t="str">
        <f t="shared" si="83"/>
        <v/>
      </c>
      <c r="H285" s="362" t="str">
        <f t="shared" si="83"/>
        <v/>
      </c>
      <c r="I285" s="362" t="str">
        <f t="shared" si="83"/>
        <v/>
      </c>
      <c r="J285" s="362" t="str">
        <f t="shared" si="83"/>
        <v/>
      </c>
      <c r="K285" s="362" t="str">
        <f t="shared" si="83"/>
        <v/>
      </c>
      <c r="L285" s="362" t="str">
        <f t="shared" si="83"/>
        <v/>
      </c>
      <c r="M285" s="362" t="str">
        <f t="shared" si="83"/>
        <v/>
      </c>
      <c r="N285" s="362" t="str">
        <f t="shared" si="83"/>
        <v/>
      </c>
      <c r="O285" s="362" t="str">
        <f t="shared" si="83"/>
        <v/>
      </c>
      <c r="P285" s="362" t="str">
        <f t="shared" si="83"/>
        <v/>
      </c>
      <c r="Q285" s="362" t="str">
        <f t="shared" si="83"/>
        <v/>
      </c>
      <c r="R285" s="362" t="str">
        <f t="shared" si="83"/>
        <v/>
      </c>
      <c r="S285" s="362" t="str">
        <f t="shared" si="83"/>
        <v/>
      </c>
      <c r="T285" s="362" t="str">
        <f t="shared" si="83"/>
        <v/>
      </c>
      <c r="U285" s="362" t="str">
        <f t="shared" si="83"/>
        <v/>
      </c>
      <c r="V285" s="362" t="str">
        <f t="shared" si="83"/>
        <v/>
      </c>
      <c r="W285" s="362" t="str">
        <f t="shared" si="83"/>
        <v/>
      </c>
      <c r="X285" s="362" t="str">
        <f t="shared" si="83"/>
        <v/>
      </c>
      <c r="Y285" s="362" t="str">
        <f t="shared" si="83"/>
        <v/>
      </c>
      <c r="Z285" s="362" t="str">
        <f t="shared" si="83"/>
        <v/>
      </c>
      <c r="AA285" s="362" t="str">
        <f t="shared" si="83"/>
        <v/>
      </c>
      <c r="AB285" s="362" t="str">
        <f t="shared" si="83"/>
        <v/>
      </c>
      <c r="AC285" s="362" t="str">
        <f t="shared" si="83"/>
        <v/>
      </c>
      <c r="AD285" s="362" t="str">
        <f t="shared" si="83"/>
        <v/>
      </c>
      <c r="AE285" s="362" t="str">
        <f t="shared" si="83"/>
        <v/>
      </c>
      <c r="AF285" s="362" t="str">
        <f t="shared" si="83"/>
        <v/>
      </c>
      <c r="AG285" s="362" t="str">
        <f t="shared" si="83"/>
        <v/>
      </c>
      <c r="AH285" s="362" t="str">
        <f t="shared" si="83"/>
        <v/>
      </c>
      <c r="AI285" s="362" t="str">
        <f t="shared" si="83"/>
        <v/>
      </c>
      <c r="AJ285" s="362" t="str">
        <f t="shared" si="83"/>
        <v/>
      </c>
      <c r="AK285" s="362" t="str">
        <f t="shared" si="83"/>
        <v/>
      </c>
      <c r="AL285" s="362" t="str">
        <f t="shared" si="83"/>
        <v/>
      </c>
      <c r="AM285" s="362" t="str">
        <f t="shared" si="83"/>
        <v/>
      </c>
      <c r="AN285" s="362" t="str">
        <f t="shared" si="83"/>
        <v/>
      </c>
      <c r="AO285" s="362" t="str">
        <f t="shared" si="83"/>
        <v/>
      </c>
      <c r="AP285" s="362" t="str">
        <f t="shared" si="83"/>
        <v/>
      </c>
      <c r="AQ285" s="362" t="str">
        <f t="shared" si="83"/>
        <v/>
      </c>
      <c r="AR285" s="362" t="str">
        <f t="shared" si="83"/>
        <v/>
      </c>
      <c r="AS285" s="362" t="str">
        <f t="shared" si="83"/>
        <v/>
      </c>
      <c r="AT285" s="362" t="str">
        <f t="shared" si="83"/>
        <v/>
      </c>
      <c r="AU285" s="362" t="str">
        <f t="shared" si="83"/>
        <v/>
      </c>
      <c r="AV285" s="362" t="str">
        <f t="shared" si="83"/>
        <v/>
      </c>
      <c r="AW285" s="362" t="str">
        <f t="shared" si="83"/>
        <v/>
      </c>
      <c r="AX285" s="362" t="str">
        <f t="shared" si="83"/>
        <v/>
      </c>
      <c r="AY285" s="362" t="str">
        <f t="shared" si="83"/>
        <v/>
      </c>
      <c r="AZ285" s="362" t="str">
        <f t="shared" si="83"/>
        <v/>
      </c>
      <c r="BA285" s="363" t="str">
        <f t="shared" si="83"/>
        <v/>
      </c>
    </row>
    <row r="286" spans="1:53" x14ac:dyDescent="0.2">
      <c r="A286" s="340" t="str">
        <f>IF($B273=COUNT($A280:$A285),"",IF(A285&lt;DATE(YEAR(A285),MONTH($K$4),DAY($K$4)),DATE(YEAR(A285),MONTH($K$4),DAY($K$4)),IF(A285&lt;DATE(YEAR(A285),MONTH($K$5),DAY($K$5)),DATE(YEAR(A285),MONTH($K$5),DAY($K$5)),IF(A285&lt;DATE(YEAR(A285),MONTH($K$6),DAY($K$6)),DATE(YEAR(A285),MONTH($K$6),DAY($K$6)),DATE(YEAR(A285)+1,MONTH($K$3),DAY($K$3))))))</f>
        <v/>
      </c>
      <c r="B286" s="335" t="str">
        <f t="shared" si="81"/>
        <v/>
      </c>
      <c r="C286" s="362" t="str">
        <f t="shared" si="82"/>
        <v/>
      </c>
      <c r="D286" s="362" t="str">
        <f t="shared" si="83"/>
        <v/>
      </c>
      <c r="E286" s="362" t="str">
        <f t="shared" si="83"/>
        <v/>
      </c>
      <c r="F286" s="362" t="str">
        <f t="shared" si="83"/>
        <v/>
      </c>
      <c r="G286" s="362" t="str">
        <f t="shared" si="83"/>
        <v/>
      </c>
      <c r="H286" s="362" t="str">
        <f t="shared" si="83"/>
        <v/>
      </c>
      <c r="I286" s="362" t="str">
        <f t="shared" si="83"/>
        <v/>
      </c>
      <c r="J286" s="362" t="str">
        <f t="shared" si="83"/>
        <v/>
      </c>
      <c r="K286" s="362" t="str">
        <f t="shared" si="83"/>
        <v/>
      </c>
      <c r="L286" s="362" t="str">
        <f t="shared" si="83"/>
        <v/>
      </c>
      <c r="M286" s="362" t="str">
        <f t="shared" si="83"/>
        <v/>
      </c>
      <c r="N286" s="362" t="str">
        <f t="shared" si="83"/>
        <v/>
      </c>
      <c r="O286" s="362" t="str">
        <f t="shared" si="83"/>
        <v/>
      </c>
      <c r="P286" s="362" t="str">
        <f t="shared" si="83"/>
        <v/>
      </c>
      <c r="Q286" s="362" t="str">
        <f t="shared" si="83"/>
        <v/>
      </c>
      <c r="R286" s="362" t="str">
        <f t="shared" si="83"/>
        <v/>
      </c>
      <c r="S286" s="362" t="str">
        <f t="shared" si="83"/>
        <v/>
      </c>
      <c r="T286" s="362" t="str">
        <f t="shared" si="83"/>
        <v/>
      </c>
      <c r="U286" s="362" t="str">
        <f t="shared" si="83"/>
        <v/>
      </c>
      <c r="V286" s="362" t="str">
        <f t="shared" si="83"/>
        <v/>
      </c>
      <c r="W286" s="362" t="str">
        <f t="shared" si="83"/>
        <v/>
      </c>
      <c r="X286" s="362" t="str">
        <f t="shared" ref="D286:BA291" si="85">IF(AND(ISNUMBER($A286),X$46&gt;X$47),X$277/$B$273,"")</f>
        <v/>
      </c>
      <c r="Y286" s="362" t="str">
        <f t="shared" si="85"/>
        <v/>
      </c>
      <c r="Z286" s="362" t="str">
        <f t="shared" si="85"/>
        <v/>
      </c>
      <c r="AA286" s="362" t="str">
        <f t="shared" si="85"/>
        <v/>
      </c>
      <c r="AB286" s="362" t="str">
        <f t="shared" si="85"/>
        <v/>
      </c>
      <c r="AC286" s="362" t="str">
        <f t="shared" si="85"/>
        <v/>
      </c>
      <c r="AD286" s="362" t="str">
        <f t="shared" si="85"/>
        <v/>
      </c>
      <c r="AE286" s="362" t="str">
        <f t="shared" si="85"/>
        <v/>
      </c>
      <c r="AF286" s="362" t="str">
        <f t="shared" si="85"/>
        <v/>
      </c>
      <c r="AG286" s="362" t="str">
        <f t="shared" si="85"/>
        <v/>
      </c>
      <c r="AH286" s="362" t="str">
        <f t="shared" si="85"/>
        <v/>
      </c>
      <c r="AI286" s="362" t="str">
        <f t="shared" si="85"/>
        <v/>
      </c>
      <c r="AJ286" s="362" t="str">
        <f t="shared" si="85"/>
        <v/>
      </c>
      <c r="AK286" s="362" t="str">
        <f t="shared" si="85"/>
        <v/>
      </c>
      <c r="AL286" s="362" t="str">
        <f t="shared" si="85"/>
        <v/>
      </c>
      <c r="AM286" s="362" t="str">
        <f t="shared" si="85"/>
        <v/>
      </c>
      <c r="AN286" s="362" t="str">
        <f t="shared" si="85"/>
        <v/>
      </c>
      <c r="AO286" s="362" t="str">
        <f t="shared" si="85"/>
        <v/>
      </c>
      <c r="AP286" s="362" t="str">
        <f t="shared" si="85"/>
        <v/>
      </c>
      <c r="AQ286" s="362" t="str">
        <f t="shared" si="85"/>
        <v/>
      </c>
      <c r="AR286" s="362" t="str">
        <f t="shared" si="85"/>
        <v/>
      </c>
      <c r="AS286" s="362" t="str">
        <f t="shared" si="85"/>
        <v/>
      </c>
      <c r="AT286" s="362" t="str">
        <f t="shared" si="85"/>
        <v/>
      </c>
      <c r="AU286" s="362" t="str">
        <f t="shared" si="85"/>
        <v/>
      </c>
      <c r="AV286" s="362" t="str">
        <f t="shared" si="85"/>
        <v/>
      </c>
      <c r="AW286" s="362" t="str">
        <f t="shared" si="85"/>
        <v/>
      </c>
      <c r="AX286" s="362" t="str">
        <f t="shared" si="85"/>
        <v/>
      </c>
      <c r="AY286" s="362" t="str">
        <f t="shared" si="85"/>
        <v/>
      </c>
      <c r="AZ286" s="362" t="str">
        <f t="shared" si="85"/>
        <v/>
      </c>
      <c r="BA286" s="363" t="str">
        <f t="shared" si="85"/>
        <v/>
      </c>
    </row>
    <row r="287" spans="1:53" x14ac:dyDescent="0.2">
      <c r="A287" s="340" t="str">
        <f>IF($B273=COUNT($A280:$A286),"",IF(A286&lt;DATE(YEAR(A286),MONTH($K$4),DAY($K$4)),DATE(YEAR(A286),MONTH($K$4),DAY($K$4)),IF(A286&lt;DATE(YEAR(A286),MONTH($K$5),DAY($K$5)),DATE(YEAR(A286),MONTH($K$5),DAY($K$5)),IF(A286&lt;DATE(YEAR(A286),MONTH($K$6),DAY($K$6)),DATE(YEAR(A286),MONTH($K$6),DAY($K$6)),DATE(YEAR(A286)+1,MONTH($K$3),DAY($K$3))))))</f>
        <v/>
      </c>
      <c r="B287" s="335" t="str">
        <f t="shared" si="81"/>
        <v/>
      </c>
      <c r="C287" s="362" t="str">
        <f t="shared" si="82"/>
        <v/>
      </c>
      <c r="D287" s="362" t="str">
        <f t="shared" si="85"/>
        <v/>
      </c>
      <c r="E287" s="362" t="str">
        <f t="shared" si="85"/>
        <v/>
      </c>
      <c r="F287" s="362" t="str">
        <f t="shared" si="85"/>
        <v/>
      </c>
      <c r="G287" s="362" t="str">
        <f t="shared" si="85"/>
        <v/>
      </c>
      <c r="H287" s="362" t="str">
        <f t="shared" si="85"/>
        <v/>
      </c>
      <c r="I287" s="362" t="str">
        <f t="shared" si="85"/>
        <v/>
      </c>
      <c r="J287" s="362" t="str">
        <f t="shared" si="85"/>
        <v/>
      </c>
      <c r="K287" s="362" t="str">
        <f t="shared" si="85"/>
        <v/>
      </c>
      <c r="L287" s="362" t="str">
        <f t="shared" si="85"/>
        <v/>
      </c>
      <c r="M287" s="362" t="str">
        <f t="shared" si="85"/>
        <v/>
      </c>
      <c r="N287" s="362" t="str">
        <f t="shared" si="85"/>
        <v/>
      </c>
      <c r="O287" s="362" t="str">
        <f t="shared" si="85"/>
        <v/>
      </c>
      <c r="P287" s="362" t="str">
        <f t="shared" si="85"/>
        <v/>
      </c>
      <c r="Q287" s="362" t="str">
        <f t="shared" si="85"/>
        <v/>
      </c>
      <c r="R287" s="362" t="str">
        <f t="shared" si="85"/>
        <v/>
      </c>
      <c r="S287" s="362" t="str">
        <f t="shared" si="85"/>
        <v/>
      </c>
      <c r="T287" s="362" t="str">
        <f t="shared" si="85"/>
        <v/>
      </c>
      <c r="U287" s="362" t="str">
        <f t="shared" si="85"/>
        <v/>
      </c>
      <c r="V287" s="362" t="str">
        <f t="shared" si="85"/>
        <v/>
      </c>
      <c r="W287" s="362" t="str">
        <f t="shared" si="85"/>
        <v/>
      </c>
      <c r="X287" s="362" t="str">
        <f t="shared" si="85"/>
        <v/>
      </c>
      <c r="Y287" s="362" t="str">
        <f t="shared" si="85"/>
        <v/>
      </c>
      <c r="Z287" s="362" t="str">
        <f t="shared" si="85"/>
        <v/>
      </c>
      <c r="AA287" s="362" t="str">
        <f t="shared" si="85"/>
        <v/>
      </c>
      <c r="AB287" s="362" t="str">
        <f t="shared" si="85"/>
        <v/>
      </c>
      <c r="AC287" s="362" t="str">
        <f t="shared" si="85"/>
        <v/>
      </c>
      <c r="AD287" s="362" t="str">
        <f t="shared" si="85"/>
        <v/>
      </c>
      <c r="AE287" s="362" t="str">
        <f t="shared" si="85"/>
        <v/>
      </c>
      <c r="AF287" s="362" t="str">
        <f t="shared" si="85"/>
        <v/>
      </c>
      <c r="AG287" s="362" t="str">
        <f t="shared" si="85"/>
        <v/>
      </c>
      <c r="AH287" s="362" t="str">
        <f t="shared" si="85"/>
        <v/>
      </c>
      <c r="AI287" s="362" t="str">
        <f t="shared" si="85"/>
        <v/>
      </c>
      <c r="AJ287" s="362" t="str">
        <f t="shared" si="85"/>
        <v/>
      </c>
      <c r="AK287" s="362" t="str">
        <f t="shared" si="85"/>
        <v/>
      </c>
      <c r="AL287" s="362" t="str">
        <f t="shared" si="85"/>
        <v/>
      </c>
      <c r="AM287" s="362" t="str">
        <f t="shared" si="85"/>
        <v/>
      </c>
      <c r="AN287" s="362" t="str">
        <f t="shared" si="85"/>
        <v/>
      </c>
      <c r="AO287" s="362" t="str">
        <f t="shared" si="85"/>
        <v/>
      </c>
      <c r="AP287" s="362" t="str">
        <f t="shared" si="85"/>
        <v/>
      </c>
      <c r="AQ287" s="362" t="str">
        <f t="shared" si="85"/>
        <v/>
      </c>
      <c r="AR287" s="362" t="str">
        <f t="shared" si="85"/>
        <v/>
      </c>
      <c r="AS287" s="362" t="str">
        <f t="shared" si="85"/>
        <v/>
      </c>
      <c r="AT287" s="362" t="str">
        <f t="shared" si="85"/>
        <v/>
      </c>
      <c r="AU287" s="362" t="str">
        <f t="shared" si="85"/>
        <v/>
      </c>
      <c r="AV287" s="362" t="str">
        <f t="shared" si="85"/>
        <v/>
      </c>
      <c r="AW287" s="362" t="str">
        <f t="shared" si="85"/>
        <v/>
      </c>
      <c r="AX287" s="362" t="str">
        <f t="shared" si="85"/>
        <v/>
      </c>
      <c r="AY287" s="362" t="str">
        <f t="shared" si="85"/>
        <v/>
      </c>
      <c r="AZ287" s="362" t="str">
        <f t="shared" si="85"/>
        <v/>
      </c>
      <c r="BA287" s="363" t="str">
        <f t="shared" si="85"/>
        <v/>
      </c>
    </row>
    <row r="288" spans="1:53" x14ac:dyDescent="0.2">
      <c r="A288" s="340" t="str">
        <f>IF($B273=COUNT($A280:$A287),"",IF(A287&lt;DATE(YEAR(A287),MONTH($K$4),DAY($K$4)),DATE(YEAR(A287),MONTH($K$4),DAY($K$4)),IF(A287&lt;DATE(YEAR(A287),MONTH($K$5),DAY($K$5)),DATE(YEAR(A287),MONTH($K$5),DAY($K$5)),IF(A287&lt;DATE(YEAR(A287),MONTH($K$6),DAY($K$6)),DATE(YEAR(A287),MONTH($K$6),DAY($K$6)),DATE(YEAR(A287)+1,MONTH($K$3),DAY($K$3))))))</f>
        <v/>
      </c>
      <c r="B288" s="335" t="str">
        <f t="shared" si="81"/>
        <v/>
      </c>
      <c r="C288" s="362" t="str">
        <f t="shared" si="82"/>
        <v/>
      </c>
      <c r="D288" s="362" t="str">
        <f t="shared" si="85"/>
        <v/>
      </c>
      <c r="E288" s="362" t="str">
        <f t="shared" si="85"/>
        <v/>
      </c>
      <c r="F288" s="362" t="str">
        <f t="shared" si="85"/>
        <v/>
      </c>
      <c r="G288" s="362" t="str">
        <f t="shared" si="85"/>
        <v/>
      </c>
      <c r="H288" s="362" t="str">
        <f t="shared" si="85"/>
        <v/>
      </c>
      <c r="I288" s="362" t="str">
        <f t="shared" si="85"/>
        <v/>
      </c>
      <c r="J288" s="362" t="str">
        <f t="shared" si="85"/>
        <v/>
      </c>
      <c r="K288" s="362" t="str">
        <f t="shared" si="85"/>
        <v/>
      </c>
      <c r="L288" s="362" t="str">
        <f t="shared" si="85"/>
        <v/>
      </c>
      <c r="M288" s="362" t="str">
        <f t="shared" si="85"/>
        <v/>
      </c>
      <c r="N288" s="362" t="str">
        <f t="shared" si="85"/>
        <v/>
      </c>
      <c r="O288" s="362" t="str">
        <f t="shared" si="85"/>
        <v/>
      </c>
      <c r="P288" s="362" t="str">
        <f t="shared" si="85"/>
        <v/>
      </c>
      <c r="Q288" s="362" t="str">
        <f t="shared" si="85"/>
        <v/>
      </c>
      <c r="R288" s="362" t="str">
        <f t="shared" si="85"/>
        <v/>
      </c>
      <c r="S288" s="362" t="str">
        <f t="shared" si="85"/>
        <v/>
      </c>
      <c r="T288" s="362" t="str">
        <f t="shared" si="85"/>
        <v/>
      </c>
      <c r="U288" s="362" t="str">
        <f t="shared" si="85"/>
        <v/>
      </c>
      <c r="V288" s="362" t="str">
        <f t="shared" si="85"/>
        <v/>
      </c>
      <c r="W288" s="362" t="str">
        <f t="shared" si="85"/>
        <v/>
      </c>
      <c r="X288" s="362" t="str">
        <f t="shared" si="85"/>
        <v/>
      </c>
      <c r="Y288" s="362" t="str">
        <f t="shared" si="85"/>
        <v/>
      </c>
      <c r="Z288" s="362" t="str">
        <f t="shared" si="85"/>
        <v/>
      </c>
      <c r="AA288" s="362" t="str">
        <f t="shared" si="85"/>
        <v/>
      </c>
      <c r="AB288" s="362" t="str">
        <f t="shared" si="85"/>
        <v/>
      </c>
      <c r="AC288" s="362" t="str">
        <f t="shared" si="85"/>
        <v/>
      </c>
      <c r="AD288" s="362" t="str">
        <f t="shared" si="85"/>
        <v/>
      </c>
      <c r="AE288" s="362" t="str">
        <f t="shared" si="85"/>
        <v/>
      </c>
      <c r="AF288" s="362" t="str">
        <f t="shared" si="85"/>
        <v/>
      </c>
      <c r="AG288" s="362" t="str">
        <f t="shared" si="85"/>
        <v/>
      </c>
      <c r="AH288" s="362" t="str">
        <f t="shared" si="85"/>
        <v/>
      </c>
      <c r="AI288" s="362" t="str">
        <f t="shared" si="85"/>
        <v/>
      </c>
      <c r="AJ288" s="362" t="str">
        <f t="shared" si="85"/>
        <v/>
      </c>
      <c r="AK288" s="362" t="str">
        <f t="shared" si="85"/>
        <v/>
      </c>
      <c r="AL288" s="362" t="str">
        <f t="shared" si="85"/>
        <v/>
      </c>
      <c r="AM288" s="362" t="str">
        <f t="shared" si="85"/>
        <v/>
      </c>
      <c r="AN288" s="362" t="str">
        <f t="shared" si="85"/>
        <v/>
      </c>
      <c r="AO288" s="362" t="str">
        <f t="shared" si="85"/>
        <v/>
      </c>
      <c r="AP288" s="362" t="str">
        <f t="shared" si="85"/>
        <v/>
      </c>
      <c r="AQ288" s="362" t="str">
        <f t="shared" si="85"/>
        <v/>
      </c>
      <c r="AR288" s="362" t="str">
        <f t="shared" si="85"/>
        <v/>
      </c>
      <c r="AS288" s="362" t="str">
        <f t="shared" si="85"/>
        <v/>
      </c>
      <c r="AT288" s="362" t="str">
        <f t="shared" si="85"/>
        <v/>
      </c>
      <c r="AU288" s="362" t="str">
        <f t="shared" si="85"/>
        <v/>
      </c>
      <c r="AV288" s="362" t="str">
        <f t="shared" si="85"/>
        <v/>
      </c>
      <c r="AW288" s="362" t="str">
        <f t="shared" si="85"/>
        <v/>
      </c>
      <c r="AX288" s="362" t="str">
        <f t="shared" si="85"/>
        <v/>
      </c>
      <c r="AY288" s="362" t="str">
        <f t="shared" si="85"/>
        <v/>
      </c>
      <c r="AZ288" s="362" t="str">
        <f t="shared" si="85"/>
        <v/>
      </c>
      <c r="BA288" s="363" t="str">
        <f t="shared" si="85"/>
        <v/>
      </c>
    </row>
    <row r="289" spans="1:53" x14ac:dyDescent="0.2">
      <c r="A289" s="340" t="str">
        <f>IF($B273=COUNT($A280:$A288),"",IF(A288&lt;DATE(YEAR(A288),MONTH($K$4),DAY($K$4)),DATE(YEAR(A288),MONTH($K$4),DAY($K$4)),IF(A288&lt;DATE(YEAR(A288),MONTH($K$5),DAY($K$5)),DATE(YEAR(A288),MONTH($K$5),DAY($K$5)),IF(A288&lt;DATE(YEAR(A288),MONTH($K$6),DAY($K$6)),DATE(YEAR(A288),MONTH($K$6),DAY($K$6)),DATE(YEAR(A288)+1,MONTH($K$3),DAY($K$3))))))</f>
        <v/>
      </c>
      <c r="B289" s="335" t="str">
        <f t="shared" si="81"/>
        <v/>
      </c>
      <c r="C289" s="362" t="str">
        <f t="shared" si="82"/>
        <v/>
      </c>
      <c r="D289" s="362" t="str">
        <f t="shared" si="85"/>
        <v/>
      </c>
      <c r="E289" s="362" t="str">
        <f t="shared" si="85"/>
        <v/>
      </c>
      <c r="F289" s="362" t="str">
        <f t="shared" si="85"/>
        <v/>
      </c>
      <c r="G289" s="362" t="str">
        <f t="shared" si="85"/>
        <v/>
      </c>
      <c r="H289" s="362" t="str">
        <f t="shared" si="85"/>
        <v/>
      </c>
      <c r="I289" s="362" t="str">
        <f t="shared" si="85"/>
        <v/>
      </c>
      <c r="J289" s="362" t="str">
        <f t="shared" si="85"/>
        <v/>
      </c>
      <c r="K289" s="362" t="str">
        <f t="shared" si="85"/>
        <v/>
      </c>
      <c r="L289" s="362" t="str">
        <f t="shared" si="85"/>
        <v/>
      </c>
      <c r="M289" s="362" t="str">
        <f t="shared" si="85"/>
        <v/>
      </c>
      <c r="N289" s="362" t="str">
        <f t="shared" si="85"/>
        <v/>
      </c>
      <c r="O289" s="362" t="str">
        <f t="shared" si="85"/>
        <v/>
      </c>
      <c r="P289" s="362" t="str">
        <f t="shared" si="85"/>
        <v/>
      </c>
      <c r="Q289" s="362" t="str">
        <f t="shared" si="85"/>
        <v/>
      </c>
      <c r="R289" s="362" t="str">
        <f t="shared" si="85"/>
        <v/>
      </c>
      <c r="S289" s="362" t="str">
        <f t="shared" si="85"/>
        <v/>
      </c>
      <c r="T289" s="362" t="str">
        <f t="shared" si="85"/>
        <v/>
      </c>
      <c r="U289" s="362" t="str">
        <f t="shared" si="85"/>
        <v/>
      </c>
      <c r="V289" s="362" t="str">
        <f t="shared" si="85"/>
        <v/>
      </c>
      <c r="W289" s="362" t="str">
        <f t="shared" si="85"/>
        <v/>
      </c>
      <c r="X289" s="362" t="str">
        <f t="shared" si="85"/>
        <v/>
      </c>
      <c r="Y289" s="362" t="str">
        <f t="shared" si="85"/>
        <v/>
      </c>
      <c r="Z289" s="362" t="str">
        <f t="shared" si="85"/>
        <v/>
      </c>
      <c r="AA289" s="362" t="str">
        <f t="shared" si="85"/>
        <v/>
      </c>
      <c r="AB289" s="362" t="str">
        <f t="shared" si="85"/>
        <v/>
      </c>
      <c r="AC289" s="362" t="str">
        <f t="shared" si="85"/>
        <v/>
      </c>
      <c r="AD289" s="362" t="str">
        <f t="shared" si="85"/>
        <v/>
      </c>
      <c r="AE289" s="362" t="str">
        <f t="shared" si="85"/>
        <v/>
      </c>
      <c r="AF289" s="362" t="str">
        <f t="shared" si="85"/>
        <v/>
      </c>
      <c r="AG289" s="362" t="str">
        <f t="shared" si="85"/>
        <v/>
      </c>
      <c r="AH289" s="362" t="str">
        <f t="shared" si="85"/>
        <v/>
      </c>
      <c r="AI289" s="362" t="str">
        <f t="shared" si="85"/>
        <v/>
      </c>
      <c r="AJ289" s="362" t="str">
        <f t="shared" si="85"/>
        <v/>
      </c>
      <c r="AK289" s="362" t="str">
        <f t="shared" si="85"/>
        <v/>
      </c>
      <c r="AL289" s="362" t="str">
        <f t="shared" si="85"/>
        <v/>
      </c>
      <c r="AM289" s="362" t="str">
        <f t="shared" si="85"/>
        <v/>
      </c>
      <c r="AN289" s="362" t="str">
        <f t="shared" si="85"/>
        <v/>
      </c>
      <c r="AO289" s="362" t="str">
        <f t="shared" si="85"/>
        <v/>
      </c>
      <c r="AP289" s="362" t="str">
        <f t="shared" si="85"/>
        <v/>
      </c>
      <c r="AQ289" s="362" t="str">
        <f t="shared" si="85"/>
        <v/>
      </c>
      <c r="AR289" s="362" t="str">
        <f t="shared" si="85"/>
        <v/>
      </c>
      <c r="AS289" s="362" t="str">
        <f t="shared" si="85"/>
        <v/>
      </c>
      <c r="AT289" s="362" t="str">
        <f t="shared" si="85"/>
        <v/>
      </c>
      <c r="AU289" s="362" t="str">
        <f t="shared" si="85"/>
        <v/>
      </c>
      <c r="AV289" s="362" t="str">
        <f t="shared" si="85"/>
        <v/>
      </c>
      <c r="AW289" s="362" t="str">
        <f t="shared" si="85"/>
        <v/>
      </c>
      <c r="AX289" s="362" t="str">
        <f t="shared" si="85"/>
        <v/>
      </c>
      <c r="AY289" s="362" t="str">
        <f t="shared" si="85"/>
        <v/>
      </c>
      <c r="AZ289" s="362" t="str">
        <f t="shared" si="85"/>
        <v/>
      </c>
      <c r="BA289" s="363" t="str">
        <f t="shared" si="85"/>
        <v/>
      </c>
    </row>
    <row r="290" spans="1:53" x14ac:dyDescent="0.2">
      <c r="A290" s="340" t="str">
        <f>IF($B273=COUNT($A280:$A289),"",IF(A289&lt;DATE(YEAR(A289),MONTH($K$4),DAY($K$4)),DATE(YEAR(A289),MONTH($K$4),DAY($K$4)),IF(A289&lt;DATE(YEAR(A289),MONTH($K$5),DAY($K$5)),DATE(YEAR(A289),MONTH($K$5),DAY($K$5)),IF(A289&lt;DATE(YEAR(A289),MONTH($K$6),DAY($K$6)),DATE(YEAR(A289),MONTH($K$6),DAY($K$6)),DATE(YEAR(A289)+1,MONTH($K$3),DAY($K$3))))))</f>
        <v/>
      </c>
      <c r="B290" s="335" t="str">
        <f t="shared" si="81"/>
        <v/>
      </c>
      <c r="C290" s="362" t="str">
        <f t="shared" si="82"/>
        <v/>
      </c>
      <c r="D290" s="362" t="str">
        <f t="shared" si="85"/>
        <v/>
      </c>
      <c r="E290" s="362" t="str">
        <f t="shared" si="85"/>
        <v/>
      </c>
      <c r="F290" s="362" t="str">
        <f t="shared" si="85"/>
        <v/>
      </c>
      <c r="G290" s="362" t="str">
        <f t="shared" si="85"/>
        <v/>
      </c>
      <c r="H290" s="362" t="str">
        <f t="shared" si="85"/>
        <v/>
      </c>
      <c r="I290" s="362" t="str">
        <f t="shared" si="85"/>
        <v/>
      </c>
      <c r="J290" s="362" t="str">
        <f t="shared" si="85"/>
        <v/>
      </c>
      <c r="K290" s="362" t="str">
        <f t="shared" si="85"/>
        <v/>
      </c>
      <c r="L290" s="362" t="str">
        <f t="shared" si="85"/>
        <v/>
      </c>
      <c r="M290" s="362" t="str">
        <f t="shared" si="85"/>
        <v/>
      </c>
      <c r="N290" s="362" t="str">
        <f t="shared" si="85"/>
        <v/>
      </c>
      <c r="O290" s="362" t="str">
        <f t="shared" si="85"/>
        <v/>
      </c>
      <c r="P290" s="362" t="str">
        <f t="shared" si="85"/>
        <v/>
      </c>
      <c r="Q290" s="362" t="str">
        <f t="shared" si="85"/>
        <v/>
      </c>
      <c r="R290" s="362" t="str">
        <f t="shared" si="85"/>
        <v/>
      </c>
      <c r="S290" s="362" t="str">
        <f t="shared" si="85"/>
        <v/>
      </c>
      <c r="T290" s="362" t="str">
        <f t="shared" si="85"/>
        <v/>
      </c>
      <c r="U290" s="362" t="str">
        <f t="shared" si="85"/>
        <v/>
      </c>
      <c r="V290" s="362" t="str">
        <f t="shared" si="85"/>
        <v/>
      </c>
      <c r="W290" s="362" t="str">
        <f t="shared" si="85"/>
        <v/>
      </c>
      <c r="X290" s="362" t="str">
        <f t="shared" si="85"/>
        <v/>
      </c>
      <c r="Y290" s="362" t="str">
        <f t="shared" si="85"/>
        <v/>
      </c>
      <c r="Z290" s="362" t="str">
        <f t="shared" si="85"/>
        <v/>
      </c>
      <c r="AA290" s="362" t="str">
        <f t="shared" si="85"/>
        <v/>
      </c>
      <c r="AB290" s="362" t="str">
        <f t="shared" si="85"/>
        <v/>
      </c>
      <c r="AC290" s="362" t="str">
        <f t="shared" si="85"/>
        <v/>
      </c>
      <c r="AD290" s="362" t="str">
        <f t="shared" si="85"/>
        <v/>
      </c>
      <c r="AE290" s="362" t="str">
        <f t="shared" si="85"/>
        <v/>
      </c>
      <c r="AF290" s="362" t="str">
        <f t="shared" si="85"/>
        <v/>
      </c>
      <c r="AG290" s="362" t="str">
        <f t="shared" si="85"/>
        <v/>
      </c>
      <c r="AH290" s="362" t="str">
        <f t="shared" si="85"/>
        <v/>
      </c>
      <c r="AI290" s="362" t="str">
        <f t="shared" si="85"/>
        <v/>
      </c>
      <c r="AJ290" s="362" t="str">
        <f t="shared" si="85"/>
        <v/>
      </c>
      <c r="AK290" s="362" t="str">
        <f t="shared" si="85"/>
        <v/>
      </c>
      <c r="AL290" s="362" t="str">
        <f t="shared" si="85"/>
        <v/>
      </c>
      <c r="AM290" s="362" t="str">
        <f t="shared" si="85"/>
        <v/>
      </c>
      <c r="AN290" s="362" t="str">
        <f t="shared" si="85"/>
        <v/>
      </c>
      <c r="AO290" s="362" t="str">
        <f t="shared" si="85"/>
        <v/>
      </c>
      <c r="AP290" s="362" t="str">
        <f t="shared" si="85"/>
        <v/>
      </c>
      <c r="AQ290" s="362" t="str">
        <f t="shared" si="85"/>
        <v/>
      </c>
      <c r="AR290" s="362" t="str">
        <f t="shared" si="85"/>
        <v/>
      </c>
      <c r="AS290" s="362" t="str">
        <f t="shared" si="85"/>
        <v/>
      </c>
      <c r="AT290" s="362" t="str">
        <f t="shared" si="85"/>
        <v/>
      </c>
      <c r="AU290" s="362" t="str">
        <f t="shared" si="85"/>
        <v/>
      </c>
      <c r="AV290" s="362" t="str">
        <f t="shared" si="85"/>
        <v/>
      </c>
      <c r="AW290" s="362" t="str">
        <f t="shared" si="85"/>
        <v/>
      </c>
      <c r="AX290" s="362" t="str">
        <f t="shared" si="85"/>
        <v/>
      </c>
      <c r="AY290" s="362" t="str">
        <f t="shared" si="85"/>
        <v/>
      </c>
      <c r="AZ290" s="362" t="str">
        <f t="shared" si="85"/>
        <v/>
      </c>
      <c r="BA290" s="363" t="str">
        <f t="shared" si="85"/>
        <v/>
      </c>
    </row>
    <row r="291" spans="1:53" x14ac:dyDescent="0.2">
      <c r="A291" s="340" t="str">
        <f>IF($B273=COUNT($A280:$A290),"",IF(A290&lt;DATE(YEAR(A290),MONTH($K$4),DAY($K$4)),DATE(YEAR(A290),MONTH($K$4),DAY($K$4)),IF(A290&lt;DATE(YEAR(A290),MONTH($K$5),DAY($K$5)),DATE(YEAR(A290),MONTH($K$5),DAY($K$5)),IF(A290&lt;DATE(YEAR(A290),MONTH($K$6),DAY($K$6)),DATE(YEAR(A290),MONTH($K$6),DAY($K$6)),DATE(YEAR(A290)+1,MONTH($K$3),DAY($K$3))))))</f>
        <v/>
      </c>
      <c r="B291" s="335" t="str">
        <f t="shared" si="81"/>
        <v/>
      </c>
      <c r="C291" s="362" t="str">
        <f t="shared" si="82"/>
        <v/>
      </c>
      <c r="D291" s="362" t="str">
        <f t="shared" si="85"/>
        <v/>
      </c>
      <c r="E291" s="362" t="str">
        <f t="shared" si="85"/>
        <v/>
      </c>
      <c r="F291" s="362" t="str">
        <f t="shared" si="85"/>
        <v/>
      </c>
      <c r="G291" s="362" t="str">
        <f t="shared" si="85"/>
        <v/>
      </c>
      <c r="H291" s="362" t="str">
        <f t="shared" si="85"/>
        <v/>
      </c>
      <c r="I291" s="362" t="str">
        <f t="shared" si="85"/>
        <v/>
      </c>
      <c r="J291" s="362" t="str">
        <f t="shared" si="85"/>
        <v/>
      </c>
      <c r="K291" s="362" t="str">
        <f t="shared" si="85"/>
        <v/>
      </c>
      <c r="L291" s="362" t="str">
        <f t="shared" si="85"/>
        <v/>
      </c>
      <c r="M291" s="362" t="str">
        <f t="shared" si="85"/>
        <v/>
      </c>
      <c r="N291" s="362" t="str">
        <f t="shared" si="85"/>
        <v/>
      </c>
      <c r="O291" s="362" t="str">
        <f t="shared" si="85"/>
        <v/>
      </c>
      <c r="P291" s="362" t="str">
        <f t="shared" si="85"/>
        <v/>
      </c>
      <c r="Q291" s="362" t="str">
        <f t="shared" si="85"/>
        <v/>
      </c>
      <c r="R291" s="362" t="str">
        <f t="shared" si="85"/>
        <v/>
      </c>
      <c r="S291" s="362" t="str">
        <f t="shared" si="85"/>
        <v/>
      </c>
      <c r="T291" s="362" t="str">
        <f t="shared" si="85"/>
        <v/>
      </c>
      <c r="U291" s="362" t="str">
        <f t="shared" si="85"/>
        <v/>
      </c>
      <c r="V291" s="362" t="str">
        <f t="shared" si="85"/>
        <v/>
      </c>
      <c r="W291" s="362" t="str">
        <f t="shared" si="85"/>
        <v/>
      </c>
      <c r="X291" s="362" t="str">
        <f t="shared" si="85"/>
        <v/>
      </c>
      <c r="Y291" s="362" t="str">
        <f t="shared" si="85"/>
        <v/>
      </c>
      <c r="Z291" s="362" t="str">
        <f t="shared" si="85"/>
        <v/>
      </c>
      <c r="AA291" s="362" t="str">
        <f t="shared" si="85"/>
        <v/>
      </c>
      <c r="AB291" s="362" t="str">
        <f t="shared" si="85"/>
        <v/>
      </c>
      <c r="AC291" s="362" t="str">
        <f t="shared" ref="D291:BA296" si="86">IF(AND(ISNUMBER($A291),AC$46&gt;AC$47),AC$277/$B$273,"")</f>
        <v/>
      </c>
      <c r="AD291" s="362" t="str">
        <f t="shared" si="86"/>
        <v/>
      </c>
      <c r="AE291" s="362" t="str">
        <f t="shared" si="86"/>
        <v/>
      </c>
      <c r="AF291" s="362" t="str">
        <f t="shared" si="86"/>
        <v/>
      </c>
      <c r="AG291" s="362" t="str">
        <f t="shared" si="86"/>
        <v/>
      </c>
      <c r="AH291" s="362" t="str">
        <f t="shared" si="86"/>
        <v/>
      </c>
      <c r="AI291" s="362" t="str">
        <f t="shared" si="86"/>
        <v/>
      </c>
      <c r="AJ291" s="362" t="str">
        <f t="shared" si="86"/>
        <v/>
      </c>
      <c r="AK291" s="362" t="str">
        <f t="shared" si="86"/>
        <v/>
      </c>
      <c r="AL291" s="362" t="str">
        <f t="shared" si="86"/>
        <v/>
      </c>
      <c r="AM291" s="362" t="str">
        <f t="shared" si="86"/>
        <v/>
      </c>
      <c r="AN291" s="362" t="str">
        <f t="shared" si="86"/>
        <v/>
      </c>
      <c r="AO291" s="362" t="str">
        <f t="shared" si="86"/>
        <v/>
      </c>
      <c r="AP291" s="362" t="str">
        <f t="shared" si="86"/>
        <v/>
      </c>
      <c r="AQ291" s="362" t="str">
        <f t="shared" si="86"/>
        <v/>
      </c>
      <c r="AR291" s="362" t="str">
        <f t="shared" si="86"/>
        <v/>
      </c>
      <c r="AS291" s="362" t="str">
        <f t="shared" si="86"/>
        <v/>
      </c>
      <c r="AT291" s="362" t="str">
        <f t="shared" si="86"/>
        <v/>
      </c>
      <c r="AU291" s="362" t="str">
        <f t="shared" si="86"/>
        <v/>
      </c>
      <c r="AV291" s="362" t="str">
        <f t="shared" si="86"/>
        <v/>
      </c>
      <c r="AW291" s="362" t="str">
        <f t="shared" si="86"/>
        <v/>
      </c>
      <c r="AX291" s="362" t="str">
        <f t="shared" si="86"/>
        <v/>
      </c>
      <c r="AY291" s="362" t="str">
        <f t="shared" si="86"/>
        <v/>
      </c>
      <c r="AZ291" s="362" t="str">
        <f t="shared" si="86"/>
        <v/>
      </c>
      <c r="BA291" s="363" t="str">
        <f t="shared" si="86"/>
        <v/>
      </c>
    </row>
    <row r="292" spans="1:53" x14ac:dyDescent="0.2">
      <c r="A292" s="340" t="str">
        <f>IF($B273=COUNT($A280:$A291),"",IF(A291&lt;DATE(YEAR(A291),MONTH($K$4),DAY($K$4)),DATE(YEAR(A291),MONTH($K$4),DAY($K$4)),IF(A291&lt;DATE(YEAR(A291),MONTH($K$5),DAY($K$5)),DATE(YEAR(A291),MONTH($K$5),DAY($K$5)),IF(A291&lt;DATE(YEAR(A291),MONTH($K$6),DAY($K$6)),DATE(YEAR(A291),MONTH($K$6),DAY($K$6)),DATE(YEAR(A291)+1,MONTH($K$3),DAY($K$3))))))</f>
        <v/>
      </c>
      <c r="B292" s="335" t="str">
        <f t="shared" si="81"/>
        <v/>
      </c>
      <c r="C292" s="362" t="str">
        <f t="shared" si="82"/>
        <v/>
      </c>
      <c r="D292" s="362" t="str">
        <f t="shared" si="86"/>
        <v/>
      </c>
      <c r="E292" s="362" t="str">
        <f t="shared" si="86"/>
        <v/>
      </c>
      <c r="F292" s="362" t="str">
        <f t="shared" si="86"/>
        <v/>
      </c>
      <c r="G292" s="362" t="str">
        <f t="shared" si="86"/>
        <v/>
      </c>
      <c r="H292" s="362" t="str">
        <f t="shared" si="86"/>
        <v/>
      </c>
      <c r="I292" s="362" t="str">
        <f t="shared" si="86"/>
        <v/>
      </c>
      <c r="J292" s="362" t="str">
        <f t="shared" si="86"/>
        <v/>
      </c>
      <c r="K292" s="362" t="str">
        <f t="shared" si="86"/>
        <v/>
      </c>
      <c r="L292" s="362" t="str">
        <f t="shared" si="86"/>
        <v/>
      </c>
      <c r="M292" s="362" t="str">
        <f t="shared" si="86"/>
        <v/>
      </c>
      <c r="N292" s="362" t="str">
        <f t="shared" si="86"/>
        <v/>
      </c>
      <c r="O292" s="362" t="str">
        <f t="shared" si="86"/>
        <v/>
      </c>
      <c r="P292" s="362" t="str">
        <f t="shared" si="86"/>
        <v/>
      </c>
      <c r="Q292" s="362" t="str">
        <f t="shared" si="86"/>
        <v/>
      </c>
      <c r="R292" s="362" t="str">
        <f t="shared" si="86"/>
        <v/>
      </c>
      <c r="S292" s="362" t="str">
        <f t="shared" si="86"/>
        <v/>
      </c>
      <c r="T292" s="362" t="str">
        <f t="shared" si="86"/>
        <v/>
      </c>
      <c r="U292" s="362" t="str">
        <f t="shared" si="86"/>
        <v/>
      </c>
      <c r="V292" s="362" t="str">
        <f t="shared" si="86"/>
        <v/>
      </c>
      <c r="W292" s="362" t="str">
        <f t="shared" si="86"/>
        <v/>
      </c>
      <c r="X292" s="362" t="str">
        <f t="shared" si="86"/>
        <v/>
      </c>
      <c r="Y292" s="362" t="str">
        <f t="shared" si="86"/>
        <v/>
      </c>
      <c r="Z292" s="362" t="str">
        <f t="shared" si="86"/>
        <v/>
      </c>
      <c r="AA292" s="362" t="str">
        <f t="shared" si="86"/>
        <v/>
      </c>
      <c r="AB292" s="362" t="str">
        <f t="shared" si="86"/>
        <v/>
      </c>
      <c r="AC292" s="362" t="str">
        <f t="shared" si="86"/>
        <v/>
      </c>
      <c r="AD292" s="362" t="str">
        <f t="shared" si="86"/>
        <v/>
      </c>
      <c r="AE292" s="362" t="str">
        <f t="shared" si="86"/>
        <v/>
      </c>
      <c r="AF292" s="362" t="str">
        <f t="shared" si="86"/>
        <v/>
      </c>
      <c r="AG292" s="362" t="str">
        <f t="shared" si="86"/>
        <v/>
      </c>
      <c r="AH292" s="362" t="str">
        <f t="shared" si="86"/>
        <v/>
      </c>
      <c r="AI292" s="362" t="str">
        <f t="shared" si="86"/>
        <v/>
      </c>
      <c r="AJ292" s="362" t="str">
        <f t="shared" si="86"/>
        <v/>
      </c>
      <c r="AK292" s="362" t="str">
        <f t="shared" si="86"/>
        <v/>
      </c>
      <c r="AL292" s="362" t="str">
        <f t="shared" si="86"/>
        <v/>
      </c>
      <c r="AM292" s="362" t="str">
        <f t="shared" si="86"/>
        <v/>
      </c>
      <c r="AN292" s="362" t="str">
        <f t="shared" si="86"/>
        <v/>
      </c>
      <c r="AO292" s="362" t="str">
        <f t="shared" si="86"/>
        <v/>
      </c>
      <c r="AP292" s="362" t="str">
        <f t="shared" si="86"/>
        <v/>
      </c>
      <c r="AQ292" s="362" t="str">
        <f t="shared" si="86"/>
        <v/>
      </c>
      <c r="AR292" s="362" t="str">
        <f t="shared" si="86"/>
        <v/>
      </c>
      <c r="AS292" s="362" t="str">
        <f t="shared" si="86"/>
        <v/>
      </c>
      <c r="AT292" s="362" t="str">
        <f t="shared" si="86"/>
        <v/>
      </c>
      <c r="AU292" s="362" t="str">
        <f t="shared" si="86"/>
        <v/>
      </c>
      <c r="AV292" s="362" t="str">
        <f t="shared" si="86"/>
        <v/>
      </c>
      <c r="AW292" s="362" t="str">
        <f t="shared" si="86"/>
        <v/>
      </c>
      <c r="AX292" s="362" t="str">
        <f t="shared" si="86"/>
        <v/>
      </c>
      <c r="AY292" s="362" t="str">
        <f t="shared" si="86"/>
        <v/>
      </c>
      <c r="AZ292" s="362" t="str">
        <f t="shared" si="86"/>
        <v/>
      </c>
      <c r="BA292" s="363" t="str">
        <f t="shared" si="86"/>
        <v/>
      </c>
    </row>
    <row r="293" spans="1:53" x14ac:dyDescent="0.2">
      <c r="A293" s="340" t="str">
        <f>IF($B273=COUNT($A280:$A292),"",IF(A292&lt;DATE(YEAR(A292),MONTH($K$4),DAY($K$4)),DATE(YEAR(A292),MONTH($K$4),DAY($K$4)),IF(A292&lt;DATE(YEAR(A292),MONTH($K$5),DAY($K$5)),DATE(YEAR(A292),MONTH($K$5),DAY($K$5)),IF(A292&lt;DATE(YEAR(A292),MONTH($K$6),DAY($K$6)),DATE(YEAR(A292),MONTH($K$6),DAY($K$6)),DATE(YEAR(A292)+1,MONTH($K$3),DAY($K$3))))))</f>
        <v/>
      </c>
      <c r="B293" s="335" t="str">
        <f t="shared" si="81"/>
        <v/>
      </c>
      <c r="C293" s="362" t="str">
        <f t="shared" si="82"/>
        <v/>
      </c>
      <c r="D293" s="362" t="str">
        <f t="shared" si="86"/>
        <v/>
      </c>
      <c r="E293" s="362" t="str">
        <f t="shared" si="86"/>
        <v/>
      </c>
      <c r="F293" s="362" t="str">
        <f t="shared" si="86"/>
        <v/>
      </c>
      <c r="G293" s="362" t="str">
        <f t="shared" si="86"/>
        <v/>
      </c>
      <c r="H293" s="362" t="str">
        <f t="shared" si="86"/>
        <v/>
      </c>
      <c r="I293" s="362" t="str">
        <f t="shared" si="86"/>
        <v/>
      </c>
      <c r="J293" s="362" t="str">
        <f t="shared" si="86"/>
        <v/>
      </c>
      <c r="K293" s="362" t="str">
        <f t="shared" si="86"/>
        <v/>
      </c>
      <c r="L293" s="362" t="str">
        <f t="shared" si="86"/>
        <v/>
      </c>
      <c r="M293" s="362" t="str">
        <f t="shared" si="86"/>
        <v/>
      </c>
      <c r="N293" s="362" t="str">
        <f t="shared" si="86"/>
        <v/>
      </c>
      <c r="O293" s="362" t="str">
        <f t="shared" si="86"/>
        <v/>
      </c>
      <c r="P293" s="362" t="str">
        <f t="shared" si="86"/>
        <v/>
      </c>
      <c r="Q293" s="362" t="str">
        <f t="shared" si="86"/>
        <v/>
      </c>
      <c r="R293" s="362" t="str">
        <f t="shared" si="86"/>
        <v/>
      </c>
      <c r="S293" s="362" t="str">
        <f t="shared" si="86"/>
        <v/>
      </c>
      <c r="T293" s="362" t="str">
        <f t="shared" si="86"/>
        <v/>
      </c>
      <c r="U293" s="362" t="str">
        <f t="shared" si="86"/>
        <v/>
      </c>
      <c r="V293" s="362" t="str">
        <f t="shared" si="86"/>
        <v/>
      </c>
      <c r="W293" s="362" t="str">
        <f t="shared" si="86"/>
        <v/>
      </c>
      <c r="X293" s="362" t="str">
        <f t="shared" si="86"/>
        <v/>
      </c>
      <c r="Y293" s="362" t="str">
        <f t="shared" si="86"/>
        <v/>
      </c>
      <c r="Z293" s="362" t="str">
        <f t="shared" si="86"/>
        <v/>
      </c>
      <c r="AA293" s="362" t="str">
        <f t="shared" si="86"/>
        <v/>
      </c>
      <c r="AB293" s="362" t="str">
        <f t="shared" si="86"/>
        <v/>
      </c>
      <c r="AC293" s="362" t="str">
        <f t="shared" si="86"/>
        <v/>
      </c>
      <c r="AD293" s="362" t="str">
        <f t="shared" si="86"/>
        <v/>
      </c>
      <c r="AE293" s="362" t="str">
        <f t="shared" si="86"/>
        <v/>
      </c>
      <c r="AF293" s="362" t="str">
        <f t="shared" si="86"/>
        <v/>
      </c>
      <c r="AG293" s="362" t="str">
        <f t="shared" si="86"/>
        <v/>
      </c>
      <c r="AH293" s="362" t="str">
        <f t="shared" si="86"/>
        <v/>
      </c>
      <c r="AI293" s="362" t="str">
        <f t="shared" si="86"/>
        <v/>
      </c>
      <c r="AJ293" s="362" t="str">
        <f t="shared" si="86"/>
        <v/>
      </c>
      <c r="AK293" s="362" t="str">
        <f t="shared" si="86"/>
        <v/>
      </c>
      <c r="AL293" s="362" t="str">
        <f t="shared" si="86"/>
        <v/>
      </c>
      <c r="AM293" s="362" t="str">
        <f t="shared" si="86"/>
        <v/>
      </c>
      <c r="AN293" s="362" t="str">
        <f t="shared" si="86"/>
        <v/>
      </c>
      <c r="AO293" s="362" t="str">
        <f t="shared" si="86"/>
        <v/>
      </c>
      <c r="AP293" s="362" t="str">
        <f t="shared" si="86"/>
        <v/>
      </c>
      <c r="AQ293" s="362" t="str">
        <f t="shared" si="86"/>
        <v/>
      </c>
      <c r="AR293" s="362" t="str">
        <f t="shared" si="86"/>
        <v/>
      </c>
      <c r="AS293" s="362" t="str">
        <f t="shared" si="86"/>
        <v/>
      </c>
      <c r="AT293" s="362" t="str">
        <f t="shared" si="86"/>
        <v/>
      </c>
      <c r="AU293" s="362" t="str">
        <f t="shared" si="86"/>
        <v/>
      </c>
      <c r="AV293" s="362" t="str">
        <f t="shared" si="86"/>
        <v/>
      </c>
      <c r="AW293" s="362" t="str">
        <f t="shared" si="86"/>
        <v/>
      </c>
      <c r="AX293" s="362" t="str">
        <f t="shared" si="86"/>
        <v/>
      </c>
      <c r="AY293" s="362" t="str">
        <f t="shared" si="86"/>
        <v/>
      </c>
      <c r="AZ293" s="362" t="str">
        <f t="shared" si="86"/>
        <v/>
      </c>
      <c r="BA293" s="363" t="str">
        <f t="shared" si="86"/>
        <v/>
      </c>
    </row>
    <row r="294" spans="1:53" x14ac:dyDescent="0.2">
      <c r="A294" s="340" t="str">
        <f>IF($B273=COUNT($A280:$A293),"",IF(A293&lt;DATE(YEAR(A293),MONTH($K$4),DAY($K$4)),DATE(YEAR(A293),MONTH($K$4),DAY($K$4)),IF(A293&lt;DATE(YEAR(A293),MONTH($K$5),DAY($K$5)),DATE(YEAR(A293),MONTH($K$5),DAY($K$5)),IF(A293&lt;DATE(YEAR(A293),MONTH($K$6),DAY($K$6)),DATE(YEAR(A293),MONTH($K$6),DAY($K$6)),DATE(YEAR(A293)+1,MONTH($K$3),DAY($K$3))))))</f>
        <v/>
      </c>
      <c r="B294" s="335" t="str">
        <f t="shared" si="81"/>
        <v/>
      </c>
      <c r="C294" s="362" t="str">
        <f t="shared" si="82"/>
        <v/>
      </c>
      <c r="D294" s="362" t="str">
        <f t="shared" si="86"/>
        <v/>
      </c>
      <c r="E294" s="362" t="str">
        <f t="shared" si="86"/>
        <v/>
      </c>
      <c r="F294" s="362" t="str">
        <f t="shared" si="86"/>
        <v/>
      </c>
      <c r="G294" s="362" t="str">
        <f t="shared" si="86"/>
        <v/>
      </c>
      <c r="H294" s="362" t="str">
        <f t="shared" si="86"/>
        <v/>
      </c>
      <c r="I294" s="362" t="str">
        <f t="shared" si="86"/>
        <v/>
      </c>
      <c r="J294" s="362" t="str">
        <f t="shared" si="86"/>
        <v/>
      </c>
      <c r="K294" s="362" t="str">
        <f t="shared" si="86"/>
        <v/>
      </c>
      <c r="L294" s="362" t="str">
        <f t="shared" si="86"/>
        <v/>
      </c>
      <c r="M294" s="362" t="str">
        <f t="shared" si="86"/>
        <v/>
      </c>
      <c r="N294" s="362" t="str">
        <f t="shared" si="86"/>
        <v/>
      </c>
      <c r="O294" s="362" t="str">
        <f t="shared" si="86"/>
        <v/>
      </c>
      <c r="P294" s="362" t="str">
        <f t="shared" si="86"/>
        <v/>
      </c>
      <c r="Q294" s="362" t="str">
        <f t="shared" si="86"/>
        <v/>
      </c>
      <c r="R294" s="362" t="str">
        <f t="shared" si="86"/>
        <v/>
      </c>
      <c r="S294" s="362" t="str">
        <f t="shared" si="86"/>
        <v/>
      </c>
      <c r="T294" s="362" t="str">
        <f t="shared" si="86"/>
        <v/>
      </c>
      <c r="U294" s="362" t="str">
        <f t="shared" si="86"/>
        <v/>
      </c>
      <c r="V294" s="362" t="str">
        <f t="shared" si="86"/>
        <v/>
      </c>
      <c r="W294" s="362" t="str">
        <f t="shared" si="86"/>
        <v/>
      </c>
      <c r="X294" s="362" t="str">
        <f t="shared" si="86"/>
        <v/>
      </c>
      <c r="Y294" s="362" t="str">
        <f t="shared" si="86"/>
        <v/>
      </c>
      <c r="Z294" s="362" t="str">
        <f t="shared" si="86"/>
        <v/>
      </c>
      <c r="AA294" s="362" t="str">
        <f t="shared" si="86"/>
        <v/>
      </c>
      <c r="AB294" s="362" t="str">
        <f t="shared" si="86"/>
        <v/>
      </c>
      <c r="AC294" s="362" t="str">
        <f t="shared" si="86"/>
        <v/>
      </c>
      <c r="AD294" s="362" t="str">
        <f t="shared" si="86"/>
        <v/>
      </c>
      <c r="AE294" s="362" t="str">
        <f t="shared" si="86"/>
        <v/>
      </c>
      <c r="AF294" s="362" t="str">
        <f t="shared" si="86"/>
        <v/>
      </c>
      <c r="AG294" s="362" t="str">
        <f t="shared" si="86"/>
        <v/>
      </c>
      <c r="AH294" s="362" t="str">
        <f t="shared" si="86"/>
        <v/>
      </c>
      <c r="AI294" s="362" t="str">
        <f t="shared" si="86"/>
        <v/>
      </c>
      <c r="AJ294" s="362" t="str">
        <f t="shared" si="86"/>
        <v/>
      </c>
      <c r="AK294" s="362" t="str">
        <f t="shared" si="86"/>
        <v/>
      </c>
      <c r="AL294" s="362" t="str">
        <f t="shared" si="86"/>
        <v/>
      </c>
      <c r="AM294" s="362" t="str">
        <f t="shared" si="86"/>
        <v/>
      </c>
      <c r="AN294" s="362" t="str">
        <f t="shared" si="86"/>
        <v/>
      </c>
      <c r="AO294" s="362" t="str">
        <f t="shared" si="86"/>
        <v/>
      </c>
      <c r="AP294" s="362" t="str">
        <f t="shared" si="86"/>
        <v/>
      </c>
      <c r="AQ294" s="362" t="str">
        <f t="shared" si="86"/>
        <v/>
      </c>
      <c r="AR294" s="362" t="str">
        <f t="shared" si="86"/>
        <v/>
      </c>
      <c r="AS294" s="362" t="str">
        <f t="shared" si="86"/>
        <v/>
      </c>
      <c r="AT294" s="362" t="str">
        <f t="shared" si="86"/>
        <v/>
      </c>
      <c r="AU294" s="362" t="str">
        <f t="shared" si="86"/>
        <v/>
      </c>
      <c r="AV294" s="362" t="str">
        <f t="shared" si="86"/>
        <v/>
      </c>
      <c r="AW294" s="362" t="str">
        <f t="shared" si="86"/>
        <v/>
      </c>
      <c r="AX294" s="362" t="str">
        <f t="shared" si="86"/>
        <v/>
      </c>
      <c r="AY294" s="362" t="str">
        <f t="shared" si="86"/>
        <v/>
      </c>
      <c r="AZ294" s="362" t="str">
        <f t="shared" si="86"/>
        <v/>
      </c>
      <c r="BA294" s="363" t="str">
        <f t="shared" si="86"/>
        <v/>
      </c>
    </row>
    <row r="295" spans="1:53" x14ac:dyDescent="0.2">
      <c r="A295" s="340" t="str">
        <f>IF($B273=COUNT($A280:$A294),"",IF(A294&lt;DATE(YEAR(A294),MONTH($K$4),DAY($K$4)),DATE(YEAR(A294),MONTH($K$4),DAY($K$4)),IF(A294&lt;DATE(YEAR(A294),MONTH($K$5),DAY($K$5)),DATE(YEAR(A294),MONTH($K$5),DAY($K$5)),IF(A294&lt;DATE(YEAR(A294),MONTH($K$6),DAY($K$6)),DATE(YEAR(A294),MONTH($K$6),DAY($K$6)),DATE(YEAR(A294)+1,MONTH($K$3),DAY($K$3))))))</f>
        <v/>
      </c>
      <c r="B295" s="335" t="str">
        <f t="shared" si="81"/>
        <v/>
      </c>
      <c r="C295" s="362" t="str">
        <f t="shared" si="82"/>
        <v/>
      </c>
      <c r="D295" s="362" t="str">
        <f t="shared" si="86"/>
        <v/>
      </c>
      <c r="E295" s="362" t="str">
        <f t="shared" si="86"/>
        <v/>
      </c>
      <c r="F295" s="362" t="str">
        <f t="shared" si="86"/>
        <v/>
      </c>
      <c r="G295" s="362" t="str">
        <f t="shared" si="86"/>
        <v/>
      </c>
      <c r="H295" s="362" t="str">
        <f t="shared" si="86"/>
        <v/>
      </c>
      <c r="I295" s="362" t="str">
        <f t="shared" si="86"/>
        <v/>
      </c>
      <c r="J295" s="362" t="str">
        <f t="shared" si="86"/>
        <v/>
      </c>
      <c r="K295" s="362" t="str">
        <f t="shared" si="86"/>
        <v/>
      </c>
      <c r="L295" s="362" t="str">
        <f t="shared" si="86"/>
        <v/>
      </c>
      <c r="M295" s="362" t="str">
        <f t="shared" si="86"/>
        <v/>
      </c>
      <c r="N295" s="362" t="str">
        <f t="shared" si="86"/>
        <v/>
      </c>
      <c r="O295" s="362" t="str">
        <f t="shared" si="86"/>
        <v/>
      </c>
      <c r="P295" s="362" t="str">
        <f t="shared" si="86"/>
        <v/>
      </c>
      <c r="Q295" s="362" t="str">
        <f t="shared" si="86"/>
        <v/>
      </c>
      <c r="R295" s="362" t="str">
        <f t="shared" si="86"/>
        <v/>
      </c>
      <c r="S295" s="362" t="str">
        <f t="shared" si="86"/>
        <v/>
      </c>
      <c r="T295" s="362" t="str">
        <f t="shared" si="86"/>
        <v/>
      </c>
      <c r="U295" s="362" t="str">
        <f t="shared" si="86"/>
        <v/>
      </c>
      <c r="V295" s="362" t="str">
        <f t="shared" si="86"/>
        <v/>
      </c>
      <c r="W295" s="362" t="str">
        <f t="shared" si="86"/>
        <v/>
      </c>
      <c r="X295" s="362" t="str">
        <f t="shared" si="86"/>
        <v/>
      </c>
      <c r="Y295" s="362" t="str">
        <f t="shared" si="86"/>
        <v/>
      </c>
      <c r="Z295" s="362" t="str">
        <f t="shared" si="86"/>
        <v/>
      </c>
      <c r="AA295" s="362" t="str">
        <f t="shared" si="86"/>
        <v/>
      </c>
      <c r="AB295" s="362" t="str">
        <f t="shared" si="86"/>
        <v/>
      </c>
      <c r="AC295" s="362" t="str">
        <f t="shared" si="86"/>
        <v/>
      </c>
      <c r="AD295" s="362" t="str">
        <f t="shared" si="86"/>
        <v/>
      </c>
      <c r="AE295" s="362" t="str">
        <f t="shared" si="86"/>
        <v/>
      </c>
      <c r="AF295" s="362" t="str">
        <f t="shared" si="86"/>
        <v/>
      </c>
      <c r="AG295" s="362" t="str">
        <f t="shared" si="86"/>
        <v/>
      </c>
      <c r="AH295" s="362" t="str">
        <f t="shared" si="86"/>
        <v/>
      </c>
      <c r="AI295" s="362" t="str">
        <f t="shared" si="86"/>
        <v/>
      </c>
      <c r="AJ295" s="362" t="str">
        <f t="shared" si="86"/>
        <v/>
      </c>
      <c r="AK295" s="362" t="str">
        <f t="shared" si="86"/>
        <v/>
      </c>
      <c r="AL295" s="362" t="str">
        <f t="shared" si="86"/>
        <v/>
      </c>
      <c r="AM295" s="362" t="str">
        <f t="shared" si="86"/>
        <v/>
      </c>
      <c r="AN295" s="362" t="str">
        <f t="shared" si="86"/>
        <v/>
      </c>
      <c r="AO295" s="362" t="str">
        <f t="shared" si="86"/>
        <v/>
      </c>
      <c r="AP295" s="362" t="str">
        <f t="shared" si="86"/>
        <v/>
      </c>
      <c r="AQ295" s="362" t="str">
        <f t="shared" si="86"/>
        <v/>
      </c>
      <c r="AR295" s="362" t="str">
        <f t="shared" si="86"/>
        <v/>
      </c>
      <c r="AS295" s="362" t="str">
        <f t="shared" si="86"/>
        <v/>
      </c>
      <c r="AT295" s="362" t="str">
        <f t="shared" si="86"/>
        <v/>
      </c>
      <c r="AU295" s="362" t="str">
        <f t="shared" si="86"/>
        <v/>
      </c>
      <c r="AV295" s="362" t="str">
        <f t="shared" si="86"/>
        <v/>
      </c>
      <c r="AW295" s="362" t="str">
        <f t="shared" si="86"/>
        <v/>
      </c>
      <c r="AX295" s="362" t="str">
        <f t="shared" si="86"/>
        <v/>
      </c>
      <c r="AY295" s="362" t="str">
        <f t="shared" si="86"/>
        <v/>
      </c>
      <c r="AZ295" s="362" t="str">
        <f t="shared" si="86"/>
        <v/>
      </c>
      <c r="BA295" s="363" t="str">
        <f t="shared" si="86"/>
        <v/>
      </c>
    </row>
    <row r="296" spans="1:53" x14ac:dyDescent="0.2">
      <c r="A296" s="340" t="str">
        <f>IF($B273=COUNT($A280:$A295),"",IF(A295&lt;DATE(YEAR(A295),MONTH($K$4),DAY($K$4)),DATE(YEAR(A295),MONTH($K$4),DAY($K$4)),IF(A295&lt;DATE(YEAR(A295),MONTH($K$5),DAY($K$5)),DATE(YEAR(A295),MONTH($K$5),DAY($K$5)),IF(A295&lt;DATE(YEAR(A295),MONTH($K$6),DAY($K$6)),DATE(YEAR(A295),MONTH($K$6),DAY($K$6)),DATE(YEAR(A295)+1,MONTH($K$3),DAY($K$3))))))</f>
        <v/>
      </c>
      <c r="B296" s="335" t="str">
        <f t="shared" si="81"/>
        <v/>
      </c>
      <c r="C296" s="362" t="str">
        <f t="shared" si="82"/>
        <v/>
      </c>
      <c r="D296" s="362" t="str">
        <f t="shared" si="86"/>
        <v/>
      </c>
      <c r="E296" s="362" t="str">
        <f t="shared" si="86"/>
        <v/>
      </c>
      <c r="F296" s="362" t="str">
        <f t="shared" si="86"/>
        <v/>
      </c>
      <c r="G296" s="362" t="str">
        <f t="shared" si="86"/>
        <v/>
      </c>
      <c r="H296" s="362" t="str">
        <f t="shared" si="86"/>
        <v/>
      </c>
      <c r="I296" s="362" t="str">
        <f t="shared" si="86"/>
        <v/>
      </c>
      <c r="J296" s="362" t="str">
        <f t="shared" si="86"/>
        <v/>
      </c>
      <c r="K296" s="362" t="str">
        <f t="shared" si="86"/>
        <v/>
      </c>
      <c r="L296" s="362" t="str">
        <f t="shared" si="86"/>
        <v/>
      </c>
      <c r="M296" s="362" t="str">
        <f t="shared" si="86"/>
        <v/>
      </c>
      <c r="N296" s="362" t="str">
        <f t="shared" si="86"/>
        <v/>
      </c>
      <c r="O296" s="362" t="str">
        <f t="shared" si="86"/>
        <v/>
      </c>
      <c r="P296" s="362" t="str">
        <f t="shared" si="86"/>
        <v/>
      </c>
      <c r="Q296" s="362" t="str">
        <f t="shared" si="86"/>
        <v/>
      </c>
      <c r="R296" s="362" t="str">
        <f t="shared" si="86"/>
        <v/>
      </c>
      <c r="S296" s="362" t="str">
        <f t="shared" si="86"/>
        <v/>
      </c>
      <c r="T296" s="362" t="str">
        <f t="shared" si="86"/>
        <v/>
      </c>
      <c r="U296" s="362" t="str">
        <f t="shared" si="86"/>
        <v/>
      </c>
      <c r="V296" s="362" t="str">
        <f t="shared" si="86"/>
        <v/>
      </c>
      <c r="W296" s="362" t="str">
        <f t="shared" si="86"/>
        <v/>
      </c>
      <c r="X296" s="362" t="str">
        <f t="shared" si="86"/>
        <v/>
      </c>
      <c r="Y296" s="362" t="str">
        <f t="shared" si="86"/>
        <v/>
      </c>
      <c r="Z296" s="362" t="str">
        <f t="shared" si="86"/>
        <v/>
      </c>
      <c r="AA296" s="362" t="str">
        <f t="shared" si="86"/>
        <v/>
      </c>
      <c r="AB296" s="362" t="str">
        <f t="shared" si="86"/>
        <v/>
      </c>
      <c r="AC296" s="362" t="str">
        <f t="shared" si="86"/>
        <v/>
      </c>
      <c r="AD296" s="362" t="str">
        <f t="shared" si="86"/>
        <v/>
      </c>
      <c r="AE296" s="362" t="str">
        <f t="shared" si="86"/>
        <v/>
      </c>
      <c r="AF296" s="362" t="str">
        <f t="shared" si="86"/>
        <v/>
      </c>
      <c r="AG296" s="362" t="str">
        <f t="shared" si="86"/>
        <v/>
      </c>
      <c r="AH296" s="362" t="str">
        <f t="shared" ref="D296:BA299" si="87">IF(AND(ISNUMBER($A296),AH$46&gt;AH$47),AH$277/$B$273,"")</f>
        <v/>
      </c>
      <c r="AI296" s="362" t="str">
        <f t="shared" si="87"/>
        <v/>
      </c>
      <c r="AJ296" s="362" t="str">
        <f t="shared" si="87"/>
        <v/>
      </c>
      <c r="AK296" s="362" t="str">
        <f t="shared" si="87"/>
        <v/>
      </c>
      <c r="AL296" s="362" t="str">
        <f t="shared" si="87"/>
        <v/>
      </c>
      <c r="AM296" s="362" t="str">
        <f t="shared" si="87"/>
        <v/>
      </c>
      <c r="AN296" s="362" t="str">
        <f t="shared" si="87"/>
        <v/>
      </c>
      <c r="AO296" s="362" t="str">
        <f t="shared" si="87"/>
        <v/>
      </c>
      <c r="AP296" s="362" t="str">
        <f t="shared" si="87"/>
        <v/>
      </c>
      <c r="AQ296" s="362" t="str">
        <f t="shared" si="87"/>
        <v/>
      </c>
      <c r="AR296" s="362" t="str">
        <f t="shared" si="87"/>
        <v/>
      </c>
      <c r="AS296" s="362" t="str">
        <f t="shared" si="87"/>
        <v/>
      </c>
      <c r="AT296" s="362" t="str">
        <f t="shared" si="87"/>
        <v/>
      </c>
      <c r="AU296" s="362" t="str">
        <f t="shared" si="87"/>
        <v/>
      </c>
      <c r="AV296" s="362" t="str">
        <f t="shared" si="87"/>
        <v/>
      </c>
      <c r="AW296" s="362" t="str">
        <f t="shared" si="87"/>
        <v/>
      </c>
      <c r="AX296" s="362" t="str">
        <f t="shared" si="87"/>
        <v/>
      </c>
      <c r="AY296" s="362" t="str">
        <f t="shared" si="87"/>
        <v/>
      </c>
      <c r="AZ296" s="362" t="str">
        <f t="shared" si="87"/>
        <v/>
      </c>
      <c r="BA296" s="363" t="str">
        <f t="shared" si="87"/>
        <v/>
      </c>
    </row>
    <row r="297" spans="1:53" x14ac:dyDescent="0.2">
      <c r="A297" s="340" t="str">
        <f>IF($B273=COUNT($A280:$A296),"",IF(A296&lt;DATE(YEAR(A296),MONTH($K$4),DAY($K$4)),DATE(YEAR(A296),MONTH($K$4),DAY($K$4)),IF(A296&lt;DATE(YEAR(A296),MONTH($K$5),DAY($K$5)),DATE(YEAR(A296),MONTH($K$5),DAY($K$5)),IF(A296&lt;DATE(YEAR(A296),MONTH($K$6),DAY($K$6)),DATE(YEAR(A296),MONTH($K$6),DAY($K$6)),DATE(YEAR(A296)+1,MONTH($K$3),DAY($K$3))))))</f>
        <v/>
      </c>
      <c r="B297" s="335" t="str">
        <f t="shared" si="81"/>
        <v/>
      </c>
      <c r="C297" s="362" t="str">
        <f t="shared" si="82"/>
        <v/>
      </c>
      <c r="D297" s="362" t="str">
        <f t="shared" si="87"/>
        <v/>
      </c>
      <c r="E297" s="362" t="str">
        <f t="shared" si="87"/>
        <v/>
      </c>
      <c r="F297" s="362" t="str">
        <f t="shared" si="87"/>
        <v/>
      </c>
      <c r="G297" s="362" t="str">
        <f t="shared" si="87"/>
        <v/>
      </c>
      <c r="H297" s="362" t="str">
        <f t="shared" si="87"/>
        <v/>
      </c>
      <c r="I297" s="362" t="str">
        <f t="shared" si="87"/>
        <v/>
      </c>
      <c r="J297" s="362" t="str">
        <f t="shared" si="87"/>
        <v/>
      </c>
      <c r="K297" s="362" t="str">
        <f t="shared" si="87"/>
        <v/>
      </c>
      <c r="L297" s="362" t="str">
        <f t="shared" si="87"/>
        <v/>
      </c>
      <c r="M297" s="362" t="str">
        <f t="shared" si="87"/>
        <v/>
      </c>
      <c r="N297" s="362" t="str">
        <f t="shared" si="87"/>
        <v/>
      </c>
      <c r="O297" s="362" t="str">
        <f t="shared" si="87"/>
        <v/>
      </c>
      <c r="P297" s="362" t="str">
        <f t="shared" si="87"/>
        <v/>
      </c>
      <c r="Q297" s="362" t="str">
        <f t="shared" si="87"/>
        <v/>
      </c>
      <c r="R297" s="362" t="str">
        <f t="shared" si="87"/>
        <v/>
      </c>
      <c r="S297" s="362" t="str">
        <f t="shared" si="87"/>
        <v/>
      </c>
      <c r="T297" s="362" t="str">
        <f t="shared" si="87"/>
        <v/>
      </c>
      <c r="U297" s="362" t="str">
        <f t="shared" si="87"/>
        <v/>
      </c>
      <c r="V297" s="362" t="str">
        <f t="shared" si="87"/>
        <v/>
      </c>
      <c r="W297" s="362" t="str">
        <f t="shared" si="87"/>
        <v/>
      </c>
      <c r="X297" s="362" t="str">
        <f t="shared" si="87"/>
        <v/>
      </c>
      <c r="Y297" s="362" t="str">
        <f t="shared" si="87"/>
        <v/>
      </c>
      <c r="Z297" s="362" t="str">
        <f t="shared" si="87"/>
        <v/>
      </c>
      <c r="AA297" s="362" t="str">
        <f t="shared" si="87"/>
        <v/>
      </c>
      <c r="AB297" s="362" t="str">
        <f t="shared" si="87"/>
        <v/>
      </c>
      <c r="AC297" s="362" t="str">
        <f t="shared" si="87"/>
        <v/>
      </c>
      <c r="AD297" s="362" t="str">
        <f t="shared" si="87"/>
        <v/>
      </c>
      <c r="AE297" s="362" t="str">
        <f t="shared" si="87"/>
        <v/>
      </c>
      <c r="AF297" s="362" t="str">
        <f t="shared" si="87"/>
        <v/>
      </c>
      <c r="AG297" s="362" t="str">
        <f t="shared" si="87"/>
        <v/>
      </c>
      <c r="AH297" s="362" t="str">
        <f t="shared" si="87"/>
        <v/>
      </c>
      <c r="AI297" s="362" t="str">
        <f t="shared" si="87"/>
        <v/>
      </c>
      <c r="AJ297" s="362" t="str">
        <f t="shared" si="87"/>
        <v/>
      </c>
      <c r="AK297" s="362" t="str">
        <f t="shared" si="87"/>
        <v/>
      </c>
      <c r="AL297" s="362" t="str">
        <f t="shared" si="87"/>
        <v/>
      </c>
      <c r="AM297" s="362" t="str">
        <f t="shared" si="87"/>
        <v/>
      </c>
      <c r="AN297" s="362" t="str">
        <f t="shared" si="87"/>
        <v/>
      </c>
      <c r="AO297" s="362" t="str">
        <f t="shared" si="87"/>
        <v/>
      </c>
      <c r="AP297" s="362" t="str">
        <f t="shared" si="87"/>
        <v/>
      </c>
      <c r="AQ297" s="362" t="str">
        <f t="shared" si="87"/>
        <v/>
      </c>
      <c r="AR297" s="362" t="str">
        <f t="shared" si="87"/>
        <v/>
      </c>
      <c r="AS297" s="362" t="str">
        <f t="shared" si="87"/>
        <v/>
      </c>
      <c r="AT297" s="362" t="str">
        <f t="shared" si="87"/>
        <v/>
      </c>
      <c r="AU297" s="362" t="str">
        <f t="shared" si="87"/>
        <v/>
      </c>
      <c r="AV297" s="362" t="str">
        <f t="shared" si="87"/>
        <v/>
      </c>
      <c r="AW297" s="362" t="str">
        <f t="shared" si="87"/>
        <v/>
      </c>
      <c r="AX297" s="362" t="str">
        <f t="shared" si="87"/>
        <v/>
      </c>
      <c r="AY297" s="362" t="str">
        <f t="shared" si="87"/>
        <v/>
      </c>
      <c r="AZ297" s="362" t="str">
        <f t="shared" si="87"/>
        <v/>
      </c>
      <c r="BA297" s="363" t="str">
        <f t="shared" si="87"/>
        <v/>
      </c>
    </row>
    <row r="298" spans="1:53" x14ac:dyDescent="0.2">
      <c r="A298" s="340" t="str">
        <f>IF($B273=COUNT($A280:$A297),"",IF(A297&lt;DATE(YEAR(A297),MONTH($K$4),DAY($K$4)),DATE(YEAR(A297),MONTH($K$4),DAY($K$4)),IF(A297&lt;DATE(YEAR(A297),MONTH($K$5),DAY($K$5)),DATE(YEAR(A297),MONTH($K$5),DAY($K$5)),IF(A297&lt;DATE(YEAR(A297),MONTH($K$6),DAY($K$6)),DATE(YEAR(A297),MONTH($K$6),DAY($K$6)),DATE(YEAR(A297)+1,MONTH($K$3),DAY($K$3))))))</f>
        <v/>
      </c>
      <c r="B298" s="335" t="str">
        <f t="shared" si="81"/>
        <v/>
      </c>
      <c r="C298" s="362" t="str">
        <f t="shared" si="82"/>
        <v/>
      </c>
      <c r="D298" s="362" t="str">
        <f t="shared" si="87"/>
        <v/>
      </c>
      <c r="E298" s="362" t="str">
        <f t="shared" si="87"/>
        <v/>
      </c>
      <c r="F298" s="362" t="str">
        <f t="shared" si="87"/>
        <v/>
      </c>
      <c r="G298" s="362" t="str">
        <f t="shared" si="87"/>
        <v/>
      </c>
      <c r="H298" s="362" t="str">
        <f t="shared" si="87"/>
        <v/>
      </c>
      <c r="I298" s="362" t="str">
        <f t="shared" si="87"/>
        <v/>
      </c>
      <c r="J298" s="362" t="str">
        <f t="shared" si="87"/>
        <v/>
      </c>
      <c r="K298" s="362" t="str">
        <f t="shared" si="87"/>
        <v/>
      </c>
      <c r="L298" s="362" t="str">
        <f t="shared" si="87"/>
        <v/>
      </c>
      <c r="M298" s="362" t="str">
        <f t="shared" si="87"/>
        <v/>
      </c>
      <c r="N298" s="362" t="str">
        <f t="shared" si="87"/>
        <v/>
      </c>
      <c r="O298" s="362" t="str">
        <f t="shared" si="87"/>
        <v/>
      </c>
      <c r="P298" s="362" t="str">
        <f t="shared" si="87"/>
        <v/>
      </c>
      <c r="Q298" s="362" t="str">
        <f t="shared" si="87"/>
        <v/>
      </c>
      <c r="R298" s="362" t="str">
        <f t="shared" si="87"/>
        <v/>
      </c>
      <c r="S298" s="362" t="str">
        <f t="shared" si="87"/>
        <v/>
      </c>
      <c r="T298" s="362" t="str">
        <f t="shared" si="87"/>
        <v/>
      </c>
      <c r="U298" s="362" t="str">
        <f t="shared" si="87"/>
        <v/>
      </c>
      <c r="V298" s="362" t="str">
        <f t="shared" si="87"/>
        <v/>
      </c>
      <c r="W298" s="362" t="str">
        <f t="shared" si="87"/>
        <v/>
      </c>
      <c r="X298" s="362" t="str">
        <f t="shared" si="87"/>
        <v/>
      </c>
      <c r="Y298" s="362" t="str">
        <f t="shared" si="87"/>
        <v/>
      </c>
      <c r="Z298" s="362" t="str">
        <f t="shared" si="87"/>
        <v/>
      </c>
      <c r="AA298" s="362" t="str">
        <f t="shared" si="87"/>
        <v/>
      </c>
      <c r="AB298" s="362" t="str">
        <f t="shared" si="87"/>
        <v/>
      </c>
      <c r="AC298" s="362" t="str">
        <f t="shared" si="87"/>
        <v/>
      </c>
      <c r="AD298" s="362" t="str">
        <f t="shared" si="87"/>
        <v/>
      </c>
      <c r="AE298" s="362" t="str">
        <f t="shared" si="87"/>
        <v/>
      </c>
      <c r="AF298" s="362" t="str">
        <f t="shared" si="87"/>
        <v/>
      </c>
      <c r="AG298" s="362" t="str">
        <f t="shared" si="87"/>
        <v/>
      </c>
      <c r="AH298" s="362" t="str">
        <f t="shared" si="87"/>
        <v/>
      </c>
      <c r="AI298" s="362" t="str">
        <f t="shared" si="87"/>
        <v/>
      </c>
      <c r="AJ298" s="362" t="str">
        <f t="shared" si="87"/>
        <v/>
      </c>
      <c r="AK298" s="362" t="str">
        <f t="shared" si="87"/>
        <v/>
      </c>
      <c r="AL298" s="362" t="str">
        <f t="shared" si="87"/>
        <v/>
      </c>
      <c r="AM298" s="362" t="str">
        <f t="shared" si="87"/>
        <v/>
      </c>
      <c r="AN298" s="362" t="str">
        <f t="shared" si="87"/>
        <v/>
      </c>
      <c r="AO298" s="362" t="str">
        <f t="shared" si="87"/>
        <v/>
      </c>
      <c r="AP298" s="362" t="str">
        <f t="shared" si="87"/>
        <v/>
      </c>
      <c r="AQ298" s="362" t="str">
        <f t="shared" si="87"/>
        <v/>
      </c>
      <c r="AR298" s="362" t="str">
        <f t="shared" si="87"/>
        <v/>
      </c>
      <c r="AS298" s="362" t="str">
        <f t="shared" si="87"/>
        <v/>
      </c>
      <c r="AT298" s="362" t="str">
        <f t="shared" si="87"/>
        <v/>
      </c>
      <c r="AU298" s="362" t="str">
        <f t="shared" si="87"/>
        <v/>
      </c>
      <c r="AV298" s="362" t="str">
        <f t="shared" si="87"/>
        <v/>
      </c>
      <c r="AW298" s="362" t="str">
        <f t="shared" si="87"/>
        <v/>
      </c>
      <c r="AX298" s="362" t="str">
        <f t="shared" si="87"/>
        <v/>
      </c>
      <c r="AY298" s="362" t="str">
        <f t="shared" si="87"/>
        <v/>
      </c>
      <c r="AZ298" s="362" t="str">
        <f t="shared" si="87"/>
        <v/>
      </c>
      <c r="BA298" s="363" t="str">
        <f t="shared" si="87"/>
        <v/>
      </c>
    </row>
    <row r="299" spans="1:53" ht="13.5" thickBot="1" x14ac:dyDescent="0.25">
      <c r="A299" s="340" t="str">
        <f>IF($B273=COUNT($A280:$A298),"",IF(A298&lt;DATE(YEAR(A298),MONTH($K$4),DAY($K$4)),DATE(YEAR(A298),MONTH($K$4),DAY($K$4)),IF(A298&lt;DATE(YEAR(A298),MONTH($K$5),DAY($K$5)),DATE(YEAR(A298),MONTH($K$5),DAY($K$5)),IF(A298&lt;DATE(YEAR(A298),MONTH($K$6),DAY($K$6)),DATE(YEAR(A298),MONTH($K$6),DAY($K$6)),DATE(YEAR(A298)+1,MONTH($K$3),DAY($K$3))))))</f>
        <v/>
      </c>
      <c r="B299" s="342" t="str">
        <f t="shared" si="81"/>
        <v/>
      </c>
      <c r="C299" s="364" t="str">
        <f t="shared" si="82"/>
        <v/>
      </c>
      <c r="D299" s="364" t="str">
        <f t="shared" si="87"/>
        <v/>
      </c>
      <c r="E299" s="364" t="str">
        <f t="shared" si="87"/>
        <v/>
      </c>
      <c r="F299" s="364" t="str">
        <f t="shared" si="87"/>
        <v/>
      </c>
      <c r="G299" s="364" t="str">
        <f t="shared" si="87"/>
        <v/>
      </c>
      <c r="H299" s="364" t="str">
        <f t="shared" si="87"/>
        <v/>
      </c>
      <c r="I299" s="364" t="str">
        <f t="shared" si="87"/>
        <v/>
      </c>
      <c r="J299" s="364" t="str">
        <f t="shared" si="87"/>
        <v/>
      </c>
      <c r="K299" s="364" t="str">
        <f t="shared" si="87"/>
        <v/>
      </c>
      <c r="L299" s="364" t="str">
        <f t="shared" si="87"/>
        <v/>
      </c>
      <c r="M299" s="364" t="str">
        <f t="shared" si="87"/>
        <v/>
      </c>
      <c r="N299" s="364" t="str">
        <f t="shared" si="87"/>
        <v/>
      </c>
      <c r="O299" s="364" t="str">
        <f t="shared" si="87"/>
        <v/>
      </c>
      <c r="P299" s="364" t="str">
        <f t="shared" si="87"/>
        <v/>
      </c>
      <c r="Q299" s="364" t="str">
        <f t="shared" si="87"/>
        <v/>
      </c>
      <c r="R299" s="364" t="str">
        <f t="shared" si="87"/>
        <v/>
      </c>
      <c r="S299" s="364" t="str">
        <f t="shared" si="87"/>
        <v/>
      </c>
      <c r="T299" s="364" t="str">
        <f t="shared" si="87"/>
        <v/>
      </c>
      <c r="U299" s="364" t="str">
        <f t="shared" si="87"/>
        <v/>
      </c>
      <c r="V299" s="364" t="str">
        <f t="shared" si="87"/>
        <v/>
      </c>
      <c r="W299" s="364" t="str">
        <f t="shared" si="87"/>
        <v/>
      </c>
      <c r="X299" s="364" t="str">
        <f t="shared" si="87"/>
        <v/>
      </c>
      <c r="Y299" s="364" t="str">
        <f t="shared" si="87"/>
        <v/>
      </c>
      <c r="Z299" s="364" t="str">
        <f t="shared" si="87"/>
        <v/>
      </c>
      <c r="AA299" s="364" t="str">
        <f t="shared" si="87"/>
        <v/>
      </c>
      <c r="AB299" s="364" t="str">
        <f t="shared" si="87"/>
        <v/>
      </c>
      <c r="AC299" s="364" t="str">
        <f t="shared" si="87"/>
        <v/>
      </c>
      <c r="AD299" s="364" t="str">
        <f t="shared" si="87"/>
        <v/>
      </c>
      <c r="AE299" s="364" t="str">
        <f t="shared" si="87"/>
        <v/>
      </c>
      <c r="AF299" s="364" t="str">
        <f t="shared" si="87"/>
        <v/>
      </c>
      <c r="AG299" s="364" t="str">
        <f t="shared" si="87"/>
        <v/>
      </c>
      <c r="AH299" s="364" t="str">
        <f t="shared" si="87"/>
        <v/>
      </c>
      <c r="AI299" s="364" t="str">
        <f t="shared" si="87"/>
        <v/>
      </c>
      <c r="AJ299" s="364" t="str">
        <f t="shared" si="87"/>
        <v/>
      </c>
      <c r="AK299" s="364" t="str">
        <f t="shared" si="87"/>
        <v/>
      </c>
      <c r="AL299" s="364" t="str">
        <f t="shared" si="87"/>
        <v/>
      </c>
      <c r="AM299" s="364" t="str">
        <f t="shared" si="87"/>
        <v/>
      </c>
      <c r="AN299" s="364" t="str">
        <f t="shared" si="87"/>
        <v/>
      </c>
      <c r="AO299" s="364" t="str">
        <f t="shared" si="87"/>
        <v/>
      </c>
      <c r="AP299" s="364" t="str">
        <f t="shared" si="87"/>
        <v/>
      </c>
      <c r="AQ299" s="364" t="str">
        <f t="shared" si="87"/>
        <v/>
      </c>
      <c r="AR299" s="364" t="str">
        <f t="shared" si="87"/>
        <v/>
      </c>
      <c r="AS299" s="364" t="str">
        <f t="shared" si="87"/>
        <v/>
      </c>
      <c r="AT299" s="364" t="str">
        <f t="shared" si="87"/>
        <v/>
      </c>
      <c r="AU299" s="364" t="str">
        <f t="shared" si="87"/>
        <v/>
      </c>
      <c r="AV299" s="364" t="str">
        <f t="shared" si="87"/>
        <v/>
      </c>
      <c r="AW299" s="364" t="str">
        <f t="shared" si="87"/>
        <v/>
      </c>
      <c r="AX299" s="364" t="str">
        <f t="shared" si="87"/>
        <v/>
      </c>
      <c r="AY299" s="364" t="str">
        <f t="shared" si="87"/>
        <v/>
      </c>
      <c r="AZ299" s="364" t="str">
        <f t="shared" si="87"/>
        <v/>
      </c>
      <c r="BA299" s="365" t="str">
        <f t="shared" si="87"/>
        <v/>
      </c>
    </row>
    <row r="301" spans="1:53" ht="13.5" thickBot="1" x14ac:dyDescent="0.25"/>
    <row r="302" spans="1:53" x14ac:dyDescent="0.2">
      <c r="A302" s="336" t="s">
        <v>355</v>
      </c>
      <c r="B302" s="337"/>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c r="AA302" s="338"/>
      <c r="AB302" s="338"/>
      <c r="AC302" s="338"/>
      <c r="AD302" s="338"/>
      <c r="AE302" s="338"/>
      <c r="AF302" s="338"/>
      <c r="AG302" s="338"/>
      <c r="AH302" s="338"/>
      <c r="AI302" s="338"/>
      <c r="AJ302" s="338"/>
      <c r="AK302" s="338"/>
      <c r="AL302" s="338"/>
      <c r="AM302" s="338"/>
      <c r="AN302" s="338"/>
      <c r="AO302" s="338"/>
      <c r="AP302" s="338"/>
      <c r="AQ302" s="338"/>
      <c r="AR302" s="338"/>
      <c r="AS302" s="338"/>
      <c r="AT302" s="338"/>
      <c r="AU302" s="338"/>
      <c r="AV302" s="338"/>
      <c r="AW302" s="338"/>
      <c r="AX302" s="338"/>
      <c r="AY302" s="338"/>
      <c r="AZ302" s="338"/>
      <c r="BA302" s="339"/>
    </row>
    <row r="303" spans="1:53" x14ac:dyDescent="0.2">
      <c r="A303" s="100" t="s">
        <v>209</v>
      </c>
      <c r="B303" s="315" t="str">
        <f>IF(Mijlpalenbegroting!$J$70&gt;0,IF(Mijlpalenbegroting!$J$71&gt;0,IF(Mijlpalenbegroting!$J$70&lt;Betaalritme!$B$7,Betaalritme!$B$7,Mijlpalenbegroting!$J$70),"Startdatum mijlpaal is niet opgegeven op tabblad 'Mijlpalenbegroting'"),"")</f>
        <v/>
      </c>
      <c r="C303" s="344"/>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22"/>
    </row>
    <row r="304" spans="1:53" x14ac:dyDescent="0.2">
      <c r="A304" s="100" t="s">
        <v>311</v>
      </c>
      <c r="B304" s="315" t="str">
        <f>IF(Mijlpalenbegroting!$J$70&gt;0,IF(Mijlpalenbegroting!$J$71&gt;0,Mijlpalenbegroting!$J$71,"De einddatum van de mijlpaal is niet ingevuld op het tabblad 'Mijlpalenbegroting'"),"")</f>
        <v/>
      </c>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22"/>
    </row>
    <row r="305" spans="1:53" x14ac:dyDescent="0.2">
      <c r="A305" s="355" t="s">
        <v>317</v>
      </c>
      <c r="B305" s="345">
        <f>IF(OR(B303="",B304=""),0,DAYS360(B303,B304)/30)</f>
        <v>0</v>
      </c>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22"/>
    </row>
    <row r="306" spans="1:53" x14ac:dyDescent="0.2">
      <c r="A306" s="355" t="s">
        <v>318</v>
      </c>
      <c r="B306" s="345">
        <f>IF($B304="",0,IF(AND($A313=$O$2,$A313=$O$3),IF(IFERROR(ROUNDDOWN(1+(DAYS360($A313,$B304)-1)/90,0),0)&lt;1,1,ROUNDDOWN(1+(DAYS360($A313,$B304)-1)/90,0)),IF(AND($A313=$O$2,$O$3-$O$2&gt;14),IF(IFERROR(ROUNDDOWN(1+(DAYS360($A313,$B304)-1)/90,0),0)&lt;1,1,ROUNDDOWN(1+(DAYS360($A313,$B304)-1)/90,0)),IF(IFERROR(ROUNDDOWN(1+(DAYS360($A313,$B304)-1)/90,0),0)&lt;1,1,ROUNDDOWN(1+(DAYS360($A313,$B304)-1)/90,0)))))</f>
        <v>0</v>
      </c>
      <c r="C306" s="3"/>
      <c r="D306" s="346" t="s">
        <v>315</v>
      </c>
      <c r="E306" s="3"/>
      <c r="F306" s="347" t="str">
        <f>IF(ISNUMBER(B303),IF(B303=DATE(YEAR(B303),MONTH($K$3),DAY($K$3)),B303,IF(B303&lt;=DATE(YEAR(B303),MONTH($K$4),DAY($K$4)),DATE(YEAR(B303),MONTH($K$4),DAY($K$4)),IF(B303&lt;=DATE(YEAR(B303),MONTH($K$5),DAY($K$5)),DATE(YEAR(B303),MONTH($K$5),DAY($K$5)),IF(B303&lt;=DATE(YEAR(B303),MONTH($K$6),DAY($K$6)),DATE(YEAR(B303),MONTH($K$6),DAY($K$6)),DATE(YEAR(B303)+1,MONTH($K$3),DAY($K$3)))))),"")</f>
        <v/>
      </c>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22"/>
    </row>
    <row r="307" spans="1:53" x14ac:dyDescent="0.2">
      <c r="A307" s="320"/>
      <c r="B307" s="3"/>
      <c r="C307" s="439" t="str">
        <f>IF(Deelnemersoverzicht!$C$16&gt;0,Deelnemersoverzicht!$C$16,"")</f>
        <v/>
      </c>
      <c r="D307" s="439" t="str">
        <f>IF(Deelnemersoverzicht!$C$17&gt;0,Deelnemersoverzicht!$C$17,"")</f>
        <v/>
      </c>
      <c r="E307" s="439" t="str">
        <f>IF(Deelnemersoverzicht!$C$18&gt;0,Deelnemersoverzicht!$C$18,"")</f>
        <v/>
      </c>
      <c r="F307" s="439" t="str">
        <f>IF(Deelnemersoverzicht!$C$19&gt;0,Deelnemersoverzicht!$C$19,"")</f>
        <v/>
      </c>
      <c r="G307" s="439" t="str">
        <f>IF(Deelnemersoverzicht!$C$20&gt;0,Deelnemersoverzicht!$C$20,"")</f>
        <v/>
      </c>
      <c r="H307" s="439" t="str">
        <f>IF(Deelnemersoverzicht!$C$21&gt;0,Deelnemersoverzicht!$C$21,"")</f>
        <v/>
      </c>
      <c r="I307" s="439" t="str">
        <f>IF(Deelnemersoverzicht!$C$22&gt;0,Deelnemersoverzicht!$C$22,"")</f>
        <v/>
      </c>
      <c r="J307" s="439" t="str">
        <f>IF(Deelnemersoverzicht!$C$23&gt;0,Deelnemersoverzicht!$C$23,"")</f>
        <v/>
      </c>
      <c r="K307" s="439" t="str">
        <f>IF(Deelnemersoverzicht!$C$24&gt;0,Deelnemersoverzicht!$C$24,"")</f>
        <v/>
      </c>
      <c r="L307" s="439" t="str">
        <f>IF(Deelnemersoverzicht!$C$25&gt;0,Deelnemersoverzicht!$C$25,"")</f>
        <v/>
      </c>
      <c r="M307" s="439" t="str">
        <f>IF(Deelnemersoverzicht!$C$26&gt;0,Deelnemersoverzicht!$C$26,"")</f>
        <v/>
      </c>
      <c r="N307" s="439" t="str">
        <f>IF(Deelnemersoverzicht!$C$27&gt;0,Deelnemersoverzicht!$C$27,"")</f>
        <v/>
      </c>
      <c r="O307" s="439" t="str">
        <f>IF(Deelnemersoverzicht!$C$28&gt;0,Deelnemersoverzicht!$C$28,"")</f>
        <v/>
      </c>
      <c r="P307" s="439" t="str">
        <f>IF(Deelnemersoverzicht!$C$29&gt;0,Deelnemersoverzicht!$C$29,"")</f>
        <v/>
      </c>
      <c r="Q307" s="439" t="str">
        <f>IF(Deelnemersoverzicht!$C$30&gt;0,Deelnemersoverzicht!$C$30,"")</f>
        <v/>
      </c>
      <c r="R307" s="439" t="str">
        <f>IF(Deelnemersoverzicht!$C$31&gt;0,Deelnemersoverzicht!$C$31,"")</f>
        <v/>
      </c>
      <c r="S307" s="439" t="str">
        <f>IF(Deelnemersoverzicht!$C$32&gt;0,Deelnemersoverzicht!$C$32,"")</f>
        <v/>
      </c>
      <c r="T307" s="439" t="str">
        <f>IF(Deelnemersoverzicht!$C$33&gt;0,Deelnemersoverzicht!$C$33,"")</f>
        <v/>
      </c>
      <c r="U307" s="439" t="str">
        <f>IF(Deelnemersoverzicht!$C$34&gt;0,Deelnemersoverzicht!$C$34,"")</f>
        <v/>
      </c>
      <c r="V307" s="439" t="str">
        <f>IF(Deelnemersoverzicht!$C$35&gt;0,Deelnemersoverzicht!$C$35,"")</f>
        <v/>
      </c>
      <c r="W307" s="439" t="str">
        <f>IF(Deelnemersoverzicht!$C$36&gt;0,Deelnemersoverzicht!$C$36,"")</f>
        <v/>
      </c>
      <c r="X307" s="439" t="str">
        <f>IF(Deelnemersoverzicht!$C$37&gt;0,Deelnemersoverzicht!$C$37,"")</f>
        <v/>
      </c>
      <c r="Y307" s="439" t="str">
        <f>IF(Deelnemersoverzicht!$C$38&gt;0,Deelnemersoverzicht!$C$38,"")</f>
        <v/>
      </c>
      <c r="Z307" s="439" t="str">
        <f>IF(Deelnemersoverzicht!$C$39&gt;0,Deelnemersoverzicht!$C$39,"")</f>
        <v/>
      </c>
      <c r="AA307" s="439" t="str">
        <f>IF(Deelnemersoverzicht!$C$40&gt;0,Deelnemersoverzicht!$C$40,"")</f>
        <v/>
      </c>
      <c r="AB307" s="439" t="str">
        <f>IF(Deelnemersoverzicht!$C$41&gt;0,Deelnemersoverzicht!$C$41,"")</f>
        <v/>
      </c>
      <c r="AC307" s="439" t="str">
        <f>IF(Deelnemersoverzicht!$C$42&gt;0,Deelnemersoverzicht!$C$42,"")</f>
        <v/>
      </c>
      <c r="AD307" s="439" t="str">
        <f>IF(Deelnemersoverzicht!$C$43&gt;0,Deelnemersoverzicht!$C$43,"")</f>
        <v/>
      </c>
      <c r="AE307" s="439" t="str">
        <f>IF(Deelnemersoverzicht!$C$44&gt;0,Deelnemersoverzicht!$C$44,"")</f>
        <v/>
      </c>
      <c r="AF307" s="439" t="str">
        <f>IF(Deelnemersoverzicht!$C$45&gt;0,Deelnemersoverzicht!$C$45,"")</f>
        <v/>
      </c>
      <c r="AG307" s="439" t="str">
        <f>IF(Deelnemersoverzicht!$C$46&gt;0,Deelnemersoverzicht!$C$46,"")</f>
        <v/>
      </c>
      <c r="AH307" s="439" t="str">
        <f>IF(Deelnemersoverzicht!$C$47&gt;0,Deelnemersoverzicht!$C$47,"")</f>
        <v/>
      </c>
      <c r="AI307" s="439" t="str">
        <f>IF(Deelnemersoverzicht!$C$48&gt;0,Deelnemersoverzicht!$C$48,"")</f>
        <v/>
      </c>
      <c r="AJ307" s="439" t="str">
        <f>IF(Deelnemersoverzicht!$C$49&gt;0,Deelnemersoverzicht!$C$49,"")</f>
        <v/>
      </c>
      <c r="AK307" s="439" t="str">
        <f>IF(Deelnemersoverzicht!$C$50&gt;0,Deelnemersoverzicht!$C$50,"")</f>
        <v/>
      </c>
      <c r="AL307" s="439" t="str">
        <f>IF(Deelnemersoverzicht!$C$51&gt;0,Deelnemersoverzicht!$C$51,"")</f>
        <v/>
      </c>
      <c r="AM307" s="439" t="str">
        <f>IF(Deelnemersoverzicht!$C$52&gt;0,Deelnemersoverzicht!$C$52,"")</f>
        <v/>
      </c>
      <c r="AN307" s="439" t="str">
        <f>IF(Deelnemersoverzicht!$C$53&gt;0,Deelnemersoverzicht!$C$53,"")</f>
        <v/>
      </c>
      <c r="AO307" s="439" t="str">
        <f>IF(Deelnemersoverzicht!$C$54&gt;0,Deelnemersoverzicht!$C$54,"")</f>
        <v/>
      </c>
      <c r="AP307" s="439" t="str">
        <f>IF(Deelnemersoverzicht!$C$55&gt;0,Deelnemersoverzicht!$C$55,"")</f>
        <v/>
      </c>
      <c r="AQ307" s="439" t="str">
        <f>IF(Deelnemersoverzicht!$C$56&gt;0,Deelnemersoverzicht!$C$56,"")</f>
        <v/>
      </c>
      <c r="AR307" s="439" t="str">
        <f>IF(Deelnemersoverzicht!$C$57&gt;0,Deelnemersoverzicht!$C$57,"")</f>
        <v/>
      </c>
      <c r="AS307" s="439" t="str">
        <f>IF(Deelnemersoverzicht!$C$58&gt;0,Deelnemersoverzicht!$C$58,"")</f>
        <v/>
      </c>
      <c r="AT307" s="439" t="str">
        <f>IF(Deelnemersoverzicht!$C$59&gt;0,Deelnemersoverzicht!$C$59,"")</f>
        <v/>
      </c>
      <c r="AU307" s="439" t="str">
        <f>IF(Deelnemersoverzicht!$C$60&gt;0,Deelnemersoverzicht!$C$60,"")</f>
        <v/>
      </c>
      <c r="AV307" s="439" t="str">
        <f>IF(Deelnemersoverzicht!$C$61&gt;0,Deelnemersoverzicht!$C$61,"")</f>
        <v/>
      </c>
      <c r="AW307" s="439" t="str">
        <f>IF(Deelnemersoverzicht!$C$62&gt;0,Deelnemersoverzicht!$C$62,"")</f>
        <v/>
      </c>
      <c r="AX307" s="439" t="str">
        <f>IF(Deelnemersoverzicht!$C$63&gt;0,Deelnemersoverzicht!$C$63,"")</f>
        <v/>
      </c>
      <c r="AY307" s="439" t="str">
        <f>IF(Deelnemersoverzicht!$C$64&gt;0,Deelnemersoverzicht!$C$64,"")</f>
        <v/>
      </c>
      <c r="AZ307" s="439" t="str">
        <f>IF(Deelnemersoverzicht!$C$65&gt;0,Deelnemersoverzicht!$C$65,"")</f>
        <v/>
      </c>
      <c r="BA307" s="456" t="str">
        <f>IF(Deelnemersoverzicht!$C$66&gt;0,Deelnemersoverzicht!$C$66,"")</f>
        <v/>
      </c>
    </row>
    <row r="308" spans="1:53" x14ac:dyDescent="0.2">
      <c r="A308" s="320"/>
      <c r="B308" s="350" t="s">
        <v>17</v>
      </c>
      <c r="C308" s="352" t="s">
        <v>269</v>
      </c>
      <c r="D308" s="350" t="s">
        <v>19</v>
      </c>
      <c r="E308" s="350" t="s">
        <v>20</v>
      </c>
      <c r="F308" s="350" t="s">
        <v>21</v>
      </c>
      <c r="G308" s="350" t="s">
        <v>22</v>
      </c>
      <c r="H308" s="350" t="s">
        <v>23</v>
      </c>
      <c r="I308" s="350" t="s">
        <v>24</v>
      </c>
      <c r="J308" s="350" t="s">
        <v>25</v>
      </c>
      <c r="K308" s="350" t="s">
        <v>26</v>
      </c>
      <c r="L308" s="350" t="s">
        <v>27</v>
      </c>
      <c r="M308" s="350" t="s">
        <v>28</v>
      </c>
      <c r="N308" s="350" t="s">
        <v>29</v>
      </c>
      <c r="O308" s="350" t="s">
        <v>30</v>
      </c>
      <c r="P308" s="350" t="s">
        <v>31</v>
      </c>
      <c r="Q308" s="350" t="s">
        <v>32</v>
      </c>
      <c r="R308" s="350" t="s">
        <v>33</v>
      </c>
      <c r="S308" s="350" t="s">
        <v>34</v>
      </c>
      <c r="T308" s="350" t="s">
        <v>35</v>
      </c>
      <c r="U308" s="350" t="s">
        <v>36</v>
      </c>
      <c r="V308" s="350" t="s">
        <v>104</v>
      </c>
      <c r="W308" s="350" t="s">
        <v>105</v>
      </c>
      <c r="X308" s="350" t="s">
        <v>130</v>
      </c>
      <c r="Y308" s="350" t="s">
        <v>131</v>
      </c>
      <c r="Z308" s="350" t="s">
        <v>132</v>
      </c>
      <c r="AA308" s="350" t="s">
        <v>133</v>
      </c>
      <c r="AB308" s="350" t="s">
        <v>134</v>
      </c>
      <c r="AC308" s="350" t="s">
        <v>169</v>
      </c>
      <c r="AD308" s="350" t="s">
        <v>170</v>
      </c>
      <c r="AE308" s="350" t="s">
        <v>171</v>
      </c>
      <c r="AF308" s="350" t="s">
        <v>172</v>
      </c>
      <c r="AG308" s="350" t="s">
        <v>173</v>
      </c>
      <c r="AH308" s="350" t="s">
        <v>174</v>
      </c>
      <c r="AI308" s="350" t="s">
        <v>175</v>
      </c>
      <c r="AJ308" s="350" t="s">
        <v>176</v>
      </c>
      <c r="AK308" s="350" t="s">
        <v>177</v>
      </c>
      <c r="AL308" s="350" t="s">
        <v>178</v>
      </c>
      <c r="AM308" s="350" t="s">
        <v>179</v>
      </c>
      <c r="AN308" s="350" t="s">
        <v>180</v>
      </c>
      <c r="AO308" s="350" t="s">
        <v>181</v>
      </c>
      <c r="AP308" s="350" t="s">
        <v>182</v>
      </c>
      <c r="AQ308" s="350" t="s">
        <v>183</v>
      </c>
      <c r="AR308" s="350" t="s">
        <v>184</v>
      </c>
      <c r="AS308" s="350" t="s">
        <v>185</v>
      </c>
      <c r="AT308" s="350" t="s">
        <v>186</v>
      </c>
      <c r="AU308" s="350" t="s">
        <v>187</v>
      </c>
      <c r="AV308" s="350" t="s">
        <v>188</v>
      </c>
      <c r="AW308" s="350" t="s">
        <v>189</v>
      </c>
      <c r="AX308" s="350" t="s">
        <v>190</v>
      </c>
      <c r="AY308" s="350" t="s">
        <v>191</v>
      </c>
      <c r="AZ308" s="350" t="s">
        <v>192</v>
      </c>
      <c r="BA308" s="353" t="s">
        <v>193</v>
      </c>
    </row>
    <row r="309" spans="1:53" x14ac:dyDescent="0.2">
      <c r="A309" s="321" t="s">
        <v>313</v>
      </c>
      <c r="B309" s="343">
        <f ca="1">IFERROR((Mijlpalenbegroting!$J$69/Financiering!$AA$58)*Financiering!$AB$58,0)</f>
        <v>0</v>
      </c>
      <c r="C309" s="356">
        <f ca="1">IFERROR((Mijlpalenbegroting!$J$18/Financiering!$AA$7)*Financiering!$AB$7,0)</f>
        <v>0</v>
      </c>
      <c r="D309" s="356">
        <f ca="1">IFERROR((Mijlpalenbegroting!$J$19/Financiering!$AA$8)*Financiering!$AB$8,0)</f>
        <v>0</v>
      </c>
      <c r="E309" s="356">
        <f ca="1">IFERROR((Mijlpalenbegroting!$J$20/Financiering!$AA$9)*Financiering!$AB$9,0)</f>
        <v>0</v>
      </c>
      <c r="F309" s="356">
        <f ca="1">IFERROR((Mijlpalenbegroting!$J$21/Financiering!$AA$10)*Financiering!$AB$10,0)</f>
        <v>0</v>
      </c>
      <c r="G309" s="356">
        <f ca="1">IFERROR((Mijlpalenbegroting!$J$22/Financiering!$AA$11)*Financiering!$AB$11,0)</f>
        <v>0</v>
      </c>
      <c r="H309" s="356">
        <f ca="1">IFERROR((Mijlpalenbegroting!$J$23/Financiering!$AA$12)*Financiering!$AB$12,0)</f>
        <v>0</v>
      </c>
      <c r="I309" s="356">
        <f ca="1">IFERROR((Mijlpalenbegroting!$J$24/Financiering!$AA$13)*Financiering!$AB$13,0)</f>
        <v>0</v>
      </c>
      <c r="J309" s="356">
        <f ca="1">IFERROR((Mijlpalenbegroting!$J$25/Financiering!$AA$14)*Financiering!$AB$14,0)</f>
        <v>0</v>
      </c>
      <c r="K309" s="356">
        <f ca="1">IFERROR((Mijlpalenbegroting!$J$26/Financiering!$AA$15)*Financiering!$AB$15,0)</f>
        <v>0</v>
      </c>
      <c r="L309" s="356">
        <f ca="1">IFERROR((Mijlpalenbegroting!$J$27/Financiering!$AA$16)*Financiering!$AB$16,0)</f>
        <v>0</v>
      </c>
      <c r="M309" s="356">
        <f ca="1">IFERROR((Mijlpalenbegroting!$J$28/Financiering!$AA$17)*Financiering!$AB$17,0)</f>
        <v>0</v>
      </c>
      <c r="N309" s="356">
        <f ca="1">IFERROR((Mijlpalenbegroting!$J$29/Financiering!$AA$18)*Financiering!$AB$18,0)</f>
        <v>0</v>
      </c>
      <c r="O309" s="356">
        <f ca="1">IFERROR((Mijlpalenbegroting!$J$30/Financiering!$AA$19)*Financiering!$AB$19,0)</f>
        <v>0</v>
      </c>
      <c r="P309" s="356">
        <f ca="1">IFERROR((Mijlpalenbegroting!$J$31/Financiering!$AA$20)*Financiering!$AB$20,0)</f>
        <v>0</v>
      </c>
      <c r="Q309" s="356">
        <f ca="1">IFERROR((Mijlpalenbegroting!$J$32/Financiering!$AA$21)*Financiering!$AB$21,0)</f>
        <v>0</v>
      </c>
      <c r="R309" s="356">
        <f ca="1">IFERROR((Mijlpalenbegroting!$J$33/Financiering!$AA$22)*Financiering!$AB$22,0)</f>
        <v>0</v>
      </c>
      <c r="S309" s="356">
        <f ca="1">IFERROR((Mijlpalenbegroting!$J$34/Financiering!$AA$23)*Financiering!$AB$23,0)</f>
        <v>0</v>
      </c>
      <c r="T309" s="356">
        <f ca="1">IFERROR((Mijlpalenbegroting!$J$35/Financiering!$AA$24)*Financiering!$AB$24,0)</f>
        <v>0</v>
      </c>
      <c r="U309" s="356">
        <f ca="1">IFERROR((Mijlpalenbegroting!$J$36/Financiering!$AA$25)*Financiering!$AB$25,0)</f>
        <v>0</v>
      </c>
      <c r="V309" s="356">
        <f ca="1">IFERROR((Mijlpalenbegroting!$J$37/Financiering!$AA$26)*Financiering!$AB$26,0)</f>
        <v>0</v>
      </c>
      <c r="W309" s="356">
        <f ca="1">IFERROR((Mijlpalenbegroting!$J$38/Financiering!$AA$27)*Financiering!$AB$27,0)</f>
        <v>0</v>
      </c>
      <c r="X309" s="356">
        <f ca="1">IFERROR((Mijlpalenbegroting!$J$39/Financiering!$AA$28)*Financiering!$AB$28,0)</f>
        <v>0</v>
      </c>
      <c r="Y309" s="356">
        <f ca="1">IFERROR((Mijlpalenbegroting!$J$40/Financiering!$AA$29)*Financiering!$AB$29,0)</f>
        <v>0</v>
      </c>
      <c r="Z309" s="356">
        <f ca="1">IFERROR((Mijlpalenbegroting!$J$41/Financiering!$AA$30)*Financiering!$AB$30,0)</f>
        <v>0</v>
      </c>
      <c r="AA309" s="356">
        <f ca="1">IFERROR((Mijlpalenbegroting!$J$42/Financiering!$AA$31)*Financiering!$AB$31,0)</f>
        <v>0</v>
      </c>
      <c r="AB309" s="356">
        <f ca="1">IFERROR((Mijlpalenbegroting!$J$43/Financiering!$AA$32)*Financiering!$AB$32,0)</f>
        <v>0</v>
      </c>
      <c r="AC309" s="356">
        <f>IFERROR((Mijlpalenbegroting!$J$44/Financiering!$AA$33)*Financiering!$AB$33,0)</f>
        <v>0</v>
      </c>
      <c r="AD309" s="356">
        <f>IFERROR((Mijlpalenbegroting!$J$45/Financiering!$AA$34)*Financiering!$AB$34,0)</f>
        <v>0</v>
      </c>
      <c r="AE309" s="356">
        <f>IFERROR((Mijlpalenbegroting!$J$46/Financiering!$AA$35)*Financiering!$AB$35,0)</f>
        <v>0</v>
      </c>
      <c r="AF309" s="356">
        <f>IFERROR((Mijlpalenbegroting!$J$47/Financiering!$AA$36)*Financiering!$AB$36,0)</f>
        <v>0</v>
      </c>
      <c r="AG309" s="356">
        <f>IFERROR((Mijlpalenbegroting!$J$48/Financiering!$AA$37)*Financiering!$AB$37,0)</f>
        <v>0</v>
      </c>
      <c r="AH309" s="356">
        <f>IFERROR((Mijlpalenbegroting!$J$49/Financiering!$AA$38)*Financiering!$AB$38,0)</f>
        <v>0</v>
      </c>
      <c r="AI309" s="356">
        <f>IFERROR((Mijlpalenbegroting!$J$50/Financiering!$AA$39)*Financiering!$AB$39,0)</f>
        <v>0</v>
      </c>
      <c r="AJ309" s="356">
        <f>IFERROR((Mijlpalenbegroting!$J$51/Financiering!$AA$40)*Financiering!$AB$40,0)</f>
        <v>0</v>
      </c>
      <c r="AK309" s="356">
        <f>IFERROR((Mijlpalenbegroting!$J$52/Financiering!$AA$41)*Financiering!$AB$41,0)</f>
        <v>0</v>
      </c>
      <c r="AL309" s="356">
        <f>IFERROR((Mijlpalenbegroting!$J$53/Financiering!$AA$42)*Financiering!$AB$42,0)</f>
        <v>0</v>
      </c>
      <c r="AM309" s="356">
        <f>IFERROR((Mijlpalenbegroting!$J$54/Financiering!$AA$43)*Financiering!$AB$43,0)</f>
        <v>0</v>
      </c>
      <c r="AN309" s="356">
        <f>IFERROR((Mijlpalenbegroting!$J$55/Financiering!$AA$44)*Financiering!$AB$44,0)</f>
        <v>0</v>
      </c>
      <c r="AO309" s="356">
        <f>IFERROR((Mijlpalenbegroting!$J$56/Financiering!$AA$45)*Financiering!$AB$45,0)</f>
        <v>0</v>
      </c>
      <c r="AP309" s="356">
        <f>IFERROR((Mijlpalenbegroting!$J$57/Financiering!$AA$46)*Financiering!$AB$46,0)</f>
        <v>0</v>
      </c>
      <c r="AQ309" s="356">
        <f>IFERROR((Mijlpalenbegroting!$J$58/Financiering!$AA$47)*Financiering!$AB$47,0)</f>
        <v>0</v>
      </c>
      <c r="AR309" s="356">
        <f>IFERROR((Mijlpalenbegroting!$J$59/Financiering!$AA$48)*Financiering!$AB$48,0)</f>
        <v>0</v>
      </c>
      <c r="AS309" s="356">
        <f>IFERROR((Mijlpalenbegroting!$J$60/Financiering!$AA$49)*Financiering!$AB$49,0)</f>
        <v>0</v>
      </c>
      <c r="AT309" s="356">
        <f>IFERROR((Mijlpalenbegroting!$J$61/Financiering!$AA$50)*Financiering!$AB$50,0)</f>
        <v>0</v>
      </c>
      <c r="AU309" s="356">
        <f>IFERROR((Mijlpalenbegroting!$J$62/Financiering!$AA$51)*Financiering!$AB$51,0)</f>
        <v>0</v>
      </c>
      <c r="AV309" s="356">
        <f>IFERROR((Mijlpalenbegroting!$J$63/Financiering!$AA$52)*Financiering!$AB$52,0)</f>
        <v>0</v>
      </c>
      <c r="AW309" s="356">
        <f>IFERROR((Mijlpalenbegroting!$J$64/Financiering!$AA$53)*Financiering!$AB$53,0)</f>
        <v>0</v>
      </c>
      <c r="AX309" s="356">
        <f>IFERROR((Mijlpalenbegroting!$J$65/Financiering!$AA$54)*Financiering!$AB$54,0)</f>
        <v>0</v>
      </c>
      <c r="AY309" s="356">
        <f>IFERROR((Mijlpalenbegroting!$J$66/Financiering!$AA$55)*Financiering!$AB$55,0)</f>
        <v>0</v>
      </c>
      <c r="AZ309" s="356">
        <f>IFERROR((Mijlpalenbegroting!$J$67/Financiering!$AA$56)*Financiering!$AB$56,0)</f>
        <v>0</v>
      </c>
      <c r="BA309" s="356">
        <f>IFERROR((Mijlpalenbegroting!$J$68/Financiering!$AA$57)*Financiering!$AB$57,0)</f>
        <v>0</v>
      </c>
    </row>
    <row r="310" spans="1:53" x14ac:dyDescent="0.2">
      <c r="A310" s="323">
        <v>0.9</v>
      </c>
      <c r="B310" s="343">
        <f ca="1">SUM(C310:BA310)</f>
        <v>0</v>
      </c>
      <c r="C310" s="357">
        <f t="shared" ref="C310:AH310" ca="1" si="88">IF(C$46&gt;C$47,$A$47*C309,C309)</f>
        <v>0</v>
      </c>
      <c r="D310" s="357">
        <f t="shared" ca="1" si="88"/>
        <v>0</v>
      </c>
      <c r="E310" s="357">
        <f t="shared" ca="1" si="88"/>
        <v>0</v>
      </c>
      <c r="F310" s="357">
        <f t="shared" ca="1" si="88"/>
        <v>0</v>
      </c>
      <c r="G310" s="357">
        <f t="shared" ca="1" si="88"/>
        <v>0</v>
      </c>
      <c r="H310" s="357">
        <f t="shared" ca="1" si="88"/>
        <v>0</v>
      </c>
      <c r="I310" s="357">
        <f t="shared" ca="1" si="88"/>
        <v>0</v>
      </c>
      <c r="J310" s="357">
        <f t="shared" ca="1" si="88"/>
        <v>0</v>
      </c>
      <c r="K310" s="357">
        <f t="shared" ca="1" si="88"/>
        <v>0</v>
      </c>
      <c r="L310" s="357">
        <f t="shared" ca="1" si="88"/>
        <v>0</v>
      </c>
      <c r="M310" s="357">
        <f t="shared" ca="1" si="88"/>
        <v>0</v>
      </c>
      <c r="N310" s="357">
        <f t="shared" ca="1" si="88"/>
        <v>0</v>
      </c>
      <c r="O310" s="357">
        <f t="shared" ca="1" si="88"/>
        <v>0</v>
      </c>
      <c r="P310" s="357">
        <f t="shared" ca="1" si="88"/>
        <v>0</v>
      </c>
      <c r="Q310" s="357">
        <f t="shared" ca="1" si="88"/>
        <v>0</v>
      </c>
      <c r="R310" s="357">
        <f t="shared" ca="1" si="88"/>
        <v>0</v>
      </c>
      <c r="S310" s="357">
        <f t="shared" ca="1" si="88"/>
        <v>0</v>
      </c>
      <c r="T310" s="357">
        <f t="shared" ca="1" si="88"/>
        <v>0</v>
      </c>
      <c r="U310" s="357">
        <f t="shared" ca="1" si="88"/>
        <v>0</v>
      </c>
      <c r="V310" s="357">
        <f t="shared" ca="1" si="88"/>
        <v>0</v>
      </c>
      <c r="W310" s="357">
        <f t="shared" ca="1" si="88"/>
        <v>0</v>
      </c>
      <c r="X310" s="357">
        <f t="shared" ca="1" si="88"/>
        <v>0</v>
      </c>
      <c r="Y310" s="357">
        <f t="shared" ca="1" si="88"/>
        <v>0</v>
      </c>
      <c r="Z310" s="357">
        <f t="shared" ca="1" si="88"/>
        <v>0</v>
      </c>
      <c r="AA310" s="357">
        <f t="shared" ca="1" si="88"/>
        <v>0</v>
      </c>
      <c r="AB310" s="357">
        <f t="shared" ca="1" si="88"/>
        <v>0</v>
      </c>
      <c r="AC310" s="357">
        <f t="shared" si="88"/>
        <v>0</v>
      </c>
      <c r="AD310" s="357">
        <f t="shared" si="88"/>
        <v>0</v>
      </c>
      <c r="AE310" s="357">
        <f t="shared" si="88"/>
        <v>0</v>
      </c>
      <c r="AF310" s="357">
        <f t="shared" si="88"/>
        <v>0</v>
      </c>
      <c r="AG310" s="357">
        <f t="shared" si="88"/>
        <v>0</v>
      </c>
      <c r="AH310" s="357">
        <f t="shared" si="88"/>
        <v>0</v>
      </c>
      <c r="AI310" s="357">
        <f t="shared" ref="AI310:BA310" si="89">IF(AI$46&gt;AI$47,$A$47*AI309,AI309)</f>
        <v>0</v>
      </c>
      <c r="AJ310" s="357">
        <f t="shared" si="89"/>
        <v>0</v>
      </c>
      <c r="AK310" s="357">
        <f t="shared" si="89"/>
        <v>0</v>
      </c>
      <c r="AL310" s="357">
        <f t="shared" si="89"/>
        <v>0</v>
      </c>
      <c r="AM310" s="357">
        <f t="shared" si="89"/>
        <v>0</v>
      </c>
      <c r="AN310" s="357">
        <f t="shared" si="89"/>
        <v>0</v>
      </c>
      <c r="AO310" s="357">
        <f t="shared" si="89"/>
        <v>0</v>
      </c>
      <c r="AP310" s="357">
        <f t="shared" si="89"/>
        <v>0</v>
      </c>
      <c r="AQ310" s="357">
        <f t="shared" si="89"/>
        <v>0</v>
      </c>
      <c r="AR310" s="357">
        <f t="shared" si="89"/>
        <v>0</v>
      </c>
      <c r="AS310" s="357">
        <f t="shared" si="89"/>
        <v>0</v>
      </c>
      <c r="AT310" s="357">
        <f t="shared" si="89"/>
        <v>0</v>
      </c>
      <c r="AU310" s="357">
        <f t="shared" si="89"/>
        <v>0</v>
      </c>
      <c r="AV310" s="357">
        <f t="shared" si="89"/>
        <v>0</v>
      </c>
      <c r="AW310" s="357">
        <f t="shared" si="89"/>
        <v>0</v>
      </c>
      <c r="AX310" s="357">
        <f t="shared" si="89"/>
        <v>0</v>
      </c>
      <c r="AY310" s="357">
        <f t="shared" si="89"/>
        <v>0</v>
      </c>
      <c r="AZ310" s="357">
        <f t="shared" si="89"/>
        <v>0</v>
      </c>
      <c r="BA310" s="357">
        <f t="shared" si="89"/>
        <v>0</v>
      </c>
    </row>
    <row r="311" spans="1:53" x14ac:dyDescent="0.2">
      <c r="A311" s="321" t="s">
        <v>87</v>
      </c>
      <c r="B311" s="354">
        <f ca="1">IF(SUM(B313:B332)=B310,SUM(B313:B332),"Fout!")</f>
        <v>0</v>
      </c>
      <c r="C311" s="358"/>
      <c r="D311" s="358"/>
      <c r="E311" s="358"/>
      <c r="F311" s="358"/>
      <c r="G311" s="358"/>
      <c r="H311" s="358"/>
      <c r="I311" s="358"/>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9"/>
    </row>
    <row r="312" spans="1:53" x14ac:dyDescent="0.2">
      <c r="A312" s="334" t="s">
        <v>314</v>
      </c>
      <c r="B312" s="351"/>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c r="AN312" s="360"/>
      <c r="AO312" s="360"/>
      <c r="AP312" s="360"/>
      <c r="AQ312" s="360"/>
      <c r="AR312" s="360"/>
      <c r="AS312" s="360"/>
      <c r="AT312" s="360"/>
      <c r="AU312" s="360"/>
      <c r="AV312" s="360"/>
      <c r="AW312" s="360"/>
      <c r="AX312" s="360"/>
      <c r="AY312" s="360"/>
      <c r="AZ312" s="360"/>
      <c r="BA312" s="361"/>
    </row>
    <row r="313" spans="1:53" x14ac:dyDescent="0.2">
      <c r="A313" s="340" t="str">
        <f>IF(ISNUMBER(B303),IF(B303=$O$2,IF($O$2=$O$3,$O$3,IF($O$3-$O$2&gt;14,$O$2,$O$3)),IF(B303=DATE(YEAR(B303),MONTH($K$3),DAY($K$3)),B303,IF(B303&lt;=DATE(YEAR(B303),MONTH($K$4),DAY($K$4)),DATE(YEAR(B303),MONTH($K$4),DAY($K$4)),IF(B303&lt;=DATE(YEAR(B303),MONTH($K$5),DAY($K$5)),DATE(YEAR(B303),MONTH($K$5),DAY($K$5)),IF(B303&lt;=DATE(YEAR(B303),MONTH($K$6),DAY($K$6)),DATE(YEAR(B303),MONTH($K$6),DAY($K$6)),DATE(YEAR(B303)+1,MONTH($K$3),DAY($K$3))))))),"")</f>
        <v/>
      </c>
      <c r="B313" s="335" t="str">
        <f>IF(SUM(C313:BA313)&gt;0,SUM(C313:BA313),"")</f>
        <v/>
      </c>
      <c r="C313" s="362" t="str">
        <f>IF(ISNUMBER($A313),IF(C$46&gt;C$47,C310/$B306,C309),"")</f>
        <v/>
      </c>
      <c r="D313" s="362" t="str">
        <f t="shared" ref="D313:BA313" si="90">IF(ISNUMBER($A313),IF(D$46&gt;D$47,D310/$B306,D309),"")</f>
        <v/>
      </c>
      <c r="E313" s="362" t="str">
        <f t="shared" si="90"/>
        <v/>
      </c>
      <c r="F313" s="362" t="str">
        <f t="shared" si="90"/>
        <v/>
      </c>
      <c r="G313" s="362" t="str">
        <f t="shared" si="90"/>
        <v/>
      </c>
      <c r="H313" s="362" t="str">
        <f t="shared" si="90"/>
        <v/>
      </c>
      <c r="I313" s="362" t="str">
        <f t="shared" si="90"/>
        <v/>
      </c>
      <c r="J313" s="362" t="str">
        <f t="shared" si="90"/>
        <v/>
      </c>
      <c r="K313" s="362" t="str">
        <f t="shared" si="90"/>
        <v/>
      </c>
      <c r="L313" s="362" t="str">
        <f t="shared" si="90"/>
        <v/>
      </c>
      <c r="M313" s="362" t="str">
        <f t="shared" si="90"/>
        <v/>
      </c>
      <c r="N313" s="362" t="str">
        <f t="shared" si="90"/>
        <v/>
      </c>
      <c r="O313" s="362" t="str">
        <f t="shared" si="90"/>
        <v/>
      </c>
      <c r="P313" s="362" t="str">
        <f t="shared" si="90"/>
        <v/>
      </c>
      <c r="Q313" s="362" t="str">
        <f t="shared" si="90"/>
        <v/>
      </c>
      <c r="R313" s="362" t="str">
        <f t="shared" si="90"/>
        <v/>
      </c>
      <c r="S313" s="362" t="str">
        <f t="shared" si="90"/>
        <v/>
      </c>
      <c r="T313" s="362" t="str">
        <f t="shared" si="90"/>
        <v/>
      </c>
      <c r="U313" s="362" t="str">
        <f t="shared" si="90"/>
        <v/>
      </c>
      <c r="V313" s="362" t="str">
        <f t="shared" si="90"/>
        <v/>
      </c>
      <c r="W313" s="362" t="str">
        <f t="shared" si="90"/>
        <v/>
      </c>
      <c r="X313" s="362" t="str">
        <f t="shared" si="90"/>
        <v/>
      </c>
      <c r="Y313" s="362" t="str">
        <f t="shared" si="90"/>
        <v/>
      </c>
      <c r="Z313" s="362" t="str">
        <f t="shared" si="90"/>
        <v/>
      </c>
      <c r="AA313" s="362" t="str">
        <f t="shared" si="90"/>
        <v/>
      </c>
      <c r="AB313" s="362" t="str">
        <f t="shared" si="90"/>
        <v/>
      </c>
      <c r="AC313" s="362" t="str">
        <f t="shared" si="90"/>
        <v/>
      </c>
      <c r="AD313" s="362" t="str">
        <f t="shared" si="90"/>
        <v/>
      </c>
      <c r="AE313" s="362" t="str">
        <f t="shared" si="90"/>
        <v/>
      </c>
      <c r="AF313" s="362" t="str">
        <f t="shared" si="90"/>
        <v/>
      </c>
      <c r="AG313" s="362" t="str">
        <f t="shared" si="90"/>
        <v/>
      </c>
      <c r="AH313" s="362" t="str">
        <f t="shared" si="90"/>
        <v/>
      </c>
      <c r="AI313" s="362" t="str">
        <f t="shared" si="90"/>
        <v/>
      </c>
      <c r="AJ313" s="362" t="str">
        <f t="shared" si="90"/>
        <v/>
      </c>
      <c r="AK313" s="362" t="str">
        <f t="shared" si="90"/>
        <v/>
      </c>
      <c r="AL313" s="362" t="str">
        <f t="shared" si="90"/>
        <v/>
      </c>
      <c r="AM313" s="362" t="str">
        <f t="shared" si="90"/>
        <v/>
      </c>
      <c r="AN313" s="362" t="str">
        <f t="shared" si="90"/>
        <v/>
      </c>
      <c r="AO313" s="362" t="str">
        <f t="shared" si="90"/>
        <v/>
      </c>
      <c r="AP313" s="362" t="str">
        <f t="shared" si="90"/>
        <v/>
      </c>
      <c r="AQ313" s="362" t="str">
        <f t="shared" si="90"/>
        <v/>
      </c>
      <c r="AR313" s="362" t="str">
        <f t="shared" si="90"/>
        <v/>
      </c>
      <c r="AS313" s="362" t="str">
        <f t="shared" si="90"/>
        <v/>
      </c>
      <c r="AT313" s="362" t="str">
        <f t="shared" si="90"/>
        <v/>
      </c>
      <c r="AU313" s="362" t="str">
        <f t="shared" si="90"/>
        <v/>
      </c>
      <c r="AV313" s="362" t="str">
        <f t="shared" si="90"/>
        <v/>
      </c>
      <c r="AW313" s="362" t="str">
        <f t="shared" si="90"/>
        <v/>
      </c>
      <c r="AX313" s="362" t="str">
        <f t="shared" si="90"/>
        <v/>
      </c>
      <c r="AY313" s="362" t="str">
        <f t="shared" si="90"/>
        <v/>
      </c>
      <c r="AZ313" s="362" t="str">
        <f t="shared" si="90"/>
        <v/>
      </c>
      <c r="BA313" s="362" t="str">
        <f t="shared" si="90"/>
        <v/>
      </c>
    </row>
    <row r="314" spans="1:53" x14ac:dyDescent="0.2">
      <c r="A314" s="340" t="str">
        <f>IF(B306&gt;1,IF(A313&lt;DATE(YEAR(A313),MONTH($K$4),DAY($K$4)),DATE(YEAR(A313),MONTH($K$4),DAY($K$4)),IF(A313&lt;DATE(YEAR(A313),MONTH($K$5),DAY($K$5)),DATE(YEAR(A313),MONTH($K$5),DAY($K$5)),IF(A313&lt;DATE(YEAR(A313),MONTH($K$6),DAY($K$6)),DATE(YEAR(A313),MONTH($K$6),DAY($K$6)),DATE(YEAR(A313)+1,MONTH($K$3),DAY($K$3))))),"")</f>
        <v/>
      </c>
      <c r="B314" s="335" t="str">
        <f t="shared" ref="B314:B332" si="91">IF(SUM(C314:BA314)&gt;0,SUM(C314:BA314),"")</f>
        <v/>
      </c>
      <c r="C314" s="362" t="str">
        <f t="shared" ref="C314:C332" si="92">IF(AND(ISNUMBER($A314),C$46&gt;C$47),C$310/$B$306,"")</f>
        <v/>
      </c>
      <c r="D314" s="362" t="str">
        <f t="shared" ref="D314:BA319" si="93">IF(AND(ISNUMBER($A314),D$46&gt;D$47),D$310/$B$306,"")</f>
        <v/>
      </c>
      <c r="E314" s="362" t="str">
        <f t="shared" si="93"/>
        <v/>
      </c>
      <c r="F314" s="362" t="str">
        <f t="shared" si="93"/>
        <v/>
      </c>
      <c r="G314" s="362" t="str">
        <f t="shared" si="93"/>
        <v/>
      </c>
      <c r="H314" s="362" t="str">
        <f t="shared" si="93"/>
        <v/>
      </c>
      <c r="I314" s="362" t="str">
        <f t="shared" si="93"/>
        <v/>
      </c>
      <c r="J314" s="362" t="str">
        <f t="shared" si="93"/>
        <v/>
      </c>
      <c r="K314" s="362" t="str">
        <f t="shared" si="93"/>
        <v/>
      </c>
      <c r="L314" s="362" t="str">
        <f t="shared" si="93"/>
        <v/>
      </c>
      <c r="M314" s="362" t="str">
        <f t="shared" si="93"/>
        <v/>
      </c>
      <c r="N314" s="362" t="str">
        <f t="shared" si="93"/>
        <v/>
      </c>
      <c r="O314" s="362" t="str">
        <f t="shared" si="93"/>
        <v/>
      </c>
      <c r="P314" s="362" t="str">
        <f t="shared" si="93"/>
        <v/>
      </c>
      <c r="Q314" s="362" t="str">
        <f t="shared" si="93"/>
        <v/>
      </c>
      <c r="R314" s="362" t="str">
        <f t="shared" si="93"/>
        <v/>
      </c>
      <c r="S314" s="362" t="str">
        <f t="shared" si="93"/>
        <v/>
      </c>
      <c r="T314" s="362" t="str">
        <f t="shared" si="93"/>
        <v/>
      </c>
      <c r="U314" s="362" t="str">
        <f t="shared" si="93"/>
        <v/>
      </c>
      <c r="V314" s="362" t="str">
        <f t="shared" si="93"/>
        <v/>
      </c>
      <c r="W314" s="362" t="str">
        <f t="shared" si="93"/>
        <v/>
      </c>
      <c r="X314" s="362" t="str">
        <f t="shared" si="93"/>
        <v/>
      </c>
      <c r="Y314" s="362" t="str">
        <f t="shared" si="93"/>
        <v/>
      </c>
      <c r="Z314" s="362" t="str">
        <f t="shared" si="93"/>
        <v/>
      </c>
      <c r="AA314" s="362" t="str">
        <f t="shared" si="93"/>
        <v/>
      </c>
      <c r="AB314" s="362" t="str">
        <f t="shared" si="93"/>
        <v/>
      </c>
      <c r="AC314" s="362" t="str">
        <f t="shared" si="93"/>
        <v/>
      </c>
      <c r="AD314" s="362" t="str">
        <f t="shared" si="93"/>
        <v/>
      </c>
      <c r="AE314" s="362" t="str">
        <f t="shared" si="93"/>
        <v/>
      </c>
      <c r="AF314" s="362" t="str">
        <f t="shared" si="93"/>
        <v/>
      </c>
      <c r="AG314" s="362" t="str">
        <f t="shared" si="93"/>
        <v/>
      </c>
      <c r="AH314" s="362" t="str">
        <f t="shared" si="93"/>
        <v/>
      </c>
      <c r="AI314" s="362" t="str">
        <f t="shared" si="93"/>
        <v/>
      </c>
      <c r="AJ314" s="362" t="str">
        <f t="shared" si="93"/>
        <v/>
      </c>
      <c r="AK314" s="362" t="str">
        <f t="shared" si="93"/>
        <v/>
      </c>
      <c r="AL314" s="362" t="str">
        <f t="shared" si="93"/>
        <v/>
      </c>
      <c r="AM314" s="362" t="str">
        <f t="shared" si="93"/>
        <v/>
      </c>
      <c r="AN314" s="362" t="str">
        <f t="shared" si="93"/>
        <v/>
      </c>
      <c r="AO314" s="362" t="str">
        <f t="shared" si="93"/>
        <v/>
      </c>
      <c r="AP314" s="362" t="str">
        <f t="shared" si="93"/>
        <v/>
      </c>
      <c r="AQ314" s="362" t="str">
        <f t="shared" si="93"/>
        <v/>
      </c>
      <c r="AR314" s="362" t="str">
        <f t="shared" si="93"/>
        <v/>
      </c>
      <c r="AS314" s="362" t="str">
        <f t="shared" si="93"/>
        <v/>
      </c>
      <c r="AT314" s="362" t="str">
        <f t="shared" si="93"/>
        <v/>
      </c>
      <c r="AU314" s="362" t="str">
        <f t="shared" si="93"/>
        <v/>
      </c>
      <c r="AV314" s="362" t="str">
        <f t="shared" si="93"/>
        <v/>
      </c>
      <c r="AW314" s="362" t="str">
        <f t="shared" si="93"/>
        <v/>
      </c>
      <c r="AX314" s="362" t="str">
        <f t="shared" si="93"/>
        <v/>
      </c>
      <c r="AY314" s="362" t="str">
        <f t="shared" si="93"/>
        <v/>
      </c>
      <c r="AZ314" s="362" t="str">
        <f t="shared" si="93"/>
        <v/>
      </c>
      <c r="BA314" s="363" t="str">
        <f t="shared" si="93"/>
        <v/>
      </c>
    </row>
    <row r="315" spans="1:53" x14ac:dyDescent="0.2">
      <c r="A315" s="340" t="str">
        <f>IF($B306=COUNT($A313:$A314),"",IF(A314&lt;DATE(YEAR(A314),MONTH($K$4),DAY($K$4)),DATE(YEAR(A314),MONTH($K$4),DAY($K$4)),IF(A314&lt;DATE(YEAR(A314),MONTH($K$5),DAY($K$5)),DATE(YEAR(A314),MONTH($K$5),DAY($K$5)),IF(A314&lt;DATE(YEAR(A314),MONTH($K$6),DAY($K$6)),DATE(YEAR(A314),MONTH($K$6),DAY($K$6)),DATE(YEAR(A314)+1,MONTH($K$3),DAY($K$3))))))</f>
        <v/>
      </c>
      <c r="B315" s="335" t="str">
        <f t="shared" si="91"/>
        <v/>
      </c>
      <c r="C315" s="362" t="str">
        <f t="shared" si="92"/>
        <v/>
      </c>
      <c r="D315" s="362" t="str">
        <f t="shared" ref="D315:R315" si="94">IF(AND(ISNUMBER($A315),D$46&gt;D$47),D$310/$B$306,"")</f>
        <v/>
      </c>
      <c r="E315" s="362" t="str">
        <f t="shared" si="94"/>
        <v/>
      </c>
      <c r="F315" s="362" t="str">
        <f t="shared" si="94"/>
        <v/>
      </c>
      <c r="G315" s="362" t="str">
        <f t="shared" si="94"/>
        <v/>
      </c>
      <c r="H315" s="362" t="str">
        <f t="shared" si="94"/>
        <v/>
      </c>
      <c r="I315" s="362" t="str">
        <f t="shared" si="94"/>
        <v/>
      </c>
      <c r="J315" s="362" t="str">
        <f t="shared" si="94"/>
        <v/>
      </c>
      <c r="K315" s="362" t="str">
        <f t="shared" si="94"/>
        <v/>
      </c>
      <c r="L315" s="362" t="str">
        <f t="shared" si="94"/>
        <v/>
      </c>
      <c r="M315" s="362" t="str">
        <f t="shared" si="94"/>
        <v/>
      </c>
      <c r="N315" s="362" t="str">
        <f t="shared" si="94"/>
        <v/>
      </c>
      <c r="O315" s="362" t="str">
        <f t="shared" si="94"/>
        <v/>
      </c>
      <c r="P315" s="362" t="str">
        <f t="shared" si="94"/>
        <v/>
      </c>
      <c r="Q315" s="362" t="str">
        <f t="shared" si="94"/>
        <v/>
      </c>
      <c r="R315" s="362" t="str">
        <f t="shared" si="94"/>
        <v/>
      </c>
      <c r="S315" s="362" t="str">
        <f t="shared" si="93"/>
        <v/>
      </c>
      <c r="T315" s="362" t="str">
        <f t="shared" si="93"/>
        <v/>
      </c>
      <c r="U315" s="362" t="str">
        <f t="shared" si="93"/>
        <v/>
      </c>
      <c r="V315" s="362" t="str">
        <f t="shared" si="93"/>
        <v/>
      </c>
      <c r="W315" s="362" t="str">
        <f t="shared" si="93"/>
        <v/>
      </c>
      <c r="X315" s="362" t="str">
        <f t="shared" si="93"/>
        <v/>
      </c>
      <c r="Y315" s="362" t="str">
        <f t="shared" si="93"/>
        <v/>
      </c>
      <c r="Z315" s="362" t="str">
        <f t="shared" si="93"/>
        <v/>
      </c>
      <c r="AA315" s="362" t="str">
        <f t="shared" si="93"/>
        <v/>
      </c>
      <c r="AB315" s="362" t="str">
        <f t="shared" si="93"/>
        <v/>
      </c>
      <c r="AC315" s="362" t="str">
        <f t="shared" si="93"/>
        <v/>
      </c>
      <c r="AD315" s="362" t="str">
        <f t="shared" si="93"/>
        <v/>
      </c>
      <c r="AE315" s="362" t="str">
        <f t="shared" si="93"/>
        <v/>
      </c>
      <c r="AF315" s="362" t="str">
        <f t="shared" si="93"/>
        <v/>
      </c>
      <c r="AG315" s="362" t="str">
        <f t="shared" si="93"/>
        <v/>
      </c>
      <c r="AH315" s="362" t="str">
        <f t="shared" si="93"/>
        <v/>
      </c>
      <c r="AI315" s="362" t="str">
        <f t="shared" si="93"/>
        <v/>
      </c>
      <c r="AJ315" s="362" t="str">
        <f t="shared" si="93"/>
        <v/>
      </c>
      <c r="AK315" s="362" t="str">
        <f t="shared" si="93"/>
        <v/>
      </c>
      <c r="AL315" s="362" t="str">
        <f t="shared" si="93"/>
        <v/>
      </c>
      <c r="AM315" s="362" t="str">
        <f t="shared" si="93"/>
        <v/>
      </c>
      <c r="AN315" s="362" t="str">
        <f t="shared" si="93"/>
        <v/>
      </c>
      <c r="AO315" s="362" t="str">
        <f t="shared" si="93"/>
        <v/>
      </c>
      <c r="AP315" s="362" t="str">
        <f t="shared" si="93"/>
        <v/>
      </c>
      <c r="AQ315" s="362" t="str">
        <f t="shared" si="93"/>
        <v/>
      </c>
      <c r="AR315" s="362" t="str">
        <f t="shared" si="93"/>
        <v/>
      </c>
      <c r="AS315" s="362" t="str">
        <f t="shared" si="93"/>
        <v/>
      </c>
      <c r="AT315" s="362" t="str">
        <f t="shared" si="93"/>
        <v/>
      </c>
      <c r="AU315" s="362" t="str">
        <f t="shared" si="93"/>
        <v/>
      </c>
      <c r="AV315" s="362" t="str">
        <f t="shared" si="93"/>
        <v/>
      </c>
      <c r="AW315" s="362" t="str">
        <f t="shared" si="93"/>
        <v/>
      </c>
      <c r="AX315" s="362" t="str">
        <f t="shared" si="93"/>
        <v/>
      </c>
      <c r="AY315" s="362" t="str">
        <f t="shared" si="93"/>
        <v/>
      </c>
      <c r="AZ315" s="362" t="str">
        <f t="shared" si="93"/>
        <v/>
      </c>
      <c r="BA315" s="363" t="str">
        <f t="shared" si="93"/>
        <v/>
      </c>
    </row>
    <row r="316" spans="1:53" x14ac:dyDescent="0.2">
      <c r="A316" s="340" t="str">
        <f>IF($B306=COUNT($A313:$A315),"",IF(A315&lt;DATE(YEAR(A315),MONTH($K$4),DAY($K$4)),DATE(YEAR(A315),MONTH($K$4),DAY($K$4)),IF(A315&lt;DATE(YEAR(A315),MONTH($K$5),DAY($K$5)),DATE(YEAR(A315),MONTH($K$5),DAY($K$5)),IF(A315&lt;DATE(YEAR(A315),MONTH($K$6),DAY($K$6)),DATE(YEAR(A315),MONTH($K$6),DAY($K$6)),DATE(YEAR(A315)+1,MONTH($K$3),DAY($K$3))))))</f>
        <v/>
      </c>
      <c r="B316" s="335" t="str">
        <f t="shared" si="91"/>
        <v/>
      </c>
      <c r="C316" s="362" t="str">
        <f t="shared" si="92"/>
        <v/>
      </c>
      <c r="D316" s="362" t="str">
        <f t="shared" si="93"/>
        <v/>
      </c>
      <c r="E316" s="362" t="str">
        <f t="shared" si="93"/>
        <v/>
      </c>
      <c r="F316" s="362" t="str">
        <f t="shared" si="93"/>
        <v/>
      </c>
      <c r="G316" s="362" t="str">
        <f t="shared" si="93"/>
        <v/>
      </c>
      <c r="H316" s="362" t="str">
        <f t="shared" si="93"/>
        <v/>
      </c>
      <c r="I316" s="362" t="str">
        <f t="shared" si="93"/>
        <v/>
      </c>
      <c r="J316" s="362" t="str">
        <f t="shared" si="93"/>
        <v/>
      </c>
      <c r="K316" s="362" t="str">
        <f t="shared" si="93"/>
        <v/>
      </c>
      <c r="L316" s="362" t="str">
        <f t="shared" si="93"/>
        <v/>
      </c>
      <c r="M316" s="362" t="str">
        <f t="shared" si="93"/>
        <v/>
      </c>
      <c r="N316" s="362" t="str">
        <f t="shared" si="93"/>
        <v/>
      </c>
      <c r="O316" s="362" t="str">
        <f t="shared" si="93"/>
        <v/>
      </c>
      <c r="P316" s="362" t="str">
        <f t="shared" si="93"/>
        <v/>
      </c>
      <c r="Q316" s="362" t="str">
        <f t="shared" si="93"/>
        <v/>
      </c>
      <c r="R316" s="362" t="str">
        <f t="shared" si="93"/>
        <v/>
      </c>
      <c r="S316" s="362" t="str">
        <f t="shared" si="93"/>
        <v/>
      </c>
      <c r="T316" s="362" t="str">
        <f t="shared" si="93"/>
        <v/>
      </c>
      <c r="U316" s="362" t="str">
        <f t="shared" si="93"/>
        <v/>
      </c>
      <c r="V316" s="362" t="str">
        <f t="shared" si="93"/>
        <v/>
      </c>
      <c r="W316" s="362" t="str">
        <f t="shared" si="93"/>
        <v/>
      </c>
      <c r="X316" s="362" t="str">
        <f t="shared" si="93"/>
        <v/>
      </c>
      <c r="Y316" s="362" t="str">
        <f t="shared" si="93"/>
        <v/>
      </c>
      <c r="Z316" s="362" t="str">
        <f t="shared" si="93"/>
        <v/>
      </c>
      <c r="AA316" s="362" t="str">
        <f t="shared" si="93"/>
        <v/>
      </c>
      <c r="AB316" s="362" t="str">
        <f t="shared" si="93"/>
        <v/>
      </c>
      <c r="AC316" s="362" t="str">
        <f t="shared" si="93"/>
        <v/>
      </c>
      <c r="AD316" s="362" t="str">
        <f t="shared" si="93"/>
        <v/>
      </c>
      <c r="AE316" s="362" t="str">
        <f t="shared" si="93"/>
        <v/>
      </c>
      <c r="AF316" s="362" t="str">
        <f t="shared" si="93"/>
        <v/>
      </c>
      <c r="AG316" s="362" t="str">
        <f t="shared" si="93"/>
        <v/>
      </c>
      <c r="AH316" s="362" t="str">
        <f t="shared" si="93"/>
        <v/>
      </c>
      <c r="AI316" s="362" t="str">
        <f t="shared" si="93"/>
        <v/>
      </c>
      <c r="AJ316" s="362" t="str">
        <f t="shared" si="93"/>
        <v/>
      </c>
      <c r="AK316" s="362" t="str">
        <f t="shared" si="93"/>
        <v/>
      </c>
      <c r="AL316" s="362" t="str">
        <f t="shared" si="93"/>
        <v/>
      </c>
      <c r="AM316" s="362" t="str">
        <f t="shared" si="93"/>
        <v/>
      </c>
      <c r="AN316" s="362" t="str">
        <f t="shared" si="93"/>
        <v/>
      </c>
      <c r="AO316" s="362" t="str">
        <f t="shared" si="93"/>
        <v/>
      </c>
      <c r="AP316" s="362" t="str">
        <f t="shared" si="93"/>
        <v/>
      </c>
      <c r="AQ316" s="362" t="str">
        <f t="shared" si="93"/>
        <v/>
      </c>
      <c r="AR316" s="362" t="str">
        <f t="shared" si="93"/>
        <v/>
      </c>
      <c r="AS316" s="362" t="str">
        <f t="shared" si="93"/>
        <v/>
      </c>
      <c r="AT316" s="362" t="str">
        <f t="shared" si="93"/>
        <v/>
      </c>
      <c r="AU316" s="362" t="str">
        <f t="shared" si="93"/>
        <v/>
      </c>
      <c r="AV316" s="362" t="str">
        <f t="shared" si="93"/>
        <v/>
      </c>
      <c r="AW316" s="362" t="str">
        <f t="shared" si="93"/>
        <v/>
      </c>
      <c r="AX316" s="362" t="str">
        <f t="shared" si="93"/>
        <v/>
      </c>
      <c r="AY316" s="362" t="str">
        <f t="shared" si="93"/>
        <v/>
      </c>
      <c r="AZ316" s="362" t="str">
        <f t="shared" si="93"/>
        <v/>
      </c>
      <c r="BA316" s="363" t="str">
        <f t="shared" si="93"/>
        <v/>
      </c>
    </row>
    <row r="317" spans="1:53" x14ac:dyDescent="0.2">
      <c r="A317" s="340" t="str">
        <f>IF($B306=COUNT($A313:$A316),"",IF(A316&lt;DATE(YEAR(A316),MONTH($K$4),DAY($K$4)),DATE(YEAR(A316),MONTH($K$4),DAY($K$4)),IF(A316&lt;DATE(YEAR(A316),MONTH($K$5),DAY($K$5)),DATE(YEAR(A316),MONTH($K$5),DAY($K$5)),IF(A316&lt;DATE(YEAR(A316),MONTH($K$6),DAY($K$6)),DATE(YEAR(A316),MONTH($K$6),DAY($K$6)),DATE(YEAR(A316)+1,MONTH($K$3),DAY($K$3))))))</f>
        <v/>
      </c>
      <c r="B317" s="335" t="str">
        <f t="shared" si="91"/>
        <v/>
      </c>
      <c r="C317" s="362" t="str">
        <f t="shared" si="92"/>
        <v/>
      </c>
      <c r="D317" s="362" t="str">
        <f t="shared" si="93"/>
        <v/>
      </c>
      <c r="E317" s="362" t="str">
        <f t="shared" si="93"/>
        <v/>
      </c>
      <c r="F317" s="362" t="str">
        <f t="shared" si="93"/>
        <v/>
      </c>
      <c r="G317" s="362" t="str">
        <f t="shared" si="93"/>
        <v/>
      </c>
      <c r="H317" s="362" t="str">
        <f t="shared" si="93"/>
        <v/>
      </c>
      <c r="I317" s="362" t="str">
        <f t="shared" si="93"/>
        <v/>
      </c>
      <c r="J317" s="362" t="str">
        <f t="shared" si="93"/>
        <v/>
      </c>
      <c r="K317" s="362" t="str">
        <f t="shared" si="93"/>
        <v/>
      </c>
      <c r="L317" s="362" t="str">
        <f t="shared" si="93"/>
        <v/>
      </c>
      <c r="M317" s="362" t="str">
        <f t="shared" si="93"/>
        <v/>
      </c>
      <c r="N317" s="362" t="str">
        <f t="shared" si="93"/>
        <v/>
      </c>
      <c r="O317" s="362" t="str">
        <f t="shared" si="93"/>
        <v/>
      </c>
      <c r="P317" s="362" t="str">
        <f t="shared" si="93"/>
        <v/>
      </c>
      <c r="Q317" s="362" t="str">
        <f t="shared" si="93"/>
        <v/>
      </c>
      <c r="R317" s="362" t="str">
        <f t="shared" si="93"/>
        <v/>
      </c>
      <c r="S317" s="362" t="str">
        <f t="shared" si="93"/>
        <v/>
      </c>
      <c r="T317" s="362" t="str">
        <f t="shared" si="93"/>
        <v/>
      </c>
      <c r="U317" s="362" t="str">
        <f t="shared" si="93"/>
        <v/>
      </c>
      <c r="V317" s="362" t="str">
        <f t="shared" si="93"/>
        <v/>
      </c>
      <c r="W317" s="362" t="str">
        <f t="shared" si="93"/>
        <v/>
      </c>
      <c r="X317" s="362" t="str">
        <f t="shared" si="93"/>
        <v/>
      </c>
      <c r="Y317" s="362" t="str">
        <f t="shared" si="93"/>
        <v/>
      </c>
      <c r="Z317" s="362" t="str">
        <f t="shared" si="93"/>
        <v/>
      </c>
      <c r="AA317" s="362" t="str">
        <f t="shared" si="93"/>
        <v/>
      </c>
      <c r="AB317" s="362" t="str">
        <f t="shared" si="93"/>
        <v/>
      </c>
      <c r="AC317" s="362" t="str">
        <f t="shared" si="93"/>
        <v/>
      </c>
      <c r="AD317" s="362" t="str">
        <f t="shared" si="93"/>
        <v/>
      </c>
      <c r="AE317" s="362" t="str">
        <f t="shared" si="93"/>
        <v/>
      </c>
      <c r="AF317" s="362" t="str">
        <f t="shared" si="93"/>
        <v/>
      </c>
      <c r="AG317" s="362" t="str">
        <f t="shared" si="93"/>
        <v/>
      </c>
      <c r="AH317" s="362" t="str">
        <f t="shared" si="93"/>
        <v/>
      </c>
      <c r="AI317" s="362" t="str">
        <f t="shared" si="93"/>
        <v/>
      </c>
      <c r="AJ317" s="362" t="str">
        <f t="shared" si="93"/>
        <v/>
      </c>
      <c r="AK317" s="362" t="str">
        <f t="shared" si="93"/>
        <v/>
      </c>
      <c r="AL317" s="362" t="str">
        <f t="shared" si="93"/>
        <v/>
      </c>
      <c r="AM317" s="362" t="str">
        <f t="shared" si="93"/>
        <v/>
      </c>
      <c r="AN317" s="362" t="str">
        <f t="shared" si="93"/>
        <v/>
      </c>
      <c r="AO317" s="362" t="str">
        <f t="shared" si="93"/>
        <v/>
      </c>
      <c r="AP317" s="362" t="str">
        <f t="shared" si="93"/>
        <v/>
      </c>
      <c r="AQ317" s="362" t="str">
        <f t="shared" si="93"/>
        <v/>
      </c>
      <c r="AR317" s="362" t="str">
        <f t="shared" si="93"/>
        <v/>
      </c>
      <c r="AS317" s="362" t="str">
        <f t="shared" si="93"/>
        <v/>
      </c>
      <c r="AT317" s="362" t="str">
        <f t="shared" si="93"/>
        <v/>
      </c>
      <c r="AU317" s="362" t="str">
        <f t="shared" si="93"/>
        <v/>
      </c>
      <c r="AV317" s="362" t="str">
        <f t="shared" si="93"/>
        <v/>
      </c>
      <c r="AW317" s="362" t="str">
        <f t="shared" si="93"/>
        <v/>
      </c>
      <c r="AX317" s="362" t="str">
        <f t="shared" si="93"/>
        <v/>
      </c>
      <c r="AY317" s="362" t="str">
        <f t="shared" si="93"/>
        <v/>
      </c>
      <c r="AZ317" s="362" t="str">
        <f t="shared" si="93"/>
        <v/>
      </c>
      <c r="BA317" s="363" t="str">
        <f t="shared" si="93"/>
        <v/>
      </c>
    </row>
    <row r="318" spans="1:53" x14ac:dyDescent="0.2">
      <c r="A318" s="340" t="str">
        <f>IF($B306=COUNT($A313:$A317),"",IF(A317&lt;DATE(YEAR(A317),MONTH($K$4),DAY($K$4)),DATE(YEAR(A317),MONTH($K$4),DAY($K$4)),IF(A317&lt;DATE(YEAR(A317),MONTH($K$5),DAY($K$5)),DATE(YEAR(A317),MONTH($K$5),DAY($K$5)),IF(A317&lt;DATE(YEAR(A317),MONTH($K$6),DAY($K$6)),DATE(YEAR(A317),MONTH($K$6),DAY($K$6)),DATE(YEAR(A317)+1,MONTH($K$3),DAY($K$3))))))</f>
        <v/>
      </c>
      <c r="B318" s="335" t="str">
        <f t="shared" si="91"/>
        <v/>
      </c>
      <c r="C318" s="362" t="str">
        <f t="shared" si="92"/>
        <v/>
      </c>
      <c r="D318" s="362" t="str">
        <f t="shared" si="93"/>
        <v/>
      </c>
      <c r="E318" s="362" t="str">
        <f t="shared" si="93"/>
        <v/>
      </c>
      <c r="F318" s="362" t="str">
        <f t="shared" si="93"/>
        <v/>
      </c>
      <c r="G318" s="362" t="str">
        <f t="shared" si="93"/>
        <v/>
      </c>
      <c r="H318" s="362" t="str">
        <f t="shared" si="93"/>
        <v/>
      </c>
      <c r="I318" s="362" t="str">
        <f t="shared" si="93"/>
        <v/>
      </c>
      <c r="J318" s="362" t="str">
        <f t="shared" si="93"/>
        <v/>
      </c>
      <c r="K318" s="362" t="str">
        <f t="shared" si="93"/>
        <v/>
      </c>
      <c r="L318" s="362" t="str">
        <f t="shared" si="93"/>
        <v/>
      </c>
      <c r="M318" s="362" t="str">
        <f t="shared" si="93"/>
        <v/>
      </c>
      <c r="N318" s="362" t="str">
        <f t="shared" si="93"/>
        <v/>
      </c>
      <c r="O318" s="362" t="str">
        <f t="shared" si="93"/>
        <v/>
      </c>
      <c r="P318" s="362" t="str">
        <f t="shared" si="93"/>
        <v/>
      </c>
      <c r="Q318" s="362" t="str">
        <f t="shared" si="93"/>
        <v/>
      </c>
      <c r="R318" s="362" t="str">
        <f t="shared" si="93"/>
        <v/>
      </c>
      <c r="S318" s="362" t="str">
        <f t="shared" si="93"/>
        <v/>
      </c>
      <c r="T318" s="362" t="str">
        <f t="shared" si="93"/>
        <v/>
      </c>
      <c r="U318" s="362" t="str">
        <f t="shared" si="93"/>
        <v/>
      </c>
      <c r="V318" s="362" t="str">
        <f t="shared" si="93"/>
        <v/>
      </c>
      <c r="W318" s="362" t="str">
        <f t="shared" si="93"/>
        <v/>
      </c>
      <c r="X318" s="362" t="str">
        <f t="shared" si="93"/>
        <v/>
      </c>
      <c r="Y318" s="362" t="str">
        <f t="shared" si="93"/>
        <v/>
      </c>
      <c r="Z318" s="362" t="str">
        <f t="shared" si="93"/>
        <v/>
      </c>
      <c r="AA318" s="362" t="str">
        <f t="shared" si="93"/>
        <v/>
      </c>
      <c r="AB318" s="362" t="str">
        <f t="shared" si="93"/>
        <v/>
      </c>
      <c r="AC318" s="362" t="str">
        <f t="shared" si="93"/>
        <v/>
      </c>
      <c r="AD318" s="362" t="str">
        <f t="shared" si="93"/>
        <v/>
      </c>
      <c r="AE318" s="362" t="str">
        <f t="shared" si="93"/>
        <v/>
      </c>
      <c r="AF318" s="362" t="str">
        <f t="shared" si="93"/>
        <v/>
      </c>
      <c r="AG318" s="362" t="str">
        <f t="shared" si="93"/>
        <v/>
      </c>
      <c r="AH318" s="362" t="str">
        <f t="shared" si="93"/>
        <v/>
      </c>
      <c r="AI318" s="362" t="str">
        <f t="shared" si="93"/>
        <v/>
      </c>
      <c r="AJ318" s="362" t="str">
        <f t="shared" si="93"/>
        <v/>
      </c>
      <c r="AK318" s="362" t="str">
        <f t="shared" si="93"/>
        <v/>
      </c>
      <c r="AL318" s="362" t="str">
        <f t="shared" si="93"/>
        <v/>
      </c>
      <c r="AM318" s="362" t="str">
        <f t="shared" si="93"/>
        <v/>
      </c>
      <c r="AN318" s="362" t="str">
        <f t="shared" si="93"/>
        <v/>
      </c>
      <c r="AO318" s="362" t="str">
        <f t="shared" si="93"/>
        <v/>
      </c>
      <c r="AP318" s="362" t="str">
        <f t="shared" si="93"/>
        <v/>
      </c>
      <c r="AQ318" s="362" t="str">
        <f t="shared" si="93"/>
        <v/>
      </c>
      <c r="AR318" s="362" t="str">
        <f t="shared" si="93"/>
        <v/>
      </c>
      <c r="AS318" s="362" t="str">
        <f t="shared" si="93"/>
        <v/>
      </c>
      <c r="AT318" s="362" t="str">
        <f t="shared" si="93"/>
        <v/>
      </c>
      <c r="AU318" s="362" t="str">
        <f t="shared" si="93"/>
        <v/>
      </c>
      <c r="AV318" s="362" t="str">
        <f t="shared" si="93"/>
        <v/>
      </c>
      <c r="AW318" s="362" t="str">
        <f t="shared" si="93"/>
        <v/>
      </c>
      <c r="AX318" s="362" t="str">
        <f t="shared" si="93"/>
        <v/>
      </c>
      <c r="AY318" s="362" t="str">
        <f t="shared" si="93"/>
        <v/>
      </c>
      <c r="AZ318" s="362" t="str">
        <f t="shared" si="93"/>
        <v/>
      </c>
      <c r="BA318" s="363" t="str">
        <f t="shared" si="93"/>
        <v/>
      </c>
    </row>
    <row r="319" spans="1:53" x14ac:dyDescent="0.2">
      <c r="A319" s="340" t="str">
        <f>IF($B306=COUNT($A313:$A318),"",IF(A318&lt;DATE(YEAR(A318),MONTH($K$4),DAY($K$4)),DATE(YEAR(A318),MONTH($K$4),DAY($K$4)),IF(A318&lt;DATE(YEAR(A318),MONTH($K$5),DAY($K$5)),DATE(YEAR(A318),MONTH($K$5),DAY($K$5)),IF(A318&lt;DATE(YEAR(A318),MONTH($K$6),DAY($K$6)),DATE(YEAR(A318),MONTH($K$6),DAY($K$6)),DATE(YEAR(A318)+1,MONTH($K$3),DAY($K$3))))))</f>
        <v/>
      </c>
      <c r="B319" s="335" t="str">
        <f t="shared" si="91"/>
        <v/>
      </c>
      <c r="C319" s="362" t="str">
        <f t="shared" si="92"/>
        <v/>
      </c>
      <c r="D319" s="362" t="str">
        <f t="shared" si="93"/>
        <v/>
      </c>
      <c r="E319" s="362" t="str">
        <f t="shared" si="93"/>
        <v/>
      </c>
      <c r="F319" s="362" t="str">
        <f t="shared" si="93"/>
        <v/>
      </c>
      <c r="G319" s="362" t="str">
        <f t="shared" si="93"/>
        <v/>
      </c>
      <c r="H319" s="362" t="str">
        <f t="shared" si="93"/>
        <v/>
      </c>
      <c r="I319" s="362" t="str">
        <f t="shared" si="93"/>
        <v/>
      </c>
      <c r="J319" s="362" t="str">
        <f t="shared" si="93"/>
        <v/>
      </c>
      <c r="K319" s="362" t="str">
        <f t="shared" si="93"/>
        <v/>
      </c>
      <c r="L319" s="362" t="str">
        <f t="shared" si="93"/>
        <v/>
      </c>
      <c r="M319" s="362" t="str">
        <f t="shared" si="93"/>
        <v/>
      </c>
      <c r="N319" s="362" t="str">
        <f t="shared" si="93"/>
        <v/>
      </c>
      <c r="O319" s="362" t="str">
        <f t="shared" si="93"/>
        <v/>
      </c>
      <c r="P319" s="362" t="str">
        <f t="shared" si="93"/>
        <v/>
      </c>
      <c r="Q319" s="362" t="str">
        <f t="shared" si="93"/>
        <v/>
      </c>
      <c r="R319" s="362" t="str">
        <f t="shared" si="93"/>
        <v/>
      </c>
      <c r="S319" s="362" t="str">
        <f t="shared" si="93"/>
        <v/>
      </c>
      <c r="T319" s="362" t="str">
        <f t="shared" si="93"/>
        <v/>
      </c>
      <c r="U319" s="362" t="str">
        <f t="shared" si="93"/>
        <v/>
      </c>
      <c r="V319" s="362" t="str">
        <f t="shared" si="93"/>
        <v/>
      </c>
      <c r="W319" s="362" t="str">
        <f t="shared" si="93"/>
        <v/>
      </c>
      <c r="X319" s="362" t="str">
        <f t="shared" ref="D319:BA324" si="95">IF(AND(ISNUMBER($A319),X$46&gt;X$47),X$310/$B$306,"")</f>
        <v/>
      </c>
      <c r="Y319" s="362" t="str">
        <f t="shared" si="95"/>
        <v/>
      </c>
      <c r="Z319" s="362" t="str">
        <f t="shared" si="95"/>
        <v/>
      </c>
      <c r="AA319" s="362" t="str">
        <f t="shared" si="95"/>
        <v/>
      </c>
      <c r="AB319" s="362" t="str">
        <f t="shared" si="95"/>
        <v/>
      </c>
      <c r="AC319" s="362" t="str">
        <f t="shared" si="95"/>
        <v/>
      </c>
      <c r="AD319" s="362" t="str">
        <f t="shared" si="95"/>
        <v/>
      </c>
      <c r="AE319" s="362" t="str">
        <f t="shared" si="95"/>
        <v/>
      </c>
      <c r="AF319" s="362" t="str">
        <f t="shared" si="95"/>
        <v/>
      </c>
      <c r="AG319" s="362" t="str">
        <f t="shared" si="95"/>
        <v/>
      </c>
      <c r="AH319" s="362" t="str">
        <f t="shared" si="95"/>
        <v/>
      </c>
      <c r="AI319" s="362" t="str">
        <f t="shared" si="95"/>
        <v/>
      </c>
      <c r="AJ319" s="362" t="str">
        <f t="shared" si="95"/>
        <v/>
      </c>
      <c r="AK319" s="362" t="str">
        <f t="shared" si="95"/>
        <v/>
      </c>
      <c r="AL319" s="362" t="str">
        <f t="shared" si="95"/>
        <v/>
      </c>
      <c r="AM319" s="362" t="str">
        <f t="shared" si="95"/>
        <v/>
      </c>
      <c r="AN319" s="362" t="str">
        <f t="shared" si="95"/>
        <v/>
      </c>
      <c r="AO319" s="362" t="str">
        <f t="shared" si="95"/>
        <v/>
      </c>
      <c r="AP319" s="362" t="str">
        <f t="shared" si="95"/>
        <v/>
      </c>
      <c r="AQ319" s="362" t="str">
        <f t="shared" si="95"/>
        <v/>
      </c>
      <c r="AR319" s="362" t="str">
        <f t="shared" si="95"/>
        <v/>
      </c>
      <c r="AS319" s="362" t="str">
        <f t="shared" si="95"/>
        <v/>
      </c>
      <c r="AT319" s="362" t="str">
        <f t="shared" si="95"/>
        <v/>
      </c>
      <c r="AU319" s="362" t="str">
        <f t="shared" si="95"/>
        <v/>
      </c>
      <c r="AV319" s="362" t="str">
        <f t="shared" si="95"/>
        <v/>
      </c>
      <c r="AW319" s="362" t="str">
        <f t="shared" si="95"/>
        <v/>
      </c>
      <c r="AX319" s="362" t="str">
        <f t="shared" si="95"/>
        <v/>
      </c>
      <c r="AY319" s="362" t="str">
        <f t="shared" si="95"/>
        <v/>
      </c>
      <c r="AZ319" s="362" t="str">
        <f t="shared" si="95"/>
        <v/>
      </c>
      <c r="BA319" s="363" t="str">
        <f t="shared" si="95"/>
        <v/>
      </c>
    </row>
    <row r="320" spans="1:53" x14ac:dyDescent="0.2">
      <c r="A320" s="340" t="str">
        <f>IF($B306=COUNT($A313:$A319),"",IF(A319&lt;DATE(YEAR(A319),MONTH($K$4),DAY($K$4)),DATE(YEAR(A319),MONTH($K$4),DAY($K$4)),IF(A319&lt;DATE(YEAR(A319),MONTH($K$5),DAY($K$5)),DATE(YEAR(A319),MONTH($K$5),DAY($K$5)),IF(A319&lt;DATE(YEAR(A319),MONTH($K$6),DAY($K$6)),DATE(YEAR(A319),MONTH($K$6),DAY($K$6)),DATE(YEAR(A319)+1,MONTH($K$3),DAY($K$3))))))</f>
        <v/>
      </c>
      <c r="B320" s="335" t="str">
        <f t="shared" si="91"/>
        <v/>
      </c>
      <c r="C320" s="362" t="str">
        <f t="shared" si="92"/>
        <v/>
      </c>
      <c r="D320" s="362" t="str">
        <f t="shared" si="95"/>
        <v/>
      </c>
      <c r="E320" s="362" t="str">
        <f t="shared" si="95"/>
        <v/>
      </c>
      <c r="F320" s="362" t="str">
        <f t="shared" si="95"/>
        <v/>
      </c>
      <c r="G320" s="362" t="str">
        <f t="shared" si="95"/>
        <v/>
      </c>
      <c r="H320" s="362" t="str">
        <f t="shared" si="95"/>
        <v/>
      </c>
      <c r="I320" s="362" t="str">
        <f t="shared" si="95"/>
        <v/>
      </c>
      <c r="J320" s="362" t="str">
        <f t="shared" si="95"/>
        <v/>
      </c>
      <c r="K320" s="362" t="str">
        <f t="shared" si="95"/>
        <v/>
      </c>
      <c r="L320" s="362" t="str">
        <f t="shared" si="95"/>
        <v/>
      </c>
      <c r="M320" s="362" t="str">
        <f t="shared" si="95"/>
        <v/>
      </c>
      <c r="N320" s="362" t="str">
        <f t="shared" si="95"/>
        <v/>
      </c>
      <c r="O320" s="362" t="str">
        <f t="shared" si="95"/>
        <v/>
      </c>
      <c r="P320" s="362" t="str">
        <f t="shared" si="95"/>
        <v/>
      </c>
      <c r="Q320" s="362" t="str">
        <f t="shared" si="95"/>
        <v/>
      </c>
      <c r="R320" s="362" t="str">
        <f t="shared" si="95"/>
        <v/>
      </c>
      <c r="S320" s="362" t="str">
        <f t="shared" si="95"/>
        <v/>
      </c>
      <c r="T320" s="362" t="str">
        <f t="shared" si="95"/>
        <v/>
      </c>
      <c r="U320" s="362" t="str">
        <f t="shared" si="95"/>
        <v/>
      </c>
      <c r="V320" s="362" t="str">
        <f t="shared" si="95"/>
        <v/>
      </c>
      <c r="W320" s="362" t="str">
        <f t="shared" si="95"/>
        <v/>
      </c>
      <c r="X320" s="362" t="str">
        <f t="shared" si="95"/>
        <v/>
      </c>
      <c r="Y320" s="362" t="str">
        <f t="shared" si="95"/>
        <v/>
      </c>
      <c r="Z320" s="362" t="str">
        <f t="shared" si="95"/>
        <v/>
      </c>
      <c r="AA320" s="362" t="str">
        <f t="shared" si="95"/>
        <v/>
      </c>
      <c r="AB320" s="362" t="str">
        <f t="shared" si="95"/>
        <v/>
      </c>
      <c r="AC320" s="362" t="str">
        <f t="shared" si="95"/>
        <v/>
      </c>
      <c r="AD320" s="362" t="str">
        <f t="shared" si="95"/>
        <v/>
      </c>
      <c r="AE320" s="362" t="str">
        <f t="shared" si="95"/>
        <v/>
      </c>
      <c r="AF320" s="362" t="str">
        <f t="shared" si="95"/>
        <v/>
      </c>
      <c r="AG320" s="362" t="str">
        <f t="shared" si="95"/>
        <v/>
      </c>
      <c r="AH320" s="362" t="str">
        <f t="shared" si="95"/>
        <v/>
      </c>
      <c r="AI320" s="362" t="str">
        <f t="shared" si="95"/>
        <v/>
      </c>
      <c r="AJ320" s="362" t="str">
        <f t="shared" si="95"/>
        <v/>
      </c>
      <c r="AK320" s="362" t="str">
        <f t="shared" si="95"/>
        <v/>
      </c>
      <c r="AL320" s="362" t="str">
        <f t="shared" si="95"/>
        <v/>
      </c>
      <c r="AM320" s="362" t="str">
        <f t="shared" si="95"/>
        <v/>
      </c>
      <c r="AN320" s="362" t="str">
        <f t="shared" si="95"/>
        <v/>
      </c>
      <c r="AO320" s="362" t="str">
        <f t="shared" si="95"/>
        <v/>
      </c>
      <c r="AP320" s="362" t="str">
        <f t="shared" si="95"/>
        <v/>
      </c>
      <c r="AQ320" s="362" t="str">
        <f t="shared" si="95"/>
        <v/>
      </c>
      <c r="AR320" s="362" t="str">
        <f t="shared" si="95"/>
        <v/>
      </c>
      <c r="AS320" s="362" t="str">
        <f t="shared" si="95"/>
        <v/>
      </c>
      <c r="AT320" s="362" t="str">
        <f t="shared" si="95"/>
        <v/>
      </c>
      <c r="AU320" s="362" t="str">
        <f t="shared" si="95"/>
        <v/>
      </c>
      <c r="AV320" s="362" t="str">
        <f t="shared" si="95"/>
        <v/>
      </c>
      <c r="AW320" s="362" t="str">
        <f t="shared" si="95"/>
        <v/>
      </c>
      <c r="AX320" s="362" t="str">
        <f t="shared" si="95"/>
        <v/>
      </c>
      <c r="AY320" s="362" t="str">
        <f t="shared" si="95"/>
        <v/>
      </c>
      <c r="AZ320" s="362" t="str">
        <f t="shared" si="95"/>
        <v/>
      </c>
      <c r="BA320" s="363" t="str">
        <f t="shared" si="95"/>
        <v/>
      </c>
    </row>
    <row r="321" spans="1:53" x14ac:dyDescent="0.2">
      <c r="A321" s="340" t="str">
        <f>IF($B306=COUNT($A313:$A320),"",IF(A320&lt;DATE(YEAR(A320),MONTH($K$4),DAY($K$4)),DATE(YEAR(A320),MONTH($K$4),DAY($K$4)),IF(A320&lt;DATE(YEAR(A320),MONTH($K$5),DAY($K$5)),DATE(YEAR(A320),MONTH($K$5),DAY($K$5)),IF(A320&lt;DATE(YEAR(A320),MONTH($K$6),DAY($K$6)),DATE(YEAR(A320),MONTH($K$6),DAY($K$6)),DATE(YEAR(A320)+1,MONTH($K$3),DAY($K$3))))))</f>
        <v/>
      </c>
      <c r="B321" s="335" t="str">
        <f t="shared" si="91"/>
        <v/>
      </c>
      <c r="C321" s="362" t="str">
        <f t="shared" si="92"/>
        <v/>
      </c>
      <c r="D321" s="362" t="str">
        <f t="shared" si="95"/>
        <v/>
      </c>
      <c r="E321" s="362" t="str">
        <f t="shared" si="95"/>
        <v/>
      </c>
      <c r="F321" s="362" t="str">
        <f t="shared" si="95"/>
        <v/>
      </c>
      <c r="G321" s="362" t="str">
        <f t="shared" si="95"/>
        <v/>
      </c>
      <c r="H321" s="362" t="str">
        <f t="shared" si="95"/>
        <v/>
      </c>
      <c r="I321" s="362" t="str">
        <f t="shared" si="95"/>
        <v/>
      </c>
      <c r="J321" s="362" t="str">
        <f t="shared" si="95"/>
        <v/>
      </c>
      <c r="K321" s="362" t="str">
        <f t="shared" si="95"/>
        <v/>
      </c>
      <c r="L321" s="362" t="str">
        <f t="shared" si="95"/>
        <v/>
      </c>
      <c r="M321" s="362" t="str">
        <f t="shared" si="95"/>
        <v/>
      </c>
      <c r="N321" s="362" t="str">
        <f t="shared" si="95"/>
        <v/>
      </c>
      <c r="O321" s="362" t="str">
        <f t="shared" si="95"/>
        <v/>
      </c>
      <c r="P321" s="362" t="str">
        <f t="shared" si="95"/>
        <v/>
      </c>
      <c r="Q321" s="362" t="str">
        <f t="shared" si="95"/>
        <v/>
      </c>
      <c r="R321" s="362" t="str">
        <f t="shared" si="95"/>
        <v/>
      </c>
      <c r="S321" s="362" t="str">
        <f t="shared" si="95"/>
        <v/>
      </c>
      <c r="T321" s="362" t="str">
        <f t="shared" si="95"/>
        <v/>
      </c>
      <c r="U321" s="362" t="str">
        <f t="shared" si="95"/>
        <v/>
      </c>
      <c r="V321" s="362" t="str">
        <f t="shared" si="95"/>
        <v/>
      </c>
      <c r="W321" s="362" t="str">
        <f t="shared" si="95"/>
        <v/>
      </c>
      <c r="X321" s="362" t="str">
        <f t="shared" si="95"/>
        <v/>
      </c>
      <c r="Y321" s="362" t="str">
        <f t="shared" si="95"/>
        <v/>
      </c>
      <c r="Z321" s="362" t="str">
        <f t="shared" si="95"/>
        <v/>
      </c>
      <c r="AA321" s="362" t="str">
        <f t="shared" si="95"/>
        <v/>
      </c>
      <c r="AB321" s="362" t="str">
        <f t="shared" si="95"/>
        <v/>
      </c>
      <c r="AC321" s="362" t="str">
        <f t="shared" si="95"/>
        <v/>
      </c>
      <c r="AD321" s="362" t="str">
        <f t="shared" si="95"/>
        <v/>
      </c>
      <c r="AE321" s="362" t="str">
        <f t="shared" si="95"/>
        <v/>
      </c>
      <c r="AF321" s="362" t="str">
        <f t="shared" si="95"/>
        <v/>
      </c>
      <c r="AG321" s="362" t="str">
        <f t="shared" si="95"/>
        <v/>
      </c>
      <c r="AH321" s="362" t="str">
        <f t="shared" si="95"/>
        <v/>
      </c>
      <c r="AI321" s="362" t="str">
        <f t="shared" si="95"/>
        <v/>
      </c>
      <c r="AJ321" s="362" t="str">
        <f t="shared" si="95"/>
        <v/>
      </c>
      <c r="AK321" s="362" t="str">
        <f t="shared" si="95"/>
        <v/>
      </c>
      <c r="AL321" s="362" t="str">
        <f t="shared" si="95"/>
        <v/>
      </c>
      <c r="AM321" s="362" t="str">
        <f t="shared" si="95"/>
        <v/>
      </c>
      <c r="AN321" s="362" t="str">
        <f t="shared" si="95"/>
        <v/>
      </c>
      <c r="AO321" s="362" t="str">
        <f t="shared" si="95"/>
        <v/>
      </c>
      <c r="AP321" s="362" t="str">
        <f t="shared" si="95"/>
        <v/>
      </c>
      <c r="AQ321" s="362" t="str">
        <f t="shared" si="95"/>
        <v/>
      </c>
      <c r="AR321" s="362" t="str">
        <f t="shared" si="95"/>
        <v/>
      </c>
      <c r="AS321" s="362" t="str">
        <f t="shared" si="95"/>
        <v/>
      </c>
      <c r="AT321" s="362" t="str">
        <f t="shared" si="95"/>
        <v/>
      </c>
      <c r="AU321" s="362" t="str">
        <f t="shared" si="95"/>
        <v/>
      </c>
      <c r="AV321" s="362" t="str">
        <f t="shared" si="95"/>
        <v/>
      </c>
      <c r="AW321" s="362" t="str">
        <f t="shared" si="95"/>
        <v/>
      </c>
      <c r="AX321" s="362" t="str">
        <f t="shared" si="95"/>
        <v/>
      </c>
      <c r="AY321" s="362" t="str">
        <f t="shared" si="95"/>
        <v/>
      </c>
      <c r="AZ321" s="362" t="str">
        <f t="shared" si="95"/>
        <v/>
      </c>
      <c r="BA321" s="363" t="str">
        <f t="shared" si="95"/>
        <v/>
      </c>
    </row>
    <row r="322" spans="1:53" x14ac:dyDescent="0.2">
      <c r="A322" s="340" t="str">
        <f>IF($B306=COUNT($A313:$A321),"",IF(A321&lt;DATE(YEAR(A321),MONTH($K$4),DAY($K$4)),DATE(YEAR(A321),MONTH($K$4),DAY($K$4)),IF(A321&lt;DATE(YEAR(A321),MONTH($K$5),DAY($K$5)),DATE(YEAR(A321),MONTH($K$5),DAY($K$5)),IF(A321&lt;DATE(YEAR(A321),MONTH($K$6),DAY($K$6)),DATE(YEAR(A321),MONTH($K$6),DAY($K$6)),DATE(YEAR(A321)+1,MONTH($K$3),DAY($K$3))))))</f>
        <v/>
      </c>
      <c r="B322" s="335" t="str">
        <f t="shared" si="91"/>
        <v/>
      </c>
      <c r="C322" s="362" t="str">
        <f t="shared" si="92"/>
        <v/>
      </c>
      <c r="D322" s="362" t="str">
        <f t="shared" si="95"/>
        <v/>
      </c>
      <c r="E322" s="362" t="str">
        <f t="shared" si="95"/>
        <v/>
      </c>
      <c r="F322" s="362" t="str">
        <f t="shared" si="95"/>
        <v/>
      </c>
      <c r="G322" s="362" t="str">
        <f t="shared" si="95"/>
        <v/>
      </c>
      <c r="H322" s="362" t="str">
        <f t="shared" si="95"/>
        <v/>
      </c>
      <c r="I322" s="362" t="str">
        <f t="shared" si="95"/>
        <v/>
      </c>
      <c r="J322" s="362" t="str">
        <f t="shared" si="95"/>
        <v/>
      </c>
      <c r="K322" s="362" t="str">
        <f t="shared" si="95"/>
        <v/>
      </c>
      <c r="L322" s="362" t="str">
        <f t="shared" si="95"/>
        <v/>
      </c>
      <c r="M322" s="362" t="str">
        <f t="shared" si="95"/>
        <v/>
      </c>
      <c r="N322" s="362" t="str">
        <f t="shared" si="95"/>
        <v/>
      </c>
      <c r="O322" s="362" t="str">
        <f t="shared" si="95"/>
        <v/>
      </c>
      <c r="P322" s="362" t="str">
        <f t="shared" si="95"/>
        <v/>
      </c>
      <c r="Q322" s="362" t="str">
        <f t="shared" si="95"/>
        <v/>
      </c>
      <c r="R322" s="362" t="str">
        <f t="shared" si="95"/>
        <v/>
      </c>
      <c r="S322" s="362" t="str">
        <f t="shared" si="95"/>
        <v/>
      </c>
      <c r="T322" s="362" t="str">
        <f t="shared" si="95"/>
        <v/>
      </c>
      <c r="U322" s="362" t="str">
        <f t="shared" si="95"/>
        <v/>
      </c>
      <c r="V322" s="362" t="str">
        <f t="shared" si="95"/>
        <v/>
      </c>
      <c r="W322" s="362" t="str">
        <f t="shared" si="95"/>
        <v/>
      </c>
      <c r="X322" s="362" t="str">
        <f t="shared" si="95"/>
        <v/>
      </c>
      <c r="Y322" s="362" t="str">
        <f t="shared" si="95"/>
        <v/>
      </c>
      <c r="Z322" s="362" t="str">
        <f t="shared" si="95"/>
        <v/>
      </c>
      <c r="AA322" s="362" t="str">
        <f t="shared" si="95"/>
        <v/>
      </c>
      <c r="AB322" s="362" t="str">
        <f t="shared" si="95"/>
        <v/>
      </c>
      <c r="AC322" s="362" t="str">
        <f t="shared" si="95"/>
        <v/>
      </c>
      <c r="AD322" s="362" t="str">
        <f t="shared" si="95"/>
        <v/>
      </c>
      <c r="AE322" s="362" t="str">
        <f t="shared" si="95"/>
        <v/>
      </c>
      <c r="AF322" s="362" t="str">
        <f t="shared" si="95"/>
        <v/>
      </c>
      <c r="AG322" s="362" t="str">
        <f t="shared" si="95"/>
        <v/>
      </c>
      <c r="AH322" s="362" t="str">
        <f t="shared" si="95"/>
        <v/>
      </c>
      <c r="AI322" s="362" t="str">
        <f t="shared" si="95"/>
        <v/>
      </c>
      <c r="AJ322" s="362" t="str">
        <f t="shared" si="95"/>
        <v/>
      </c>
      <c r="AK322" s="362" t="str">
        <f t="shared" si="95"/>
        <v/>
      </c>
      <c r="AL322" s="362" t="str">
        <f t="shared" si="95"/>
        <v/>
      </c>
      <c r="AM322" s="362" t="str">
        <f t="shared" si="95"/>
        <v/>
      </c>
      <c r="AN322" s="362" t="str">
        <f t="shared" si="95"/>
        <v/>
      </c>
      <c r="AO322" s="362" t="str">
        <f t="shared" si="95"/>
        <v/>
      </c>
      <c r="AP322" s="362" t="str">
        <f t="shared" si="95"/>
        <v/>
      </c>
      <c r="AQ322" s="362" t="str">
        <f t="shared" si="95"/>
        <v/>
      </c>
      <c r="AR322" s="362" t="str">
        <f t="shared" si="95"/>
        <v/>
      </c>
      <c r="AS322" s="362" t="str">
        <f t="shared" si="95"/>
        <v/>
      </c>
      <c r="AT322" s="362" t="str">
        <f t="shared" si="95"/>
        <v/>
      </c>
      <c r="AU322" s="362" t="str">
        <f t="shared" si="95"/>
        <v/>
      </c>
      <c r="AV322" s="362" t="str">
        <f t="shared" si="95"/>
        <v/>
      </c>
      <c r="AW322" s="362" t="str">
        <f t="shared" si="95"/>
        <v/>
      </c>
      <c r="AX322" s="362" t="str">
        <f t="shared" si="95"/>
        <v/>
      </c>
      <c r="AY322" s="362" t="str">
        <f t="shared" si="95"/>
        <v/>
      </c>
      <c r="AZ322" s="362" t="str">
        <f t="shared" si="95"/>
        <v/>
      </c>
      <c r="BA322" s="363" t="str">
        <f t="shared" si="95"/>
        <v/>
      </c>
    </row>
    <row r="323" spans="1:53" x14ac:dyDescent="0.2">
      <c r="A323" s="340" t="str">
        <f>IF($B306=COUNT($A313:$A322),"",IF(A322&lt;DATE(YEAR(A322),MONTH($K$4),DAY($K$4)),DATE(YEAR(A322),MONTH($K$4),DAY($K$4)),IF(A322&lt;DATE(YEAR(A322),MONTH($K$5),DAY($K$5)),DATE(YEAR(A322),MONTH($K$5),DAY($K$5)),IF(A322&lt;DATE(YEAR(A322),MONTH($K$6),DAY($K$6)),DATE(YEAR(A322),MONTH($K$6),DAY($K$6)),DATE(YEAR(A322)+1,MONTH($K$3),DAY($K$3))))))</f>
        <v/>
      </c>
      <c r="B323" s="335" t="str">
        <f t="shared" si="91"/>
        <v/>
      </c>
      <c r="C323" s="362" t="str">
        <f t="shared" si="92"/>
        <v/>
      </c>
      <c r="D323" s="362" t="str">
        <f t="shared" si="95"/>
        <v/>
      </c>
      <c r="E323" s="362" t="str">
        <f t="shared" si="95"/>
        <v/>
      </c>
      <c r="F323" s="362" t="str">
        <f t="shared" si="95"/>
        <v/>
      </c>
      <c r="G323" s="362" t="str">
        <f t="shared" si="95"/>
        <v/>
      </c>
      <c r="H323" s="362" t="str">
        <f t="shared" si="95"/>
        <v/>
      </c>
      <c r="I323" s="362" t="str">
        <f t="shared" si="95"/>
        <v/>
      </c>
      <c r="J323" s="362" t="str">
        <f t="shared" si="95"/>
        <v/>
      </c>
      <c r="K323" s="362" t="str">
        <f t="shared" si="95"/>
        <v/>
      </c>
      <c r="L323" s="362" t="str">
        <f t="shared" si="95"/>
        <v/>
      </c>
      <c r="M323" s="362" t="str">
        <f t="shared" si="95"/>
        <v/>
      </c>
      <c r="N323" s="362" t="str">
        <f t="shared" si="95"/>
        <v/>
      </c>
      <c r="O323" s="362" t="str">
        <f t="shared" si="95"/>
        <v/>
      </c>
      <c r="P323" s="362" t="str">
        <f t="shared" si="95"/>
        <v/>
      </c>
      <c r="Q323" s="362" t="str">
        <f t="shared" si="95"/>
        <v/>
      </c>
      <c r="R323" s="362" t="str">
        <f t="shared" si="95"/>
        <v/>
      </c>
      <c r="S323" s="362" t="str">
        <f t="shared" si="95"/>
        <v/>
      </c>
      <c r="T323" s="362" t="str">
        <f t="shared" si="95"/>
        <v/>
      </c>
      <c r="U323" s="362" t="str">
        <f t="shared" si="95"/>
        <v/>
      </c>
      <c r="V323" s="362" t="str">
        <f t="shared" si="95"/>
        <v/>
      </c>
      <c r="W323" s="362" t="str">
        <f t="shared" si="95"/>
        <v/>
      </c>
      <c r="X323" s="362" t="str">
        <f t="shared" si="95"/>
        <v/>
      </c>
      <c r="Y323" s="362" t="str">
        <f t="shared" si="95"/>
        <v/>
      </c>
      <c r="Z323" s="362" t="str">
        <f t="shared" si="95"/>
        <v/>
      </c>
      <c r="AA323" s="362" t="str">
        <f t="shared" si="95"/>
        <v/>
      </c>
      <c r="AB323" s="362" t="str">
        <f t="shared" si="95"/>
        <v/>
      </c>
      <c r="AC323" s="362" t="str">
        <f t="shared" si="95"/>
        <v/>
      </c>
      <c r="AD323" s="362" t="str">
        <f t="shared" si="95"/>
        <v/>
      </c>
      <c r="AE323" s="362" t="str">
        <f t="shared" si="95"/>
        <v/>
      </c>
      <c r="AF323" s="362" t="str">
        <f t="shared" si="95"/>
        <v/>
      </c>
      <c r="AG323" s="362" t="str">
        <f t="shared" si="95"/>
        <v/>
      </c>
      <c r="AH323" s="362" t="str">
        <f t="shared" si="95"/>
        <v/>
      </c>
      <c r="AI323" s="362" t="str">
        <f t="shared" si="95"/>
        <v/>
      </c>
      <c r="AJ323" s="362" t="str">
        <f t="shared" si="95"/>
        <v/>
      </c>
      <c r="AK323" s="362" t="str">
        <f t="shared" si="95"/>
        <v/>
      </c>
      <c r="AL323" s="362" t="str">
        <f t="shared" si="95"/>
        <v/>
      </c>
      <c r="AM323" s="362" t="str">
        <f t="shared" si="95"/>
        <v/>
      </c>
      <c r="AN323" s="362" t="str">
        <f t="shared" si="95"/>
        <v/>
      </c>
      <c r="AO323" s="362" t="str">
        <f t="shared" si="95"/>
        <v/>
      </c>
      <c r="AP323" s="362" t="str">
        <f t="shared" si="95"/>
        <v/>
      </c>
      <c r="AQ323" s="362" t="str">
        <f t="shared" si="95"/>
        <v/>
      </c>
      <c r="AR323" s="362" t="str">
        <f t="shared" si="95"/>
        <v/>
      </c>
      <c r="AS323" s="362" t="str">
        <f t="shared" si="95"/>
        <v/>
      </c>
      <c r="AT323" s="362" t="str">
        <f t="shared" si="95"/>
        <v/>
      </c>
      <c r="AU323" s="362" t="str">
        <f t="shared" si="95"/>
        <v/>
      </c>
      <c r="AV323" s="362" t="str">
        <f t="shared" si="95"/>
        <v/>
      </c>
      <c r="AW323" s="362" t="str">
        <f t="shared" si="95"/>
        <v/>
      </c>
      <c r="AX323" s="362" t="str">
        <f t="shared" si="95"/>
        <v/>
      </c>
      <c r="AY323" s="362" t="str">
        <f t="shared" si="95"/>
        <v/>
      </c>
      <c r="AZ323" s="362" t="str">
        <f t="shared" si="95"/>
        <v/>
      </c>
      <c r="BA323" s="363" t="str">
        <f t="shared" si="95"/>
        <v/>
      </c>
    </row>
    <row r="324" spans="1:53" x14ac:dyDescent="0.2">
      <c r="A324" s="340" t="str">
        <f>IF($B306=COUNT($A313:$A323),"",IF(A323&lt;DATE(YEAR(A323),MONTH($K$4),DAY($K$4)),DATE(YEAR(A323),MONTH($K$4),DAY($K$4)),IF(A323&lt;DATE(YEAR(A323),MONTH($K$5),DAY($K$5)),DATE(YEAR(A323),MONTH($K$5),DAY($K$5)),IF(A323&lt;DATE(YEAR(A323),MONTH($K$6),DAY($K$6)),DATE(YEAR(A323),MONTH($K$6),DAY($K$6)),DATE(YEAR(A323)+1,MONTH($K$3),DAY($K$3))))))</f>
        <v/>
      </c>
      <c r="B324" s="335" t="str">
        <f t="shared" si="91"/>
        <v/>
      </c>
      <c r="C324" s="362" t="str">
        <f t="shared" si="92"/>
        <v/>
      </c>
      <c r="D324" s="362" t="str">
        <f t="shared" si="95"/>
        <v/>
      </c>
      <c r="E324" s="362" t="str">
        <f t="shared" si="95"/>
        <v/>
      </c>
      <c r="F324" s="362" t="str">
        <f t="shared" si="95"/>
        <v/>
      </c>
      <c r="G324" s="362" t="str">
        <f t="shared" si="95"/>
        <v/>
      </c>
      <c r="H324" s="362" t="str">
        <f t="shared" si="95"/>
        <v/>
      </c>
      <c r="I324" s="362" t="str">
        <f t="shared" si="95"/>
        <v/>
      </c>
      <c r="J324" s="362" t="str">
        <f t="shared" si="95"/>
        <v/>
      </c>
      <c r="K324" s="362" t="str">
        <f t="shared" si="95"/>
        <v/>
      </c>
      <c r="L324" s="362" t="str">
        <f t="shared" si="95"/>
        <v/>
      </c>
      <c r="M324" s="362" t="str">
        <f t="shared" si="95"/>
        <v/>
      </c>
      <c r="N324" s="362" t="str">
        <f t="shared" si="95"/>
        <v/>
      </c>
      <c r="O324" s="362" t="str">
        <f t="shared" si="95"/>
        <v/>
      </c>
      <c r="P324" s="362" t="str">
        <f t="shared" si="95"/>
        <v/>
      </c>
      <c r="Q324" s="362" t="str">
        <f t="shared" si="95"/>
        <v/>
      </c>
      <c r="R324" s="362" t="str">
        <f t="shared" si="95"/>
        <v/>
      </c>
      <c r="S324" s="362" t="str">
        <f t="shared" si="95"/>
        <v/>
      </c>
      <c r="T324" s="362" t="str">
        <f t="shared" si="95"/>
        <v/>
      </c>
      <c r="U324" s="362" t="str">
        <f t="shared" si="95"/>
        <v/>
      </c>
      <c r="V324" s="362" t="str">
        <f t="shared" si="95"/>
        <v/>
      </c>
      <c r="W324" s="362" t="str">
        <f t="shared" si="95"/>
        <v/>
      </c>
      <c r="X324" s="362" t="str">
        <f t="shared" si="95"/>
        <v/>
      </c>
      <c r="Y324" s="362" t="str">
        <f t="shared" si="95"/>
        <v/>
      </c>
      <c r="Z324" s="362" t="str">
        <f t="shared" si="95"/>
        <v/>
      </c>
      <c r="AA324" s="362" t="str">
        <f t="shared" si="95"/>
        <v/>
      </c>
      <c r="AB324" s="362" t="str">
        <f t="shared" si="95"/>
        <v/>
      </c>
      <c r="AC324" s="362" t="str">
        <f t="shared" ref="D324:BA329" si="96">IF(AND(ISNUMBER($A324),AC$46&gt;AC$47),AC$310/$B$306,"")</f>
        <v/>
      </c>
      <c r="AD324" s="362" t="str">
        <f t="shared" si="96"/>
        <v/>
      </c>
      <c r="AE324" s="362" t="str">
        <f t="shared" si="96"/>
        <v/>
      </c>
      <c r="AF324" s="362" t="str">
        <f t="shared" si="96"/>
        <v/>
      </c>
      <c r="AG324" s="362" t="str">
        <f t="shared" si="96"/>
        <v/>
      </c>
      <c r="AH324" s="362" t="str">
        <f t="shared" si="96"/>
        <v/>
      </c>
      <c r="AI324" s="362" t="str">
        <f t="shared" si="96"/>
        <v/>
      </c>
      <c r="AJ324" s="362" t="str">
        <f t="shared" si="96"/>
        <v/>
      </c>
      <c r="AK324" s="362" t="str">
        <f t="shared" si="96"/>
        <v/>
      </c>
      <c r="AL324" s="362" t="str">
        <f t="shared" si="96"/>
        <v/>
      </c>
      <c r="AM324" s="362" t="str">
        <f t="shared" si="96"/>
        <v/>
      </c>
      <c r="AN324" s="362" t="str">
        <f t="shared" si="96"/>
        <v/>
      </c>
      <c r="AO324" s="362" t="str">
        <f t="shared" si="96"/>
        <v/>
      </c>
      <c r="AP324" s="362" t="str">
        <f t="shared" si="96"/>
        <v/>
      </c>
      <c r="AQ324" s="362" t="str">
        <f t="shared" si="96"/>
        <v/>
      </c>
      <c r="AR324" s="362" t="str">
        <f t="shared" si="96"/>
        <v/>
      </c>
      <c r="AS324" s="362" t="str">
        <f t="shared" si="96"/>
        <v/>
      </c>
      <c r="AT324" s="362" t="str">
        <f t="shared" si="96"/>
        <v/>
      </c>
      <c r="AU324" s="362" t="str">
        <f t="shared" si="96"/>
        <v/>
      </c>
      <c r="AV324" s="362" t="str">
        <f t="shared" si="96"/>
        <v/>
      </c>
      <c r="AW324" s="362" t="str">
        <f t="shared" si="96"/>
        <v/>
      </c>
      <c r="AX324" s="362" t="str">
        <f t="shared" si="96"/>
        <v/>
      </c>
      <c r="AY324" s="362" t="str">
        <f t="shared" si="96"/>
        <v/>
      </c>
      <c r="AZ324" s="362" t="str">
        <f t="shared" si="96"/>
        <v/>
      </c>
      <c r="BA324" s="363" t="str">
        <f t="shared" si="96"/>
        <v/>
      </c>
    </row>
    <row r="325" spans="1:53" x14ac:dyDescent="0.2">
      <c r="A325" s="340" t="str">
        <f>IF($B306=COUNT($A313:$A324),"",IF(A324&lt;DATE(YEAR(A324),MONTH($K$4),DAY($K$4)),DATE(YEAR(A324),MONTH($K$4),DAY($K$4)),IF(A324&lt;DATE(YEAR(A324),MONTH($K$5),DAY($K$5)),DATE(YEAR(A324),MONTH($K$5),DAY($K$5)),IF(A324&lt;DATE(YEAR(A324),MONTH($K$6),DAY($K$6)),DATE(YEAR(A324),MONTH($K$6),DAY($K$6)),DATE(YEAR(A324)+1,MONTH($K$3),DAY($K$3))))))</f>
        <v/>
      </c>
      <c r="B325" s="335" t="str">
        <f t="shared" si="91"/>
        <v/>
      </c>
      <c r="C325" s="362" t="str">
        <f t="shared" si="92"/>
        <v/>
      </c>
      <c r="D325" s="362" t="str">
        <f t="shared" si="96"/>
        <v/>
      </c>
      <c r="E325" s="362" t="str">
        <f t="shared" si="96"/>
        <v/>
      </c>
      <c r="F325" s="362" t="str">
        <f t="shared" si="96"/>
        <v/>
      </c>
      <c r="G325" s="362" t="str">
        <f t="shared" si="96"/>
        <v/>
      </c>
      <c r="H325" s="362" t="str">
        <f t="shared" si="96"/>
        <v/>
      </c>
      <c r="I325" s="362" t="str">
        <f t="shared" si="96"/>
        <v/>
      </c>
      <c r="J325" s="362" t="str">
        <f t="shared" si="96"/>
        <v/>
      </c>
      <c r="K325" s="362" t="str">
        <f t="shared" si="96"/>
        <v/>
      </c>
      <c r="L325" s="362" t="str">
        <f t="shared" si="96"/>
        <v/>
      </c>
      <c r="M325" s="362" t="str">
        <f t="shared" si="96"/>
        <v/>
      </c>
      <c r="N325" s="362" t="str">
        <f t="shared" si="96"/>
        <v/>
      </c>
      <c r="O325" s="362" t="str">
        <f t="shared" si="96"/>
        <v/>
      </c>
      <c r="P325" s="362" t="str">
        <f t="shared" si="96"/>
        <v/>
      </c>
      <c r="Q325" s="362" t="str">
        <f t="shared" si="96"/>
        <v/>
      </c>
      <c r="R325" s="362" t="str">
        <f t="shared" si="96"/>
        <v/>
      </c>
      <c r="S325" s="362" t="str">
        <f t="shared" si="96"/>
        <v/>
      </c>
      <c r="T325" s="362" t="str">
        <f t="shared" si="96"/>
        <v/>
      </c>
      <c r="U325" s="362" t="str">
        <f t="shared" si="96"/>
        <v/>
      </c>
      <c r="V325" s="362" t="str">
        <f t="shared" si="96"/>
        <v/>
      </c>
      <c r="W325" s="362" t="str">
        <f t="shared" si="96"/>
        <v/>
      </c>
      <c r="X325" s="362" t="str">
        <f t="shared" si="96"/>
        <v/>
      </c>
      <c r="Y325" s="362" t="str">
        <f t="shared" si="96"/>
        <v/>
      </c>
      <c r="Z325" s="362" t="str">
        <f t="shared" si="96"/>
        <v/>
      </c>
      <c r="AA325" s="362" t="str">
        <f t="shared" si="96"/>
        <v/>
      </c>
      <c r="AB325" s="362" t="str">
        <f t="shared" si="96"/>
        <v/>
      </c>
      <c r="AC325" s="362" t="str">
        <f t="shared" si="96"/>
        <v/>
      </c>
      <c r="AD325" s="362" t="str">
        <f t="shared" si="96"/>
        <v/>
      </c>
      <c r="AE325" s="362" t="str">
        <f t="shared" si="96"/>
        <v/>
      </c>
      <c r="AF325" s="362" t="str">
        <f t="shared" si="96"/>
        <v/>
      </c>
      <c r="AG325" s="362" t="str">
        <f t="shared" si="96"/>
        <v/>
      </c>
      <c r="AH325" s="362" t="str">
        <f t="shared" si="96"/>
        <v/>
      </c>
      <c r="AI325" s="362" t="str">
        <f t="shared" si="96"/>
        <v/>
      </c>
      <c r="AJ325" s="362" t="str">
        <f t="shared" si="96"/>
        <v/>
      </c>
      <c r="AK325" s="362" t="str">
        <f t="shared" si="96"/>
        <v/>
      </c>
      <c r="AL325" s="362" t="str">
        <f t="shared" si="96"/>
        <v/>
      </c>
      <c r="AM325" s="362" t="str">
        <f t="shared" si="96"/>
        <v/>
      </c>
      <c r="AN325" s="362" t="str">
        <f t="shared" si="96"/>
        <v/>
      </c>
      <c r="AO325" s="362" t="str">
        <f t="shared" si="96"/>
        <v/>
      </c>
      <c r="AP325" s="362" t="str">
        <f t="shared" si="96"/>
        <v/>
      </c>
      <c r="AQ325" s="362" t="str">
        <f t="shared" si="96"/>
        <v/>
      </c>
      <c r="AR325" s="362" t="str">
        <f t="shared" si="96"/>
        <v/>
      </c>
      <c r="AS325" s="362" t="str">
        <f t="shared" si="96"/>
        <v/>
      </c>
      <c r="AT325" s="362" t="str">
        <f t="shared" si="96"/>
        <v/>
      </c>
      <c r="AU325" s="362" t="str">
        <f t="shared" si="96"/>
        <v/>
      </c>
      <c r="AV325" s="362" t="str">
        <f t="shared" si="96"/>
        <v/>
      </c>
      <c r="AW325" s="362" t="str">
        <f t="shared" si="96"/>
        <v/>
      </c>
      <c r="AX325" s="362" t="str">
        <f t="shared" si="96"/>
        <v/>
      </c>
      <c r="AY325" s="362" t="str">
        <f t="shared" si="96"/>
        <v/>
      </c>
      <c r="AZ325" s="362" t="str">
        <f t="shared" si="96"/>
        <v/>
      </c>
      <c r="BA325" s="363" t="str">
        <f t="shared" si="96"/>
        <v/>
      </c>
    </row>
    <row r="326" spans="1:53" x14ac:dyDescent="0.2">
      <c r="A326" s="340" t="str">
        <f>IF($B306=COUNT($A313:$A325),"",IF(A325&lt;DATE(YEAR(A325),MONTH($K$4),DAY($K$4)),DATE(YEAR(A325),MONTH($K$4),DAY($K$4)),IF(A325&lt;DATE(YEAR(A325),MONTH($K$5),DAY($K$5)),DATE(YEAR(A325),MONTH($K$5),DAY($K$5)),IF(A325&lt;DATE(YEAR(A325),MONTH($K$6),DAY($K$6)),DATE(YEAR(A325),MONTH($K$6),DAY($K$6)),DATE(YEAR(A325)+1,MONTH($K$3),DAY($K$3))))))</f>
        <v/>
      </c>
      <c r="B326" s="335" t="str">
        <f t="shared" si="91"/>
        <v/>
      </c>
      <c r="C326" s="362" t="str">
        <f t="shared" si="92"/>
        <v/>
      </c>
      <c r="D326" s="362" t="str">
        <f t="shared" si="96"/>
        <v/>
      </c>
      <c r="E326" s="362" t="str">
        <f t="shared" si="96"/>
        <v/>
      </c>
      <c r="F326" s="362" t="str">
        <f t="shared" si="96"/>
        <v/>
      </c>
      <c r="G326" s="362" t="str">
        <f t="shared" si="96"/>
        <v/>
      </c>
      <c r="H326" s="362" t="str">
        <f t="shared" si="96"/>
        <v/>
      </c>
      <c r="I326" s="362" t="str">
        <f t="shared" si="96"/>
        <v/>
      </c>
      <c r="J326" s="362" t="str">
        <f t="shared" si="96"/>
        <v/>
      </c>
      <c r="K326" s="362" t="str">
        <f t="shared" si="96"/>
        <v/>
      </c>
      <c r="L326" s="362" t="str">
        <f t="shared" si="96"/>
        <v/>
      </c>
      <c r="M326" s="362" t="str">
        <f t="shared" si="96"/>
        <v/>
      </c>
      <c r="N326" s="362" t="str">
        <f t="shared" si="96"/>
        <v/>
      </c>
      <c r="O326" s="362" t="str">
        <f t="shared" si="96"/>
        <v/>
      </c>
      <c r="P326" s="362" t="str">
        <f t="shared" si="96"/>
        <v/>
      </c>
      <c r="Q326" s="362" t="str">
        <f t="shared" si="96"/>
        <v/>
      </c>
      <c r="R326" s="362" t="str">
        <f t="shared" si="96"/>
        <v/>
      </c>
      <c r="S326" s="362" t="str">
        <f t="shared" si="96"/>
        <v/>
      </c>
      <c r="T326" s="362" t="str">
        <f t="shared" si="96"/>
        <v/>
      </c>
      <c r="U326" s="362" t="str">
        <f t="shared" si="96"/>
        <v/>
      </c>
      <c r="V326" s="362" t="str">
        <f t="shared" si="96"/>
        <v/>
      </c>
      <c r="W326" s="362" t="str">
        <f t="shared" si="96"/>
        <v/>
      </c>
      <c r="X326" s="362" t="str">
        <f t="shared" si="96"/>
        <v/>
      </c>
      <c r="Y326" s="362" t="str">
        <f t="shared" si="96"/>
        <v/>
      </c>
      <c r="Z326" s="362" t="str">
        <f t="shared" si="96"/>
        <v/>
      </c>
      <c r="AA326" s="362" t="str">
        <f t="shared" si="96"/>
        <v/>
      </c>
      <c r="AB326" s="362" t="str">
        <f t="shared" si="96"/>
        <v/>
      </c>
      <c r="AC326" s="362" t="str">
        <f t="shared" si="96"/>
        <v/>
      </c>
      <c r="AD326" s="362" t="str">
        <f t="shared" si="96"/>
        <v/>
      </c>
      <c r="AE326" s="362" t="str">
        <f t="shared" si="96"/>
        <v/>
      </c>
      <c r="AF326" s="362" t="str">
        <f t="shared" si="96"/>
        <v/>
      </c>
      <c r="AG326" s="362" t="str">
        <f t="shared" si="96"/>
        <v/>
      </c>
      <c r="AH326" s="362" t="str">
        <f t="shared" si="96"/>
        <v/>
      </c>
      <c r="AI326" s="362" t="str">
        <f t="shared" si="96"/>
        <v/>
      </c>
      <c r="AJ326" s="362" t="str">
        <f t="shared" si="96"/>
        <v/>
      </c>
      <c r="AK326" s="362" t="str">
        <f t="shared" si="96"/>
        <v/>
      </c>
      <c r="AL326" s="362" t="str">
        <f t="shared" si="96"/>
        <v/>
      </c>
      <c r="AM326" s="362" t="str">
        <f t="shared" si="96"/>
        <v/>
      </c>
      <c r="AN326" s="362" t="str">
        <f t="shared" si="96"/>
        <v/>
      </c>
      <c r="AO326" s="362" t="str">
        <f t="shared" si="96"/>
        <v/>
      </c>
      <c r="AP326" s="362" t="str">
        <f t="shared" si="96"/>
        <v/>
      </c>
      <c r="AQ326" s="362" t="str">
        <f t="shared" si="96"/>
        <v/>
      </c>
      <c r="AR326" s="362" t="str">
        <f t="shared" si="96"/>
        <v/>
      </c>
      <c r="AS326" s="362" t="str">
        <f t="shared" si="96"/>
        <v/>
      </c>
      <c r="AT326" s="362" t="str">
        <f t="shared" si="96"/>
        <v/>
      </c>
      <c r="AU326" s="362" t="str">
        <f t="shared" si="96"/>
        <v/>
      </c>
      <c r="AV326" s="362" t="str">
        <f t="shared" si="96"/>
        <v/>
      </c>
      <c r="AW326" s="362" t="str">
        <f t="shared" si="96"/>
        <v/>
      </c>
      <c r="AX326" s="362" t="str">
        <f t="shared" si="96"/>
        <v/>
      </c>
      <c r="AY326" s="362" t="str">
        <f t="shared" si="96"/>
        <v/>
      </c>
      <c r="AZ326" s="362" t="str">
        <f t="shared" si="96"/>
        <v/>
      </c>
      <c r="BA326" s="363" t="str">
        <f t="shared" si="96"/>
        <v/>
      </c>
    </row>
    <row r="327" spans="1:53" x14ac:dyDescent="0.2">
      <c r="A327" s="340" t="str">
        <f>IF($B306=COUNT($A313:$A326),"",IF(A326&lt;DATE(YEAR(A326),MONTH($K$4),DAY($K$4)),DATE(YEAR(A326),MONTH($K$4),DAY($K$4)),IF(A326&lt;DATE(YEAR(A326),MONTH($K$5),DAY($K$5)),DATE(YEAR(A326),MONTH($K$5),DAY($K$5)),IF(A326&lt;DATE(YEAR(A326),MONTH($K$6),DAY($K$6)),DATE(YEAR(A326),MONTH($K$6),DAY($K$6)),DATE(YEAR(A326)+1,MONTH($K$3),DAY($K$3))))))</f>
        <v/>
      </c>
      <c r="B327" s="335" t="str">
        <f t="shared" si="91"/>
        <v/>
      </c>
      <c r="C327" s="362" t="str">
        <f t="shared" si="92"/>
        <v/>
      </c>
      <c r="D327" s="362" t="str">
        <f t="shared" si="96"/>
        <v/>
      </c>
      <c r="E327" s="362" t="str">
        <f t="shared" si="96"/>
        <v/>
      </c>
      <c r="F327" s="362" t="str">
        <f t="shared" si="96"/>
        <v/>
      </c>
      <c r="G327" s="362" t="str">
        <f t="shared" si="96"/>
        <v/>
      </c>
      <c r="H327" s="362" t="str">
        <f t="shared" si="96"/>
        <v/>
      </c>
      <c r="I327" s="362" t="str">
        <f t="shared" si="96"/>
        <v/>
      </c>
      <c r="J327" s="362" t="str">
        <f t="shared" si="96"/>
        <v/>
      </c>
      <c r="K327" s="362" t="str">
        <f t="shared" si="96"/>
        <v/>
      </c>
      <c r="L327" s="362" t="str">
        <f t="shared" si="96"/>
        <v/>
      </c>
      <c r="M327" s="362" t="str">
        <f t="shared" si="96"/>
        <v/>
      </c>
      <c r="N327" s="362" t="str">
        <f t="shared" si="96"/>
        <v/>
      </c>
      <c r="O327" s="362" t="str">
        <f t="shared" si="96"/>
        <v/>
      </c>
      <c r="P327" s="362" t="str">
        <f t="shared" si="96"/>
        <v/>
      </c>
      <c r="Q327" s="362" t="str">
        <f t="shared" si="96"/>
        <v/>
      </c>
      <c r="R327" s="362" t="str">
        <f t="shared" si="96"/>
        <v/>
      </c>
      <c r="S327" s="362" t="str">
        <f t="shared" si="96"/>
        <v/>
      </c>
      <c r="T327" s="362" t="str">
        <f t="shared" si="96"/>
        <v/>
      </c>
      <c r="U327" s="362" t="str">
        <f t="shared" si="96"/>
        <v/>
      </c>
      <c r="V327" s="362" t="str">
        <f t="shared" si="96"/>
        <v/>
      </c>
      <c r="W327" s="362" t="str">
        <f t="shared" si="96"/>
        <v/>
      </c>
      <c r="X327" s="362" t="str">
        <f t="shared" si="96"/>
        <v/>
      </c>
      <c r="Y327" s="362" t="str">
        <f t="shared" si="96"/>
        <v/>
      </c>
      <c r="Z327" s="362" t="str">
        <f t="shared" si="96"/>
        <v/>
      </c>
      <c r="AA327" s="362" t="str">
        <f t="shared" si="96"/>
        <v/>
      </c>
      <c r="AB327" s="362" t="str">
        <f t="shared" si="96"/>
        <v/>
      </c>
      <c r="AC327" s="362" t="str">
        <f t="shared" si="96"/>
        <v/>
      </c>
      <c r="AD327" s="362" t="str">
        <f t="shared" si="96"/>
        <v/>
      </c>
      <c r="AE327" s="362" t="str">
        <f t="shared" si="96"/>
        <v/>
      </c>
      <c r="AF327" s="362" t="str">
        <f t="shared" si="96"/>
        <v/>
      </c>
      <c r="AG327" s="362" t="str">
        <f t="shared" si="96"/>
        <v/>
      </c>
      <c r="AH327" s="362" t="str">
        <f t="shared" si="96"/>
        <v/>
      </c>
      <c r="AI327" s="362" t="str">
        <f t="shared" si="96"/>
        <v/>
      </c>
      <c r="AJ327" s="362" t="str">
        <f t="shared" si="96"/>
        <v/>
      </c>
      <c r="AK327" s="362" t="str">
        <f t="shared" si="96"/>
        <v/>
      </c>
      <c r="AL327" s="362" t="str">
        <f t="shared" si="96"/>
        <v/>
      </c>
      <c r="AM327" s="362" t="str">
        <f t="shared" si="96"/>
        <v/>
      </c>
      <c r="AN327" s="362" t="str">
        <f t="shared" si="96"/>
        <v/>
      </c>
      <c r="AO327" s="362" t="str">
        <f t="shared" si="96"/>
        <v/>
      </c>
      <c r="AP327" s="362" t="str">
        <f t="shared" si="96"/>
        <v/>
      </c>
      <c r="AQ327" s="362" t="str">
        <f t="shared" si="96"/>
        <v/>
      </c>
      <c r="AR327" s="362" t="str">
        <f t="shared" si="96"/>
        <v/>
      </c>
      <c r="AS327" s="362" t="str">
        <f t="shared" si="96"/>
        <v/>
      </c>
      <c r="AT327" s="362" t="str">
        <f t="shared" si="96"/>
        <v/>
      </c>
      <c r="AU327" s="362" t="str">
        <f t="shared" si="96"/>
        <v/>
      </c>
      <c r="AV327" s="362" t="str">
        <f t="shared" si="96"/>
        <v/>
      </c>
      <c r="AW327" s="362" t="str">
        <f t="shared" si="96"/>
        <v/>
      </c>
      <c r="AX327" s="362" t="str">
        <f t="shared" si="96"/>
        <v/>
      </c>
      <c r="AY327" s="362" t="str">
        <f t="shared" si="96"/>
        <v/>
      </c>
      <c r="AZ327" s="362" t="str">
        <f t="shared" si="96"/>
        <v/>
      </c>
      <c r="BA327" s="363" t="str">
        <f t="shared" si="96"/>
        <v/>
      </c>
    </row>
    <row r="328" spans="1:53" x14ac:dyDescent="0.2">
      <c r="A328" s="340" t="str">
        <f>IF($B306=COUNT($A313:$A327),"",IF(A327&lt;DATE(YEAR(A327),MONTH($K$4),DAY($K$4)),DATE(YEAR(A327),MONTH($K$4),DAY($K$4)),IF(A327&lt;DATE(YEAR(A327),MONTH($K$5),DAY($K$5)),DATE(YEAR(A327),MONTH($K$5),DAY($K$5)),IF(A327&lt;DATE(YEAR(A327),MONTH($K$6),DAY($K$6)),DATE(YEAR(A327),MONTH($K$6),DAY($K$6)),DATE(YEAR(A327)+1,MONTH($K$3),DAY($K$3))))))</f>
        <v/>
      </c>
      <c r="B328" s="335" t="str">
        <f t="shared" si="91"/>
        <v/>
      </c>
      <c r="C328" s="362" t="str">
        <f t="shared" si="92"/>
        <v/>
      </c>
      <c r="D328" s="362" t="str">
        <f t="shared" si="96"/>
        <v/>
      </c>
      <c r="E328" s="362" t="str">
        <f t="shared" si="96"/>
        <v/>
      </c>
      <c r="F328" s="362" t="str">
        <f t="shared" si="96"/>
        <v/>
      </c>
      <c r="G328" s="362" t="str">
        <f t="shared" si="96"/>
        <v/>
      </c>
      <c r="H328" s="362" t="str">
        <f t="shared" si="96"/>
        <v/>
      </c>
      <c r="I328" s="362" t="str">
        <f t="shared" si="96"/>
        <v/>
      </c>
      <c r="J328" s="362" t="str">
        <f t="shared" si="96"/>
        <v/>
      </c>
      <c r="K328" s="362" t="str">
        <f t="shared" si="96"/>
        <v/>
      </c>
      <c r="L328" s="362" t="str">
        <f t="shared" si="96"/>
        <v/>
      </c>
      <c r="M328" s="362" t="str">
        <f t="shared" si="96"/>
        <v/>
      </c>
      <c r="N328" s="362" t="str">
        <f t="shared" si="96"/>
        <v/>
      </c>
      <c r="O328" s="362" t="str">
        <f t="shared" si="96"/>
        <v/>
      </c>
      <c r="P328" s="362" t="str">
        <f t="shared" si="96"/>
        <v/>
      </c>
      <c r="Q328" s="362" t="str">
        <f t="shared" si="96"/>
        <v/>
      </c>
      <c r="R328" s="362" t="str">
        <f t="shared" si="96"/>
        <v/>
      </c>
      <c r="S328" s="362" t="str">
        <f t="shared" si="96"/>
        <v/>
      </c>
      <c r="T328" s="362" t="str">
        <f t="shared" si="96"/>
        <v/>
      </c>
      <c r="U328" s="362" t="str">
        <f t="shared" si="96"/>
        <v/>
      </c>
      <c r="V328" s="362" t="str">
        <f t="shared" si="96"/>
        <v/>
      </c>
      <c r="W328" s="362" t="str">
        <f t="shared" si="96"/>
        <v/>
      </c>
      <c r="X328" s="362" t="str">
        <f t="shared" si="96"/>
        <v/>
      </c>
      <c r="Y328" s="362" t="str">
        <f t="shared" si="96"/>
        <v/>
      </c>
      <c r="Z328" s="362" t="str">
        <f t="shared" si="96"/>
        <v/>
      </c>
      <c r="AA328" s="362" t="str">
        <f t="shared" si="96"/>
        <v/>
      </c>
      <c r="AB328" s="362" t="str">
        <f t="shared" si="96"/>
        <v/>
      </c>
      <c r="AC328" s="362" t="str">
        <f t="shared" si="96"/>
        <v/>
      </c>
      <c r="AD328" s="362" t="str">
        <f t="shared" si="96"/>
        <v/>
      </c>
      <c r="AE328" s="362" t="str">
        <f t="shared" si="96"/>
        <v/>
      </c>
      <c r="AF328" s="362" t="str">
        <f t="shared" si="96"/>
        <v/>
      </c>
      <c r="AG328" s="362" t="str">
        <f t="shared" si="96"/>
        <v/>
      </c>
      <c r="AH328" s="362" t="str">
        <f t="shared" si="96"/>
        <v/>
      </c>
      <c r="AI328" s="362" t="str">
        <f t="shared" si="96"/>
        <v/>
      </c>
      <c r="AJ328" s="362" t="str">
        <f t="shared" si="96"/>
        <v/>
      </c>
      <c r="AK328" s="362" t="str">
        <f t="shared" si="96"/>
        <v/>
      </c>
      <c r="AL328" s="362" t="str">
        <f t="shared" si="96"/>
        <v/>
      </c>
      <c r="AM328" s="362" t="str">
        <f t="shared" si="96"/>
        <v/>
      </c>
      <c r="AN328" s="362" t="str">
        <f t="shared" si="96"/>
        <v/>
      </c>
      <c r="AO328" s="362" t="str">
        <f t="shared" si="96"/>
        <v/>
      </c>
      <c r="AP328" s="362" t="str">
        <f t="shared" si="96"/>
        <v/>
      </c>
      <c r="AQ328" s="362" t="str">
        <f t="shared" si="96"/>
        <v/>
      </c>
      <c r="AR328" s="362" t="str">
        <f t="shared" si="96"/>
        <v/>
      </c>
      <c r="AS328" s="362" t="str">
        <f t="shared" si="96"/>
        <v/>
      </c>
      <c r="AT328" s="362" t="str">
        <f t="shared" si="96"/>
        <v/>
      </c>
      <c r="AU328" s="362" t="str">
        <f t="shared" si="96"/>
        <v/>
      </c>
      <c r="AV328" s="362" t="str">
        <f t="shared" si="96"/>
        <v/>
      </c>
      <c r="AW328" s="362" t="str">
        <f t="shared" si="96"/>
        <v/>
      </c>
      <c r="AX328" s="362" t="str">
        <f t="shared" si="96"/>
        <v/>
      </c>
      <c r="AY328" s="362" t="str">
        <f t="shared" si="96"/>
        <v/>
      </c>
      <c r="AZ328" s="362" t="str">
        <f t="shared" si="96"/>
        <v/>
      </c>
      <c r="BA328" s="363" t="str">
        <f t="shared" si="96"/>
        <v/>
      </c>
    </row>
    <row r="329" spans="1:53" x14ac:dyDescent="0.2">
      <c r="A329" s="340" t="str">
        <f>IF($B306=COUNT($A313:$A328),"",IF(A328&lt;DATE(YEAR(A328),MONTH($K$4),DAY($K$4)),DATE(YEAR(A328),MONTH($K$4),DAY($K$4)),IF(A328&lt;DATE(YEAR(A328),MONTH($K$5),DAY($K$5)),DATE(YEAR(A328),MONTH($K$5),DAY($K$5)),IF(A328&lt;DATE(YEAR(A328),MONTH($K$6),DAY($K$6)),DATE(YEAR(A328),MONTH($K$6),DAY($K$6)),DATE(YEAR(A328)+1,MONTH($K$3),DAY($K$3))))))</f>
        <v/>
      </c>
      <c r="B329" s="335" t="str">
        <f t="shared" si="91"/>
        <v/>
      </c>
      <c r="C329" s="362" t="str">
        <f t="shared" si="92"/>
        <v/>
      </c>
      <c r="D329" s="362" t="str">
        <f t="shared" si="96"/>
        <v/>
      </c>
      <c r="E329" s="362" t="str">
        <f t="shared" si="96"/>
        <v/>
      </c>
      <c r="F329" s="362" t="str">
        <f t="shared" si="96"/>
        <v/>
      </c>
      <c r="G329" s="362" t="str">
        <f t="shared" si="96"/>
        <v/>
      </c>
      <c r="H329" s="362" t="str">
        <f t="shared" si="96"/>
        <v/>
      </c>
      <c r="I329" s="362" t="str">
        <f t="shared" si="96"/>
        <v/>
      </c>
      <c r="J329" s="362" t="str">
        <f t="shared" si="96"/>
        <v/>
      </c>
      <c r="K329" s="362" t="str">
        <f t="shared" si="96"/>
        <v/>
      </c>
      <c r="L329" s="362" t="str">
        <f t="shared" si="96"/>
        <v/>
      </c>
      <c r="M329" s="362" t="str">
        <f t="shared" si="96"/>
        <v/>
      </c>
      <c r="N329" s="362" t="str">
        <f t="shared" si="96"/>
        <v/>
      </c>
      <c r="O329" s="362" t="str">
        <f t="shared" si="96"/>
        <v/>
      </c>
      <c r="P329" s="362" t="str">
        <f t="shared" si="96"/>
        <v/>
      </c>
      <c r="Q329" s="362" t="str">
        <f t="shared" si="96"/>
        <v/>
      </c>
      <c r="R329" s="362" t="str">
        <f t="shared" si="96"/>
        <v/>
      </c>
      <c r="S329" s="362" t="str">
        <f t="shared" si="96"/>
        <v/>
      </c>
      <c r="T329" s="362" t="str">
        <f t="shared" si="96"/>
        <v/>
      </c>
      <c r="U329" s="362" t="str">
        <f t="shared" si="96"/>
        <v/>
      </c>
      <c r="V329" s="362" t="str">
        <f t="shared" si="96"/>
        <v/>
      </c>
      <c r="W329" s="362" t="str">
        <f t="shared" si="96"/>
        <v/>
      </c>
      <c r="X329" s="362" t="str">
        <f t="shared" si="96"/>
        <v/>
      </c>
      <c r="Y329" s="362" t="str">
        <f t="shared" si="96"/>
        <v/>
      </c>
      <c r="Z329" s="362" t="str">
        <f t="shared" si="96"/>
        <v/>
      </c>
      <c r="AA329" s="362" t="str">
        <f t="shared" si="96"/>
        <v/>
      </c>
      <c r="AB329" s="362" t="str">
        <f t="shared" si="96"/>
        <v/>
      </c>
      <c r="AC329" s="362" t="str">
        <f t="shared" si="96"/>
        <v/>
      </c>
      <c r="AD329" s="362" t="str">
        <f t="shared" si="96"/>
        <v/>
      </c>
      <c r="AE329" s="362" t="str">
        <f t="shared" si="96"/>
        <v/>
      </c>
      <c r="AF329" s="362" t="str">
        <f t="shared" si="96"/>
        <v/>
      </c>
      <c r="AG329" s="362" t="str">
        <f t="shared" si="96"/>
        <v/>
      </c>
      <c r="AH329" s="362" t="str">
        <f t="shared" ref="D329:BA332" si="97">IF(AND(ISNUMBER($A329),AH$46&gt;AH$47),AH$310/$B$306,"")</f>
        <v/>
      </c>
      <c r="AI329" s="362" t="str">
        <f t="shared" si="97"/>
        <v/>
      </c>
      <c r="AJ329" s="362" t="str">
        <f t="shared" si="97"/>
        <v/>
      </c>
      <c r="AK329" s="362" t="str">
        <f t="shared" si="97"/>
        <v/>
      </c>
      <c r="AL329" s="362" t="str">
        <f t="shared" si="97"/>
        <v/>
      </c>
      <c r="AM329" s="362" t="str">
        <f t="shared" si="97"/>
        <v/>
      </c>
      <c r="AN329" s="362" t="str">
        <f t="shared" si="97"/>
        <v/>
      </c>
      <c r="AO329" s="362" t="str">
        <f t="shared" si="97"/>
        <v/>
      </c>
      <c r="AP329" s="362" t="str">
        <f t="shared" si="97"/>
        <v/>
      </c>
      <c r="AQ329" s="362" t="str">
        <f t="shared" si="97"/>
        <v/>
      </c>
      <c r="AR329" s="362" t="str">
        <f t="shared" si="97"/>
        <v/>
      </c>
      <c r="AS329" s="362" t="str">
        <f t="shared" si="97"/>
        <v/>
      </c>
      <c r="AT329" s="362" t="str">
        <f t="shared" si="97"/>
        <v/>
      </c>
      <c r="AU329" s="362" t="str">
        <f t="shared" si="97"/>
        <v/>
      </c>
      <c r="AV329" s="362" t="str">
        <f t="shared" si="97"/>
        <v/>
      </c>
      <c r="AW329" s="362" t="str">
        <f t="shared" si="97"/>
        <v/>
      </c>
      <c r="AX329" s="362" t="str">
        <f t="shared" si="97"/>
        <v/>
      </c>
      <c r="AY329" s="362" t="str">
        <f t="shared" si="97"/>
        <v/>
      </c>
      <c r="AZ329" s="362" t="str">
        <f t="shared" si="97"/>
        <v/>
      </c>
      <c r="BA329" s="363" t="str">
        <f t="shared" si="97"/>
        <v/>
      </c>
    </row>
    <row r="330" spans="1:53" x14ac:dyDescent="0.2">
      <c r="A330" s="340" t="str">
        <f>IF($B306=COUNT($A313:$A329),"",IF(A329&lt;DATE(YEAR(A329),MONTH($K$4),DAY($K$4)),DATE(YEAR(A329),MONTH($K$4),DAY($K$4)),IF(A329&lt;DATE(YEAR(A329),MONTH($K$5),DAY($K$5)),DATE(YEAR(A329),MONTH($K$5),DAY($K$5)),IF(A329&lt;DATE(YEAR(A329),MONTH($K$6),DAY($K$6)),DATE(YEAR(A329),MONTH($K$6),DAY($K$6)),DATE(YEAR(A329)+1,MONTH($K$3),DAY($K$3))))))</f>
        <v/>
      </c>
      <c r="B330" s="335" t="str">
        <f t="shared" si="91"/>
        <v/>
      </c>
      <c r="C330" s="362" t="str">
        <f t="shared" si="92"/>
        <v/>
      </c>
      <c r="D330" s="362" t="str">
        <f t="shared" si="97"/>
        <v/>
      </c>
      <c r="E330" s="362" t="str">
        <f t="shared" si="97"/>
        <v/>
      </c>
      <c r="F330" s="362" t="str">
        <f t="shared" si="97"/>
        <v/>
      </c>
      <c r="G330" s="362" t="str">
        <f t="shared" si="97"/>
        <v/>
      </c>
      <c r="H330" s="362" t="str">
        <f t="shared" si="97"/>
        <v/>
      </c>
      <c r="I330" s="362" t="str">
        <f t="shared" si="97"/>
        <v/>
      </c>
      <c r="J330" s="362" t="str">
        <f t="shared" si="97"/>
        <v/>
      </c>
      <c r="K330" s="362" t="str">
        <f t="shared" si="97"/>
        <v/>
      </c>
      <c r="L330" s="362" t="str">
        <f t="shared" si="97"/>
        <v/>
      </c>
      <c r="M330" s="362" t="str">
        <f t="shared" si="97"/>
        <v/>
      </c>
      <c r="N330" s="362" t="str">
        <f t="shared" si="97"/>
        <v/>
      </c>
      <c r="O330" s="362" t="str">
        <f t="shared" si="97"/>
        <v/>
      </c>
      <c r="P330" s="362" t="str">
        <f t="shared" si="97"/>
        <v/>
      </c>
      <c r="Q330" s="362" t="str">
        <f t="shared" si="97"/>
        <v/>
      </c>
      <c r="R330" s="362" t="str">
        <f t="shared" si="97"/>
        <v/>
      </c>
      <c r="S330" s="362" t="str">
        <f t="shared" si="97"/>
        <v/>
      </c>
      <c r="T330" s="362" t="str">
        <f t="shared" si="97"/>
        <v/>
      </c>
      <c r="U330" s="362" t="str">
        <f t="shared" si="97"/>
        <v/>
      </c>
      <c r="V330" s="362" t="str">
        <f t="shared" si="97"/>
        <v/>
      </c>
      <c r="W330" s="362" t="str">
        <f t="shared" si="97"/>
        <v/>
      </c>
      <c r="X330" s="362" t="str">
        <f t="shared" si="97"/>
        <v/>
      </c>
      <c r="Y330" s="362" t="str">
        <f t="shared" si="97"/>
        <v/>
      </c>
      <c r="Z330" s="362" t="str">
        <f t="shared" si="97"/>
        <v/>
      </c>
      <c r="AA330" s="362" t="str">
        <f t="shared" si="97"/>
        <v/>
      </c>
      <c r="AB330" s="362" t="str">
        <f t="shared" si="97"/>
        <v/>
      </c>
      <c r="AC330" s="362" t="str">
        <f t="shared" si="97"/>
        <v/>
      </c>
      <c r="AD330" s="362" t="str">
        <f t="shared" si="97"/>
        <v/>
      </c>
      <c r="AE330" s="362" t="str">
        <f t="shared" si="97"/>
        <v/>
      </c>
      <c r="AF330" s="362" t="str">
        <f t="shared" si="97"/>
        <v/>
      </c>
      <c r="AG330" s="362" t="str">
        <f t="shared" si="97"/>
        <v/>
      </c>
      <c r="AH330" s="362" t="str">
        <f t="shared" si="97"/>
        <v/>
      </c>
      <c r="AI330" s="362" t="str">
        <f t="shared" si="97"/>
        <v/>
      </c>
      <c r="AJ330" s="362" t="str">
        <f t="shared" si="97"/>
        <v/>
      </c>
      <c r="AK330" s="362" t="str">
        <f t="shared" si="97"/>
        <v/>
      </c>
      <c r="AL330" s="362" t="str">
        <f t="shared" si="97"/>
        <v/>
      </c>
      <c r="AM330" s="362" t="str">
        <f t="shared" si="97"/>
        <v/>
      </c>
      <c r="AN330" s="362" t="str">
        <f t="shared" si="97"/>
        <v/>
      </c>
      <c r="AO330" s="362" t="str">
        <f t="shared" si="97"/>
        <v/>
      </c>
      <c r="AP330" s="362" t="str">
        <f t="shared" si="97"/>
        <v/>
      </c>
      <c r="AQ330" s="362" t="str">
        <f t="shared" si="97"/>
        <v/>
      </c>
      <c r="AR330" s="362" t="str">
        <f t="shared" si="97"/>
        <v/>
      </c>
      <c r="AS330" s="362" t="str">
        <f t="shared" si="97"/>
        <v/>
      </c>
      <c r="AT330" s="362" t="str">
        <f t="shared" si="97"/>
        <v/>
      </c>
      <c r="AU330" s="362" t="str">
        <f t="shared" si="97"/>
        <v/>
      </c>
      <c r="AV330" s="362" t="str">
        <f t="shared" si="97"/>
        <v/>
      </c>
      <c r="AW330" s="362" t="str">
        <f t="shared" si="97"/>
        <v/>
      </c>
      <c r="AX330" s="362" t="str">
        <f t="shared" si="97"/>
        <v/>
      </c>
      <c r="AY330" s="362" t="str">
        <f t="shared" si="97"/>
        <v/>
      </c>
      <c r="AZ330" s="362" t="str">
        <f t="shared" si="97"/>
        <v/>
      </c>
      <c r="BA330" s="363" t="str">
        <f t="shared" si="97"/>
        <v/>
      </c>
    </row>
    <row r="331" spans="1:53" x14ac:dyDescent="0.2">
      <c r="A331" s="340" t="str">
        <f>IF($B306=COUNT($A313:$A330),"",IF(A330&lt;DATE(YEAR(A330),MONTH($K$4),DAY($K$4)),DATE(YEAR(A330),MONTH($K$4),DAY($K$4)),IF(A330&lt;DATE(YEAR(A330),MONTH($K$5),DAY($K$5)),DATE(YEAR(A330),MONTH($K$5),DAY($K$5)),IF(A330&lt;DATE(YEAR(A330),MONTH($K$6),DAY($K$6)),DATE(YEAR(A330),MONTH($K$6),DAY($K$6)),DATE(YEAR(A330)+1,MONTH($K$3),DAY($K$3))))))</f>
        <v/>
      </c>
      <c r="B331" s="335" t="str">
        <f t="shared" si="91"/>
        <v/>
      </c>
      <c r="C331" s="362" t="str">
        <f t="shared" si="92"/>
        <v/>
      </c>
      <c r="D331" s="362" t="str">
        <f t="shared" si="97"/>
        <v/>
      </c>
      <c r="E331" s="362" t="str">
        <f t="shared" si="97"/>
        <v/>
      </c>
      <c r="F331" s="362" t="str">
        <f t="shared" si="97"/>
        <v/>
      </c>
      <c r="G331" s="362" t="str">
        <f t="shared" si="97"/>
        <v/>
      </c>
      <c r="H331" s="362" t="str">
        <f t="shared" si="97"/>
        <v/>
      </c>
      <c r="I331" s="362" t="str">
        <f t="shared" si="97"/>
        <v/>
      </c>
      <c r="J331" s="362" t="str">
        <f t="shared" si="97"/>
        <v/>
      </c>
      <c r="K331" s="362" t="str">
        <f t="shared" si="97"/>
        <v/>
      </c>
      <c r="L331" s="362" t="str">
        <f t="shared" si="97"/>
        <v/>
      </c>
      <c r="M331" s="362" t="str">
        <f t="shared" si="97"/>
        <v/>
      </c>
      <c r="N331" s="362" t="str">
        <f t="shared" si="97"/>
        <v/>
      </c>
      <c r="O331" s="362" t="str">
        <f t="shared" si="97"/>
        <v/>
      </c>
      <c r="P331" s="362" t="str">
        <f t="shared" si="97"/>
        <v/>
      </c>
      <c r="Q331" s="362" t="str">
        <f t="shared" si="97"/>
        <v/>
      </c>
      <c r="R331" s="362" t="str">
        <f t="shared" si="97"/>
        <v/>
      </c>
      <c r="S331" s="362" t="str">
        <f t="shared" si="97"/>
        <v/>
      </c>
      <c r="T331" s="362" t="str">
        <f t="shared" si="97"/>
        <v/>
      </c>
      <c r="U331" s="362" t="str">
        <f t="shared" si="97"/>
        <v/>
      </c>
      <c r="V331" s="362" t="str">
        <f t="shared" si="97"/>
        <v/>
      </c>
      <c r="W331" s="362" t="str">
        <f t="shared" si="97"/>
        <v/>
      </c>
      <c r="X331" s="362" t="str">
        <f t="shared" si="97"/>
        <v/>
      </c>
      <c r="Y331" s="362" t="str">
        <f t="shared" si="97"/>
        <v/>
      </c>
      <c r="Z331" s="362" t="str">
        <f t="shared" si="97"/>
        <v/>
      </c>
      <c r="AA331" s="362" t="str">
        <f t="shared" si="97"/>
        <v/>
      </c>
      <c r="AB331" s="362" t="str">
        <f t="shared" si="97"/>
        <v/>
      </c>
      <c r="AC331" s="362" t="str">
        <f t="shared" si="97"/>
        <v/>
      </c>
      <c r="AD331" s="362" t="str">
        <f t="shared" si="97"/>
        <v/>
      </c>
      <c r="AE331" s="362" t="str">
        <f t="shared" si="97"/>
        <v/>
      </c>
      <c r="AF331" s="362" t="str">
        <f t="shared" si="97"/>
        <v/>
      </c>
      <c r="AG331" s="362" t="str">
        <f t="shared" si="97"/>
        <v/>
      </c>
      <c r="AH331" s="362" t="str">
        <f t="shared" si="97"/>
        <v/>
      </c>
      <c r="AI331" s="362" t="str">
        <f t="shared" si="97"/>
        <v/>
      </c>
      <c r="AJ331" s="362" t="str">
        <f t="shared" si="97"/>
        <v/>
      </c>
      <c r="AK331" s="362" t="str">
        <f t="shared" si="97"/>
        <v/>
      </c>
      <c r="AL331" s="362" t="str">
        <f t="shared" si="97"/>
        <v/>
      </c>
      <c r="AM331" s="362" t="str">
        <f t="shared" si="97"/>
        <v/>
      </c>
      <c r="AN331" s="362" t="str">
        <f t="shared" si="97"/>
        <v/>
      </c>
      <c r="AO331" s="362" t="str">
        <f t="shared" si="97"/>
        <v/>
      </c>
      <c r="AP331" s="362" t="str">
        <f t="shared" si="97"/>
        <v/>
      </c>
      <c r="AQ331" s="362" t="str">
        <f t="shared" si="97"/>
        <v/>
      </c>
      <c r="AR331" s="362" t="str">
        <f t="shared" si="97"/>
        <v/>
      </c>
      <c r="AS331" s="362" t="str">
        <f t="shared" si="97"/>
        <v/>
      </c>
      <c r="AT331" s="362" t="str">
        <f t="shared" si="97"/>
        <v/>
      </c>
      <c r="AU331" s="362" t="str">
        <f t="shared" si="97"/>
        <v/>
      </c>
      <c r="AV331" s="362" t="str">
        <f t="shared" si="97"/>
        <v/>
      </c>
      <c r="AW331" s="362" t="str">
        <f t="shared" si="97"/>
        <v/>
      </c>
      <c r="AX331" s="362" t="str">
        <f t="shared" si="97"/>
        <v/>
      </c>
      <c r="AY331" s="362" t="str">
        <f t="shared" si="97"/>
        <v/>
      </c>
      <c r="AZ331" s="362" t="str">
        <f t="shared" si="97"/>
        <v/>
      </c>
      <c r="BA331" s="363" t="str">
        <f t="shared" si="97"/>
        <v/>
      </c>
    </row>
    <row r="332" spans="1:53" ht="13.5" thickBot="1" x14ac:dyDescent="0.25">
      <c r="A332" s="340" t="str">
        <f>IF($B306=COUNT($A313:$A331),"",IF(A331&lt;DATE(YEAR(A331),MONTH($K$4),DAY($K$4)),DATE(YEAR(A331),MONTH($K$4),DAY($K$4)),IF(A331&lt;DATE(YEAR(A331),MONTH($K$5),DAY($K$5)),DATE(YEAR(A331),MONTH($K$5),DAY($K$5)),IF(A331&lt;DATE(YEAR(A331),MONTH($K$6),DAY($K$6)),DATE(YEAR(A331),MONTH($K$6),DAY($K$6)),DATE(YEAR(A331)+1,MONTH($K$3),DAY($K$3))))))</f>
        <v/>
      </c>
      <c r="B332" s="342" t="str">
        <f t="shared" si="91"/>
        <v/>
      </c>
      <c r="C332" s="364" t="str">
        <f t="shared" si="92"/>
        <v/>
      </c>
      <c r="D332" s="364" t="str">
        <f t="shared" si="97"/>
        <v/>
      </c>
      <c r="E332" s="364" t="str">
        <f t="shared" si="97"/>
        <v/>
      </c>
      <c r="F332" s="364" t="str">
        <f t="shared" si="97"/>
        <v/>
      </c>
      <c r="G332" s="364" t="str">
        <f t="shared" si="97"/>
        <v/>
      </c>
      <c r="H332" s="364" t="str">
        <f t="shared" si="97"/>
        <v/>
      </c>
      <c r="I332" s="364" t="str">
        <f t="shared" si="97"/>
        <v/>
      </c>
      <c r="J332" s="364" t="str">
        <f t="shared" si="97"/>
        <v/>
      </c>
      <c r="K332" s="364" t="str">
        <f t="shared" si="97"/>
        <v/>
      </c>
      <c r="L332" s="364" t="str">
        <f t="shared" si="97"/>
        <v/>
      </c>
      <c r="M332" s="364" t="str">
        <f t="shared" si="97"/>
        <v/>
      </c>
      <c r="N332" s="364" t="str">
        <f t="shared" si="97"/>
        <v/>
      </c>
      <c r="O332" s="364" t="str">
        <f t="shared" si="97"/>
        <v/>
      </c>
      <c r="P332" s="364" t="str">
        <f t="shared" si="97"/>
        <v/>
      </c>
      <c r="Q332" s="364" t="str">
        <f t="shared" si="97"/>
        <v/>
      </c>
      <c r="R332" s="364" t="str">
        <f t="shared" si="97"/>
        <v/>
      </c>
      <c r="S332" s="364" t="str">
        <f t="shared" si="97"/>
        <v/>
      </c>
      <c r="T332" s="364" t="str">
        <f t="shared" si="97"/>
        <v/>
      </c>
      <c r="U332" s="364" t="str">
        <f t="shared" si="97"/>
        <v/>
      </c>
      <c r="V332" s="364" t="str">
        <f t="shared" si="97"/>
        <v/>
      </c>
      <c r="W332" s="364" t="str">
        <f t="shared" si="97"/>
        <v/>
      </c>
      <c r="X332" s="364" t="str">
        <f t="shared" si="97"/>
        <v/>
      </c>
      <c r="Y332" s="364" t="str">
        <f t="shared" si="97"/>
        <v/>
      </c>
      <c r="Z332" s="364" t="str">
        <f t="shared" si="97"/>
        <v/>
      </c>
      <c r="AA332" s="364" t="str">
        <f t="shared" si="97"/>
        <v/>
      </c>
      <c r="AB332" s="364" t="str">
        <f t="shared" si="97"/>
        <v/>
      </c>
      <c r="AC332" s="364" t="str">
        <f t="shared" si="97"/>
        <v/>
      </c>
      <c r="AD332" s="364" t="str">
        <f t="shared" si="97"/>
        <v/>
      </c>
      <c r="AE332" s="364" t="str">
        <f t="shared" si="97"/>
        <v/>
      </c>
      <c r="AF332" s="364" t="str">
        <f t="shared" si="97"/>
        <v/>
      </c>
      <c r="AG332" s="364" t="str">
        <f t="shared" si="97"/>
        <v/>
      </c>
      <c r="AH332" s="364" t="str">
        <f t="shared" si="97"/>
        <v/>
      </c>
      <c r="AI332" s="364" t="str">
        <f t="shared" si="97"/>
        <v/>
      </c>
      <c r="AJ332" s="364" t="str">
        <f t="shared" si="97"/>
        <v/>
      </c>
      <c r="AK332" s="364" t="str">
        <f t="shared" si="97"/>
        <v/>
      </c>
      <c r="AL332" s="364" t="str">
        <f t="shared" si="97"/>
        <v/>
      </c>
      <c r="AM332" s="364" t="str">
        <f t="shared" si="97"/>
        <v/>
      </c>
      <c r="AN332" s="364" t="str">
        <f t="shared" si="97"/>
        <v/>
      </c>
      <c r="AO332" s="364" t="str">
        <f t="shared" si="97"/>
        <v/>
      </c>
      <c r="AP332" s="364" t="str">
        <f t="shared" si="97"/>
        <v/>
      </c>
      <c r="AQ332" s="364" t="str">
        <f t="shared" si="97"/>
        <v/>
      </c>
      <c r="AR332" s="364" t="str">
        <f t="shared" si="97"/>
        <v/>
      </c>
      <c r="AS332" s="364" t="str">
        <f t="shared" si="97"/>
        <v/>
      </c>
      <c r="AT332" s="364" t="str">
        <f t="shared" si="97"/>
        <v/>
      </c>
      <c r="AU332" s="364" t="str">
        <f t="shared" si="97"/>
        <v/>
      </c>
      <c r="AV332" s="364" t="str">
        <f t="shared" si="97"/>
        <v/>
      </c>
      <c r="AW332" s="364" t="str">
        <f t="shared" si="97"/>
        <v/>
      </c>
      <c r="AX332" s="364" t="str">
        <f t="shared" si="97"/>
        <v/>
      </c>
      <c r="AY332" s="364" t="str">
        <f t="shared" si="97"/>
        <v/>
      </c>
      <c r="AZ332" s="364" t="str">
        <f t="shared" si="97"/>
        <v/>
      </c>
      <c r="BA332" s="365" t="str">
        <f t="shared" si="97"/>
        <v/>
      </c>
    </row>
    <row r="334" spans="1:53" ht="13.5" thickBot="1" x14ac:dyDescent="0.25"/>
    <row r="335" spans="1:53" x14ac:dyDescent="0.2">
      <c r="A335" s="336" t="s">
        <v>356</v>
      </c>
      <c r="B335" s="337"/>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c r="AA335" s="338"/>
      <c r="AB335" s="338"/>
      <c r="AC335" s="338"/>
      <c r="AD335" s="338"/>
      <c r="AE335" s="338"/>
      <c r="AF335" s="338"/>
      <c r="AG335" s="338"/>
      <c r="AH335" s="338"/>
      <c r="AI335" s="338"/>
      <c r="AJ335" s="338"/>
      <c r="AK335" s="338"/>
      <c r="AL335" s="338"/>
      <c r="AM335" s="338"/>
      <c r="AN335" s="338"/>
      <c r="AO335" s="338"/>
      <c r="AP335" s="338"/>
      <c r="AQ335" s="338"/>
      <c r="AR335" s="338"/>
      <c r="AS335" s="338"/>
      <c r="AT335" s="338"/>
      <c r="AU335" s="338"/>
      <c r="AV335" s="338"/>
      <c r="AW335" s="338"/>
      <c r="AX335" s="338"/>
      <c r="AY335" s="338"/>
      <c r="AZ335" s="338"/>
      <c r="BA335" s="339"/>
    </row>
    <row r="336" spans="1:53" x14ac:dyDescent="0.2">
      <c r="A336" s="100" t="s">
        <v>209</v>
      </c>
      <c r="B336" s="315" t="str">
        <f>IF(Mijlpalenbegroting!$K$70&gt;0,IF(Mijlpalenbegroting!$K$71&gt;0,IF(Mijlpalenbegroting!$K$70&lt;Betaalritme!$B$7,Betaalritme!$B$7,Mijlpalenbegroting!$K$70),"Startdatum mijlpaal is niet opgegeven op tabblad 'Mijlpalenbegroting'"),"")</f>
        <v/>
      </c>
      <c r="C336" s="344"/>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22"/>
    </row>
    <row r="337" spans="1:53" x14ac:dyDescent="0.2">
      <c r="A337" s="100" t="s">
        <v>311</v>
      </c>
      <c r="B337" s="315" t="str">
        <f>IF(Mijlpalenbegroting!$K$70&gt;0,IF(Mijlpalenbegroting!$K$71&gt;0,Mijlpalenbegroting!$K$71,"De einddatum van de mijlpaal is niet ingevuld op het tabblad 'Mijlpalenbegroting'"),"")</f>
        <v/>
      </c>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22"/>
    </row>
    <row r="338" spans="1:53" x14ac:dyDescent="0.2">
      <c r="A338" s="355" t="s">
        <v>317</v>
      </c>
      <c r="B338" s="345">
        <f>IF(OR(B336="",B337=""),0,DAYS360(B336,B337)/30)</f>
        <v>0</v>
      </c>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22"/>
    </row>
    <row r="339" spans="1:53" x14ac:dyDescent="0.2">
      <c r="A339" s="355" t="s">
        <v>318</v>
      </c>
      <c r="B339" s="345">
        <f>IF($B337="",0,IF(AND($A346=$O$2,$A346=$O$3),IF(IFERROR(ROUNDDOWN(1+(DAYS360($A346,$B337)-1)/90,0),0)&lt;1,1,ROUNDDOWN(1+(DAYS360($A346,$B337)-1)/90,0)),IF(AND($A346=$O$2,$O$3-$O$2&gt;14),IF(IFERROR(ROUNDDOWN(1+(DAYS360($A346,$B337)-1)/90,0),0)&lt;1,1,ROUNDDOWN(1+(DAYS360($A346,$B337)-1)/90,0)),IF(IFERROR(ROUNDDOWN(1+(DAYS360($A346,$B337)-1)/90,0),0)&lt;1,1,ROUNDDOWN(1+(DAYS360($A346,$B337)-1)/90,0)))))</f>
        <v>0</v>
      </c>
      <c r="C339" s="3"/>
      <c r="D339" s="346" t="s">
        <v>315</v>
      </c>
      <c r="E339" s="3"/>
      <c r="F339" s="347" t="str">
        <f>IF(ISNUMBER(B336),IF(B336=DATE(YEAR(B336),MONTH($K$3),DAY($K$3)),B336,IF(B336&lt;=DATE(YEAR(B336),MONTH($K$4),DAY($K$4)),DATE(YEAR(B336),MONTH($K$4),DAY($K$4)),IF(B336&lt;=DATE(YEAR(B336),MONTH($K$5),DAY($K$5)),DATE(YEAR(B336),MONTH($K$5),DAY($K$5)),IF(B336&lt;=DATE(YEAR(B336),MONTH($K$6),DAY($K$6)),DATE(YEAR(B336),MONTH($K$6),DAY($K$6)),DATE(YEAR(B336)+1,MONTH($K$3),DAY($K$3)))))),"")</f>
        <v/>
      </c>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22"/>
    </row>
    <row r="340" spans="1:53" x14ac:dyDescent="0.2">
      <c r="A340" s="320"/>
      <c r="B340" s="3"/>
      <c r="C340" s="439" t="str">
        <f>IF(Deelnemersoverzicht!$C$16&gt;0,Deelnemersoverzicht!$C$16,"")</f>
        <v/>
      </c>
      <c r="D340" s="439" t="str">
        <f>IF(Deelnemersoverzicht!$C$17&gt;0,Deelnemersoverzicht!$C$17,"")</f>
        <v/>
      </c>
      <c r="E340" s="439" t="str">
        <f>IF(Deelnemersoverzicht!$C$18&gt;0,Deelnemersoverzicht!$C$18,"")</f>
        <v/>
      </c>
      <c r="F340" s="439" t="str">
        <f>IF(Deelnemersoverzicht!$C$19&gt;0,Deelnemersoverzicht!$C$19,"")</f>
        <v/>
      </c>
      <c r="G340" s="439" t="str">
        <f>IF(Deelnemersoverzicht!$C$20&gt;0,Deelnemersoverzicht!$C$20,"")</f>
        <v/>
      </c>
      <c r="H340" s="439" t="str">
        <f>IF(Deelnemersoverzicht!$C$21&gt;0,Deelnemersoverzicht!$C$21,"")</f>
        <v/>
      </c>
      <c r="I340" s="439" t="str">
        <f>IF(Deelnemersoverzicht!$C$22&gt;0,Deelnemersoverzicht!$C$22,"")</f>
        <v/>
      </c>
      <c r="J340" s="439" t="str">
        <f>IF(Deelnemersoverzicht!$C$23&gt;0,Deelnemersoverzicht!$C$23,"")</f>
        <v/>
      </c>
      <c r="K340" s="439" t="str">
        <f>IF(Deelnemersoverzicht!$C$24&gt;0,Deelnemersoverzicht!$C$24,"")</f>
        <v/>
      </c>
      <c r="L340" s="439" t="str">
        <f>IF(Deelnemersoverzicht!$C$25&gt;0,Deelnemersoverzicht!$C$25,"")</f>
        <v/>
      </c>
      <c r="M340" s="439" t="str">
        <f>IF(Deelnemersoverzicht!$C$26&gt;0,Deelnemersoverzicht!$C$26,"")</f>
        <v/>
      </c>
      <c r="N340" s="439" t="str">
        <f>IF(Deelnemersoverzicht!$C$27&gt;0,Deelnemersoverzicht!$C$27,"")</f>
        <v/>
      </c>
      <c r="O340" s="439" t="str">
        <f>IF(Deelnemersoverzicht!$C$28&gt;0,Deelnemersoverzicht!$C$28,"")</f>
        <v/>
      </c>
      <c r="P340" s="439" t="str">
        <f>IF(Deelnemersoverzicht!$C$29&gt;0,Deelnemersoverzicht!$C$29,"")</f>
        <v/>
      </c>
      <c r="Q340" s="439" t="str">
        <f>IF(Deelnemersoverzicht!$C$30&gt;0,Deelnemersoverzicht!$C$30,"")</f>
        <v/>
      </c>
      <c r="R340" s="439" t="str">
        <f>IF(Deelnemersoverzicht!$C$31&gt;0,Deelnemersoverzicht!$C$31,"")</f>
        <v/>
      </c>
      <c r="S340" s="439" t="str">
        <f>IF(Deelnemersoverzicht!$C$32&gt;0,Deelnemersoverzicht!$C$32,"")</f>
        <v/>
      </c>
      <c r="T340" s="439" t="str">
        <f>IF(Deelnemersoverzicht!$C$33&gt;0,Deelnemersoverzicht!$C$33,"")</f>
        <v/>
      </c>
      <c r="U340" s="439" t="str">
        <f>IF(Deelnemersoverzicht!$C$34&gt;0,Deelnemersoverzicht!$C$34,"")</f>
        <v/>
      </c>
      <c r="V340" s="439" t="str">
        <f>IF(Deelnemersoverzicht!$C$35&gt;0,Deelnemersoverzicht!$C$35,"")</f>
        <v/>
      </c>
      <c r="W340" s="439" t="str">
        <f>IF(Deelnemersoverzicht!$C$36&gt;0,Deelnemersoverzicht!$C$36,"")</f>
        <v/>
      </c>
      <c r="X340" s="439" t="str">
        <f>IF(Deelnemersoverzicht!$C$37&gt;0,Deelnemersoverzicht!$C$37,"")</f>
        <v/>
      </c>
      <c r="Y340" s="439" t="str">
        <f>IF(Deelnemersoverzicht!$C$38&gt;0,Deelnemersoverzicht!$C$38,"")</f>
        <v/>
      </c>
      <c r="Z340" s="439" t="str">
        <f>IF(Deelnemersoverzicht!$C$39&gt;0,Deelnemersoverzicht!$C$39,"")</f>
        <v/>
      </c>
      <c r="AA340" s="439" t="str">
        <f>IF(Deelnemersoverzicht!$C$40&gt;0,Deelnemersoverzicht!$C$40,"")</f>
        <v/>
      </c>
      <c r="AB340" s="439" t="str">
        <f>IF(Deelnemersoverzicht!$C$41&gt;0,Deelnemersoverzicht!$C$41,"")</f>
        <v/>
      </c>
      <c r="AC340" s="439" t="str">
        <f>IF(Deelnemersoverzicht!$C$42&gt;0,Deelnemersoverzicht!$C$42,"")</f>
        <v/>
      </c>
      <c r="AD340" s="439" t="str">
        <f>IF(Deelnemersoverzicht!$C$43&gt;0,Deelnemersoverzicht!$C$43,"")</f>
        <v/>
      </c>
      <c r="AE340" s="439" t="str">
        <f>IF(Deelnemersoverzicht!$C$44&gt;0,Deelnemersoverzicht!$C$44,"")</f>
        <v/>
      </c>
      <c r="AF340" s="439" t="str">
        <f>IF(Deelnemersoverzicht!$C$45&gt;0,Deelnemersoverzicht!$C$45,"")</f>
        <v/>
      </c>
      <c r="AG340" s="439" t="str">
        <f>IF(Deelnemersoverzicht!$C$46&gt;0,Deelnemersoverzicht!$C$46,"")</f>
        <v/>
      </c>
      <c r="AH340" s="439" t="str">
        <f>IF(Deelnemersoverzicht!$C$47&gt;0,Deelnemersoverzicht!$C$47,"")</f>
        <v/>
      </c>
      <c r="AI340" s="439" t="str">
        <f>IF(Deelnemersoverzicht!$C$48&gt;0,Deelnemersoverzicht!$C$48,"")</f>
        <v/>
      </c>
      <c r="AJ340" s="439" t="str">
        <f>IF(Deelnemersoverzicht!$C$49&gt;0,Deelnemersoverzicht!$C$49,"")</f>
        <v/>
      </c>
      <c r="AK340" s="439" t="str">
        <f>IF(Deelnemersoverzicht!$C$50&gt;0,Deelnemersoverzicht!$C$50,"")</f>
        <v/>
      </c>
      <c r="AL340" s="439" t="str">
        <f>IF(Deelnemersoverzicht!$C$51&gt;0,Deelnemersoverzicht!$C$51,"")</f>
        <v/>
      </c>
      <c r="AM340" s="439" t="str">
        <f>IF(Deelnemersoverzicht!$C$52&gt;0,Deelnemersoverzicht!$C$52,"")</f>
        <v/>
      </c>
      <c r="AN340" s="439" t="str">
        <f>IF(Deelnemersoverzicht!$C$53&gt;0,Deelnemersoverzicht!$C$53,"")</f>
        <v/>
      </c>
      <c r="AO340" s="439" t="str">
        <f>IF(Deelnemersoverzicht!$C$54&gt;0,Deelnemersoverzicht!$C$54,"")</f>
        <v/>
      </c>
      <c r="AP340" s="439" t="str">
        <f>IF(Deelnemersoverzicht!$C$55&gt;0,Deelnemersoverzicht!$C$55,"")</f>
        <v/>
      </c>
      <c r="AQ340" s="439" t="str">
        <f>IF(Deelnemersoverzicht!$C$56&gt;0,Deelnemersoverzicht!$C$56,"")</f>
        <v/>
      </c>
      <c r="AR340" s="439" t="str">
        <f>IF(Deelnemersoverzicht!$C$57&gt;0,Deelnemersoverzicht!$C$57,"")</f>
        <v/>
      </c>
      <c r="AS340" s="439" t="str">
        <f>IF(Deelnemersoverzicht!$C$58&gt;0,Deelnemersoverzicht!$C$58,"")</f>
        <v/>
      </c>
      <c r="AT340" s="439" t="str">
        <f>IF(Deelnemersoverzicht!$C$59&gt;0,Deelnemersoverzicht!$C$59,"")</f>
        <v/>
      </c>
      <c r="AU340" s="439" t="str">
        <f>IF(Deelnemersoverzicht!$C$60&gt;0,Deelnemersoverzicht!$C$60,"")</f>
        <v/>
      </c>
      <c r="AV340" s="439" t="str">
        <f>IF(Deelnemersoverzicht!$C$61&gt;0,Deelnemersoverzicht!$C$61,"")</f>
        <v/>
      </c>
      <c r="AW340" s="439" t="str">
        <f>IF(Deelnemersoverzicht!$C$62&gt;0,Deelnemersoverzicht!$C$62,"")</f>
        <v/>
      </c>
      <c r="AX340" s="439" t="str">
        <f>IF(Deelnemersoverzicht!$C$63&gt;0,Deelnemersoverzicht!$C$63,"")</f>
        <v/>
      </c>
      <c r="AY340" s="439" t="str">
        <f>IF(Deelnemersoverzicht!$C$64&gt;0,Deelnemersoverzicht!$C$64,"")</f>
        <v/>
      </c>
      <c r="AZ340" s="439" t="str">
        <f>IF(Deelnemersoverzicht!$C$65&gt;0,Deelnemersoverzicht!$C$65,"")</f>
        <v/>
      </c>
      <c r="BA340" s="456" t="str">
        <f>IF(Deelnemersoverzicht!$C$66&gt;0,Deelnemersoverzicht!$C$66,"")</f>
        <v/>
      </c>
    </row>
    <row r="341" spans="1:53" x14ac:dyDescent="0.2">
      <c r="A341" s="320"/>
      <c r="B341" s="350" t="s">
        <v>17</v>
      </c>
      <c r="C341" s="352" t="s">
        <v>269</v>
      </c>
      <c r="D341" s="350" t="s">
        <v>19</v>
      </c>
      <c r="E341" s="350" t="s">
        <v>20</v>
      </c>
      <c r="F341" s="350" t="s">
        <v>21</v>
      </c>
      <c r="G341" s="350" t="s">
        <v>22</v>
      </c>
      <c r="H341" s="350" t="s">
        <v>23</v>
      </c>
      <c r="I341" s="350" t="s">
        <v>24</v>
      </c>
      <c r="J341" s="350" t="s">
        <v>25</v>
      </c>
      <c r="K341" s="350" t="s">
        <v>26</v>
      </c>
      <c r="L341" s="350" t="s">
        <v>27</v>
      </c>
      <c r="M341" s="350" t="s">
        <v>28</v>
      </c>
      <c r="N341" s="350" t="s">
        <v>29</v>
      </c>
      <c r="O341" s="350" t="s">
        <v>30</v>
      </c>
      <c r="P341" s="350" t="s">
        <v>31</v>
      </c>
      <c r="Q341" s="350" t="s">
        <v>32</v>
      </c>
      <c r="R341" s="350" t="s">
        <v>33</v>
      </c>
      <c r="S341" s="350" t="s">
        <v>34</v>
      </c>
      <c r="T341" s="350" t="s">
        <v>35</v>
      </c>
      <c r="U341" s="350" t="s">
        <v>36</v>
      </c>
      <c r="V341" s="350" t="s">
        <v>104</v>
      </c>
      <c r="W341" s="350" t="s">
        <v>105</v>
      </c>
      <c r="X341" s="350" t="s">
        <v>130</v>
      </c>
      <c r="Y341" s="350" t="s">
        <v>131</v>
      </c>
      <c r="Z341" s="350" t="s">
        <v>132</v>
      </c>
      <c r="AA341" s="350" t="s">
        <v>133</v>
      </c>
      <c r="AB341" s="350" t="s">
        <v>134</v>
      </c>
      <c r="AC341" s="350" t="s">
        <v>169</v>
      </c>
      <c r="AD341" s="350" t="s">
        <v>170</v>
      </c>
      <c r="AE341" s="350" t="s">
        <v>171</v>
      </c>
      <c r="AF341" s="350" t="s">
        <v>172</v>
      </c>
      <c r="AG341" s="350" t="s">
        <v>173</v>
      </c>
      <c r="AH341" s="350" t="s">
        <v>174</v>
      </c>
      <c r="AI341" s="350" t="s">
        <v>175</v>
      </c>
      <c r="AJ341" s="350" t="s">
        <v>176</v>
      </c>
      <c r="AK341" s="350" t="s">
        <v>177</v>
      </c>
      <c r="AL341" s="350" t="s">
        <v>178</v>
      </c>
      <c r="AM341" s="350" t="s">
        <v>179</v>
      </c>
      <c r="AN341" s="350" t="s">
        <v>180</v>
      </c>
      <c r="AO341" s="350" t="s">
        <v>181</v>
      </c>
      <c r="AP341" s="350" t="s">
        <v>182</v>
      </c>
      <c r="AQ341" s="350" t="s">
        <v>183</v>
      </c>
      <c r="AR341" s="350" t="s">
        <v>184</v>
      </c>
      <c r="AS341" s="350" t="s">
        <v>185</v>
      </c>
      <c r="AT341" s="350" t="s">
        <v>186</v>
      </c>
      <c r="AU341" s="350" t="s">
        <v>187</v>
      </c>
      <c r="AV341" s="350" t="s">
        <v>188</v>
      </c>
      <c r="AW341" s="350" t="s">
        <v>189</v>
      </c>
      <c r="AX341" s="350" t="s">
        <v>190</v>
      </c>
      <c r="AY341" s="350" t="s">
        <v>191</v>
      </c>
      <c r="AZ341" s="350" t="s">
        <v>192</v>
      </c>
      <c r="BA341" s="353" t="s">
        <v>193</v>
      </c>
    </row>
    <row r="342" spans="1:53" x14ac:dyDescent="0.2">
      <c r="A342" s="321" t="s">
        <v>313</v>
      </c>
      <c r="B342" s="343">
        <f ca="1">IFERROR((Mijlpalenbegroting!$K$69/Financiering!$AA$58)*Financiering!$AB$58,0)</f>
        <v>0</v>
      </c>
      <c r="C342" s="356">
        <f ca="1">IFERROR((Mijlpalenbegroting!$K$18/Financiering!$AA$7)*Financiering!$AB$7,0)</f>
        <v>0</v>
      </c>
      <c r="D342" s="356">
        <f ca="1">IFERROR((Mijlpalenbegroting!$K$19/Financiering!$AA$8)*Financiering!$AB$8,0)</f>
        <v>0</v>
      </c>
      <c r="E342" s="356">
        <f ca="1">IFERROR((Mijlpalenbegroting!$K$20/Financiering!$AA$9)*Financiering!$AB$9,0)</f>
        <v>0</v>
      </c>
      <c r="F342" s="356">
        <f ca="1">IFERROR((Mijlpalenbegroting!$K$21/Financiering!$AA$10)*Financiering!$AB$10,0)</f>
        <v>0</v>
      </c>
      <c r="G342" s="356">
        <f ca="1">IFERROR((Mijlpalenbegroting!$K$22/Financiering!$AA$11)*Financiering!$AB$11,0)</f>
        <v>0</v>
      </c>
      <c r="H342" s="356">
        <f ca="1">IFERROR((Mijlpalenbegroting!$K$23/Financiering!$AA$12)*Financiering!$AB$12,0)</f>
        <v>0</v>
      </c>
      <c r="I342" s="356">
        <f ca="1">IFERROR((Mijlpalenbegroting!$K$24/Financiering!$AA$13)*Financiering!$AB$13,0)</f>
        <v>0</v>
      </c>
      <c r="J342" s="356">
        <f ca="1">IFERROR((Mijlpalenbegroting!$K$25/Financiering!$AA$14)*Financiering!$AB$14,0)</f>
        <v>0</v>
      </c>
      <c r="K342" s="356">
        <f ca="1">IFERROR((Mijlpalenbegroting!$K$26/Financiering!$AA$15)*Financiering!$AB$15,0)</f>
        <v>0</v>
      </c>
      <c r="L342" s="356">
        <f ca="1">IFERROR((Mijlpalenbegroting!$K$27/Financiering!$AA$16)*Financiering!$AB$16,0)</f>
        <v>0</v>
      </c>
      <c r="M342" s="356">
        <f ca="1">IFERROR((Mijlpalenbegroting!$K$28/Financiering!$AA$17)*Financiering!$AB$17,0)</f>
        <v>0</v>
      </c>
      <c r="N342" s="356">
        <f ca="1">IFERROR((Mijlpalenbegroting!$K$29/Financiering!$AA$18)*Financiering!$AB$18,0)</f>
        <v>0</v>
      </c>
      <c r="O342" s="356">
        <f ca="1">IFERROR((Mijlpalenbegroting!$K$30/Financiering!$AA$19)*Financiering!$AB$19,0)</f>
        <v>0</v>
      </c>
      <c r="P342" s="356">
        <f ca="1">IFERROR((Mijlpalenbegroting!$K$31/Financiering!$AA$20)*Financiering!$AB$20,0)</f>
        <v>0</v>
      </c>
      <c r="Q342" s="356">
        <f ca="1">IFERROR((Mijlpalenbegroting!$K$32/Financiering!$AA$21)*Financiering!$AB$21,0)</f>
        <v>0</v>
      </c>
      <c r="R342" s="356">
        <f ca="1">IFERROR((Mijlpalenbegroting!$K$33/Financiering!$AA$22)*Financiering!$AB$22,0)</f>
        <v>0</v>
      </c>
      <c r="S342" s="356">
        <f ca="1">IFERROR((Mijlpalenbegroting!$K$34/Financiering!$AA$23)*Financiering!$AB$23,0)</f>
        <v>0</v>
      </c>
      <c r="T342" s="356">
        <f ca="1">IFERROR((Mijlpalenbegroting!$K$35/Financiering!$AA$24)*Financiering!$AB$24,0)</f>
        <v>0</v>
      </c>
      <c r="U342" s="356">
        <f ca="1">IFERROR((Mijlpalenbegroting!$K$36/Financiering!$AA$25)*Financiering!$AB$25,0)</f>
        <v>0</v>
      </c>
      <c r="V342" s="356">
        <f ca="1">IFERROR((Mijlpalenbegroting!$K$37/Financiering!$AA$26)*Financiering!$AB$26,0)</f>
        <v>0</v>
      </c>
      <c r="W342" s="356">
        <f ca="1">IFERROR((Mijlpalenbegroting!$K$38/Financiering!$AA$27)*Financiering!$AB$27,0)</f>
        <v>0</v>
      </c>
      <c r="X342" s="356">
        <f ca="1">IFERROR((Mijlpalenbegroting!$K$39/Financiering!$AA$28)*Financiering!$AB$28,0)</f>
        <v>0</v>
      </c>
      <c r="Y342" s="356">
        <f ca="1">IFERROR((Mijlpalenbegroting!$K$40/Financiering!$AA$29)*Financiering!$AB$29,0)</f>
        <v>0</v>
      </c>
      <c r="Z342" s="356">
        <f ca="1">IFERROR((Mijlpalenbegroting!$K$41/Financiering!$AA$30)*Financiering!$AB$30,0)</f>
        <v>0</v>
      </c>
      <c r="AA342" s="356">
        <f ca="1">IFERROR((Mijlpalenbegroting!$K$42/Financiering!$AA$31)*Financiering!$AB$31,0)</f>
        <v>0</v>
      </c>
      <c r="AB342" s="356">
        <f ca="1">IFERROR((Mijlpalenbegroting!$K$43/Financiering!$AA$32)*Financiering!$AB$32,0)</f>
        <v>0</v>
      </c>
      <c r="AC342" s="356">
        <f>IFERROR((Mijlpalenbegroting!$K$44/Financiering!$AA$33)*Financiering!$AB$33,0)</f>
        <v>0</v>
      </c>
      <c r="AD342" s="356">
        <f>IFERROR((Mijlpalenbegroting!$K$45/Financiering!$AA$34)*Financiering!$AB$34,0)</f>
        <v>0</v>
      </c>
      <c r="AE342" s="356">
        <f>IFERROR((Mijlpalenbegroting!$K$46/Financiering!$AA$35)*Financiering!$AB$35,0)</f>
        <v>0</v>
      </c>
      <c r="AF342" s="356">
        <f>IFERROR((Mijlpalenbegroting!$K$47/Financiering!$AA$36)*Financiering!$AB$36,0)</f>
        <v>0</v>
      </c>
      <c r="AG342" s="356">
        <f>IFERROR((Mijlpalenbegroting!$K$48/Financiering!$AA$37)*Financiering!$AB$37,0)</f>
        <v>0</v>
      </c>
      <c r="AH342" s="356">
        <f>IFERROR((Mijlpalenbegroting!$K$49/Financiering!$AA$38)*Financiering!$AB$38,0)</f>
        <v>0</v>
      </c>
      <c r="AI342" s="356">
        <f>IFERROR((Mijlpalenbegroting!$K$50/Financiering!$AA$39)*Financiering!$AB$39,0)</f>
        <v>0</v>
      </c>
      <c r="AJ342" s="356">
        <f>IFERROR((Mijlpalenbegroting!$K$51/Financiering!$AA$40)*Financiering!$AB$40,0)</f>
        <v>0</v>
      </c>
      <c r="AK342" s="356">
        <f>IFERROR((Mijlpalenbegroting!$K$52/Financiering!$AA$41)*Financiering!$AB$41,0)</f>
        <v>0</v>
      </c>
      <c r="AL342" s="356">
        <f>IFERROR((Mijlpalenbegroting!$K$53/Financiering!$AA$42)*Financiering!$AB$42,0)</f>
        <v>0</v>
      </c>
      <c r="AM342" s="356">
        <f>IFERROR((Mijlpalenbegroting!$K$54/Financiering!$AA$43)*Financiering!$AB$43,0)</f>
        <v>0</v>
      </c>
      <c r="AN342" s="356">
        <f>IFERROR((Mijlpalenbegroting!$K$55/Financiering!$AA$44)*Financiering!$AB$44,0)</f>
        <v>0</v>
      </c>
      <c r="AO342" s="356">
        <f>IFERROR((Mijlpalenbegroting!$K$56/Financiering!$AA$45)*Financiering!$AB$45,0)</f>
        <v>0</v>
      </c>
      <c r="AP342" s="356">
        <f>IFERROR((Mijlpalenbegroting!$K$57/Financiering!$AA$46)*Financiering!$AB$46,0)</f>
        <v>0</v>
      </c>
      <c r="AQ342" s="356">
        <f>IFERROR((Mijlpalenbegroting!$K$58/Financiering!$AA$47)*Financiering!$AB$47,0)</f>
        <v>0</v>
      </c>
      <c r="AR342" s="356">
        <f>IFERROR((Mijlpalenbegroting!$K$59/Financiering!$AA$48)*Financiering!$AB$48,0)</f>
        <v>0</v>
      </c>
      <c r="AS342" s="356">
        <f>IFERROR((Mijlpalenbegroting!$K$60/Financiering!$AA$49)*Financiering!$AB$49,0)</f>
        <v>0</v>
      </c>
      <c r="AT342" s="356">
        <f>IFERROR((Mijlpalenbegroting!$K$61/Financiering!$AA$50)*Financiering!$AB$50,0)</f>
        <v>0</v>
      </c>
      <c r="AU342" s="356">
        <f>IFERROR((Mijlpalenbegroting!$K$62/Financiering!$AA$51)*Financiering!$AB$51,0)</f>
        <v>0</v>
      </c>
      <c r="AV342" s="356">
        <f>IFERROR((Mijlpalenbegroting!$K$63/Financiering!$AA$52)*Financiering!$AB$52,0)</f>
        <v>0</v>
      </c>
      <c r="AW342" s="356">
        <f>IFERROR((Mijlpalenbegroting!$K$64/Financiering!$AA$53)*Financiering!$AB$53,0)</f>
        <v>0</v>
      </c>
      <c r="AX342" s="356">
        <f>IFERROR((Mijlpalenbegroting!$K$65/Financiering!$AA$54)*Financiering!$AB$54,0)</f>
        <v>0</v>
      </c>
      <c r="AY342" s="356">
        <f>IFERROR((Mijlpalenbegroting!$K$66/Financiering!$AA$55)*Financiering!$AB$55,0)</f>
        <v>0</v>
      </c>
      <c r="AZ342" s="356">
        <f>IFERROR((Mijlpalenbegroting!$K$67/Financiering!$AA$56)*Financiering!$AB$56,0)</f>
        <v>0</v>
      </c>
      <c r="BA342" s="356">
        <f>IFERROR((Mijlpalenbegroting!$K$68/Financiering!$AA$57)*Financiering!$AB$57,0)</f>
        <v>0</v>
      </c>
    </row>
    <row r="343" spans="1:53" x14ac:dyDescent="0.2">
      <c r="A343" s="323">
        <v>0.9</v>
      </c>
      <c r="B343" s="343">
        <f ca="1">SUM(C343:BA343)</f>
        <v>0</v>
      </c>
      <c r="C343" s="357">
        <f t="shared" ref="C343:AH343" ca="1" si="98">IF(C$46&gt;C$47,$A$47*C342,C342)</f>
        <v>0</v>
      </c>
      <c r="D343" s="357">
        <f t="shared" ca="1" si="98"/>
        <v>0</v>
      </c>
      <c r="E343" s="357">
        <f t="shared" ca="1" si="98"/>
        <v>0</v>
      </c>
      <c r="F343" s="357">
        <f t="shared" ca="1" si="98"/>
        <v>0</v>
      </c>
      <c r="G343" s="357">
        <f t="shared" ca="1" si="98"/>
        <v>0</v>
      </c>
      <c r="H343" s="357">
        <f t="shared" ca="1" si="98"/>
        <v>0</v>
      </c>
      <c r="I343" s="357">
        <f t="shared" ca="1" si="98"/>
        <v>0</v>
      </c>
      <c r="J343" s="357">
        <f t="shared" ca="1" si="98"/>
        <v>0</v>
      </c>
      <c r="K343" s="357">
        <f t="shared" ca="1" si="98"/>
        <v>0</v>
      </c>
      <c r="L343" s="357">
        <f t="shared" ca="1" si="98"/>
        <v>0</v>
      </c>
      <c r="M343" s="357">
        <f t="shared" ca="1" si="98"/>
        <v>0</v>
      </c>
      <c r="N343" s="357">
        <f t="shared" ca="1" si="98"/>
        <v>0</v>
      </c>
      <c r="O343" s="357">
        <f t="shared" ca="1" si="98"/>
        <v>0</v>
      </c>
      <c r="P343" s="357">
        <f t="shared" ca="1" si="98"/>
        <v>0</v>
      </c>
      <c r="Q343" s="357">
        <f t="shared" ca="1" si="98"/>
        <v>0</v>
      </c>
      <c r="R343" s="357">
        <f t="shared" ca="1" si="98"/>
        <v>0</v>
      </c>
      <c r="S343" s="357">
        <f t="shared" ca="1" si="98"/>
        <v>0</v>
      </c>
      <c r="T343" s="357">
        <f t="shared" ca="1" si="98"/>
        <v>0</v>
      </c>
      <c r="U343" s="357">
        <f t="shared" ca="1" si="98"/>
        <v>0</v>
      </c>
      <c r="V343" s="357">
        <f t="shared" ca="1" si="98"/>
        <v>0</v>
      </c>
      <c r="W343" s="357">
        <f t="shared" ca="1" si="98"/>
        <v>0</v>
      </c>
      <c r="X343" s="357">
        <f t="shared" ca="1" si="98"/>
        <v>0</v>
      </c>
      <c r="Y343" s="357">
        <f t="shared" ca="1" si="98"/>
        <v>0</v>
      </c>
      <c r="Z343" s="357">
        <f t="shared" ca="1" si="98"/>
        <v>0</v>
      </c>
      <c r="AA343" s="357">
        <f t="shared" ca="1" si="98"/>
        <v>0</v>
      </c>
      <c r="AB343" s="357">
        <f t="shared" ca="1" si="98"/>
        <v>0</v>
      </c>
      <c r="AC343" s="357">
        <f t="shared" si="98"/>
        <v>0</v>
      </c>
      <c r="AD343" s="357">
        <f t="shared" si="98"/>
        <v>0</v>
      </c>
      <c r="AE343" s="357">
        <f t="shared" si="98"/>
        <v>0</v>
      </c>
      <c r="AF343" s="357">
        <f t="shared" si="98"/>
        <v>0</v>
      </c>
      <c r="AG343" s="357">
        <f t="shared" si="98"/>
        <v>0</v>
      </c>
      <c r="AH343" s="357">
        <f t="shared" si="98"/>
        <v>0</v>
      </c>
      <c r="AI343" s="357">
        <f t="shared" ref="AI343:BA343" si="99">IF(AI$46&gt;AI$47,$A$47*AI342,AI342)</f>
        <v>0</v>
      </c>
      <c r="AJ343" s="357">
        <f t="shared" si="99"/>
        <v>0</v>
      </c>
      <c r="AK343" s="357">
        <f t="shared" si="99"/>
        <v>0</v>
      </c>
      <c r="AL343" s="357">
        <f t="shared" si="99"/>
        <v>0</v>
      </c>
      <c r="AM343" s="357">
        <f t="shared" si="99"/>
        <v>0</v>
      </c>
      <c r="AN343" s="357">
        <f t="shared" si="99"/>
        <v>0</v>
      </c>
      <c r="AO343" s="357">
        <f t="shared" si="99"/>
        <v>0</v>
      </c>
      <c r="AP343" s="357">
        <f t="shared" si="99"/>
        <v>0</v>
      </c>
      <c r="AQ343" s="357">
        <f t="shared" si="99"/>
        <v>0</v>
      </c>
      <c r="AR343" s="357">
        <f t="shared" si="99"/>
        <v>0</v>
      </c>
      <c r="AS343" s="357">
        <f t="shared" si="99"/>
        <v>0</v>
      </c>
      <c r="AT343" s="357">
        <f t="shared" si="99"/>
        <v>0</v>
      </c>
      <c r="AU343" s="357">
        <f t="shared" si="99"/>
        <v>0</v>
      </c>
      <c r="AV343" s="357">
        <f t="shared" si="99"/>
        <v>0</v>
      </c>
      <c r="AW343" s="357">
        <f t="shared" si="99"/>
        <v>0</v>
      </c>
      <c r="AX343" s="357">
        <f t="shared" si="99"/>
        <v>0</v>
      </c>
      <c r="AY343" s="357">
        <f t="shared" si="99"/>
        <v>0</v>
      </c>
      <c r="AZ343" s="357">
        <f t="shared" si="99"/>
        <v>0</v>
      </c>
      <c r="BA343" s="357">
        <f t="shared" si="99"/>
        <v>0</v>
      </c>
    </row>
    <row r="344" spans="1:53" x14ac:dyDescent="0.2">
      <c r="A344" s="321" t="s">
        <v>87</v>
      </c>
      <c r="B344" s="354">
        <f ca="1">IF(SUM(B346:B365)=B343,SUM(B346:B365),"Fout!")</f>
        <v>0</v>
      </c>
      <c r="C344" s="358"/>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358"/>
      <c r="AC344" s="358"/>
      <c r="AD344" s="358"/>
      <c r="AE344" s="358"/>
      <c r="AF344" s="358"/>
      <c r="AG344" s="358"/>
      <c r="AH344" s="358"/>
      <c r="AI344" s="358"/>
      <c r="AJ344" s="358"/>
      <c r="AK344" s="358"/>
      <c r="AL344" s="358"/>
      <c r="AM344" s="358"/>
      <c r="AN344" s="358"/>
      <c r="AO344" s="358"/>
      <c r="AP344" s="358"/>
      <c r="AQ344" s="358"/>
      <c r="AR344" s="358"/>
      <c r="AS344" s="358"/>
      <c r="AT344" s="358"/>
      <c r="AU344" s="358"/>
      <c r="AV344" s="358"/>
      <c r="AW344" s="358"/>
      <c r="AX344" s="358"/>
      <c r="AY344" s="358"/>
      <c r="AZ344" s="358"/>
      <c r="BA344" s="359"/>
    </row>
    <row r="345" spans="1:53" x14ac:dyDescent="0.2">
      <c r="A345" s="334" t="s">
        <v>314</v>
      </c>
      <c r="B345" s="351"/>
      <c r="C345" s="360"/>
      <c r="D345" s="360"/>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c r="AN345" s="360"/>
      <c r="AO345" s="360"/>
      <c r="AP345" s="360"/>
      <c r="AQ345" s="360"/>
      <c r="AR345" s="360"/>
      <c r="AS345" s="360"/>
      <c r="AT345" s="360"/>
      <c r="AU345" s="360"/>
      <c r="AV345" s="360"/>
      <c r="AW345" s="360"/>
      <c r="AX345" s="360"/>
      <c r="AY345" s="360"/>
      <c r="AZ345" s="360"/>
      <c r="BA345" s="361"/>
    </row>
    <row r="346" spans="1:53" x14ac:dyDescent="0.2">
      <c r="A346" s="340" t="str">
        <f>IF(ISNUMBER(B336),IF(B336=$O$2,IF($O$2=$O$3,$O$3,IF($O$3-$O$2&gt;14,$O$2,$O$3)),IF(B336=DATE(YEAR(B336),MONTH($K$3),DAY($K$3)),B336,IF(B336&lt;=DATE(YEAR(B336),MONTH($K$4),DAY($K$4)),DATE(YEAR(B336),MONTH($K$4),DAY($K$4)),IF(B336&lt;=DATE(YEAR(B336),MONTH($K$5),DAY($K$5)),DATE(YEAR(B336),MONTH($K$5),DAY($K$5)),IF(B336&lt;=DATE(YEAR(B336),MONTH($K$6),DAY($K$6)),DATE(YEAR(B336),MONTH($K$6),DAY($K$6)),DATE(YEAR(B336)+1,MONTH($K$3),DAY($K$3))))))),"")</f>
        <v/>
      </c>
      <c r="B346" s="335" t="str">
        <f>IF(SUM(C346:BA346)&gt;0,SUM(C346:BA346),"")</f>
        <v/>
      </c>
      <c r="C346" s="362" t="str">
        <f>IF(ISNUMBER($A346),IF(C$46&gt;C$47,C343/$B339,C342),"")</f>
        <v/>
      </c>
      <c r="D346" s="362" t="str">
        <f t="shared" ref="D346:BA346" si="100">IF(ISNUMBER($A346),IF(D$46&gt;D$47,D343/$B339,D342),"")</f>
        <v/>
      </c>
      <c r="E346" s="362" t="str">
        <f t="shared" si="100"/>
        <v/>
      </c>
      <c r="F346" s="362" t="str">
        <f t="shared" si="100"/>
        <v/>
      </c>
      <c r="G346" s="362" t="str">
        <f t="shared" si="100"/>
        <v/>
      </c>
      <c r="H346" s="362" t="str">
        <f t="shared" si="100"/>
        <v/>
      </c>
      <c r="I346" s="362" t="str">
        <f t="shared" si="100"/>
        <v/>
      </c>
      <c r="J346" s="362" t="str">
        <f t="shared" si="100"/>
        <v/>
      </c>
      <c r="K346" s="362" t="str">
        <f t="shared" si="100"/>
        <v/>
      </c>
      <c r="L346" s="362" t="str">
        <f t="shared" si="100"/>
        <v/>
      </c>
      <c r="M346" s="362" t="str">
        <f t="shared" si="100"/>
        <v/>
      </c>
      <c r="N346" s="362" t="str">
        <f t="shared" si="100"/>
        <v/>
      </c>
      <c r="O346" s="362" t="str">
        <f t="shared" si="100"/>
        <v/>
      </c>
      <c r="P346" s="362" t="str">
        <f t="shared" si="100"/>
        <v/>
      </c>
      <c r="Q346" s="362" t="str">
        <f t="shared" si="100"/>
        <v/>
      </c>
      <c r="R346" s="362" t="str">
        <f t="shared" si="100"/>
        <v/>
      </c>
      <c r="S346" s="362" t="str">
        <f t="shared" si="100"/>
        <v/>
      </c>
      <c r="T346" s="362" t="str">
        <f t="shared" si="100"/>
        <v/>
      </c>
      <c r="U346" s="362" t="str">
        <f t="shared" si="100"/>
        <v/>
      </c>
      <c r="V346" s="362" t="str">
        <f t="shared" si="100"/>
        <v/>
      </c>
      <c r="W346" s="362" t="str">
        <f t="shared" si="100"/>
        <v/>
      </c>
      <c r="X346" s="362" t="str">
        <f t="shared" si="100"/>
        <v/>
      </c>
      <c r="Y346" s="362" t="str">
        <f t="shared" si="100"/>
        <v/>
      </c>
      <c r="Z346" s="362" t="str">
        <f t="shared" si="100"/>
        <v/>
      </c>
      <c r="AA346" s="362" t="str">
        <f t="shared" si="100"/>
        <v/>
      </c>
      <c r="AB346" s="362" t="str">
        <f t="shared" si="100"/>
        <v/>
      </c>
      <c r="AC346" s="362" t="str">
        <f t="shared" si="100"/>
        <v/>
      </c>
      <c r="AD346" s="362" t="str">
        <f t="shared" si="100"/>
        <v/>
      </c>
      <c r="AE346" s="362" t="str">
        <f t="shared" si="100"/>
        <v/>
      </c>
      <c r="AF346" s="362" t="str">
        <f t="shared" si="100"/>
        <v/>
      </c>
      <c r="AG346" s="362" t="str">
        <f t="shared" si="100"/>
        <v/>
      </c>
      <c r="AH346" s="362" t="str">
        <f t="shared" si="100"/>
        <v/>
      </c>
      <c r="AI346" s="362" t="str">
        <f t="shared" si="100"/>
        <v/>
      </c>
      <c r="AJ346" s="362" t="str">
        <f t="shared" si="100"/>
        <v/>
      </c>
      <c r="AK346" s="362" t="str">
        <f t="shared" si="100"/>
        <v/>
      </c>
      <c r="AL346" s="362" t="str">
        <f t="shared" si="100"/>
        <v/>
      </c>
      <c r="AM346" s="362" t="str">
        <f t="shared" si="100"/>
        <v/>
      </c>
      <c r="AN346" s="362" t="str">
        <f t="shared" si="100"/>
        <v/>
      </c>
      <c r="AO346" s="362" t="str">
        <f t="shared" si="100"/>
        <v/>
      </c>
      <c r="AP346" s="362" t="str">
        <f t="shared" si="100"/>
        <v/>
      </c>
      <c r="AQ346" s="362" t="str">
        <f t="shared" si="100"/>
        <v/>
      </c>
      <c r="AR346" s="362" t="str">
        <f t="shared" si="100"/>
        <v/>
      </c>
      <c r="AS346" s="362" t="str">
        <f t="shared" si="100"/>
        <v/>
      </c>
      <c r="AT346" s="362" t="str">
        <f t="shared" si="100"/>
        <v/>
      </c>
      <c r="AU346" s="362" t="str">
        <f t="shared" si="100"/>
        <v/>
      </c>
      <c r="AV346" s="362" t="str">
        <f t="shared" si="100"/>
        <v/>
      </c>
      <c r="AW346" s="362" t="str">
        <f t="shared" si="100"/>
        <v/>
      </c>
      <c r="AX346" s="362" t="str">
        <f t="shared" si="100"/>
        <v/>
      </c>
      <c r="AY346" s="362" t="str">
        <f t="shared" si="100"/>
        <v/>
      </c>
      <c r="AZ346" s="362" t="str">
        <f t="shared" si="100"/>
        <v/>
      </c>
      <c r="BA346" s="362" t="str">
        <f t="shared" si="100"/>
        <v/>
      </c>
    </row>
    <row r="347" spans="1:53" x14ac:dyDescent="0.2">
      <c r="A347" s="340" t="str">
        <f>IF(B339&gt;1,IF(A346&lt;DATE(YEAR(A346),MONTH($K$4),DAY($K$4)),DATE(YEAR(A346),MONTH($K$4),DAY($K$4)),IF(A346&lt;DATE(YEAR(A346),MONTH($K$5),DAY($K$5)),DATE(YEAR(A346),MONTH($K$5),DAY($K$5)),IF(A346&lt;DATE(YEAR(A346),MONTH($K$6),DAY($K$6)),DATE(YEAR(A346),MONTH($K$6),DAY($K$6)),DATE(YEAR(A346)+1,MONTH($K$3),DAY($K$3))))),"")</f>
        <v/>
      </c>
      <c r="B347" s="335" t="str">
        <f t="shared" ref="B347:B365" si="101">IF(SUM(C347:BA347)&gt;0,SUM(C347:BA347),"")</f>
        <v/>
      </c>
      <c r="C347" s="362" t="str">
        <f t="shared" ref="C347:C365" si="102">IF(AND(ISNUMBER($A347),C$46&gt;C$47),C$343/$B$339,"")</f>
        <v/>
      </c>
      <c r="D347" s="362" t="str">
        <f t="shared" ref="D347:BA352" si="103">IF(AND(ISNUMBER($A347),D$46&gt;D$47),D$343/$B$339,"")</f>
        <v/>
      </c>
      <c r="E347" s="362" t="str">
        <f t="shared" si="103"/>
        <v/>
      </c>
      <c r="F347" s="362" t="str">
        <f t="shared" si="103"/>
        <v/>
      </c>
      <c r="G347" s="362" t="str">
        <f t="shared" si="103"/>
        <v/>
      </c>
      <c r="H347" s="362" t="str">
        <f t="shared" si="103"/>
        <v/>
      </c>
      <c r="I347" s="362" t="str">
        <f t="shared" si="103"/>
        <v/>
      </c>
      <c r="J347" s="362" t="str">
        <f t="shared" si="103"/>
        <v/>
      </c>
      <c r="K347" s="362" t="str">
        <f t="shared" si="103"/>
        <v/>
      </c>
      <c r="L347" s="362" t="str">
        <f t="shared" si="103"/>
        <v/>
      </c>
      <c r="M347" s="362" t="str">
        <f t="shared" si="103"/>
        <v/>
      </c>
      <c r="N347" s="362" t="str">
        <f t="shared" si="103"/>
        <v/>
      </c>
      <c r="O347" s="362" t="str">
        <f t="shared" si="103"/>
        <v/>
      </c>
      <c r="P347" s="362" t="str">
        <f t="shared" si="103"/>
        <v/>
      </c>
      <c r="Q347" s="362" t="str">
        <f t="shared" si="103"/>
        <v/>
      </c>
      <c r="R347" s="362" t="str">
        <f t="shared" si="103"/>
        <v/>
      </c>
      <c r="S347" s="362" t="str">
        <f t="shared" si="103"/>
        <v/>
      </c>
      <c r="T347" s="362" t="str">
        <f t="shared" si="103"/>
        <v/>
      </c>
      <c r="U347" s="362" t="str">
        <f t="shared" si="103"/>
        <v/>
      </c>
      <c r="V347" s="362" t="str">
        <f t="shared" si="103"/>
        <v/>
      </c>
      <c r="W347" s="362" t="str">
        <f t="shared" si="103"/>
        <v/>
      </c>
      <c r="X347" s="362" t="str">
        <f t="shared" si="103"/>
        <v/>
      </c>
      <c r="Y347" s="362" t="str">
        <f t="shared" si="103"/>
        <v/>
      </c>
      <c r="Z347" s="362" t="str">
        <f t="shared" si="103"/>
        <v/>
      </c>
      <c r="AA347" s="362" t="str">
        <f t="shared" si="103"/>
        <v/>
      </c>
      <c r="AB347" s="362" t="str">
        <f t="shared" si="103"/>
        <v/>
      </c>
      <c r="AC347" s="362" t="str">
        <f t="shared" si="103"/>
        <v/>
      </c>
      <c r="AD347" s="362" t="str">
        <f t="shared" si="103"/>
        <v/>
      </c>
      <c r="AE347" s="362" t="str">
        <f t="shared" si="103"/>
        <v/>
      </c>
      <c r="AF347" s="362" t="str">
        <f t="shared" si="103"/>
        <v/>
      </c>
      <c r="AG347" s="362" t="str">
        <f t="shared" si="103"/>
        <v/>
      </c>
      <c r="AH347" s="362" t="str">
        <f t="shared" si="103"/>
        <v/>
      </c>
      <c r="AI347" s="362" t="str">
        <f t="shared" si="103"/>
        <v/>
      </c>
      <c r="AJ347" s="362" t="str">
        <f t="shared" si="103"/>
        <v/>
      </c>
      <c r="AK347" s="362" t="str">
        <f t="shared" si="103"/>
        <v/>
      </c>
      <c r="AL347" s="362" t="str">
        <f t="shared" si="103"/>
        <v/>
      </c>
      <c r="AM347" s="362" t="str">
        <f t="shared" si="103"/>
        <v/>
      </c>
      <c r="AN347" s="362" t="str">
        <f t="shared" si="103"/>
        <v/>
      </c>
      <c r="AO347" s="362" t="str">
        <f t="shared" si="103"/>
        <v/>
      </c>
      <c r="AP347" s="362" t="str">
        <f t="shared" si="103"/>
        <v/>
      </c>
      <c r="AQ347" s="362" t="str">
        <f t="shared" si="103"/>
        <v/>
      </c>
      <c r="AR347" s="362" t="str">
        <f t="shared" si="103"/>
        <v/>
      </c>
      <c r="AS347" s="362" t="str">
        <f t="shared" si="103"/>
        <v/>
      </c>
      <c r="AT347" s="362" t="str">
        <f t="shared" si="103"/>
        <v/>
      </c>
      <c r="AU347" s="362" t="str">
        <f t="shared" si="103"/>
        <v/>
      </c>
      <c r="AV347" s="362" t="str">
        <f t="shared" si="103"/>
        <v/>
      </c>
      <c r="AW347" s="362" t="str">
        <f t="shared" si="103"/>
        <v/>
      </c>
      <c r="AX347" s="362" t="str">
        <f t="shared" si="103"/>
        <v/>
      </c>
      <c r="AY347" s="362" t="str">
        <f t="shared" si="103"/>
        <v/>
      </c>
      <c r="AZ347" s="362" t="str">
        <f t="shared" si="103"/>
        <v/>
      </c>
      <c r="BA347" s="363" t="str">
        <f t="shared" si="103"/>
        <v/>
      </c>
    </row>
    <row r="348" spans="1:53" x14ac:dyDescent="0.2">
      <c r="A348" s="340" t="str">
        <f>IF($B339=COUNT($A346:$A347),"",IF(A347&lt;DATE(YEAR(A347),MONTH($K$4),DAY($K$4)),DATE(YEAR(A347),MONTH($K$4),DAY($K$4)),IF(A347&lt;DATE(YEAR(A347),MONTH($K$5),DAY($K$5)),DATE(YEAR(A347),MONTH($K$5),DAY($K$5)),IF(A347&lt;DATE(YEAR(A347),MONTH($K$6),DAY($K$6)),DATE(YEAR(A347),MONTH($K$6),DAY($K$6)),DATE(YEAR(A347)+1,MONTH($K$3),DAY($K$3))))))</f>
        <v/>
      </c>
      <c r="B348" s="335" t="str">
        <f t="shared" si="101"/>
        <v/>
      </c>
      <c r="C348" s="362" t="str">
        <f t="shared" si="102"/>
        <v/>
      </c>
      <c r="D348" s="362" t="str">
        <f t="shared" ref="D348:R348" si="104">IF(AND(ISNUMBER($A348),D$46&gt;D$47),D$343/$B$339,"")</f>
        <v/>
      </c>
      <c r="E348" s="362" t="str">
        <f t="shared" si="104"/>
        <v/>
      </c>
      <c r="F348" s="362" t="str">
        <f t="shared" si="104"/>
        <v/>
      </c>
      <c r="G348" s="362" t="str">
        <f t="shared" si="104"/>
        <v/>
      </c>
      <c r="H348" s="362" t="str">
        <f t="shared" si="104"/>
        <v/>
      </c>
      <c r="I348" s="362" t="str">
        <f t="shared" si="104"/>
        <v/>
      </c>
      <c r="J348" s="362" t="str">
        <f t="shared" si="104"/>
        <v/>
      </c>
      <c r="K348" s="362" t="str">
        <f t="shared" si="104"/>
        <v/>
      </c>
      <c r="L348" s="362" t="str">
        <f t="shared" si="104"/>
        <v/>
      </c>
      <c r="M348" s="362" t="str">
        <f t="shared" si="104"/>
        <v/>
      </c>
      <c r="N348" s="362" t="str">
        <f t="shared" si="104"/>
        <v/>
      </c>
      <c r="O348" s="362" t="str">
        <f t="shared" si="104"/>
        <v/>
      </c>
      <c r="P348" s="362" t="str">
        <f t="shared" si="104"/>
        <v/>
      </c>
      <c r="Q348" s="362" t="str">
        <f t="shared" si="104"/>
        <v/>
      </c>
      <c r="R348" s="362" t="str">
        <f t="shared" si="104"/>
        <v/>
      </c>
      <c r="S348" s="362" t="str">
        <f t="shared" si="103"/>
        <v/>
      </c>
      <c r="T348" s="362" t="str">
        <f t="shared" si="103"/>
        <v/>
      </c>
      <c r="U348" s="362" t="str">
        <f t="shared" si="103"/>
        <v/>
      </c>
      <c r="V348" s="362" t="str">
        <f t="shared" si="103"/>
        <v/>
      </c>
      <c r="W348" s="362" t="str">
        <f t="shared" si="103"/>
        <v/>
      </c>
      <c r="X348" s="362" t="str">
        <f t="shared" si="103"/>
        <v/>
      </c>
      <c r="Y348" s="362" t="str">
        <f t="shared" si="103"/>
        <v/>
      </c>
      <c r="Z348" s="362" t="str">
        <f t="shared" si="103"/>
        <v/>
      </c>
      <c r="AA348" s="362" t="str">
        <f t="shared" si="103"/>
        <v/>
      </c>
      <c r="AB348" s="362" t="str">
        <f t="shared" si="103"/>
        <v/>
      </c>
      <c r="AC348" s="362" t="str">
        <f t="shared" si="103"/>
        <v/>
      </c>
      <c r="AD348" s="362" t="str">
        <f t="shared" si="103"/>
        <v/>
      </c>
      <c r="AE348" s="362" t="str">
        <f t="shared" si="103"/>
        <v/>
      </c>
      <c r="AF348" s="362" t="str">
        <f t="shared" si="103"/>
        <v/>
      </c>
      <c r="AG348" s="362" t="str">
        <f t="shared" si="103"/>
        <v/>
      </c>
      <c r="AH348" s="362" t="str">
        <f t="shared" si="103"/>
        <v/>
      </c>
      <c r="AI348" s="362" t="str">
        <f t="shared" si="103"/>
        <v/>
      </c>
      <c r="AJ348" s="362" t="str">
        <f t="shared" si="103"/>
        <v/>
      </c>
      <c r="AK348" s="362" t="str">
        <f t="shared" si="103"/>
        <v/>
      </c>
      <c r="AL348" s="362" t="str">
        <f t="shared" si="103"/>
        <v/>
      </c>
      <c r="AM348" s="362" t="str">
        <f t="shared" si="103"/>
        <v/>
      </c>
      <c r="AN348" s="362" t="str">
        <f t="shared" si="103"/>
        <v/>
      </c>
      <c r="AO348" s="362" t="str">
        <f t="shared" si="103"/>
        <v/>
      </c>
      <c r="AP348" s="362" t="str">
        <f t="shared" si="103"/>
        <v/>
      </c>
      <c r="AQ348" s="362" t="str">
        <f t="shared" si="103"/>
        <v/>
      </c>
      <c r="AR348" s="362" t="str">
        <f t="shared" si="103"/>
        <v/>
      </c>
      <c r="AS348" s="362" t="str">
        <f t="shared" si="103"/>
        <v/>
      </c>
      <c r="AT348" s="362" t="str">
        <f t="shared" si="103"/>
        <v/>
      </c>
      <c r="AU348" s="362" t="str">
        <f t="shared" si="103"/>
        <v/>
      </c>
      <c r="AV348" s="362" t="str">
        <f t="shared" si="103"/>
        <v/>
      </c>
      <c r="AW348" s="362" t="str">
        <f t="shared" si="103"/>
        <v/>
      </c>
      <c r="AX348" s="362" t="str">
        <f t="shared" si="103"/>
        <v/>
      </c>
      <c r="AY348" s="362" t="str">
        <f t="shared" si="103"/>
        <v/>
      </c>
      <c r="AZ348" s="362" t="str">
        <f t="shared" si="103"/>
        <v/>
      </c>
      <c r="BA348" s="363" t="str">
        <f t="shared" si="103"/>
        <v/>
      </c>
    </row>
    <row r="349" spans="1:53" x14ac:dyDescent="0.2">
      <c r="A349" s="340" t="str">
        <f>IF($B339=COUNT($A346:$A348),"",IF(A348&lt;DATE(YEAR(A348),MONTH($K$4),DAY($K$4)),DATE(YEAR(A348),MONTH($K$4),DAY($K$4)),IF(A348&lt;DATE(YEAR(A348),MONTH($K$5),DAY($K$5)),DATE(YEAR(A348),MONTH($K$5),DAY($K$5)),IF(A348&lt;DATE(YEAR(A348),MONTH($K$6),DAY($K$6)),DATE(YEAR(A348),MONTH($K$6),DAY($K$6)),DATE(YEAR(A348)+1,MONTH($K$3),DAY($K$3))))))</f>
        <v/>
      </c>
      <c r="B349" s="335" t="str">
        <f t="shared" si="101"/>
        <v/>
      </c>
      <c r="C349" s="362" t="str">
        <f t="shared" si="102"/>
        <v/>
      </c>
      <c r="D349" s="362" t="str">
        <f t="shared" si="103"/>
        <v/>
      </c>
      <c r="E349" s="362" t="str">
        <f t="shared" si="103"/>
        <v/>
      </c>
      <c r="F349" s="362" t="str">
        <f t="shared" si="103"/>
        <v/>
      </c>
      <c r="G349" s="362" t="str">
        <f t="shared" si="103"/>
        <v/>
      </c>
      <c r="H349" s="362" t="str">
        <f t="shared" si="103"/>
        <v/>
      </c>
      <c r="I349" s="362" t="str">
        <f t="shared" si="103"/>
        <v/>
      </c>
      <c r="J349" s="362" t="str">
        <f t="shared" si="103"/>
        <v/>
      </c>
      <c r="K349" s="362" t="str">
        <f t="shared" si="103"/>
        <v/>
      </c>
      <c r="L349" s="362" t="str">
        <f t="shared" si="103"/>
        <v/>
      </c>
      <c r="M349" s="362" t="str">
        <f t="shared" si="103"/>
        <v/>
      </c>
      <c r="N349" s="362" t="str">
        <f t="shared" si="103"/>
        <v/>
      </c>
      <c r="O349" s="362" t="str">
        <f t="shared" si="103"/>
        <v/>
      </c>
      <c r="P349" s="362" t="str">
        <f t="shared" si="103"/>
        <v/>
      </c>
      <c r="Q349" s="362" t="str">
        <f t="shared" si="103"/>
        <v/>
      </c>
      <c r="R349" s="362" t="str">
        <f t="shared" si="103"/>
        <v/>
      </c>
      <c r="S349" s="362" t="str">
        <f t="shared" si="103"/>
        <v/>
      </c>
      <c r="T349" s="362" t="str">
        <f t="shared" si="103"/>
        <v/>
      </c>
      <c r="U349" s="362" t="str">
        <f t="shared" si="103"/>
        <v/>
      </c>
      <c r="V349" s="362" t="str">
        <f t="shared" si="103"/>
        <v/>
      </c>
      <c r="W349" s="362" t="str">
        <f t="shared" si="103"/>
        <v/>
      </c>
      <c r="X349" s="362" t="str">
        <f t="shared" si="103"/>
        <v/>
      </c>
      <c r="Y349" s="362" t="str">
        <f t="shared" si="103"/>
        <v/>
      </c>
      <c r="Z349" s="362" t="str">
        <f t="shared" si="103"/>
        <v/>
      </c>
      <c r="AA349" s="362" t="str">
        <f t="shared" si="103"/>
        <v/>
      </c>
      <c r="AB349" s="362" t="str">
        <f t="shared" si="103"/>
        <v/>
      </c>
      <c r="AC349" s="362" t="str">
        <f t="shared" si="103"/>
        <v/>
      </c>
      <c r="AD349" s="362" t="str">
        <f t="shared" si="103"/>
        <v/>
      </c>
      <c r="AE349" s="362" t="str">
        <f t="shared" si="103"/>
        <v/>
      </c>
      <c r="AF349" s="362" t="str">
        <f t="shared" si="103"/>
        <v/>
      </c>
      <c r="AG349" s="362" t="str">
        <f t="shared" si="103"/>
        <v/>
      </c>
      <c r="AH349" s="362" t="str">
        <f t="shared" si="103"/>
        <v/>
      </c>
      <c r="AI349" s="362" t="str">
        <f t="shared" si="103"/>
        <v/>
      </c>
      <c r="AJ349" s="362" t="str">
        <f t="shared" si="103"/>
        <v/>
      </c>
      <c r="AK349" s="362" t="str">
        <f t="shared" si="103"/>
        <v/>
      </c>
      <c r="AL349" s="362" t="str">
        <f t="shared" si="103"/>
        <v/>
      </c>
      <c r="AM349" s="362" t="str">
        <f t="shared" si="103"/>
        <v/>
      </c>
      <c r="AN349" s="362" t="str">
        <f t="shared" si="103"/>
        <v/>
      </c>
      <c r="AO349" s="362" t="str">
        <f t="shared" si="103"/>
        <v/>
      </c>
      <c r="AP349" s="362" t="str">
        <f t="shared" si="103"/>
        <v/>
      </c>
      <c r="AQ349" s="362" t="str">
        <f t="shared" si="103"/>
        <v/>
      </c>
      <c r="AR349" s="362" t="str">
        <f t="shared" si="103"/>
        <v/>
      </c>
      <c r="AS349" s="362" t="str">
        <f t="shared" si="103"/>
        <v/>
      </c>
      <c r="AT349" s="362" t="str">
        <f t="shared" si="103"/>
        <v/>
      </c>
      <c r="AU349" s="362" t="str">
        <f t="shared" si="103"/>
        <v/>
      </c>
      <c r="AV349" s="362" t="str">
        <f t="shared" si="103"/>
        <v/>
      </c>
      <c r="AW349" s="362" t="str">
        <f t="shared" si="103"/>
        <v/>
      </c>
      <c r="AX349" s="362" t="str">
        <f t="shared" si="103"/>
        <v/>
      </c>
      <c r="AY349" s="362" t="str">
        <f t="shared" si="103"/>
        <v/>
      </c>
      <c r="AZ349" s="362" t="str">
        <f t="shared" si="103"/>
        <v/>
      </c>
      <c r="BA349" s="363" t="str">
        <f t="shared" si="103"/>
        <v/>
      </c>
    </row>
    <row r="350" spans="1:53" x14ac:dyDescent="0.2">
      <c r="A350" s="340" t="str">
        <f>IF($B339=COUNT($A346:$A349),"",IF(A349&lt;DATE(YEAR(A349),MONTH($K$4),DAY($K$4)),DATE(YEAR(A349),MONTH($K$4),DAY($K$4)),IF(A349&lt;DATE(YEAR(A349),MONTH($K$5),DAY($K$5)),DATE(YEAR(A349),MONTH($K$5),DAY($K$5)),IF(A349&lt;DATE(YEAR(A349),MONTH($K$6),DAY($K$6)),DATE(YEAR(A349),MONTH($K$6),DAY($K$6)),DATE(YEAR(A349)+1,MONTH($K$3),DAY($K$3))))))</f>
        <v/>
      </c>
      <c r="B350" s="335" t="str">
        <f t="shared" si="101"/>
        <v/>
      </c>
      <c r="C350" s="362" t="str">
        <f t="shared" si="102"/>
        <v/>
      </c>
      <c r="D350" s="362" t="str">
        <f t="shared" si="103"/>
        <v/>
      </c>
      <c r="E350" s="362" t="str">
        <f t="shared" si="103"/>
        <v/>
      </c>
      <c r="F350" s="362" t="str">
        <f t="shared" si="103"/>
        <v/>
      </c>
      <c r="G350" s="362" t="str">
        <f t="shared" si="103"/>
        <v/>
      </c>
      <c r="H350" s="362" t="str">
        <f t="shared" si="103"/>
        <v/>
      </c>
      <c r="I350" s="362" t="str">
        <f t="shared" si="103"/>
        <v/>
      </c>
      <c r="J350" s="362" t="str">
        <f t="shared" si="103"/>
        <v/>
      </c>
      <c r="K350" s="362" t="str">
        <f t="shared" si="103"/>
        <v/>
      </c>
      <c r="L350" s="362" t="str">
        <f t="shared" si="103"/>
        <v/>
      </c>
      <c r="M350" s="362" t="str">
        <f t="shared" si="103"/>
        <v/>
      </c>
      <c r="N350" s="362" t="str">
        <f t="shared" si="103"/>
        <v/>
      </c>
      <c r="O350" s="362" t="str">
        <f t="shared" si="103"/>
        <v/>
      </c>
      <c r="P350" s="362" t="str">
        <f t="shared" si="103"/>
        <v/>
      </c>
      <c r="Q350" s="362" t="str">
        <f t="shared" si="103"/>
        <v/>
      </c>
      <c r="R350" s="362" t="str">
        <f t="shared" si="103"/>
        <v/>
      </c>
      <c r="S350" s="362" t="str">
        <f t="shared" si="103"/>
        <v/>
      </c>
      <c r="T350" s="362" t="str">
        <f t="shared" si="103"/>
        <v/>
      </c>
      <c r="U350" s="362" t="str">
        <f t="shared" si="103"/>
        <v/>
      </c>
      <c r="V350" s="362" t="str">
        <f t="shared" si="103"/>
        <v/>
      </c>
      <c r="W350" s="362" t="str">
        <f t="shared" si="103"/>
        <v/>
      </c>
      <c r="X350" s="362" t="str">
        <f t="shared" si="103"/>
        <v/>
      </c>
      <c r="Y350" s="362" t="str">
        <f t="shared" si="103"/>
        <v/>
      </c>
      <c r="Z350" s="362" t="str">
        <f t="shared" si="103"/>
        <v/>
      </c>
      <c r="AA350" s="362" t="str">
        <f t="shared" si="103"/>
        <v/>
      </c>
      <c r="AB350" s="362" t="str">
        <f t="shared" si="103"/>
        <v/>
      </c>
      <c r="AC350" s="362" t="str">
        <f t="shared" si="103"/>
        <v/>
      </c>
      <c r="AD350" s="362" t="str">
        <f t="shared" si="103"/>
        <v/>
      </c>
      <c r="AE350" s="362" t="str">
        <f t="shared" si="103"/>
        <v/>
      </c>
      <c r="AF350" s="362" t="str">
        <f t="shared" si="103"/>
        <v/>
      </c>
      <c r="AG350" s="362" t="str">
        <f t="shared" si="103"/>
        <v/>
      </c>
      <c r="AH350" s="362" t="str">
        <f t="shared" si="103"/>
        <v/>
      </c>
      <c r="AI350" s="362" t="str">
        <f t="shared" si="103"/>
        <v/>
      </c>
      <c r="AJ350" s="362" t="str">
        <f t="shared" si="103"/>
        <v/>
      </c>
      <c r="AK350" s="362" t="str">
        <f t="shared" si="103"/>
        <v/>
      </c>
      <c r="AL350" s="362" t="str">
        <f t="shared" si="103"/>
        <v/>
      </c>
      <c r="AM350" s="362" t="str">
        <f t="shared" si="103"/>
        <v/>
      </c>
      <c r="AN350" s="362" t="str">
        <f t="shared" si="103"/>
        <v/>
      </c>
      <c r="AO350" s="362" t="str">
        <f t="shared" si="103"/>
        <v/>
      </c>
      <c r="AP350" s="362" t="str">
        <f t="shared" si="103"/>
        <v/>
      </c>
      <c r="AQ350" s="362" t="str">
        <f t="shared" si="103"/>
        <v/>
      </c>
      <c r="AR350" s="362" t="str">
        <f t="shared" si="103"/>
        <v/>
      </c>
      <c r="AS350" s="362" t="str">
        <f t="shared" si="103"/>
        <v/>
      </c>
      <c r="AT350" s="362" t="str">
        <f t="shared" si="103"/>
        <v/>
      </c>
      <c r="AU350" s="362" t="str">
        <f t="shared" si="103"/>
        <v/>
      </c>
      <c r="AV350" s="362" t="str">
        <f t="shared" si="103"/>
        <v/>
      </c>
      <c r="AW350" s="362" t="str">
        <f t="shared" si="103"/>
        <v/>
      </c>
      <c r="AX350" s="362" t="str">
        <f t="shared" si="103"/>
        <v/>
      </c>
      <c r="AY350" s="362" t="str">
        <f t="shared" si="103"/>
        <v/>
      </c>
      <c r="AZ350" s="362" t="str">
        <f t="shared" si="103"/>
        <v/>
      </c>
      <c r="BA350" s="363" t="str">
        <f t="shared" si="103"/>
        <v/>
      </c>
    </row>
    <row r="351" spans="1:53" x14ac:dyDescent="0.2">
      <c r="A351" s="340" t="str">
        <f>IF($B339=COUNT($A346:$A350),"",IF(A350&lt;DATE(YEAR(A350),MONTH($K$4),DAY($K$4)),DATE(YEAR(A350),MONTH($K$4),DAY($K$4)),IF(A350&lt;DATE(YEAR(A350),MONTH($K$5),DAY($K$5)),DATE(YEAR(A350),MONTH($K$5),DAY($K$5)),IF(A350&lt;DATE(YEAR(A350),MONTH($K$6),DAY($K$6)),DATE(YEAR(A350),MONTH($K$6),DAY($K$6)),DATE(YEAR(A350)+1,MONTH($K$3),DAY($K$3))))))</f>
        <v/>
      </c>
      <c r="B351" s="335" t="str">
        <f t="shared" si="101"/>
        <v/>
      </c>
      <c r="C351" s="362" t="str">
        <f t="shared" si="102"/>
        <v/>
      </c>
      <c r="D351" s="362" t="str">
        <f t="shared" si="103"/>
        <v/>
      </c>
      <c r="E351" s="362" t="str">
        <f t="shared" si="103"/>
        <v/>
      </c>
      <c r="F351" s="362" t="str">
        <f t="shared" si="103"/>
        <v/>
      </c>
      <c r="G351" s="362" t="str">
        <f t="shared" si="103"/>
        <v/>
      </c>
      <c r="H351" s="362" t="str">
        <f t="shared" si="103"/>
        <v/>
      </c>
      <c r="I351" s="362" t="str">
        <f t="shared" si="103"/>
        <v/>
      </c>
      <c r="J351" s="362" t="str">
        <f t="shared" si="103"/>
        <v/>
      </c>
      <c r="K351" s="362" t="str">
        <f t="shared" si="103"/>
        <v/>
      </c>
      <c r="L351" s="362" t="str">
        <f t="shared" si="103"/>
        <v/>
      </c>
      <c r="M351" s="362" t="str">
        <f t="shared" si="103"/>
        <v/>
      </c>
      <c r="N351" s="362" t="str">
        <f t="shared" si="103"/>
        <v/>
      </c>
      <c r="O351" s="362" t="str">
        <f t="shared" si="103"/>
        <v/>
      </c>
      <c r="P351" s="362" t="str">
        <f t="shared" si="103"/>
        <v/>
      </c>
      <c r="Q351" s="362" t="str">
        <f t="shared" si="103"/>
        <v/>
      </c>
      <c r="R351" s="362" t="str">
        <f t="shared" si="103"/>
        <v/>
      </c>
      <c r="S351" s="362" t="str">
        <f t="shared" si="103"/>
        <v/>
      </c>
      <c r="T351" s="362" t="str">
        <f t="shared" si="103"/>
        <v/>
      </c>
      <c r="U351" s="362" t="str">
        <f t="shared" si="103"/>
        <v/>
      </c>
      <c r="V351" s="362" t="str">
        <f t="shared" si="103"/>
        <v/>
      </c>
      <c r="W351" s="362" t="str">
        <f t="shared" si="103"/>
        <v/>
      </c>
      <c r="X351" s="362" t="str">
        <f t="shared" si="103"/>
        <v/>
      </c>
      <c r="Y351" s="362" t="str">
        <f t="shared" si="103"/>
        <v/>
      </c>
      <c r="Z351" s="362" t="str">
        <f t="shared" si="103"/>
        <v/>
      </c>
      <c r="AA351" s="362" t="str">
        <f t="shared" si="103"/>
        <v/>
      </c>
      <c r="AB351" s="362" t="str">
        <f t="shared" si="103"/>
        <v/>
      </c>
      <c r="AC351" s="362" t="str">
        <f t="shared" si="103"/>
        <v/>
      </c>
      <c r="AD351" s="362" t="str">
        <f t="shared" si="103"/>
        <v/>
      </c>
      <c r="AE351" s="362" t="str">
        <f t="shared" si="103"/>
        <v/>
      </c>
      <c r="AF351" s="362" t="str">
        <f t="shared" si="103"/>
        <v/>
      </c>
      <c r="AG351" s="362" t="str">
        <f t="shared" si="103"/>
        <v/>
      </c>
      <c r="AH351" s="362" t="str">
        <f t="shared" si="103"/>
        <v/>
      </c>
      <c r="AI351" s="362" t="str">
        <f t="shared" si="103"/>
        <v/>
      </c>
      <c r="AJ351" s="362" t="str">
        <f t="shared" si="103"/>
        <v/>
      </c>
      <c r="AK351" s="362" t="str">
        <f t="shared" si="103"/>
        <v/>
      </c>
      <c r="AL351" s="362" t="str">
        <f t="shared" si="103"/>
        <v/>
      </c>
      <c r="AM351" s="362" t="str">
        <f t="shared" si="103"/>
        <v/>
      </c>
      <c r="AN351" s="362" t="str">
        <f t="shared" si="103"/>
        <v/>
      </c>
      <c r="AO351" s="362" t="str">
        <f t="shared" si="103"/>
        <v/>
      </c>
      <c r="AP351" s="362" t="str">
        <f t="shared" si="103"/>
        <v/>
      </c>
      <c r="AQ351" s="362" t="str">
        <f t="shared" si="103"/>
        <v/>
      </c>
      <c r="AR351" s="362" t="str">
        <f t="shared" si="103"/>
        <v/>
      </c>
      <c r="AS351" s="362" t="str">
        <f t="shared" si="103"/>
        <v/>
      </c>
      <c r="AT351" s="362" t="str">
        <f t="shared" si="103"/>
        <v/>
      </c>
      <c r="AU351" s="362" t="str">
        <f t="shared" si="103"/>
        <v/>
      </c>
      <c r="AV351" s="362" t="str">
        <f t="shared" si="103"/>
        <v/>
      </c>
      <c r="AW351" s="362" t="str">
        <f t="shared" si="103"/>
        <v/>
      </c>
      <c r="AX351" s="362" t="str">
        <f t="shared" si="103"/>
        <v/>
      </c>
      <c r="AY351" s="362" t="str">
        <f t="shared" si="103"/>
        <v/>
      </c>
      <c r="AZ351" s="362" t="str">
        <f t="shared" si="103"/>
        <v/>
      </c>
      <c r="BA351" s="363" t="str">
        <f t="shared" si="103"/>
        <v/>
      </c>
    </row>
    <row r="352" spans="1:53" x14ac:dyDescent="0.2">
      <c r="A352" s="340" t="str">
        <f>IF($B339=COUNT($A346:$A351),"",IF(A351&lt;DATE(YEAR(A351),MONTH($K$4),DAY($K$4)),DATE(YEAR(A351),MONTH($K$4),DAY($K$4)),IF(A351&lt;DATE(YEAR(A351),MONTH($K$5),DAY($K$5)),DATE(YEAR(A351),MONTH($K$5),DAY($K$5)),IF(A351&lt;DATE(YEAR(A351),MONTH($K$6),DAY($K$6)),DATE(YEAR(A351),MONTH($K$6),DAY($K$6)),DATE(YEAR(A351)+1,MONTH($K$3),DAY($K$3))))))</f>
        <v/>
      </c>
      <c r="B352" s="335" t="str">
        <f t="shared" si="101"/>
        <v/>
      </c>
      <c r="C352" s="362" t="str">
        <f t="shared" si="102"/>
        <v/>
      </c>
      <c r="D352" s="362" t="str">
        <f t="shared" si="103"/>
        <v/>
      </c>
      <c r="E352" s="362" t="str">
        <f t="shared" si="103"/>
        <v/>
      </c>
      <c r="F352" s="362" t="str">
        <f t="shared" si="103"/>
        <v/>
      </c>
      <c r="G352" s="362" t="str">
        <f t="shared" si="103"/>
        <v/>
      </c>
      <c r="H352" s="362" t="str">
        <f t="shared" si="103"/>
        <v/>
      </c>
      <c r="I352" s="362" t="str">
        <f t="shared" si="103"/>
        <v/>
      </c>
      <c r="J352" s="362" t="str">
        <f t="shared" si="103"/>
        <v/>
      </c>
      <c r="K352" s="362" t="str">
        <f t="shared" si="103"/>
        <v/>
      </c>
      <c r="L352" s="362" t="str">
        <f t="shared" si="103"/>
        <v/>
      </c>
      <c r="M352" s="362" t="str">
        <f t="shared" si="103"/>
        <v/>
      </c>
      <c r="N352" s="362" t="str">
        <f t="shared" si="103"/>
        <v/>
      </c>
      <c r="O352" s="362" t="str">
        <f t="shared" si="103"/>
        <v/>
      </c>
      <c r="P352" s="362" t="str">
        <f t="shared" si="103"/>
        <v/>
      </c>
      <c r="Q352" s="362" t="str">
        <f t="shared" si="103"/>
        <v/>
      </c>
      <c r="R352" s="362" t="str">
        <f t="shared" si="103"/>
        <v/>
      </c>
      <c r="S352" s="362" t="str">
        <f t="shared" si="103"/>
        <v/>
      </c>
      <c r="T352" s="362" t="str">
        <f t="shared" si="103"/>
        <v/>
      </c>
      <c r="U352" s="362" t="str">
        <f t="shared" si="103"/>
        <v/>
      </c>
      <c r="V352" s="362" t="str">
        <f t="shared" si="103"/>
        <v/>
      </c>
      <c r="W352" s="362" t="str">
        <f t="shared" si="103"/>
        <v/>
      </c>
      <c r="X352" s="362" t="str">
        <f t="shared" ref="D352:BA357" si="105">IF(AND(ISNUMBER($A352),X$46&gt;X$47),X$343/$B$339,"")</f>
        <v/>
      </c>
      <c r="Y352" s="362" t="str">
        <f t="shared" si="105"/>
        <v/>
      </c>
      <c r="Z352" s="362" t="str">
        <f t="shared" si="105"/>
        <v/>
      </c>
      <c r="AA352" s="362" t="str">
        <f t="shared" si="105"/>
        <v/>
      </c>
      <c r="AB352" s="362" t="str">
        <f t="shared" si="105"/>
        <v/>
      </c>
      <c r="AC352" s="362" t="str">
        <f t="shared" si="105"/>
        <v/>
      </c>
      <c r="AD352" s="362" t="str">
        <f t="shared" si="105"/>
        <v/>
      </c>
      <c r="AE352" s="362" t="str">
        <f t="shared" si="105"/>
        <v/>
      </c>
      <c r="AF352" s="362" t="str">
        <f t="shared" si="105"/>
        <v/>
      </c>
      <c r="AG352" s="362" t="str">
        <f t="shared" si="105"/>
        <v/>
      </c>
      <c r="AH352" s="362" t="str">
        <f t="shared" si="105"/>
        <v/>
      </c>
      <c r="AI352" s="362" t="str">
        <f t="shared" si="105"/>
        <v/>
      </c>
      <c r="AJ352" s="362" t="str">
        <f t="shared" si="105"/>
        <v/>
      </c>
      <c r="AK352" s="362" t="str">
        <f t="shared" si="105"/>
        <v/>
      </c>
      <c r="AL352" s="362" t="str">
        <f t="shared" si="105"/>
        <v/>
      </c>
      <c r="AM352" s="362" t="str">
        <f t="shared" si="105"/>
        <v/>
      </c>
      <c r="AN352" s="362" t="str">
        <f t="shared" si="105"/>
        <v/>
      </c>
      <c r="AO352" s="362" t="str">
        <f t="shared" si="105"/>
        <v/>
      </c>
      <c r="AP352" s="362" t="str">
        <f t="shared" si="105"/>
        <v/>
      </c>
      <c r="AQ352" s="362" t="str">
        <f t="shared" si="105"/>
        <v/>
      </c>
      <c r="AR352" s="362" t="str">
        <f t="shared" si="105"/>
        <v/>
      </c>
      <c r="AS352" s="362" t="str">
        <f t="shared" si="105"/>
        <v/>
      </c>
      <c r="AT352" s="362" t="str">
        <f t="shared" si="105"/>
        <v/>
      </c>
      <c r="AU352" s="362" t="str">
        <f t="shared" si="105"/>
        <v/>
      </c>
      <c r="AV352" s="362" t="str">
        <f t="shared" si="105"/>
        <v/>
      </c>
      <c r="AW352" s="362" t="str">
        <f t="shared" si="105"/>
        <v/>
      </c>
      <c r="AX352" s="362" t="str">
        <f t="shared" si="105"/>
        <v/>
      </c>
      <c r="AY352" s="362" t="str">
        <f t="shared" si="105"/>
        <v/>
      </c>
      <c r="AZ352" s="362" t="str">
        <f t="shared" si="105"/>
        <v/>
      </c>
      <c r="BA352" s="363" t="str">
        <f t="shared" si="105"/>
        <v/>
      </c>
    </row>
    <row r="353" spans="1:53" x14ac:dyDescent="0.2">
      <c r="A353" s="340" t="str">
        <f>IF($B339=COUNT($A346:$A352),"",IF(A352&lt;DATE(YEAR(A352),MONTH($K$4),DAY($K$4)),DATE(YEAR(A352),MONTH($K$4),DAY($K$4)),IF(A352&lt;DATE(YEAR(A352),MONTH($K$5),DAY($K$5)),DATE(YEAR(A352),MONTH($K$5),DAY($K$5)),IF(A352&lt;DATE(YEAR(A352),MONTH($K$6),DAY($K$6)),DATE(YEAR(A352),MONTH($K$6),DAY($K$6)),DATE(YEAR(A352)+1,MONTH($K$3),DAY($K$3))))))</f>
        <v/>
      </c>
      <c r="B353" s="335" t="str">
        <f t="shared" si="101"/>
        <v/>
      </c>
      <c r="C353" s="362" t="str">
        <f t="shared" si="102"/>
        <v/>
      </c>
      <c r="D353" s="362" t="str">
        <f t="shared" si="105"/>
        <v/>
      </c>
      <c r="E353" s="362" t="str">
        <f t="shared" si="105"/>
        <v/>
      </c>
      <c r="F353" s="362" t="str">
        <f t="shared" si="105"/>
        <v/>
      </c>
      <c r="G353" s="362" t="str">
        <f t="shared" si="105"/>
        <v/>
      </c>
      <c r="H353" s="362" t="str">
        <f t="shared" si="105"/>
        <v/>
      </c>
      <c r="I353" s="362" t="str">
        <f t="shared" si="105"/>
        <v/>
      </c>
      <c r="J353" s="362" t="str">
        <f t="shared" si="105"/>
        <v/>
      </c>
      <c r="K353" s="362" t="str">
        <f t="shared" si="105"/>
        <v/>
      </c>
      <c r="L353" s="362" t="str">
        <f t="shared" si="105"/>
        <v/>
      </c>
      <c r="M353" s="362" t="str">
        <f t="shared" si="105"/>
        <v/>
      </c>
      <c r="N353" s="362" t="str">
        <f t="shared" si="105"/>
        <v/>
      </c>
      <c r="O353" s="362" t="str">
        <f t="shared" si="105"/>
        <v/>
      </c>
      <c r="P353" s="362" t="str">
        <f t="shared" si="105"/>
        <v/>
      </c>
      <c r="Q353" s="362" t="str">
        <f t="shared" si="105"/>
        <v/>
      </c>
      <c r="R353" s="362" t="str">
        <f t="shared" si="105"/>
        <v/>
      </c>
      <c r="S353" s="362" t="str">
        <f t="shared" si="105"/>
        <v/>
      </c>
      <c r="T353" s="362" t="str">
        <f t="shared" si="105"/>
        <v/>
      </c>
      <c r="U353" s="362" t="str">
        <f t="shared" si="105"/>
        <v/>
      </c>
      <c r="V353" s="362" t="str">
        <f t="shared" si="105"/>
        <v/>
      </c>
      <c r="W353" s="362" t="str">
        <f t="shared" si="105"/>
        <v/>
      </c>
      <c r="X353" s="362" t="str">
        <f t="shared" si="105"/>
        <v/>
      </c>
      <c r="Y353" s="362" t="str">
        <f t="shared" si="105"/>
        <v/>
      </c>
      <c r="Z353" s="362" t="str">
        <f t="shared" si="105"/>
        <v/>
      </c>
      <c r="AA353" s="362" t="str">
        <f t="shared" si="105"/>
        <v/>
      </c>
      <c r="AB353" s="362" t="str">
        <f t="shared" si="105"/>
        <v/>
      </c>
      <c r="AC353" s="362" t="str">
        <f t="shared" si="105"/>
        <v/>
      </c>
      <c r="AD353" s="362" t="str">
        <f t="shared" si="105"/>
        <v/>
      </c>
      <c r="AE353" s="362" t="str">
        <f t="shared" si="105"/>
        <v/>
      </c>
      <c r="AF353" s="362" t="str">
        <f t="shared" si="105"/>
        <v/>
      </c>
      <c r="AG353" s="362" t="str">
        <f t="shared" si="105"/>
        <v/>
      </c>
      <c r="AH353" s="362" t="str">
        <f t="shared" si="105"/>
        <v/>
      </c>
      <c r="AI353" s="362" t="str">
        <f t="shared" si="105"/>
        <v/>
      </c>
      <c r="AJ353" s="362" t="str">
        <f t="shared" si="105"/>
        <v/>
      </c>
      <c r="AK353" s="362" t="str">
        <f t="shared" si="105"/>
        <v/>
      </c>
      <c r="AL353" s="362" t="str">
        <f t="shared" si="105"/>
        <v/>
      </c>
      <c r="AM353" s="362" t="str">
        <f t="shared" si="105"/>
        <v/>
      </c>
      <c r="AN353" s="362" t="str">
        <f t="shared" si="105"/>
        <v/>
      </c>
      <c r="AO353" s="362" t="str">
        <f t="shared" si="105"/>
        <v/>
      </c>
      <c r="AP353" s="362" t="str">
        <f t="shared" si="105"/>
        <v/>
      </c>
      <c r="AQ353" s="362" t="str">
        <f t="shared" si="105"/>
        <v/>
      </c>
      <c r="AR353" s="362" t="str">
        <f t="shared" si="105"/>
        <v/>
      </c>
      <c r="AS353" s="362" t="str">
        <f t="shared" si="105"/>
        <v/>
      </c>
      <c r="AT353" s="362" t="str">
        <f t="shared" si="105"/>
        <v/>
      </c>
      <c r="AU353" s="362" t="str">
        <f t="shared" si="105"/>
        <v/>
      </c>
      <c r="AV353" s="362" t="str">
        <f t="shared" si="105"/>
        <v/>
      </c>
      <c r="AW353" s="362" t="str">
        <f t="shared" si="105"/>
        <v/>
      </c>
      <c r="AX353" s="362" t="str">
        <f t="shared" si="105"/>
        <v/>
      </c>
      <c r="AY353" s="362" t="str">
        <f t="shared" si="105"/>
        <v/>
      </c>
      <c r="AZ353" s="362" t="str">
        <f t="shared" si="105"/>
        <v/>
      </c>
      <c r="BA353" s="363" t="str">
        <f t="shared" si="105"/>
        <v/>
      </c>
    </row>
    <row r="354" spans="1:53" x14ac:dyDescent="0.2">
      <c r="A354" s="340" t="str">
        <f>IF($B339=COUNT($A346:$A353),"",IF(A353&lt;DATE(YEAR(A353),MONTH($K$4),DAY($K$4)),DATE(YEAR(A353),MONTH($K$4),DAY($K$4)),IF(A353&lt;DATE(YEAR(A353),MONTH($K$5),DAY($K$5)),DATE(YEAR(A353),MONTH($K$5),DAY($K$5)),IF(A353&lt;DATE(YEAR(A353),MONTH($K$6),DAY($K$6)),DATE(YEAR(A353),MONTH($K$6),DAY($K$6)),DATE(YEAR(A353)+1,MONTH($K$3),DAY($K$3))))))</f>
        <v/>
      </c>
      <c r="B354" s="335" t="str">
        <f t="shared" si="101"/>
        <v/>
      </c>
      <c r="C354" s="362" t="str">
        <f t="shared" si="102"/>
        <v/>
      </c>
      <c r="D354" s="362" t="str">
        <f t="shared" si="105"/>
        <v/>
      </c>
      <c r="E354" s="362" t="str">
        <f t="shared" si="105"/>
        <v/>
      </c>
      <c r="F354" s="362" t="str">
        <f t="shared" si="105"/>
        <v/>
      </c>
      <c r="G354" s="362" t="str">
        <f t="shared" si="105"/>
        <v/>
      </c>
      <c r="H354" s="362" t="str">
        <f t="shared" si="105"/>
        <v/>
      </c>
      <c r="I354" s="362" t="str">
        <f t="shared" si="105"/>
        <v/>
      </c>
      <c r="J354" s="362" t="str">
        <f t="shared" si="105"/>
        <v/>
      </c>
      <c r="K354" s="362" t="str">
        <f t="shared" si="105"/>
        <v/>
      </c>
      <c r="L354" s="362" t="str">
        <f t="shared" si="105"/>
        <v/>
      </c>
      <c r="M354" s="362" t="str">
        <f t="shared" si="105"/>
        <v/>
      </c>
      <c r="N354" s="362" t="str">
        <f t="shared" si="105"/>
        <v/>
      </c>
      <c r="O354" s="362" t="str">
        <f t="shared" si="105"/>
        <v/>
      </c>
      <c r="P354" s="362" t="str">
        <f t="shared" si="105"/>
        <v/>
      </c>
      <c r="Q354" s="362" t="str">
        <f t="shared" si="105"/>
        <v/>
      </c>
      <c r="R354" s="362" t="str">
        <f t="shared" si="105"/>
        <v/>
      </c>
      <c r="S354" s="362" t="str">
        <f t="shared" si="105"/>
        <v/>
      </c>
      <c r="T354" s="362" t="str">
        <f t="shared" si="105"/>
        <v/>
      </c>
      <c r="U354" s="362" t="str">
        <f t="shared" si="105"/>
        <v/>
      </c>
      <c r="V354" s="362" t="str">
        <f t="shared" si="105"/>
        <v/>
      </c>
      <c r="W354" s="362" t="str">
        <f t="shared" si="105"/>
        <v/>
      </c>
      <c r="X354" s="362" t="str">
        <f t="shared" si="105"/>
        <v/>
      </c>
      <c r="Y354" s="362" t="str">
        <f t="shared" si="105"/>
        <v/>
      </c>
      <c r="Z354" s="362" t="str">
        <f t="shared" si="105"/>
        <v/>
      </c>
      <c r="AA354" s="362" t="str">
        <f t="shared" si="105"/>
        <v/>
      </c>
      <c r="AB354" s="362" t="str">
        <f t="shared" si="105"/>
        <v/>
      </c>
      <c r="AC354" s="362" t="str">
        <f t="shared" si="105"/>
        <v/>
      </c>
      <c r="AD354" s="362" t="str">
        <f t="shared" si="105"/>
        <v/>
      </c>
      <c r="AE354" s="362" t="str">
        <f t="shared" si="105"/>
        <v/>
      </c>
      <c r="AF354" s="362" t="str">
        <f t="shared" si="105"/>
        <v/>
      </c>
      <c r="AG354" s="362" t="str">
        <f t="shared" si="105"/>
        <v/>
      </c>
      <c r="AH354" s="362" t="str">
        <f t="shared" si="105"/>
        <v/>
      </c>
      <c r="AI354" s="362" t="str">
        <f t="shared" si="105"/>
        <v/>
      </c>
      <c r="AJ354" s="362" t="str">
        <f t="shared" si="105"/>
        <v/>
      </c>
      <c r="AK354" s="362" t="str">
        <f t="shared" si="105"/>
        <v/>
      </c>
      <c r="AL354" s="362" t="str">
        <f t="shared" si="105"/>
        <v/>
      </c>
      <c r="AM354" s="362" t="str">
        <f t="shared" si="105"/>
        <v/>
      </c>
      <c r="AN354" s="362" t="str">
        <f t="shared" si="105"/>
        <v/>
      </c>
      <c r="AO354" s="362" t="str">
        <f t="shared" si="105"/>
        <v/>
      </c>
      <c r="AP354" s="362" t="str">
        <f t="shared" si="105"/>
        <v/>
      </c>
      <c r="AQ354" s="362" t="str">
        <f t="shared" si="105"/>
        <v/>
      </c>
      <c r="AR354" s="362" t="str">
        <f t="shared" si="105"/>
        <v/>
      </c>
      <c r="AS354" s="362" t="str">
        <f t="shared" si="105"/>
        <v/>
      </c>
      <c r="AT354" s="362" t="str">
        <f t="shared" si="105"/>
        <v/>
      </c>
      <c r="AU354" s="362" t="str">
        <f t="shared" si="105"/>
        <v/>
      </c>
      <c r="AV354" s="362" t="str">
        <f t="shared" si="105"/>
        <v/>
      </c>
      <c r="AW354" s="362" t="str">
        <f t="shared" si="105"/>
        <v/>
      </c>
      <c r="AX354" s="362" t="str">
        <f t="shared" si="105"/>
        <v/>
      </c>
      <c r="AY354" s="362" t="str">
        <f t="shared" si="105"/>
        <v/>
      </c>
      <c r="AZ354" s="362" t="str">
        <f t="shared" si="105"/>
        <v/>
      </c>
      <c r="BA354" s="363" t="str">
        <f t="shared" si="105"/>
        <v/>
      </c>
    </row>
    <row r="355" spans="1:53" x14ac:dyDescent="0.2">
      <c r="A355" s="340" t="str">
        <f>IF($B339=COUNT($A346:$A354),"",IF(A354&lt;DATE(YEAR(A354),MONTH($K$4),DAY($K$4)),DATE(YEAR(A354),MONTH($K$4),DAY($K$4)),IF(A354&lt;DATE(YEAR(A354),MONTH($K$5),DAY($K$5)),DATE(YEAR(A354),MONTH($K$5),DAY($K$5)),IF(A354&lt;DATE(YEAR(A354),MONTH($K$6),DAY($K$6)),DATE(YEAR(A354),MONTH($K$6),DAY($K$6)),DATE(YEAR(A354)+1,MONTH($K$3),DAY($K$3))))))</f>
        <v/>
      </c>
      <c r="B355" s="335" t="str">
        <f t="shared" si="101"/>
        <v/>
      </c>
      <c r="C355" s="362" t="str">
        <f t="shared" si="102"/>
        <v/>
      </c>
      <c r="D355" s="362" t="str">
        <f t="shared" si="105"/>
        <v/>
      </c>
      <c r="E355" s="362" t="str">
        <f t="shared" si="105"/>
        <v/>
      </c>
      <c r="F355" s="362" t="str">
        <f t="shared" si="105"/>
        <v/>
      </c>
      <c r="G355" s="362" t="str">
        <f t="shared" si="105"/>
        <v/>
      </c>
      <c r="H355" s="362" t="str">
        <f t="shared" si="105"/>
        <v/>
      </c>
      <c r="I355" s="362" t="str">
        <f t="shared" si="105"/>
        <v/>
      </c>
      <c r="J355" s="362" t="str">
        <f t="shared" si="105"/>
        <v/>
      </c>
      <c r="K355" s="362" t="str">
        <f t="shared" si="105"/>
        <v/>
      </c>
      <c r="L355" s="362" t="str">
        <f t="shared" si="105"/>
        <v/>
      </c>
      <c r="M355" s="362" t="str">
        <f t="shared" si="105"/>
        <v/>
      </c>
      <c r="N355" s="362" t="str">
        <f t="shared" si="105"/>
        <v/>
      </c>
      <c r="O355" s="362" t="str">
        <f t="shared" si="105"/>
        <v/>
      </c>
      <c r="P355" s="362" t="str">
        <f t="shared" si="105"/>
        <v/>
      </c>
      <c r="Q355" s="362" t="str">
        <f t="shared" si="105"/>
        <v/>
      </c>
      <c r="R355" s="362" t="str">
        <f t="shared" si="105"/>
        <v/>
      </c>
      <c r="S355" s="362" t="str">
        <f t="shared" si="105"/>
        <v/>
      </c>
      <c r="T355" s="362" t="str">
        <f t="shared" si="105"/>
        <v/>
      </c>
      <c r="U355" s="362" t="str">
        <f t="shared" si="105"/>
        <v/>
      </c>
      <c r="V355" s="362" t="str">
        <f t="shared" si="105"/>
        <v/>
      </c>
      <c r="W355" s="362" t="str">
        <f t="shared" si="105"/>
        <v/>
      </c>
      <c r="X355" s="362" t="str">
        <f t="shared" si="105"/>
        <v/>
      </c>
      <c r="Y355" s="362" t="str">
        <f t="shared" si="105"/>
        <v/>
      </c>
      <c r="Z355" s="362" t="str">
        <f t="shared" si="105"/>
        <v/>
      </c>
      <c r="AA355" s="362" t="str">
        <f t="shared" si="105"/>
        <v/>
      </c>
      <c r="AB355" s="362" t="str">
        <f t="shared" si="105"/>
        <v/>
      </c>
      <c r="AC355" s="362" t="str">
        <f t="shared" si="105"/>
        <v/>
      </c>
      <c r="AD355" s="362" t="str">
        <f t="shared" si="105"/>
        <v/>
      </c>
      <c r="AE355" s="362" t="str">
        <f t="shared" si="105"/>
        <v/>
      </c>
      <c r="AF355" s="362" t="str">
        <f t="shared" si="105"/>
        <v/>
      </c>
      <c r="AG355" s="362" t="str">
        <f t="shared" si="105"/>
        <v/>
      </c>
      <c r="AH355" s="362" t="str">
        <f t="shared" si="105"/>
        <v/>
      </c>
      <c r="AI355" s="362" t="str">
        <f t="shared" si="105"/>
        <v/>
      </c>
      <c r="AJ355" s="362" t="str">
        <f t="shared" si="105"/>
        <v/>
      </c>
      <c r="AK355" s="362" t="str">
        <f t="shared" si="105"/>
        <v/>
      </c>
      <c r="AL355" s="362" t="str">
        <f t="shared" si="105"/>
        <v/>
      </c>
      <c r="AM355" s="362" t="str">
        <f t="shared" si="105"/>
        <v/>
      </c>
      <c r="AN355" s="362" t="str">
        <f t="shared" si="105"/>
        <v/>
      </c>
      <c r="AO355" s="362" t="str">
        <f t="shared" si="105"/>
        <v/>
      </c>
      <c r="AP355" s="362" t="str">
        <f t="shared" si="105"/>
        <v/>
      </c>
      <c r="AQ355" s="362" t="str">
        <f t="shared" si="105"/>
        <v/>
      </c>
      <c r="AR355" s="362" t="str">
        <f t="shared" si="105"/>
        <v/>
      </c>
      <c r="AS355" s="362" t="str">
        <f t="shared" si="105"/>
        <v/>
      </c>
      <c r="AT355" s="362" t="str">
        <f t="shared" si="105"/>
        <v/>
      </c>
      <c r="AU355" s="362" t="str">
        <f t="shared" si="105"/>
        <v/>
      </c>
      <c r="AV355" s="362" t="str">
        <f t="shared" si="105"/>
        <v/>
      </c>
      <c r="AW355" s="362" t="str">
        <f t="shared" si="105"/>
        <v/>
      </c>
      <c r="AX355" s="362" t="str">
        <f t="shared" si="105"/>
        <v/>
      </c>
      <c r="AY355" s="362" t="str">
        <f t="shared" si="105"/>
        <v/>
      </c>
      <c r="AZ355" s="362" t="str">
        <f t="shared" si="105"/>
        <v/>
      </c>
      <c r="BA355" s="363" t="str">
        <f t="shared" si="105"/>
        <v/>
      </c>
    </row>
    <row r="356" spans="1:53" x14ac:dyDescent="0.2">
      <c r="A356" s="340" t="str">
        <f>IF($B339=COUNT($A346:$A355),"",IF(A355&lt;DATE(YEAR(A355),MONTH($K$4),DAY($K$4)),DATE(YEAR(A355),MONTH($K$4),DAY($K$4)),IF(A355&lt;DATE(YEAR(A355),MONTH($K$5),DAY($K$5)),DATE(YEAR(A355),MONTH($K$5),DAY($K$5)),IF(A355&lt;DATE(YEAR(A355),MONTH($K$6),DAY($K$6)),DATE(YEAR(A355),MONTH($K$6),DAY($K$6)),DATE(YEAR(A355)+1,MONTH($K$3),DAY($K$3))))))</f>
        <v/>
      </c>
      <c r="B356" s="335" t="str">
        <f t="shared" si="101"/>
        <v/>
      </c>
      <c r="C356" s="362" t="str">
        <f t="shared" si="102"/>
        <v/>
      </c>
      <c r="D356" s="362" t="str">
        <f t="shared" si="105"/>
        <v/>
      </c>
      <c r="E356" s="362" t="str">
        <f t="shared" si="105"/>
        <v/>
      </c>
      <c r="F356" s="362" t="str">
        <f t="shared" si="105"/>
        <v/>
      </c>
      <c r="G356" s="362" t="str">
        <f t="shared" si="105"/>
        <v/>
      </c>
      <c r="H356" s="362" t="str">
        <f t="shared" si="105"/>
        <v/>
      </c>
      <c r="I356" s="362" t="str">
        <f t="shared" si="105"/>
        <v/>
      </c>
      <c r="J356" s="362" t="str">
        <f t="shared" si="105"/>
        <v/>
      </c>
      <c r="K356" s="362" t="str">
        <f t="shared" si="105"/>
        <v/>
      </c>
      <c r="L356" s="362" t="str">
        <f t="shared" si="105"/>
        <v/>
      </c>
      <c r="M356" s="362" t="str">
        <f t="shared" si="105"/>
        <v/>
      </c>
      <c r="N356" s="362" t="str">
        <f t="shared" si="105"/>
        <v/>
      </c>
      <c r="O356" s="362" t="str">
        <f t="shared" si="105"/>
        <v/>
      </c>
      <c r="P356" s="362" t="str">
        <f t="shared" si="105"/>
        <v/>
      </c>
      <c r="Q356" s="362" t="str">
        <f t="shared" si="105"/>
        <v/>
      </c>
      <c r="R356" s="362" t="str">
        <f t="shared" si="105"/>
        <v/>
      </c>
      <c r="S356" s="362" t="str">
        <f t="shared" si="105"/>
        <v/>
      </c>
      <c r="T356" s="362" t="str">
        <f t="shared" si="105"/>
        <v/>
      </c>
      <c r="U356" s="362" t="str">
        <f t="shared" si="105"/>
        <v/>
      </c>
      <c r="V356" s="362" t="str">
        <f t="shared" si="105"/>
        <v/>
      </c>
      <c r="W356" s="362" t="str">
        <f t="shared" si="105"/>
        <v/>
      </c>
      <c r="X356" s="362" t="str">
        <f t="shared" si="105"/>
        <v/>
      </c>
      <c r="Y356" s="362" t="str">
        <f t="shared" si="105"/>
        <v/>
      </c>
      <c r="Z356" s="362" t="str">
        <f t="shared" si="105"/>
        <v/>
      </c>
      <c r="AA356" s="362" t="str">
        <f t="shared" si="105"/>
        <v/>
      </c>
      <c r="AB356" s="362" t="str">
        <f t="shared" si="105"/>
        <v/>
      </c>
      <c r="AC356" s="362" t="str">
        <f t="shared" si="105"/>
        <v/>
      </c>
      <c r="AD356" s="362" t="str">
        <f t="shared" si="105"/>
        <v/>
      </c>
      <c r="AE356" s="362" t="str">
        <f t="shared" si="105"/>
        <v/>
      </c>
      <c r="AF356" s="362" t="str">
        <f t="shared" si="105"/>
        <v/>
      </c>
      <c r="AG356" s="362" t="str">
        <f t="shared" si="105"/>
        <v/>
      </c>
      <c r="AH356" s="362" t="str">
        <f t="shared" si="105"/>
        <v/>
      </c>
      <c r="AI356" s="362" t="str">
        <f t="shared" si="105"/>
        <v/>
      </c>
      <c r="AJ356" s="362" t="str">
        <f t="shared" si="105"/>
        <v/>
      </c>
      <c r="AK356" s="362" t="str">
        <f t="shared" si="105"/>
        <v/>
      </c>
      <c r="AL356" s="362" t="str">
        <f t="shared" si="105"/>
        <v/>
      </c>
      <c r="AM356" s="362" t="str">
        <f t="shared" si="105"/>
        <v/>
      </c>
      <c r="AN356" s="362" t="str">
        <f t="shared" si="105"/>
        <v/>
      </c>
      <c r="AO356" s="362" t="str">
        <f t="shared" si="105"/>
        <v/>
      </c>
      <c r="AP356" s="362" t="str">
        <f t="shared" si="105"/>
        <v/>
      </c>
      <c r="AQ356" s="362" t="str">
        <f t="shared" si="105"/>
        <v/>
      </c>
      <c r="AR356" s="362" t="str">
        <f t="shared" si="105"/>
        <v/>
      </c>
      <c r="AS356" s="362" t="str">
        <f t="shared" si="105"/>
        <v/>
      </c>
      <c r="AT356" s="362" t="str">
        <f t="shared" si="105"/>
        <v/>
      </c>
      <c r="AU356" s="362" t="str">
        <f t="shared" si="105"/>
        <v/>
      </c>
      <c r="AV356" s="362" t="str">
        <f t="shared" si="105"/>
        <v/>
      </c>
      <c r="AW356" s="362" t="str">
        <f t="shared" si="105"/>
        <v/>
      </c>
      <c r="AX356" s="362" t="str">
        <f t="shared" si="105"/>
        <v/>
      </c>
      <c r="AY356" s="362" t="str">
        <f t="shared" si="105"/>
        <v/>
      </c>
      <c r="AZ356" s="362" t="str">
        <f t="shared" si="105"/>
        <v/>
      </c>
      <c r="BA356" s="363" t="str">
        <f t="shared" si="105"/>
        <v/>
      </c>
    </row>
    <row r="357" spans="1:53" x14ac:dyDescent="0.2">
      <c r="A357" s="340" t="str">
        <f>IF($B339=COUNT($A346:$A356),"",IF(A356&lt;DATE(YEAR(A356),MONTH($K$4),DAY($K$4)),DATE(YEAR(A356),MONTH($K$4),DAY($K$4)),IF(A356&lt;DATE(YEAR(A356),MONTH($K$5),DAY($K$5)),DATE(YEAR(A356),MONTH($K$5),DAY($K$5)),IF(A356&lt;DATE(YEAR(A356),MONTH($K$6),DAY($K$6)),DATE(YEAR(A356),MONTH($K$6),DAY($K$6)),DATE(YEAR(A356)+1,MONTH($K$3),DAY($K$3))))))</f>
        <v/>
      </c>
      <c r="B357" s="335" t="str">
        <f t="shared" si="101"/>
        <v/>
      </c>
      <c r="C357" s="362" t="str">
        <f t="shared" si="102"/>
        <v/>
      </c>
      <c r="D357" s="362" t="str">
        <f t="shared" si="105"/>
        <v/>
      </c>
      <c r="E357" s="362" t="str">
        <f t="shared" si="105"/>
        <v/>
      </c>
      <c r="F357" s="362" t="str">
        <f t="shared" si="105"/>
        <v/>
      </c>
      <c r="G357" s="362" t="str">
        <f t="shared" si="105"/>
        <v/>
      </c>
      <c r="H357" s="362" t="str">
        <f t="shared" si="105"/>
        <v/>
      </c>
      <c r="I357" s="362" t="str">
        <f t="shared" si="105"/>
        <v/>
      </c>
      <c r="J357" s="362" t="str">
        <f t="shared" si="105"/>
        <v/>
      </c>
      <c r="K357" s="362" t="str">
        <f t="shared" si="105"/>
        <v/>
      </c>
      <c r="L357" s="362" t="str">
        <f t="shared" si="105"/>
        <v/>
      </c>
      <c r="M357" s="362" t="str">
        <f t="shared" si="105"/>
        <v/>
      </c>
      <c r="N357" s="362" t="str">
        <f t="shared" si="105"/>
        <v/>
      </c>
      <c r="O357" s="362" t="str">
        <f t="shared" si="105"/>
        <v/>
      </c>
      <c r="P357" s="362" t="str">
        <f t="shared" si="105"/>
        <v/>
      </c>
      <c r="Q357" s="362" t="str">
        <f t="shared" si="105"/>
        <v/>
      </c>
      <c r="R357" s="362" t="str">
        <f t="shared" si="105"/>
        <v/>
      </c>
      <c r="S357" s="362" t="str">
        <f t="shared" si="105"/>
        <v/>
      </c>
      <c r="T357" s="362" t="str">
        <f t="shared" si="105"/>
        <v/>
      </c>
      <c r="U357" s="362" t="str">
        <f t="shared" si="105"/>
        <v/>
      </c>
      <c r="V357" s="362" t="str">
        <f t="shared" si="105"/>
        <v/>
      </c>
      <c r="W357" s="362" t="str">
        <f t="shared" si="105"/>
        <v/>
      </c>
      <c r="X357" s="362" t="str">
        <f t="shared" si="105"/>
        <v/>
      </c>
      <c r="Y357" s="362" t="str">
        <f t="shared" si="105"/>
        <v/>
      </c>
      <c r="Z357" s="362" t="str">
        <f t="shared" si="105"/>
        <v/>
      </c>
      <c r="AA357" s="362" t="str">
        <f t="shared" si="105"/>
        <v/>
      </c>
      <c r="AB357" s="362" t="str">
        <f t="shared" si="105"/>
        <v/>
      </c>
      <c r="AC357" s="362" t="str">
        <f t="shared" ref="D357:BA362" si="106">IF(AND(ISNUMBER($A357),AC$46&gt;AC$47),AC$343/$B$339,"")</f>
        <v/>
      </c>
      <c r="AD357" s="362" t="str">
        <f t="shared" si="106"/>
        <v/>
      </c>
      <c r="AE357" s="362" t="str">
        <f t="shared" si="106"/>
        <v/>
      </c>
      <c r="AF357" s="362" t="str">
        <f t="shared" si="106"/>
        <v/>
      </c>
      <c r="AG357" s="362" t="str">
        <f t="shared" si="106"/>
        <v/>
      </c>
      <c r="AH357" s="362" t="str">
        <f t="shared" si="106"/>
        <v/>
      </c>
      <c r="AI357" s="362" t="str">
        <f t="shared" si="106"/>
        <v/>
      </c>
      <c r="AJ357" s="362" t="str">
        <f t="shared" si="106"/>
        <v/>
      </c>
      <c r="AK357" s="362" t="str">
        <f t="shared" si="106"/>
        <v/>
      </c>
      <c r="AL357" s="362" t="str">
        <f t="shared" si="106"/>
        <v/>
      </c>
      <c r="AM357" s="362" t="str">
        <f t="shared" si="106"/>
        <v/>
      </c>
      <c r="AN357" s="362" t="str">
        <f t="shared" si="106"/>
        <v/>
      </c>
      <c r="AO357" s="362" t="str">
        <f t="shared" si="106"/>
        <v/>
      </c>
      <c r="AP357" s="362" t="str">
        <f t="shared" si="106"/>
        <v/>
      </c>
      <c r="AQ357" s="362" t="str">
        <f t="shared" si="106"/>
        <v/>
      </c>
      <c r="AR357" s="362" t="str">
        <f t="shared" si="106"/>
        <v/>
      </c>
      <c r="AS357" s="362" t="str">
        <f t="shared" si="106"/>
        <v/>
      </c>
      <c r="AT357" s="362" t="str">
        <f t="shared" si="106"/>
        <v/>
      </c>
      <c r="AU357" s="362" t="str">
        <f t="shared" si="106"/>
        <v/>
      </c>
      <c r="AV357" s="362" t="str">
        <f t="shared" si="106"/>
        <v/>
      </c>
      <c r="AW357" s="362" t="str">
        <f t="shared" si="106"/>
        <v/>
      </c>
      <c r="AX357" s="362" t="str">
        <f t="shared" si="106"/>
        <v/>
      </c>
      <c r="AY357" s="362" t="str">
        <f t="shared" si="106"/>
        <v/>
      </c>
      <c r="AZ357" s="362" t="str">
        <f t="shared" si="106"/>
        <v/>
      </c>
      <c r="BA357" s="363" t="str">
        <f t="shared" si="106"/>
        <v/>
      </c>
    </row>
    <row r="358" spans="1:53" x14ac:dyDescent="0.2">
      <c r="A358" s="340" t="str">
        <f>IF($B339=COUNT($A346:$A357),"",IF(A357&lt;DATE(YEAR(A357),MONTH($K$4),DAY($K$4)),DATE(YEAR(A357),MONTH($K$4),DAY($K$4)),IF(A357&lt;DATE(YEAR(A357),MONTH($K$5),DAY($K$5)),DATE(YEAR(A357),MONTH($K$5),DAY($K$5)),IF(A357&lt;DATE(YEAR(A357),MONTH($K$6),DAY($K$6)),DATE(YEAR(A357),MONTH($K$6),DAY($K$6)),DATE(YEAR(A357)+1,MONTH($K$3),DAY($K$3))))))</f>
        <v/>
      </c>
      <c r="B358" s="335" t="str">
        <f t="shared" si="101"/>
        <v/>
      </c>
      <c r="C358" s="362" t="str">
        <f t="shared" si="102"/>
        <v/>
      </c>
      <c r="D358" s="362" t="str">
        <f t="shared" si="106"/>
        <v/>
      </c>
      <c r="E358" s="362" t="str">
        <f t="shared" si="106"/>
        <v/>
      </c>
      <c r="F358" s="362" t="str">
        <f t="shared" si="106"/>
        <v/>
      </c>
      <c r="G358" s="362" t="str">
        <f t="shared" si="106"/>
        <v/>
      </c>
      <c r="H358" s="362" t="str">
        <f t="shared" si="106"/>
        <v/>
      </c>
      <c r="I358" s="362" t="str">
        <f t="shared" si="106"/>
        <v/>
      </c>
      <c r="J358" s="362" t="str">
        <f t="shared" si="106"/>
        <v/>
      </c>
      <c r="K358" s="362" t="str">
        <f t="shared" si="106"/>
        <v/>
      </c>
      <c r="L358" s="362" t="str">
        <f t="shared" si="106"/>
        <v/>
      </c>
      <c r="M358" s="362" t="str">
        <f t="shared" si="106"/>
        <v/>
      </c>
      <c r="N358" s="362" t="str">
        <f t="shared" si="106"/>
        <v/>
      </c>
      <c r="O358" s="362" t="str">
        <f t="shared" si="106"/>
        <v/>
      </c>
      <c r="P358" s="362" t="str">
        <f t="shared" si="106"/>
        <v/>
      </c>
      <c r="Q358" s="362" t="str">
        <f t="shared" si="106"/>
        <v/>
      </c>
      <c r="R358" s="362" t="str">
        <f t="shared" si="106"/>
        <v/>
      </c>
      <c r="S358" s="362" t="str">
        <f t="shared" si="106"/>
        <v/>
      </c>
      <c r="T358" s="362" t="str">
        <f t="shared" si="106"/>
        <v/>
      </c>
      <c r="U358" s="362" t="str">
        <f t="shared" si="106"/>
        <v/>
      </c>
      <c r="V358" s="362" t="str">
        <f t="shared" si="106"/>
        <v/>
      </c>
      <c r="W358" s="362" t="str">
        <f t="shared" si="106"/>
        <v/>
      </c>
      <c r="X358" s="362" t="str">
        <f t="shared" si="106"/>
        <v/>
      </c>
      <c r="Y358" s="362" t="str">
        <f t="shared" si="106"/>
        <v/>
      </c>
      <c r="Z358" s="362" t="str">
        <f t="shared" si="106"/>
        <v/>
      </c>
      <c r="AA358" s="362" t="str">
        <f t="shared" si="106"/>
        <v/>
      </c>
      <c r="AB358" s="362" t="str">
        <f t="shared" si="106"/>
        <v/>
      </c>
      <c r="AC358" s="362" t="str">
        <f t="shared" si="106"/>
        <v/>
      </c>
      <c r="AD358" s="362" t="str">
        <f t="shared" si="106"/>
        <v/>
      </c>
      <c r="AE358" s="362" t="str">
        <f t="shared" si="106"/>
        <v/>
      </c>
      <c r="AF358" s="362" t="str">
        <f t="shared" si="106"/>
        <v/>
      </c>
      <c r="AG358" s="362" t="str">
        <f t="shared" si="106"/>
        <v/>
      </c>
      <c r="AH358" s="362" t="str">
        <f t="shared" si="106"/>
        <v/>
      </c>
      <c r="AI358" s="362" t="str">
        <f t="shared" si="106"/>
        <v/>
      </c>
      <c r="AJ358" s="362" t="str">
        <f t="shared" si="106"/>
        <v/>
      </c>
      <c r="AK358" s="362" t="str">
        <f t="shared" si="106"/>
        <v/>
      </c>
      <c r="AL358" s="362" t="str">
        <f t="shared" si="106"/>
        <v/>
      </c>
      <c r="AM358" s="362" t="str">
        <f t="shared" si="106"/>
        <v/>
      </c>
      <c r="AN358" s="362" t="str">
        <f t="shared" si="106"/>
        <v/>
      </c>
      <c r="AO358" s="362" t="str">
        <f t="shared" si="106"/>
        <v/>
      </c>
      <c r="AP358" s="362" t="str">
        <f t="shared" si="106"/>
        <v/>
      </c>
      <c r="AQ358" s="362" t="str">
        <f t="shared" si="106"/>
        <v/>
      </c>
      <c r="AR358" s="362" t="str">
        <f t="shared" si="106"/>
        <v/>
      </c>
      <c r="AS358" s="362" t="str">
        <f t="shared" si="106"/>
        <v/>
      </c>
      <c r="AT358" s="362" t="str">
        <f t="shared" si="106"/>
        <v/>
      </c>
      <c r="AU358" s="362" t="str">
        <f t="shared" si="106"/>
        <v/>
      </c>
      <c r="AV358" s="362" t="str">
        <f t="shared" si="106"/>
        <v/>
      </c>
      <c r="AW358" s="362" t="str">
        <f t="shared" si="106"/>
        <v/>
      </c>
      <c r="AX358" s="362" t="str">
        <f t="shared" si="106"/>
        <v/>
      </c>
      <c r="AY358" s="362" t="str">
        <f t="shared" si="106"/>
        <v/>
      </c>
      <c r="AZ358" s="362" t="str">
        <f t="shared" si="106"/>
        <v/>
      </c>
      <c r="BA358" s="363" t="str">
        <f t="shared" si="106"/>
        <v/>
      </c>
    </row>
    <row r="359" spans="1:53" x14ac:dyDescent="0.2">
      <c r="A359" s="340" t="str">
        <f>IF($B339=COUNT($A346:$A358),"",IF(A358&lt;DATE(YEAR(A358),MONTH($K$4),DAY($K$4)),DATE(YEAR(A358),MONTH($K$4),DAY($K$4)),IF(A358&lt;DATE(YEAR(A358),MONTH($K$5),DAY($K$5)),DATE(YEAR(A358),MONTH($K$5),DAY($K$5)),IF(A358&lt;DATE(YEAR(A358),MONTH($K$6),DAY($K$6)),DATE(YEAR(A358),MONTH($K$6),DAY($K$6)),DATE(YEAR(A358)+1,MONTH($K$3),DAY($K$3))))))</f>
        <v/>
      </c>
      <c r="B359" s="335" t="str">
        <f t="shared" si="101"/>
        <v/>
      </c>
      <c r="C359" s="362" t="str">
        <f t="shared" si="102"/>
        <v/>
      </c>
      <c r="D359" s="362" t="str">
        <f t="shared" si="106"/>
        <v/>
      </c>
      <c r="E359" s="362" t="str">
        <f t="shared" si="106"/>
        <v/>
      </c>
      <c r="F359" s="362" t="str">
        <f t="shared" si="106"/>
        <v/>
      </c>
      <c r="G359" s="362" t="str">
        <f t="shared" si="106"/>
        <v/>
      </c>
      <c r="H359" s="362" t="str">
        <f t="shared" si="106"/>
        <v/>
      </c>
      <c r="I359" s="362" t="str">
        <f t="shared" si="106"/>
        <v/>
      </c>
      <c r="J359" s="362" t="str">
        <f t="shared" si="106"/>
        <v/>
      </c>
      <c r="K359" s="362" t="str">
        <f t="shared" si="106"/>
        <v/>
      </c>
      <c r="L359" s="362" t="str">
        <f t="shared" si="106"/>
        <v/>
      </c>
      <c r="M359" s="362" t="str">
        <f t="shared" si="106"/>
        <v/>
      </c>
      <c r="N359" s="362" t="str">
        <f t="shared" si="106"/>
        <v/>
      </c>
      <c r="O359" s="362" t="str">
        <f t="shared" si="106"/>
        <v/>
      </c>
      <c r="P359" s="362" t="str">
        <f t="shared" si="106"/>
        <v/>
      </c>
      <c r="Q359" s="362" t="str">
        <f t="shared" si="106"/>
        <v/>
      </c>
      <c r="R359" s="362" t="str">
        <f t="shared" si="106"/>
        <v/>
      </c>
      <c r="S359" s="362" t="str">
        <f t="shared" si="106"/>
        <v/>
      </c>
      <c r="T359" s="362" t="str">
        <f t="shared" si="106"/>
        <v/>
      </c>
      <c r="U359" s="362" t="str">
        <f t="shared" si="106"/>
        <v/>
      </c>
      <c r="V359" s="362" t="str">
        <f t="shared" si="106"/>
        <v/>
      </c>
      <c r="W359" s="362" t="str">
        <f t="shared" si="106"/>
        <v/>
      </c>
      <c r="X359" s="362" t="str">
        <f t="shared" si="106"/>
        <v/>
      </c>
      <c r="Y359" s="362" t="str">
        <f t="shared" si="106"/>
        <v/>
      </c>
      <c r="Z359" s="362" t="str">
        <f t="shared" si="106"/>
        <v/>
      </c>
      <c r="AA359" s="362" t="str">
        <f t="shared" si="106"/>
        <v/>
      </c>
      <c r="AB359" s="362" t="str">
        <f t="shared" si="106"/>
        <v/>
      </c>
      <c r="AC359" s="362" t="str">
        <f t="shared" si="106"/>
        <v/>
      </c>
      <c r="AD359" s="362" t="str">
        <f t="shared" si="106"/>
        <v/>
      </c>
      <c r="AE359" s="362" t="str">
        <f t="shared" si="106"/>
        <v/>
      </c>
      <c r="AF359" s="362" t="str">
        <f t="shared" si="106"/>
        <v/>
      </c>
      <c r="AG359" s="362" t="str">
        <f t="shared" si="106"/>
        <v/>
      </c>
      <c r="AH359" s="362" t="str">
        <f t="shared" si="106"/>
        <v/>
      </c>
      <c r="AI359" s="362" t="str">
        <f t="shared" si="106"/>
        <v/>
      </c>
      <c r="AJ359" s="362" t="str">
        <f t="shared" si="106"/>
        <v/>
      </c>
      <c r="AK359" s="362" t="str">
        <f t="shared" si="106"/>
        <v/>
      </c>
      <c r="AL359" s="362" t="str">
        <f t="shared" si="106"/>
        <v/>
      </c>
      <c r="AM359" s="362" t="str">
        <f t="shared" si="106"/>
        <v/>
      </c>
      <c r="AN359" s="362" t="str">
        <f t="shared" si="106"/>
        <v/>
      </c>
      <c r="AO359" s="362" t="str">
        <f t="shared" si="106"/>
        <v/>
      </c>
      <c r="AP359" s="362" t="str">
        <f t="shared" si="106"/>
        <v/>
      </c>
      <c r="AQ359" s="362" t="str">
        <f t="shared" si="106"/>
        <v/>
      </c>
      <c r="AR359" s="362" t="str">
        <f t="shared" si="106"/>
        <v/>
      </c>
      <c r="AS359" s="362" t="str">
        <f t="shared" si="106"/>
        <v/>
      </c>
      <c r="AT359" s="362" t="str">
        <f t="shared" si="106"/>
        <v/>
      </c>
      <c r="AU359" s="362" t="str">
        <f t="shared" si="106"/>
        <v/>
      </c>
      <c r="AV359" s="362" t="str">
        <f t="shared" si="106"/>
        <v/>
      </c>
      <c r="AW359" s="362" t="str">
        <f t="shared" si="106"/>
        <v/>
      </c>
      <c r="AX359" s="362" t="str">
        <f t="shared" si="106"/>
        <v/>
      </c>
      <c r="AY359" s="362" t="str">
        <f t="shared" si="106"/>
        <v/>
      </c>
      <c r="AZ359" s="362" t="str">
        <f t="shared" si="106"/>
        <v/>
      </c>
      <c r="BA359" s="363" t="str">
        <f t="shared" si="106"/>
        <v/>
      </c>
    </row>
    <row r="360" spans="1:53" x14ac:dyDescent="0.2">
      <c r="A360" s="340" t="str">
        <f>IF($B339=COUNT($A346:$A359),"",IF(A359&lt;DATE(YEAR(A359),MONTH($K$4),DAY($K$4)),DATE(YEAR(A359),MONTH($K$4),DAY($K$4)),IF(A359&lt;DATE(YEAR(A359),MONTH($K$5),DAY($K$5)),DATE(YEAR(A359),MONTH($K$5),DAY($K$5)),IF(A359&lt;DATE(YEAR(A359),MONTH($K$6),DAY($K$6)),DATE(YEAR(A359),MONTH($K$6),DAY($K$6)),DATE(YEAR(A359)+1,MONTH($K$3),DAY($K$3))))))</f>
        <v/>
      </c>
      <c r="B360" s="335" t="str">
        <f t="shared" si="101"/>
        <v/>
      </c>
      <c r="C360" s="362" t="str">
        <f t="shared" si="102"/>
        <v/>
      </c>
      <c r="D360" s="362" t="str">
        <f t="shared" si="106"/>
        <v/>
      </c>
      <c r="E360" s="362" t="str">
        <f t="shared" si="106"/>
        <v/>
      </c>
      <c r="F360" s="362" t="str">
        <f t="shared" si="106"/>
        <v/>
      </c>
      <c r="G360" s="362" t="str">
        <f t="shared" si="106"/>
        <v/>
      </c>
      <c r="H360" s="362" t="str">
        <f t="shared" si="106"/>
        <v/>
      </c>
      <c r="I360" s="362" t="str">
        <f t="shared" si="106"/>
        <v/>
      </c>
      <c r="J360" s="362" t="str">
        <f t="shared" si="106"/>
        <v/>
      </c>
      <c r="K360" s="362" t="str">
        <f t="shared" si="106"/>
        <v/>
      </c>
      <c r="L360" s="362" t="str">
        <f t="shared" si="106"/>
        <v/>
      </c>
      <c r="M360" s="362" t="str">
        <f t="shared" si="106"/>
        <v/>
      </c>
      <c r="N360" s="362" t="str">
        <f t="shared" si="106"/>
        <v/>
      </c>
      <c r="O360" s="362" t="str">
        <f t="shared" si="106"/>
        <v/>
      </c>
      <c r="P360" s="362" t="str">
        <f t="shared" si="106"/>
        <v/>
      </c>
      <c r="Q360" s="362" t="str">
        <f t="shared" si="106"/>
        <v/>
      </c>
      <c r="R360" s="362" t="str">
        <f t="shared" si="106"/>
        <v/>
      </c>
      <c r="S360" s="362" t="str">
        <f t="shared" si="106"/>
        <v/>
      </c>
      <c r="T360" s="362" t="str">
        <f t="shared" si="106"/>
        <v/>
      </c>
      <c r="U360" s="362" t="str">
        <f t="shared" si="106"/>
        <v/>
      </c>
      <c r="V360" s="362" t="str">
        <f t="shared" si="106"/>
        <v/>
      </c>
      <c r="W360" s="362" t="str">
        <f t="shared" si="106"/>
        <v/>
      </c>
      <c r="X360" s="362" t="str">
        <f t="shared" si="106"/>
        <v/>
      </c>
      <c r="Y360" s="362" t="str">
        <f t="shared" si="106"/>
        <v/>
      </c>
      <c r="Z360" s="362" t="str">
        <f t="shared" si="106"/>
        <v/>
      </c>
      <c r="AA360" s="362" t="str">
        <f t="shared" si="106"/>
        <v/>
      </c>
      <c r="AB360" s="362" t="str">
        <f t="shared" si="106"/>
        <v/>
      </c>
      <c r="AC360" s="362" t="str">
        <f t="shared" si="106"/>
        <v/>
      </c>
      <c r="AD360" s="362" t="str">
        <f t="shared" si="106"/>
        <v/>
      </c>
      <c r="AE360" s="362" t="str">
        <f t="shared" si="106"/>
        <v/>
      </c>
      <c r="AF360" s="362" t="str">
        <f t="shared" si="106"/>
        <v/>
      </c>
      <c r="AG360" s="362" t="str">
        <f t="shared" si="106"/>
        <v/>
      </c>
      <c r="AH360" s="362" t="str">
        <f t="shared" si="106"/>
        <v/>
      </c>
      <c r="AI360" s="362" t="str">
        <f t="shared" si="106"/>
        <v/>
      </c>
      <c r="AJ360" s="362" t="str">
        <f t="shared" si="106"/>
        <v/>
      </c>
      <c r="AK360" s="362" t="str">
        <f t="shared" si="106"/>
        <v/>
      </c>
      <c r="AL360" s="362" t="str">
        <f t="shared" si="106"/>
        <v/>
      </c>
      <c r="AM360" s="362" t="str">
        <f t="shared" si="106"/>
        <v/>
      </c>
      <c r="AN360" s="362" t="str">
        <f t="shared" si="106"/>
        <v/>
      </c>
      <c r="AO360" s="362" t="str">
        <f t="shared" si="106"/>
        <v/>
      </c>
      <c r="AP360" s="362" t="str">
        <f t="shared" si="106"/>
        <v/>
      </c>
      <c r="AQ360" s="362" t="str">
        <f t="shared" si="106"/>
        <v/>
      </c>
      <c r="AR360" s="362" t="str">
        <f t="shared" si="106"/>
        <v/>
      </c>
      <c r="AS360" s="362" t="str">
        <f t="shared" si="106"/>
        <v/>
      </c>
      <c r="AT360" s="362" t="str">
        <f t="shared" si="106"/>
        <v/>
      </c>
      <c r="AU360" s="362" t="str">
        <f t="shared" si="106"/>
        <v/>
      </c>
      <c r="AV360" s="362" t="str">
        <f t="shared" si="106"/>
        <v/>
      </c>
      <c r="AW360" s="362" t="str">
        <f t="shared" si="106"/>
        <v/>
      </c>
      <c r="AX360" s="362" t="str">
        <f t="shared" si="106"/>
        <v/>
      </c>
      <c r="AY360" s="362" t="str">
        <f t="shared" si="106"/>
        <v/>
      </c>
      <c r="AZ360" s="362" t="str">
        <f t="shared" si="106"/>
        <v/>
      </c>
      <c r="BA360" s="363" t="str">
        <f t="shared" si="106"/>
        <v/>
      </c>
    </row>
    <row r="361" spans="1:53" x14ac:dyDescent="0.2">
      <c r="A361" s="340" t="str">
        <f>IF($B339=COUNT($A346:$A360),"",IF(A360&lt;DATE(YEAR(A360),MONTH($K$4),DAY($K$4)),DATE(YEAR(A360),MONTH($K$4),DAY($K$4)),IF(A360&lt;DATE(YEAR(A360),MONTH($K$5),DAY($K$5)),DATE(YEAR(A360),MONTH($K$5),DAY($K$5)),IF(A360&lt;DATE(YEAR(A360),MONTH($K$6),DAY($K$6)),DATE(YEAR(A360),MONTH($K$6),DAY($K$6)),DATE(YEAR(A360)+1,MONTH($K$3),DAY($K$3))))))</f>
        <v/>
      </c>
      <c r="B361" s="335" t="str">
        <f t="shared" si="101"/>
        <v/>
      </c>
      <c r="C361" s="362" t="str">
        <f t="shared" si="102"/>
        <v/>
      </c>
      <c r="D361" s="362" t="str">
        <f t="shared" si="106"/>
        <v/>
      </c>
      <c r="E361" s="362" t="str">
        <f t="shared" si="106"/>
        <v/>
      </c>
      <c r="F361" s="362" t="str">
        <f t="shared" si="106"/>
        <v/>
      </c>
      <c r="G361" s="362" t="str">
        <f t="shared" si="106"/>
        <v/>
      </c>
      <c r="H361" s="362" t="str">
        <f t="shared" si="106"/>
        <v/>
      </c>
      <c r="I361" s="362" t="str">
        <f t="shared" si="106"/>
        <v/>
      </c>
      <c r="J361" s="362" t="str">
        <f t="shared" si="106"/>
        <v/>
      </c>
      <c r="K361" s="362" t="str">
        <f t="shared" si="106"/>
        <v/>
      </c>
      <c r="L361" s="362" t="str">
        <f t="shared" si="106"/>
        <v/>
      </c>
      <c r="M361" s="362" t="str">
        <f t="shared" si="106"/>
        <v/>
      </c>
      <c r="N361" s="362" t="str">
        <f t="shared" si="106"/>
        <v/>
      </c>
      <c r="O361" s="362" t="str">
        <f t="shared" si="106"/>
        <v/>
      </c>
      <c r="P361" s="362" t="str">
        <f t="shared" si="106"/>
        <v/>
      </c>
      <c r="Q361" s="362" t="str">
        <f t="shared" si="106"/>
        <v/>
      </c>
      <c r="R361" s="362" t="str">
        <f t="shared" si="106"/>
        <v/>
      </c>
      <c r="S361" s="362" t="str">
        <f t="shared" si="106"/>
        <v/>
      </c>
      <c r="T361" s="362" t="str">
        <f t="shared" si="106"/>
        <v/>
      </c>
      <c r="U361" s="362" t="str">
        <f t="shared" si="106"/>
        <v/>
      </c>
      <c r="V361" s="362" t="str">
        <f t="shared" si="106"/>
        <v/>
      </c>
      <c r="W361" s="362" t="str">
        <f t="shared" si="106"/>
        <v/>
      </c>
      <c r="X361" s="362" t="str">
        <f t="shared" si="106"/>
        <v/>
      </c>
      <c r="Y361" s="362" t="str">
        <f t="shared" si="106"/>
        <v/>
      </c>
      <c r="Z361" s="362" t="str">
        <f t="shared" si="106"/>
        <v/>
      </c>
      <c r="AA361" s="362" t="str">
        <f t="shared" si="106"/>
        <v/>
      </c>
      <c r="AB361" s="362" t="str">
        <f t="shared" si="106"/>
        <v/>
      </c>
      <c r="AC361" s="362" t="str">
        <f t="shared" si="106"/>
        <v/>
      </c>
      <c r="AD361" s="362" t="str">
        <f t="shared" si="106"/>
        <v/>
      </c>
      <c r="AE361" s="362" t="str">
        <f t="shared" si="106"/>
        <v/>
      </c>
      <c r="AF361" s="362" t="str">
        <f t="shared" si="106"/>
        <v/>
      </c>
      <c r="AG361" s="362" t="str">
        <f t="shared" si="106"/>
        <v/>
      </c>
      <c r="AH361" s="362" t="str">
        <f t="shared" si="106"/>
        <v/>
      </c>
      <c r="AI361" s="362" t="str">
        <f t="shared" si="106"/>
        <v/>
      </c>
      <c r="AJ361" s="362" t="str">
        <f t="shared" si="106"/>
        <v/>
      </c>
      <c r="AK361" s="362" t="str">
        <f t="shared" si="106"/>
        <v/>
      </c>
      <c r="AL361" s="362" t="str">
        <f t="shared" si="106"/>
        <v/>
      </c>
      <c r="AM361" s="362" t="str">
        <f t="shared" si="106"/>
        <v/>
      </c>
      <c r="AN361" s="362" t="str">
        <f t="shared" si="106"/>
        <v/>
      </c>
      <c r="AO361" s="362" t="str">
        <f t="shared" si="106"/>
        <v/>
      </c>
      <c r="AP361" s="362" t="str">
        <f t="shared" si="106"/>
        <v/>
      </c>
      <c r="AQ361" s="362" t="str">
        <f t="shared" si="106"/>
        <v/>
      </c>
      <c r="AR361" s="362" t="str">
        <f t="shared" si="106"/>
        <v/>
      </c>
      <c r="AS361" s="362" t="str">
        <f t="shared" si="106"/>
        <v/>
      </c>
      <c r="AT361" s="362" t="str">
        <f t="shared" si="106"/>
        <v/>
      </c>
      <c r="AU361" s="362" t="str">
        <f t="shared" si="106"/>
        <v/>
      </c>
      <c r="AV361" s="362" t="str">
        <f t="shared" si="106"/>
        <v/>
      </c>
      <c r="AW361" s="362" t="str">
        <f t="shared" si="106"/>
        <v/>
      </c>
      <c r="AX361" s="362" t="str">
        <f t="shared" si="106"/>
        <v/>
      </c>
      <c r="AY361" s="362" t="str">
        <f t="shared" si="106"/>
        <v/>
      </c>
      <c r="AZ361" s="362" t="str">
        <f t="shared" si="106"/>
        <v/>
      </c>
      <c r="BA361" s="363" t="str">
        <f t="shared" si="106"/>
        <v/>
      </c>
    </row>
    <row r="362" spans="1:53" x14ac:dyDescent="0.2">
      <c r="A362" s="340" t="str">
        <f>IF($B339=COUNT($A346:$A361),"",IF(A361&lt;DATE(YEAR(A361),MONTH($K$4),DAY($K$4)),DATE(YEAR(A361),MONTH($K$4),DAY($K$4)),IF(A361&lt;DATE(YEAR(A361),MONTH($K$5),DAY($K$5)),DATE(YEAR(A361),MONTH($K$5),DAY($K$5)),IF(A361&lt;DATE(YEAR(A361),MONTH($K$6),DAY($K$6)),DATE(YEAR(A361),MONTH($K$6),DAY($K$6)),DATE(YEAR(A361)+1,MONTH($K$3),DAY($K$3))))))</f>
        <v/>
      </c>
      <c r="B362" s="335" t="str">
        <f t="shared" si="101"/>
        <v/>
      </c>
      <c r="C362" s="362" t="str">
        <f t="shared" si="102"/>
        <v/>
      </c>
      <c r="D362" s="362" t="str">
        <f t="shared" si="106"/>
        <v/>
      </c>
      <c r="E362" s="362" t="str">
        <f t="shared" si="106"/>
        <v/>
      </c>
      <c r="F362" s="362" t="str">
        <f t="shared" si="106"/>
        <v/>
      </c>
      <c r="G362" s="362" t="str">
        <f t="shared" si="106"/>
        <v/>
      </c>
      <c r="H362" s="362" t="str">
        <f t="shared" si="106"/>
        <v/>
      </c>
      <c r="I362" s="362" t="str">
        <f t="shared" si="106"/>
        <v/>
      </c>
      <c r="J362" s="362" t="str">
        <f t="shared" si="106"/>
        <v/>
      </c>
      <c r="K362" s="362" t="str">
        <f t="shared" si="106"/>
        <v/>
      </c>
      <c r="L362" s="362" t="str">
        <f t="shared" si="106"/>
        <v/>
      </c>
      <c r="M362" s="362" t="str">
        <f t="shared" si="106"/>
        <v/>
      </c>
      <c r="N362" s="362" t="str">
        <f t="shared" si="106"/>
        <v/>
      </c>
      <c r="O362" s="362" t="str">
        <f t="shared" si="106"/>
        <v/>
      </c>
      <c r="P362" s="362" t="str">
        <f t="shared" si="106"/>
        <v/>
      </c>
      <c r="Q362" s="362" t="str">
        <f t="shared" si="106"/>
        <v/>
      </c>
      <c r="R362" s="362" t="str">
        <f t="shared" si="106"/>
        <v/>
      </c>
      <c r="S362" s="362" t="str">
        <f t="shared" si="106"/>
        <v/>
      </c>
      <c r="T362" s="362" t="str">
        <f t="shared" si="106"/>
        <v/>
      </c>
      <c r="U362" s="362" t="str">
        <f t="shared" si="106"/>
        <v/>
      </c>
      <c r="V362" s="362" t="str">
        <f t="shared" si="106"/>
        <v/>
      </c>
      <c r="W362" s="362" t="str">
        <f t="shared" si="106"/>
        <v/>
      </c>
      <c r="X362" s="362" t="str">
        <f t="shared" si="106"/>
        <v/>
      </c>
      <c r="Y362" s="362" t="str">
        <f t="shared" si="106"/>
        <v/>
      </c>
      <c r="Z362" s="362" t="str">
        <f t="shared" si="106"/>
        <v/>
      </c>
      <c r="AA362" s="362" t="str">
        <f t="shared" si="106"/>
        <v/>
      </c>
      <c r="AB362" s="362" t="str">
        <f t="shared" si="106"/>
        <v/>
      </c>
      <c r="AC362" s="362" t="str">
        <f t="shared" si="106"/>
        <v/>
      </c>
      <c r="AD362" s="362" t="str">
        <f t="shared" si="106"/>
        <v/>
      </c>
      <c r="AE362" s="362" t="str">
        <f t="shared" si="106"/>
        <v/>
      </c>
      <c r="AF362" s="362" t="str">
        <f t="shared" si="106"/>
        <v/>
      </c>
      <c r="AG362" s="362" t="str">
        <f t="shared" si="106"/>
        <v/>
      </c>
      <c r="AH362" s="362" t="str">
        <f t="shared" ref="D362:BA365" si="107">IF(AND(ISNUMBER($A362),AH$46&gt;AH$47),AH$343/$B$339,"")</f>
        <v/>
      </c>
      <c r="AI362" s="362" t="str">
        <f t="shared" si="107"/>
        <v/>
      </c>
      <c r="AJ362" s="362" t="str">
        <f t="shared" si="107"/>
        <v/>
      </c>
      <c r="AK362" s="362" t="str">
        <f t="shared" si="107"/>
        <v/>
      </c>
      <c r="AL362" s="362" t="str">
        <f t="shared" si="107"/>
        <v/>
      </c>
      <c r="AM362" s="362" t="str">
        <f t="shared" si="107"/>
        <v/>
      </c>
      <c r="AN362" s="362" t="str">
        <f t="shared" si="107"/>
        <v/>
      </c>
      <c r="AO362" s="362" t="str">
        <f t="shared" si="107"/>
        <v/>
      </c>
      <c r="AP362" s="362" t="str">
        <f t="shared" si="107"/>
        <v/>
      </c>
      <c r="AQ362" s="362" t="str">
        <f t="shared" si="107"/>
        <v/>
      </c>
      <c r="AR362" s="362" t="str">
        <f t="shared" si="107"/>
        <v/>
      </c>
      <c r="AS362" s="362" t="str">
        <f t="shared" si="107"/>
        <v/>
      </c>
      <c r="AT362" s="362" t="str">
        <f t="shared" si="107"/>
        <v/>
      </c>
      <c r="AU362" s="362" t="str">
        <f t="shared" si="107"/>
        <v/>
      </c>
      <c r="AV362" s="362" t="str">
        <f t="shared" si="107"/>
        <v/>
      </c>
      <c r="AW362" s="362" t="str">
        <f t="shared" si="107"/>
        <v/>
      </c>
      <c r="AX362" s="362" t="str">
        <f t="shared" si="107"/>
        <v/>
      </c>
      <c r="AY362" s="362" t="str">
        <f t="shared" si="107"/>
        <v/>
      </c>
      <c r="AZ362" s="362" t="str">
        <f t="shared" si="107"/>
        <v/>
      </c>
      <c r="BA362" s="363" t="str">
        <f t="shared" si="107"/>
        <v/>
      </c>
    </row>
    <row r="363" spans="1:53" x14ac:dyDescent="0.2">
      <c r="A363" s="340" t="str">
        <f>IF($B339=COUNT($A346:$A362),"",IF(A362&lt;DATE(YEAR(A362),MONTH($K$4),DAY($K$4)),DATE(YEAR(A362),MONTH($K$4),DAY($K$4)),IF(A362&lt;DATE(YEAR(A362),MONTH($K$5),DAY($K$5)),DATE(YEAR(A362),MONTH($K$5),DAY($K$5)),IF(A362&lt;DATE(YEAR(A362),MONTH($K$6),DAY($K$6)),DATE(YEAR(A362),MONTH($K$6),DAY($K$6)),DATE(YEAR(A362)+1,MONTH($K$3),DAY($K$3))))))</f>
        <v/>
      </c>
      <c r="B363" s="335" t="str">
        <f t="shared" si="101"/>
        <v/>
      </c>
      <c r="C363" s="362" t="str">
        <f t="shared" si="102"/>
        <v/>
      </c>
      <c r="D363" s="362" t="str">
        <f t="shared" si="107"/>
        <v/>
      </c>
      <c r="E363" s="362" t="str">
        <f t="shared" si="107"/>
        <v/>
      </c>
      <c r="F363" s="362" t="str">
        <f t="shared" si="107"/>
        <v/>
      </c>
      <c r="G363" s="362" t="str">
        <f t="shared" si="107"/>
        <v/>
      </c>
      <c r="H363" s="362" t="str">
        <f t="shared" si="107"/>
        <v/>
      </c>
      <c r="I363" s="362" t="str">
        <f t="shared" si="107"/>
        <v/>
      </c>
      <c r="J363" s="362" t="str">
        <f t="shared" si="107"/>
        <v/>
      </c>
      <c r="K363" s="362" t="str">
        <f t="shared" si="107"/>
        <v/>
      </c>
      <c r="L363" s="362" t="str">
        <f t="shared" si="107"/>
        <v/>
      </c>
      <c r="M363" s="362" t="str">
        <f t="shared" si="107"/>
        <v/>
      </c>
      <c r="N363" s="362" t="str">
        <f t="shared" si="107"/>
        <v/>
      </c>
      <c r="O363" s="362" t="str">
        <f t="shared" si="107"/>
        <v/>
      </c>
      <c r="P363" s="362" t="str">
        <f t="shared" si="107"/>
        <v/>
      </c>
      <c r="Q363" s="362" t="str">
        <f t="shared" si="107"/>
        <v/>
      </c>
      <c r="R363" s="362" t="str">
        <f t="shared" si="107"/>
        <v/>
      </c>
      <c r="S363" s="362" t="str">
        <f t="shared" si="107"/>
        <v/>
      </c>
      <c r="T363" s="362" t="str">
        <f t="shared" si="107"/>
        <v/>
      </c>
      <c r="U363" s="362" t="str">
        <f t="shared" si="107"/>
        <v/>
      </c>
      <c r="V363" s="362" t="str">
        <f t="shared" si="107"/>
        <v/>
      </c>
      <c r="W363" s="362" t="str">
        <f t="shared" si="107"/>
        <v/>
      </c>
      <c r="X363" s="362" t="str">
        <f t="shared" si="107"/>
        <v/>
      </c>
      <c r="Y363" s="362" t="str">
        <f t="shared" si="107"/>
        <v/>
      </c>
      <c r="Z363" s="362" t="str">
        <f t="shared" si="107"/>
        <v/>
      </c>
      <c r="AA363" s="362" t="str">
        <f t="shared" si="107"/>
        <v/>
      </c>
      <c r="AB363" s="362" t="str">
        <f t="shared" si="107"/>
        <v/>
      </c>
      <c r="AC363" s="362" t="str">
        <f t="shared" si="107"/>
        <v/>
      </c>
      <c r="AD363" s="362" t="str">
        <f t="shared" si="107"/>
        <v/>
      </c>
      <c r="AE363" s="362" t="str">
        <f t="shared" si="107"/>
        <v/>
      </c>
      <c r="AF363" s="362" t="str">
        <f t="shared" si="107"/>
        <v/>
      </c>
      <c r="AG363" s="362" t="str">
        <f t="shared" si="107"/>
        <v/>
      </c>
      <c r="AH363" s="362" t="str">
        <f t="shared" si="107"/>
        <v/>
      </c>
      <c r="AI363" s="362" t="str">
        <f t="shared" si="107"/>
        <v/>
      </c>
      <c r="AJ363" s="362" t="str">
        <f t="shared" si="107"/>
        <v/>
      </c>
      <c r="AK363" s="362" t="str">
        <f t="shared" si="107"/>
        <v/>
      </c>
      <c r="AL363" s="362" t="str">
        <f t="shared" si="107"/>
        <v/>
      </c>
      <c r="AM363" s="362" t="str">
        <f t="shared" si="107"/>
        <v/>
      </c>
      <c r="AN363" s="362" t="str">
        <f t="shared" si="107"/>
        <v/>
      </c>
      <c r="AO363" s="362" t="str">
        <f t="shared" si="107"/>
        <v/>
      </c>
      <c r="AP363" s="362" t="str">
        <f t="shared" si="107"/>
        <v/>
      </c>
      <c r="AQ363" s="362" t="str">
        <f t="shared" si="107"/>
        <v/>
      </c>
      <c r="AR363" s="362" t="str">
        <f t="shared" si="107"/>
        <v/>
      </c>
      <c r="AS363" s="362" t="str">
        <f t="shared" si="107"/>
        <v/>
      </c>
      <c r="AT363" s="362" t="str">
        <f t="shared" si="107"/>
        <v/>
      </c>
      <c r="AU363" s="362" t="str">
        <f t="shared" si="107"/>
        <v/>
      </c>
      <c r="AV363" s="362" t="str">
        <f t="shared" si="107"/>
        <v/>
      </c>
      <c r="AW363" s="362" t="str">
        <f t="shared" si="107"/>
        <v/>
      </c>
      <c r="AX363" s="362" t="str">
        <f t="shared" si="107"/>
        <v/>
      </c>
      <c r="AY363" s="362" t="str">
        <f t="shared" si="107"/>
        <v/>
      </c>
      <c r="AZ363" s="362" t="str">
        <f t="shared" si="107"/>
        <v/>
      </c>
      <c r="BA363" s="363" t="str">
        <f t="shared" si="107"/>
        <v/>
      </c>
    </row>
    <row r="364" spans="1:53" x14ac:dyDescent="0.2">
      <c r="A364" s="340" t="str">
        <f>IF($B339=COUNT($A346:$A363),"",IF(A363&lt;DATE(YEAR(A363),MONTH($K$4),DAY($K$4)),DATE(YEAR(A363),MONTH($K$4),DAY($K$4)),IF(A363&lt;DATE(YEAR(A363),MONTH($K$5),DAY($K$5)),DATE(YEAR(A363),MONTH($K$5),DAY($K$5)),IF(A363&lt;DATE(YEAR(A363),MONTH($K$6),DAY($K$6)),DATE(YEAR(A363),MONTH($K$6),DAY($K$6)),DATE(YEAR(A363)+1,MONTH($K$3),DAY($K$3))))))</f>
        <v/>
      </c>
      <c r="B364" s="335" t="str">
        <f t="shared" si="101"/>
        <v/>
      </c>
      <c r="C364" s="362" t="str">
        <f t="shared" si="102"/>
        <v/>
      </c>
      <c r="D364" s="362" t="str">
        <f t="shared" si="107"/>
        <v/>
      </c>
      <c r="E364" s="362" t="str">
        <f t="shared" si="107"/>
        <v/>
      </c>
      <c r="F364" s="362" t="str">
        <f t="shared" si="107"/>
        <v/>
      </c>
      <c r="G364" s="362" t="str">
        <f t="shared" si="107"/>
        <v/>
      </c>
      <c r="H364" s="362" t="str">
        <f t="shared" si="107"/>
        <v/>
      </c>
      <c r="I364" s="362" t="str">
        <f t="shared" si="107"/>
        <v/>
      </c>
      <c r="J364" s="362" t="str">
        <f t="shared" si="107"/>
        <v/>
      </c>
      <c r="K364" s="362" t="str">
        <f t="shared" si="107"/>
        <v/>
      </c>
      <c r="L364" s="362" t="str">
        <f t="shared" si="107"/>
        <v/>
      </c>
      <c r="M364" s="362" t="str">
        <f t="shared" si="107"/>
        <v/>
      </c>
      <c r="N364" s="362" t="str">
        <f t="shared" si="107"/>
        <v/>
      </c>
      <c r="O364" s="362" t="str">
        <f t="shared" si="107"/>
        <v/>
      </c>
      <c r="P364" s="362" t="str">
        <f t="shared" si="107"/>
        <v/>
      </c>
      <c r="Q364" s="362" t="str">
        <f t="shared" si="107"/>
        <v/>
      </c>
      <c r="R364" s="362" t="str">
        <f t="shared" si="107"/>
        <v/>
      </c>
      <c r="S364" s="362" t="str">
        <f t="shared" si="107"/>
        <v/>
      </c>
      <c r="T364" s="362" t="str">
        <f t="shared" si="107"/>
        <v/>
      </c>
      <c r="U364" s="362" t="str">
        <f t="shared" si="107"/>
        <v/>
      </c>
      <c r="V364" s="362" t="str">
        <f t="shared" si="107"/>
        <v/>
      </c>
      <c r="W364" s="362" t="str">
        <f t="shared" si="107"/>
        <v/>
      </c>
      <c r="X364" s="362" t="str">
        <f t="shared" si="107"/>
        <v/>
      </c>
      <c r="Y364" s="362" t="str">
        <f t="shared" si="107"/>
        <v/>
      </c>
      <c r="Z364" s="362" t="str">
        <f t="shared" si="107"/>
        <v/>
      </c>
      <c r="AA364" s="362" t="str">
        <f t="shared" si="107"/>
        <v/>
      </c>
      <c r="AB364" s="362" t="str">
        <f t="shared" si="107"/>
        <v/>
      </c>
      <c r="AC364" s="362" t="str">
        <f t="shared" si="107"/>
        <v/>
      </c>
      <c r="AD364" s="362" t="str">
        <f t="shared" si="107"/>
        <v/>
      </c>
      <c r="AE364" s="362" t="str">
        <f t="shared" si="107"/>
        <v/>
      </c>
      <c r="AF364" s="362" t="str">
        <f t="shared" si="107"/>
        <v/>
      </c>
      <c r="AG364" s="362" t="str">
        <f t="shared" si="107"/>
        <v/>
      </c>
      <c r="AH364" s="362" t="str">
        <f t="shared" si="107"/>
        <v/>
      </c>
      <c r="AI364" s="362" t="str">
        <f t="shared" si="107"/>
        <v/>
      </c>
      <c r="AJ364" s="362" t="str">
        <f t="shared" si="107"/>
        <v/>
      </c>
      <c r="AK364" s="362" t="str">
        <f t="shared" si="107"/>
        <v/>
      </c>
      <c r="AL364" s="362" t="str">
        <f t="shared" si="107"/>
        <v/>
      </c>
      <c r="AM364" s="362" t="str">
        <f t="shared" si="107"/>
        <v/>
      </c>
      <c r="AN364" s="362" t="str">
        <f t="shared" si="107"/>
        <v/>
      </c>
      <c r="AO364" s="362" t="str">
        <f t="shared" si="107"/>
        <v/>
      </c>
      <c r="AP364" s="362" t="str">
        <f t="shared" si="107"/>
        <v/>
      </c>
      <c r="AQ364" s="362" t="str">
        <f t="shared" si="107"/>
        <v/>
      </c>
      <c r="AR364" s="362" t="str">
        <f t="shared" si="107"/>
        <v/>
      </c>
      <c r="AS364" s="362" t="str">
        <f t="shared" si="107"/>
        <v/>
      </c>
      <c r="AT364" s="362" t="str">
        <f t="shared" si="107"/>
        <v/>
      </c>
      <c r="AU364" s="362" t="str">
        <f t="shared" si="107"/>
        <v/>
      </c>
      <c r="AV364" s="362" t="str">
        <f t="shared" si="107"/>
        <v/>
      </c>
      <c r="AW364" s="362" t="str">
        <f t="shared" si="107"/>
        <v/>
      </c>
      <c r="AX364" s="362" t="str">
        <f t="shared" si="107"/>
        <v/>
      </c>
      <c r="AY364" s="362" t="str">
        <f t="shared" si="107"/>
        <v/>
      </c>
      <c r="AZ364" s="362" t="str">
        <f t="shared" si="107"/>
        <v/>
      </c>
      <c r="BA364" s="363" t="str">
        <f t="shared" si="107"/>
        <v/>
      </c>
    </row>
    <row r="365" spans="1:53" ht="13.5" thickBot="1" x14ac:dyDescent="0.25">
      <c r="A365" s="340" t="str">
        <f>IF($B339=COUNT($A346:$A364),"",IF(A364&lt;DATE(YEAR(A364),MONTH($K$4),DAY($K$4)),DATE(YEAR(A364),MONTH($K$4),DAY($K$4)),IF(A364&lt;DATE(YEAR(A364),MONTH($K$5),DAY($K$5)),DATE(YEAR(A364),MONTH($K$5),DAY($K$5)),IF(A364&lt;DATE(YEAR(A364),MONTH($K$6),DAY($K$6)),DATE(YEAR(A364),MONTH($K$6),DAY($K$6)),DATE(YEAR(A364)+1,MONTH($K$3),DAY($K$3))))))</f>
        <v/>
      </c>
      <c r="B365" s="342" t="str">
        <f t="shared" si="101"/>
        <v/>
      </c>
      <c r="C365" s="364" t="str">
        <f t="shared" si="102"/>
        <v/>
      </c>
      <c r="D365" s="364" t="str">
        <f t="shared" si="107"/>
        <v/>
      </c>
      <c r="E365" s="364" t="str">
        <f t="shared" si="107"/>
        <v/>
      </c>
      <c r="F365" s="364" t="str">
        <f t="shared" si="107"/>
        <v/>
      </c>
      <c r="G365" s="364" t="str">
        <f t="shared" si="107"/>
        <v/>
      </c>
      <c r="H365" s="364" t="str">
        <f t="shared" si="107"/>
        <v/>
      </c>
      <c r="I365" s="364" t="str">
        <f t="shared" si="107"/>
        <v/>
      </c>
      <c r="J365" s="364" t="str">
        <f t="shared" si="107"/>
        <v/>
      </c>
      <c r="K365" s="364" t="str">
        <f t="shared" si="107"/>
        <v/>
      </c>
      <c r="L365" s="364" t="str">
        <f t="shared" si="107"/>
        <v/>
      </c>
      <c r="M365" s="364" t="str">
        <f t="shared" si="107"/>
        <v/>
      </c>
      <c r="N365" s="364" t="str">
        <f t="shared" si="107"/>
        <v/>
      </c>
      <c r="O365" s="364" t="str">
        <f t="shared" si="107"/>
        <v/>
      </c>
      <c r="P365" s="364" t="str">
        <f t="shared" si="107"/>
        <v/>
      </c>
      <c r="Q365" s="364" t="str">
        <f t="shared" si="107"/>
        <v/>
      </c>
      <c r="R365" s="364" t="str">
        <f t="shared" si="107"/>
        <v/>
      </c>
      <c r="S365" s="364" t="str">
        <f t="shared" si="107"/>
        <v/>
      </c>
      <c r="T365" s="364" t="str">
        <f t="shared" si="107"/>
        <v/>
      </c>
      <c r="U365" s="364" t="str">
        <f t="shared" si="107"/>
        <v/>
      </c>
      <c r="V365" s="364" t="str">
        <f t="shared" si="107"/>
        <v/>
      </c>
      <c r="W365" s="364" t="str">
        <f t="shared" si="107"/>
        <v/>
      </c>
      <c r="X365" s="364" t="str">
        <f t="shared" si="107"/>
        <v/>
      </c>
      <c r="Y365" s="364" t="str">
        <f t="shared" si="107"/>
        <v/>
      </c>
      <c r="Z365" s="364" t="str">
        <f t="shared" si="107"/>
        <v/>
      </c>
      <c r="AA365" s="364" t="str">
        <f t="shared" si="107"/>
        <v/>
      </c>
      <c r="AB365" s="364" t="str">
        <f t="shared" si="107"/>
        <v/>
      </c>
      <c r="AC365" s="364" t="str">
        <f t="shared" si="107"/>
        <v/>
      </c>
      <c r="AD365" s="364" t="str">
        <f t="shared" si="107"/>
        <v/>
      </c>
      <c r="AE365" s="364" t="str">
        <f t="shared" si="107"/>
        <v/>
      </c>
      <c r="AF365" s="364" t="str">
        <f t="shared" si="107"/>
        <v/>
      </c>
      <c r="AG365" s="364" t="str">
        <f t="shared" si="107"/>
        <v/>
      </c>
      <c r="AH365" s="364" t="str">
        <f t="shared" si="107"/>
        <v/>
      </c>
      <c r="AI365" s="364" t="str">
        <f t="shared" si="107"/>
        <v/>
      </c>
      <c r="AJ365" s="364" t="str">
        <f t="shared" si="107"/>
        <v/>
      </c>
      <c r="AK365" s="364" t="str">
        <f t="shared" si="107"/>
        <v/>
      </c>
      <c r="AL365" s="364" t="str">
        <f t="shared" si="107"/>
        <v/>
      </c>
      <c r="AM365" s="364" t="str">
        <f t="shared" si="107"/>
        <v/>
      </c>
      <c r="AN365" s="364" t="str">
        <f t="shared" si="107"/>
        <v/>
      </c>
      <c r="AO365" s="364" t="str">
        <f t="shared" si="107"/>
        <v/>
      </c>
      <c r="AP365" s="364" t="str">
        <f t="shared" si="107"/>
        <v/>
      </c>
      <c r="AQ365" s="364" t="str">
        <f t="shared" si="107"/>
        <v/>
      </c>
      <c r="AR365" s="364" t="str">
        <f t="shared" si="107"/>
        <v/>
      </c>
      <c r="AS365" s="364" t="str">
        <f t="shared" si="107"/>
        <v/>
      </c>
      <c r="AT365" s="364" t="str">
        <f t="shared" si="107"/>
        <v/>
      </c>
      <c r="AU365" s="364" t="str">
        <f t="shared" si="107"/>
        <v/>
      </c>
      <c r="AV365" s="364" t="str">
        <f t="shared" si="107"/>
        <v/>
      </c>
      <c r="AW365" s="364" t="str">
        <f t="shared" si="107"/>
        <v/>
      </c>
      <c r="AX365" s="364" t="str">
        <f t="shared" si="107"/>
        <v/>
      </c>
      <c r="AY365" s="364" t="str">
        <f t="shared" si="107"/>
        <v/>
      </c>
      <c r="AZ365" s="364" t="str">
        <f t="shared" si="107"/>
        <v/>
      </c>
      <c r="BA365" s="365" t="str">
        <f t="shared" si="107"/>
        <v/>
      </c>
    </row>
    <row r="367" spans="1:53" ht="13.5" thickBot="1" x14ac:dyDescent="0.25"/>
    <row r="368" spans="1:53" x14ac:dyDescent="0.2">
      <c r="A368" s="336" t="s">
        <v>357</v>
      </c>
      <c r="B368" s="337"/>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9"/>
    </row>
    <row r="369" spans="1:53" x14ac:dyDescent="0.2">
      <c r="A369" s="100" t="s">
        <v>209</v>
      </c>
      <c r="B369" s="315" t="str">
        <f>IF(Mijlpalenbegroting!$L$70&gt;0,IF(Mijlpalenbegroting!$L$71&gt;0,IF(Mijlpalenbegroting!$L$70&lt;Betaalritme!$B$7,Betaalritme!$B$7,Mijlpalenbegroting!$L$70),"Startdatum mijlpaal is niet opgegeven op tabblad 'Mijlpalenbegroting'"),"")</f>
        <v/>
      </c>
      <c r="C369" s="344"/>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22"/>
    </row>
    <row r="370" spans="1:53" x14ac:dyDescent="0.2">
      <c r="A370" s="100" t="s">
        <v>311</v>
      </c>
      <c r="B370" s="315" t="str">
        <f>IF(Mijlpalenbegroting!$L$70&gt;0,IF(Mijlpalenbegroting!$L$71&gt;0,Mijlpalenbegroting!$L$71,"De einddatum van de mijlpaal is niet ingevuld op het tabblad 'Mijlpalenbegroting'"),"")</f>
        <v/>
      </c>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22"/>
    </row>
    <row r="371" spans="1:53" x14ac:dyDescent="0.2">
      <c r="A371" s="355" t="s">
        <v>317</v>
      </c>
      <c r="B371" s="345">
        <f>IF(OR(B369="",B370=""),0,DAYS360(B369,B370)/30)</f>
        <v>0</v>
      </c>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22"/>
    </row>
    <row r="372" spans="1:53" x14ac:dyDescent="0.2">
      <c r="A372" s="355" t="s">
        <v>318</v>
      </c>
      <c r="B372" s="345">
        <f>IF($B370="",0,IF(AND($A379=$O$2,$A379=$O$3),IF(IFERROR(ROUNDDOWN(1+(DAYS360($A379,$B370)-1)/90,0),0)&lt;1,1,ROUNDDOWN(1+(DAYS360($A379,$B370)-1)/90,0)),IF(AND($A379=$O$2,$O$3-$O$2&gt;14),IF(IFERROR(ROUNDDOWN(1+(DAYS360($A379,$B370)-1)/90,0),0)&lt;1,1,ROUNDDOWN(1+(DAYS360($A379,$B370)-1)/90,0)),IF(IFERROR(ROUNDDOWN(1+(DAYS360($A379,$B370)-1)/90,0),0)&lt;1,1,ROUNDDOWN(1+(DAYS360($A379,$B370)-1)/90,0)))))</f>
        <v>0</v>
      </c>
      <c r="C372" s="3"/>
      <c r="D372" s="346" t="s">
        <v>315</v>
      </c>
      <c r="E372" s="3"/>
      <c r="F372" s="347" t="str">
        <f>IF(ISNUMBER(B369),IF(B369=DATE(YEAR(B369),MONTH($K$3),DAY($K$3)),B369,IF(B369&lt;=DATE(YEAR(B369),MONTH($K$4),DAY($K$4)),DATE(YEAR(B369),MONTH($K$4),DAY($K$4)),IF(B369&lt;=DATE(YEAR(B369),MONTH($K$5),DAY($K$5)),DATE(YEAR(B369),MONTH($K$5),DAY($K$5)),IF(B369&lt;=DATE(YEAR(B369),MONTH($K$6),DAY($K$6)),DATE(YEAR(B369),MONTH($K$6),DAY($K$6)),DATE(YEAR(B369)+1,MONTH($K$3),DAY($K$3)))))),"")</f>
        <v/>
      </c>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22"/>
    </row>
    <row r="373" spans="1:53" x14ac:dyDescent="0.2">
      <c r="A373" s="320"/>
      <c r="B373" s="3"/>
      <c r="C373" s="439" t="str">
        <f>IF(Deelnemersoverzicht!$C$16&gt;0,Deelnemersoverzicht!$C$16,"")</f>
        <v/>
      </c>
      <c r="D373" s="439" t="str">
        <f>IF(Deelnemersoverzicht!$C$17&gt;0,Deelnemersoverzicht!$C$17,"")</f>
        <v/>
      </c>
      <c r="E373" s="439" t="str">
        <f>IF(Deelnemersoverzicht!$C$18&gt;0,Deelnemersoverzicht!$C$18,"")</f>
        <v/>
      </c>
      <c r="F373" s="439" t="str">
        <f>IF(Deelnemersoverzicht!$C$19&gt;0,Deelnemersoverzicht!$C$19,"")</f>
        <v/>
      </c>
      <c r="G373" s="439" t="str">
        <f>IF(Deelnemersoverzicht!$C$20&gt;0,Deelnemersoverzicht!$C$20,"")</f>
        <v/>
      </c>
      <c r="H373" s="439" t="str">
        <f>IF(Deelnemersoverzicht!$C$21&gt;0,Deelnemersoverzicht!$C$21,"")</f>
        <v/>
      </c>
      <c r="I373" s="439" t="str">
        <f>IF(Deelnemersoverzicht!$C$22&gt;0,Deelnemersoverzicht!$C$22,"")</f>
        <v/>
      </c>
      <c r="J373" s="439" t="str">
        <f>IF(Deelnemersoverzicht!$C$23&gt;0,Deelnemersoverzicht!$C$23,"")</f>
        <v/>
      </c>
      <c r="K373" s="439" t="str">
        <f>IF(Deelnemersoverzicht!$C$24&gt;0,Deelnemersoverzicht!$C$24,"")</f>
        <v/>
      </c>
      <c r="L373" s="439" t="str">
        <f>IF(Deelnemersoverzicht!$C$25&gt;0,Deelnemersoverzicht!$C$25,"")</f>
        <v/>
      </c>
      <c r="M373" s="439" t="str">
        <f>IF(Deelnemersoverzicht!$C$26&gt;0,Deelnemersoverzicht!$C$26,"")</f>
        <v/>
      </c>
      <c r="N373" s="439" t="str">
        <f>IF(Deelnemersoverzicht!$C$27&gt;0,Deelnemersoverzicht!$C$27,"")</f>
        <v/>
      </c>
      <c r="O373" s="439" t="str">
        <f>IF(Deelnemersoverzicht!$C$28&gt;0,Deelnemersoverzicht!$C$28,"")</f>
        <v/>
      </c>
      <c r="P373" s="439" t="str">
        <f>IF(Deelnemersoverzicht!$C$29&gt;0,Deelnemersoverzicht!$C$29,"")</f>
        <v/>
      </c>
      <c r="Q373" s="439" t="str">
        <f>IF(Deelnemersoverzicht!$C$30&gt;0,Deelnemersoverzicht!$C$30,"")</f>
        <v/>
      </c>
      <c r="R373" s="439" t="str">
        <f>IF(Deelnemersoverzicht!$C$31&gt;0,Deelnemersoverzicht!$C$31,"")</f>
        <v/>
      </c>
      <c r="S373" s="439" t="str">
        <f>IF(Deelnemersoverzicht!$C$32&gt;0,Deelnemersoverzicht!$C$32,"")</f>
        <v/>
      </c>
      <c r="T373" s="439" t="str">
        <f>IF(Deelnemersoverzicht!$C$33&gt;0,Deelnemersoverzicht!$C$33,"")</f>
        <v/>
      </c>
      <c r="U373" s="439" t="str">
        <f>IF(Deelnemersoverzicht!$C$34&gt;0,Deelnemersoverzicht!$C$34,"")</f>
        <v/>
      </c>
      <c r="V373" s="439" t="str">
        <f>IF(Deelnemersoverzicht!$C$35&gt;0,Deelnemersoverzicht!$C$35,"")</f>
        <v/>
      </c>
      <c r="W373" s="439" t="str">
        <f>IF(Deelnemersoverzicht!$C$36&gt;0,Deelnemersoverzicht!$C$36,"")</f>
        <v/>
      </c>
      <c r="X373" s="439" t="str">
        <f>IF(Deelnemersoverzicht!$C$37&gt;0,Deelnemersoverzicht!$C$37,"")</f>
        <v/>
      </c>
      <c r="Y373" s="439" t="str">
        <f>IF(Deelnemersoverzicht!$C$38&gt;0,Deelnemersoverzicht!$C$38,"")</f>
        <v/>
      </c>
      <c r="Z373" s="439" t="str">
        <f>IF(Deelnemersoverzicht!$C$39&gt;0,Deelnemersoverzicht!$C$39,"")</f>
        <v/>
      </c>
      <c r="AA373" s="439" t="str">
        <f>IF(Deelnemersoverzicht!$C$40&gt;0,Deelnemersoverzicht!$C$40,"")</f>
        <v/>
      </c>
      <c r="AB373" s="439" t="str">
        <f>IF(Deelnemersoverzicht!$C$41&gt;0,Deelnemersoverzicht!$C$41,"")</f>
        <v/>
      </c>
      <c r="AC373" s="439" t="str">
        <f>IF(Deelnemersoverzicht!$C$42&gt;0,Deelnemersoverzicht!$C$42,"")</f>
        <v/>
      </c>
      <c r="AD373" s="439" t="str">
        <f>IF(Deelnemersoverzicht!$C$43&gt;0,Deelnemersoverzicht!$C$43,"")</f>
        <v/>
      </c>
      <c r="AE373" s="439" t="str">
        <f>IF(Deelnemersoverzicht!$C$44&gt;0,Deelnemersoverzicht!$C$44,"")</f>
        <v/>
      </c>
      <c r="AF373" s="439" t="str">
        <f>IF(Deelnemersoverzicht!$C$45&gt;0,Deelnemersoverzicht!$C$45,"")</f>
        <v/>
      </c>
      <c r="AG373" s="439" t="str">
        <f>IF(Deelnemersoverzicht!$C$46&gt;0,Deelnemersoverzicht!$C$46,"")</f>
        <v/>
      </c>
      <c r="AH373" s="439" t="str">
        <f>IF(Deelnemersoverzicht!$C$47&gt;0,Deelnemersoverzicht!$C$47,"")</f>
        <v/>
      </c>
      <c r="AI373" s="439" t="str">
        <f>IF(Deelnemersoverzicht!$C$48&gt;0,Deelnemersoverzicht!$C$48,"")</f>
        <v/>
      </c>
      <c r="AJ373" s="439" t="str">
        <f>IF(Deelnemersoverzicht!$C$49&gt;0,Deelnemersoverzicht!$C$49,"")</f>
        <v/>
      </c>
      <c r="AK373" s="439" t="str">
        <f>IF(Deelnemersoverzicht!$C$50&gt;0,Deelnemersoverzicht!$C$50,"")</f>
        <v/>
      </c>
      <c r="AL373" s="439" t="str">
        <f>IF(Deelnemersoverzicht!$C$51&gt;0,Deelnemersoverzicht!$C$51,"")</f>
        <v/>
      </c>
      <c r="AM373" s="439" t="str">
        <f>IF(Deelnemersoverzicht!$C$52&gt;0,Deelnemersoverzicht!$C$52,"")</f>
        <v/>
      </c>
      <c r="AN373" s="439" t="str">
        <f>IF(Deelnemersoverzicht!$C$53&gt;0,Deelnemersoverzicht!$C$53,"")</f>
        <v/>
      </c>
      <c r="AO373" s="439" t="str">
        <f>IF(Deelnemersoverzicht!$C$54&gt;0,Deelnemersoverzicht!$C$54,"")</f>
        <v/>
      </c>
      <c r="AP373" s="439" t="str">
        <f>IF(Deelnemersoverzicht!$C$55&gt;0,Deelnemersoverzicht!$C$55,"")</f>
        <v/>
      </c>
      <c r="AQ373" s="439" t="str">
        <f>IF(Deelnemersoverzicht!$C$56&gt;0,Deelnemersoverzicht!$C$56,"")</f>
        <v/>
      </c>
      <c r="AR373" s="439" t="str">
        <f>IF(Deelnemersoverzicht!$C$57&gt;0,Deelnemersoverzicht!$C$57,"")</f>
        <v/>
      </c>
      <c r="AS373" s="439" t="str">
        <f>IF(Deelnemersoverzicht!$C$58&gt;0,Deelnemersoverzicht!$C$58,"")</f>
        <v/>
      </c>
      <c r="AT373" s="439" t="str">
        <f>IF(Deelnemersoverzicht!$C$59&gt;0,Deelnemersoverzicht!$C$59,"")</f>
        <v/>
      </c>
      <c r="AU373" s="439" t="str">
        <f>IF(Deelnemersoverzicht!$C$60&gt;0,Deelnemersoverzicht!$C$60,"")</f>
        <v/>
      </c>
      <c r="AV373" s="439" t="str">
        <f>IF(Deelnemersoverzicht!$C$61&gt;0,Deelnemersoverzicht!$C$61,"")</f>
        <v/>
      </c>
      <c r="AW373" s="439" t="str">
        <f>IF(Deelnemersoverzicht!$C$62&gt;0,Deelnemersoverzicht!$C$62,"")</f>
        <v/>
      </c>
      <c r="AX373" s="439" t="str">
        <f>IF(Deelnemersoverzicht!$C$63&gt;0,Deelnemersoverzicht!$C$63,"")</f>
        <v/>
      </c>
      <c r="AY373" s="439" t="str">
        <f>IF(Deelnemersoverzicht!$C$64&gt;0,Deelnemersoverzicht!$C$64,"")</f>
        <v/>
      </c>
      <c r="AZ373" s="439" t="str">
        <f>IF(Deelnemersoverzicht!$C$65&gt;0,Deelnemersoverzicht!$C$65,"")</f>
        <v/>
      </c>
      <c r="BA373" s="456" t="str">
        <f>IF(Deelnemersoverzicht!$C$66&gt;0,Deelnemersoverzicht!$C$66,"")</f>
        <v/>
      </c>
    </row>
    <row r="374" spans="1:53" x14ac:dyDescent="0.2">
      <c r="A374" s="320"/>
      <c r="B374" s="350" t="s">
        <v>17</v>
      </c>
      <c r="C374" s="352" t="s">
        <v>269</v>
      </c>
      <c r="D374" s="350" t="s">
        <v>19</v>
      </c>
      <c r="E374" s="350" t="s">
        <v>20</v>
      </c>
      <c r="F374" s="350" t="s">
        <v>21</v>
      </c>
      <c r="G374" s="350" t="s">
        <v>22</v>
      </c>
      <c r="H374" s="350" t="s">
        <v>23</v>
      </c>
      <c r="I374" s="350" t="s">
        <v>24</v>
      </c>
      <c r="J374" s="350" t="s">
        <v>25</v>
      </c>
      <c r="K374" s="350" t="s">
        <v>26</v>
      </c>
      <c r="L374" s="350" t="s">
        <v>27</v>
      </c>
      <c r="M374" s="350" t="s">
        <v>28</v>
      </c>
      <c r="N374" s="350" t="s">
        <v>29</v>
      </c>
      <c r="O374" s="350" t="s">
        <v>30</v>
      </c>
      <c r="P374" s="350" t="s">
        <v>31</v>
      </c>
      <c r="Q374" s="350" t="s">
        <v>32</v>
      </c>
      <c r="R374" s="350" t="s">
        <v>33</v>
      </c>
      <c r="S374" s="350" t="s">
        <v>34</v>
      </c>
      <c r="T374" s="350" t="s">
        <v>35</v>
      </c>
      <c r="U374" s="350" t="s">
        <v>36</v>
      </c>
      <c r="V374" s="350" t="s">
        <v>104</v>
      </c>
      <c r="W374" s="350" t="s">
        <v>105</v>
      </c>
      <c r="X374" s="350" t="s">
        <v>130</v>
      </c>
      <c r="Y374" s="350" t="s">
        <v>131</v>
      </c>
      <c r="Z374" s="350" t="s">
        <v>132</v>
      </c>
      <c r="AA374" s="350" t="s">
        <v>133</v>
      </c>
      <c r="AB374" s="350" t="s">
        <v>134</v>
      </c>
      <c r="AC374" s="350" t="s">
        <v>169</v>
      </c>
      <c r="AD374" s="350" t="s">
        <v>170</v>
      </c>
      <c r="AE374" s="350" t="s">
        <v>171</v>
      </c>
      <c r="AF374" s="350" t="s">
        <v>172</v>
      </c>
      <c r="AG374" s="350" t="s">
        <v>173</v>
      </c>
      <c r="AH374" s="350" t="s">
        <v>174</v>
      </c>
      <c r="AI374" s="350" t="s">
        <v>175</v>
      </c>
      <c r="AJ374" s="350" t="s">
        <v>176</v>
      </c>
      <c r="AK374" s="350" t="s">
        <v>177</v>
      </c>
      <c r="AL374" s="350" t="s">
        <v>178</v>
      </c>
      <c r="AM374" s="350" t="s">
        <v>179</v>
      </c>
      <c r="AN374" s="350" t="s">
        <v>180</v>
      </c>
      <c r="AO374" s="350" t="s">
        <v>181</v>
      </c>
      <c r="AP374" s="350" t="s">
        <v>182</v>
      </c>
      <c r="AQ374" s="350" t="s">
        <v>183</v>
      </c>
      <c r="AR374" s="350" t="s">
        <v>184</v>
      </c>
      <c r="AS374" s="350" t="s">
        <v>185</v>
      </c>
      <c r="AT374" s="350" t="s">
        <v>186</v>
      </c>
      <c r="AU374" s="350" t="s">
        <v>187</v>
      </c>
      <c r="AV374" s="350" t="s">
        <v>188</v>
      </c>
      <c r="AW374" s="350" t="s">
        <v>189</v>
      </c>
      <c r="AX374" s="350" t="s">
        <v>190</v>
      </c>
      <c r="AY374" s="350" t="s">
        <v>191</v>
      </c>
      <c r="AZ374" s="350" t="s">
        <v>192</v>
      </c>
      <c r="BA374" s="353" t="s">
        <v>193</v>
      </c>
    </row>
    <row r="375" spans="1:53" x14ac:dyDescent="0.2">
      <c r="A375" s="321" t="s">
        <v>313</v>
      </c>
      <c r="B375" s="343">
        <f ca="1">IFERROR((Mijlpalenbegroting!$L$69/Financiering!$AA$58)*Financiering!$AB$58,0)</f>
        <v>0</v>
      </c>
      <c r="C375" s="356">
        <f ca="1">IFERROR((Mijlpalenbegroting!$L$18/Financiering!$AA$7)*Financiering!$AB$7,0)</f>
        <v>0</v>
      </c>
      <c r="D375" s="356">
        <f ca="1">IFERROR((Mijlpalenbegroting!$L$19/Financiering!$AA$8)*Financiering!$AB$8,0)</f>
        <v>0</v>
      </c>
      <c r="E375" s="356">
        <f ca="1">IFERROR((Mijlpalenbegroting!$L$20/Financiering!$AA$9)*Financiering!$AB$9,0)</f>
        <v>0</v>
      </c>
      <c r="F375" s="356">
        <f ca="1">IFERROR((Mijlpalenbegroting!$L$21/Financiering!$AA$10)*Financiering!$AB$10,0)</f>
        <v>0</v>
      </c>
      <c r="G375" s="356">
        <f ca="1">IFERROR((Mijlpalenbegroting!$L$22/Financiering!$AA$11)*Financiering!$AB$11,0)</f>
        <v>0</v>
      </c>
      <c r="H375" s="356">
        <f ca="1">IFERROR((Mijlpalenbegroting!$L$23/Financiering!$AA$12)*Financiering!$AB$12,0)</f>
        <v>0</v>
      </c>
      <c r="I375" s="356">
        <f ca="1">IFERROR((Mijlpalenbegroting!$L$24/Financiering!$AA$13)*Financiering!$AB$13,0)</f>
        <v>0</v>
      </c>
      <c r="J375" s="356">
        <f ca="1">IFERROR((Mijlpalenbegroting!$L$25/Financiering!$AA$14)*Financiering!$AB$14,0)</f>
        <v>0</v>
      </c>
      <c r="K375" s="356">
        <f ca="1">IFERROR((Mijlpalenbegroting!$L$26/Financiering!$AA$15)*Financiering!$AB$15,0)</f>
        <v>0</v>
      </c>
      <c r="L375" s="356">
        <f ca="1">IFERROR((Mijlpalenbegroting!$L$27/Financiering!$AA$16)*Financiering!$AB$16,0)</f>
        <v>0</v>
      </c>
      <c r="M375" s="356">
        <f ca="1">IFERROR((Mijlpalenbegroting!$L$28/Financiering!$AA$17)*Financiering!$AB$17,0)</f>
        <v>0</v>
      </c>
      <c r="N375" s="356">
        <f ca="1">IFERROR((Mijlpalenbegroting!$L$29/Financiering!$AA$18)*Financiering!$AB$18,0)</f>
        <v>0</v>
      </c>
      <c r="O375" s="356">
        <f ca="1">IFERROR((Mijlpalenbegroting!$L$30/Financiering!$AA$19)*Financiering!$AB$19,0)</f>
        <v>0</v>
      </c>
      <c r="P375" s="356">
        <f ca="1">IFERROR((Mijlpalenbegroting!$L$31/Financiering!$AA$20)*Financiering!$AB$20,0)</f>
        <v>0</v>
      </c>
      <c r="Q375" s="356">
        <f ca="1">IFERROR((Mijlpalenbegroting!$L$32/Financiering!$AA$21)*Financiering!$AB$21,0)</f>
        <v>0</v>
      </c>
      <c r="R375" s="356">
        <f ca="1">IFERROR((Mijlpalenbegroting!$L$33/Financiering!$AA$22)*Financiering!$AB$22,0)</f>
        <v>0</v>
      </c>
      <c r="S375" s="356">
        <f ca="1">IFERROR((Mijlpalenbegroting!$L$34/Financiering!$AA$23)*Financiering!$AB$23,0)</f>
        <v>0</v>
      </c>
      <c r="T375" s="356">
        <f ca="1">IFERROR((Mijlpalenbegroting!$L$35/Financiering!$AA$24)*Financiering!$AB$24,0)</f>
        <v>0</v>
      </c>
      <c r="U375" s="356">
        <f ca="1">IFERROR((Mijlpalenbegroting!$L$36/Financiering!$AA$25)*Financiering!$AB$25,0)</f>
        <v>0</v>
      </c>
      <c r="V375" s="356">
        <f ca="1">IFERROR((Mijlpalenbegroting!$L$37/Financiering!$AA$26)*Financiering!$AB$26,0)</f>
        <v>0</v>
      </c>
      <c r="W375" s="356">
        <f ca="1">IFERROR((Mijlpalenbegroting!$L$38/Financiering!$AA$27)*Financiering!$AB$27,0)</f>
        <v>0</v>
      </c>
      <c r="X375" s="356">
        <f ca="1">IFERROR((Mijlpalenbegroting!$L$39/Financiering!$AA$28)*Financiering!$AB$28,0)</f>
        <v>0</v>
      </c>
      <c r="Y375" s="356">
        <f ca="1">IFERROR((Mijlpalenbegroting!$L$40/Financiering!$AA$29)*Financiering!$AB$29,0)</f>
        <v>0</v>
      </c>
      <c r="Z375" s="356">
        <f ca="1">IFERROR((Mijlpalenbegroting!$L$41/Financiering!$AA$30)*Financiering!$AB$30,0)</f>
        <v>0</v>
      </c>
      <c r="AA375" s="356">
        <f ca="1">IFERROR((Mijlpalenbegroting!$L$42/Financiering!$AA$31)*Financiering!$AB$31,0)</f>
        <v>0</v>
      </c>
      <c r="AB375" s="356">
        <f ca="1">IFERROR((Mijlpalenbegroting!$L$43/Financiering!$AA$32)*Financiering!$AB$32,0)</f>
        <v>0</v>
      </c>
      <c r="AC375" s="356">
        <f>IFERROR((Mijlpalenbegroting!$L$44/Financiering!$AA$33)*Financiering!$AB$33,0)</f>
        <v>0</v>
      </c>
      <c r="AD375" s="356">
        <f>IFERROR((Mijlpalenbegroting!$L$45/Financiering!$AA$34)*Financiering!$AB$34,0)</f>
        <v>0</v>
      </c>
      <c r="AE375" s="356">
        <f>IFERROR((Mijlpalenbegroting!$L$46/Financiering!$AA$35)*Financiering!$AB$35,0)</f>
        <v>0</v>
      </c>
      <c r="AF375" s="356">
        <f>IFERROR((Mijlpalenbegroting!$L$47/Financiering!$AA$36)*Financiering!$AB$36,0)</f>
        <v>0</v>
      </c>
      <c r="AG375" s="356">
        <f>IFERROR((Mijlpalenbegroting!$L$48/Financiering!$AA$37)*Financiering!$AB$37,0)</f>
        <v>0</v>
      </c>
      <c r="AH375" s="356">
        <f>IFERROR((Mijlpalenbegroting!$L$49/Financiering!$AA$38)*Financiering!$AB$38,0)</f>
        <v>0</v>
      </c>
      <c r="AI375" s="356">
        <f>IFERROR((Mijlpalenbegroting!$L$50/Financiering!$AA$39)*Financiering!$AB$39,0)</f>
        <v>0</v>
      </c>
      <c r="AJ375" s="356">
        <f>IFERROR((Mijlpalenbegroting!$L$51/Financiering!$AA$40)*Financiering!$AB$40,0)</f>
        <v>0</v>
      </c>
      <c r="AK375" s="356">
        <f>IFERROR((Mijlpalenbegroting!$L$52/Financiering!$AA$41)*Financiering!$AB$41,0)</f>
        <v>0</v>
      </c>
      <c r="AL375" s="356">
        <f>IFERROR((Mijlpalenbegroting!$L$53/Financiering!$AA$42)*Financiering!$AB$42,0)</f>
        <v>0</v>
      </c>
      <c r="AM375" s="356">
        <f>IFERROR((Mijlpalenbegroting!$L$54/Financiering!$AA$43)*Financiering!$AB$43,0)</f>
        <v>0</v>
      </c>
      <c r="AN375" s="356">
        <f>IFERROR((Mijlpalenbegroting!$L$55/Financiering!$AA$44)*Financiering!$AB$44,0)</f>
        <v>0</v>
      </c>
      <c r="AO375" s="356">
        <f>IFERROR((Mijlpalenbegroting!$L$56/Financiering!$AA$45)*Financiering!$AB$45,0)</f>
        <v>0</v>
      </c>
      <c r="AP375" s="356">
        <f>IFERROR((Mijlpalenbegroting!$L$57/Financiering!$AA$46)*Financiering!$AB$46,0)</f>
        <v>0</v>
      </c>
      <c r="AQ375" s="356">
        <f>IFERROR((Mijlpalenbegroting!$L$58/Financiering!$AA$47)*Financiering!$AB$47,0)</f>
        <v>0</v>
      </c>
      <c r="AR375" s="356">
        <f>IFERROR((Mijlpalenbegroting!$L$59/Financiering!$AA$48)*Financiering!$AB$48,0)</f>
        <v>0</v>
      </c>
      <c r="AS375" s="356">
        <f>IFERROR((Mijlpalenbegroting!$L$60/Financiering!$AA$49)*Financiering!$AB$49,0)</f>
        <v>0</v>
      </c>
      <c r="AT375" s="356">
        <f>IFERROR((Mijlpalenbegroting!$L$61/Financiering!$AA$50)*Financiering!$AB$50,0)</f>
        <v>0</v>
      </c>
      <c r="AU375" s="356">
        <f>IFERROR((Mijlpalenbegroting!$L$62/Financiering!$AA$51)*Financiering!$AB$51,0)</f>
        <v>0</v>
      </c>
      <c r="AV375" s="356">
        <f>IFERROR((Mijlpalenbegroting!$L$63/Financiering!$AA$52)*Financiering!$AB$52,0)</f>
        <v>0</v>
      </c>
      <c r="AW375" s="356">
        <f>IFERROR((Mijlpalenbegroting!$L$64/Financiering!$AA$53)*Financiering!$AB$53,0)</f>
        <v>0</v>
      </c>
      <c r="AX375" s="356">
        <f>IFERROR((Mijlpalenbegroting!$L$65/Financiering!$AA$54)*Financiering!$AB$54,0)</f>
        <v>0</v>
      </c>
      <c r="AY375" s="356">
        <f>IFERROR((Mijlpalenbegroting!$L$66/Financiering!$AA$55)*Financiering!$AB$55,0)</f>
        <v>0</v>
      </c>
      <c r="AZ375" s="356">
        <f>IFERROR((Mijlpalenbegroting!$L$67/Financiering!$AA$56)*Financiering!$AB$56,0)</f>
        <v>0</v>
      </c>
      <c r="BA375" s="356">
        <f>IFERROR((Mijlpalenbegroting!$L$68/Financiering!$AA$57)*Financiering!$AB$57,0)</f>
        <v>0</v>
      </c>
    </row>
    <row r="376" spans="1:53" x14ac:dyDescent="0.2">
      <c r="A376" s="323">
        <v>0.9</v>
      </c>
      <c r="B376" s="343">
        <f ca="1">SUM(C376:BA376)</f>
        <v>0</v>
      </c>
      <c r="C376" s="357">
        <f t="shared" ref="C376:AH376" ca="1" si="108">IF(C$46&gt;C$47,$A$47*C375,C375)</f>
        <v>0</v>
      </c>
      <c r="D376" s="357">
        <f t="shared" ca="1" si="108"/>
        <v>0</v>
      </c>
      <c r="E376" s="357">
        <f t="shared" ca="1" si="108"/>
        <v>0</v>
      </c>
      <c r="F376" s="357">
        <f t="shared" ca="1" si="108"/>
        <v>0</v>
      </c>
      <c r="G376" s="357">
        <f t="shared" ca="1" si="108"/>
        <v>0</v>
      </c>
      <c r="H376" s="357">
        <f t="shared" ca="1" si="108"/>
        <v>0</v>
      </c>
      <c r="I376" s="357">
        <f t="shared" ca="1" si="108"/>
        <v>0</v>
      </c>
      <c r="J376" s="357">
        <f t="shared" ca="1" si="108"/>
        <v>0</v>
      </c>
      <c r="K376" s="357">
        <f t="shared" ca="1" si="108"/>
        <v>0</v>
      </c>
      <c r="L376" s="357">
        <f t="shared" ca="1" si="108"/>
        <v>0</v>
      </c>
      <c r="M376" s="357">
        <f t="shared" ca="1" si="108"/>
        <v>0</v>
      </c>
      <c r="N376" s="357">
        <f t="shared" ca="1" si="108"/>
        <v>0</v>
      </c>
      <c r="O376" s="357">
        <f t="shared" ca="1" si="108"/>
        <v>0</v>
      </c>
      <c r="P376" s="357">
        <f t="shared" ca="1" si="108"/>
        <v>0</v>
      </c>
      <c r="Q376" s="357">
        <f t="shared" ca="1" si="108"/>
        <v>0</v>
      </c>
      <c r="R376" s="357">
        <f t="shared" ca="1" si="108"/>
        <v>0</v>
      </c>
      <c r="S376" s="357">
        <f t="shared" ca="1" si="108"/>
        <v>0</v>
      </c>
      <c r="T376" s="357">
        <f t="shared" ca="1" si="108"/>
        <v>0</v>
      </c>
      <c r="U376" s="357">
        <f t="shared" ca="1" si="108"/>
        <v>0</v>
      </c>
      <c r="V376" s="357">
        <f t="shared" ca="1" si="108"/>
        <v>0</v>
      </c>
      <c r="W376" s="357">
        <f t="shared" ca="1" si="108"/>
        <v>0</v>
      </c>
      <c r="X376" s="357">
        <f t="shared" ca="1" si="108"/>
        <v>0</v>
      </c>
      <c r="Y376" s="357">
        <f t="shared" ca="1" si="108"/>
        <v>0</v>
      </c>
      <c r="Z376" s="357">
        <f t="shared" ca="1" si="108"/>
        <v>0</v>
      </c>
      <c r="AA376" s="357">
        <f t="shared" ca="1" si="108"/>
        <v>0</v>
      </c>
      <c r="AB376" s="357">
        <f t="shared" ca="1" si="108"/>
        <v>0</v>
      </c>
      <c r="AC376" s="357">
        <f t="shared" si="108"/>
        <v>0</v>
      </c>
      <c r="AD376" s="357">
        <f t="shared" si="108"/>
        <v>0</v>
      </c>
      <c r="AE376" s="357">
        <f t="shared" si="108"/>
        <v>0</v>
      </c>
      <c r="AF376" s="357">
        <f t="shared" si="108"/>
        <v>0</v>
      </c>
      <c r="AG376" s="357">
        <f t="shared" si="108"/>
        <v>0</v>
      </c>
      <c r="AH376" s="357">
        <f t="shared" si="108"/>
        <v>0</v>
      </c>
      <c r="AI376" s="357">
        <f t="shared" ref="AI376:BA376" si="109">IF(AI$46&gt;AI$47,$A$47*AI375,AI375)</f>
        <v>0</v>
      </c>
      <c r="AJ376" s="357">
        <f t="shared" si="109"/>
        <v>0</v>
      </c>
      <c r="AK376" s="357">
        <f t="shared" si="109"/>
        <v>0</v>
      </c>
      <c r="AL376" s="357">
        <f t="shared" si="109"/>
        <v>0</v>
      </c>
      <c r="AM376" s="357">
        <f t="shared" si="109"/>
        <v>0</v>
      </c>
      <c r="AN376" s="357">
        <f t="shared" si="109"/>
        <v>0</v>
      </c>
      <c r="AO376" s="357">
        <f t="shared" si="109"/>
        <v>0</v>
      </c>
      <c r="AP376" s="357">
        <f t="shared" si="109"/>
        <v>0</v>
      </c>
      <c r="AQ376" s="357">
        <f t="shared" si="109"/>
        <v>0</v>
      </c>
      <c r="AR376" s="357">
        <f t="shared" si="109"/>
        <v>0</v>
      </c>
      <c r="AS376" s="357">
        <f t="shared" si="109"/>
        <v>0</v>
      </c>
      <c r="AT376" s="357">
        <f t="shared" si="109"/>
        <v>0</v>
      </c>
      <c r="AU376" s="357">
        <f t="shared" si="109"/>
        <v>0</v>
      </c>
      <c r="AV376" s="357">
        <f t="shared" si="109"/>
        <v>0</v>
      </c>
      <c r="AW376" s="357">
        <f t="shared" si="109"/>
        <v>0</v>
      </c>
      <c r="AX376" s="357">
        <f t="shared" si="109"/>
        <v>0</v>
      </c>
      <c r="AY376" s="357">
        <f t="shared" si="109"/>
        <v>0</v>
      </c>
      <c r="AZ376" s="357">
        <f t="shared" si="109"/>
        <v>0</v>
      </c>
      <c r="BA376" s="357">
        <f t="shared" si="109"/>
        <v>0</v>
      </c>
    </row>
    <row r="377" spans="1:53" x14ac:dyDescent="0.2">
      <c r="A377" s="321" t="s">
        <v>87</v>
      </c>
      <c r="B377" s="354">
        <f ca="1">IF(SUM(B379:B398)=B376,SUM(B379:B398),"Fout!")</f>
        <v>0</v>
      </c>
      <c r="C377" s="358"/>
      <c r="D377" s="358"/>
      <c r="E377" s="358"/>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c r="AI377" s="358"/>
      <c r="AJ377" s="358"/>
      <c r="AK377" s="358"/>
      <c r="AL377" s="358"/>
      <c r="AM377" s="358"/>
      <c r="AN377" s="358"/>
      <c r="AO377" s="358"/>
      <c r="AP377" s="358"/>
      <c r="AQ377" s="358"/>
      <c r="AR377" s="358"/>
      <c r="AS377" s="358"/>
      <c r="AT377" s="358"/>
      <c r="AU377" s="358"/>
      <c r="AV377" s="358"/>
      <c r="AW377" s="358"/>
      <c r="AX377" s="358"/>
      <c r="AY377" s="358"/>
      <c r="AZ377" s="358"/>
      <c r="BA377" s="359"/>
    </row>
    <row r="378" spans="1:53" x14ac:dyDescent="0.2">
      <c r="A378" s="334" t="s">
        <v>314</v>
      </c>
      <c r="B378" s="351"/>
      <c r="C378" s="360"/>
      <c r="D378" s="360"/>
      <c r="E378" s="360"/>
      <c r="F378" s="360"/>
      <c r="G378" s="360"/>
      <c r="H378" s="360"/>
      <c r="I378" s="360"/>
      <c r="J378" s="360"/>
      <c r="K378" s="360"/>
      <c r="L378" s="360"/>
      <c r="M378" s="360"/>
      <c r="N378" s="360"/>
      <c r="O378" s="360"/>
      <c r="P378" s="360"/>
      <c r="Q378" s="360"/>
      <c r="R378" s="360"/>
      <c r="S378" s="360"/>
      <c r="T378" s="360"/>
      <c r="U378" s="360"/>
      <c r="V378" s="360"/>
      <c r="W378" s="360"/>
      <c r="X378" s="360"/>
      <c r="Y378" s="360"/>
      <c r="Z378" s="360"/>
      <c r="AA378" s="360"/>
      <c r="AB378" s="360"/>
      <c r="AC378" s="360"/>
      <c r="AD378" s="360"/>
      <c r="AE378" s="360"/>
      <c r="AF378" s="360"/>
      <c r="AG378" s="360"/>
      <c r="AH378" s="360"/>
      <c r="AI378" s="360"/>
      <c r="AJ378" s="360"/>
      <c r="AK378" s="360"/>
      <c r="AL378" s="360"/>
      <c r="AM378" s="360"/>
      <c r="AN378" s="360"/>
      <c r="AO378" s="360"/>
      <c r="AP378" s="360"/>
      <c r="AQ378" s="360"/>
      <c r="AR378" s="360"/>
      <c r="AS378" s="360"/>
      <c r="AT378" s="360"/>
      <c r="AU378" s="360"/>
      <c r="AV378" s="360"/>
      <c r="AW378" s="360"/>
      <c r="AX378" s="360"/>
      <c r="AY378" s="360"/>
      <c r="AZ378" s="360"/>
      <c r="BA378" s="361"/>
    </row>
    <row r="379" spans="1:53" x14ac:dyDescent="0.2">
      <c r="A379" s="340" t="str">
        <f>IF(ISNUMBER(B369),IF(B369=$O$2,IF($O$2=$O$3,$O$3,IF($O$3-$O$2&gt;14,$O$2,$O$3)),IF(B369=DATE(YEAR(B369),MONTH($K$3),DAY($K$3)),B369,IF(B369&lt;=DATE(YEAR(B369),MONTH($K$4),DAY($K$4)),DATE(YEAR(B369),MONTH($K$4),DAY($K$4)),IF(B369&lt;=DATE(YEAR(B369),MONTH($K$5),DAY($K$5)),DATE(YEAR(B369),MONTH($K$5),DAY($K$5)),IF(B369&lt;=DATE(YEAR(B369),MONTH($K$6),DAY($K$6)),DATE(YEAR(B369),MONTH($K$6),DAY($K$6)),DATE(YEAR(B369)+1,MONTH($K$3),DAY($K$3))))))),"")</f>
        <v/>
      </c>
      <c r="B379" s="335" t="str">
        <f>IF(SUM(C379:BA379)&gt;0,SUM(C379:BA379),"")</f>
        <v/>
      </c>
      <c r="C379" s="362" t="str">
        <f>IF(ISNUMBER($A379),IF(C$46&gt;C$47,C376/$B372,C375),"")</f>
        <v/>
      </c>
      <c r="D379" s="362" t="str">
        <f t="shared" ref="D379:BA379" si="110">IF(ISNUMBER($A379),IF(D$46&gt;D$47,D376/$B372,D375),"")</f>
        <v/>
      </c>
      <c r="E379" s="362" t="str">
        <f t="shared" si="110"/>
        <v/>
      </c>
      <c r="F379" s="362" t="str">
        <f t="shared" si="110"/>
        <v/>
      </c>
      <c r="G379" s="362" t="str">
        <f t="shared" si="110"/>
        <v/>
      </c>
      <c r="H379" s="362" t="str">
        <f t="shared" si="110"/>
        <v/>
      </c>
      <c r="I379" s="362" t="str">
        <f t="shared" si="110"/>
        <v/>
      </c>
      <c r="J379" s="362" t="str">
        <f t="shared" si="110"/>
        <v/>
      </c>
      <c r="K379" s="362" t="str">
        <f t="shared" si="110"/>
        <v/>
      </c>
      <c r="L379" s="362" t="str">
        <f t="shared" si="110"/>
        <v/>
      </c>
      <c r="M379" s="362" t="str">
        <f t="shared" si="110"/>
        <v/>
      </c>
      <c r="N379" s="362" t="str">
        <f t="shared" si="110"/>
        <v/>
      </c>
      <c r="O379" s="362" t="str">
        <f t="shared" si="110"/>
        <v/>
      </c>
      <c r="P379" s="362" t="str">
        <f t="shared" si="110"/>
        <v/>
      </c>
      <c r="Q379" s="362" t="str">
        <f t="shared" si="110"/>
        <v/>
      </c>
      <c r="R379" s="362" t="str">
        <f t="shared" si="110"/>
        <v/>
      </c>
      <c r="S379" s="362" t="str">
        <f t="shared" si="110"/>
        <v/>
      </c>
      <c r="T379" s="362" t="str">
        <f t="shared" si="110"/>
        <v/>
      </c>
      <c r="U379" s="362" t="str">
        <f t="shared" si="110"/>
        <v/>
      </c>
      <c r="V379" s="362" t="str">
        <f t="shared" si="110"/>
        <v/>
      </c>
      <c r="W379" s="362" t="str">
        <f t="shared" si="110"/>
        <v/>
      </c>
      <c r="X379" s="362" t="str">
        <f t="shared" si="110"/>
        <v/>
      </c>
      <c r="Y379" s="362" t="str">
        <f t="shared" si="110"/>
        <v/>
      </c>
      <c r="Z379" s="362" t="str">
        <f t="shared" si="110"/>
        <v/>
      </c>
      <c r="AA379" s="362" t="str">
        <f t="shared" si="110"/>
        <v/>
      </c>
      <c r="AB379" s="362" t="str">
        <f t="shared" si="110"/>
        <v/>
      </c>
      <c r="AC379" s="362" t="str">
        <f t="shared" si="110"/>
        <v/>
      </c>
      <c r="AD379" s="362" t="str">
        <f t="shared" si="110"/>
        <v/>
      </c>
      <c r="AE379" s="362" t="str">
        <f t="shared" si="110"/>
        <v/>
      </c>
      <c r="AF379" s="362" t="str">
        <f t="shared" si="110"/>
        <v/>
      </c>
      <c r="AG379" s="362" t="str">
        <f t="shared" si="110"/>
        <v/>
      </c>
      <c r="AH379" s="362" t="str">
        <f t="shared" si="110"/>
        <v/>
      </c>
      <c r="AI379" s="362" t="str">
        <f t="shared" si="110"/>
        <v/>
      </c>
      <c r="AJ379" s="362" t="str">
        <f t="shared" si="110"/>
        <v/>
      </c>
      <c r="AK379" s="362" t="str">
        <f t="shared" si="110"/>
        <v/>
      </c>
      <c r="AL379" s="362" t="str">
        <f t="shared" si="110"/>
        <v/>
      </c>
      <c r="AM379" s="362" t="str">
        <f t="shared" si="110"/>
        <v/>
      </c>
      <c r="AN379" s="362" t="str">
        <f t="shared" si="110"/>
        <v/>
      </c>
      <c r="AO379" s="362" t="str">
        <f t="shared" si="110"/>
        <v/>
      </c>
      <c r="AP379" s="362" t="str">
        <f t="shared" si="110"/>
        <v/>
      </c>
      <c r="AQ379" s="362" t="str">
        <f t="shared" si="110"/>
        <v/>
      </c>
      <c r="AR379" s="362" t="str">
        <f t="shared" si="110"/>
        <v/>
      </c>
      <c r="AS379" s="362" t="str">
        <f t="shared" si="110"/>
        <v/>
      </c>
      <c r="AT379" s="362" t="str">
        <f t="shared" si="110"/>
        <v/>
      </c>
      <c r="AU379" s="362" t="str">
        <f t="shared" si="110"/>
        <v/>
      </c>
      <c r="AV379" s="362" t="str">
        <f t="shared" si="110"/>
        <v/>
      </c>
      <c r="AW379" s="362" t="str">
        <f t="shared" si="110"/>
        <v/>
      </c>
      <c r="AX379" s="362" t="str">
        <f t="shared" si="110"/>
        <v/>
      </c>
      <c r="AY379" s="362" t="str">
        <f t="shared" si="110"/>
        <v/>
      </c>
      <c r="AZ379" s="362" t="str">
        <f t="shared" si="110"/>
        <v/>
      </c>
      <c r="BA379" s="362" t="str">
        <f t="shared" si="110"/>
        <v/>
      </c>
    </row>
    <row r="380" spans="1:53" x14ac:dyDescent="0.2">
      <c r="A380" s="340" t="str">
        <f>IF(B372&gt;1,IF(A379&lt;DATE(YEAR(A379),MONTH($K$4),DAY($K$4)),DATE(YEAR(A379),MONTH($K$4),DAY($K$4)),IF(A379&lt;DATE(YEAR(A379),MONTH($K$5),DAY($K$5)),DATE(YEAR(A379),MONTH($K$5),DAY($K$5)),IF(A379&lt;DATE(YEAR(A379),MONTH($K$6),DAY($K$6)),DATE(YEAR(A379),MONTH($K$6),DAY($K$6)),DATE(YEAR(A379)+1,MONTH($K$3),DAY($K$3))))),"")</f>
        <v/>
      </c>
      <c r="B380" s="335" t="str">
        <f t="shared" ref="B380:B398" si="111">IF(SUM(C380:BA380)&gt;0,SUM(C380:BA380),"")</f>
        <v/>
      </c>
      <c r="C380" s="362" t="str">
        <f t="shared" ref="C380:C398" si="112">IF(AND(ISNUMBER($A380),C$46&gt;C$47),C$376/$B$372,"")</f>
        <v/>
      </c>
      <c r="D380" s="362" t="str">
        <f t="shared" ref="D380:BA385" si="113">IF(AND(ISNUMBER($A380),D$46&gt;D$47),D$376/$B$372,"")</f>
        <v/>
      </c>
      <c r="E380" s="362" t="str">
        <f t="shared" si="113"/>
        <v/>
      </c>
      <c r="F380" s="362" t="str">
        <f t="shared" si="113"/>
        <v/>
      </c>
      <c r="G380" s="362" t="str">
        <f t="shared" si="113"/>
        <v/>
      </c>
      <c r="H380" s="362" t="str">
        <f t="shared" si="113"/>
        <v/>
      </c>
      <c r="I380" s="362" t="str">
        <f t="shared" si="113"/>
        <v/>
      </c>
      <c r="J380" s="362" t="str">
        <f t="shared" si="113"/>
        <v/>
      </c>
      <c r="K380" s="362" t="str">
        <f t="shared" si="113"/>
        <v/>
      </c>
      <c r="L380" s="362" t="str">
        <f t="shared" si="113"/>
        <v/>
      </c>
      <c r="M380" s="362" t="str">
        <f t="shared" si="113"/>
        <v/>
      </c>
      <c r="N380" s="362" t="str">
        <f t="shared" si="113"/>
        <v/>
      </c>
      <c r="O380" s="362" t="str">
        <f t="shared" si="113"/>
        <v/>
      </c>
      <c r="P380" s="362" t="str">
        <f t="shared" si="113"/>
        <v/>
      </c>
      <c r="Q380" s="362" t="str">
        <f t="shared" si="113"/>
        <v/>
      </c>
      <c r="R380" s="362" t="str">
        <f t="shared" si="113"/>
        <v/>
      </c>
      <c r="S380" s="362" t="str">
        <f t="shared" si="113"/>
        <v/>
      </c>
      <c r="T380" s="362" t="str">
        <f t="shared" si="113"/>
        <v/>
      </c>
      <c r="U380" s="362" t="str">
        <f t="shared" si="113"/>
        <v/>
      </c>
      <c r="V380" s="362" t="str">
        <f t="shared" si="113"/>
        <v/>
      </c>
      <c r="W380" s="362" t="str">
        <f t="shared" si="113"/>
        <v/>
      </c>
      <c r="X380" s="362" t="str">
        <f t="shared" si="113"/>
        <v/>
      </c>
      <c r="Y380" s="362" t="str">
        <f t="shared" si="113"/>
        <v/>
      </c>
      <c r="Z380" s="362" t="str">
        <f t="shared" si="113"/>
        <v/>
      </c>
      <c r="AA380" s="362" t="str">
        <f t="shared" si="113"/>
        <v/>
      </c>
      <c r="AB380" s="362" t="str">
        <f t="shared" si="113"/>
        <v/>
      </c>
      <c r="AC380" s="362" t="str">
        <f t="shared" si="113"/>
        <v/>
      </c>
      <c r="AD380" s="362" t="str">
        <f t="shared" si="113"/>
        <v/>
      </c>
      <c r="AE380" s="362" t="str">
        <f t="shared" si="113"/>
        <v/>
      </c>
      <c r="AF380" s="362" t="str">
        <f t="shared" si="113"/>
        <v/>
      </c>
      <c r="AG380" s="362" t="str">
        <f t="shared" si="113"/>
        <v/>
      </c>
      <c r="AH380" s="362" t="str">
        <f t="shared" si="113"/>
        <v/>
      </c>
      <c r="AI380" s="362" t="str">
        <f t="shared" si="113"/>
        <v/>
      </c>
      <c r="AJ380" s="362" t="str">
        <f t="shared" si="113"/>
        <v/>
      </c>
      <c r="AK380" s="362" t="str">
        <f t="shared" si="113"/>
        <v/>
      </c>
      <c r="AL380" s="362" t="str">
        <f t="shared" si="113"/>
        <v/>
      </c>
      <c r="AM380" s="362" t="str">
        <f t="shared" si="113"/>
        <v/>
      </c>
      <c r="AN380" s="362" t="str">
        <f t="shared" si="113"/>
        <v/>
      </c>
      <c r="AO380" s="362" t="str">
        <f t="shared" si="113"/>
        <v/>
      </c>
      <c r="AP380" s="362" t="str">
        <f t="shared" si="113"/>
        <v/>
      </c>
      <c r="AQ380" s="362" t="str">
        <f t="shared" si="113"/>
        <v/>
      </c>
      <c r="AR380" s="362" t="str">
        <f t="shared" si="113"/>
        <v/>
      </c>
      <c r="AS380" s="362" t="str">
        <f t="shared" si="113"/>
        <v/>
      </c>
      <c r="AT380" s="362" t="str">
        <f t="shared" si="113"/>
        <v/>
      </c>
      <c r="AU380" s="362" t="str">
        <f t="shared" si="113"/>
        <v/>
      </c>
      <c r="AV380" s="362" t="str">
        <f t="shared" si="113"/>
        <v/>
      </c>
      <c r="AW380" s="362" t="str">
        <f t="shared" si="113"/>
        <v/>
      </c>
      <c r="AX380" s="362" t="str">
        <f t="shared" si="113"/>
        <v/>
      </c>
      <c r="AY380" s="362" t="str">
        <f t="shared" si="113"/>
        <v/>
      </c>
      <c r="AZ380" s="362" t="str">
        <f t="shared" si="113"/>
        <v/>
      </c>
      <c r="BA380" s="363" t="str">
        <f t="shared" si="113"/>
        <v/>
      </c>
    </row>
    <row r="381" spans="1:53" x14ac:dyDescent="0.2">
      <c r="A381" s="340" t="str">
        <f>IF($B372=COUNT($A379:$A380),"",IF(A380&lt;DATE(YEAR(A380),MONTH($K$4),DAY($K$4)),DATE(YEAR(A380),MONTH($K$4),DAY($K$4)),IF(A380&lt;DATE(YEAR(A380),MONTH($K$5),DAY($K$5)),DATE(YEAR(A380),MONTH($K$5),DAY($K$5)),IF(A380&lt;DATE(YEAR(A380),MONTH($K$6),DAY($K$6)),DATE(YEAR(A380),MONTH($K$6),DAY($K$6)),DATE(YEAR(A380)+1,MONTH($K$3),DAY($K$3))))))</f>
        <v/>
      </c>
      <c r="B381" s="335" t="str">
        <f t="shared" si="111"/>
        <v/>
      </c>
      <c r="C381" s="362" t="str">
        <f t="shared" si="112"/>
        <v/>
      </c>
      <c r="D381" s="362" t="str">
        <f t="shared" ref="D381:R381" si="114">IF(AND(ISNUMBER($A381),D$46&gt;D$47),D$376/$B$372,"")</f>
        <v/>
      </c>
      <c r="E381" s="362" t="str">
        <f t="shared" si="114"/>
        <v/>
      </c>
      <c r="F381" s="362" t="str">
        <f t="shared" si="114"/>
        <v/>
      </c>
      <c r="G381" s="362" t="str">
        <f t="shared" si="114"/>
        <v/>
      </c>
      <c r="H381" s="362" t="str">
        <f t="shared" si="114"/>
        <v/>
      </c>
      <c r="I381" s="362" t="str">
        <f t="shared" si="114"/>
        <v/>
      </c>
      <c r="J381" s="362" t="str">
        <f t="shared" si="114"/>
        <v/>
      </c>
      <c r="K381" s="362" t="str">
        <f t="shared" si="114"/>
        <v/>
      </c>
      <c r="L381" s="362" t="str">
        <f t="shared" si="114"/>
        <v/>
      </c>
      <c r="M381" s="362" t="str">
        <f t="shared" si="114"/>
        <v/>
      </c>
      <c r="N381" s="362" t="str">
        <f t="shared" si="114"/>
        <v/>
      </c>
      <c r="O381" s="362" t="str">
        <f t="shared" si="114"/>
        <v/>
      </c>
      <c r="P381" s="362" t="str">
        <f t="shared" si="114"/>
        <v/>
      </c>
      <c r="Q381" s="362" t="str">
        <f t="shared" si="114"/>
        <v/>
      </c>
      <c r="R381" s="362" t="str">
        <f t="shared" si="114"/>
        <v/>
      </c>
      <c r="S381" s="362" t="str">
        <f t="shared" si="113"/>
        <v/>
      </c>
      <c r="T381" s="362" t="str">
        <f t="shared" si="113"/>
        <v/>
      </c>
      <c r="U381" s="362" t="str">
        <f t="shared" si="113"/>
        <v/>
      </c>
      <c r="V381" s="362" t="str">
        <f t="shared" si="113"/>
        <v/>
      </c>
      <c r="W381" s="362" t="str">
        <f t="shared" si="113"/>
        <v/>
      </c>
      <c r="X381" s="362" t="str">
        <f t="shared" si="113"/>
        <v/>
      </c>
      <c r="Y381" s="362" t="str">
        <f t="shared" si="113"/>
        <v/>
      </c>
      <c r="Z381" s="362" t="str">
        <f t="shared" si="113"/>
        <v/>
      </c>
      <c r="AA381" s="362" t="str">
        <f t="shared" si="113"/>
        <v/>
      </c>
      <c r="AB381" s="362" t="str">
        <f t="shared" si="113"/>
        <v/>
      </c>
      <c r="AC381" s="362" t="str">
        <f t="shared" si="113"/>
        <v/>
      </c>
      <c r="AD381" s="362" t="str">
        <f t="shared" si="113"/>
        <v/>
      </c>
      <c r="AE381" s="362" t="str">
        <f t="shared" si="113"/>
        <v/>
      </c>
      <c r="AF381" s="362" t="str">
        <f t="shared" si="113"/>
        <v/>
      </c>
      <c r="AG381" s="362" t="str">
        <f t="shared" si="113"/>
        <v/>
      </c>
      <c r="AH381" s="362" t="str">
        <f t="shared" si="113"/>
        <v/>
      </c>
      <c r="AI381" s="362" t="str">
        <f t="shared" si="113"/>
        <v/>
      </c>
      <c r="AJ381" s="362" t="str">
        <f t="shared" si="113"/>
        <v/>
      </c>
      <c r="AK381" s="362" t="str">
        <f t="shared" si="113"/>
        <v/>
      </c>
      <c r="AL381" s="362" t="str">
        <f t="shared" si="113"/>
        <v/>
      </c>
      <c r="AM381" s="362" t="str">
        <f t="shared" si="113"/>
        <v/>
      </c>
      <c r="AN381" s="362" t="str">
        <f t="shared" si="113"/>
        <v/>
      </c>
      <c r="AO381" s="362" t="str">
        <f t="shared" si="113"/>
        <v/>
      </c>
      <c r="AP381" s="362" t="str">
        <f t="shared" si="113"/>
        <v/>
      </c>
      <c r="AQ381" s="362" t="str">
        <f t="shared" si="113"/>
        <v/>
      </c>
      <c r="AR381" s="362" t="str">
        <f t="shared" si="113"/>
        <v/>
      </c>
      <c r="AS381" s="362" t="str">
        <f t="shared" si="113"/>
        <v/>
      </c>
      <c r="AT381" s="362" t="str">
        <f t="shared" si="113"/>
        <v/>
      </c>
      <c r="AU381" s="362" t="str">
        <f t="shared" si="113"/>
        <v/>
      </c>
      <c r="AV381" s="362" t="str">
        <f t="shared" si="113"/>
        <v/>
      </c>
      <c r="AW381" s="362" t="str">
        <f t="shared" si="113"/>
        <v/>
      </c>
      <c r="AX381" s="362" t="str">
        <f t="shared" si="113"/>
        <v/>
      </c>
      <c r="AY381" s="362" t="str">
        <f t="shared" si="113"/>
        <v/>
      </c>
      <c r="AZ381" s="362" t="str">
        <f t="shared" si="113"/>
        <v/>
      </c>
      <c r="BA381" s="363" t="str">
        <f t="shared" si="113"/>
        <v/>
      </c>
    </row>
    <row r="382" spans="1:53" x14ac:dyDescent="0.2">
      <c r="A382" s="340" t="str">
        <f>IF($B372=COUNT($A379:$A381),"",IF(A381&lt;DATE(YEAR(A381),MONTH($K$4),DAY($K$4)),DATE(YEAR(A381),MONTH($K$4),DAY($K$4)),IF(A381&lt;DATE(YEAR(A381),MONTH($K$5),DAY($K$5)),DATE(YEAR(A381),MONTH($K$5),DAY($K$5)),IF(A381&lt;DATE(YEAR(A381),MONTH($K$6),DAY($K$6)),DATE(YEAR(A381),MONTH($K$6),DAY($K$6)),DATE(YEAR(A381)+1,MONTH($K$3),DAY($K$3))))))</f>
        <v/>
      </c>
      <c r="B382" s="335" t="str">
        <f t="shared" si="111"/>
        <v/>
      </c>
      <c r="C382" s="362" t="str">
        <f t="shared" si="112"/>
        <v/>
      </c>
      <c r="D382" s="362" t="str">
        <f t="shared" si="113"/>
        <v/>
      </c>
      <c r="E382" s="362" t="str">
        <f t="shared" si="113"/>
        <v/>
      </c>
      <c r="F382" s="362" t="str">
        <f t="shared" si="113"/>
        <v/>
      </c>
      <c r="G382" s="362" t="str">
        <f t="shared" si="113"/>
        <v/>
      </c>
      <c r="H382" s="362" t="str">
        <f t="shared" si="113"/>
        <v/>
      </c>
      <c r="I382" s="362" t="str">
        <f t="shared" si="113"/>
        <v/>
      </c>
      <c r="J382" s="362" t="str">
        <f t="shared" si="113"/>
        <v/>
      </c>
      <c r="K382" s="362" t="str">
        <f t="shared" si="113"/>
        <v/>
      </c>
      <c r="L382" s="362" t="str">
        <f t="shared" si="113"/>
        <v/>
      </c>
      <c r="M382" s="362" t="str">
        <f t="shared" si="113"/>
        <v/>
      </c>
      <c r="N382" s="362" t="str">
        <f t="shared" si="113"/>
        <v/>
      </c>
      <c r="O382" s="362" t="str">
        <f t="shared" si="113"/>
        <v/>
      </c>
      <c r="P382" s="362" t="str">
        <f t="shared" si="113"/>
        <v/>
      </c>
      <c r="Q382" s="362" t="str">
        <f t="shared" si="113"/>
        <v/>
      </c>
      <c r="R382" s="362" t="str">
        <f t="shared" si="113"/>
        <v/>
      </c>
      <c r="S382" s="362" t="str">
        <f t="shared" si="113"/>
        <v/>
      </c>
      <c r="T382" s="362" t="str">
        <f t="shared" si="113"/>
        <v/>
      </c>
      <c r="U382" s="362" t="str">
        <f t="shared" si="113"/>
        <v/>
      </c>
      <c r="V382" s="362" t="str">
        <f t="shared" si="113"/>
        <v/>
      </c>
      <c r="W382" s="362" t="str">
        <f t="shared" si="113"/>
        <v/>
      </c>
      <c r="X382" s="362" t="str">
        <f t="shared" si="113"/>
        <v/>
      </c>
      <c r="Y382" s="362" t="str">
        <f t="shared" si="113"/>
        <v/>
      </c>
      <c r="Z382" s="362" t="str">
        <f t="shared" si="113"/>
        <v/>
      </c>
      <c r="AA382" s="362" t="str">
        <f t="shared" si="113"/>
        <v/>
      </c>
      <c r="AB382" s="362" t="str">
        <f t="shared" si="113"/>
        <v/>
      </c>
      <c r="AC382" s="362" t="str">
        <f t="shared" si="113"/>
        <v/>
      </c>
      <c r="AD382" s="362" t="str">
        <f t="shared" si="113"/>
        <v/>
      </c>
      <c r="AE382" s="362" t="str">
        <f t="shared" si="113"/>
        <v/>
      </c>
      <c r="AF382" s="362" t="str">
        <f t="shared" si="113"/>
        <v/>
      </c>
      <c r="AG382" s="362" t="str">
        <f t="shared" si="113"/>
        <v/>
      </c>
      <c r="AH382" s="362" t="str">
        <f t="shared" si="113"/>
        <v/>
      </c>
      <c r="AI382" s="362" t="str">
        <f t="shared" si="113"/>
        <v/>
      </c>
      <c r="AJ382" s="362" t="str">
        <f t="shared" si="113"/>
        <v/>
      </c>
      <c r="AK382" s="362" t="str">
        <f t="shared" si="113"/>
        <v/>
      </c>
      <c r="AL382" s="362" t="str">
        <f t="shared" si="113"/>
        <v/>
      </c>
      <c r="AM382" s="362" t="str">
        <f t="shared" si="113"/>
        <v/>
      </c>
      <c r="AN382" s="362" t="str">
        <f t="shared" si="113"/>
        <v/>
      </c>
      <c r="AO382" s="362" t="str">
        <f t="shared" si="113"/>
        <v/>
      </c>
      <c r="AP382" s="362" t="str">
        <f t="shared" si="113"/>
        <v/>
      </c>
      <c r="AQ382" s="362" t="str">
        <f t="shared" si="113"/>
        <v/>
      </c>
      <c r="AR382" s="362" t="str">
        <f t="shared" si="113"/>
        <v/>
      </c>
      <c r="AS382" s="362" t="str">
        <f t="shared" si="113"/>
        <v/>
      </c>
      <c r="AT382" s="362" t="str">
        <f t="shared" si="113"/>
        <v/>
      </c>
      <c r="AU382" s="362" t="str">
        <f t="shared" si="113"/>
        <v/>
      </c>
      <c r="AV382" s="362" t="str">
        <f t="shared" si="113"/>
        <v/>
      </c>
      <c r="AW382" s="362" t="str">
        <f t="shared" si="113"/>
        <v/>
      </c>
      <c r="AX382" s="362" t="str">
        <f t="shared" si="113"/>
        <v/>
      </c>
      <c r="AY382" s="362" t="str">
        <f t="shared" si="113"/>
        <v/>
      </c>
      <c r="AZ382" s="362" t="str">
        <f t="shared" si="113"/>
        <v/>
      </c>
      <c r="BA382" s="363" t="str">
        <f t="shared" si="113"/>
        <v/>
      </c>
    </row>
    <row r="383" spans="1:53" x14ac:dyDescent="0.2">
      <c r="A383" s="340" t="str">
        <f>IF($B372=COUNT($A379:$A382),"",IF(A382&lt;DATE(YEAR(A382),MONTH($K$4),DAY($K$4)),DATE(YEAR(A382),MONTH($K$4),DAY($K$4)),IF(A382&lt;DATE(YEAR(A382),MONTH($K$5),DAY($K$5)),DATE(YEAR(A382),MONTH($K$5),DAY($K$5)),IF(A382&lt;DATE(YEAR(A382),MONTH($K$6),DAY($K$6)),DATE(YEAR(A382),MONTH($K$6),DAY($K$6)),DATE(YEAR(A382)+1,MONTH($K$3),DAY($K$3))))))</f>
        <v/>
      </c>
      <c r="B383" s="335" t="str">
        <f t="shared" si="111"/>
        <v/>
      </c>
      <c r="C383" s="362" t="str">
        <f t="shared" si="112"/>
        <v/>
      </c>
      <c r="D383" s="362" t="str">
        <f t="shared" si="113"/>
        <v/>
      </c>
      <c r="E383" s="362" t="str">
        <f t="shared" si="113"/>
        <v/>
      </c>
      <c r="F383" s="362" t="str">
        <f t="shared" si="113"/>
        <v/>
      </c>
      <c r="G383" s="362" t="str">
        <f t="shared" si="113"/>
        <v/>
      </c>
      <c r="H383" s="362" t="str">
        <f t="shared" si="113"/>
        <v/>
      </c>
      <c r="I383" s="362" t="str">
        <f t="shared" si="113"/>
        <v/>
      </c>
      <c r="J383" s="362" t="str">
        <f t="shared" si="113"/>
        <v/>
      </c>
      <c r="K383" s="362" t="str">
        <f t="shared" si="113"/>
        <v/>
      </c>
      <c r="L383" s="362" t="str">
        <f t="shared" si="113"/>
        <v/>
      </c>
      <c r="M383" s="362" t="str">
        <f t="shared" si="113"/>
        <v/>
      </c>
      <c r="N383" s="362" t="str">
        <f t="shared" si="113"/>
        <v/>
      </c>
      <c r="O383" s="362" t="str">
        <f t="shared" si="113"/>
        <v/>
      </c>
      <c r="P383" s="362" t="str">
        <f t="shared" si="113"/>
        <v/>
      </c>
      <c r="Q383" s="362" t="str">
        <f t="shared" si="113"/>
        <v/>
      </c>
      <c r="R383" s="362" t="str">
        <f t="shared" si="113"/>
        <v/>
      </c>
      <c r="S383" s="362" t="str">
        <f t="shared" si="113"/>
        <v/>
      </c>
      <c r="T383" s="362" t="str">
        <f t="shared" si="113"/>
        <v/>
      </c>
      <c r="U383" s="362" t="str">
        <f t="shared" si="113"/>
        <v/>
      </c>
      <c r="V383" s="362" t="str">
        <f t="shared" si="113"/>
        <v/>
      </c>
      <c r="W383" s="362" t="str">
        <f t="shared" si="113"/>
        <v/>
      </c>
      <c r="X383" s="362" t="str">
        <f t="shared" si="113"/>
        <v/>
      </c>
      <c r="Y383" s="362" t="str">
        <f t="shared" si="113"/>
        <v/>
      </c>
      <c r="Z383" s="362" t="str">
        <f t="shared" si="113"/>
        <v/>
      </c>
      <c r="AA383" s="362" t="str">
        <f t="shared" si="113"/>
        <v/>
      </c>
      <c r="AB383" s="362" t="str">
        <f t="shared" si="113"/>
        <v/>
      </c>
      <c r="AC383" s="362" t="str">
        <f t="shared" si="113"/>
        <v/>
      </c>
      <c r="AD383" s="362" t="str">
        <f t="shared" si="113"/>
        <v/>
      </c>
      <c r="AE383" s="362" t="str">
        <f t="shared" si="113"/>
        <v/>
      </c>
      <c r="AF383" s="362" t="str">
        <f t="shared" si="113"/>
        <v/>
      </c>
      <c r="AG383" s="362" t="str">
        <f t="shared" si="113"/>
        <v/>
      </c>
      <c r="AH383" s="362" t="str">
        <f t="shared" si="113"/>
        <v/>
      </c>
      <c r="AI383" s="362" t="str">
        <f t="shared" si="113"/>
        <v/>
      </c>
      <c r="AJ383" s="362" t="str">
        <f t="shared" si="113"/>
        <v/>
      </c>
      <c r="AK383" s="362" t="str">
        <f t="shared" si="113"/>
        <v/>
      </c>
      <c r="AL383" s="362" t="str">
        <f t="shared" si="113"/>
        <v/>
      </c>
      <c r="AM383" s="362" t="str">
        <f t="shared" si="113"/>
        <v/>
      </c>
      <c r="AN383" s="362" t="str">
        <f t="shared" si="113"/>
        <v/>
      </c>
      <c r="AO383" s="362" t="str">
        <f t="shared" si="113"/>
        <v/>
      </c>
      <c r="AP383" s="362" t="str">
        <f t="shared" si="113"/>
        <v/>
      </c>
      <c r="AQ383" s="362" t="str">
        <f t="shared" si="113"/>
        <v/>
      </c>
      <c r="AR383" s="362" t="str">
        <f t="shared" si="113"/>
        <v/>
      </c>
      <c r="AS383" s="362" t="str">
        <f t="shared" si="113"/>
        <v/>
      </c>
      <c r="AT383" s="362" t="str">
        <f t="shared" si="113"/>
        <v/>
      </c>
      <c r="AU383" s="362" t="str">
        <f t="shared" si="113"/>
        <v/>
      </c>
      <c r="AV383" s="362" t="str">
        <f t="shared" si="113"/>
        <v/>
      </c>
      <c r="AW383" s="362" t="str">
        <f t="shared" si="113"/>
        <v/>
      </c>
      <c r="AX383" s="362" t="str">
        <f t="shared" si="113"/>
        <v/>
      </c>
      <c r="AY383" s="362" t="str">
        <f t="shared" si="113"/>
        <v/>
      </c>
      <c r="AZ383" s="362" t="str">
        <f t="shared" si="113"/>
        <v/>
      </c>
      <c r="BA383" s="363" t="str">
        <f t="shared" si="113"/>
        <v/>
      </c>
    </row>
    <row r="384" spans="1:53" x14ac:dyDescent="0.2">
      <c r="A384" s="340" t="str">
        <f>IF($B372=COUNT($A379:$A383),"",IF(A383&lt;DATE(YEAR(A383),MONTH($K$4),DAY($K$4)),DATE(YEAR(A383),MONTH($K$4),DAY($K$4)),IF(A383&lt;DATE(YEAR(A383),MONTH($K$5),DAY($K$5)),DATE(YEAR(A383),MONTH($K$5),DAY($K$5)),IF(A383&lt;DATE(YEAR(A383),MONTH($K$6),DAY($K$6)),DATE(YEAR(A383),MONTH($K$6),DAY($K$6)),DATE(YEAR(A383)+1,MONTH($K$3),DAY($K$3))))))</f>
        <v/>
      </c>
      <c r="B384" s="335" t="str">
        <f t="shared" si="111"/>
        <v/>
      </c>
      <c r="C384" s="362" t="str">
        <f t="shared" si="112"/>
        <v/>
      </c>
      <c r="D384" s="362" t="str">
        <f t="shared" si="113"/>
        <v/>
      </c>
      <c r="E384" s="362" t="str">
        <f t="shared" si="113"/>
        <v/>
      </c>
      <c r="F384" s="362" t="str">
        <f t="shared" si="113"/>
        <v/>
      </c>
      <c r="G384" s="362" t="str">
        <f t="shared" si="113"/>
        <v/>
      </c>
      <c r="H384" s="362" t="str">
        <f t="shared" si="113"/>
        <v/>
      </c>
      <c r="I384" s="362" t="str">
        <f t="shared" si="113"/>
        <v/>
      </c>
      <c r="J384" s="362" t="str">
        <f t="shared" si="113"/>
        <v/>
      </c>
      <c r="K384" s="362" t="str">
        <f t="shared" si="113"/>
        <v/>
      </c>
      <c r="L384" s="362" t="str">
        <f t="shared" si="113"/>
        <v/>
      </c>
      <c r="M384" s="362" t="str">
        <f t="shared" si="113"/>
        <v/>
      </c>
      <c r="N384" s="362" t="str">
        <f t="shared" si="113"/>
        <v/>
      </c>
      <c r="O384" s="362" t="str">
        <f t="shared" si="113"/>
        <v/>
      </c>
      <c r="P384" s="362" t="str">
        <f t="shared" si="113"/>
        <v/>
      </c>
      <c r="Q384" s="362" t="str">
        <f t="shared" si="113"/>
        <v/>
      </c>
      <c r="R384" s="362" t="str">
        <f t="shared" si="113"/>
        <v/>
      </c>
      <c r="S384" s="362" t="str">
        <f t="shared" si="113"/>
        <v/>
      </c>
      <c r="T384" s="362" t="str">
        <f t="shared" si="113"/>
        <v/>
      </c>
      <c r="U384" s="362" t="str">
        <f t="shared" si="113"/>
        <v/>
      </c>
      <c r="V384" s="362" t="str">
        <f t="shared" si="113"/>
        <v/>
      </c>
      <c r="W384" s="362" t="str">
        <f t="shared" si="113"/>
        <v/>
      </c>
      <c r="X384" s="362" t="str">
        <f t="shared" si="113"/>
        <v/>
      </c>
      <c r="Y384" s="362" t="str">
        <f t="shared" si="113"/>
        <v/>
      </c>
      <c r="Z384" s="362" t="str">
        <f t="shared" si="113"/>
        <v/>
      </c>
      <c r="AA384" s="362" t="str">
        <f t="shared" si="113"/>
        <v/>
      </c>
      <c r="AB384" s="362" t="str">
        <f t="shared" si="113"/>
        <v/>
      </c>
      <c r="AC384" s="362" t="str">
        <f t="shared" si="113"/>
        <v/>
      </c>
      <c r="AD384" s="362" t="str">
        <f t="shared" si="113"/>
        <v/>
      </c>
      <c r="AE384" s="362" t="str">
        <f t="shared" si="113"/>
        <v/>
      </c>
      <c r="AF384" s="362" t="str">
        <f t="shared" si="113"/>
        <v/>
      </c>
      <c r="AG384" s="362" t="str">
        <f t="shared" si="113"/>
        <v/>
      </c>
      <c r="AH384" s="362" t="str">
        <f t="shared" si="113"/>
        <v/>
      </c>
      <c r="AI384" s="362" t="str">
        <f t="shared" si="113"/>
        <v/>
      </c>
      <c r="AJ384" s="362" t="str">
        <f t="shared" si="113"/>
        <v/>
      </c>
      <c r="AK384" s="362" t="str">
        <f t="shared" si="113"/>
        <v/>
      </c>
      <c r="AL384" s="362" t="str">
        <f t="shared" si="113"/>
        <v/>
      </c>
      <c r="AM384" s="362" t="str">
        <f t="shared" si="113"/>
        <v/>
      </c>
      <c r="AN384" s="362" t="str">
        <f t="shared" si="113"/>
        <v/>
      </c>
      <c r="AO384" s="362" t="str">
        <f t="shared" si="113"/>
        <v/>
      </c>
      <c r="AP384" s="362" t="str">
        <f t="shared" si="113"/>
        <v/>
      </c>
      <c r="AQ384" s="362" t="str">
        <f t="shared" si="113"/>
        <v/>
      </c>
      <c r="AR384" s="362" t="str">
        <f t="shared" si="113"/>
        <v/>
      </c>
      <c r="AS384" s="362" t="str">
        <f t="shared" si="113"/>
        <v/>
      </c>
      <c r="AT384" s="362" t="str">
        <f t="shared" si="113"/>
        <v/>
      </c>
      <c r="AU384" s="362" t="str">
        <f t="shared" si="113"/>
        <v/>
      </c>
      <c r="AV384" s="362" t="str">
        <f t="shared" si="113"/>
        <v/>
      </c>
      <c r="AW384" s="362" t="str">
        <f t="shared" si="113"/>
        <v/>
      </c>
      <c r="AX384" s="362" t="str">
        <f t="shared" si="113"/>
        <v/>
      </c>
      <c r="AY384" s="362" t="str">
        <f t="shared" si="113"/>
        <v/>
      </c>
      <c r="AZ384" s="362" t="str">
        <f t="shared" si="113"/>
        <v/>
      </c>
      <c r="BA384" s="363" t="str">
        <f t="shared" si="113"/>
        <v/>
      </c>
    </row>
    <row r="385" spans="1:53" x14ac:dyDescent="0.2">
      <c r="A385" s="340" t="str">
        <f>IF($B372=COUNT($A379:$A384),"",IF(A384&lt;DATE(YEAR(A384),MONTH($K$4),DAY($K$4)),DATE(YEAR(A384),MONTH($K$4),DAY($K$4)),IF(A384&lt;DATE(YEAR(A384),MONTH($K$5),DAY($K$5)),DATE(YEAR(A384),MONTH($K$5),DAY($K$5)),IF(A384&lt;DATE(YEAR(A384),MONTH($K$6),DAY($K$6)),DATE(YEAR(A384),MONTH($K$6),DAY($K$6)),DATE(YEAR(A384)+1,MONTH($K$3),DAY($K$3))))))</f>
        <v/>
      </c>
      <c r="B385" s="335" t="str">
        <f t="shared" si="111"/>
        <v/>
      </c>
      <c r="C385" s="362" t="str">
        <f t="shared" si="112"/>
        <v/>
      </c>
      <c r="D385" s="362" t="str">
        <f t="shared" si="113"/>
        <v/>
      </c>
      <c r="E385" s="362" t="str">
        <f t="shared" si="113"/>
        <v/>
      </c>
      <c r="F385" s="362" t="str">
        <f t="shared" si="113"/>
        <v/>
      </c>
      <c r="G385" s="362" t="str">
        <f t="shared" si="113"/>
        <v/>
      </c>
      <c r="H385" s="362" t="str">
        <f t="shared" si="113"/>
        <v/>
      </c>
      <c r="I385" s="362" t="str">
        <f t="shared" si="113"/>
        <v/>
      </c>
      <c r="J385" s="362" t="str">
        <f t="shared" si="113"/>
        <v/>
      </c>
      <c r="K385" s="362" t="str">
        <f t="shared" si="113"/>
        <v/>
      </c>
      <c r="L385" s="362" t="str">
        <f t="shared" si="113"/>
        <v/>
      </c>
      <c r="M385" s="362" t="str">
        <f t="shared" si="113"/>
        <v/>
      </c>
      <c r="N385" s="362" t="str">
        <f t="shared" si="113"/>
        <v/>
      </c>
      <c r="O385" s="362" t="str">
        <f t="shared" si="113"/>
        <v/>
      </c>
      <c r="P385" s="362" t="str">
        <f t="shared" si="113"/>
        <v/>
      </c>
      <c r="Q385" s="362" t="str">
        <f t="shared" si="113"/>
        <v/>
      </c>
      <c r="R385" s="362" t="str">
        <f t="shared" si="113"/>
        <v/>
      </c>
      <c r="S385" s="362" t="str">
        <f t="shared" si="113"/>
        <v/>
      </c>
      <c r="T385" s="362" t="str">
        <f t="shared" si="113"/>
        <v/>
      </c>
      <c r="U385" s="362" t="str">
        <f t="shared" si="113"/>
        <v/>
      </c>
      <c r="V385" s="362" t="str">
        <f t="shared" si="113"/>
        <v/>
      </c>
      <c r="W385" s="362" t="str">
        <f t="shared" si="113"/>
        <v/>
      </c>
      <c r="X385" s="362" t="str">
        <f t="shared" ref="D385:BA390" si="115">IF(AND(ISNUMBER($A385),X$46&gt;X$47),X$376/$B$372,"")</f>
        <v/>
      </c>
      <c r="Y385" s="362" t="str">
        <f t="shared" si="115"/>
        <v/>
      </c>
      <c r="Z385" s="362" t="str">
        <f t="shared" si="115"/>
        <v/>
      </c>
      <c r="AA385" s="362" t="str">
        <f t="shared" si="115"/>
        <v/>
      </c>
      <c r="AB385" s="362" t="str">
        <f t="shared" si="115"/>
        <v/>
      </c>
      <c r="AC385" s="362" t="str">
        <f t="shared" si="115"/>
        <v/>
      </c>
      <c r="AD385" s="362" t="str">
        <f t="shared" si="115"/>
        <v/>
      </c>
      <c r="AE385" s="362" t="str">
        <f t="shared" si="115"/>
        <v/>
      </c>
      <c r="AF385" s="362" t="str">
        <f t="shared" si="115"/>
        <v/>
      </c>
      <c r="AG385" s="362" t="str">
        <f t="shared" si="115"/>
        <v/>
      </c>
      <c r="AH385" s="362" t="str">
        <f t="shared" si="115"/>
        <v/>
      </c>
      <c r="AI385" s="362" t="str">
        <f t="shared" si="115"/>
        <v/>
      </c>
      <c r="AJ385" s="362" t="str">
        <f t="shared" si="115"/>
        <v/>
      </c>
      <c r="AK385" s="362" t="str">
        <f t="shared" si="115"/>
        <v/>
      </c>
      <c r="AL385" s="362" t="str">
        <f t="shared" si="115"/>
        <v/>
      </c>
      <c r="AM385" s="362" t="str">
        <f t="shared" si="115"/>
        <v/>
      </c>
      <c r="AN385" s="362" t="str">
        <f t="shared" si="115"/>
        <v/>
      </c>
      <c r="AO385" s="362" t="str">
        <f t="shared" si="115"/>
        <v/>
      </c>
      <c r="AP385" s="362" t="str">
        <f t="shared" si="115"/>
        <v/>
      </c>
      <c r="AQ385" s="362" t="str">
        <f t="shared" si="115"/>
        <v/>
      </c>
      <c r="AR385" s="362" t="str">
        <f t="shared" si="115"/>
        <v/>
      </c>
      <c r="AS385" s="362" t="str">
        <f t="shared" si="115"/>
        <v/>
      </c>
      <c r="AT385" s="362" t="str">
        <f t="shared" si="115"/>
        <v/>
      </c>
      <c r="AU385" s="362" t="str">
        <f t="shared" si="115"/>
        <v/>
      </c>
      <c r="AV385" s="362" t="str">
        <f t="shared" si="115"/>
        <v/>
      </c>
      <c r="AW385" s="362" t="str">
        <f t="shared" si="115"/>
        <v/>
      </c>
      <c r="AX385" s="362" t="str">
        <f t="shared" si="115"/>
        <v/>
      </c>
      <c r="AY385" s="362" t="str">
        <f t="shared" si="115"/>
        <v/>
      </c>
      <c r="AZ385" s="362" t="str">
        <f t="shared" si="115"/>
        <v/>
      </c>
      <c r="BA385" s="363" t="str">
        <f t="shared" si="115"/>
        <v/>
      </c>
    </row>
    <row r="386" spans="1:53" x14ac:dyDescent="0.2">
      <c r="A386" s="340" t="str">
        <f>IF($B372=COUNT($A379:$A385),"",IF(A385&lt;DATE(YEAR(A385),MONTH($K$4),DAY($K$4)),DATE(YEAR(A385),MONTH($K$4),DAY($K$4)),IF(A385&lt;DATE(YEAR(A385),MONTH($K$5),DAY($K$5)),DATE(YEAR(A385),MONTH($K$5),DAY($K$5)),IF(A385&lt;DATE(YEAR(A385),MONTH($K$6),DAY($K$6)),DATE(YEAR(A385),MONTH($K$6),DAY($K$6)),DATE(YEAR(A385)+1,MONTH($K$3),DAY($K$3))))))</f>
        <v/>
      </c>
      <c r="B386" s="335" t="str">
        <f t="shared" si="111"/>
        <v/>
      </c>
      <c r="C386" s="362" t="str">
        <f t="shared" si="112"/>
        <v/>
      </c>
      <c r="D386" s="362" t="str">
        <f t="shared" si="115"/>
        <v/>
      </c>
      <c r="E386" s="362" t="str">
        <f t="shared" si="115"/>
        <v/>
      </c>
      <c r="F386" s="362" t="str">
        <f t="shared" si="115"/>
        <v/>
      </c>
      <c r="G386" s="362" t="str">
        <f t="shared" si="115"/>
        <v/>
      </c>
      <c r="H386" s="362" t="str">
        <f t="shared" si="115"/>
        <v/>
      </c>
      <c r="I386" s="362" t="str">
        <f t="shared" si="115"/>
        <v/>
      </c>
      <c r="J386" s="362" t="str">
        <f t="shared" si="115"/>
        <v/>
      </c>
      <c r="K386" s="362" t="str">
        <f t="shared" si="115"/>
        <v/>
      </c>
      <c r="L386" s="362" t="str">
        <f t="shared" si="115"/>
        <v/>
      </c>
      <c r="M386" s="362" t="str">
        <f t="shared" si="115"/>
        <v/>
      </c>
      <c r="N386" s="362" t="str">
        <f t="shared" si="115"/>
        <v/>
      </c>
      <c r="O386" s="362" t="str">
        <f t="shared" si="115"/>
        <v/>
      </c>
      <c r="P386" s="362" t="str">
        <f t="shared" si="115"/>
        <v/>
      </c>
      <c r="Q386" s="362" t="str">
        <f t="shared" si="115"/>
        <v/>
      </c>
      <c r="R386" s="362" t="str">
        <f t="shared" si="115"/>
        <v/>
      </c>
      <c r="S386" s="362" t="str">
        <f t="shared" si="115"/>
        <v/>
      </c>
      <c r="T386" s="362" t="str">
        <f t="shared" si="115"/>
        <v/>
      </c>
      <c r="U386" s="362" t="str">
        <f t="shared" si="115"/>
        <v/>
      </c>
      <c r="V386" s="362" t="str">
        <f t="shared" si="115"/>
        <v/>
      </c>
      <c r="W386" s="362" t="str">
        <f t="shared" si="115"/>
        <v/>
      </c>
      <c r="X386" s="362" t="str">
        <f t="shared" si="115"/>
        <v/>
      </c>
      <c r="Y386" s="362" t="str">
        <f t="shared" si="115"/>
        <v/>
      </c>
      <c r="Z386" s="362" t="str">
        <f t="shared" si="115"/>
        <v/>
      </c>
      <c r="AA386" s="362" t="str">
        <f t="shared" si="115"/>
        <v/>
      </c>
      <c r="AB386" s="362" t="str">
        <f t="shared" si="115"/>
        <v/>
      </c>
      <c r="AC386" s="362" t="str">
        <f t="shared" si="115"/>
        <v/>
      </c>
      <c r="AD386" s="362" t="str">
        <f t="shared" si="115"/>
        <v/>
      </c>
      <c r="AE386" s="362" t="str">
        <f t="shared" si="115"/>
        <v/>
      </c>
      <c r="AF386" s="362" t="str">
        <f t="shared" si="115"/>
        <v/>
      </c>
      <c r="AG386" s="362" t="str">
        <f t="shared" si="115"/>
        <v/>
      </c>
      <c r="AH386" s="362" t="str">
        <f t="shared" si="115"/>
        <v/>
      </c>
      <c r="AI386" s="362" t="str">
        <f t="shared" si="115"/>
        <v/>
      </c>
      <c r="AJ386" s="362" t="str">
        <f t="shared" si="115"/>
        <v/>
      </c>
      <c r="AK386" s="362" t="str">
        <f t="shared" si="115"/>
        <v/>
      </c>
      <c r="AL386" s="362" t="str">
        <f t="shared" si="115"/>
        <v/>
      </c>
      <c r="AM386" s="362" t="str">
        <f t="shared" si="115"/>
        <v/>
      </c>
      <c r="AN386" s="362" t="str">
        <f t="shared" si="115"/>
        <v/>
      </c>
      <c r="AO386" s="362" t="str">
        <f t="shared" si="115"/>
        <v/>
      </c>
      <c r="AP386" s="362" t="str">
        <f t="shared" si="115"/>
        <v/>
      </c>
      <c r="AQ386" s="362" t="str">
        <f t="shared" si="115"/>
        <v/>
      </c>
      <c r="AR386" s="362" t="str">
        <f t="shared" si="115"/>
        <v/>
      </c>
      <c r="AS386" s="362" t="str">
        <f t="shared" si="115"/>
        <v/>
      </c>
      <c r="AT386" s="362" t="str">
        <f t="shared" si="115"/>
        <v/>
      </c>
      <c r="AU386" s="362" t="str">
        <f t="shared" si="115"/>
        <v/>
      </c>
      <c r="AV386" s="362" t="str">
        <f t="shared" si="115"/>
        <v/>
      </c>
      <c r="AW386" s="362" t="str">
        <f t="shared" si="115"/>
        <v/>
      </c>
      <c r="AX386" s="362" t="str">
        <f t="shared" si="115"/>
        <v/>
      </c>
      <c r="AY386" s="362" t="str">
        <f t="shared" si="115"/>
        <v/>
      </c>
      <c r="AZ386" s="362" t="str">
        <f t="shared" si="115"/>
        <v/>
      </c>
      <c r="BA386" s="363" t="str">
        <f t="shared" si="115"/>
        <v/>
      </c>
    </row>
    <row r="387" spans="1:53" x14ac:dyDescent="0.2">
      <c r="A387" s="340" t="str">
        <f>IF($B372=COUNT($A379:$A386),"",IF(A386&lt;DATE(YEAR(A386),MONTH($K$4),DAY($K$4)),DATE(YEAR(A386),MONTH($K$4),DAY($K$4)),IF(A386&lt;DATE(YEAR(A386),MONTH($K$5),DAY($K$5)),DATE(YEAR(A386),MONTH($K$5),DAY($K$5)),IF(A386&lt;DATE(YEAR(A386),MONTH($K$6),DAY($K$6)),DATE(YEAR(A386),MONTH($K$6),DAY($K$6)),DATE(YEAR(A386)+1,MONTH($K$3),DAY($K$3))))))</f>
        <v/>
      </c>
      <c r="B387" s="335" t="str">
        <f t="shared" si="111"/>
        <v/>
      </c>
      <c r="C387" s="362" t="str">
        <f t="shared" si="112"/>
        <v/>
      </c>
      <c r="D387" s="362" t="str">
        <f t="shared" si="115"/>
        <v/>
      </c>
      <c r="E387" s="362" t="str">
        <f t="shared" si="115"/>
        <v/>
      </c>
      <c r="F387" s="362" t="str">
        <f t="shared" si="115"/>
        <v/>
      </c>
      <c r="G387" s="362" t="str">
        <f t="shared" si="115"/>
        <v/>
      </c>
      <c r="H387" s="362" t="str">
        <f t="shared" si="115"/>
        <v/>
      </c>
      <c r="I387" s="362" t="str">
        <f t="shared" si="115"/>
        <v/>
      </c>
      <c r="J387" s="362" t="str">
        <f t="shared" si="115"/>
        <v/>
      </c>
      <c r="K387" s="362" t="str">
        <f t="shared" si="115"/>
        <v/>
      </c>
      <c r="L387" s="362" t="str">
        <f t="shared" si="115"/>
        <v/>
      </c>
      <c r="M387" s="362" t="str">
        <f t="shared" si="115"/>
        <v/>
      </c>
      <c r="N387" s="362" t="str">
        <f t="shared" si="115"/>
        <v/>
      </c>
      <c r="O387" s="362" t="str">
        <f t="shared" si="115"/>
        <v/>
      </c>
      <c r="P387" s="362" t="str">
        <f t="shared" si="115"/>
        <v/>
      </c>
      <c r="Q387" s="362" t="str">
        <f t="shared" si="115"/>
        <v/>
      </c>
      <c r="R387" s="362" t="str">
        <f t="shared" si="115"/>
        <v/>
      </c>
      <c r="S387" s="362" t="str">
        <f t="shared" si="115"/>
        <v/>
      </c>
      <c r="T387" s="362" t="str">
        <f t="shared" si="115"/>
        <v/>
      </c>
      <c r="U387" s="362" t="str">
        <f t="shared" si="115"/>
        <v/>
      </c>
      <c r="V387" s="362" t="str">
        <f t="shared" si="115"/>
        <v/>
      </c>
      <c r="W387" s="362" t="str">
        <f t="shared" si="115"/>
        <v/>
      </c>
      <c r="X387" s="362" t="str">
        <f t="shared" si="115"/>
        <v/>
      </c>
      <c r="Y387" s="362" t="str">
        <f t="shared" si="115"/>
        <v/>
      </c>
      <c r="Z387" s="362" t="str">
        <f t="shared" si="115"/>
        <v/>
      </c>
      <c r="AA387" s="362" t="str">
        <f t="shared" si="115"/>
        <v/>
      </c>
      <c r="AB387" s="362" t="str">
        <f t="shared" si="115"/>
        <v/>
      </c>
      <c r="AC387" s="362" t="str">
        <f t="shared" si="115"/>
        <v/>
      </c>
      <c r="AD387" s="362" t="str">
        <f t="shared" si="115"/>
        <v/>
      </c>
      <c r="AE387" s="362" t="str">
        <f t="shared" si="115"/>
        <v/>
      </c>
      <c r="AF387" s="362" t="str">
        <f t="shared" si="115"/>
        <v/>
      </c>
      <c r="AG387" s="362" t="str">
        <f t="shared" si="115"/>
        <v/>
      </c>
      <c r="AH387" s="362" t="str">
        <f t="shared" si="115"/>
        <v/>
      </c>
      <c r="AI387" s="362" t="str">
        <f t="shared" si="115"/>
        <v/>
      </c>
      <c r="AJ387" s="362" t="str">
        <f t="shared" si="115"/>
        <v/>
      </c>
      <c r="AK387" s="362" t="str">
        <f t="shared" si="115"/>
        <v/>
      </c>
      <c r="AL387" s="362" t="str">
        <f t="shared" si="115"/>
        <v/>
      </c>
      <c r="AM387" s="362" t="str">
        <f t="shared" si="115"/>
        <v/>
      </c>
      <c r="AN387" s="362" t="str">
        <f t="shared" si="115"/>
        <v/>
      </c>
      <c r="AO387" s="362" t="str">
        <f t="shared" si="115"/>
        <v/>
      </c>
      <c r="AP387" s="362" t="str">
        <f t="shared" si="115"/>
        <v/>
      </c>
      <c r="AQ387" s="362" t="str">
        <f t="shared" si="115"/>
        <v/>
      </c>
      <c r="AR387" s="362" t="str">
        <f t="shared" si="115"/>
        <v/>
      </c>
      <c r="AS387" s="362" t="str">
        <f t="shared" si="115"/>
        <v/>
      </c>
      <c r="AT387" s="362" t="str">
        <f t="shared" si="115"/>
        <v/>
      </c>
      <c r="AU387" s="362" t="str">
        <f t="shared" si="115"/>
        <v/>
      </c>
      <c r="AV387" s="362" t="str">
        <f t="shared" si="115"/>
        <v/>
      </c>
      <c r="AW387" s="362" t="str">
        <f t="shared" si="115"/>
        <v/>
      </c>
      <c r="AX387" s="362" t="str">
        <f t="shared" si="115"/>
        <v/>
      </c>
      <c r="AY387" s="362" t="str">
        <f t="shared" si="115"/>
        <v/>
      </c>
      <c r="AZ387" s="362" t="str">
        <f t="shared" si="115"/>
        <v/>
      </c>
      <c r="BA387" s="363" t="str">
        <f t="shared" si="115"/>
        <v/>
      </c>
    </row>
    <row r="388" spans="1:53" x14ac:dyDescent="0.2">
      <c r="A388" s="340" t="str">
        <f>IF($B372=COUNT($A379:$A387),"",IF(A387&lt;DATE(YEAR(A387),MONTH($K$4),DAY($K$4)),DATE(YEAR(A387),MONTH($K$4),DAY($K$4)),IF(A387&lt;DATE(YEAR(A387),MONTH($K$5),DAY($K$5)),DATE(YEAR(A387),MONTH($K$5),DAY($K$5)),IF(A387&lt;DATE(YEAR(A387),MONTH($K$6),DAY($K$6)),DATE(YEAR(A387),MONTH($K$6),DAY($K$6)),DATE(YEAR(A387)+1,MONTH($K$3),DAY($K$3))))))</f>
        <v/>
      </c>
      <c r="B388" s="335" t="str">
        <f t="shared" si="111"/>
        <v/>
      </c>
      <c r="C388" s="362" t="str">
        <f t="shared" si="112"/>
        <v/>
      </c>
      <c r="D388" s="362" t="str">
        <f t="shared" si="115"/>
        <v/>
      </c>
      <c r="E388" s="362" t="str">
        <f t="shared" si="115"/>
        <v/>
      </c>
      <c r="F388" s="362" t="str">
        <f t="shared" si="115"/>
        <v/>
      </c>
      <c r="G388" s="362" t="str">
        <f t="shared" si="115"/>
        <v/>
      </c>
      <c r="H388" s="362" t="str">
        <f t="shared" si="115"/>
        <v/>
      </c>
      <c r="I388" s="362" t="str">
        <f t="shared" si="115"/>
        <v/>
      </c>
      <c r="J388" s="362" t="str">
        <f t="shared" si="115"/>
        <v/>
      </c>
      <c r="K388" s="362" t="str">
        <f t="shared" si="115"/>
        <v/>
      </c>
      <c r="L388" s="362" t="str">
        <f t="shared" si="115"/>
        <v/>
      </c>
      <c r="M388" s="362" t="str">
        <f t="shared" si="115"/>
        <v/>
      </c>
      <c r="N388" s="362" t="str">
        <f t="shared" si="115"/>
        <v/>
      </c>
      <c r="O388" s="362" t="str">
        <f t="shared" si="115"/>
        <v/>
      </c>
      <c r="P388" s="362" t="str">
        <f t="shared" si="115"/>
        <v/>
      </c>
      <c r="Q388" s="362" t="str">
        <f t="shared" si="115"/>
        <v/>
      </c>
      <c r="R388" s="362" t="str">
        <f t="shared" si="115"/>
        <v/>
      </c>
      <c r="S388" s="362" t="str">
        <f t="shared" si="115"/>
        <v/>
      </c>
      <c r="T388" s="362" t="str">
        <f t="shared" si="115"/>
        <v/>
      </c>
      <c r="U388" s="362" t="str">
        <f t="shared" si="115"/>
        <v/>
      </c>
      <c r="V388" s="362" t="str">
        <f t="shared" si="115"/>
        <v/>
      </c>
      <c r="W388" s="362" t="str">
        <f t="shared" si="115"/>
        <v/>
      </c>
      <c r="X388" s="362" t="str">
        <f t="shared" si="115"/>
        <v/>
      </c>
      <c r="Y388" s="362" t="str">
        <f t="shared" si="115"/>
        <v/>
      </c>
      <c r="Z388" s="362" t="str">
        <f t="shared" si="115"/>
        <v/>
      </c>
      <c r="AA388" s="362" t="str">
        <f t="shared" si="115"/>
        <v/>
      </c>
      <c r="AB388" s="362" t="str">
        <f t="shared" si="115"/>
        <v/>
      </c>
      <c r="AC388" s="362" t="str">
        <f t="shared" si="115"/>
        <v/>
      </c>
      <c r="AD388" s="362" t="str">
        <f t="shared" si="115"/>
        <v/>
      </c>
      <c r="AE388" s="362" t="str">
        <f t="shared" si="115"/>
        <v/>
      </c>
      <c r="AF388" s="362" t="str">
        <f t="shared" si="115"/>
        <v/>
      </c>
      <c r="AG388" s="362" t="str">
        <f t="shared" si="115"/>
        <v/>
      </c>
      <c r="AH388" s="362" t="str">
        <f t="shared" si="115"/>
        <v/>
      </c>
      <c r="AI388" s="362" t="str">
        <f t="shared" si="115"/>
        <v/>
      </c>
      <c r="AJ388" s="362" t="str">
        <f t="shared" si="115"/>
        <v/>
      </c>
      <c r="AK388" s="362" t="str">
        <f t="shared" si="115"/>
        <v/>
      </c>
      <c r="AL388" s="362" t="str">
        <f t="shared" si="115"/>
        <v/>
      </c>
      <c r="AM388" s="362" t="str">
        <f t="shared" si="115"/>
        <v/>
      </c>
      <c r="AN388" s="362" t="str">
        <f t="shared" si="115"/>
        <v/>
      </c>
      <c r="AO388" s="362" t="str">
        <f t="shared" si="115"/>
        <v/>
      </c>
      <c r="AP388" s="362" t="str">
        <f t="shared" si="115"/>
        <v/>
      </c>
      <c r="AQ388" s="362" t="str">
        <f t="shared" si="115"/>
        <v/>
      </c>
      <c r="AR388" s="362" t="str">
        <f t="shared" si="115"/>
        <v/>
      </c>
      <c r="AS388" s="362" t="str">
        <f t="shared" si="115"/>
        <v/>
      </c>
      <c r="AT388" s="362" t="str">
        <f t="shared" si="115"/>
        <v/>
      </c>
      <c r="AU388" s="362" t="str">
        <f t="shared" si="115"/>
        <v/>
      </c>
      <c r="AV388" s="362" t="str">
        <f t="shared" si="115"/>
        <v/>
      </c>
      <c r="AW388" s="362" t="str">
        <f t="shared" si="115"/>
        <v/>
      </c>
      <c r="AX388" s="362" t="str">
        <f t="shared" si="115"/>
        <v/>
      </c>
      <c r="AY388" s="362" t="str">
        <f t="shared" si="115"/>
        <v/>
      </c>
      <c r="AZ388" s="362" t="str">
        <f t="shared" si="115"/>
        <v/>
      </c>
      <c r="BA388" s="363" t="str">
        <f t="shared" si="115"/>
        <v/>
      </c>
    </row>
    <row r="389" spans="1:53" x14ac:dyDescent="0.2">
      <c r="A389" s="340" t="str">
        <f>IF($B372=COUNT($A379:$A388),"",IF(A388&lt;DATE(YEAR(A388),MONTH($K$4),DAY($K$4)),DATE(YEAR(A388),MONTH($K$4),DAY($K$4)),IF(A388&lt;DATE(YEAR(A388),MONTH($K$5),DAY($K$5)),DATE(YEAR(A388),MONTH($K$5),DAY($K$5)),IF(A388&lt;DATE(YEAR(A388),MONTH($K$6),DAY($K$6)),DATE(YEAR(A388),MONTH($K$6),DAY($K$6)),DATE(YEAR(A388)+1,MONTH($K$3),DAY($K$3))))))</f>
        <v/>
      </c>
      <c r="B389" s="335" t="str">
        <f t="shared" si="111"/>
        <v/>
      </c>
      <c r="C389" s="362" t="str">
        <f t="shared" si="112"/>
        <v/>
      </c>
      <c r="D389" s="362" t="str">
        <f t="shared" si="115"/>
        <v/>
      </c>
      <c r="E389" s="362" t="str">
        <f t="shared" si="115"/>
        <v/>
      </c>
      <c r="F389" s="362" t="str">
        <f t="shared" si="115"/>
        <v/>
      </c>
      <c r="G389" s="362" t="str">
        <f t="shared" si="115"/>
        <v/>
      </c>
      <c r="H389" s="362" t="str">
        <f t="shared" si="115"/>
        <v/>
      </c>
      <c r="I389" s="362" t="str">
        <f t="shared" si="115"/>
        <v/>
      </c>
      <c r="J389" s="362" t="str">
        <f t="shared" si="115"/>
        <v/>
      </c>
      <c r="K389" s="362" t="str">
        <f t="shared" si="115"/>
        <v/>
      </c>
      <c r="L389" s="362" t="str">
        <f t="shared" si="115"/>
        <v/>
      </c>
      <c r="M389" s="362" t="str">
        <f t="shared" si="115"/>
        <v/>
      </c>
      <c r="N389" s="362" t="str">
        <f t="shared" si="115"/>
        <v/>
      </c>
      <c r="O389" s="362" t="str">
        <f t="shared" si="115"/>
        <v/>
      </c>
      <c r="P389" s="362" t="str">
        <f t="shared" si="115"/>
        <v/>
      </c>
      <c r="Q389" s="362" t="str">
        <f t="shared" si="115"/>
        <v/>
      </c>
      <c r="R389" s="362" t="str">
        <f t="shared" si="115"/>
        <v/>
      </c>
      <c r="S389" s="362" t="str">
        <f t="shared" si="115"/>
        <v/>
      </c>
      <c r="T389" s="362" t="str">
        <f t="shared" si="115"/>
        <v/>
      </c>
      <c r="U389" s="362" t="str">
        <f t="shared" si="115"/>
        <v/>
      </c>
      <c r="V389" s="362" t="str">
        <f t="shared" si="115"/>
        <v/>
      </c>
      <c r="W389" s="362" t="str">
        <f t="shared" si="115"/>
        <v/>
      </c>
      <c r="X389" s="362" t="str">
        <f t="shared" si="115"/>
        <v/>
      </c>
      <c r="Y389" s="362" t="str">
        <f t="shared" si="115"/>
        <v/>
      </c>
      <c r="Z389" s="362" t="str">
        <f t="shared" si="115"/>
        <v/>
      </c>
      <c r="AA389" s="362" t="str">
        <f t="shared" si="115"/>
        <v/>
      </c>
      <c r="AB389" s="362" t="str">
        <f t="shared" si="115"/>
        <v/>
      </c>
      <c r="AC389" s="362" t="str">
        <f t="shared" si="115"/>
        <v/>
      </c>
      <c r="AD389" s="362" t="str">
        <f t="shared" si="115"/>
        <v/>
      </c>
      <c r="AE389" s="362" t="str">
        <f t="shared" si="115"/>
        <v/>
      </c>
      <c r="AF389" s="362" t="str">
        <f t="shared" si="115"/>
        <v/>
      </c>
      <c r="AG389" s="362" t="str">
        <f t="shared" si="115"/>
        <v/>
      </c>
      <c r="AH389" s="362" t="str">
        <f t="shared" si="115"/>
        <v/>
      </c>
      <c r="AI389" s="362" t="str">
        <f t="shared" si="115"/>
        <v/>
      </c>
      <c r="AJ389" s="362" t="str">
        <f t="shared" si="115"/>
        <v/>
      </c>
      <c r="AK389" s="362" t="str">
        <f t="shared" si="115"/>
        <v/>
      </c>
      <c r="AL389" s="362" t="str">
        <f t="shared" si="115"/>
        <v/>
      </c>
      <c r="AM389" s="362" t="str">
        <f t="shared" si="115"/>
        <v/>
      </c>
      <c r="AN389" s="362" t="str">
        <f t="shared" si="115"/>
        <v/>
      </c>
      <c r="AO389" s="362" t="str">
        <f t="shared" si="115"/>
        <v/>
      </c>
      <c r="AP389" s="362" t="str">
        <f t="shared" si="115"/>
        <v/>
      </c>
      <c r="AQ389" s="362" t="str">
        <f t="shared" si="115"/>
        <v/>
      </c>
      <c r="AR389" s="362" t="str">
        <f t="shared" si="115"/>
        <v/>
      </c>
      <c r="AS389" s="362" t="str">
        <f t="shared" si="115"/>
        <v/>
      </c>
      <c r="AT389" s="362" t="str">
        <f t="shared" si="115"/>
        <v/>
      </c>
      <c r="AU389" s="362" t="str">
        <f t="shared" si="115"/>
        <v/>
      </c>
      <c r="AV389" s="362" t="str">
        <f t="shared" si="115"/>
        <v/>
      </c>
      <c r="AW389" s="362" t="str">
        <f t="shared" si="115"/>
        <v/>
      </c>
      <c r="AX389" s="362" t="str">
        <f t="shared" si="115"/>
        <v/>
      </c>
      <c r="AY389" s="362" t="str">
        <f t="shared" si="115"/>
        <v/>
      </c>
      <c r="AZ389" s="362" t="str">
        <f t="shared" si="115"/>
        <v/>
      </c>
      <c r="BA389" s="363" t="str">
        <f t="shared" si="115"/>
        <v/>
      </c>
    </row>
    <row r="390" spans="1:53" x14ac:dyDescent="0.2">
      <c r="A390" s="340" t="str">
        <f>IF($B372=COUNT($A379:$A389),"",IF(A389&lt;DATE(YEAR(A389),MONTH($K$4),DAY($K$4)),DATE(YEAR(A389),MONTH($K$4),DAY($K$4)),IF(A389&lt;DATE(YEAR(A389),MONTH($K$5),DAY($K$5)),DATE(YEAR(A389),MONTH($K$5),DAY($K$5)),IF(A389&lt;DATE(YEAR(A389),MONTH($K$6),DAY($K$6)),DATE(YEAR(A389),MONTH($K$6),DAY($K$6)),DATE(YEAR(A389)+1,MONTH($K$3),DAY($K$3))))))</f>
        <v/>
      </c>
      <c r="B390" s="335" t="str">
        <f t="shared" si="111"/>
        <v/>
      </c>
      <c r="C390" s="362" t="str">
        <f t="shared" si="112"/>
        <v/>
      </c>
      <c r="D390" s="362" t="str">
        <f t="shared" si="115"/>
        <v/>
      </c>
      <c r="E390" s="362" t="str">
        <f t="shared" si="115"/>
        <v/>
      </c>
      <c r="F390" s="362" t="str">
        <f t="shared" si="115"/>
        <v/>
      </c>
      <c r="G390" s="362" t="str">
        <f t="shared" si="115"/>
        <v/>
      </c>
      <c r="H390" s="362" t="str">
        <f t="shared" si="115"/>
        <v/>
      </c>
      <c r="I390" s="362" t="str">
        <f t="shared" si="115"/>
        <v/>
      </c>
      <c r="J390" s="362" t="str">
        <f t="shared" si="115"/>
        <v/>
      </c>
      <c r="K390" s="362" t="str">
        <f t="shared" si="115"/>
        <v/>
      </c>
      <c r="L390" s="362" t="str">
        <f t="shared" si="115"/>
        <v/>
      </c>
      <c r="M390" s="362" t="str">
        <f t="shared" si="115"/>
        <v/>
      </c>
      <c r="N390" s="362" t="str">
        <f t="shared" si="115"/>
        <v/>
      </c>
      <c r="O390" s="362" t="str">
        <f t="shared" si="115"/>
        <v/>
      </c>
      <c r="P390" s="362" t="str">
        <f t="shared" si="115"/>
        <v/>
      </c>
      <c r="Q390" s="362" t="str">
        <f t="shared" si="115"/>
        <v/>
      </c>
      <c r="R390" s="362" t="str">
        <f t="shared" si="115"/>
        <v/>
      </c>
      <c r="S390" s="362" t="str">
        <f t="shared" si="115"/>
        <v/>
      </c>
      <c r="T390" s="362" t="str">
        <f t="shared" si="115"/>
        <v/>
      </c>
      <c r="U390" s="362" t="str">
        <f t="shared" si="115"/>
        <v/>
      </c>
      <c r="V390" s="362" t="str">
        <f t="shared" si="115"/>
        <v/>
      </c>
      <c r="W390" s="362" t="str">
        <f t="shared" si="115"/>
        <v/>
      </c>
      <c r="X390" s="362" t="str">
        <f t="shared" si="115"/>
        <v/>
      </c>
      <c r="Y390" s="362" t="str">
        <f t="shared" si="115"/>
        <v/>
      </c>
      <c r="Z390" s="362" t="str">
        <f t="shared" si="115"/>
        <v/>
      </c>
      <c r="AA390" s="362" t="str">
        <f t="shared" si="115"/>
        <v/>
      </c>
      <c r="AB390" s="362" t="str">
        <f t="shared" si="115"/>
        <v/>
      </c>
      <c r="AC390" s="362" t="str">
        <f t="shared" ref="D390:BA395" si="116">IF(AND(ISNUMBER($A390),AC$46&gt;AC$47),AC$376/$B$372,"")</f>
        <v/>
      </c>
      <c r="AD390" s="362" t="str">
        <f t="shared" si="116"/>
        <v/>
      </c>
      <c r="AE390" s="362" t="str">
        <f t="shared" si="116"/>
        <v/>
      </c>
      <c r="AF390" s="362" t="str">
        <f t="shared" si="116"/>
        <v/>
      </c>
      <c r="AG390" s="362" t="str">
        <f t="shared" si="116"/>
        <v/>
      </c>
      <c r="AH390" s="362" t="str">
        <f t="shared" si="116"/>
        <v/>
      </c>
      <c r="AI390" s="362" t="str">
        <f t="shared" si="116"/>
        <v/>
      </c>
      <c r="AJ390" s="362" t="str">
        <f t="shared" si="116"/>
        <v/>
      </c>
      <c r="AK390" s="362" t="str">
        <f t="shared" si="116"/>
        <v/>
      </c>
      <c r="AL390" s="362" t="str">
        <f t="shared" si="116"/>
        <v/>
      </c>
      <c r="AM390" s="362" t="str">
        <f t="shared" si="116"/>
        <v/>
      </c>
      <c r="AN390" s="362" t="str">
        <f t="shared" si="116"/>
        <v/>
      </c>
      <c r="AO390" s="362" t="str">
        <f t="shared" si="116"/>
        <v/>
      </c>
      <c r="AP390" s="362" t="str">
        <f t="shared" si="116"/>
        <v/>
      </c>
      <c r="AQ390" s="362" t="str">
        <f t="shared" si="116"/>
        <v/>
      </c>
      <c r="AR390" s="362" t="str">
        <f t="shared" si="116"/>
        <v/>
      </c>
      <c r="AS390" s="362" t="str">
        <f t="shared" si="116"/>
        <v/>
      </c>
      <c r="AT390" s="362" t="str">
        <f t="shared" si="116"/>
        <v/>
      </c>
      <c r="AU390" s="362" t="str">
        <f t="shared" si="116"/>
        <v/>
      </c>
      <c r="AV390" s="362" t="str">
        <f t="shared" si="116"/>
        <v/>
      </c>
      <c r="AW390" s="362" t="str">
        <f t="shared" si="116"/>
        <v/>
      </c>
      <c r="AX390" s="362" t="str">
        <f t="shared" si="116"/>
        <v/>
      </c>
      <c r="AY390" s="362" t="str">
        <f t="shared" si="116"/>
        <v/>
      </c>
      <c r="AZ390" s="362" t="str">
        <f t="shared" si="116"/>
        <v/>
      </c>
      <c r="BA390" s="363" t="str">
        <f t="shared" si="116"/>
        <v/>
      </c>
    </row>
    <row r="391" spans="1:53" x14ac:dyDescent="0.2">
      <c r="A391" s="340" t="str">
        <f>IF($B372=COUNT($A379:$A390),"",IF(A390&lt;DATE(YEAR(A390),MONTH($K$4),DAY($K$4)),DATE(YEAR(A390),MONTH($K$4),DAY($K$4)),IF(A390&lt;DATE(YEAR(A390),MONTH($K$5),DAY($K$5)),DATE(YEAR(A390),MONTH($K$5),DAY($K$5)),IF(A390&lt;DATE(YEAR(A390),MONTH($K$6),DAY($K$6)),DATE(YEAR(A390),MONTH($K$6),DAY($K$6)),DATE(YEAR(A390)+1,MONTH($K$3),DAY($K$3))))))</f>
        <v/>
      </c>
      <c r="B391" s="335" t="str">
        <f t="shared" si="111"/>
        <v/>
      </c>
      <c r="C391" s="362" t="str">
        <f t="shared" si="112"/>
        <v/>
      </c>
      <c r="D391" s="362" t="str">
        <f t="shared" si="116"/>
        <v/>
      </c>
      <c r="E391" s="362" t="str">
        <f t="shared" si="116"/>
        <v/>
      </c>
      <c r="F391" s="362" t="str">
        <f t="shared" si="116"/>
        <v/>
      </c>
      <c r="G391" s="362" t="str">
        <f t="shared" si="116"/>
        <v/>
      </c>
      <c r="H391" s="362" t="str">
        <f t="shared" si="116"/>
        <v/>
      </c>
      <c r="I391" s="362" t="str">
        <f t="shared" si="116"/>
        <v/>
      </c>
      <c r="J391" s="362" t="str">
        <f t="shared" si="116"/>
        <v/>
      </c>
      <c r="K391" s="362" t="str">
        <f t="shared" si="116"/>
        <v/>
      </c>
      <c r="L391" s="362" t="str">
        <f t="shared" si="116"/>
        <v/>
      </c>
      <c r="M391" s="362" t="str">
        <f t="shared" si="116"/>
        <v/>
      </c>
      <c r="N391" s="362" t="str">
        <f t="shared" si="116"/>
        <v/>
      </c>
      <c r="O391" s="362" t="str">
        <f t="shared" si="116"/>
        <v/>
      </c>
      <c r="P391" s="362" t="str">
        <f t="shared" si="116"/>
        <v/>
      </c>
      <c r="Q391" s="362" t="str">
        <f t="shared" si="116"/>
        <v/>
      </c>
      <c r="R391" s="362" t="str">
        <f t="shared" si="116"/>
        <v/>
      </c>
      <c r="S391" s="362" t="str">
        <f t="shared" si="116"/>
        <v/>
      </c>
      <c r="T391" s="362" t="str">
        <f t="shared" si="116"/>
        <v/>
      </c>
      <c r="U391" s="362" t="str">
        <f t="shared" si="116"/>
        <v/>
      </c>
      <c r="V391" s="362" t="str">
        <f t="shared" si="116"/>
        <v/>
      </c>
      <c r="W391" s="362" t="str">
        <f t="shared" si="116"/>
        <v/>
      </c>
      <c r="X391" s="362" t="str">
        <f t="shared" si="116"/>
        <v/>
      </c>
      <c r="Y391" s="362" t="str">
        <f t="shared" si="116"/>
        <v/>
      </c>
      <c r="Z391" s="362" t="str">
        <f t="shared" si="116"/>
        <v/>
      </c>
      <c r="AA391" s="362" t="str">
        <f t="shared" si="116"/>
        <v/>
      </c>
      <c r="AB391" s="362" t="str">
        <f t="shared" si="116"/>
        <v/>
      </c>
      <c r="AC391" s="362" t="str">
        <f t="shared" si="116"/>
        <v/>
      </c>
      <c r="AD391" s="362" t="str">
        <f t="shared" si="116"/>
        <v/>
      </c>
      <c r="AE391" s="362" t="str">
        <f t="shared" si="116"/>
        <v/>
      </c>
      <c r="AF391" s="362" t="str">
        <f t="shared" si="116"/>
        <v/>
      </c>
      <c r="AG391" s="362" t="str">
        <f t="shared" si="116"/>
        <v/>
      </c>
      <c r="AH391" s="362" t="str">
        <f t="shared" si="116"/>
        <v/>
      </c>
      <c r="AI391" s="362" t="str">
        <f t="shared" si="116"/>
        <v/>
      </c>
      <c r="AJ391" s="362" t="str">
        <f t="shared" si="116"/>
        <v/>
      </c>
      <c r="AK391" s="362" t="str">
        <f t="shared" si="116"/>
        <v/>
      </c>
      <c r="AL391" s="362" t="str">
        <f t="shared" si="116"/>
        <v/>
      </c>
      <c r="AM391" s="362" t="str">
        <f t="shared" si="116"/>
        <v/>
      </c>
      <c r="AN391" s="362" t="str">
        <f t="shared" si="116"/>
        <v/>
      </c>
      <c r="AO391" s="362" t="str">
        <f t="shared" si="116"/>
        <v/>
      </c>
      <c r="AP391" s="362" t="str">
        <f t="shared" si="116"/>
        <v/>
      </c>
      <c r="AQ391" s="362" t="str">
        <f t="shared" si="116"/>
        <v/>
      </c>
      <c r="AR391" s="362" t="str">
        <f t="shared" si="116"/>
        <v/>
      </c>
      <c r="AS391" s="362" t="str">
        <f t="shared" si="116"/>
        <v/>
      </c>
      <c r="AT391" s="362" t="str">
        <f t="shared" si="116"/>
        <v/>
      </c>
      <c r="AU391" s="362" t="str">
        <f t="shared" si="116"/>
        <v/>
      </c>
      <c r="AV391" s="362" t="str">
        <f t="shared" si="116"/>
        <v/>
      </c>
      <c r="AW391" s="362" t="str">
        <f t="shared" si="116"/>
        <v/>
      </c>
      <c r="AX391" s="362" t="str">
        <f t="shared" si="116"/>
        <v/>
      </c>
      <c r="AY391" s="362" t="str">
        <f t="shared" si="116"/>
        <v/>
      </c>
      <c r="AZ391" s="362" t="str">
        <f t="shared" si="116"/>
        <v/>
      </c>
      <c r="BA391" s="363" t="str">
        <f t="shared" si="116"/>
        <v/>
      </c>
    </row>
    <row r="392" spans="1:53" x14ac:dyDescent="0.2">
      <c r="A392" s="340" t="str">
        <f>IF($B372=COUNT($A379:$A391),"",IF(A391&lt;DATE(YEAR(A391),MONTH($K$4),DAY($K$4)),DATE(YEAR(A391),MONTH($K$4),DAY($K$4)),IF(A391&lt;DATE(YEAR(A391),MONTH($K$5),DAY($K$5)),DATE(YEAR(A391),MONTH($K$5),DAY($K$5)),IF(A391&lt;DATE(YEAR(A391),MONTH($K$6),DAY($K$6)),DATE(YEAR(A391),MONTH($K$6),DAY($K$6)),DATE(YEAR(A391)+1,MONTH($K$3),DAY($K$3))))))</f>
        <v/>
      </c>
      <c r="B392" s="335" t="str">
        <f t="shared" si="111"/>
        <v/>
      </c>
      <c r="C392" s="362" t="str">
        <f t="shared" si="112"/>
        <v/>
      </c>
      <c r="D392" s="362" t="str">
        <f t="shared" si="116"/>
        <v/>
      </c>
      <c r="E392" s="362" t="str">
        <f t="shared" si="116"/>
        <v/>
      </c>
      <c r="F392" s="362" t="str">
        <f t="shared" si="116"/>
        <v/>
      </c>
      <c r="G392" s="362" t="str">
        <f t="shared" si="116"/>
        <v/>
      </c>
      <c r="H392" s="362" t="str">
        <f t="shared" si="116"/>
        <v/>
      </c>
      <c r="I392" s="362" t="str">
        <f t="shared" si="116"/>
        <v/>
      </c>
      <c r="J392" s="362" t="str">
        <f t="shared" si="116"/>
        <v/>
      </c>
      <c r="K392" s="362" t="str">
        <f t="shared" si="116"/>
        <v/>
      </c>
      <c r="L392" s="362" t="str">
        <f t="shared" si="116"/>
        <v/>
      </c>
      <c r="M392" s="362" t="str">
        <f t="shared" si="116"/>
        <v/>
      </c>
      <c r="N392" s="362" t="str">
        <f t="shared" si="116"/>
        <v/>
      </c>
      <c r="O392" s="362" t="str">
        <f t="shared" si="116"/>
        <v/>
      </c>
      <c r="P392" s="362" t="str">
        <f t="shared" si="116"/>
        <v/>
      </c>
      <c r="Q392" s="362" t="str">
        <f t="shared" si="116"/>
        <v/>
      </c>
      <c r="R392" s="362" t="str">
        <f t="shared" si="116"/>
        <v/>
      </c>
      <c r="S392" s="362" t="str">
        <f t="shared" si="116"/>
        <v/>
      </c>
      <c r="T392" s="362" t="str">
        <f t="shared" si="116"/>
        <v/>
      </c>
      <c r="U392" s="362" t="str">
        <f t="shared" si="116"/>
        <v/>
      </c>
      <c r="V392" s="362" t="str">
        <f t="shared" si="116"/>
        <v/>
      </c>
      <c r="W392" s="362" t="str">
        <f t="shared" si="116"/>
        <v/>
      </c>
      <c r="X392" s="362" t="str">
        <f t="shared" si="116"/>
        <v/>
      </c>
      <c r="Y392" s="362" t="str">
        <f t="shared" si="116"/>
        <v/>
      </c>
      <c r="Z392" s="362" t="str">
        <f t="shared" si="116"/>
        <v/>
      </c>
      <c r="AA392" s="362" t="str">
        <f t="shared" si="116"/>
        <v/>
      </c>
      <c r="AB392" s="362" t="str">
        <f t="shared" si="116"/>
        <v/>
      </c>
      <c r="AC392" s="362" t="str">
        <f t="shared" si="116"/>
        <v/>
      </c>
      <c r="AD392" s="362" t="str">
        <f t="shared" si="116"/>
        <v/>
      </c>
      <c r="AE392" s="362" t="str">
        <f t="shared" si="116"/>
        <v/>
      </c>
      <c r="AF392" s="362" t="str">
        <f t="shared" si="116"/>
        <v/>
      </c>
      <c r="AG392" s="362" t="str">
        <f t="shared" si="116"/>
        <v/>
      </c>
      <c r="AH392" s="362" t="str">
        <f t="shared" si="116"/>
        <v/>
      </c>
      <c r="AI392" s="362" t="str">
        <f t="shared" si="116"/>
        <v/>
      </c>
      <c r="AJ392" s="362" t="str">
        <f t="shared" si="116"/>
        <v/>
      </c>
      <c r="AK392" s="362" t="str">
        <f t="shared" si="116"/>
        <v/>
      </c>
      <c r="AL392" s="362" t="str">
        <f t="shared" si="116"/>
        <v/>
      </c>
      <c r="AM392" s="362" t="str">
        <f t="shared" si="116"/>
        <v/>
      </c>
      <c r="AN392" s="362" t="str">
        <f t="shared" si="116"/>
        <v/>
      </c>
      <c r="AO392" s="362" t="str">
        <f t="shared" si="116"/>
        <v/>
      </c>
      <c r="AP392" s="362" t="str">
        <f t="shared" si="116"/>
        <v/>
      </c>
      <c r="AQ392" s="362" t="str">
        <f t="shared" si="116"/>
        <v/>
      </c>
      <c r="AR392" s="362" t="str">
        <f t="shared" si="116"/>
        <v/>
      </c>
      <c r="AS392" s="362" t="str">
        <f t="shared" si="116"/>
        <v/>
      </c>
      <c r="AT392" s="362" t="str">
        <f t="shared" si="116"/>
        <v/>
      </c>
      <c r="AU392" s="362" t="str">
        <f t="shared" si="116"/>
        <v/>
      </c>
      <c r="AV392" s="362" t="str">
        <f t="shared" si="116"/>
        <v/>
      </c>
      <c r="AW392" s="362" t="str">
        <f t="shared" si="116"/>
        <v/>
      </c>
      <c r="AX392" s="362" t="str">
        <f t="shared" si="116"/>
        <v/>
      </c>
      <c r="AY392" s="362" t="str">
        <f t="shared" si="116"/>
        <v/>
      </c>
      <c r="AZ392" s="362" t="str">
        <f t="shared" si="116"/>
        <v/>
      </c>
      <c r="BA392" s="363" t="str">
        <f t="shared" si="116"/>
        <v/>
      </c>
    </row>
    <row r="393" spans="1:53" x14ac:dyDescent="0.2">
      <c r="A393" s="340" t="str">
        <f>IF($B372=COUNT($A379:$A392),"",IF(A392&lt;DATE(YEAR(A392),MONTH($K$4),DAY($K$4)),DATE(YEAR(A392),MONTH($K$4),DAY($K$4)),IF(A392&lt;DATE(YEAR(A392),MONTH($K$5),DAY($K$5)),DATE(YEAR(A392),MONTH($K$5),DAY($K$5)),IF(A392&lt;DATE(YEAR(A392),MONTH($K$6),DAY($K$6)),DATE(YEAR(A392),MONTH($K$6),DAY($K$6)),DATE(YEAR(A392)+1,MONTH($K$3),DAY($K$3))))))</f>
        <v/>
      </c>
      <c r="B393" s="335" t="str">
        <f t="shared" si="111"/>
        <v/>
      </c>
      <c r="C393" s="362" t="str">
        <f t="shared" si="112"/>
        <v/>
      </c>
      <c r="D393" s="362" t="str">
        <f t="shared" si="116"/>
        <v/>
      </c>
      <c r="E393" s="362" t="str">
        <f t="shared" si="116"/>
        <v/>
      </c>
      <c r="F393" s="362" t="str">
        <f t="shared" si="116"/>
        <v/>
      </c>
      <c r="G393" s="362" t="str">
        <f t="shared" si="116"/>
        <v/>
      </c>
      <c r="H393" s="362" t="str">
        <f t="shared" si="116"/>
        <v/>
      </c>
      <c r="I393" s="362" t="str">
        <f t="shared" si="116"/>
        <v/>
      </c>
      <c r="J393" s="362" t="str">
        <f t="shared" si="116"/>
        <v/>
      </c>
      <c r="K393" s="362" t="str">
        <f t="shared" si="116"/>
        <v/>
      </c>
      <c r="L393" s="362" t="str">
        <f t="shared" si="116"/>
        <v/>
      </c>
      <c r="M393" s="362" t="str">
        <f t="shared" si="116"/>
        <v/>
      </c>
      <c r="N393" s="362" t="str">
        <f t="shared" si="116"/>
        <v/>
      </c>
      <c r="O393" s="362" t="str">
        <f t="shared" si="116"/>
        <v/>
      </c>
      <c r="P393" s="362" t="str">
        <f t="shared" si="116"/>
        <v/>
      </c>
      <c r="Q393" s="362" t="str">
        <f t="shared" si="116"/>
        <v/>
      </c>
      <c r="R393" s="362" t="str">
        <f t="shared" si="116"/>
        <v/>
      </c>
      <c r="S393" s="362" t="str">
        <f t="shared" si="116"/>
        <v/>
      </c>
      <c r="T393" s="362" t="str">
        <f t="shared" si="116"/>
        <v/>
      </c>
      <c r="U393" s="362" t="str">
        <f t="shared" si="116"/>
        <v/>
      </c>
      <c r="V393" s="362" t="str">
        <f t="shared" si="116"/>
        <v/>
      </c>
      <c r="W393" s="362" t="str">
        <f t="shared" si="116"/>
        <v/>
      </c>
      <c r="X393" s="362" t="str">
        <f t="shared" si="116"/>
        <v/>
      </c>
      <c r="Y393" s="362" t="str">
        <f t="shared" si="116"/>
        <v/>
      </c>
      <c r="Z393" s="362" t="str">
        <f t="shared" si="116"/>
        <v/>
      </c>
      <c r="AA393" s="362" t="str">
        <f t="shared" si="116"/>
        <v/>
      </c>
      <c r="AB393" s="362" t="str">
        <f t="shared" si="116"/>
        <v/>
      </c>
      <c r="AC393" s="362" t="str">
        <f t="shared" si="116"/>
        <v/>
      </c>
      <c r="AD393" s="362" t="str">
        <f t="shared" si="116"/>
        <v/>
      </c>
      <c r="AE393" s="362" t="str">
        <f t="shared" si="116"/>
        <v/>
      </c>
      <c r="AF393" s="362" t="str">
        <f t="shared" si="116"/>
        <v/>
      </c>
      <c r="AG393" s="362" t="str">
        <f t="shared" si="116"/>
        <v/>
      </c>
      <c r="AH393" s="362" t="str">
        <f t="shared" si="116"/>
        <v/>
      </c>
      <c r="AI393" s="362" t="str">
        <f t="shared" si="116"/>
        <v/>
      </c>
      <c r="AJ393" s="362" t="str">
        <f t="shared" si="116"/>
        <v/>
      </c>
      <c r="AK393" s="362" t="str">
        <f t="shared" si="116"/>
        <v/>
      </c>
      <c r="AL393" s="362" t="str">
        <f t="shared" si="116"/>
        <v/>
      </c>
      <c r="AM393" s="362" t="str">
        <f t="shared" si="116"/>
        <v/>
      </c>
      <c r="AN393" s="362" t="str">
        <f t="shared" si="116"/>
        <v/>
      </c>
      <c r="AO393" s="362" t="str">
        <f t="shared" si="116"/>
        <v/>
      </c>
      <c r="AP393" s="362" t="str">
        <f t="shared" si="116"/>
        <v/>
      </c>
      <c r="AQ393" s="362" t="str">
        <f t="shared" si="116"/>
        <v/>
      </c>
      <c r="AR393" s="362" t="str">
        <f t="shared" si="116"/>
        <v/>
      </c>
      <c r="AS393" s="362" t="str">
        <f t="shared" si="116"/>
        <v/>
      </c>
      <c r="AT393" s="362" t="str">
        <f t="shared" si="116"/>
        <v/>
      </c>
      <c r="AU393" s="362" t="str">
        <f t="shared" si="116"/>
        <v/>
      </c>
      <c r="AV393" s="362" t="str">
        <f t="shared" si="116"/>
        <v/>
      </c>
      <c r="AW393" s="362" t="str">
        <f t="shared" si="116"/>
        <v/>
      </c>
      <c r="AX393" s="362" t="str">
        <f t="shared" si="116"/>
        <v/>
      </c>
      <c r="AY393" s="362" t="str">
        <f t="shared" si="116"/>
        <v/>
      </c>
      <c r="AZ393" s="362" t="str">
        <f t="shared" si="116"/>
        <v/>
      </c>
      <c r="BA393" s="363" t="str">
        <f t="shared" si="116"/>
        <v/>
      </c>
    </row>
    <row r="394" spans="1:53" x14ac:dyDescent="0.2">
      <c r="A394" s="340" t="str">
        <f>IF($B372=COUNT($A379:$A393),"",IF(A393&lt;DATE(YEAR(A393),MONTH($K$4),DAY($K$4)),DATE(YEAR(A393),MONTH($K$4),DAY($K$4)),IF(A393&lt;DATE(YEAR(A393),MONTH($K$5),DAY($K$5)),DATE(YEAR(A393),MONTH($K$5),DAY($K$5)),IF(A393&lt;DATE(YEAR(A393),MONTH($K$6),DAY($K$6)),DATE(YEAR(A393),MONTH($K$6),DAY($K$6)),DATE(YEAR(A393)+1,MONTH($K$3),DAY($K$3))))))</f>
        <v/>
      </c>
      <c r="B394" s="335" t="str">
        <f t="shared" si="111"/>
        <v/>
      </c>
      <c r="C394" s="362" t="str">
        <f t="shared" si="112"/>
        <v/>
      </c>
      <c r="D394" s="362" t="str">
        <f t="shared" si="116"/>
        <v/>
      </c>
      <c r="E394" s="362" t="str">
        <f t="shared" si="116"/>
        <v/>
      </c>
      <c r="F394" s="362" t="str">
        <f t="shared" si="116"/>
        <v/>
      </c>
      <c r="G394" s="362" t="str">
        <f t="shared" si="116"/>
        <v/>
      </c>
      <c r="H394" s="362" t="str">
        <f t="shared" si="116"/>
        <v/>
      </c>
      <c r="I394" s="362" t="str">
        <f t="shared" si="116"/>
        <v/>
      </c>
      <c r="J394" s="362" t="str">
        <f t="shared" si="116"/>
        <v/>
      </c>
      <c r="K394" s="362" t="str">
        <f t="shared" si="116"/>
        <v/>
      </c>
      <c r="L394" s="362" t="str">
        <f t="shared" si="116"/>
        <v/>
      </c>
      <c r="M394" s="362" t="str">
        <f t="shared" si="116"/>
        <v/>
      </c>
      <c r="N394" s="362" t="str">
        <f t="shared" si="116"/>
        <v/>
      </c>
      <c r="O394" s="362" t="str">
        <f t="shared" si="116"/>
        <v/>
      </c>
      <c r="P394" s="362" t="str">
        <f t="shared" si="116"/>
        <v/>
      </c>
      <c r="Q394" s="362" t="str">
        <f t="shared" si="116"/>
        <v/>
      </c>
      <c r="R394" s="362" t="str">
        <f t="shared" si="116"/>
        <v/>
      </c>
      <c r="S394" s="362" t="str">
        <f t="shared" si="116"/>
        <v/>
      </c>
      <c r="T394" s="362" t="str">
        <f t="shared" si="116"/>
        <v/>
      </c>
      <c r="U394" s="362" t="str">
        <f t="shared" si="116"/>
        <v/>
      </c>
      <c r="V394" s="362" t="str">
        <f t="shared" si="116"/>
        <v/>
      </c>
      <c r="W394" s="362" t="str">
        <f t="shared" si="116"/>
        <v/>
      </c>
      <c r="X394" s="362" t="str">
        <f t="shared" si="116"/>
        <v/>
      </c>
      <c r="Y394" s="362" t="str">
        <f t="shared" si="116"/>
        <v/>
      </c>
      <c r="Z394" s="362" t="str">
        <f t="shared" si="116"/>
        <v/>
      </c>
      <c r="AA394" s="362" t="str">
        <f t="shared" si="116"/>
        <v/>
      </c>
      <c r="AB394" s="362" t="str">
        <f t="shared" si="116"/>
        <v/>
      </c>
      <c r="AC394" s="362" t="str">
        <f t="shared" si="116"/>
        <v/>
      </c>
      <c r="AD394" s="362" t="str">
        <f t="shared" si="116"/>
        <v/>
      </c>
      <c r="AE394" s="362" t="str">
        <f t="shared" si="116"/>
        <v/>
      </c>
      <c r="AF394" s="362" t="str">
        <f t="shared" si="116"/>
        <v/>
      </c>
      <c r="AG394" s="362" t="str">
        <f t="shared" si="116"/>
        <v/>
      </c>
      <c r="AH394" s="362" t="str">
        <f t="shared" si="116"/>
        <v/>
      </c>
      <c r="AI394" s="362" t="str">
        <f t="shared" si="116"/>
        <v/>
      </c>
      <c r="AJ394" s="362" t="str">
        <f t="shared" si="116"/>
        <v/>
      </c>
      <c r="AK394" s="362" t="str">
        <f t="shared" si="116"/>
        <v/>
      </c>
      <c r="AL394" s="362" t="str">
        <f t="shared" si="116"/>
        <v/>
      </c>
      <c r="AM394" s="362" t="str">
        <f t="shared" si="116"/>
        <v/>
      </c>
      <c r="AN394" s="362" t="str">
        <f t="shared" si="116"/>
        <v/>
      </c>
      <c r="AO394" s="362" t="str">
        <f t="shared" si="116"/>
        <v/>
      </c>
      <c r="AP394" s="362" t="str">
        <f t="shared" si="116"/>
        <v/>
      </c>
      <c r="AQ394" s="362" t="str">
        <f t="shared" si="116"/>
        <v/>
      </c>
      <c r="AR394" s="362" t="str">
        <f t="shared" si="116"/>
        <v/>
      </c>
      <c r="AS394" s="362" t="str">
        <f t="shared" si="116"/>
        <v/>
      </c>
      <c r="AT394" s="362" t="str">
        <f t="shared" si="116"/>
        <v/>
      </c>
      <c r="AU394" s="362" t="str">
        <f t="shared" si="116"/>
        <v/>
      </c>
      <c r="AV394" s="362" t="str">
        <f t="shared" si="116"/>
        <v/>
      </c>
      <c r="AW394" s="362" t="str">
        <f t="shared" si="116"/>
        <v/>
      </c>
      <c r="AX394" s="362" t="str">
        <f t="shared" si="116"/>
        <v/>
      </c>
      <c r="AY394" s="362" t="str">
        <f t="shared" si="116"/>
        <v/>
      </c>
      <c r="AZ394" s="362" t="str">
        <f t="shared" si="116"/>
        <v/>
      </c>
      <c r="BA394" s="363" t="str">
        <f t="shared" si="116"/>
        <v/>
      </c>
    </row>
    <row r="395" spans="1:53" x14ac:dyDescent="0.2">
      <c r="A395" s="340" t="str">
        <f>IF($B372=COUNT($A379:$A394),"",IF(A394&lt;DATE(YEAR(A394),MONTH($K$4),DAY($K$4)),DATE(YEAR(A394),MONTH($K$4),DAY($K$4)),IF(A394&lt;DATE(YEAR(A394),MONTH($K$5),DAY($K$5)),DATE(YEAR(A394),MONTH($K$5),DAY($K$5)),IF(A394&lt;DATE(YEAR(A394),MONTH($K$6),DAY($K$6)),DATE(YEAR(A394),MONTH($K$6),DAY($K$6)),DATE(YEAR(A394)+1,MONTH($K$3),DAY($K$3))))))</f>
        <v/>
      </c>
      <c r="B395" s="335" t="str">
        <f t="shared" si="111"/>
        <v/>
      </c>
      <c r="C395" s="362" t="str">
        <f t="shared" si="112"/>
        <v/>
      </c>
      <c r="D395" s="362" t="str">
        <f t="shared" si="116"/>
        <v/>
      </c>
      <c r="E395" s="362" t="str">
        <f t="shared" si="116"/>
        <v/>
      </c>
      <c r="F395" s="362" t="str">
        <f t="shared" si="116"/>
        <v/>
      </c>
      <c r="G395" s="362" t="str">
        <f t="shared" si="116"/>
        <v/>
      </c>
      <c r="H395" s="362" t="str">
        <f t="shared" si="116"/>
        <v/>
      </c>
      <c r="I395" s="362" t="str">
        <f t="shared" si="116"/>
        <v/>
      </c>
      <c r="J395" s="362" t="str">
        <f t="shared" si="116"/>
        <v/>
      </c>
      <c r="K395" s="362" t="str">
        <f t="shared" si="116"/>
        <v/>
      </c>
      <c r="L395" s="362" t="str">
        <f t="shared" si="116"/>
        <v/>
      </c>
      <c r="M395" s="362" t="str">
        <f t="shared" si="116"/>
        <v/>
      </c>
      <c r="N395" s="362" t="str">
        <f t="shared" si="116"/>
        <v/>
      </c>
      <c r="O395" s="362" t="str">
        <f t="shared" si="116"/>
        <v/>
      </c>
      <c r="P395" s="362" t="str">
        <f t="shared" si="116"/>
        <v/>
      </c>
      <c r="Q395" s="362" t="str">
        <f t="shared" si="116"/>
        <v/>
      </c>
      <c r="R395" s="362" t="str">
        <f t="shared" si="116"/>
        <v/>
      </c>
      <c r="S395" s="362" t="str">
        <f t="shared" si="116"/>
        <v/>
      </c>
      <c r="T395" s="362" t="str">
        <f t="shared" si="116"/>
        <v/>
      </c>
      <c r="U395" s="362" t="str">
        <f t="shared" si="116"/>
        <v/>
      </c>
      <c r="V395" s="362" t="str">
        <f t="shared" si="116"/>
        <v/>
      </c>
      <c r="W395" s="362" t="str">
        <f t="shared" si="116"/>
        <v/>
      </c>
      <c r="X395" s="362" t="str">
        <f t="shared" si="116"/>
        <v/>
      </c>
      <c r="Y395" s="362" t="str">
        <f t="shared" si="116"/>
        <v/>
      </c>
      <c r="Z395" s="362" t="str">
        <f t="shared" si="116"/>
        <v/>
      </c>
      <c r="AA395" s="362" t="str">
        <f t="shared" si="116"/>
        <v/>
      </c>
      <c r="AB395" s="362" t="str">
        <f t="shared" si="116"/>
        <v/>
      </c>
      <c r="AC395" s="362" t="str">
        <f t="shared" si="116"/>
        <v/>
      </c>
      <c r="AD395" s="362" t="str">
        <f t="shared" si="116"/>
        <v/>
      </c>
      <c r="AE395" s="362" t="str">
        <f t="shared" si="116"/>
        <v/>
      </c>
      <c r="AF395" s="362" t="str">
        <f t="shared" si="116"/>
        <v/>
      </c>
      <c r="AG395" s="362" t="str">
        <f t="shared" si="116"/>
        <v/>
      </c>
      <c r="AH395" s="362" t="str">
        <f t="shared" ref="D395:BA398" si="117">IF(AND(ISNUMBER($A395),AH$46&gt;AH$47),AH$376/$B$372,"")</f>
        <v/>
      </c>
      <c r="AI395" s="362" t="str">
        <f t="shared" si="117"/>
        <v/>
      </c>
      <c r="AJ395" s="362" t="str">
        <f t="shared" si="117"/>
        <v/>
      </c>
      <c r="AK395" s="362" t="str">
        <f t="shared" si="117"/>
        <v/>
      </c>
      <c r="AL395" s="362" t="str">
        <f t="shared" si="117"/>
        <v/>
      </c>
      <c r="AM395" s="362" t="str">
        <f t="shared" si="117"/>
        <v/>
      </c>
      <c r="AN395" s="362" t="str">
        <f t="shared" si="117"/>
        <v/>
      </c>
      <c r="AO395" s="362" t="str">
        <f t="shared" si="117"/>
        <v/>
      </c>
      <c r="AP395" s="362" t="str">
        <f t="shared" si="117"/>
        <v/>
      </c>
      <c r="AQ395" s="362" t="str">
        <f t="shared" si="117"/>
        <v/>
      </c>
      <c r="AR395" s="362" t="str">
        <f t="shared" si="117"/>
        <v/>
      </c>
      <c r="AS395" s="362" t="str">
        <f t="shared" si="117"/>
        <v/>
      </c>
      <c r="AT395" s="362" t="str">
        <f t="shared" si="117"/>
        <v/>
      </c>
      <c r="AU395" s="362" t="str">
        <f t="shared" si="117"/>
        <v/>
      </c>
      <c r="AV395" s="362" t="str">
        <f t="shared" si="117"/>
        <v/>
      </c>
      <c r="AW395" s="362" t="str">
        <f t="shared" si="117"/>
        <v/>
      </c>
      <c r="AX395" s="362" t="str">
        <f t="shared" si="117"/>
        <v/>
      </c>
      <c r="AY395" s="362" t="str">
        <f t="shared" si="117"/>
        <v/>
      </c>
      <c r="AZ395" s="362" t="str">
        <f t="shared" si="117"/>
        <v/>
      </c>
      <c r="BA395" s="363" t="str">
        <f t="shared" si="117"/>
        <v/>
      </c>
    </row>
    <row r="396" spans="1:53" x14ac:dyDescent="0.2">
      <c r="A396" s="340" t="str">
        <f>IF($B372=COUNT($A379:$A395),"",IF(A395&lt;DATE(YEAR(A395),MONTH($K$4),DAY($K$4)),DATE(YEAR(A395),MONTH($K$4),DAY($K$4)),IF(A395&lt;DATE(YEAR(A395),MONTH($K$5),DAY($K$5)),DATE(YEAR(A395),MONTH($K$5),DAY($K$5)),IF(A395&lt;DATE(YEAR(A395),MONTH($K$6),DAY($K$6)),DATE(YEAR(A395),MONTH($K$6),DAY($K$6)),DATE(YEAR(A395)+1,MONTH($K$3),DAY($K$3))))))</f>
        <v/>
      </c>
      <c r="B396" s="335" t="str">
        <f t="shared" si="111"/>
        <v/>
      </c>
      <c r="C396" s="362" t="str">
        <f t="shared" si="112"/>
        <v/>
      </c>
      <c r="D396" s="362" t="str">
        <f t="shared" si="117"/>
        <v/>
      </c>
      <c r="E396" s="362" t="str">
        <f t="shared" si="117"/>
        <v/>
      </c>
      <c r="F396" s="362" t="str">
        <f t="shared" si="117"/>
        <v/>
      </c>
      <c r="G396" s="362" t="str">
        <f t="shared" si="117"/>
        <v/>
      </c>
      <c r="H396" s="362" t="str">
        <f t="shared" si="117"/>
        <v/>
      </c>
      <c r="I396" s="362" t="str">
        <f t="shared" si="117"/>
        <v/>
      </c>
      <c r="J396" s="362" t="str">
        <f t="shared" si="117"/>
        <v/>
      </c>
      <c r="K396" s="362" t="str">
        <f t="shared" si="117"/>
        <v/>
      </c>
      <c r="L396" s="362" t="str">
        <f t="shared" si="117"/>
        <v/>
      </c>
      <c r="M396" s="362" t="str">
        <f t="shared" si="117"/>
        <v/>
      </c>
      <c r="N396" s="362" t="str">
        <f t="shared" si="117"/>
        <v/>
      </c>
      <c r="O396" s="362" t="str">
        <f t="shared" si="117"/>
        <v/>
      </c>
      <c r="P396" s="362" t="str">
        <f t="shared" si="117"/>
        <v/>
      </c>
      <c r="Q396" s="362" t="str">
        <f t="shared" si="117"/>
        <v/>
      </c>
      <c r="R396" s="362" t="str">
        <f t="shared" si="117"/>
        <v/>
      </c>
      <c r="S396" s="362" t="str">
        <f t="shared" si="117"/>
        <v/>
      </c>
      <c r="T396" s="362" t="str">
        <f t="shared" si="117"/>
        <v/>
      </c>
      <c r="U396" s="362" t="str">
        <f t="shared" si="117"/>
        <v/>
      </c>
      <c r="V396" s="362" t="str">
        <f t="shared" si="117"/>
        <v/>
      </c>
      <c r="W396" s="362" t="str">
        <f t="shared" si="117"/>
        <v/>
      </c>
      <c r="X396" s="362" t="str">
        <f t="shared" si="117"/>
        <v/>
      </c>
      <c r="Y396" s="362" t="str">
        <f t="shared" si="117"/>
        <v/>
      </c>
      <c r="Z396" s="362" t="str">
        <f t="shared" si="117"/>
        <v/>
      </c>
      <c r="AA396" s="362" t="str">
        <f t="shared" si="117"/>
        <v/>
      </c>
      <c r="AB396" s="362" t="str">
        <f t="shared" si="117"/>
        <v/>
      </c>
      <c r="AC396" s="362" t="str">
        <f t="shared" si="117"/>
        <v/>
      </c>
      <c r="AD396" s="362" t="str">
        <f t="shared" si="117"/>
        <v/>
      </c>
      <c r="AE396" s="362" t="str">
        <f t="shared" si="117"/>
        <v/>
      </c>
      <c r="AF396" s="362" t="str">
        <f t="shared" si="117"/>
        <v/>
      </c>
      <c r="AG396" s="362" t="str">
        <f t="shared" si="117"/>
        <v/>
      </c>
      <c r="AH396" s="362" t="str">
        <f t="shared" si="117"/>
        <v/>
      </c>
      <c r="AI396" s="362" t="str">
        <f t="shared" si="117"/>
        <v/>
      </c>
      <c r="AJ396" s="362" t="str">
        <f t="shared" si="117"/>
        <v/>
      </c>
      <c r="AK396" s="362" t="str">
        <f t="shared" si="117"/>
        <v/>
      </c>
      <c r="AL396" s="362" t="str">
        <f t="shared" si="117"/>
        <v/>
      </c>
      <c r="AM396" s="362" t="str">
        <f t="shared" si="117"/>
        <v/>
      </c>
      <c r="AN396" s="362" t="str">
        <f t="shared" si="117"/>
        <v/>
      </c>
      <c r="AO396" s="362" t="str">
        <f t="shared" si="117"/>
        <v/>
      </c>
      <c r="AP396" s="362" t="str">
        <f t="shared" si="117"/>
        <v/>
      </c>
      <c r="AQ396" s="362" t="str">
        <f t="shared" si="117"/>
        <v/>
      </c>
      <c r="AR396" s="362" t="str">
        <f t="shared" si="117"/>
        <v/>
      </c>
      <c r="AS396" s="362" t="str">
        <f t="shared" si="117"/>
        <v/>
      </c>
      <c r="AT396" s="362" t="str">
        <f t="shared" si="117"/>
        <v/>
      </c>
      <c r="AU396" s="362" t="str">
        <f t="shared" si="117"/>
        <v/>
      </c>
      <c r="AV396" s="362" t="str">
        <f t="shared" si="117"/>
        <v/>
      </c>
      <c r="AW396" s="362" t="str">
        <f t="shared" si="117"/>
        <v/>
      </c>
      <c r="AX396" s="362" t="str">
        <f t="shared" si="117"/>
        <v/>
      </c>
      <c r="AY396" s="362" t="str">
        <f t="shared" si="117"/>
        <v/>
      </c>
      <c r="AZ396" s="362" t="str">
        <f t="shared" si="117"/>
        <v/>
      </c>
      <c r="BA396" s="363" t="str">
        <f t="shared" si="117"/>
        <v/>
      </c>
    </row>
    <row r="397" spans="1:53" x14ac:dyDescent="0.2">
      <c r="A397" s="340" t="str">
        <f>IF($B372=COUNT($A379:$A396),"",IF(A396&lt;DATE(YEAR(A396),MONTH($K$4),DAY($K$4)),DATE(YEAR(A396),MONTH($K$4),DAY($K$4)),IF(A396&lt;DATE(YEAR(A396),MONTH($K$5),DAY($K$5)),DATE(YEAR(A396),MONTH($K$5),DAY($K$5)),IF(A396&lt;DATE(YEAR(A396),MONTH($K$6),DAY($K$6)),DATE(YEAR(A396),MONTH($K$6),DAY($K$6)),DATE(YEAR(A396)+1,MONTH($K$3),DAY($K$3))))))</f>
        <v/>
      </c>
      <c r="B397" s="335" t="str">
        <f t="shared" si="111"/>
        <v/>
      </c>
      <c r="C397" s="362" t="str">
        <f t="shared" si="112"/>
        <v/>
      </c>
      <c r="D397" s="362" t="str">
        <f t="shared" si="117"/>
        <v/>
      </c>
      <c r="E397" s="362" t="str">
        <f t="shared" si="117"/>
        <v/>
      </c>
      <c r="F397" s="362" t="str">
        <f t="shared" si="117"/>
        <v/>
      </c>
      <c r="G397" s="362" t="str">
        <f t="shared" si="117"/>
        <v/>
      </c>
      <c r="H397" s="362" t="str">
        <f t="shared" si="117"/>
        <v/>
      </c>
      <c r="I397" s="362" t="str">
        <f t="shared" si="117"/>
        <v/>
      </c>
      <c r="J397" s="362" t="str">
        <f t="shared" si="117"/>
        <v/>
      </c>
      <c r="K397" s="362" t="str">
        <f t="shared" si="117"/>
        <v/>
      </c>
      <c r="L397" s="362" t="str">
        <f t="shared" si="117"/>
        <v/>
      </c>
      <c r="M397" s="362" t="str">
        <f t="shared" si="117"/>
        <v/>
      </c>
      <c r="N397" s="362" t="str">
        <f t="shared" si="117"/>
        <v/>
      </c>
      <c r="O397" s="362" t="str">
        <f t="shared" si="117"/>
        <v/>
      </c>
      <c r="P397" s="362" t="str">
        <f t="shared" si="117"/>
        <v/>
      </c>
      <c r="Q397" s="362" t="str">
        <f t="shared" si="117"/>
        <v/>
      </c>
      <c r="R397" s="362" t="str">
        <f t="shared" si="117"/>
        <v/>
      </c>
      <c r="S397" s="362" t="str">
        <f t="shared" si="117"/>
        <v/>
      </c>
      <c r="T397" s="362" t="str">
        <f t="shared" si="117"/>
        <v/>
      </c>
      <c r="U397" s="362" t="str">
        <f t="shared" si="117"/>
        <v/>
      </c>
      <c r="V397" s="362" t="str">
        <f t="shared" si="117"/>
        <v/>
      </c>
      <c r="W397" s="362" t="str">
        <f t="shared" si="117"/>
        <v/>
      </c>
      <c r="X397" s="362" t="str">
        <f t="shared" si="117"/>
        <v/>
      </c>
      <c r="Y397" s="362" t="str">
        <f t="shared" si="117"/>
        <v/>
      </c>
      <c r="Z397" s="362" t="str">
        <f t="shared" si="117"/>
        <v/>
      </c>
      <c r="AA397" s="362" t="str">
        <f t="shared" si="117"/>
        <v/>
      </c>
      <c r="AB397" s="362" t="str">
        <f t="shared" si="117"/>
        <v/>
      </c>
      <c r="AC397" s="362" t="str">
        <f t="shared" si="117"/>
        <v/>
      </c>
      <c r="AD397" s="362" t="str">
        <f t="shared" si="117"/>
        <v/>
      </c>
      <c r="AE397" s="362" t="str">
        <f t="shared" si="117"/>
        <v/>
      </c>
      <c r="AF397" s="362" t="str">
        <f t="shared" si="117"/>
        <v/>
      </c>
      <c r="AG397" s="362" t="str">
        <f t="shared" si="117"/>
        <v/>
      </c>
      <c r="AH397" s="362" t="str">
        <f t="shared" si="117"/>
        <v/>
      </c>
      <c r="AI397" s="362" t="str">
        <f t="shared" si="117"/>
        <v/>
      </c>
      <c r="AJ397" s="362" t="str">
        <f t="shared" si="117"/>
        <v/>
      </c>
      <c r="AK397" s="362" t="str">
        <f t="shared" si="117"/>
        <v/>
      </c>
      <c r="AL397" s="362" t="str">
        <f t="shared" si="117"/>
        <v/>
      </c>
      <c r="AM397" s="362" t="str">
        <f t="shared" si="117"/>
        <v/>
      </c>
      <c r="AN397" s="362" t="str">
        <f t="shared" si="117"/>
        <v/>
      </c>
      <c r="AO397" s="362" t="str">
        <f t="shared" si="117"/>
        <v/>
      </c>
      <c r="AP397" s="362" t="str">
        <f t="shared" si="117"/>
        <v/>
      </c>
      <c r="AQ397" s="362" t="str">
        <f t="shared" si="117"/>
        <v/>
      </c>
      <c r="AR397" s="362" t="str">
        <f t="shared" si="117"/>
        <v/>
      </c>
      <c r="AS397" s="362" t="str">
        <f t="shared" si="117"/>
        <v/>
      </c>
      <c r="AT397" s="362" t="str">
        <f t="shared" si="117"/>
        <v/>
      </c>
      <c r="AU397" s="362" t="str">
        <f t="shared" si="117"/>
        <v/>
      </c>
      <c r="AV397" s="362" t="str">
        <f t="shared" si="117"/>
        <v/>
      </c>
      <c r="AW397" s="362" t="str">
        <f t="shared" si="117"/>
        <v/>
      </c>
      <c r="AX397" s="362" t="str">
        <f t="shared" si="117"/>
        <v/>
      </c>
      <c r="AY397" s="362" t="str">
        <f t="shared" si="117"/>
        <v/>
      </c>
      <c r="AZ397" s="362" t="str">
        <f t="shared" si="117"/>
        <v/>
      </c>
      <c r="BA397" s="363" t="str">
        <f t="shared" si="117"/>
        <v/>
      </c>
    </row>
    <row r="398" spans="1:53" ht="13.5" thickBot="1" x14ac:dyDescent="0.25">
      <c r="A398" s="340" t="str">
        <f>IF($B372=COUNT($A379:$A397),"",IF(A397&lt;DATE(YEAR(A397),MONTH($K$4),DAY($K$4)),DATE(YEAR(A397),MONTH($K$4),DAY($K$4)),IF(A397&lt;DATE(YEAR(A397),MONTH($K$5),DAY($K$5)),DATE(YEAR(A397),MONTH($K$5),DAY($K$5)),IF(A397&lt;DATE(YEAR(A397),MONTH($K$6),DAY($K$6)),DATE(YEAR(A397),MONTH($K$6),DAY($K$6)),DATE(YEAR(A397)+1,MONTH($K$3),DAY($K$3))))))</f>
        <v/>
      </c>
      <c r="B398" s="342" t="str">
        <f t="shared" si="111"/>
        <v/>
      </c>
      <c r="C398" s="364" t="str">
        <f t="shared" si="112"/>
        <v/>
      </c>
      <c r="D398" s="364" t="str">
        <f t="shared" si="117"/>
        <v/>
      </c>
      <c r="E398" s="364" t="str">
        <f t="shared" si="117"/>
        <v/>
      </c>
      <c r="F398" s="364" t="str">
        <f t="shared" si="117"/>
        <v/>
      </c>
      <c r="G398" s="364" t="str">
        <f t="shared" si="117"/>
        <v/>
      </c>
      <c r="H398" s="364" t="str">
        <f t="shared" si="117"/>
        <v/>
      </c>
      <c r="I398" s="364" t="str">
        <f t="shared" si="117"/>
        <v/>
      </c>
      <c r="J398" s="364" t="str">
        <f t="shared" si="117"/>
        <v/>
      </c>
      <c r="K398" s="364" t="str">
        <f t="shared" si="117"/>
        <v/>
      </c>
      <c r="L398" s="364" t="str">
        <f t="shared" si="117"/>
        <v/>
      </c>
      <c r="M398" s="364" t="str">
        <f t="shared" si="117"/>
        <v/>
      </c>
      <c r="N398" s="364" t="str">
        <f t="shared" si="117"/>
        <v/>
      </c>
      <c r="O398" s="364" t="str">
        <f t="shared" si="117"/>
        <v/>
      </c>
      <c r="P398" s="364" t="str">
        <f t="shared" si="117"/>
        <v/>
      </c>
      <c r="Q398" s="364" t="str">
        <f t="shared" si="117"/>
        <v/>
      </c>
      <c r="R398" s="364" t="str">
        <f t="shared" si="117"/>
        <v/>
      </c>
      <c r="S398" s="364" t="str">
        <f t="shared" si="117"/>
        <v/>
      </c>
      <c r="T398" s="364" t="str">
        <f t="shared" si="117"/>
        <v/>
      </c>
      <c r="U398" s="364" t="str">
        <f t="shared" si="117"/>
        <v/>
      </c>
      <c r="V398" s="364" t="str">
        <f t="shared" si="117"/>
        <v/>
      </c>
      <c r="W398" s="364" t="str">
        <f t="shared" si="117"/>
        <v/>
      </c>
      <c r="X398" s="364" t="str">
        <f t="shared" si="117"/>
        <v/>
      </c>
      <c r="Y398" s="364" t="str">
        <f t="shared" si="117"/>
        <v/>
      </c>
      <c r="Z398" s="364" t="str">
        <f t="shared" si="117"/>
        <v/>
      </c>
      <c r="AA398" s="364" t="str">
        <f t="shared" si="117"/>
        <v/>
      </c>
      <c r="AB398" s="364" t="str">
        <f t="shared" si="117"/>
        <v/>
      </c>
      <c r="AC398" s="364" t="str">
        <f t="shared" si="117"/>
        <v/>
      </c>
      <c r="AD398" s="364" t="str">
        <f t="shared" si="117"/>
        <v/>
      </c>
      <c r="AE398" s="364" t="str">
        <f t="shared" si="117"/>
        <v/>
      </c>
      <c r="AF398" s="364" t="str">
        <f t="shared" si="117"/>
        <v/>
      </c>
      <c r="AG398" s="364" t="str">
        <f t="shared" si="117"/>
        <v/>
      </c>
      <c r="AH398" s="364" t="str">
        <f t="shared" si="117"/>
        <v/>
      </c>
      <c r="AI398" s="364" t="str">
        <f t="shared" si="117"/>
        <v/>
      </c>
      <c r="AJ398" s="364" t="str">
        <f t="shared" si="117"/>
        <v/>
      </c>
      <c r="AK398" s="364" t="str">
        <f t="shared" si="117"/>
        <v/>
      </c>
      <c r="AL398" s="364" t="str">
        <f t="shared" si="117"/>
        <v/>
      </c>
      <c r="AM398" s="364" t="str">
        <f t="shared" si="117"/>
        <v/>
      </c>
      <c r="AN398" s="364" t="str">
        <f t="shared" si="117"/>
        <v/>
      </c>
      <c r="AO398" s="364" t="str">
        <f t="shared" si="117"/>
        <v/>
      </c>
      <c r="AP398" s="364" t="str">
        <f t="shared" si="117"/>
        <v/>
      </c>
      <c r="AQ398" s="364" t="str">
        <f t="shared" si="117"/>
        <v/>
      </c>
      <c r="AR398" s="364" t="str">
        <f t="shared" si="117"/>
        <v/>
      </c>
      <c r="AS398" s="364" t="str">
        <f t="shared" si="117"/>
        <v/>
      </c>
      <c r="AT398" s="364" t="str">
        <f t="shared" si="117"/>
        <v/>
      </c>
      <c r="AU398" s="364" t="str">
        <f t="shared" si="117"/>
        <v/>
      </c>
      <c r="AV398" s="364" t="str">
        <f t="shared" si="117"/>
        <v/>
      </c>
      <c r="AW398" s="364" t="str">
        <f t="shared" si="117"/>
        <v/>
      </c>
      <c r="AX398" s="364" t="str">
        <f t="shared" si="117"/>
        <v/>
      </c>
      <c r="AY398" s="364" t="str">
        <f t="shared" si="117"/>
        <v/>
      </c>
      <c r="AZ398" s="364" t="str">
        <f t="shared" si="117"/>
        <v/>
      </c>
      <c r="BA398" s="365" t="str">
        <f t="shared" si="117"/>
        <v/>
      </c>
    </row>
  </sheetData>
  <sheetProtection algorithmName="SHA-512" hashValue="xApjFrpJtpLfS3RAQwXCyfMzPuX7T6/87XEs01zBkrIjERRqN9qvVVg30z587xBBTBps9EtJpX44ua8rpFJjyw==" saltValue="YeUS0wURqgno+Qkzhwk/Zw==" spinCount="100000" sheet="1" objects="1" scenarios="1"/>
  <phoneticPr fontId="4" type="noConversion"/>
  <pageMargins left="0.7" right="0.7" top="0.75" bottom="0.75" header="0.3" footer="0.3"/>
  <pageSetup paperSize="9" orientation="portrait" r:id="rId1"/>
  <headerFooter>
    <oddFooter>&amp;L_x000D_&amp;1#&amp;"Calibri"&amp;10&amp;K000000 Intern gebruik</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2">
    <tabColor rgb="FF7030A0"/>
  </sheetPr>
  <dimension ref="A1:I68"/>
  <sheetViews>
    <sheetView workbookViewId="0">
      <selection activeCell="A38" sqref="A38"/>
    </sheetView>
  </sheetViews>
  <sheetFormatPr defaultRowHeight="12.75" x14ac:dyDescent="0.2"/>
  <cols>
    <col min="1" max="1" width="58.5703125" customWidth="1"/>
    <col min="2" max="2" width="18.28515625" bestFit="1" customWidth="1"/>
    <col min="3" max="3" width="27.42578125" customWidth="1"/>
    <col min="4" max="4" width="3.7109375" customWidth="1"/>
    <col min="5" max="5" width="33.42578125" bestFit="1" customWidth="1"/>
    <col min="7" max="7" width="29.140625" customWidth="1"/>
  </cols>
  <sheetData>
    <row r="1" spans="1:9" x14ac:dyDescent="0.2">
      <c r="A1" s="7"/>
      <c r="B1" s="7"/>
    </row>
    <row r="2" spans="1:9" ht="13.5" thickBot="1" x14ac:dyDescent="0.25">
      <c r="A2" s="2" t="s">
        <v>109</v>
      </c>
      <c r="B2" s="56"/>
      <c r="C2" s="2" t="s">
        <v>123</v>
      </c>
      <c r="E2" s="2" t="s">
        <v>124</v>
      </c>
      <c r="G2" s="2" t="s">
        <v>369</v>
      </c>
    </row>
    <row r="3" spans="1:9" x14ac:dyDescent="0.2">
      <c r="A3" s="217" t="s">
        <v>373</v>
      </c>
      <c r="B3" s="98"/>
      <c r="C3" s="56" t="s">
        <v>373</v>
      </c>
      <c r="E3" s="56" t="s">
        <v>373</v>
      </c>
      <c r="G3" s="450" t="str">
        <f t="array" ref="G3">LOOKUP("zzzzz",CHOOSE({1;2},"",INDEX(Deelnemersoverzicht!C:C,SMALL(IF(Deelnemersoverzicht!$C$16:$C$83&lt;&gt;"",ROW(Deelnemersoverzicht!$C$16:$C$83)),ROWS(Lijsten!$G$3:G3)))))</f>
        <v>Naam</v>
      </c>
    </row>
    <row r="4" spans="1:9" x14ac:dyDescent="0.2">
      <c r="A4" s="538" t="s">
        <v>439</v>
      </c>
      <c r="B4" s="98"/>
      <c r="C4" t="s">
        <v>319</v>
      </c>
      <c r="E4" t="s">
        <v>78</v>
      </c>
      <c r="G4" s="452" t="str">
        <f t="array" ref="G4">LOOKUP("zzzzz",CHOOSE({1;2},"",INDEX(Deelnemersoverzicht!C:C,SMALL(IF(Deelnemersoverzicht!$C$16:$C$83&lt;&gt;"",ROW(Deelnemersoverzicht!$C$16:$C$83)),ROWS(Lijsten!$G$3:G4)))))</f>
        <v/>
      </c>
    </row>
    <row r="5" spans="1:9" x14ac:dyDescent="0.2">
      <c r="A5" s="538" t="s">
        <v>242</v>
      </c>
      <c r="B5" s="98"/>
      <c r="C5" t="s">
        <v>320</v>
      </c>
      <c r="E5" t="s">
        <v>79</v>
      </c>
      <c r="G5" s="452" t="str">
        <f t="array" ref="G5">LOOKUP("zzzzz",CHOOSE({1;2},"",INDEX(Deelnemersoverzicht!C:C,SMALL(IF(Deelnemersoverzicht!$C$16:$C$83&lt;&gt;"",ROW(Deelnemersoverzicht!$C$16:$C$83)),ROWS(Lijsten!$G$3:G5)))))</f>
        <v/>
      </c>
    </row>
    <row r="6" spans="1:9" x14ac:dyDescent="0.2">
      <c r="A6" s="537" t="s">
        <v>243</v>
      </c>
      <c r="B6" s="98"/>
      <c r="E6" t="s">
        <v>77</v>
      </c>
      <c r="G6" s="452" t="str">
        <f t="array" ref="G6">LOOKUP("zzzzz",CHOOSE({1;2},"",INDEX(Deelnemersoverzicht!C:C,SMALL(IF(Deelnemersoverzicht!$C$16:$C$83&lt;&gt;"",ROW(Deelnemersoverzicht!$C$16:$C$83)),ROWS(Lijsten!$G$3:G6)))))</f>
        <v/>
      </c>
    </row>
    <row r="7" spans="1:9" x14ac:dyDescent="0.2">
      <c r="A7" s="537" t="s">
        <v>471</v>
      </c>
      <c r="B7" s="98"/>
      <c r="G7" s="452" t="str">
        <f t="array" ref="G7">LOOKUP("zzzzz",CHOOSE({1;2},"",INDEX(Deelnemersoverzicht!C:C,SMALL(IF(Deelnemersoverzicht!$C$16:$C$83&lt;&gt;"",ROW(Deelnemersoverzicht!$C$16:$C$83)),ROWS(Lijsten!$G$3:G7)))))</f>
        <v/>
      </c>
    </row>
    <row r="8" spans="1:9" x14ac:dyDescent="0.2">
      <c r="G8" s="452" t="str">
        <f t="array" ref="G8">LOOKUP("zzzzz",CHOOSE({1;2},"",INDEX(Deelnemersoverzicht!C:C,SMALL(IF(Deelnemersoverzicht!$C$16:$C$83&lt;&gt;"",ROW(Deelnemersoverzicht!$C$16:$C$83)),ROWS(Lijsten!$G$3:G8)))))</f>
        <v/>
      </c>
    </row>
    <row r="9" spans="1:9" x14ac:dyDescent="0.2">
      <c r="G9" s="452" t="str">
        <f t="array" ref="G9">LOOKUP("zzzzz",CHOOSE({1;2},"",INDEX(Deelnemersoverzicht!C:C,SMALL(IF(Deelnemersoverzicht!$C$16:$C$83&lt;&gt;"",ROW(Deelnemersoverzicht!$C$16:$C$83)),ROWS(Lijsten!$G$3:G9)))))</f>
        <v/>
      </c>
    </row>
    <row r="10" spans="1:9" x14ac:dyDescent="0.2">
      <c r="G10" s="452" t="str">
        <f t="array" ref="G10">LOOKUP("zzzzz",CHOOSE({1;2},"",INDEX(Deelnemersoverzicht!C:C,SMALL(IF(Deelnemersoverzicht!$C$16:$C$83&lt;&gt;"",ROW(Deelnemersoverzicht!$C$16:$C$83)),ROWS(Lijsten!$G$3:G10)))))</f>
        <v/>
      </c>
    </row>
    <row r="11" spans="1:9" x14ac:dyDescent="0.2">
      <c r="A11" s="98"/>
      <c r="B11" s="56"/>
      <c r="G11" s="452" t="str">
        <f t="array" ref="G11">LOOKUP("zzzzz",CHOOSE({1;2},"",INDEX(Deelnemersoverzicht!C:C,SMALL(IF(Deelnemersoverzicht!$C$16:$C$83&lt;&gt;"",ROW(Deelnemersoverzicht!$C$16:$C$83)),ROWS(Lijsten!$G$3:G11)))))</f>
        <v/>
      </c>
    </row>
    <row r="12" spans="1:9" x14ac:dyDescent="0.2">
      <c r="A12" s="130" t="s">
        <v>203</v>
      </c>
      <c r="B12" s="56"/>
      <c r="C12" s="2" t="s">
        <v>140</v>
      </c>
      <c r="E12" s="2" t="s">
        <v>485</v>
      </c>
      <c r="G12" s="452" t="str">
        <f t="array" ref="G12">LOOKUP("zzzzz",CHOOSE({1;2},"",INDEX(Deelnemersoverzicht!C:C,SMALL(IF(Deelnemersoverzicht!$C$16:$C$83&lt;&gt;"",ROW(Deelnemersoverzicht!$C$16:$C$83)),ROWS(Lijsten!$G$3:G12)))))</f>
        <v/>
      </c>
    </row>
    <row r="13" spans="1:9" x14ac:dyDescent="0.2">
      <c r="A13" s="56" t="s">
        <v>1</v>
      </c>
      <c r="B13" s="56"/>
      <c r="C13" s="56" t="s">
        <v>136</v>
      </c>
      <c r="E13" s="644">
        <v>4</v>
      </c>
      <c r="G13" s="452" t="str">
        <f t="array" ref="G13">LOOKUP("zzzzz",CHOOSE({1;2},"",INDEX(Deelnemersoverzicht!C:C,SMALL(IF(Deelnemersoverzicht!$C$16:$C$83&lt;&gt;"",ROW(Deelnemersoverzicht!$C$16:$C$83)),ROWS(Lijsten!$G$3:G13)))))</f>
        <v/>
      </c>
    </row>
    <row r="14" spans="1:9" x14ac:dyDescent="0.2">
      <c r="A14" s="98" t="s">
        <v>2</v>
      </c>
      <c r="B14" s="56"/>
      <c r="C14" s="56" t="s">
        <v>137</v>
      </c>
      <c r="G14" s="452" t="str">
        <f t="array" ref="G14">LOOKUP("zzzzz",CHOOSE({1;2},"",INDEX(Deelnemersoverzicht!C:C,SMALL(IF(Deelnemersoverzicht!$C$16:$C$83&lt;&gt;"",ROW(Deelnemersoverzicht!$C$16:$C$83)),ROWS(Lijsten!$G$3:G14)))))</f>
        <v/>
      </c>
    </row>
    <row r="15" spans="1:9" x14ac:dyDescent="0.2">
      <c r="A15" s="56" t="s">
        <v>204</v>
      </c>
      <c r="B15" s="56"/>
      <c r="C15" s="56" t="s">
        <v>138</v>
      </c>
      <c r="G15" s="453" t="str">
        <f t="array" ref="G15">LOOKUP("zzzzz",CHOOSE({1;2},"",INDEX(Deelnemersoverzicht!C:C,SMALL(IF(Deelnemersoverzicht!$C$16:$C$83&lt;&gt;"",ROW(Deelnemersoverzicht!$C$16:$C$83)),ROWS(Lijsten!$G$3:G15)))))</f>
        <v/>
      </c>
      <c r="H15" s="226"/>
      <c r="I15" s="226"/>
    </row>
    <row r="16" spans="1:9" x14ac:dyDescent="0.2">
      <c r="A16" s="56" t="s">
        <v>205</v>
      </c>
      <c r="B16" s="56"/>
      <c r="C16" s="56" t="s">
        <v>139</v>
      </c>
      <c r="G16" s="453" t="str">
        <f t="array" ref="G16">LOOKUP("zzzzz",CHOOSE({1;2},"",INDEX(Deelnemersoverzicht!C:C,SMALL(IF(Deelnemersoverzicht!$C$16:$C$83&lt;&gt;"",ROW(Deelnemersoverzicht!$C$16:$C$83)),ROWS(Lijsten!$G$3:G16)))))</f>
        <v/>
      </c>
      <c r="H16" s="226"/>
      <c r="I16" s="226"/>
    </row>
    <row r="17" spans="1:9" x14ac:dyDescent="0.2">
      <c r="A17" s="56"/>
      <c r="B17" s="380" t="s">
        <v>111</v>
      </c>
      <c r="G17" s="453" t="str">
        <f t="array" ref="G17">LOOKUP("zzzzz",CHOOSE({1;2},"",INDEX(Deelnemersoverzicht!C:C,SMALL(IF(Deelnemersoverzicht!$C$16:$C$83&lt;&gt;"",ROW(Deelnemersoverzicht!$C$16:$C$83)),ROWS(Lijsten!$G$3:G17)))))</f>
        <v/>
      </c>
      <c r="H17" s="226"/>
      <c r="I17" s="226"/>
    </row>
    <row r="18" spans="1:9" x14ac:dyDescent="0.2">
      <c r="A18" s="379" t="s">
        <v>110</v>
      </c>
      <c r="B18" s="378" t="s">
        <v>97</v>
      </c>
      <c r="G18" s="453" t="str">
        <f t="array" ref="G18">LOOKUP("zzzzz",CHOOSE({1;2},"",INDEX(Deelnemersoverzicht!C:C,SMALL(IF(Deelnemersoverzicht!$C$16:$C$83&lt;&gt;"",ROW(Deelnemersoverzicht!$C$16:$C$83)),ROWS(Lijsten!$G$3:G18)))))</f>
        <v/>
      </c>
      <c r="H18" s="226"/>
      <c r="I18" s="226"/>
    </row>
    <row r="19" spans="1:9" x14ac:dyDescent="0.2">
      <c r="A19" s="56" t="s">
        <v>373</v>
      </c>
      <c r="B19" s="378" t="s">
        <v>97</v>
      </c>
      <c r="G19" s="453" t="str">
        <f t="array" ref="G19">LOOKUP("zzzzz",CHOOSE({1;2},"",INDEX(Deelnemersoverzicht!C:C,SMALL(IF(Deelnemersoverzicht!$C$16:$C$83&lt;&gt;"",ROW(Deelnemersoverzicht!$C$16:$C$83)),ROWS(Lijsten!$G$3:G19)))))</f>
        <v/>
      </c>
      <c r="H19" s="226"/>
      <c r="I19" s="226"/>
    </row>
    <row r="20" spans="1:9" x14ac:dyDescent="0.2">
      <c r="A20" s="378" t="s">
        <v>477</v>
      </c>
      <c r="B20" s="378" t="s">
        <v>98</v>
      </c>
      <c r="G20" s="452" t="str">
        <f t="array" ref="G20">LOOKUP("zzzzz",CHOOSE({1;2},"",INDEX(Deelnemersoverzicht!C:C,SMALL(IF(Deelnemersoverzicht!$C$16:$C$83&lt;&gt;"",ROW(Deelnemersoverzicht!$C$16:$C$83)),ROWS(Lijsten!$G$3:G20)))))</f>
        <v/>
      </c>
    </row>
    <row r="21" spans="1:9" x14ac:dyDescent="0.2">
      <c r="A21" s="378" t="s">
        <v>508</v>
      </c>
      <c r="B21" s="378" t="s">
        <v>98</v>
      </c>
      <c r="G21" s="452" t="str">
        <f t="array" ref="G21">LOOKUP("zzzzz",CHOOSE({1;2},"",INDEX(Deelnemersoverzicht!C:C,SMALL(IF(Deelnemersoverzicht!$C$16:$C$83&lt;&gt;"",ROW(Deelnemersoverzicht!$C$16:$C$83)),ROWS(Lijsten!$G$3:G21)))))</f>
        <v/>
      </c>
    </row>
    <row r="22" spans="1:9" x14ac:dyDescent="0.2">
      <c r="A22" s="378" t="s">
        <v>478</v>
      </c>
      <c r="B22" s="378" t="s">
        <v>98</v>
      </c>
      <c r="G22" s="452" t="str">
        <f t="array" ref="G22">LOOKUP("zzzzz",CHOOSE({1;2},"",INDEX(Deelnemersoverzicht!C:C,SMALL(IF(Deelnemersoverzicht!$C$16:$C$83&lt;&gt;"",ROW(Deelnemersoverzicht!$C$16:$C$83)),ROWS(Lijsten!$G$3:G22)))))</f>
        <v/>
      </c>
    </row>
    <row r="23" spans="1:9" x14ac:dyDescent="0.2">
      <c r="A23" s="378" t="s">
        <v>326</v>
      </c>
      <c r="B23" s="378" t="s">
        <v>98</v>
      </c>
      <c r="G23" s="452" t="str">
        <f t="array" ref="G23">LOOKUP("zzzzz",CHOOSE({1;2},"",INDEX(Deelnemersoverzicht!C:C,SMALL(IF(Deelnemersoverzicht!$C$16:$C$83&lt;&gt;"",ROW(Deelnemersoverzicht!$C$16:$C$83)),ROWS(Lijsten!$G$3:G23)))))</f>
        <v/>
      </c>
    </row>
    <row r="24" spans="1:9" x14ac:dyDescent="0.2">
      <c r="A24" s="378" t="s">
        <v>67</v>
      </c>
      <c r="B24" s="378" t="s">
        <v>98</v>
      </c>
      <c r="G24" s="452" t="str">
        <f t="array" ref="G24">LOOKUP("zzzzz",CHOOSE({1;2},"",INDEX(Deelnemersoverzicht!C:C,SMALL(IF(Deelnemersoverzicht!$C$16:$C$83&lt;&gt;"",ROW(Deelnemersoverzicht!$C$16:$C$83)),ROWS(Lijsten!$G$3:G24)))))</f>
        <v/>
      </c>
    </row>
    <row r="25" spans="1:9" x14ac:dyDescent="0.2">
      <c r="A25" s="378" t="s">
        <v>85</v>
      </c>
      <c r="B25" s="378" t="s">
        <v>97</v>
      </c>
      <c r="G25" s="452" t="str">
        <f t="array" ref="G25">LOOKUP("zzzzz",CHOOSE({1;2},"",INDEX(Deelnemersoverzicht!C:C,SMALL(IF(Deelnemersoverzicht!$C$16:$C$83&lt;&gt;"",ROW(Deelnemersoverzicht!$C$16:$C$83)),ROWS(Lijsten!$G$3:G25)))))</f>
        <v/>
      </c>
    </row>
    <row r="26" spans="1:9" x14ac:dyDescent="0.2">
      <c r="A26" s="378" t="s">
        <v>89</v>
      </c>
      <c r="B26" s="378" t="s">
        <v>98</v>
      </c>
      <c r="G26" s="452" t="str">
        <f t="array" ref="G26">LOOKUP("zzzzz",CHOOSE({1;2},"",INDEX(Deelnemersoverzicht!C:C,SMALL(IF(Deelnemersoverzicht!$C$16:$C$83&lt;&gt;"",ROW(Deelnemersoverzicht!$C$16:$C$83)),ROWS(Lijsten!$G$3:G26)))))</f>
        <v/>
      </c>
    </row>
    <row r="27" spans="1:9" x14ac:dyDescent="0.2">
      <c r="A27" s="378" t="s">
        <v>100</v>
      </c>
      <c r="B27" s="378" t="s">
        <v>98</v>
      </c>
      <c r="G27" s="452" t="str">
        <f t="array" ref="G27">LOOKUP("zzzzz",CHOOSE({1;2},"",INDEX(Deelnemersoverzicht!C:C,SMALL(IF(Deelnemersoverzicht!$C$16:$C$83&lt;&gt;"",ROW(Deelnemersoverzicht!$C$16:$C$83)),ROWS(Lijsten!$G$3:G27)))))</f>
        <v/>
      </c>
    </row>
    <row r="28" spans="1:9" x14ac:dyDescent="0.2">
      <c r="A28" s="378" t="s">
        <v>101</v>
      </c>
      <c r="B28" s="56"/>
      <c r="G28" s="452" t="str">
        <f t="array" ref="G28">LOOKUP("zzzzz",CHOOSE({1;2},"",INDEX(Deelnemersoverzicht!C:C,SMALL(IF(Deelnemersoverzicht!$C$16:$C$83&lt;&gt;"",ROW(Deelnemersoverzicht!$C$16:$C$83)),ROWS(Lijsten!$G$3:G28)))))</f>
        <v/>
      </c>
    </row>
    <row r="29" spans="1:9" x14ac:dyDescent="0.2">
      <c r="A29" s="378" t="s">
        <v>68</v>
      </c>
      <c r="G29" s="452" t="str">
        <f t="array" ref="G29">LOOKUP("zzzzz",CHOOSE({1;2},"",INDEX(Deelnemersoverzicht!C:C,SMALL(IF(Deelnemersoverzicht!$C$16:$C$83&lt;&gt;"",ROW(Deelnemersoverzicht!$C$16:$C$83)),ROWS(Lijsten!$G$3:G29)))))</f>
        <v/>
      </c>
    </row>
    <row r="30" spans="1:9" x14ac:dyDescent="0.2">
      <c r="G30" s="452" t="str">
        <f t="array" ref="G30">LOOKUP("zzzzz",CHOOSE({1;2},"",INDEX(Deelnemersoverzicht!C:C,SMALL(IF(Deelnemersoverzicht!$C$16:$C$83&lt;&gt;"",ROW(Deelnemersoverzicht!$C$16:$C$83)),ROWS(Lijsten!$G$3:G30)))))</f>
        <v/>
      </c>
    </row>
    <row r="31" spans="1:9" x14ac:dyDescent="0.2">
      <c r="G31" s="452" t="str">
        <f t="array" ref="G31">LOOKUP("zzzzz",CHOOSE({1;2},"",INDEX(Deelnemersoverzicht!C:C,SMALL(IF(Deelnemersoverzicht!$C$16:$C$83&lt;&gt;"",ROW(Deelnemersoverzicht!$C$16:$C$83)),ROWS(Lijsten!$G$3:G31)))))</f>
        <v/>
      </c>
    </row>
    <row r="32" spans="1:9" x14ac:dyDescent="0.2">
      <c r="G32" s="452" t="str">
        <f t="array" ref="G32">LOOKUP("zzzzz",CHOOSE({1;2},"",INDEX(Deelnemersoverzicht!C:C,SMALL(IF(Deelnemersoverzicht!$C$16:$C$83&lt;&gt;"",ROW(Deelnemersoverzicht!$C$16:$C$83)),ROWS(Lijsten!$G$3:G32)))))</f>
        <v/>
      </c>
    </row>
    <row r="33" spans="1:7" x14ac:dyDescent="0.2">
      <c r="A33" s="2" t="s">
        <v>66</v>
      </c>
      <c r="B33" s="2" t="s">
        <v>306</v>
      </c>
      <c r="G33" s="452" t="str">
        <f t="array" ref="G33">LOOKUP("zzzzz",CHOOSE({1;2},"",INDEX(Deelnemersoverzicht!C:C,SMALL(IF(Deelnemersoverzicht!$C$16:$C$83&lt;&gt;"",ROW(Deelnemersoverzicht!$C$16:$C$83)),ROWS(Lijsten!$G$3:G33)))))</f>
        <v/>
      </c>
    </row>
    <row r="34" spans="1:7" x14ac:dyDescent="0.2">
      <c r="A34" s="378" t="s">
        <v>89</v>
      </c>
      <c r="B34" s="657">
        <v>0.6</v>
      </c>
      <c r="G34" s="452" t="str">
        <f t="array" ref="G34">LOOKUP("zzzzz",CHOOSE({1;2},"",INDEX(Deelnemersoverzicht!C:C,SMALL(IF(Deelnemersoverzicht!$C$16:$C$83&lt;&gt;"",ROW(Deelnemersoverzicht!$C$16:$C$83)),ROWS(Lijsten!$G$3:G34)))))</f>
        <v/>
      </c>
    </row>
    <row r="35" spans="1:7" x14ac:dyDescent="0.2">
      <c r="A35" s="378" t="s">
        <v>85</v>
      </c>
      <c r="B35" s="657">
        <v>0.5</v>
      </c>
      <c r="G35" s="452" t="str">
        <f t="array" ref="G35">LOOKUP("zzzzz",CHOOSE({1;2},"",INDEX(Deelnemersoverzicht!C:C,SMALL(IF(Deelnemersoverzicht!$C$16:$C$83&lt;&gt;"",ROW(Deelnemersoverzicht!$C$16:$C$83)),ROWS(Lijsten!$G$3:G35)))))</f>
        <v/>
      </c>
    </row>
    <row r="36" spans="1:7" x14ac:dyDescent="0.2">
      <c r="A36" s="378" t="s">
        <v>67</v>
      </c>
      <c r="B36" s="657">
        <v>0.4</v>
      </c>
      <c r="G36" s="452" t="str">
        <f t="array" ref="G36">LOOKUP("zzzzz",CHOOSE({1;2},"",INDEX(Deelnemersoverzicht!C:C,SMALL(IF(Deelnemersoverzicht!$C$16:$C$83&lt;&gt;"",ROW(Deelnemersoverzicht!$C$16:$C$83)),ROWS(Lijsten!$G$3:G36)))))</f>
        <v/>
      </c>
    </row>
    <row r="37" spans="1:7" x14ac:dyDescent="0.2">
      <c r="A37" s="378" t="s">
        <v>326</v>
      </c>
      <c r="B37" s="657">
        <v>0.8</v>
      </c>
      <c r="G37" s="452" t="str">
        <f t="array" ref="G37">LOOKUP("zzzzz",CHOOSE({1;2},"",INDEX(Deelnemersoverzicht!C:C,SMALL(IF(Deelnemersoverzicht!$C$16:$C$83&lt;&gt;"",ROW(Deelnemersoverzicht!$C$16:$C$83)),ROWS(Lijsten!$G$3:G37)))))</f>
        <v/>
      </c>
    </row>
    <row r="38" spans="1:7" x14ac:dyDescent="0.2">
      <c r="A38" s="378" t="s">
        <v>478</v>
      </c>
      <c r="B38" s="657">
        <v>0.6</v>
      </c>
      <c r="G38" s="452" t="str">
        <f t="array" ref="G38">LOOKUP("zzzzz",CHOOSE({1;2},"",INDEX(Deelnemersoverzicht!C:C,SMALL(IF(Deelnemersoverzicht!$C$16:$C$83&lt;&gt;"",ROW(Deelnemersoverzicht!$C$16:$C$83)),ROWS(Lijsten!$G$3:G38)))))</f>
        <v/>
      </c>
    </row>
    <row r="39" spans="1:7" x14ac:dyDescent="0.2">
      <c r="A39" s="378" t="s">
        <v>508</v>
      </c>
      <c r="B39" s="657">
        <v>0.5</v>
      </c>
      <c r="G39" s="452" t="str">
        <f t="array" ref="G39">LOOKUP("zzzzz",CHOOSE({1;2},"",INDEX(Deelnemersoverzicht!C:C,SMALL(IF(Deelnemersoverzicht!$C$16:$C$83&lt;&gt;"",ROW(Deelnemersoverzicht!$C$16:$C$83)),ROWS(Lijsten!$G$3:G39)))))</f>
        <v/>
      </c>
    </row>
    <row r="40" spans="1:7" x14ac:dyDescent="0.2">
      <c r="A40" s="378" t="s">
        <v>477</v>
      </c>
      <c r="B40" s="657">
        <v>0.4</v>
      </c>
      <c r="G40" s="452" t="str">
        <f t="array" ref="G40">LOOKUP("zzzzz",CHOOSE({1;2},"",INDEX(Deelnemersoverzicht!C:C,SMALL(IF(Deelnemersoverzicht!$C$16:$C$83&lt;&gt;"",ROW(Deelnemersoverzicht!$C$16:$C$83)),ROWS(Lijsten!$G$3:G40)))))</f>
        <v/>
      </c>
    </row>
    <row r="41" spans="1:7" x14ac:dyDescent="0.2">
      <c r="A41" t="s">
        <v>368</v>
      </c>
      <c r="B41" s="657">
        <v>-0.15</v>
      </c>
      <c r="G41" s="452" t="str">
        <f t="array" ref="G41">LOOKUP("zzzzz",CHOOSE({1;2},"",INDEX(Deelnemersoverzicht!C:C,SMALL(IF(Deelnemersoverzicht!$C$16:$C$83&lt;&gt;"",ROW(Deelnemersoverzicht!$C$16:$C$83)),ROWS(Lijsten!$G$3:G41)))))</f>
        <v/>
      </c>
    </row>
    <row r="42" spans="1:7" x14ac:dyDescent="0.2">
      <c r="G42" s="452" t="str">
        <f t="array" ref="G42">LOOKUP("zzzzz",CHOOSE({1;2},"",INDEX(Deelnemersoverzicht!C:C,SMALL(IF(Deelnemersoverzicht!$C$16:$C$83&lt;&gt;"",ROW(Deelnemersoverzicht!$C$16:$C$83)),ROWS(Lijsten!$G$3:G42)))))</f>
        <v/>
      </c>
    </row>
    <row r="43" spans="1:7" x14ac:dyDescent="0.2">
      <c r="G43" s="452" t="str">
        <f t="array" ref="G43">LOOKUP("zzzzz",CHOOSE({1;2},"",INDEX(Deelnemersoverzicht!C:C,SMALL(IF(Deelnemersoverzicht!$C$16:$C$83&lt;&gt;"",ROW(Deelnemersoverzicht!$C$16:$C$83)),ROWS(Lijsten!$G$3:G43)))))</f>
        <v/>
      </c>
    </row>
    <row r="44" spans="1:7" x14ac:dyDescent="0.2">
      <c r="G44" s="452" t="str">
        <f t="array" ref="G44">LOOKUP("zzzzz",CHOOSE({1;2},"",INDEX(Deelnemersoverzicht!C:C,SMALL(IF(Deelnemersoverzicht!$C$16:$C$83&lt;&gt;"",ROW(Deelnemersoverzicht!$C$16:$C$83)),ROWS(Lijsten!$G$3:G44)))))</f>
        <v/>
      </c>
    </row>
    <row r="45" spans="1:7" x14ac:dyDescent="0.2">
      <c r="G45" s="452" t="str">
        <f t="array" ref="G45">LOOKUP("zzzzz",CHOOSE({1;2},"",INDEX(Deelnemersoverzicht!C:C,SMALL(IF(Deelnemersoverzicht!$C$16:$C$83&lt;&gt;"",ROW(Deelnemersoverzicht!$C$16:$C$83)),ROWS(Lijsten!$G$3:G45)))))</f>
        <v/>
      </c>
    </row>
    <row r="46" spans="1:7" x14ac:dyDescent="0.2">
      <c r="G46" s="452" t="str">
        <f t="array" ref="G46">LOOKUP("zzzzz",CHOOSE({1;2},"",INDEX(Deelnemersoverzicht!C:C,SMALL(IF(Deelnemersoverzicht!$C$16:$C$83&lt;&gt;"",ROW(Deelnemersoverzicht!$C$16:$C$83)),ROWS(Lijsten!$G$3:G46)))))</f>
        <v/>
      </c>
    </row>
    <row r="47" spans="1:7" x14ac:dyDescent="0.2">
      <c r="G47" s="452" t="str">
        <f t="array" ref="G47">LOOKUP("zzzzz",CHOOSE({1;2},"",INDEX(Deelnemersoverzicht!C:C,SMALL(IF(Deelnemersoverzicht!$C$16:$C$83&lt;&gt;"",ROW(Deelnemersoverzicht!$C$16:$C$83)),ROWS(Lijsten!$G$3:G47)))))</f>
        <v/>
      </c>
    </row>
    <row r="48" spans="1:7" x14ac:dyDescent="0.2">
      <c r="G48" s="452" t="str">
        <f t="array" ref="G48">LOOKUP("zzzzz",CHOOSE({1;2},"",INDEX(Deelnemersoverzicht!C:C,SMALL(IF(Deelnemersoverzicht!$C$16:$C$83&lt;&gt;"",ROW(Deelnemersoverzicht!$C$16:$C$83)),ROWS(Lijsten!$G$3:G48)))))</f>
        <v/>
      </c>
    </row>
    <row r="49" spans="7:7" x14ac:dyDescent="0.2">
      <c r="G49" s="452" t="str">
        <f t="array" ref="G49">LOOKUP("zzzzz",CHOOSE({1;2},"",INDEX(Deelnemersoverzicht!C:C,SMALL(IF(Deelnemersoverzicht!$C$16:$C$83&lt;&gt;"",ROW(Deelnemersoverzicht!$C$16:$C$83)),ROWS(Lijsten!$G$3:G49)))))</f>
        <v/>
      </c>
    </row>
    <row r="50" spans="7:7" x14ac:dyDescent="0.2">
      <c r="G50" s="452" t="str">
        <f t="array" ref="G50">LOOKUP("zzzzz",CHOOSE({1;2},"",INDEX(Deelnemersoverzicht!C:C,SMALL(IF(Deelnemersoverzicht!$C$16:$C$83&lt;&gt;"",ROW(Deelnemersoverzicht!$C$16:$C$83)),ROWS(Lijsten!$G$3:G50)))))</f>
        <v/>
      </c>
    </row>
    <row r="51" spans="7:7" x14ac:dyDescent="0.2">
      <c r="G51" s="452" t="str">
        <f t="array" ref="G51">LOOKUP("zzzzz",CHOOSE({1;2},"",INDEX(Deelnemersoverzicht!C:C,SMALL(IF(Deelnemersoverzicht!$C$16:$C$83&lt;&gt;"",ROW(Deelnemersoverzicht!$C$16:$C$83)),ROWS(Lijsten!$G$3:G51)))))</f>
        <v/>
      </c>
    </row>
    <row r="52" spans="7:7" x14ac:dyDescent="0.2">
      <c r="G52" s="452" t="str">
        <f t="array" ref="G52">LOOKUP("zzzzz",CHOOSE({1;2},"",INDEX(Deelnemersoverzicht!C:C,SMALL(IF(Deelnemersoverzicht!$C$16:$C$83&lt;&gt;"",ROW(Deelnemersoverzicht!$C$16:$C$83)),ROWS(Lijsten!$G$3:G52)))))</f>
        <v/>
      </c>
    </row>
    <row r="53" spans="7:7" x14ac:dyDescent="0.2">
      <c r="G53" s="452" t="str">
        <f t="array" ref="G53">LOOKUP("zzzzz",CHOOSE({1;2},"",INDEX(Deelnemersoverzicht!C:C,SMALL(IF(Deelnemersoverzicht!$C$16:$C$83&lt;&gt;"",ROW(Deelnemersoverzicht!$C$16:$C$83)),ROWS(Lijsten!$G$3:G53)))))</f>
        <v/>
      </c>
    </row>
    <row r="54" spans="7:7" x14ac:dyDescent="0.2">
      <c r="G54" s="452" t="str">
        <f t="array" ref="G54">LOOKUP("zzzzz",CHOOSE({1;2},"",INDEX(Deelnemersoverzicht!C:C,SMALL(IF(Deelnemersoverzicht!$C$16:$C$83&lt;&gt;"",ROW(Deelnemersoverzicht!$C$16:$C$83)),ROWS(Lijsten!$G$3:G54)))))</f>
        <v/>
      </c>
    </row>
    <row r="55" spans="7:7" x14ac:dyDescent="0.2">
      <c r="G55" s="452" t="str">
        <f t="array" ref="G55">LOOKUP("zzzzz",CHOOSE({1;2},"",INDEX(Deelnemersoverzicht!C:C,SMALL(IF(Deelnemersoverzicht!$C$16:$C$83&lt;&gt;"",ROW(Deelnemersoverzicht!$C$16:$C$83)),ROWS(Lijsten!$G$3:G55)))))</f>
        <v/>
      </c>
    </row>
    <row r="56" spans="7:7" x14ac:dyDescent="0.2">
      <c r="G56" s="452" t="str">
        <f t="array" ref="G56">LOOKUP("zzzzz",CHOOSE({1;2},"",INDEX(Deelnemersoverzicht!C:C,SMALL(IF(Deelnemersoverzicht!$C$16:$C$83&lt;&gt;"",ROW(Deelnemersoverzicht!$C$16:$C$83)),ROWS(Lijsten!$G$3:G56)))))</f>
        <v/>
      </c>
    </row>
    <row r="57" spans="7:7" x14ac:dyDescent="0.2">
      <c r="G57" s="452" t="str">
        <f t="array" ref="G57">LOOKUP("zzzzz",CHOOSE({1;2},"",INDEX(Deelnemersoverzicht!C:C,SMALL(IF(Deelnemersoverzicht!$C$16:$C$83&lt;&gt;"",ROW(Deelnemersoverzicht!$C$16:$C$83)),ROWS(Lijsten!$G$3:G57)))))</f>
        <v/>
      </c>
    </row>
    <row r="58" spans="7:7" x14ac:dyDescent="0.2">
      <c r="G58" s="452" t="str">
        <f t="array" ref="G58">LOOKUP("zzzzz",CHOOSE({1;2},"",INDEX(Deelnemersoverzicht!C:C,SMALL(IF(Deelnemersoverzicht!$C$16:$C$83&lt;&gt;"",ROW(Deelnemersoverzicht!$C$16:$C$83)),ROWS(Lijsten!$G$3:G58)))))</f>
        <v/>
      </c>
    </row>
    <row r="59" spans="7:7" x14ac:dyDescent="0.2">
      <c r="G59" s="452" t="str">
        <f t="array" ref="G59">LOOKUP("zzzzz",CHOOSE({1;2},"",INDEX(Deelnemersoverzicht!C:C,SMALL(IF(Deelnemersoverzicht!$C$16:$C$83&lt;&gt;"",ROW(Deelnemersoverzicht!$C$16:$C$83)),ROWS(Lijsten!$G$3:G59)))))</f>
        <v/>
      </c>
    </row>
    <row r="60" spans="7:7" x14ac:dyDescent="0.2">
      <c r="G60" s="452" t="str">
        <f t="array" ref="G60">LOOKUP("zzzzz",CHOOSE({1;2},"",INDEX(Deelnemersoverzicht!C:C,SMALL(IF(Deelnemersoverzicht!$C$16:$C$83&lt;&gt;"",ROW(Deelnemersoverzicht!$C$16:$C$83)),ROWS(Lijsten!$G$3:G60)))))</f>
        <v/>
      </c>
    </row>
    <row r="61" spans="7:7" x14ac:dyDescent="0.2">
      <c r="G61" s="452" t="str">
        <f t="array" ref="G61">LOOKUP("zzzzz",CHOOSE({1;2},"",INDEX(Deelnemersoverzicht!C:C,SMALL(IF(Deelnemersoverzicht!$C$16:$C$83&lt;&gt;"",ROW(Deelnemersoverzicht!$C$16:$C$83)),ROWS(Lijsten!$G$3:G61)))))</f>
        <v/>
      </c>
    </row>
    <row r="62" spans="7:7" x14ac:dyDescent="0.2">
      <c r="G62" s="452" t="str">
        <f t="array" ref="G62">LOOKUP("zzzzz",CHOOSE({1;2},"",INDEX(Deelnemersoverzicht!C:C,SMALL(IF(Deelnemersoverzicht!$C$16:$C$83&lt;&gt;"",ROW(Deelnemersoverzicht!$C$16:$C$83)),ROWS(Lijsten!$G$3:G62)))))</f>
        <v/>
      </c>
    </row>
    <row r="63" spans="7:7" x14ac:dyDescent="0.2">
      <c r="G63" s="452" t="str">
        <f t="array" ref="G63">LOOKUP("zzzzz",CHOOSE({1;2},"",INDEX(Deelnemersoverzicht!C:C,SMALL(IF(Deelnemersoverzicht!$C$16:$C$83&lt;&gt;"",ROW(Deelnemersoverzicht!$C$16:$C$83)),ROWS(Lijsten!$G$3:G63)))))</f>
        <v/>
      </c>
    </row>
    <row r="64" spans="7:7" x14ac:dyDescent="0.2">
      <c r="G64" s="452" t="str">
        <f t="array" ref="G64">LOOKUP("zzzzz",CHOOSE({1;2},"",INDEX(Deelnemersoverzicht!C:C,SMALL(IF(Deelnemersoverzicht!$C$16:$C$83&lt;&gt;"",ROW(Deelnemersoverzicht!$C$16:$C$83)),ROWS(Lijsten!$G$3:G64)))))</f>
        <v/>
      </c>
    </row>
    <row r="65" spans="7:7" x14ac:dyDescent="0.2">
      <c r="G65" s="452" t="str">
        <f t="array" ref="G65">LOOKUP("zzzzz",CHOOSE({1;2},"",INDEX(Deelnemersoverzicht!C:C,SMALL(IF(Deelnemersoverzicht!$C$16:$C$83&lt;&gt;"",ROW(Deelnemersoverzicht!$C$16:$C$83)),ROWS(Lijsten!$G$3:G65)))))</f>
        <v/>
      </c>
    </row>
    <row r="66" spans="7:7" x14ac:dyDescent="0.2">
      <c r="G66" s="452" t="str">
        <f t="array" ref="G66">LOOKUP("zzzzz",CHOOSE({1;2},"",INDEX(Deelnemersoverzicht!C:C,SMALL(IF(Deelnemersoverzicht!$C$16:$C$83&lt;&gt;"",ROW(Deelnemersoverzicht!$C$16:$C$83)),ROWS(Lijsten!$G$3:G66)))))</f>
        <v/>
      </c>
    </row>
    <row r="67" spans="7:7" x14ac:dyDescent="0.2">
      <c r="G67" s="452" t="str">
        <f t="array" ref="G67">LOOKUP("zzzzz",CHOOSE({1;2},"",INDEX(Deelnemersoverzicht!C:C,SMALL(IF(Deelnemersoverzicht!$C$16:$C$83&lt;&gt;"",ROW(Deelnemersoverzicht!$C$16:$C$83)),ROWS(Lijsten!$G$3:G67)))))</f>
        <v/>
      </c>
    </row>
    <row r="68" spans="7:7" ht="13.5" thickBot="1" x14ac:dyDescent="0.25">
      <c r="G68" s="454" t="str">
        <f t="array" ref="G68">LOOKUP("zzzzz",CHOOSE({1;2},"",INDEX(Deelnemersoverzicht!C:C,SMALL(IF(Deelnemersoverzicht!$C$16:$C$83&lt;&gt;"",ROW(Deelnemersoverzicht!$C$16:$C$83)),ROWS(Lijsten!$G$3:G68)))))</f>
        <v/>
      </c>
    </row>
  </sheetData>
  <sheetProtection algorithmName="SHA-512" hashValue="LvBkue6ur7N1gXY8SKi/91UFsE2AReTvRQKnVAjF8DoL/BF59gVnRYrxnBHo5rVuFXsMP0j8XJc7qmc9pXwqRA==" saltValue="/cchowoWc9W9GrNw8CSFCw==" spinCount="100000" sheet="1" objects="1" scenarios="1"/>
  <pageMargins left="0.7" right="0.7" top="0.75" bottom="0.75" header="0.3" footer="0.3"/>
  <pageSetup paperSize="9" orientation="portrait" r:id="rId1"/>
  <headerFooter>
    <oddFooter>&amp;L_x000D_&amp;1#&amp;"Calibri"&amp;10&amp;K000000 Intern gebruik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1">
    <tabColor rgb="FFFFFF00"/>
    <pageSetUpPr fitToPage="1"/>
  </sheetPr>
  <dimension ref="A1:O157"/>
  <sheetViews>
    <sheetView showGridLines="0" topLeftCell="B1" zoomScaleNormal="100" workbookViewId="0">
      <pane ySplit="15" topLeftCell="A16" activePane="bottomLeft" state="frozen"/>
      <selection activeCell="N157" sqref="N157"/>
      <selection pane="bottomLeft" activeCell="B16" sqref="B16"/>
    </sheetView>
  </sheetViews>
  <sheetFormatPr defaultColWidth="8" defaultRowHeight="12.75" x14ac:dyDescent="0.2"/>
  <cols>
    <col min="1" max="1" width="0" style="4" hidden="1" customWidth="1"/>
    <col min="2" max="2" width="24" style="8" customWidth="1"/>
    <col min="3" max="3" width="40.7109375" style="4" customWidth="1"/>
    <col min="4" max="4" width="46.7109375" style="4" customWidth="1"/>
    <col min="5" max="5" width="25.140625" style="8" customWidth="1"/>
    <col min="6" max="6" width="17.28515625" style="4" customWidth="1"/>
    <col min="7" max="7" width="8" style="4" hidden="1" customWidth="1"/>
    <col min="8" max="8" width="11.140625" style="4" hidden="1" customWidth="1"/>
    <col min="9" max="9" width="35" style="4" hidden="1" customWidth="1"/>
    <col min="10" max="10" width="71.42578125" style="4" customWidth="1"/>
    <col min="11" max="11" width="8" style="4" customWidth="1"/>
    <col min="12" max="16384" width="8" style="4"/>
  </cols>
  <sheetData>
    <row r="1" spans="1:15" s="8" customFormat="1" ht="14.25" x14ac:dyDescent="0.2">
      <c r="B1" s="16">
        <v>45657</v>
      </c>
      <c r="C1" s="14"/>
      <c r="D1" s="18">
        <f ca="1">TODAY()</f>
        <v>45362</v>
      </c>
      <c r="I1" s="460" t="s">
        <v>374</v>
      </c>
    </row>
    <row r="2" spans="1:15" s="8" customFormat="1" ht="15" x14ac:dyDescent="0.2">
      <c r="B2" s="596" t="s">
        <v>449</v>
      </c>
      <c r="C2" s="596"/>
      <c r="D2" s="596"/>
    </row>
    <row r="3" spans="1:15" s="8" customFormat="1" x14ac:dyDescent="0.2">
      <c r="B3" s="595"/>
      <c r="C3" s="547" t="s">
        <v>447</v>
      </c>
      <c r="D3" s="595"/>
      <c r="E3" s="17"/>
    </row>
    <row r="4" spans="1:15" s="8" customFormat="1" ht="12.75" customHeight="1" thickBot="1" x14ac:dyDescent="0.25">
      <c r="B4" s="131"/>
      <c r="C4" s="663" t="str">
        <f ca="1">IF(D1&gt;B1,"LET OP! Dit begrotingsformat is bestemd voor subsidieaanvragen t/m 31 december 2024!","")</f>
        <v/>
      </c>
    </row>
    <row r="5" spans="1:15" s="8" customFormat="1" ht="12.75" customHeight="1" x14ac:dyDescent="0.2">
      <c r="B5" s="131"/>
      <c r="C5" s="17"/>
      <c r="I5" s="697" t="s">
        <v>375</v>
      </c>
    </row>
    <row r="6" spans="1:15" s="8" customFormat="1" ht="12.75" customHeight="1" x14ac:dyDescent="0.2">
      <c r="B6" s="132" t="s">
        <v>39</v>
      </c>
      <c r="C6" s="671" t="s">
        <v>142</v>
      </c>
      <c r="D6" s="12"/>
      <c r="I6" s="698"/>
    </row>
    <row r="7" spans="1:15" s="8" customFormat="1" ht="12.75" customHeight="1" thickBot="1" x14ac:dyDescent="0.25">
      <c r="B7" s="132"/>
      <c r="C7" s="13"/>
      <c r="D7" s="12"/>
      <c r="E7" s="9"/>
      <c r="I7" s="481" t="s">
        <v>373</v>
      </c>
    </row>
    <row r="8" spans="1:15" s="8" customFormat="1" ht="12.75" customHeight="1" x14ac:dyDescent="0.2">
      <c r="B8" s="133" t="s">
        <v>470</v>
      </c>
      <c r="C8" s="623"/>
      <c r="D8" s="672"/>
      <c r="E8" s="9"/>
      <c r="I8" s="699" t="s">
        <v>376</v>
      </c>
    </row>
    <row r="9" spans="1:15" s="8" customFormat="1" ht="12.75" customHeight="1" x14ac:dyDescent="0.2">
      <c r="B9" s="133" t="s">
        <v>9</v>
      </c>
      <c r="C9" s="622"/>
      <c r="D9" s="673"/>
      <c r="I9" s="699"/>
    </row>
    <row r="10" spans="1:15" s="8" customFormat="1" ht="12.75" customHeight="1" x14ac:dyDescent="0.2">
      <c r="B10" s="132"/>
      <c r="E10" s="10"/>
      <c r="I10" s="699"/>
    </row>
    <row r="11" spans="1:15" s="8" customFormat="1" ht="12.75" customHeight="1" x14ac:dyDescent="0.2">
      <c r="B11" s="132"/>
      <c r="C11" s="11" t="s">
        <v>40</v>
      </c>
      <c r="D11" s="11" t="s">
        <v>41</v>
      </c>
      <c r="I11" s="699"/>
    </row>
    <row r="12" spans="1:15" s="8" customFormat="1" ht="12.75" customHeight="1" x14ac:dyDescent="0.2">
      <c r="C12" s="573"/>
      <c r="D12" s="573"/>
      <c r="E12" s="11"/>
      <c r="I12" s="699"/>
    </row>
    <row r="13" spans="1:15" s="8" customFormat="1" ht="12.75" customHeight="1" x14ac:dyDescent="0.2">
      <c r="B13" s="132" t="s">
        <v>10</v>
      </c>
      <c r="C13" s="643">
        <f>IFERROR(DATEDIF(Startdatum,Einddatum+1,"Y")+ (DATEDIF(Startdatum,Einddatum+1,"YD")/365),"")</f>
        <v>2.7397260273972603E-3</v>
      </c>
      <c r="D13" s="457" t="s">
        <v>372</v>
      </c>
      <c r="E13" s="645" t="str">
        <f>IF(C13&gt;MaxLpt,"Let op. Maximale projectduur is "&amp;MaxLpt&amp;" jaar","")</f>
        <v/>
      </c>
    </row>
    <row r="14" spans="1:15" s="8" customFormat="1" ht="12.75" customHeight="1" x14ac:dyDescent="0.2">
      <c r="B14" s="131"/>
    </row>
    <row r="15" spans="1:15" ht="66" customHeight="1" x14ac:dyDescent="0.2">
      <c r="B15" s="261" t="s">
        <v>286</v>
      </c>
      <c r="C15" s="153" t="s">
        <v>3</v>
      </c>
      <c r="D15" s="152" t="s">
        <v>66</v>
      </c>
      <c r="E15" s="152" t="s">
        <v>88</v>
      </c>
      <c r="F15" s="154" t="s">
        <v>321</v>
      </c>
      <c r="G15" s="236" t="s">
        <v>270</v>
      </c>
      <c r="I15" s="459"/>
      <c r="J15" s="664" t="str">
        <f>IF(_xlfn.XLOOKUP("Integrale kostensystematiek",E16:E41,E16:E41,"")="Integrale kostensystematiek",CONCATENATE("IKS Let op! U dient in de begroting de IKS-tarieven zo te specificeren dat deze te controleren zijn op basis van de door u aangeleverde IKS tarieven aan RVO. Bijvoorbeeld: divisie R&amp;D, loonschaal 10."&amp;" Vul dit in bij toelichting IKS op de tabbladen Resultaat."),"")</f>
        <v/>
      </c>
      <c r="K15" s="459"/>
      <c r="L15" s="459"/>
      <c r="M15" s="459"/>
      <c r="N15" s="459"/>
      <c r="O15" s="459"/>
    </row>
    <row r="16" spans="1:15" ht="12.75" customHeight="1" x14ac:dyDescent="0.2">
      <c r="A16" s="4" t="s">
        <v>18</v>
      </c>
      <c r="B16" s="134" t="s">
        <v>42</v>
      </c>
      <c r="C16" s="574"/>
      <c r="D16" s="575" t="s">
        <v>373</v>
      </c>
      <c r="E16" s="576" t="s">
        <v>373</v>
      </c>
      <c r="F16" s="577" t="s">
        <v>373</v>
      </c>
      <c r="G16" s="246"/>
      <c r="H16" s="8"/>
      <c r="I16" s="8"/>
      <c r="J16" s="8"/>
      <c r="K16" s="8"/>
    </row>
    <row r="17" spans="1:11" ht="12.75" customHeight="1" x14ac:dyDescent="0.2">
      <c r="A17" s="4" t="s">
        <v>19</v>
      </c>
      <c r="B17" s="134" t="s">
        <v>11</v>
      </c>
      <c r="C17" s="574"/>
      <c r="D17" s="575" t="s">
        <v>373</v>
      </c>
      <c r="E17" s="576" t="s">
        <v>373</v>
      </c>
      <c r="F17" s="577" t="s">
        <v>373</v>
      </c>
      <c r="G17" s="246"/>
      <c r="H17" s="8"/>
      <c r="I17" s="8"/>
      <c r="J17" s="8"/>
      <c r="K17" s="8"/>
    </row>
    <row r="18" spans="1:11" ht="12.75" customHeight="1" x14ac:dyDescent="0.2">
      <c r="A18" s="4" t="s">
        <v>20</v>
      </c>
      <c r="B18" s="134" t="s">
        <v>12</v>
      </c>
      <c r="C18" s="574"/>
      <c r="D18" s="575" t="s">
        <v>373</v>
      </c>
      <c r="E18" s="576" t="s">
        <v>373</v>
      </c>
      <c r="F18" s="577" t="s">
        <v>373</v>
      </c>
      <c r="G18" s="246"/>
      <c r="H18" s="8"/>
      <c r="I18" s="8"/>
      <c r="J18" s="8"/>
      <c r="K18" s="8"/>
    </row>
    <row r="19" spans="1:11" ht="12.75" customHeight="1" x14ac:dyDescent="0.2">
      <c r="A19" s="4" t="s">
        <v>21</v>
      </c>
      <c r="B19" s="134" t="s">
        <v>13</v>
      </c>
      <c r="C19" s="574"/>
      <c r="D19" s="575" t="s">
        <v>373</v>
      </c>
      <c r="E19" s="576" t="s">
        <v>373</v>
      </c>
      <c r="F19" s="577" t="s">
        <v>373</v>
      </c>
      <c r="G19" s="246"/>
      <c r="H19" s="8"/>
      <c r="I19" s="8"/>
      <c r="J19" s="8"/>
      <c r="K19" s="8"/>
    </row>
    <row r="20" spans="1:11" ht="12.75" customHeight="1" x14ac:dyDescent="0.2">
      <c r="A20" s="4" t="s">
        <v>22</v>
      </c>
      <c r="B20" s="134" t="s">
        <v>14</v>
      </c>
      <c r="C20" s="574"/>
      <c r="D20" s="575" t="s">
        <v>373</v>
      </c>
      <c r="E20" s="576" t="s">
        <v>373</v>
      </c>
      <c r="F20" s="577" t="s">
        <v>373</v>
      </c>
      <c r="G20" s="246"/>
      <c r="H20" s="8"/>
      <c r="I20" s="8"/>
      <c r="J20" s="8"/>
      <c r="K20" s="8"/>
    </row>
    <row r="21" spans="1:11" ht="12.75" customHeight="1" x14ac:dyDescent="0.2">
      <c r="A21" s="4" t="s">
        <v>23</v>
      </c>
      <c r="B21" s="134" t="s">
        <v>15</v>
      </c>
      <c r="C21" s="574"/>
      <c r="D21" s="575" t="s">
        <v>373</v>
      </c>
      <c r="E21" s="576" t="s">
        <v>373</v>
      </c>
      <c r="F21" s="577" t="s">
        <v>373</v>
      </c>
      <c r="G21" s="246"/>
      <c r="H21" s="8"/>
      <c r="I21" s="8"/>
      <c r="J21" s="8"/>
      <c r="K21" s="8"/>
    </row>
    <row r="22" spans="1:11" ht="12.75" customHeight="1" x14ac:dyDescent="0.2">
      <c r="A22" s="4" t="s">
        <v>24</v>
      </c>
      <c r="B22" s="134" t="s">
        <v>16</v>
      </c>
      <c r="C22" s="574"/>
      <c r="D22" s="575" t="s">
        <v>373</v>
      </c>
      <c r="E22" s="576" t="s">
        <v>373</v>
      </c>
      <c r="F22" s="577" t="s">
        <v>373</v>
      </c>
      <c r="G22" s="246"/>
      <c r="H22" s="8"/>
      <c r="I22" s="8"/>
      <c r="J22" s="8"/>
      <c r="K22" s="8"/>
    </row>
    <row r="23" spans="1:11" ht="12.75" customHeight="1" x14ac:dyDescent="0.2">
      <c r="A23" s="4" t="s">
        <v>25</v>
      </c>
      <c r="B23" s="134" t="s">
        <v>43</v>
      </c>
      <c r="C23" s="574"/>
      <c r="D23" s="575" t="s">
        <v>373</v>
      </c>
      <c r="E23" s="576" t="s">
        <v>373</v>
      </c>
      <c r="F23" s="577" t="s">
        <v>373</v>
      </c>
      <c r="G23" s="246"/>
      <c r="H23" s="8"/>
      <c r="I23" s="8"/>
      <c r="J23" s="8"/>
      <c r="K23" s="8"/>
    </row>
    <row r="24" spans="1:11" ht="12.75" customHeight="1" x14ac:dyDescent="0.2">
      <c r="A24" s="4" t="s">
        <v>26</v>
      </c>
      <c r="B24" s="134" t="s">
        <v>44</v>
      </c>
      <c r="C24" s="574"/>
      <c r="D24" s="575" t="s">
        <v>373</v>
      </c>
      <c r="E24" s="576" t="s">
        <v>373</v>
      </c>
      <c r="F24" s="577" t="s">
        <v>373</v>
      </c>
      <c r="G24" s="246"/>
      <c r="H24" s="8"/>
      <c r="I24" s="8"/>
      <c r="J24" s="8"/>
      <c r="K24" s="8"/>
    </row>
    <row r="25" spans="1:11" ht="12.75" customHeight="1" x14ac:dyDescent="0.2">
      <c r="A25" s="4" t="s">
        <v>27</v>
      </c>
      <c r="B25" s="134" t="s">
        <v>45</v>
      </c>
      <c r="C25" s="574"/>
      <c r="D25" s="575" t="s">
        <v>373</v>
      </c>
      <c r="E25" s="576" t="s">
        <v>373</v>
      </c>
      <c r="F25" s="577" t="s">
        <v>373</v>
      </c>
      <c r="G25" s="246"/>
      <c r="H25" s="8"/>
      <c r="I25" s="8"/>
      <c r="J25" s="8"/>
      <c r="K25" s="8"/>
    </row>
    <row r="26" spans="1:11" ht="12.75" customHeight="1" x14ac:dyDescent="0.2">
      <c r="A26" s="4" t="s">
        <v>28</v>
      </c>
      <c r="B26" s="134" t="s">
        <v>46</v>
      </c>
      <c r="C26" s="574"/>
      <c r="D26" s="575" t="s">
        <v>373</v>
      </c>
      <c r="E26" s="576" t="s">
        <v>373</v>
      </c>
      <c r="F26" s="577" t="s">
        <v>373</v>
      </c>
      <c r="G26" s="246"/>
      <c r="H26" s="8"/>
      <c r="I26" s="8"/>
      <c r="J26" s="8"/>
      <c r="K26" s="8"/>
    </row>
    <row r="27" spans="1:11" ht="12.75" customHeight="1" x14ac:dyDescent="0.2">
      <c r="A27" s="4" t="s">
        <v>29</v>
      </c>
      <c r="B27" s="134" t="s">
        <v>47</v>
      </c>
      <c r="C27" s="574"/>
      <c r="D27" s="575" t="s">
        <v>373</v>
      </c>
      <c r="E27" s="576" t="s">
        <v>373</v>
      </c>
      <c r="F27" s="577" t="s">
        <v>373</v>
      </c>
      <c r="G27" s="246"/>
      <c r="H27" s="8"/>
      <c r="I27" s="8"/>
      <c r="J27" s="8"/>
      <c r="K27" s="8"/>
    </row>
    <row r="28" spans="1:11" ht="12.75" customHeight="1" x14ac:dyDescent="0.2">
      <c r="A28" s="4" t="s">
        <v>30</v>
      </c>
      <c r="B28" s="134" t="s">
        <v>48</v>
      </c>
      <c r="C28" s="574"/>
      <c r="D28" s="575" t="s">
        <v>373</v>
      </c>
      <c r="E28" s="576" t="s">
        <v>373</v>
      </c>
      <c r="F28" s="577" t="s">
        <v>373</v>
      </c>
      <c r="G28" s="246"/>
      <c r="H28" s="8"/>
      <c r="I28" s="8"/>
      <c r="J28" s="8"/>
      <c r="K28" s="8"/>
    </row>
    <row r="29" spans="1:11" ht="12.75" customHeight="1" x14ac:dyDescent="0.2">
      <c r="A29" s="4" t="s">
        <v>31</v>
      </c>
      <c r="B29" s="134" t="s">
        <v>49</v>
      </c>
      <c r="C29" s="574"/>
      <c r="D29" s="575" t="s">
        <v>373</v>
      </c>
      <c r="E29" s="576" t="s">
        <v>373</v>
      </c>
      <c r="F29" s="577" t="s">
        <v>373</v>
      </c>
      <c r="G29" s="246"/>
      <c r="H29" s="8"/>
      <c r="I29" s="8"/>
      <c r="J29" s="8"/>
      <c r="K29" s="8"/>
    </row>
    <row r="30" spans="1:11" ht="12.75" customHeight="1" x14ac:dyDescent="0.2">
      <c r="A30" s="4" t="s">
        <v>32</v>
      </c>
      <c r="B30" s="134" t="s">
        <v>50</v>
      </c>
      <c r="C30" s="574"/>
      <c r="D30" s="575" t="s">
        <v>373</v>
      </c>
      <c r="E30" s="576" t="s">
        <v>373</v>
      </c>
      <c r="F30" s="577" t="s">
        <v>373</v>
      </c>
      <c r="G30" s="246"/>
      <c r="H30" s="8"/>
      <c r="I30" s="8"/>
      <c r="J30" s="8"/>
      <c r="K30" s="8"/>
    </row>
    <row r="31" spans="1:11" ht="12.75" customHeight="1" x14ac:dyDescent="0.2">
      <c r="A31" s="4" t="s">
        <v>33</v>
      </c>
      <c r="B31" s="134" t="s">
        <v>51</v>
      </c>
      <c r="C31" s="574"/>
      <c r="D31" s="575" t="s">
        <v>373</v>
      </c>
      <c r="E31" s="576" t="s">
        <v>373</v>
      </c>
      <c r="F31" s="577" t="s">
        <v>373</v>
      </c>
      <c r="G31" s="246"/>
      <c r="H31" s="8"/>
      <c r="I31" s="8"/>
      <c r="J31" s="8"/>
      <c r="K31" s="8"/>
    </row>
    <row r="32" spans="1:11" ht="12.75" customHeight="1" x14ac:dyDescent="0.2">
      <c r="A32" s="4" t="s">
        <v>34</v>
      </c>
      <c r="B32" s="134" t="s">
        <v>52</v>
      </c>
      <c r="C32" s="574"/>
      <c r="D32" s="575" t="s">
        <v>373</v>
      </c>
      <c r="E32" s="576" t="s">
        <v>373</v>
      </c>
      <c r="F32" s="577" t="s">
        <v>373</v>
      </c>
      <c r="G32" s="246"/>
      <c r="H32" s="8"/>
      <c r="I32" s="8"/>
      <c r="J32" s="8"/>
      <c r="K32" s="8"/>
    </row>
    <row r="33" spans="1:11" ht="12.75" customHeight="1" x14ac:dyDescent="0.2">
      <c r="A33" s="4" t="s">
        <v>35</v>
      </c>
      <c r="B33" s="134" t="s">
        <v>53</v>
      </c>
      <c r="C33" s="574"/>
      <c r="D33" s="575" t="s">
        <v>373</v>
      </c>
      <c r="E33" s="576" t="s">
        <v>373</v>
      </c>
      <c r="F33" s="577" t="s">
        <v>373</v>
      </c>
      <c r="G33" s="246"/>
      <c r="H33" s="8"/>
      <c r="I33" s="8"/>
      <c r="J33" s="8"/>
      <c r="K33" s="8"/>
    </row>
    <row r="34" spans="1:11" ht="12.75" customHeight="1" x14ac:dyDescent="0.2">
      <c r="A34" s="4" t="s">
        <v>36</v>
      </c>
      <c r="B34" s="135" t="s">
        <v>54</v>
      </c>
      <c r="C34" s="574"/>
      <c r="D34" s="575" t="s">
        <v>373</v>
      </c>
      <c r="E34" s="576" t="s">
        <v>373</v>
      </c>
      <c r="F34" s="577" t="s">
        <v>373</v>
      </c>
      <c r="G34" s="246"/>
      <c r="H34" s="8"/>
      <c r="I34" s="8"/>
      <c r="J34" s="8"/>
      <c r="K34" s="8"/>
    </row>
    <row r="35" spans="1:11" ht="12.75" customHeight="1" x14ac:dyDescent="0.2">
      <c r="A35" s="4" t="s">
        <v>104</v>
      </c>
      <c r="B35" s="135" t="s">
        <v>102</v>
      </c>
      <c r="C35" s="574"/>
      <c r="D35" s="575" t="s">
        <v>373</v>
      </c>
      <c r="E35" s="576" t="s">
        <v>373</v>
      </c>
      <c r="F35" s="577" t="s">
        <v>373</v>
      </c>
      <c r="G35" s="246"/>
      <c r="H35" s="8"/>
      <c r="I35" s="8"/>
      <c r="J35" s="8"/>
      <c r="K35" s="8"/>
    </row>
    <row r="36" spans="1:11" ht="12.75" customHeight="1" x14ac:dyDescent="0.2">
      <c r="A36" s="4" t="s">
        <v>105</v>
      </c>
      <c r="B36" s="135" t="s">
        <v>103</v>
      </c>
      <c r="C36" s="574"/>
      <c r="D36" s="575" t="s">
        <v>373</v>
      </c>
      <c r="E36" s="576" t="s">
        <v>373</v>
      </c>
      <c r="F36" s="577" t="s">
        <v>373</v>
      </c>
      <c r="G36" s="246"/>
      <c r="H36" s="8"/>
      <c r="I36" s="8"/>
      <c r="J36" s="8"/>
      <c r="K36" s="8"/>
    </row>
    <row r="37" spans="1:11" ht="12.75" customHeight="1" x14ac:dyDescent="0.2">
      <c r="A37" s="4" t="s">
        <v>130</v>
      </c>
      <c r="B37" s="135" t="s">
        <v>125</v>
      </c>
      <c r="C37" s="574"/>
      <c r="D37" s="575" t="s">
        <v>373</v>
      </c>
      <c r="E37" s="576" t="s">
        <v>373</v>
      </c>
      <c r="F37" s="577" t="s">
        <v>373</v>
      </c>
      <c r="G37" s="246"/>
      <c r="H37" s="8"/>
      <c r="J37" s="8"/>
      <c r="K37" s="8"/>
    </row>
    <row r="38" spans="1:11" ht="12.75" customHeight="1" x14ac:dyDescent="0.2">
      <c r="A38" s="4" t="s">
        <v>131</v>
      </c>
      <c r="B38" s="135" t="s">
        <v>126</v>
      </c>
      <c r="C38" s="574"/>
      <c r="D38" s="575" t="s">
        <v>373</v>
      </c>
      <c r="E38" s="576" t="s">
        <v>373</v>
      </c>
      <c r="F38" s="577" t="s">
        <v>373</v>
      </c>
      <c r="G38" s="246"/>
      <c r="H38" s="8"/>
      <c r="J38" s="461"/>
      <c r="K38" s="461"/>
    </row>
    <row r="39" spans="1:11" ht="12.75" customHeight="1" x14ac:dyDescent="0.2">
      <c r="A39" s="4" t="s">
        <v>132</v>
      </c>
      <c r="B39" s="135" t="s">
        <v>127</v>
      </c>
      <c r="C39" s="574"/>
      <c r="D39" s="575" t="s">
        <v>373</v>
      </c>
      <c r="E39" s="576" t="s">
        <v>373</v>
      </c>
      <c r="F39" s="577" t="s">
        <v>373</v>
      </c>
      <c r="G39" s="246"/>
      <c r="H39" s="8"/>
      <c r="J39" s="8"/>
      <c r="K39" s="8"/>
    </row>
    <row r="40" spans="1:11" ht="12.75" customHeight="1" x14ac:dyDescent="0.2">
      <c r="A40" s="4" t="s">
        <v>133</v>
      </c>
      <c r="B40" s="135" t="s">
        <v>128</v>
      </c>
      <c r="C40" s="574"/>
      <c r="D40" s="575" t="s">
        <v>373</v>
      </c>
      <c r="E40" s="576" t="s">
        <v>373</v>
      </c>
      <c r="F40" s="577" t="s">
        <v>373</v>
      </c>
      <c r="G40" s="246"/>
      <c r="H40" s="8"/>
      <c r="J40" s="8"/>
      <c r="K40" s="8"/>
    </row>
    <row r="41" spans="1:11" ht="12.75" customHeight="1" x14ac:dyDescent="0.2">
      <c r="A41" s="4" t="s">
        <v>134</v>
      </c>
      <c r="B41" s="135" t="s">
        <v>129</v>
      </c>
      <c r="C41" s="574"/>
      <c r="D41" s="575" t="s">
        <v>373</v>
      </c>
      <c r="E41" s="576" t="s">
        <v>373</v>
      </c>
      <c r="F41" s="577" t="s">
        <v>373</v>
      </c>
      <c r="G41" s="246"/>
      <c r="H41" s="8"/>
      <c r="I41" s="462"/>
      <c r="J41" s="8"/>
      <c r="K41" s="8"/>
    </row>
    <row r="42" spans="1:11" ht="12.75" hidden="1" customHeight="1" x14ac:dyDescent="0.2">
      <c r="A42" s="4" t="s">
        <v>169</v>
      </c>
      <c r="B42" s="135" t="s">
        <v>143</v>
      </c>
      <c r="C42" s="574"/>
      <c r="D42" s="575"/>
      <c r="E42" s="576"/>
      <c r="F42" s="577"/>
      <c r="G42" s="246"/>
      <c r="H42" s="8"/>
      <c r="I42" s="462"/>
      <c r="J42" s="8"/>
      <c r="K42" s="8"/>
    </row>
    <row r="43" spans="1:11" ht="12.75" hidden="1" customHeight="1" x14ac:dyDescent="0.2">
      <c r="A43" s="4" t="s">
        <v>170</v>
      </c>
      <c r="B43" s="135" t="s">
        <v>144</v>
      </c>
      <c r="C43" s="574"/>
      <c r="D43" s="575"/>
      <c r="E43" s="576"/>
      <c r="F43" s="577"/>
      <c r="G43" s="246"/>
      <c r="H43" s="8"/>
      <c r="I43" s="462"/>
      <c r="J43" s="8"/>
      <c r="K43" s="8"/>
    </row>
    <row r="44" spans="1:11" ht="12.75" hidden="1" customHeight="1" x14ac:dyDescent="0.2">
      <c r="A44" s="4" t="s">
        <v>171</v>
      </c>
      <c r="B44" s="135" t="s">
        <v>145</v>
      </c>
      <c r="C44" s="574"/>
      <c r="D44" s="575"/>
      <c r="E44" s="576"/>
      <c r="F44" s="577"/>
      <c r="G44" s="246"/>
      <c r="H44" s="8"/>
      <c r="I44" s="462"/>
      <c r="J44" s="8"/>
      <c r="K44" s="8"/>
    </row>
    <row r="45" spans="1:11" ht="12.75" hidden="1" customHeight="1" x14ac:dyDescent="0.2">
      <c r="A45" s="4" t="s">
        <v>172</v>
      </c>
      <c r="B45" s="135" t="s">
        <v>146</v>
      </c>
      <c r="C45" s="574"/>
      <c r="D45" s="575"/>
      <c r="E45" s="576"/>
      <c r="F45" s="577"/>
      <c r="G45" s="246"/>
      <c r="H45" s="8"/>
      <c r="I45" s="462"/>
      <c r="J45" s="8"/>
      <c r="K45" s="8"/>
    </row>
    <row r="46" spans="1:11" ht="12.75" hidden="1" customHeight="1" x14ac:dyDescent="0.2">
      <c r="A46" s="4" t="s">
        <v>173</v>
      </c>
      <c r="B46" s="135" t="s">
        <v>147</v>
      </c>
      <c r="C46" s="574"/>
      <c r="D46" s="575"/>
      <c r="E46" s="576"/>
      <c r="F46" s="577"/>
      <c r="G46" s="246"/>
      <c r="H46" s="8"/>
      <c r="I46" s="462"/>
      <c r="J46" s="8"/>
      <c r="K46" s="8"/>
    </row>
    <row r="47" spans="1:11" ht="12.75" hidden="1" customHeight="1" x14ac:dyDescent="0.2">
      <c r="A47" s="4" t="s">
        <v>174</v>
      </c>
      <c r="B47" s="135" t="s">
        <v>148</v>
      </c>
      <c r="C47" s="574"/>
      <c r="D47" s="575"/>
      <c r="E47" s="576"/>
      <c r="F47" s="577"/>
      <c r="G47" s="246"/>
      <c r="H47" s="8"/>
      <c r="I47" s="462"/>
      <c r="J47" s="8"/>
      <c r="K47" s="8"/>
    </row>
    <row r="48" spans="1:11" ht="12.75" hidden="1" customHeight="1" x14ac:dyDescent="0.2">
      <c r="A48" s="4" t="s">
        <v>175</v>
      </c>
      <c r="B48" s="135" t="s">
        <v>149</v>
      </c>
      <c r="C48" s="574"/>
      <c r="D48" s="575"/>
      <c r="E48" s="576"/>
      <c r="F48" s="577"/>
      <c r="G48" s="246"/>
      <c r="H48" s="8"/>
      <c r="I48" s="462"/>
      <c r="J48" s="8"/>
      <c r="K48" s="8"/>
    </row>
    <row r="49" spans="1:11" ht="12.75" hidden="1" customHeight="1" x14ac:dyDescent="0.2">
      <c r="A49" s="4" t="s">
        <v>176</v>
      </c>
      <c r="B49" s="135" t="s">
        <v>150</v>
      </c>
      <c r="C49" s="574"/>
      <c r="D49" s="575"/>
      <c r="E49" s="576"/>
      <c r="F49" s="577"/>
      <c r="G49" s="246"/>
      <c r="H49" s="8"/>
      <c r="I49" s="462"/>
      <c r="J49" s="8"/>
      <c r="K49" s="8"/>
    </row>
    <row r="50" spans="1:11" ht="12.75" hidden="1" customHeight="1" x14ac:dyDescent="0.2">
      <c r="A50" s="4" t="s">
        <v>177</v>
      </c>
      <c r="B50" s="135" t="s">
        <v>151</v>
      </c>
      <c r="C50" s="574"/>
      <c r="D50" s="575"/>
      <c r="E50" s="576"/>
      <c r="F50" s="577"/>
      <c r="G50" s="246"/>
      <c r="H50" s="8"/>
      <c r="I50" s="462"/>
      <c r="J50" s="8"/>
      <c r="K50" s="8"/>
    </row>
    <row r="51" spans="1:11" ht="12.75" hidden="1" customHeight="1" x14ac:dyDescent="0.2">
      <c r="A51" s="4" t="s">
        <v>178</v>
      </c>
      <c r="B51" s="135" t="s">
        <v>152</v>
      </c>
      <c r="C51" s="574"/>
      <c r="D51" s="575"/>
      <c r="E51" s="576"/>
      <c r="F51" s="577"/>
      <c r="G51" s="246"/>
      <c r="H51" s="8"/>
      <c r="I51" s="462"/>
      <c r="J51" s="8"/>
      <c r="K51" s="8"/>
    </row>
    <row r="52" spans="1:11" ht="12.75" hidden="1" customHeight="1" x14ac:dyDescent="0.2">
      <c r="A52" s="4" t="s">
        <v>179</v>
      </c>
      <c r="B52" s="135" t="s">
        <v>153</v>
      </c>
      <c r="C52" s="574"/>
      <c r="D52" s="575"/>
      <c r="E52" s="576"/>
      <c r="F52" s="577"/>
      <c r="G52" s="246"/>
      <c r="H52" s="8"/>
      <c r="I52" s="462"/>
      <c r="J52" s="8"/>
      <c r="K52" s="8"/>
    </row>
    <row r="53" spans="1:11" ht="12.75" hidden="1" customHeight="1" x14ac:dyDescent="0.2">
      <c r="A53" s="4" t="s">
        <v>180</v>
      </c>
      <c r="B53" s="135" t="s">
        <v>154</v>
      </c>
      <c r="C53" s="574"/>
      <c r="D53" s="575"/>
      <c r="E53" s="576"/>
      <c r="F53" s="577"/>
      <c r="G53" s="246"/>
      <c r="H53" s="8"/>
      <c r="I53" s="462"/>
      <c r="J53" s="8"/>
      <c r="K53" s="8"/>
    </row>
    <row r="54" spans="1:11" ht="12.75" hidden="1" customHeight="1" x14ac:dyDescent="0.2">
      <c r="A54" s="4" t="s">
        <v>181</v>
      </c>
      <c r="B54" s="135" t="s">
        <v>155</v>
      </c>
      <c r="C54" s="574"/>
      <c r="D54" s="575"/>
      <c r="E54" s="576"/>
      <c r="F54" s="577"/>
      <c r="G54" s="246"/>
      <c r="H54" s="8"/>
      <c r="I54" s="462"/>
      <c r="J54" s="8"/>
      <c r="K54" s="8"/>
    </row>
    <row r="55" spans="1:11" ht="12.75" hidden="1" customHeight="1" x14ac:dyDescent="0.2">
      <c r="A55" s="4" t="s">
        <v>182</v>
      </c>
      <c r="B55" s="135" t="s">
        <v>156</v>
      </c>
      <c r="C55" s="574"/>
      <c r="D55" s="575"/>
      <c r="E55" s="576"/>
      <c r="F55" s="577"/>
      <c r="G55" s="246"/>
      <c r="H55" s="8"/>
      <c r="I55" s="462"/>
      <c r="J55" s="8"/>
      <c r="K55" s="8"/>
    </row>
    <row r="56" spans="1:11" ht="12.75" hidden="1" customHeight="1" x14ac:dyDescent="0.2">
      <c r="A56" s="4" t="s">
        <v>183</v>
      </c>
      <c r="B56" s="135" t="s">
        <v>157</v>
      </c>
      <c r="C56" s="574"/>
      <c r="D56" s="575"/>
      <c r="E56" s="576"/>
      <c r="F56" s="577"/>
      <c r="G56" s="246"/>
      <c r="H56" s="8"/>
      <c r="I56" s="462"/>
      <c r="J56" s="8"/>
      <c r="K56" s="8"/>
    </row>
    <row r="57" spans="1:11" ht="12.75" hidden="1" customHeight="1" x14ac:dyDescent="0.2">
      <c r="A57" s="4" t="s">
        <v>184</v>
      </c>
      <c r="B57" s="135" t="s">
        <v>158</v>
      </c>
      <c r="C57" s="574"/>
      <c r="D57" s="575"/>
      <c r="E57" s="576"/>
      <c r="F57" s="577"/>
      <c r="G57" s="246"/>
      <c r="H57" s="8"/>
      <c r="I57" s="462"/>
      <c r="J57" s="8"/>
      <c r="K57" s="8"/>
    </row>
    <row r="58" spans="1:11" ht="12.75" hidden="1" customHeight="1" x14ac:dyDescent="0.2">
      <c r="A58" s="4" t="s">
        <v>185</v>
      </c>
      <c r="B58" s="135" t="s">
        <v>159</v>
      </c>
      <c r="C58" s="574"/>
      <c r="D58" s="575"/>
      <c r="E58" s="576"/>
      <c r="F58" s="577"/>
      <c r="G58" s="246"/>
      <c r="H58" s="8"/>
      <c r="I58" s="462"/>
      <c r="J58" s="8"/>
      <c r="K58" s="8"/>
    </row>
    <row r="59" spans="1:11" ht="12.75" hidden="1" customHeight="1" x14ac:dyDescent="0.2">
      <c r="A59" s="4" t="s">
        <v>186</v>
      </c>
      <c r="B59" s="135" t="s">
        <v>160</v>
      </c>
      <c r="C59" s="574"/>
      <c r="D59" s="575"/>
      <c r="E59" s="576"/>
      <c r="F59" s="577"/>
      <c r="G59" s="246"/>
      <c r="H59" s="8"/>
      <c r="I59" s="462"/>
      <c r="J59" s="8"/>
      <c r="K59" s="8"/>
    </row>
    <row r="60" spans="1:11" ht="12.75" hidden="1" customHeight="1" x14ac:dyDescent="0.2">
      <c r="A60" s="4" t="s">
        <v>187</v>
      </c>
      <c r="B60" s="135" t="s">
        <v>161</v>
      </c>
      <c r="C60" s="574"/>
      <c r="D60" s="575"/>
      <c r="E60" s="576"/>
      <c r="F60" s="577"/>
      <c r="G60" s="246"/>
      <c r="H60" s="8"/>
      <c r="I60" s="462"/>
      <c r="J60" s="8"/>
      <c r="K60" s="8"/>
    </row>
    <row r="61" spans="1:11" ht="12.75" hidden="1" customHeight="1" x14ac:dyDescent="0.2">
      <c r="A61" s="4" t="s">
        <v>188</v>
      </c>
      <c r="B61" s="135" t="s">
        <v>162</v>
      </c>
      <c r="C61" s="574"/>
      <c r="D61" s="575"/>
      <c r="E61" s="576"/>
      <c r="F61" s="577"/>
      <c r="G61" s="246"/>
      <c r="H61" s="8"/>
      <c r="I61" s="462"/>
      <c r="J61" s="8"/>
      <c r="K61" s="8"/>
    </row>
    <row r="62" spans="1:11" ht="12.75" hidden="1" customHeight="1" x14ac:dyDescent="0.2">
      <c r="A62" s="4" t="s">
        <v>189</v>
      </c>
      <c r="B62" s="135" t="s">
        <v>163</v>
      </c>
      <c r="C62" s="574"/>
      <c r="D62" s="575"/>
      <c r="E62" s="576"/>
      <c r="F62" s="577"/>
      <c r="G62" s="246"/>
      <c r="H62" s="8"/>
      <c r="I62" s="462"/>
      <c r="J62" s="8"/>
      <c r="K62" s="8"/>
    </row>
    <row r="63" spans="1:11" ht="12.75" hidden="1" customHeight="1" x14ac:dyDescent="0.2">
      <c r="A63" s="4" t="s">
        <v>190</v>
      </c>
      <c r="B63" s="135" t="s">
        <v>164</v>
      </c>
      <c r="C63" s="574"/>
      <c r="D63" s="575"/>
      <c r="E63" s="576"/>
      <c r="F63" s="577"/>
      <c r="G63" s="246"/>
      <c r="H63" s="8"/>
      <c r="I63" s="462"/>
      <c r="J63" s="8"/>
      <c r="K63" s="8"/>
    </row>
    <row r="64" spans="1:11" ht="12.75" hidden="1" customHeight="1" x14ac:dyDescent="0.2">
      <c r="A64" s="4" t="s">
        <v>191</v>
      </c>
      <c r="B64" s="135" t="s">
        <v>165</v>
      </c>
      <c r="C64" s="574"/>
      <c r="D64" s="575"/>
      <c r="E64" s="576"/>
      <c r="F64" s="577"/>
      <c r="G64" s="246"/>
      <c r="H64" s="8"/>
      <c r="I64" s="462"/>
      <c r="J64" s="8"/>
      <c r="K64" s="8"/>
    </row>
    <row r="65" spans="1:11" ht="12.75" hidden="1" customHeight="1" x14ac:dyDescent="0.2">
      <c r="A65" s="4" t="s">
        <v>192</v>
      </c>
      <c r="B65" s="135" t="s">
        <v>166</v>
      </c>
      <c r="C65" s="574"/>
      <c r="D65" s="575"/>
      <c r="E65" s="576"/>
      <c r="F65" s="577"/>
      <c r="G65" s="246"/>
      <c r="H65" s="8"/>
      <c r="I65" s="462"/>
      <c r="J65" s="8"/>
      <c r="K65" s="8"/>
    </row>
    <row r="66" spans="1:11" ht="12.75" hidden="1" customHeight="1" x14ac:dyDescent="0.2">
      <c r="A66" s="4" t="s">
        <v>193</v>
      </c>
      <c r="B66" s="135" t="s">
        <v>167</v>
      </c>
      <c r="C66" s="574"/>
      <c r="D66" s="575"/>
      <c r="E66" s="576"/>
      <c r="F66" s="577"/>
      <c r="G66" s="246"/>
      <c r="H66" s="8"/>
      <c r="I66" s="462"/>
      <c r="J66" s="8"/>
      <c r="K66" s="8"/>
    </row>
    <row r="67" spans="1:11" ht="12.75" customHeight="1" x14ac:dyDescent="0.2">
      <c r="H67" s="8"/>
      <c r="I67" s="462"/>
      <c r="J67" s="8"/>
      <c r="K67" s="8"/>
    </row>
    <row r="68" spans="1:11" ht="33.75" x14ac:dyDescent="0.2">
      <c r="B68" s="458" t="s">
        <v>370</v>
      </c>
      <c r="C68" s="451" t="s">
        <v>3</v>
      </c>
      <c r="D68" s="152" t="s">
        <v>66</v>
      </c>
      <c r="G68" s="236" t="s">
        <v>270</v>
      </c>
      <c r="H68" s="8"/>
      <c r="I68" s="462"/>
      <c r="J68" s="8"/>
      <c r="K68" s="8"/>
    </row>
    <row r="69" spans="1:11" ht="12.75" customHeight="1" x14ac:dyDescent="0.2">
      <c r="B69" s="366" t="s">
        <v>271</v>
      </c>
      <c r="C69" s="638"/>
      <c r="D69" s="260" t="s">
        <v>373</v>
      </c>
      <c r="G69" s="246"/>
      <c r="H69" s="8"/>
      <c r="I69" s="8"/>
      <c r="J69" s="8"/>
      <c r="K69" s="8"/>
    </row>
    <row r="70" spans="1:11" ht="12.75" customHeight="1" x14ac:dyDescent="0.2">
      <c r="B70" s="366" t="s">
        <v>272</v>
      </c>
      <c r="C70" s="638"/>
      <c r="D70" s="260" t="s">
        <v>373</v>
      </c>
      <c r="G70" s="246"/>
      <c r="H70" s="8"/>
      <c r="I70" s="8"/>
      <c r="J70" s="8"/>
      <c r="K70" s="8"/>
    </row>
    <row r="71" spans="1:11" ht="12.75" customHeight="1" x14ac:dyDescent="0.2">
      <c r="B71" s="366" t="s">
        <v>273</v>
      </c>
      <c r="C71" s="638"/>
      <c r="D71" s="260" t="s">
        <v>373</v>
      </c>
      <c r="G71" s="246"/>
      <c r="H71" s="8"/>
      <c r="I71" s="8"/>
      <c r="J71" s="8"/>
      <c r="K71" s="8"/>
    </row>
    <row r="72" spans="1:11" ht="12.75" customHeight="1" x14ac:dyDescent="0.2">
      <c r="B72" s="366" t="s">
        <v>274</v>
      </c>
      <c r="C72" s="638"/>
      <c r="D72" s="260" t="s">
        <v>373</v>
      </c>
      <c r="G72" s="246"/>
      <c r="H72" s="8"/>
      <c r="I72" s="8"/>
      <c r="J72" s="8"/>
      <c r="K72" s="8"/>
    </row>
    <row r="73" spans="1:11" ht="12.75" customHeight="1" x14ac:dyDescent="0.2">
      <c r="B73" s="366" t="s">
        <v>275</v>
      </c>
      <c r="C73" s="638"/>
      <c r="D73" s="260" t="s">
        <v>373</v>
      </c>
      <c r="G73" s="246"/>
      <c r="H73" s="8"/>
      <c r="I73" s="8"/>
      <c r="J73" s="8"/>
      <c r="K73" s="8"/>
    </row>
    <row r="74" spans="1:11" ht="12.75" customHeight="1" x14ac:dyDescent="0.2">
      <c r="B74" s="366" t="s">
        <v>276</v>
      </c>
      <c r="C74" s="638"/>
      <c r="D74" s="260" t="s">
        <v>373</v>
      </c>
      <c r="G74" s="246"/>
      <c r="H74" s="8"/>
      <c r="I74" s="8"/>
      <c r="J74" s="8"/>
      <c r="K74" s="8"/>
    </row>
    <row r="75" spans="1:11" ht="12.75" customHeight="1" x14ac:dyDescent="0.2">
      <c r="B75" s="366" t="s">
        <v>277</v>
      </c>
      <c r="C75" s="638"/>
      <c r="D75" s="260" t="s">
        <v>373</v>
      </c>
      <c r="G75" s="246"/>
      <c r="H75" s="8"/>
      <c r="I75" s="8"/>
      <c r="J75" s="8"/>
      <c r="K75" s="8"/>
    </row>
    <row r="76" spans="1:11" ht="12.75" customHeight="1" x14ac:dyDescent="0.2">
      <c r="B76" s="366" t="s">
        <v>278</v>
      </c>
      <c r="C76" s="638"/>
      <c r="D76" s="260" t="s">
        <v>373</v>
      </c>
      <c r="G76" s="246"/>
      <c r="H76" s="8"/>
      <c r="I76" s="8"/>
      <c r="J76" s="8"/>
      <c r="K76" s="8"/>
    </row>
    <row r="77" spans="1:11" ht="12.75" customHeight="1" x14ac:dyDescent="0.2">
      <c r="B77" s="366" t="s">
        <v>279</v>
      </c>
      <c r="C77" s="638"/>
      <c r="D77" s="260" t="s">
        <v>373</v>
      </c>
      <c r="G77" s="246"/>
      <c r="H77" s="8"/>
      <c r="I77" s="8"/>
      <c r="J77" s="8"/>
      <c r="K77" s="8"/>
    </row>
    <row r="78" spans="1:11" ht="12.75" customHeight="1" x14ac:dyDescent="0.2">
      <c r="B78" s="366" t="s">
        <v>280</v>
      </c>
      <c r="C78" s="638"/>
      <c r="D78" s="260" t="s">
        <v>373</v>
      </c>
      <c r="G78" s="246"/>
      <c r="H78" s="8"/>
      <c r="I78" s="8"/>
      <c r="J78" s="8"/>
      <c r="K78" s="8"/>
    </row>
    <row r="79" spans="1:11" ht="12.75" customHeight="1" x14ac:dyDescent="0.2">
      <c r="B79" s="366" t="s">
        <v>281</v>
      </c>
      <c r="C79" s="638"/>
      <c r="D79" s="260" t="s">
        <v>373</v>
      </c>
      <c r="G79" s="246"/>
      <c r="H79" s="8"/>
      <c r="I79" s="8"/>
      <c r="J79" s="8"/>
      <c r="K79" s="8"/>
    </row>
    <row r="80" spans="1:11" ht="12.75" customHeight="1" x14ac:dyDescent="0.2">
      <c r="B80" s="366" t="s">
        <v>282</v>
      </c>
      <c r="C80" s="638"/>
      <c r="D80" s="260" t="s">
        <v>373</v>
      </c>
      <c r="G80" s="246"/>
      <c r="H80" s="8"/>
      <c r="I80" s="8"/>
      <c r="J80" s="8"/>
      <c r="K80" s="8"/>
    </row>
    <row r="81" spans="2:11" ht="12.75" customHeight="1" x14ac:dyDescent="0.2">
      <c r="B81" s="366" t="s">
        <v>283</v>
      </c>
      <c r="C81" s="638"/>
      <c r="D81" s="260" t="s">
        <v>373</v>
      </c>
      <c r="G81" s="246"/>
      <c r="H81" s="8"/>
      <c r="I81" s="8"/>
      <c r="J81" s="8"/>
      <c r="K81" s="8"/>
    </row>
    <row r="82" spans="2:11" ht="12.75" customHeight="1" x14ac:dyDescent="0.2">
      <c r="B82" s="366" t="s">
        <v>284</v>
      </c>
      <c r="C82" s="638"/>
      <c r="D82" s="260" t="s">
        <v>373</v>
      </c>
      <c r="G82" s="246"/>
      <c r="H82" s="8"/>
      <c r="I82" s="8"/>
      <c r="J82" s="8"/>
      <c r="K82" s="8"/>
    </row>
    <row r="83" spans="2:11" ht="12.75" customHeight="1" x14ac:dyDescent="0.2">
      <c r="B83" s="366" t="s">
        <v>285</v>
      </c>
      <c r="C83" s="639"/>
      <c r="D83" s="260" t="s">
        <v>373</v>
      </c>
      <c r="G83" s="246"/>
      <c r="H83" s="8"/>
      <c r="I83" s="8"/>
      <c r="J83" s="8"/>
      <c r="K83" s="8"/>
    </row>
    <row r="84" spans="2:11" x14ac:dyDescent="0.2">
      <c r="C84" s="8"/>
    </row>
    <row r="157" spans="14:14" x14ac:dyDescent="0.2">
      <c r="N157" s="4">
        <f>IFERROR(($I157/$J157)*(DATEDIF(Startdatum,Einddatum+1,"D")-DATEDIF(Startdatum,$H157,"D")),0)</f>
        <v>0</v>
      </c>
    </row>
  </sheetData>
  <sheetProtection algorithmName="SHA-512" hashValue="TMzvPROKsyTLWYKNyh3cT1oBCB5AUt6yq+9SHVikUjlJCyNAh8Bue7c9NNW1J0LCulzTZI12Q/j+ejuIVPBqng==" saltValue="3xRlYEY4Vfke+txQWWDAFw==" spinCount="100000" sheet="1" objects="1" scenarios="1"/>
  <mergeCells count="2">
    <mergeCell ref="I5:I6"/>
    <mergeCell ref="I8:I12"/>
  </mergeCells>
  <phoneticPr fontId="6" type="noConversion"/>
  <dataValidations xWindow="772" yWindow="497" count="5">
    <dataValidation type="list" allowBlank="1" showInputMessage="1" showErrorMessage="1" prompt="Maak een keuze uit de lijst." sqref="D69:D83 D16:D66" xr:uid="{00000000-0002-0000-0100-000000000000}">
      <formula1>Organisatietype</formula1>
    </dataValidation>
    <dataValidation type="list" allowBlank="1" showInputMessage="1" showErrorMessage="1" sqref="C8" xr:uid="{00000000-0002-0000-0100-000001000000}">
      <formula1>Naamregeling</formula1>
    </dataValidation>
    <dataValidation type="list" allowBlank="1" showInputMessage="1" showErrorMessage="1" prompt="Stelt u zich goed op de hoogte van wat integrale Kostensystematiek (IKS) inhoudt, of kies voor één van de andere methoden." sqref="E16:E66" xr:uid="{00000000-0002-0000-0100-000002000000}">
      <formula1>Loonsystematiek</formula1>
    </dataValidation>
    <dataValidation type="list" allowBlank="1" showErrorMessage="1" sqref="F16:F66" xr:uid="{00000000-0002-0000-0100-000003000000}">
      <formula1>BTW</formula1>
    </dataValidation>
    <dataValidation type="list" allowBlank="1" showInputMessage="1" showErrorMessage="1" sqref="I7" xr:uid="{00000000-0002-0000-0100-000004000000}">
      <formula1>BTW</formula1>
    </dataValidation>
  </dataValidations>
  <printOptions headings="1"/>
  <pageMargins left="0.25" right="0.25" top="0.75" bottom="0.75" header="0.3" footer="0.3"/>
  <pageSetup paperSize="8" scale="60" orientation="portrait" r:id="rId1"/>
  <headerFooter alignWithMargins="0">
    <oddFooter>&amp;L&amp;D_x000D_&amp;1#&amp;"Calibri"&amp;10&amp;K000000 Intern gebruik&amp;C&amp;F&amp;A&amp;RPagina &amp;P van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rgb="FF7030A0"/>
  </sheetPr>
  <dimension ref="A1:W2820"/>
  <sheetViews>
    <sheetView zoomScaleNormal="100" workbookViewId="0">
      <pane ySplit="1" topLeftCell="A2" activePane="bottomLeft" state="frozen"/>
      <selection pane="bottomLeft" activeCell="W7" sqref="W7"/>
    </sheetView>
  </sheetViews>
  <sheetFormatPr defaultRowHeight="12.75" x14ac:dyDescent="0.2"/>
  <cols>
    <col min="1" max="1" width="10.7109375" bestFit="1" customWidth="1"/>
    <col min="6" max="6" width="12" bestFit="1" customWidth="1"/>
    <col min="9" max="9" width="11.28515625" bestFit="1" customWidth="1"/>
    <col min="10" max="10" width="21.5703125" bestFit="1" customWidth="1"/>
    <col min="13" max="13" width="18" customWidth="1"/>
    <col min="14" max="14" width="5.42578125" bestFit="1" customWidth="1"/>
    <col min="15" max="15" width="5.7109375" bestFit="1" customWidth="1"/>
    <col min="16" max="18" width="5.7109375" customWidth="1"/>
    <col min="21" max="21" width="11" bestFit="1" customWidth="1"/>
    <col min="22" max="23" width="10.140625" bestFit="1" customWidth="1"/>
  </cols>
  <sheetData>
    <row r="1" spans="1:23" x14ac:dyDescent="0.2">
      <c r="A1" s="138" t="s">
        <v>267</v>
      </c>
      <c r="B1" s="237" t="s">
        <v>90</v>
      </c>
      <c r="C1" s="239" t="s">
        <v>64</v>
      </c>
      <c r="D1" s="240" t="s">
        <v>65</v>
      </c>
      <c r="E1" s="240" t="s">
        <v>268</v>
      </c>
      <c r="F1" s="240" t="s">
        <v>261</v>
      </c>
      <c r="G1" s="241" t="s">
        <v>81</v>
      </c>
      <c r="H1" s="239" t="s">
        <v>82</v>
      </c>
      <c r="I1" s="238" t="s">
        <v>262</v>
      </c>
      <c r="J1" s="239" t="s">
        <v>63</v>
      </c>
      <c r="K1" s="239" t="s">
        <v>62</v>
      </c>
      <c r="L1" s="138"/>
      <c r="M1" s="243" t="s">
        <v>99</v>
      </c>
      <c r="N1" s="244" t="s">
        <v>249</v>
      </c>
      <c r="O1" s="244" t="s">
        <v>1</v>
      </c>
      <c r="P1" s="244" t="s">
        <v>2</v>
      </c>
      <c r="Q1" s="244" t="s">
        <v>204</v>
      </c>
      <c r="R1" s="244" t="s">
        <v>205</v>
      </c>
      <c r="S1" s="242"/>
      <c r="U1" s="310" t="s">
        <v>214</v>
      </c>
      <c r="V1" s="311" t="s">
        <v>215</v>
      </c>
      <c r="W1" s="311" t="s">
        <v>216</v>
      </c>
    </row>
    <row r="2" spans="1:23" x14ac:dyDescent="0.2">
      <c r="A2" s="258">
        <f>'Resultaat 1'!B15</f>
        <v>0</v>
      </c>
      <c r="B2" s="138" t="str">
        <f>IFERROR(VLOOKUP(C2,Deelnemersoverzicht!$C$16:$G$66,6,0),"")</f>
        <v/>
      </c>
      <c r="C2" s="138">
        <f>'Resultaat 1'!C15</f>
        <v>0</v>
      </c>
      <c r="D2" s="247">
        <f>'Resultaat 1'!M15</f>
        <v>0</v>
      </c>
      <c r="E2" s="248">
        <f>'Resultaat 1'!N15</f>
        <v>0</v>
      </c>
      <c r="F2" s="138" t="s">
        <v>0</v>
      </c>
      <c r="G2" s="247">
        <f ca="1">VLOOKUP(C2,Financiering!$AO$7:$AS$57,5,0)*E2</f>
        <v>0</v>
      </c>
      <c r="H2" s="249" t="str">
        <f t="shared" ref="H2:H65" si="0">IFERROR((HLOOKUP(D2,$O$1:$R$52,VLOOKUP(C2,$M$2:$R$52,2,0)+1,0)*E2),"")</f>
        <v/>
      </c>
      <c r="I2" s="136" t="str">
        <f>'Resultaat 1'!$B$2</f>
        <v>Resultaat 1</v>
      </c>
      <c r="J2" s="138" t="str">
        <f>Deelnemersoverzicht!$C$6</f>
        <v>[wordt door RVO ingevuld]</v>
      </c>
      <c r="K2" s="259">
        <f>Deelnemersoverzicht!$C$9</f>
        <v>0</v>
      </c>
      <c r="M2" s="250">
        <f>Deelnemersoverzicht!C16</f>
        <v>0</v>
      </c>
      <c r="N2" s="251">
        <v>1</v>
      </c>
      <c r="O2" s="252" t="str">
        <f>Financiering!H7</f>
        <v/>
      </c>
      <c r="P2" s="307" t="str">
        <f>Financiering!N7</f>
        <v/>
      </c>
      <c r="Q2" s="307" t="str">
        <f>Financiering!T7</f>
        <v/>
      </c>
      <c r="R2" s="309" t="str">
        <f>Financiering!Z7</f>
        <v/>
      </c>
      <c r="U2" s="312" t="s">
        <v>217</v>
      </c>
      <c r="V2" s="313">
        <f>'Resultaat 1'!$E$8</f>
        <v>0</v>
      </c>
      <c r="W2" s="313">
        <f>'Resultaat 1'!$E$9</f>
        <v>0</v>
      </c>
    </row>
    <row r="3" spans="1:23" x14ac:dyDescent="0.2">
      <c r="A3" s="258">
        <f>'Resultaat 1'!B16</f>
        <v>0</v>
      </c>
      <c r="B3" s="138" t="str">
        <f>IFERROR(VLOOKUP(C3,Deelnemersoverzicht!$C$16:$G$66,6,0),"")</f>
        <v/>
      </c>
      <c r="C3" s="138">
        <f>'Resultaat 1'!C16</f>
        <v>0</v>
      </c>
      <c r="D3" s="247">
        <f>'Resultaat 1'!M16</f>
        <v>0</v>
      </c>
      <c r="E3" s="248">
        <f>'Resultaat 1'!N16</f>
        <v>0</v>
      </c>
      <c r="F3" s="138" t="s">
        <v>0</v>
      </c>
      <c r="G3" s="247">
        <f ca="1">VLOOKUP(C3,Financiering!$AO$7:$AS$57,5,0)*E3</f>
        <v>0</v>
      </c>
      <c r="H3" s="249" t="str">
        <f t="shared" si="0"/>
        <v/>
      </c>
      <c r="I3" s="136" t="str">
        <f>'Resultaat 1'!$B$2</f>
        <v>Resultaat 1</v>
      </c>
      <c r="J3" s="138" t="str">
        <f>Deelnemersoverzicht!$C$6</f>
        <v>[wordt door RVO ingevuld]</v>
      </c>
      <c r="K3" s="259">
        <f>Deelnemersoverzicht!$C$9</f>
        <v>0</v>
      </c>
      <c r="M3" s="250">
        <f>Deelnemersoverzicht!C17</f>
        <v>0</v>
      </c>
      <c r="N3" s="251">
        <v>2</v>
      </c>
      <c r="O3" s="252" t="str">
        <f>Financiering!H8</f>
        <v/>
      </c>
      <c r="P3" s="306" t="str">
        <f>Financiering!N8</f>
        <v/>
      </c>
      <c r="Q3" s="306" t="str">
        <f>Financiering!T8</f>
        <v/>
      </c>
      <c r="R3" s="308" t="str">
        <f>Financiering!Z8</f>
        <v/>
      </c>
      <c r="U3" s="312" t="s">
        <v>218</v>
      </c>
      <c r="V3" s="313">
        <f>'Resultaat 2'!$D$8</f>
        <v>0</v>
      </c>
      <c r="W3" s="313">
        <f>'Resultaat 2'!$D$9</f>
        <v>0</v>
      </c>
    </row>
    <row r="4" spans="1:23" x14ac:dyDescent="0.2">
      <c r="A4" s="258">
        <f>'Resultaat 1'!B17</f>
        <v>0</v>
      </c>
      <c r="B4" s="138" t="str">
        <f>IFERROR(VLOOKUP(C4,Deelnemersoverzicht!$C$16:$G$66,6,0),"")</f>
        <v/>
      </c>
      <c r="C4" s="138">
        <f>'Resultaat 1'!C17</f>
        <v>0</v>
      </c>
      <c r="D4" s="247">
        <f>'Resultaat 1'!M17</f>
        <v>0</v>
      </c>
      <c r="E4" s="248">
        <f>'Resultaat 1'!N17</f>
        <v>0</v>
      </c>
      <c r="F4" s="138" t="s">
        <v>0</v>
      </c>
      <c r="G4" s="247">
        <f ca="1">VLOOKUP(C4,Financiering!$AO$7:$AS$57,5,0)*E4</f>
        <v>0</v>
      </c>
      <c r="H4" s="249" t="str">
        <f t="shared" si="0"/>
        <v/>
      </c>
      <c r="I4" s="136" t="str">
        <f>'Resultaat 1'!$B$2</f>
        <v>Resultaat 1</v>
      </c>
      <c r="J4" s="138" t="str">
        <f>Deelnemersoverzicht!$C$6</f>
        <v>[wordt door RVO ingevuld]</v>
      </c>
      <c r="K4" s="259">
        <f>Deelnemersoverzicht!$C$9</f>
        <v>0</v>
      </c>
      <c r="M4" s="250">
        <f>Deelnemersoverzicht!C18</f>
        <v>0</v>
      </c>
      <c r="N4" s="251">
        <v>3</v>
      </c>
      <c r="O4" s="252" t="str">
        <f>Financiering!H9</f>
        <v/>
      </c>
      <c r="P4" s="306" t="str">
        <f>Financiering!N9</f>
        <v/>
      </c>
      <c r="Q4" s="306" t="str">
        <f>Financiering!T9</f>
        <v/>
      </c>
      <c r="R4" s="308" t="str">
        <f>Financiering!Z9</f>
        <v/>
      </c>
      <c r="U4" s="312" t="s">
        <v>219</v>
      </c>
      <c r="V4" s="313">
        <f>'Resultaat 3'!$D$8</f>
        <v>0</v>
      </c>
      <c r="W4" s="313">
        <f>'Resultaat 3'!$D$9</f>
        <v>0</v>
      </c>
    </row>
    <row r="5" spans="1:23" x14ac:dyDescent="0.2">
      <c r="A5" s="258">
        <f>'Resultaat 1'!B18</f>
        <v>0</v>
      </c>
      <c r="B5" s="138" t="str">
        <f>IFERROR(VLOOKUP(C5,Deelnemersoverzicht!$C$16:$G$66,6,0),"")</f>
        <v/>
      </c>
      <c r="C5" s="138">
        <f>'Resultaat 1'!C18</f>
        <v>0</v>
      </c>
      <c r="D5" s="247">
        <f>'Resultaat 1'!M18</f>
        <v>0</v>
      </c>
      <c r="E5" s="248">
        <f>'Resultaat 1'!N18</f>
        <v>0</v>
      </c>
      <c r="F5" s="138" t="s">
        <v>0</v>
      </c>
      <c r="G5" s="247">
        <f ca="1">VLOOKUP(C5,Financiering!$AO$7:$AS$57,5,0)*E5</f>
        <v>0</v>
      </c>
      <c r="H5" s="249" t="str">
        <f t="shared" si="0"/>
        <v/>
      </c>
      <c r="I5" s="136" t="str">
        <f>'Resultaat 1'!$B$2</f>
        <v>Resultaat 1</v>
      </c>
      <c r="J5" s="138" t="str">
        <f>Deelnemersoverzicht!$C$6</f>
        <v>[wordt door RVO ingevuld]</v>
      </c>
      <c r="K5" s="259">
        <f>Deelnemersoverzicht!$C$9</f>
        <v>0</v>
      </c>
      <c r="M5" s="250">
        <f>Deelnemersoverzicht!C19</f>
        <v>0</v>
      </c>
      <c r="N5" s="251">
        <v>4</v>
      </c>
      <c r="O5" s="252" t="str">
        <f>Financiering!H10</f>
        <v/>
      </c>
      <c r="P5" s="306" t="str">
        <f>Financiering!N10</f>
        <v/>
      </c>
      <c r="Q5" s="306" t="str">
        <f>Financiering!T10</f>
        <v/>
      </c>
      <c r="R5" s="308" t="str">
        <f>Financiering!Z10</f>
        <v/>
      </c>
      <c r="U5" s="312" t="s">
        <v>220</v>
      </c>
      <c r="V5" s="313">
        <f>'Resultaat 4'!$D$8</f>
        <v>0</v>
      </c>
      <c r="W5" s="313">
        <f>'Resultaat 4'!$D$9</f>
        <v>0</v>
      </c>
    </row>
    <row r="6" spans="1:23" x14ac:dyDescent="0.2">
      <c r="A6" s="258">
        <f>'Resultaat 1'!B19</f>
        <v>0</v>
      </c>
      <c r="B6" s="138" t="str">
        <f>IFERROR(VLOOKUP(C6,Deelnemersoverzicht!$C$16:$G$66,6,0),"")</f>
        <v/>
      </c>
      <c r="C6" s="138">
        <f>'Resultaat 1'!C19</f>
        <v>0</v>
      </c>
      <c r="D6" s="247">
        <f>'Resultaat 1'!M19</f>
        <v>0</v>
      </c>
      <c r="E6" s="248">
        <f>'Resultaat 1'!N19</f>
        <v>0</v>
      </c>
      <c r="F6" s="138" t="s">
        <v>0</v>
      </c>
      <c r="G6" s="247">
        <f ca="1">VLOOKUP(C6,Financiering!$AO$7:$AS$57,5,0)*E6</f>
        <v>0</v>
      </c>
      <c r="H6" s="249" t="str">
        <f t="shared" si="0"/>
        <v/>
      </c>
      <c r="I6" s="136" t="str">
        <f>'Resultaat 1'!$B$2</f>
        <v>Resultaat 1</v>
      </c>
      <c r="J6" s="138" t="str">
        <f>Deelnemersoverzicht!$C$6</f>
        <v>[wordt door RVO ingevuld]</v>
      </c>
      <c r="K6" s="259">
        <f>Deelnemersoverzicht!$C$9</f>
        <v>0</v>
      </c>
      <c r="M6" s="250">
        <f>Deelnemersoverzicht!C20</f>
        <v>0</v>
      </c>
      <c r="N6" s="251">
        <v>5</v>
      </c>
      <c r="O6" s="252" t="str">
        <f>Financiering!H11</f>
        <v/>
      </c>
      <c r="P6" s="306" t="str">
        <f>Financiering!N11</f>
        <v/>
      </c>
      <c r="Q6" s="306" t="str">
        <f>Financiering!T11</f>
        <v/>
      </c>
      <c r="R6" s="308" t="str">
        <f>Financiering!Z11</f>
        <v/>
      </c>
      <c r="U6" s="312" t="s">
        <v>221</v>
      </c>
      <c r="V6" s="313">
        <f>'Resultaat 5'!$D$8</f>
        <v>0</v>
      </c>
      <c r="W6" s="313">
        <f>'Resultaat 5'!$D$9</f>
        <v>0</v>
      </c>
    </row>
    <row r="7" spans="1:23" x14ac:dyDescent="0.2">
      <c r="A7" s="258">
        <f>'Resultaat 1'!B20</f>
        <v>0</v>
      </c>
      <c r="B7" s="138" t="str">
        <f>IFERROR(VLOOKUP(C7,Deelnemersoverzicht!$C$16:$G$66,6,0),"")</f>
        <v/>
      </c>
      <c r="C7" s="138">
        <f>'Resultaat 1'!C20</f>
        <v>0</v>
      </c>
      <c r="D7" s="247">
        <f>'Resultaat 1'!M20</f>
        <v>0</v>
      </c>
      <c r="E7" s="248">
        <f>'Resultaat 1'!N20</f>
        <v>0</v>
      </c>
      <c r="F7" s="138" t="s">
        <v>0</v>
      </c>
      <c r="G7" s="247">
        <f ca="1">VLOOKUP(C7,Financiering!$AO$7:$AS$57,5,0)*E7</f>
        <v>0</v>
      </c>
      <c r="H7" s="249" t="str">
        <f t="shared" si="0"/>
        <v/>
      </c>
      <c r="I7" s="136" t="str">
        <f>'Resultaat 1'!$B$2</f>
        <v>Resultaat 1</v>
      </c>
      <c r="J7" s="138" t="str">
        <f>Deelnemersoverzicht!$C$6</f>
        <v>[wordt door RVO ingevuld]</v>
      </c>
      <c r="K7" s="259">
        <f>Deelnemersoverzicht!$C$9</f>
        <v>0</v>
      </c>
      <c r="M7" s="250">
        <f>Deelnemersoverzicht!C21</f>
        <v>0</v>
      </c>
      <c r="N7" s="251">
        <v>6</v>
      </c>
      <c r="O7" s="252" t="str">
        <f>Financiering!H12</f>
        <v/>
      </c>
      <c r="P7" s="306" t="str">
        <f>Financiering!N12</f>
        <v/>
      </c>
      <c r="Q7" s="306" t="str">
        <f>Financiering!T12</f>
        <v/>
      </c>
      <c r="R7" s="308" t="str">
        <f>Financiering!Z12</f>
        <v/>
      </c>
      <c r="U7" s="312" t="s">
        <v>222</v>
      </c>
      <c r="V7" s="313">
        <f>'Resultaat 6'!$D$8</f>
        <v>0</v>
      </c>
      <c r="W7" s="313">
        <f>'Resultaat 6'!$D$9</f>
        <v>0</v>
      </c>
    </row>
    <row r="8" spans="1:23" x14ac:dyDescent="0.2">
      <c r="A8" s="258">
        <f>'Resultaat 1'!B21</f>
        <v>0</v>
      </c>
      <c r="B8" s="138" t="str">
        <f>IFERROR(VLOOKUP(C8,Deelnemersoverzicht!$C$16:$G$66,6,0),"")</f>
        <v/>
      </c>
      <c r="C8" s="138">
        <f>'Resultaat 1'!C21</f>
        <v>0</v>
      </c>
      <c r="D8" s="247">
        <f>'Resultaat 1'!M21</f>
        <v>0</v>
      </c>
      <c r="E8" s="248">
        <f>'Resultaat 1'!N21</f>
        <v>0</v>
      </c>
      <c r="F8" s="138" t="s">
        <v>0</v>
      </c>
      <c r="G8" s="247">
        <f ca="1">VLOOKUP(C8,Financiering!$AO$7:$AS$57,5,0)*E8</f>
        <v>0</v>
      </c>
      <c r="H8" s="249" t="str">
        <f t="shared" si="0"/>
        <v/>
      </c>
      <c r="I8" s="136" t="str">
        <f>'Resultaat 1'!$B$2</f>
        <v>Resultaat 1</v>
      </c>
      <c r="J8" s="138" t="str">
        <f>Deelnemersoverzicht!$C$6</f>
        <v>[wordt door RVO ingevuld]</v>
      </c>
      <c r="K8" s="259">
        <f>Deelnemersoverzicht!$C$9</f>
        <v>0</v>
      </c>
      <c r="M8" s="250">
        <f>Deelnemersoverzicht!C22</f>
        <v>0</v>
      </c>
      <c r="N8" s="251">
        <v>7</v>
      </c>
      <c r="O8" s="252" t="str">
        <f>Financiering!H13</f>
        <v/>
      </c>
      <c r="P8" s="306" t="str">
        <f>Financiering!N13</f>
        <v/>
      </c>
      <c r="Q8" s="306" t="str">
        <f>Financiering!T13</f>
        <v/>
      </c>
      <c r="R8" s="308" t="str">
        <f>Financiering!Z13</f>
        <v/>
      </c>
      <c r="U8" s="312" t="s">
        <v>223</v>
      </c>
      <c r="V8" s="313">
        <f>'Resultaat 7'!$D$8</f>
        <v>0</v>
      </c>
      <c r="W8" s="313">
        <f>'Resultaat 7'!$D$9</f>
        <v>0</v>
      </c>
    </row>
    <row r="9" spans="1:23" x14ac:dyDescent="0.2">
      <c r="A9" s="258">
        <f>'Resultaat 1'!B22</f>
        <v>0</v>
      </c>
      <c r="B9" s="138" t="str">
        <f>IFERROR(VLOOKUP(C9,Deelnemersoverzicht!$C$16:$G$66,6,0),"")</f>
        <v/>
      </c>
      <c r="C9" s="138">
        <f>'Resultaat 1'!C22</f>
        <v>0</v>
      </c>
      <c r="D9" s="247">
        <f>'Resultaat 1'!M22</f>
        <v>0</v>
      </c>
      <c r="E9" s="248">
        <f>'Resultaat 1'!N22</f>
        <v>0</v>
      </c>
      <c r="F9" s="138" t="s">
        <v>0</v>
      </c>
      <c r="G9" s="247">
        <f ca="1">VLOOKUP(C9,Financiering!$AO$7:$AS$57,5,0)*E9</f>
        <v>0</v>
      </c>
      <c r="H9" s="249" t="str">
        <f t="shared" si="0"/>
        <v/>
      </c>
      <c r="I9" s="136" t="str">
        <f>'Resultaat 1'!$B$2</f>
        <v>Resultaat 1</v>
      </c>
      <c r="J9" s="138" t="str">
        <f>Deelnemersoverzicht!$C$6</f>
        <v>[wordt door RVO ingevuld]</v>
      </c>
      <c r="K9" s="259">
        <f>Deelnemersoverzicht!$C$9</f>
        <v>0</v>
      </c>
      <c r="M9" s="250">
        <f>Deelnemersoverzicht!C23</f>
        <v>0</v>
      </c>
      <c r="N9" s="251">
        <v>8</v>
      </c>
      <c r="O9" s="252" t="str">
        <f>Financiering!H14</f>
        <v/>
      </c>
      <c r="P9" s="306" t="str">
        <f>Financiering!N14</f>
        <v/>
      </c>
      <c r="Q9" s="306" t="str">
        <f>Financiering!T14</f>
        <v/>
      </c>
      <c r="R9" s="308" t="str">
        <f>Financiering!Z14</f>
        <v/>
      </c>
      <c r="U9" s="312" t="s">
        <v>224</v>
      </c>
      <c r="V9" s="313">
        <f>'Resultaat 8'!$D$8</f>
        <v>0</v>
      </c>
      <c r="W9" s="313">
        <f>'Resultaat 8'!$D$9</f>
        <v>0</v>
      </c>
    </row>
    <row r="10" spans="1:23" x14ac:dyDescent="0.2">
      <c r="A10" s="258">
        <f>'Resultaat 1'!B23</f>
        <v>0</v>
      </c>
      <c r="B10" s="138" t="str">
        <f>IFERROR(VLOOKUP(C10,Deelnemersoverzicht!$C$16:$G$66,6,0),"")</f>
        <v/>
      </c>
      <c r="C10" s="138">
        <f>'Resultaat 1'!C23</f>
        <v>0</v>
      </c>
      <c r="D10" s="247">
        <f>'Resultaat 1'!M23</f>
        <v>0</v>
      </c>
      <c r="E10" s="248">
        <f>'Resultaat 1'!N23</f>
        <v>0</v>
      </c>
      <c r="F10" s="138" t="s">
        <v>0</v>
      </c>
      <c r="G10" s="247">
        <f ca="1">VLOOKUP(C10,Financiering!$AO$7:$AS$57,5,0)*E10</f>
        <v>0</v>
      </c>
      <c r="H10" s="249" t="str">
        <f t="shared" si="0"/>
        <v/>
      </c>
      <c r="I10" s="136" t="str">
        <f>'Resultaat 1'!$B$2</f>
        <v>Resultaat 1</v>
      </c>
      <c r="J10" s="138" t="str">
        <f>Deelnemersoverzicht!$C$6</f>
        <v>[wordt door RVO ingevuld]</v>
      </c>
      <c r="K10" s="259">
        <f>Deelnemersoverzicht!$C$9</f>
        <v>0</v>
      </c>
      <c r="M10" s="250">
        <f>Deelnemersoverzicht!C24</f>
        <v>0</v>
      </c>
      <c r="N10" s="251">
        <v>9</v>
      </c>
      <c r="O10" s="252" t="str">
        <f>Financiering!H15</f>
        <v/>
      </c>
      <c r="P10" s="306" t="str">
        <f>Financiering!N15</f>
        <v/>
      </c>
      <c r="Q10" s="306" t="str">
        <f>Financiering!T15</f>
        <v/>
      </c>
      <c r="R10" s="308" t="str">
        <f>Financiering!Z15</f>
        <v/>
      </c>
      <c r="U10" s="312" t="s">
        <v>225</v>
      </c>
      <c r="V10" s="313">
        <f>'Resultaat 9'!$D$8</f>
        <v>0</v>
      </c>
      <c r="W10" s="313">
        <f>'Resultaat 9'!$D$9</f>
        <v>0</v>
      </c>
    </row>
    <row r="11" spans="1:23" x14ac:dyDescent="0.2">
      <c r="A11" s="258">
        <f>'Resultaat 1'!B24</f>
        <v>0</v>
      </c>
      <c r="B11" s="138" t="str">
        <f>IFERROR(VLOOKUP(C11,Deelnemersoverzicht!$C$16:$G$66,6,0),"")</f>
        <v/>
      </c>
      <c r="C11" s="138">
        <f>'Resultaat 1'!C24</f>
        <v>0</v>
      </c>
      <c r="D11" s="247">
        <f>'Resultaat 1'!M24</f>
        <v>0</v>
      </c>
      <c r="E11" s="248">
        <f>'Resultaat 1'!N24</f>
        <v>0</v>
      </c>
      <c r="F11" s="138" t="s">
        <v>0</v>
      </c>
      <c r="G11" s="247">
        <f ca="1">VLOOKUP(C11,Financiering!$AO$7:$AS$57,5,0)*E11</f>
        <v>0</v>
      </c>
      <c r="H11" s="249" t="str">
        <f t="shared" si="0"/>
        <v/>
      </c>
      <c r="I11" s="136" t="str">
        <f>'Resultaat 1'!$B$2</f>
        <v>Resultaat 1</v>
      </c>
      <c r="J11" s="138" t="str">
        <f>Deelnemersoverzicht!$C$6</f>
        <v>[wordt door RVO ingevuld]</v>
      </c>
      <c r="K11" s="259">
        <f>Deelnemersoverzicht!$C$9</f>
        <v>0</v>
      </c>
      <c r="M11" s="250">
        <f>Deelnemersoverzicht!C25</f>
        <v>0</v>
      </c>
      <c r="N11" s="251">
        <v>10</v>
      </c>
      <c r="O11" s="252" t="str">
        <f>Financiering!H16</f>
        <v/>
      </c>
      <c r="P11" s="306" t="str">
        <f>Financiering!N16</f>
        <v/>
      </c>
      <c r="Q11" s="306" t="str">
        <f>Financiering!T16</f>
        <v/>
      </c>
      <c r="R11" s="308" t="str">
        <f>Financiering!Z16</f>
        <v/>
      </c>
      <c r="U11" s="312" t="s">
        <v>226</v>
      </c>
      <c r="V11" s="313">
        <f>'Resultaat 10'!$D$8</f>
        <v>0</v>
      </c>
      <c r="W11" s="313">
        <f>'Resultaat 10'!$D$9</f>
        <v>0</v>
      </c>
    </row>
    <row r="12" spans="1:23" x14ac:dyDescent="0.2">
      <c r="A12" s="258">
        <f>'Resultaat 1'!B25</f>
        <v>0</v>
      </c>
      <c r="B12" s="138" t="str">
        <f>IFERROR(VLOOKUP(C12,Deelnemersoverzicht!$C$16:$G$66,6,0),"")</f>
        <v/>
      </c>
      <c r="C12" s="138">
        <f>'Resultaat 1'!C25</f>
        <v>0</v>
      </c>
      <c r="D12" s="247">
        <f>'Resultaat 1'!M25</f>
        <v>0</v>
      </c>
      <c r="E12" s="248">
        <f>'Resultaat 1'!N25</f>
        <v>0</v>
      </c>
      <c r="F12" s="138" t="s">
        <v>0</v>
      </c>
      <c r="G12" s="247">
        <f ca="1">VLOOKUP(C12,Financiering!$AO$7:$AS$57,5,0)*E12</f>
        <v>0</v>
      </c>
      <c r="H12" s="249" t="str">
        <f t="shared" si="0"/>
        <v/>
      </c>
      <c r="I12" s="136" t="str">
        <f>'Resultaat 1'!$B$2</f>
        <v>Resultaat 1</v>
      </c>
      <c r="J12" s="138" t="str">
        <f>Deelnemersoverzicht!$C$6</f>
        <v>[wordt door RVO ingevuld]</v>
      </c>
      <c r="K12" s="259">
        <f>Deelnemersoverzicht!$C$9</f>
        <v>0</v>
      </c>
      <c r="M12" s="250">
        <f>Deelnemersoverzicht!C26</f>
        <v>0</v>
      </c>
      <c r="N12" s="251">
        <v>11</v>
      </c>
      <c r="O12" s="252" t="str">
        <f>Financiering!H17</f>
        <v/>
      </c>
      <c r="P12" s="252" t="str">
        <f>Financiering!N17</f>
        <v/>
      </c>
      <c r="Q12" s="252" t="str">
        <f>Financiering!T17</f>
        <v/>
      </c>
      <c r="R12" s="253" t="str">
        <f>Financiering!Z17</f>
        <v/>
      </c>
    </row>
    <row r="13" spans="1:23" x14ac:dyDescent="0.2">
      <c r="A13" s="258">
        <f>'Resultaat 1'!B26</f>
        <v>0</v>
      </c>
      <c r="B13" s="138" t="str">
        <f>IFERROR(VLOOKUP(C13,Deelnemersoverzicht!$C$16:$G$66,6,0),"")</f>
        <v/>
      </c>
      <c r="C13" s="138">
        <f>'Resultaat 1'!C26</f>
        <v>0</v>
      </c>
      <c r="D13" s="247">
        <f>'Resultaat 1'!M26</f>
        <v>0</v>
      </c>
      <c r="E13" s="248">
        <f>'Resultaat 1'!N26</f>
        <v>0</v>
      </c>
      <c r="F13" s="138" t="s">
        <v>0</v>
      </c>
      <c r="G13" s="247">
        <f ca="1">VLOOKUP(C13,Financiering!$AO$7:$AS$57,5,0)*E13</f>
        <v>0</v>
      </c>
      <c r="H13" s="249" t="str">
        <f t="shared" si="0"/>
        <v/>
      </c>
      <c r="I13" s="136" t="str">
        <f>'Resultaat 1'!$B$2</f>
        <v>Resultaat 1</v>
      </c>
      <c r="J13" s="138" t="str">
        <f>Deelnemersoverzicht!$C$6</f>
        <v>[wordt door RVO ingevuld]</v>
      </c>
      <c r="K13" s="259">
        <f>Deelnemersoverzicht!$C$9</f>
        <v>0</v>
      </c>
      <c r="M13" s="250">
        <f>Deelnemersoverzicht!C27</f>
        <v>0</v>
      </c>
      <c r="N13" s="251">
        <v>12</v>
      </c>
      <c r="O13" s="252" t="str">
        <f>Financiering!H18</f>
        <v/>
      </c>
      <c r="P13" s="252" t="str">
        <f>Financiering!N18</f>
        <v/>
      </c>
      <c r="Q13" s="252" t="str">
        <f>Financiering!T18</f>
        <v/>
      </c>
      <c r="R13" s="253" t="str">
        <f>Financiering!Z18</f>
        <v/>
      </c>
    </row>
    <row r="14" spans="1:23" x14ac:dyDescent="0.2">
      <c r="A14" s="258">
        <f>'Resultaat 1'!B27</f>
        <v>0</v>
      </c>
      <c r="B14" s="138" t="str">
        <f>IFERROR(VLOOKUP(C14,Deelnemersoverzicht!$C$16:$G$66,6,0),"")</f>
        <v/>
      </c>
      <c r="C14" s="138">
        <f>'Resultaat 1'!C27</f>
        <v>0</v>
      </c>
      <c r="D14" s="247">
        <f>'Resultaat 1'!M27</f>
        <v>0</v>
      </c>
      <c r="E14" s="248">
        <f>'Resultaat 1'!N27</f>
        <v>0</v>
      </c>
      <c r="F14" s="138" t="s">
        <v>0</v>
      </c>
      <c r="G14" s="247">
        <f ca="1">VLOOKUP(C14,Financiering!$AO$7:$AS$57,5,0)*E14</f>
        <v>0</v>
      </c>
      <c r="H14" s="249" t="str">
        <f t="shared" si="0"/>
        <v/>
      </c>
      <c r="I14" s="136" t="str">
        <f>'Resultaat 1'!$B$2</f>
        <v>Resultaat 1</v>
      </c>
      <c r="J14" s="138" t="str">
        <f>Deelnemersoverzicht!$C$6</f>
        <v>[wordt door RVO ingevuld]</v>
      </c>
      <c r="K14" s="259">
        <f>Deelnemersoverzicht!$C$9</f>
        <v>0</v>
      </c>
      <c r="M14" s="250">
        <f>Deelnemersoverzicht!C28</f>
        <v>0</v>
      </c>
      <c r="N14" s="251">
        <v>13</v>
      </c>
      <c r="O14" s="252" t="str">
        <f>Financiering!H19</f>
        <v/>
      </c>
      <c r="P14" s="252" t="str">
        <f>Financiering!N19</f>
        <v/>
      </c>
      <c r="Q14" s="252" t="str">
        <f>Financiering!T19</f>
        <v/>
      </c>
      <c r="R14" s="253" t="str">
        <f>Financiering!Z19</f>
        <v/>
      </c>
    </row>
    <row r="15" spans="1:23" x14ac:dyDescent="0.2">
      <c r="A15" s="258">
        <f>'Resultaat 1'!B28</f>
        <v>0</v>
      </c>
      <c r="B15" s="138" t="str">
        <f>IFERROR(VLOOKUP(C15,Deelnemersoverzicht!$C$16:$G$66,6,0),"")</f>
        <v/>
      </c>
      <c r="C15" s="138">
        <f>'Resultaat 1'!C28</f>
        <v>0</v>
      </c>
      <c r="D15" s="247">
        <f>'Resultaat 1'!M28</f>
        <v>0</v>
      </c>
      <c r="E15" s="248">
        <f>'Resultaat 1'!N28</f>
        <v>0</v>
      </c>
      <c r="F15" s="138" t="s">
        <v>0</v>
      </c>
      <c r="G15" s="247">
        <f ca="1">VLOOKUP(C15,Financiering!$AO$7:$AS$57,5,0)*E15</f>
        <v>0</v>
      </c>
      <c r="H15" s="249" t="str">
        <f t="shared" si="0"/>
        <v/>
      </c>
      <c r="I15" s="136" t="str">
        <f>'Resultaat 1'!$B$2</f>
        <v>Resultaat 1</v>
      </c>
      <c r="J15" s="138" t="str">
        <f>Deelnemersoverzicht!$C$6</f>
        <v>[wordt door RVO ingevuld]</v>
      </c>
      <c r="K15" s="259">
        <f>Deelnemersoverzicht!$C$9</f>
        <v>0</v>
      </c>
      <c r="M15" s="250">
        <f>Deelnemersoverzicht!C29</f>
        <v>0</v>
      </c>
      <c r="N15" s="251">
        <v>14</v>
      </c>
      <c r="O15" s="252" t="str">
        <f>Financiering!H20</f>
        <v/>
      </c>
      <c r="P15" s="252" t="str">
        <f>Financiering!N20</f>
        <v/>
      </c>
      <c r="Q15" s="252" t="str">
        <f>Financiering!T20</f>
        <v/>
      </c>
      <c r="R15" s="253" t="str">
        <f>Financiering!Z20</f>
        <v/>
      </c>
    </row>
    <row r="16" spans="1:23" x14ac:dyDescent="0.2">
      <c r="A16" s="258">
        <f>'Resultaat 1'!B29</f>
        <v>0</v>
      </c>
      <c r="B16" s="138" t="str">
        <f>IFERROR(VLOOKUP(C16,Deelnemersoverzicht!$C$16:$G$66,6,0),"")</f>
        <v/>
      </c>
      <c r="C16" s="138">
        <f>'Resultaat 1'!C29</f>
        <v>0</v>
      </c>
      <c r="D16" s="247">
        <f>'Resultaat 1'!M29</f>
        <v>0</v>
      </c>
      <c r="E16" s="248">
        <f>'Resultaat 1'!N29</f>
        <v>0</v>
      </c>
      <c r="F16" s="138" t="s">
        <v>0</v>
      </c>
      <c r="G16" s="247">
        <f ca="1">VLOOKUP(C16,Financiering!$AO$7:$AS$57,5,0)*E16</f>
        <v>0</v>
      </c>
      <c r="H16" s="249" t="str">
        <f t="shared" si="0"/>
        <v/>
      </c>
      <c r="I16" s="136" t="str">
        <f>'Resultaat 1'!$B$2</f>
        <v>Resultaat 1</v>
      </c>
      <c r="J16" s="138" t="str">
        <f>Deelnemersoverzicht!$C$6</f>
        <v>[wordt door RVO ingevuld]</v>
      </c>
      <c r="K16" s="259">
        <f>Deelnemersoverzicht!$C$9</f>
        <v>0</v>
      </c>
      <c r="M16" s="250">
        <f>Deelnemersoverzicht!C30</f>
        <v>0</v>
      </c>
      <c r="N16" s="251">
        <v>15</v>
      </c>
      <c r="O16" s="252" t="str">
        <f>Financiering!H21</f>
        <v/>
      </c>
      <c r="P16" s="252" t="str">
        <f>Financiering!N21</f>
        <v/>
      </c>
      <c r="Q16" s="252" t="str">
        <f>Financiering!T21</f>
        <v/>
      </c>
      <c r="R16" s="253" t="str">
        <f>Financiering!Z21</f>
        <v/>
      </c>
    </row>
    <row r="17" spans="1:18" x14ac:dyDescent="0.2">
      <c r="A17" s="258">
        <f>'Resultaat 1'!B30</f>
        <v>0</v>
      </c>
      <c r="B17" s="138" t="str">
        <f>IFERROR(VLOOKUP(C17,Deelnemersoverzicht!$C$16:$G$66,6,0),"")</f>
        <v/>
      </c>
      <c r="C17" s="138">
        <f>'Resultaat 1'!C30</f>
        <v>0</v>
      </c>
      <c r="D17" s="247">
        <f>'Resultaat 1'!M30</f>
        <v>0</v>
      </c>
      <c r="E17" s="248">
        <f>'Resultaat 1'!N30</f>
        <v>0</v>
      </c>
      <c r="F17" s="138" t="s">
        <v>0</v>
      </c>
      <c r="G17" s="247">
        <f ca="1">VLOOKUP(C17,Financiering!$AO$7:$AS$57,5,0)*E17</f>
        <v>0</v>
      </c>
      <c r="H17" s="249" t="str">
        <f t="shared" si="0"/>
        <v/>
      </c>
      <c r="I17" s="136" t="str">
        <f>'Resultaat 1'!$B$2</f>
        <v>Resultaat 1</v>
      </c>
      <c r="J17" s="138" t="str">
        <f>Deelnemersoverzicht!$C$6</f>
        <v>[wordt door RVO ingevuld]</v>
      </c>
      <c r="K17" s="259">
        <f>Deelnemersoverzicht!$C$9</f>
        <v>0</v>
      </c>
      <c r="M17" s="250">
        <f>Deelnemersoverzicht!C31</f>
        <v>0</v>
      </c>
      <c r="N17" s="251">
        <v>16</v>
      </c>
      <c r="O17" s="252" t="str">
        <f>Financiering!H22</f>
        <v/>
      </c>
      <c r="P17" s="252" t="str">
        <f>Financiering!N22</f>
        <v/>
      </c>
      <c r="Q17" s="252" t="str">
        <f>Financiering!T22</f>
        <v/>
      </c>
      <c r="R17" s="253" t="str">
        <f>Financiering!Z22</f>
        <v/>
      </c>
    </row>
    <row r="18" spans="1:18" x14ac:dyDescent="0.2">
      <c r="A18" s="258">
        <f>'Resultaat 1'!B31</f>
        <v>0</v>
      </c>
      <c r="B18" s="138" t="str">
        <f>IFERROR(VLOOKUP(C18,Deelnemersoverzicht!$C$16:$G$66,6,0),"")</f>
        <v/>
      </c>
      <c r="C18" s="138">
        <f>'Resultaat 1'!C31</f>
        <v>0</v>
      </c>
      <c r="D18" s="247">
        <f>'Resultaat 1'!M31</f>
        <v>0</v>
      </c>
      <c r="E18" s="248">
        <f>'Resultaat 1'!N31</f>
        <v>0</v>
      </c>
      <c r="F18" s="138" t="s">
        <v>0</v>
      </c>
      <c r="G18" s="247">
        <f ca="1">VLOOKUP(C18,Financiering!$AO$7:$AS$57,5,0)*E18</f>
        <v>0</v>
      </c>
      <c r="H18" s="249" t="str">
        <f t="shared" si="0"/>
        <v/>
      </c>
      <c r="I18" s="136" t="str">
        <f>'Resultaat 1'!$B$2</f>
        <v>Resultaat 1</v>
      </c>
      <c r="J18" s="138" t="str">
        <f>Deelnemersoverzicht!$C$6</f>
        <v>[wordt door RVO ingevuld]</v>
      </c>
      <c r="K18" s="259">
        <f>Deelnemersoverzicht!$C$9</f>
        <v>0</v>
      </c>
      <c r="M18" s="250">
        <f>Deelnemersoverzicht!C32</f>
        <v>0</v>
      </c>
      <c r="N18" s="251">
        <v>17</v>
      </c>
      <c r="O18" s="252" t="str">
        <f>Financiering!H23</f>
        <v/>
      </c>
      <c r="P18" s="252" t="str">
        <f>Financiering!N23</f>
        <v/>
      </c>
      <c r="Q18" s="252" t="str">
        <f>Financiering!T23</f>
        <v/>
      </c>
      <c r="R18" s="253" t="str">
        <f>Financiering!Z23</f>
        <v/>
      </c>
    </row>
    <row r="19" spans="1:18" x14ac:dyDescent="0.2">
      <c r="A19" s="258">
        <f>'Resultaat 1'!B32</f>
        <v>0</v>
      </c>
      <c r="B19" s="138" t="str">
        <f>IFERROR(VLOOKUP(C19,Deelnemersoverzicht!$C$16:$G$66,6,0),"")</f>
        <v/>
      </c>
      <c r="C19" s="138">
        <f>'Resultaat 1'!C32</f>
        <v>0</v>
      </c>
      <c r="D19" s="247">
        <f>'Resultaat 1'!M32</f>
        <v>0</v>
      </c>
      <c r="E19" s="248">
        <f>'Resultaat 1'!N32</f>
        <v>0</v>
      </c>
      <c r="F19" s="138" t="s">
        <v>0</v>
      </c>
      <c r="G19" s="247">
        <f ca="1">VLOOKUP(C19,Financiering!$AO$7:$AS$57,5,0)*E19</f>
        <v>0</v>
      </c>
      <c r="H19" s="249" t="str">
        <f t="shared" si="0"/>
        <v/>
      </c>
      <c r="I19" s="136" t="str">
        <f>'Resultaat 1'!$B$2</f>
        <v>Resultaat 1</v>
      </c>
      <c r="J19" s="138" t="str">
        <f>Deelnemersoverzicht!$C$6</f>
        <v>[wordt door RVO ingevuld]</v>
      </c>
      <c r="K19" s="259">
        <f>Deelnemersoverzicht!$C$9</f>
        <v>0</v>
      </c>
      <c r="M19" s="250">
        <f>Deelnemersoverzicht!C33</f>
        <v>0</v>
      </c>
      <c r="N19" s="251">
        <v>18</v>
      </c>
      <c r="O19" s="252" t="str">
        <f>Financiering!H24</f>
        <v/>
      </c>
      <c r="P19" s="252" t="str">
        <f>Financiering!N24</f>
        <v/>
      </c>
      <c r="Q19" s="252" t="str">
        <f>Financiering!T24</f>
        <v/>
      </c>
      <c r="R19" s="253" t="str">
        <f>Financiering!Z24</f>
        <v/>
      </c>
    </row>
    <row r="20" spans="1:18" x14ac:dyDescent="0.2">
      <c r="A20" s="258">
        <f>'Resultaat 1'!B33</f>
        <v>0</v>
      </c>
      <c r="B20" s="138" t="str">
        <f>IFERROR(VLOOKUP(C20,Deelnemersoverzicht!$C$16:$G$66,6,0),"")</f>
        <v/>
      </c>
      <c r="C20" s="138">
        <f>'Resultaat 1'!C33</f>
        <v>0</v>
      </c>
      <c r="D20" s="247">
        <f>'Resultaat 1'!M33</f>
        <v>0</v>
      </c>
      <c r="E20" s="248">
        <f>'Resultaat 1'!N33</f>
        <v>0</v>
      </c>
      <c r="F20" s="138" t="s">
        <v>0</v>
      </c>
      <c r="G20" s="247">
        <f ca="1">VLOOKUP(C20,Financiering!$AO$7:$AS$57,5,0)*E20</f>
        <v>0</v>
      </c>
      <c r="H20" s="249" t="str">
        <f t="shared" si="0"/>
        <v/>
      </c>
      <c r="I20" s="136" t="str">
        <f>'Resultaat 1'!$B$2</f>
        <v>Resultaat 1</v>
      </c>
      <c r="J20" s="138" t="str">
        <f>Deelnemersoverzicht!$C$6</f>
        <v>[wordt door RVO ingevuld]</v>
      </c>
      <c r="K20" s="259">
        <f>Deelnemersoverzicht!$C$9</f>
        <v>0</v>
      </c>
      <c r="M20" s="250">
        <f>Deelnemersoverzicht!C34</f>
        <v>0</v>
      </c>
      <c r="N20" s="251">
        <v>19</v>
      </c>
      <c r="O20" s="252" t="str">
        <f>Financiering!H25</f>
        <v/>
      </c>
      <c r="P20" s="252" t="str">
        <f>Financiering!N25</f>
        <v/>
      </c>
      <c r="Q20" s="252" t="str">
        <f>Financiering!T25</f>
        <v/>
      </c>
      <c r="R20" s="253" t="str">
        <f>Financiering!Z25</f>
        <v/>
      </c>
    </row>
    <row r="21" spans="1:18" x14ac:dyDescent="0.2">
      <c r="A21" s="258">
        <f>'Resultaat 1'!B34</f>
        <v>0</v>
      </c>
      <c r="B21" s="138" t="str">
        <f>IFERROR(VLOOKUP(C21,Deelnemersoverzicht!$C$16:$G$66,6,0),"")</f>
        <v/>
      </c>
      <c r="C21" s="138">
        <f>'Resultaat 1'!C34</f>
        <v>0</v>
      </c>
      <c r="D21" s="247">
        <f>'Resultaat 1'!M34</f>
        <v>0</v>
      </c>
      <c r="E21" s="248">
        <f>'Resultaat 1'!N34</f>
        <v>0</v>
      </c>
      <c r="F21" s="138" t="s">
        <v>0</v>
      </c>
      <c r="G21" s="247">
        <f ca="1">VLOOKUP(C21,Financiering!$AO$7:$AS$57,5,0)*E21</f>
        <v>0</v>
      </c>
      <c r="H21" s="249" t="str">
        <f t="shared" si="0"/>
        <v/>
      </c>
      <c r="I21" s="136" t="str">
        <f>'Resultaat 1'!$B$2</f>
        <v>Resultaat 1</v>
      </c>
      <c r="J21" s="138" t="str">
        <f>Deelnemersoverzicht!$C$6</f>
        <v>[wordt door RVO ingevuld]</v>
      </c>
      <c r="K21" s="259">
        <f>Deelnemersoverzicht!$C$9</f>
        <v>0</v>
      </c>
      <c r="M21" s="250">
        <f>Deelnemersoverzicht!C35</f>
        <v>0</v>
      </c>
      <c r="N21" s="251">
        <v>20</v>
      </c>
      <c r="O21" s="252" t="str">
        <f>Financiering!H26</f>
        <v/>
      </c>
      <c r="P21" s="252" t="str">
        <f>Financiering!N26</f>
        <v/>
      </c>
      <c r="Q21" s="252" t="str">
        <f>Financiering!T26</f>
        <v/>
      </c>
      <c r="R21" s="253" t="str">
        <f>Financiering!Z26</f>
        <v/>
      </c>
    </row>
    <row r="22" spans="1:18" x14ac:dyDescent="0.2">
      <c r="A22" s="258">
        <f>'Resultaat 1'!B35</f>
        <v>0</v>
      </c>
      <c r="B22" s="138" t="str">
        <f>IFERROR(VLOOKUP(C22,Deelnemersoverzicht!$C$16:$G$66,6,0),"")</f>
        <v/>
      </c>
      <c r="C22" s="138">
        <f>'Resultaat 1'!C35</f>
        <v>0</v>
      </c>
      <c r="D22" s="247">
        <f>'Resultaat 1'!M35</f>
        <v>0</v>
      </c>
      <c r="E22" s="248">
        <f>'Resultaat 1'!N35</f>
        <v>0</v>
      </c>
      <c r="F22" s="138" t="s">
        <v>0</v>
      </c>
      <c r="G22" s="247">
        <f ca="1">VLOOKUP(C22,Financiering!$AO$7:$AS$57,5,0)*E22</f>
        <v>0</v>
      </c>
      <c r="H22" s="249" t="str">
        <f t="shared" si="0"/>
        <v/>
      </c>
      <c r="I22" s="136" t="str">
        <f>'Resultaat 1'!$B$2</f>
        <v>Resultaat 1</v>
      </c>
      <c r="J22" s="138" t="str">
        <f>Deelnemersoverzicht!$C$6</f>
        <v>[wordt door RVO ingevuld]</v>
      </c>
      <c r="K22" s="259">
        <f>Deelnemersoverzicht!$C$9</f>
        <v>0</v>
      </c>
      <c r="M22" s="250">
        <f>Deelnemersoverzicht!C36</f>
        <v>0</v>
      </c>
      <c r="N22" s="251">
        <v>21</v>
      </c>
      <c r="O22" s="252" t="str">
        <f>Financiering!H27</f>
        <v/>
      </c>
      <c r="P22" s="252" t="str">
        <f>Financiering!N27</f>
        <v/>
      </c>
      <c r="Q22" s="252" t="str">
        <f>Financiering!T27</f>
        <v/>
      </c>
      <c r="R22" s="253" t="str">
        <f>Financiering!Z27</f>
        <v/>
      </c>
    </row>
    <row r="23" spans="1:18" x14ac:dyDescent="0.2">
      <c r="A23" s="258">
        <f>'Resultaat 1'!B36</f>
        <v>0</v>
      </c>
      <c r="B23" s="138" t="str">
        <f>IFERROR(VLOOKUP(C23,Deelnemersoverzicht!$C$16:$G$66,6,0),"")</f>
        <v/>
      </c>
      <c r="C23" s="138">
        <f>'Resultaat 1'!C36</f>
        <v>0</v>
      </c>
      <c r="D23" s="247">
        <f>'Resultaat 1'!M36</f>
        <v>0</v>
      </c>
      <c r="E23" s="248">
        <f>'Resultaat 1'!N36</f>
        <v>0</v>
      </c>
      <c r="F23" s="138" t="s">
        <v>0</v>
      </c>
      <c r="G23" s="247">
        <f ca="1">VLOOKUP(C23,Financiering!$AO$7:$AS$57,5,0)*E23</f>
        <v>0</v>
      </c>
      <c r="H23" s="249" t="str">
        <f t="shared" si="0"/>
        <v/>
      </c>
      <c r="I23" s="136" t="str">
        <f>'Resultaat 1'!$B$2</f>
        <v>Resultaat 1</v>
      </c>
      <c r="J23" s="138" t="str">
        <f>Deelnemersoverzicht!$C$6</f>
        <v>[wordt door RVO ingevuld]</v>
      </c>
      <c r="K23" s="259">
        <f>Deelnemersoverzicht!$C$9</f>
        <v>0</v>
      </c>
      <c r="M23" s="250">
        <f>Deelnemersoverzicht!C37</f>
        <v>0</v>
      </c>
      <c r="N23" s="251">
        <v>22</v>
      </c>
      <c r="O23" s="252" t="str">
        <f>Financiering!H28</f>
        <v/>
      </c>
      <c r="P23" s="252" t="str">
        <f>Financiering!N28</f>
        <v/>
      </c>
      <c r="Q23" s="252" t="str">
        <f>Financiering!T28</f>
        <v/>
      </c>
      <c r="R23" s="253" t="str">
        <f>Financiering!Z28</f>
        <v/>
      </c>
    </row>
    <row r="24" spans="1:18" x14ac:dyDescent="0.2">
      <c r="A24" s="258">
        <f>'Resultaat 1'!B37</f>
        <v>0</v>
      </c>
      <c r="B24" s="138" t="str">
        <f>IFERROR(VLOOKUP(C24,Deelnemersoverzicht!$C$16:$G$66,6,0),"")</f>
        <v/>
      </c>
      <c r="C24" s="138">
        <f>'Resultaat 1'!C37</f>
        <v>0</v>
      </c>
      <c r="D24" s="247">
        <f>'Resultaat 1'!M37</f>
        <v>0</v>
      </c>
      <c r="E24" s="248">
        <f>'Resultaat 1'!N37</f>
        <v>0</v>
      </c>
      <c r="F24" s="138" t="s">
        <v>0</v>
      </c>
      <c r="G24" s="247">
        <f ca="1">VLOOKUP(C24,Financiering!$AO$7:$AS$57,5,0)*E24</f>
        <v>0</v>
      </c>
      <c r="H24" s="249" t="str">
        <f t="shared" si="0"/>
        <v/>
      </c>
      <c r="I24" s="136" t="str">
        <f>'Resultaat 1'!$B$2</f>
        <v>Resultaat 1</v>
      </c>
      <c r="J24" s="138" t="str">
        <f>Deelnemersoverzicht!$C$6</f>
        <v>[wordt door RVO ingevuld]</v>
      </c>
      <c r="K24" s="259">
        <f>Deelnemersoverzicht!$C$9</f>
        <v>0</v>
      </c>
      <c r="M24" s="250">
        <f>Deelnemersoverzicht!C38</f>
        <v>0</v>
      </c>
      <c r="N24" s="251">
        <v>23</v>
      </c>
      <c r="O24" s="252" t="str">
        <f>Financiering!H29</f>
        <v/>
      </c>
      <c r="P24" s="252" t="str">
        <f>Financiering!N29</f>
        <v/>
      </c>
      <c r="Q24" s="252" t="str">
        <f>Financiering!T29</f>
        <v/>
      </c>
      <c r="R24" s="253" t="str">
        <f>Financiering!Z29</f>
        <v/>
      </c>
    </row>
    <row r="25" spans="1:18" x14ac:dyDescent="0.2">
      <c r="A25" s="258">
        <f>'Resultaat 1'!B38</f>
        <v>0</v>
      </c>
      <c r="B25" s="138" t="str">
        <f>IFERROR(VLOOKUP(C25,Deelnemersoverzicht!$C$16:$G$66,6,0),"")</f>
        <v/>
      </c>
      <c r="C25" s="138">
        <f>'Resultaat 1'!C38</f>
        <v>0</v>
      </c>
      <c r="D25" s="247">
        <f>'Resultaat 1'!M38</f>
        <v>0</v>
      </c>
      <c r="E25" s="248">
        <f>'Resultaat 1'!N38</f>
        <v>0</v>
      </c>
      <c r="F25" s="138" t="s">
        <v>0</v>
      </c>
      <c r="G25" s="247">
        <f ca="1">VLOOKUP(C25,Financiering!$AO$7:$AS$57,5,0)*E25</f>
        <v>0</v>
      </c>
      <c r="H25" s="249" t="str">
        <f t="shared" si="0"/>
        <v/>
      </c>
      <c r="I25" s="136" t="str">
        <f>'Resultaat 1'!$B$2</f>
        <v>Resultaat 1</v>
      </c>
      <c r="J25" s="138" t="str">
        <f>Deelnemersoverzicht!$C$6</f>
        <v>[wordt door RVO ingevuld]</v>
      </c>
      <c r="K25" s="259">
        <f>Deelnemersoverzicht!$C$9</f>
        <v>0</v>
      </c>
      <c r="M25" s="250">
        <f>Deelnemersoverzicht!C39</f>
        <v>0</v>
      </c>
      <c r="N25" s="251">
        <v>24</v>
      </c>
      <c r="O25" s="252" t="str">
        <f>Financiering!H30</f>
        <v/>
      </c>
      <c r="P25" s="252" t="str">
        <f>Financiering!N30</f>
        <v/>
      </c>
      <c r="Q25" s="252" t="str">
        <f>Financiering!T30</f>
        <v/>
      </c>
      <c r="R25" s="253" t="str">
        <f>Financiering!Z30</f>
        <v/>
      </c>
    </row>
    <row r="26" spans="1:18" x14ac:dyDescent="0.2">
      <c r="A26" s="258">
        <f>'Resultaat 1'!B39</f>
        <v>0</v>
      </c>
      <c r="B26" s="138" t="str">
        <f>IFERROR(VLOOKUP(C26,Deelnemersoverzicht!$C$16:$G$66,6,0),"")</f>
        <v/>
      </c>
      <c r="C26" s="138">
        <f>'Resultaat 1'!C39</f>
        <v>0</v>
      </c>
      <c r="D26" s="247">
        <f>'Resultaat 1'!M39</f>
        <v>0</v>
      </c>
      <c r="E26" s="248">
        <f>'Resultaat 1'!N39</f>
        <v>0</v>
      </c>
      <c r="F26" s="138" t="s">
        <v>0</v>
      </c>
      <c r="G26" s="247">
        <f ca="1">VLOOKUP(C26,Financiering!$AO$7:$AS$57,5,0)*E26</f>
        <v>0</v>
      </c>
      <c r="H26" s="249" t="str">
        <f t="shared" si="0"/>
        <v/>
      </c>
      <c r="I26" s="136" t="str">
        <f>'Resultaat 1'!$B$2</f>
        <v>Resultaat 1</v>
      </c>
      <c r="J26" s="138" t="str">
        <f>Deelnemersoverzicht!$C$6</f>
        <v>[wordt door RVO ingevuld]</v>
      </c>
      <c r="K26" s="259">
        <f>Deelnemersoverzicht!$C$9</f>
        <v>0</v>
      </c>
      <c r="M26" s="250">
        <f>Deelnemersoverzicht!C40</f>
        <v>0</v>
      </c>
      <c r="N26" s="251">
        <v>25</v>
      </c>
      <c r="O26" s="252" t="str">
        <f>Financiering!H31</f>
        <v/>
      </c>
      <c r="P26" s="252" t="str">
        <f>Financiering!N31</f>
        <v/>
      </c>
      <c r="Q26" s="252" t="str">
        <f>Financiering!T31</f>
        <v/>
      </c>
      <c r="R26" s="253" t="str">
        <f>Financiering!Z31</f>
        <v/>
      </c>
    </row>
    <row r="27" spans="1:18" x14ac:dyDescent="0.2">
      <c r="A27" s="258">
        <f>'Resultaat 1'!B40</f>
        <v>0</v>
      </c>
      <c r="B27" s="138" t="str">
        <f>IFERROR(VLOOKUP(C27,Deelnemersoverzicht!$C$16:$G$66,6,0),"")</f>
        <v/>
      </c>
      <c r="C27" s="138">
        <f>'Resultaat 1'!C40</f>
        <v>0</v>
      </c>
      <c r="D27" s="247">
        <f>'Resultaat 1'!M40</f>
        <v>0</v>
      </c>
      <c r="E27" s="248">
        <f>'Resultaat 1'!N40</f>
        <v>0</v>
      </c>
      <c r="F27" s="138" t="s">
        <v>0</v>
      </c>
      <c r="G27" s="247">
        <f ca="1">VLOOKUP(C27,Financiering!$AO$7:$AS$57,5,0)*E27</f>
        <v>0</v>
      </c>
      <c r="H27" s="249" t="str">
        <f t="shared" si="0"/>
        <v/>
      </c>
      <c r="I27" s="136" t="str">
        <f>'Resultaat 1'!$B$2</f>
        <v>Resultaat 1</v>
      </c>
      <c r="J27" s="138" t="str">
        <f>Deelnemersoverzicht!$C$6</f>
        <v>[wordt door RVO ingevuld]</v>
      </c>
      <c r="K27" s="259">
        <f>Deelnemersoverzicht!$C$9</f>
        <v>0</v>
      </c>
      <c r="M27" s="250">
        <f>Deelnemersoverzicht!C41</f>
        <v>0</v>
      </c>
      <c r="N27" s="251">
        <v>26</v>
      </c>
      <c r="O27" s="252" t="str">
        <f>Financiering!H32</f>
        <v/>
      </c>
      <c r="P27" s="252" t="str">
        <f>Financiering!N32</f>
        <v/>
      </c>
      <c r="Q27" s="252" t="str">
        <f>Financiering!T32</f>
        <v/>
      </c>
      <c r="R27" s="253" t="str">
        <f>Financiering!Z32</f>
        <v/>
      </c>
    </row>
    <row r="28" spans="1:18" x14ac:dyDescent="0.2">
      <c r="A28" s="258">
        <f>'Resultaat 1'!B41</f>
        <v>0</v>
      </c>
      <c r="B28" s="138" t="str">
        <f>IFERROR(VLOOKUP(C28,Deelnemersoverzicht!$C$16:$G$66,6,0),"")</f>
        <v/>
      </c>
      <c r="C28" s="138">
        <f>'Resultaat 1'!C41</f>
        <v>0</v>
      </c>
      <c r="D28" s="247">
        <f>'Resultaat 1'!M41</f>
        <v>0</v>
      </c>
      <c r="E28" s="248">
        <f>'Resultaat 1'!N41</f>
        <v>0</v>
      </c>
      <c r="F28" s="138" t="s">
        <v>0</v>
      </c>
      <c r="G28" s="247">
        <f ca="1">VLOOKUP(C28,Financiering!$AO$7:$AS$57,5,0)*E28</f>
        <v>0</v>
      </c>
      <c r="H28" s="249" t="str">
        <f t="shared" si="0"/>
        <v/>
      </c>
      <c r="I28" s="136" t="str">
        <f>'Resultaat 1'!$B$2</f>
        <v>Resultaat 1</v>
      </c>
      <c r="J28" s="138" t="str">
        <f>Deelnemersoverzicht!$C$6</f>
        <v>[wordt door RVO ingevuld]</v>
      </c>
      <c r="K28" s="259">
        <f>Deelnemersoverzicht!$C$9</f>
        <v>0</v>
      </c>
      <c r="M28" s="250">
        <f>Deelnemersoverzicht!C42</f>
        <v>0</v>
      </c>
      <c r="N28" s="251">
        <v>27</v>
      </c>
      <c r="O28" s="252" t="str">
        <f>Financiering!H33</f>
        <v/>
      </c>
      <c r="P28" s="252" t="str">
        <f>Financiering!N33</f>
        <v/>
      </c>
      <c r="Q28" s="252" t="str">
        <f>Financiering!T33</f>
        <v/>
      </c>
      <c r="R28" s="253" t="str">
        <f>Financiering!Z33</f>
        <v/>
      </c>
    </row>
    <row r="29" spans="1:18" x14ac:dyDescent="0.2">
      <c r="A29" s="258">
        <f>'Resultaat 1'!B42</f>
        <v>0</v>
      </c>
      <c r="B29" s="138" t="str">
        <f>IFERROR(VLOOKUP(C29,Deelnemersoverzicht!$C$16:$G$66,6,0),"")</f>
        <v/>
      </c>
      <c r="C29" s="138">
        <f>'Resultaat 1'!C42</f>
        <v>0</v>
      </c>
      <c r="D29" s="247">
        <f>'Resultaat 1'!M42</f>
        <v>0</v>
      </c>
      <c r="E29" s="248">
        <f>'Resultaat 1'!N42</f>
        <v>0</v>
      </c>
      <c r="F29" s="138" t="s">
        <v>0</v>
      </c>
      <c r="G29" s="247">
        <f ca="1">VLOOKUP(C29,Financiering!$AO$7:$AS$57,5,0)*E29</f>
        <v>0</v>
      </c>
      <c r="H29" s="249" t="str">
        <f t="shared" si="0"/>
        <v/>
      </c>
      <c r="I29" s="136" t="str">
        <f>'Resultaat 1'!$B$2</f>
        <v>Resultaat 1</v>
      </c>
      <c r="J29" s="138" t="str">
        <f>Deelnemersoverzicht!$C$6</f>
        <v>[wordt door RVO ingevuld]</v>
      </c>
      <c r="K29" s="259">
        <f>Deelnemersoverzicht!$C$9</f>
        <v>0</v>
      </c>
      <c r="M29" s="250">
        <f>Deelnemersoverzicht!C43</f>
        <v>0</v>
      </c>
      <c r="N29" s="251">
        <v>28</v>
      </c>
      <c r="O29" s="252" t="str">
        <f>Financiering!H34</f>
        <v/>
      </c>
      <c r="P29" s="252" t="str">
        <f>Financiering!N34</f>
        <v/>
      </c>
      <c r="Q29" s="252" t="str">
        <f>Financiering!T34</f>
        <v/>
      </c>
      <c r="R29" s="253" t="str">
        <f>Financiering!Z34</f>
        <v/>
      </c>
    </row>
    <row r="30" spans="1:18" x14ac:dyDescent="0.2">
      <c r="A30" s="258">
        <f>'Resultaat 1'!B43</f>
        <v>0</v>
      </c>
      <c r="B30" s="138" t="str">
        <f>IFERROR(VLOOKUP(C30,Deelnemersoverzicht!$C$16:$G$66,6,0),"")</f>
        <v/>
      </c>
      <c r="C30" s="138">
        <f>'Resultaat 1'!C43</f>
        <v>0</v>
      </c>
      <c r="D30" s="247">
        <f>'Resultaat 1'!M43</f>
        <v>0</v>
      </c>
      <c r="E30" s="248">
        <f>'Resultaat 1'!N43</f>
        <v>0</v>
      </c>
      <c r="F30" s="138" t="s">
        <v>0</v>
      </c>
      <c r="G30" s="247">
        <f ca="1">VLOOKUP(C30,Financiering!$AO$7:$AS$57,5,0)*E30</f>
        <v>0</v>
      </c>
      <c r="H30" s="249" t="str">
        <f t="shared" si="0"/>
        <v/>
      </c>
      <c r="I30" s="136" t="str">
        <f>'Resultaat 1'!$B$2</f>
        <v>Resultaat 1</v>
      </c>
      <c r="J30" s="138" t="str">
        <f>Deelnemersoverzicht!$C$6</f>
        <v>[wordt door RVO ingevuld]</v>
      </c>
      <c r="K30" s="259">
        <f>Deelnemersoverzicht!$C$9</f>
        <v>0</v>
      </c>
      <c r="M30" s="250">
        <f>Deelnemersoverzicht!C44</f>
        <v>0</v>
      </c>
      <c r="N30" s="251">
        <v>29</v>
      </c>
      <c r="O30" s="252" t="str">
        <f>Financiering!H35</f>
        <v/>
      </c>
      <c r="P30" s="252" t="str">
        <f>Financiering!N35</f>
        <v/>
      </c>
      <c r="Q30" s="252" t="str">
        <f>Financiering!T35</f>
        <v/>
      </c>
      <c r="R30" s="253" t="str">
        <f>Financiering!Z35</f>
        <v/>
      </c>
    </row>
    <row r="31" spans="1:18" x14ac:dyDescent="0.2">
      <c r="A31" s="258">
        <f>'Resultaat 1'!B44</f>
        <v>0</v>
      </c>
      <c r="B31" s="138" t="str">
        <f>IFERROR(VLOOKUP(C31,Deelnemersoverzicht!$C$16:$G$66,6,0),"")</f>
        <v/>
      </c>
      <c r="C31" s="138">
        <f>'Resultaat 1'!C44</f>
        <v>0</v>
      </c>
      <c r="D31" s="247">
        <f>'Resultaat 1'!M44</f>
        <v>0</v>
      </c>
      <c r="E31" s="248">
        <f>'Resultaat 1'!N44</f>
        <v>0</v>
      </c>
      <c r="F31" s="138" t="s">
        <v>0</v>
      </c>
      <c r="G31" s="247">
        <f ca="1">VLOOKUP(C31,Financiering!$AO$7:$AS$57,5,0)*E31</f>
        <v>0</v>
      </c>
      <c r="H31" s="249" t="str">
        <f t="shared" si="0"/>
        <v/>
      </c>
      <c r="I31" s="136" t="str">
        <f>'Resultaat 1'!$B$2</f>
        <v>Resultaat 1</v>
      </c>
      <c r="J31" s="138" t="str">
        <f>Deelnemersoverzicht!$C$6</f>
        <v>[wordt door RVO ingevuld]</v>
      </c>
      <c r="K31" s="259">
        <f>Deelnemersoverzicht!$C$9</f>
        <v>0</v>
      </c>
      <c r="M31" s="250">
        <f>Deelnemersoverzicht!C45</f>
        <v>0</v>
      </c>
      <c r="N31" s="251">
        <v>30</v>
      </c>
      <c r="O31" s="252" t="str">
        <f>Financiering!H36</f>
        <v/>
      </c>
      <c r="P31" s="252" t="str">
        <f>Financiering!N36</f>
        <v/>
      </c>
      <c r="Q31" s="252" t="str">
        <f>Financiering!T36</f>
        <v/>
      </c>
      <c r="R31" s="253" t="str">
        <f>Financiering!Z36</f>
        <v/>
      </c>
    </row>
    <row r="32" spans="1:18" x14ac:dyDescent="0.2">
      <c r="A32" s="258">
        <f>'Resultaat 1'!B45</f>
        <v>0</v>
      </c>
      <c r="B32" s="138" t="str">
        <f>IFERROR(VLOOKUP(C32,Deelnemersoverzicht!$C$16:$G$66,6,0),"")</f>
        <v/>
      </c>
      <c r="C32" s="138">
        <f>'Resultaat 1'!C45</f>
        <v>0</v>
      </c>
      <c r="D32" s="247">
        <f>'Resultaat 1'!M45</f>
        <v>0</v>
      </c>
      <c r="E32" s="248">
        <f>'Resultaat 1'!N45</f>
        <v>0</v>
      </c>
      <c r="F32" s="138" t="s">
        <v>0</v>
      </c>
      <c r="G32" s="247">
        <f ca="1">VLOOKUP(C32,Financiering!$AO$7:$AS$57,5,0)*E32</f>
        <v>0</v>
      </c>
      <c r="H32" s="249" t="str">
        <f t="shared" si="0"/>
        <v/>
      </c>
      <c r="I32" s="136" t="str">
        <f>'Resultaat 1'!$B$2</f>
        <v>Resultaat 1</v>
      </c>
      <c r="J32" s="138" t="str">
        <f>Deelnemersoverzicht!$C$6</f>
        <v>[wordt door RVO ingevuld]</v>
      </c>
      <c r="K32" s="259">
        <f>Deelnemersoverzicht!$C$9</f>
        <v>0</v>
      </c>
      <c r="M32" s="250">
        <f>Deelnemersoverzicht!C46</f>
        <v>0</v>
      </c>
      <c r="N32" s="251">
        <v>31</v>
      </c>
      <c r="O32" s="252" t="str">
        <f>Financiering!H37</f>
        <v/>
      </c>
      <c r="P32" s="252" t="str">
        <f>Financiering!N37</f>
        <v/>
      </c>
      <c r="Q32" s="252" t="str">
        <f>Financiering!T37</f>
        <v/>
      </c>
      <c r="R32" s="253" t="str">
        <f>Financiering!Z37</f>
        <v/>
      </c>
    </row>
    <row r="33" spans="1:18" x14ac:dyDescent="0.2">
      <c r="A33" s="258">
        <f>'Resultaat 1'!B46</f>
        <v>0</v>
      </c>
      <c r="B33" s="138" t="str">
        <f>IFERROR(VLOOKUP(C33,Deelnemersoverzicht!$C$16:$G$66,6,0),"")</f>
        <v/>
      </c>
      <c r="C33" s="138">
        <f>'Resultaat 1'!C46</f>
        <v>0</v>
      </c>
      <c r="D33" s="247">
        <f>'Resultaat 1'!M46</f>
        <v>0</v>
      </c>
      <c r="E33" s="248">
        <f>'Resultaat 1'!N46</f>
        <v>0</v>
      </c>
      <c r="F33" s="138" t="s">
        <v>0</v>
      </c>
      <c r="G33" s="247">
        <f ca="1">VLOOKUP(C33,Financiering!$AO$7:$AS$57,5,0)*E33</f>
        <v>0</v>
      </c>
      <c r="H33" s="249" t="str">
        <f t="shared" si="0"/>
        <v/>
      </c>
      <c r="I33" s="136" t="str">
        <f>'Resultaat 1'!$B$2</f>
        <v>Resultaat 1</v>
      </c>
      <c r="J33" s="138" t="str">
        <f>Deelnemersoverzicht!$C$6</f>
        <v>[wordt door RVO ingevuld]</v>
      </c>
      <c r="K33" s="259">
        <f>Deelnemersoverzicht!$C$9</f>
        <v>0</v>
      </c>
      <c r="M33" s="250">
        <f>Deelnemersoverzicht!C47</f>
        <v>0</v>
      </c>
      <c r="N33" s="251">
        <v>32</v>
      </c>
      <c r="O33" s="252" t="str">
        <f>Financiering!H38</f>
        <v/>
      </c>
      <c r="P33" s="252" t="str">
        <f>Financiering!N38</f>
        <v/>
      </c>
      <c r="Q33" s="252" t="str">
        <f>Financiering!T38</f>
        <v/>
      </c>
      <c r="R33" s="253" t="str">
        <f>Financiering!Z38</f>
        <v/>
      </c>
    </row>
    <row r="34" spans="1:18" x14ac:dyDescent="0.2">
      <c r="A34" s="258">
        <f>'Resultaat 1'!B47</f>
        <v>0</v>
      </c>
      <c r="B34" s="138" t="str">
        <f>IFERROR(VLOOKUP(C34,Deelnemersoverzicht!$C$16:$G$66,6,0),"")</f>
        <v/>
      </c>
      <c r="C34" s="138">
        <f>'Resultaat 1'!C47</f>
        <v>0</v>
      </c>
      <c r="D34" s="247">
        <f>'Resultaat 1'!M47</f>
        <v>0</v>
      </c>
      <c r="E34" s="248">
        <f>'Resultaat 1'!N47</f>
        <v>0</v>
      </c>
      <c r="F34" s="138" t="s">
        <v>0</v>
      </c>
      <c r="G34" s="247">
        <f ca="1">VLOOKUP(C34,Financiering!$AO$7:$AS$57,5,0)*E34</f>
        <v>0</v>
      </c>
      <c r="H34" s="249" t="str">
        <f t="shared" si="0"/>
        <v/>
      </c>
      <c r="I34" s="136" t="str">
        <f>'Resultaat 1'!$B$2</f>
        <v>Resultaat 1</v>
      </c>
      <c r="J34" s="138" t="str">
        <f>Deelnemersoverzicht!$C$6</f>
        <v>[wordt door RVO ingevuld]</v>
      </c>
      <c r="K34" s="259">
        <f>Deelnemersoverzicht!$C$9</f>
        <v>0</v>
      </c>
      <c r="M34" s="250">
        <f>Deelnemersoverzicht!C48</f>
        <v>0</v>
      </c>
      <c r="N34" s="251">
        <v>33</v>
      </c>
      <c r="O34" s="252" t="str">
        <f>Financiering!H39</f>
        <v/>
      </c>
      <c r="P34" s="252" t="str">
        <f>Financiering!N39</f>
        <v/>
      </c>
      <c r="Q34" s="252" t="str">
        <f>Financiering!T39</f>
        <v/>
      </c>
      <c r="R34" s="253" t="str">
        <f>Financiering!Z39</f>
        <v/>
      </c>
    </row>
    <row r="35" spans="1:18" x14ac:dyDescent="0.2">
      <c r="A35" s="258">
        <f>'Resultaat 1'!B48</f>
        <v>0</v>
      </c>
      <c r="B35" s="138" t="str">
        <f>IFERROR(VLOOKUP(C35,Deelnemersoverzicht!$C$16:$G$66,6,0),"")</f>
        <v/>
      </c>
      <c r="C35" s="138">
        <f>'Resultaat 1'!C48</f>
        <v>0</v>
      </c>
      <c r="D35" s="247">
        <f>'Resultaat 1'!M48</f>
        <v>0</v>
      </c>
      <c r="E35" s="248">
        <f>'Resultaat 1'!N48</f>
        <v>0</v>
      </c>
      <c r="F35" s="138" t="s">
        <v>0</v>
      </c>
      <c r="G35" s="247">
        <f ca="1">VLOOKUP(C35,Financiering!$AO$7:$AS$57,5,0)*E35</f>
        <v>0</v>
      </c>
      <c r="H35" s="249" t="str">
        <f t="shared" si="0"/>
        <v/>
      </c>
      <c r="I35" s="136" t="str">
        <f>'Resultaat 1'!$B$2</f>
        <v>Resultaat 1</v>
      </c>
      <c r="J35" s="138" t="str">
        <f>Deelnemersoverzicht!$C$6</f>
        <v>[wordt door RVO ingevuld]</v>
      </c>
      <c r="K35" s="259">
        <f>Deelnemersoverzicht!$C$9</f>
        <v>0</v>
      </c>
      <c r="M35" s="250">
        <f>Deelnemersoverzicht!C49</f>
        <v>0</v>
      </c>
      <c r="N35" s="251">
        <v>34</v>
      </c>
      <c r="O35" s="252" t="str">
        <f>Financiering!H40</f>
        <v/>
      </c>
      <c r="P35" s="252" t="str">
        <f>Financiering!N40</f>
        <v/>
      </c>
      <c r="Q35" s="252" t="str">
        <f>Financiering!T40</f>
        <v/>
      </c>
      <c r="R35" s="253" t="str">
        <f>Financiering!Z40</f>
        <v/>
      </c>
    </row>
    <row r="36" spans="1:18" x14ac:dyDescent="0.2">
      <c r="A36" s="258">
        <f>'Resultaat 1'!B49</f>
        <v>0</v>
      </c>
      <c r="B36" s="138" t="str">
        <f>IFERROR(VLOOKUP(C36,Deelnemersoverzicht!$C$16:$G$66,6,0),"")</f>
        <v/>
      </c>
      <c r="C36" s="138">
        <f>'Resultaat 1'!C49</f>
        <v>0</v>
      </c>
      <c r="D36" s="247">
        <f>'Resultaat 1'!M49</f>
        <v>0</v>
      </c>
      <c r="E36" s="248">
        <f>'Resultaat 1'!N49</f>
        <v>0</v>
      </c>
      <c r="F36" s="138" t="s">
        <v>0</v>
      </c>
      <c r="G36" s="247">
        <f ca="1">VLOOKUP(C36,Financiering!$AO$7:$AS$57,5,0)*E36</f>
        <v>0</v>
      </c>
      <c r="H36" s="249" t="str">
        <f t="shared" si="0"/>
        <v/>
      </c>
      <c r="I36" s="136" t="str">
        <f>'Resultaat 1'!$B$2</f>
        <v>Resultaat 1</v>
      </c>
      <c r="J36" s="138" t="str">
        <f>Deelnemersoverzicht!$C$6</f>
        <v>[wordt door RVO ingevuld]</v>
      </c>
      <c r="K36" s="259">
        <f>Deelnemersoverzicht!$C$9</f>
        <v>0</v>
      </c>
      <c r="M36" s="250">
        <f>Deelnemersoverzicht!C50</f>
        <v>0</v>
      </c>
      <c r="N36" s="251">
        <v>35</v>
      </c>
      <c r="O36" s="252" t="str">
        <f>Financiering!H41</f>
        <v/>
      </c>
      <c r="P36" s="252" t="str">
        <f>Financiering!N41</f>
        <v/>
      </c>
      <c r="Q36" s="252" t="str">
        <f>Financiering!T41</f>
        <v/>
      </c>
      <c r="R36" s="253" t="str">
        <f>Financiering!Z41</f>
        <v/>
      </c>
    </row>
    <row r="37" spans="1:18" x14ac:dyDescent="0.2">
      <c r="A37" s="258">
        <f>'Resultaat 1'!B50</f>
        <v>0</v>
      </c>
      <c r="B37" s="138" t="str">
        <f>IFERROR(VLOOKUP(C37,Deelnemersoverzicht!$C$16:$G$66,6,0),"")</f>
        <v/>
      </c>
      <c r="C37" s="138">
        <f>'Resultaat 1'!C50</f>
        <v>0</v>
      </c>
      <c r="D37" s="247">
        <f>'Resultaat 1'!M50</f>
        <v>0</v>
      </c>
      <c r="E37" s="248">
        <f>'Resultaat 1'!N50</f>
        <v>0</v>
      </c>
      <c r="F37" s="138" t="s">
        <v>0</v>
      </c>
      <c r="G37" s="247">
        <f ca="1">VLOOKUP(C37,Financiering!$AO$7:$AS$57,5,0)*E37</f>
        <v>0</v>
      </c>
      <c r="H37" s="249" t="str">
        <f t="shared" si="0"/>
        <v/>
      </c>
      <c r="I37" s="136" t="str">
        <f>'Resultaat 1'!$B$2</f>
        <v>Resultaat 1</v>
      </c>
      <c r="J37" s="138" t="str">
        <f>Deelnemersoverzicht!$C$6</f>
        <v>[wordt door RVO ingevuld]</v>
      </c>
      <c r="K37" s="259">
        <f>Deelnemersoverzicht!$C$9</f>
        <v>0</v>
      </c>
      <c r="M37" s="250">
        <f>Deelnemersoverzicht!C51</f>
        <v>0</v>
      </c>
      <c r="N37" s="251">
        <v>36</v>
      </c>
      <c r="O37" s="252" t="str">
        <f>Financiering!H42</f>
        <v/>
      </c>
      <c r="P37" s="252" t="str">
        <f>Financiering!N42</f>
        <v/>
      </c>
      <c r="Q37" s="252" t="str">
        <f>Financiering!T42</f>
        <v/>
      </c>
      <c r="R37" s="253" t="str">
        <f>Financiering!Z42</f>
        <v/>
      </c>
    </row>
    <row r="38" spans="1:18" x14ac:dyDescent="0.2">
      <c r="A38" s="258">
        <f>'Resultaat 1'!B51</f>
        <v>0</v>
      </c>
      <c r="B38" s="138" t="str">
        <f>IFERROR(VLOOKUP(C38,Deelnemersoverzicht!$C$16:$G$66,6,0),"")</f>
        <v/>
      </c>
      <c r="C38" s="138">
        <f>'Resultaat 1'!C51</f>
        <v>0</v>
      </c>
      <c r="D38" s="247">
        <f>'Resultaat 1'!M51</f>
        <v>0</v>
      </c>
      <c r="E38" s="248">
        <f>'Resultaat 1'!N51</f>
        <v>0</v>
      </c>
      <c r="F38" s="138" t="s">
        <v>0</v>
      </c>
      <c r="G38" s="247">
        <f ca="1">VLOOKUP(C38,Financiering!$AO$7:$AS$57,5,0)*E38</f>
        <v>0</v>
      </c>
      <c r="H38" s="249" t="str">
        <f t="shared" si="0"/>
        <v/>
      </c>
      <c r="I38" s="136" t="str">
        <f>'Resultaat 1'!$B$2</f>
        <v>Resultaat 1</v>
      </c>
      <c r="J38" s="138" t="str">
        <f>Deelnemersoverzicht!$C$6</f>
        <v>[wordt door RVO ingevuld]</v>
      </c>
      <c r="K38" s="259">
        <f>Deelnemersoverzicht!$C$9</f>
        <v>0</v>
      </c>
      <c r="M38" s="250">
        <f>Deelnemersoverzicht!C52</f>
        <v>0</v>
      </c>
      <c r="N38" s="251">
        <v>37</v>
      </c>
      <c r="O38" s="252" t="str">
        <f>Financiering!H43</f>
        <v/>
      </c>
      <c r="P38" s="252" t="str">
        <f>Financiering!N43</f>
        <v/>
      </c>
      <c r="Q38" s="252" t="str">
        <f>Financiering!T43</f>
        <v/>
      </c>
      <c r="R38" s="253" t="str">
        <f>Financiering!Z43</f>
        <v/>
      </c>
    </row>
    <row r="39" spans="1:18" x14ac:dyDescent="0.2">
      <c r="A39" s="258">
        <f>'Resultaat 1'!B52</f>
        <v>0</v>
      </c>
      <c r="B39" s="138" t="str">
        <f>IFERROR(VLOOKUP(C39,Deelnemersoverzicht!$C$16:$G$66,6,0),"")</f>
        <v/>
      </c>
      <c r="C39" s="138">
        <f>'Resultaat 1'!C52</f>
        <v>0</v>
      </c>
      <c r="D39" s="247">
        <f>'Resultaat 1'!M52</f>
        <v>0</v>
      </c>
      <c r="E39" s="248">
        <f>'Resultaat 1'!N52</f>
        <v>0</v>
      </c>
      <c r="F39" s="138" t="s">
        <v>0</v>
      </c>
      <c r="G39" s="247">
        <f ca="1">VLOOKUP(C39,Financiering!$AO$7:$AS$57,5,0)*E39</f>
        <v>0</v>
      </c>
      <c r="H39" s="249" t="str">
        <f t="shared" si="0"/>
        <v/>
      </c>
      <c r="I39" s="136" t="str">
        <f>'Resultaat 1'!$B$2</f>
        <v>Resultaat 1</v>
      </c>
      <c r="J39" s="138" t="str">
        <f>Deelnemersoverzicht!$C$6</f>
        <v>[wordt door RVO ingevuld]</v>
      </c>
      <c r="K39" s="259">
        <f>Deelnemersoverzicht!$C$9</f>
        <v>0</v>
      </c>
      <c r="M39" s="250">
        <f>Deelnemersoverzicht!C53</f>
        <v>0</v>
      </c>
      <c r="N39" s="251">
        <v>38</v>
      </c>
      <c r="O39" s="252" t="str">
        <f>Financiering!H44</f>
        <v/>
      </c>
      <c r="P39" s="252" t="str">
        <f>Financiering!N44</f>
        <v/>
      </c>
      <c r="Q39" s="252" t="str">
        <f>Financiering!T44</f>
        <v/>
      </c>
      <c r="R39" s="253" t="str">
        <f>Financiering!Z44</f>
        <v/>
      </c>
    </row>
    <row r="40" spans="1:18" x14ac:dyDescent="0.2">
      <c r="A40" s="258">
        <f>'Resultaat 1'!B53</f>
        <v>0</v>
      </c>
      <c r="B40" s="138" t="str">
        <f>IFERROR(VLOOKUP(C40,Deelnemersoverzicht!$C$16:$G$66,6,0),"")</f>
        <v/>
      </c>
      <c r="C40" s="138">
        <f>'Resultaat 1'!C53</f>
        <v>0</v>
      </c>
      <c r="D40" s="247">
        <f>'Resultaat 1'!M53</f>
        <v>0</v>
      </c>
      <c r="E40" s="248">
        <f>'Resultaat 1'!N53</f>
        <v>0</v>
      </c>
      <c r="F40" s="138" t="s">
        <v>0</v>
      </c>
      <c r="G40" s="247">
        <f ca="1">VLOOKUP(C40,Financiering!$AO$7:$AS$57,5,0)*E40</f>
        <v>0</v>
      </c>
      <c r="H40" s="249" t="str">
        <f t="shared" si="0"/>
        <v/>
      </c>
      <c r="I40" s="136" t="str">
        <f>'Resultaat 1'!$B$2</f>
        <v>Resultaat 1</v>
      </c>
      <c r="J40" s="138" t="str">
        <f>Deelnemersoverzicht!$C$6</f>
        <v>[wordt door RVO ingevuld]</v>
      </c>
      <c r="K40" s="259">
        <f>Deelnemersoverzicht!$C$9</f>
        <v>0</v>
      </c>
      <c r="M40" s="250">
        <f>Deelnemersoverzicht!C54</f>
        <v>0</v>
      </c>
      <c r="N40" s="251">
        <v>39</v>
      </c>
      <c r="O40" s="252" t="str">
        <f>Financiering!H45</f>
        <v/>
      </c>
      <c r="P40" s="252" t="str">
        <f>Financiering!N45</f>
        <v/>
      </c>
      <c r="Q40" s="252" t="str">
        <f>Financiering!T45</f>
        <v/>
      </c>
      <c r="R40" s="253" t="str">
        <f>Financiering!Z45</f>
        <v/>
      </c>
    </row>
    <row r="41" spans="1:18" x14ac:dyDescent="0.2">
      <c r="A41" s="258">
        <f>'Resultaat 1'!B54</f>
        <v>0</v>
      </c>
      <c r="B41" s="138" t="str">
        <f>IFERROR(VLOOKUP(C41,Deelnemersoverzicht!$C$16:$G$66,6,0),"")</f>
        <v/>
      </c>
      <c r="C41" s="138">
        <f>'Resultaat 1'!C54</f>
        <v>0</v>
      </c>
      <c r="D41" s="247">
        <f>'Resultaat 1'!M54</f>
        <v>0</v>
      </c>
      <c r="E41" s="248">
        <f>'Resultaat 1'!N54</f>
        <v>0</v>
      </c>
      <c r="F41" s="138" t="s">
        <v>0</v>
      </c>
      <c r="G41" s="247">
        <f ca="1">VLOOKUP(C41,Financiering!$AO$7:$AS$57,5,0)*E41</f>
        <v>0</v>
      </c>
      <c r="H41" s="249" t="str">
        <f t="shared" si="0"/>
        <v/>
      </c>
      <c r="I41" s="136" t="str">
        <f>'Resultaat 1'!$B$2</f>
        <v>Resultaat 1</v>
      </c>
      <c r="J41" s="138" t="str">
        <f>Deelnemersoverzicht!$C$6</f>
        <v>[wordt door RVO ingevuld]</v>
      </c>
      <c r="K41" s="259">
        <f>Deelnemersoverzicht!$C$9</f>
        <v>0</v>
      </c>
      <c r="M41" s="250">
        <f>Deelnemersoverzicht!C55</f>
        <v>0</v>
      </c>
      <c r="N41" s="251">
        <v>40</v>
      </c>
      <c r="O41" s="252" t="str">
        <f>Financiering!H46</f>
        <v/>
      </c>
      <c r="P41" s="252" t="str">
        <f>Financiering!N46</f>
        <v/>
      </c>
      <c r="Q41" s="252" t="str">
        <f>Financiering!T46</f>
        <v/>
      </c>
      <c r="R41" s="253" t="str">
        <f>Financiering!Z46</f>
        <v/>
      </c>
    </row>
    <row r="42" spans="1:18" x14ac:dyDescent="0.2">
      <c r="A42" s="258">
        <f>'Resultaat 1'!B55</f>
        <v>0</v>
      </c>
      <c r="B42" s="138" t="str">
        <f>IFERROR(VLOOKUP(C42,Deelnemersoverzicht!$C$16:$G$66,6,0),"")</f>
        <v/>
      </c>
      <c r="C42" s="138">
        <f>'Resultaat 1'!C55</f>
        <v>0</v>
      </c>
      <c r="D42" s="247">
        <f>'Resultaat 1'!M55</f>
        <v>0</v>
      </c>
      <c r="E42" s="248">
        <f>'Resultaat 1'!N55</f>
        <v>0</v>
      </c>
      <c r="F42" s="138" t="s">
        <v>0</v>
      </c>
      <c r="G42" s="247">
        <f ca="1">VLOOKUP(C42,Financiering!$AO$7:$AS$57,5,0)*E42</f>
        <v>0</v>
      </c>
      <c r="H42" s="249" t="str">
        <f t="shared" si="0"/>
        <v/>
      </c>
      <c r="I42" s="136" t="str">
        <f>'Resultaat 1'!$B$2</f>
        <v>Resultaat 1</v>
      </c>
      <c r="J42" s="138" t="str">
        <f>Deelnemersoverzicht!$C$6</f>
        <v>[wordt door RVO ingevuld]</v>
      </c>
      <c r="K42" s="259">
        <f>Deelnemersoverzicht!$C$9</f>
        <v>0</v>
      </c>
      <c r="M42" s="250">
        <f>Deelnemersoverzicht!C56</f>
        <v>0</v>
      </c>
      <c r="N42" s="251">
        <v>41</v>
      </c>
      <c r="O42" s="252" t="str">
        <f>Financiering!H47</f>
        <v/>
      </c>
      <c r="P42" s="252" t="str">
        <f>Financiering!N47</f>
        <v/>
      </c>
      <c r="Q42" s="252" t="str">
        <f>Financiering!T47</f>
        <v/>
      </c>
      <c r="R42" s="253" t="str">
        <f>Financiering!Z47</f>
        <v/>
      </c>
    </row>
    <row r="43" spans="1:18" x14ac:dyDescent="0.2">
      <c r="A43" s="258">
        <f>'Resultaat 1'!B56</f>
        <v>0</v>
      </c>
      <c r="B43" s="138" t="str">
        <f>IFERROR(VLOOKUP(C43,Deelnemersoverzicht!$C$16:$G$66,6,0),"")</f>
        <v/>
      </c>
      <c r="C43" s="138">
        <f>'Resultaat 1'!C56</f>
        <v>0</v>
      </c>
      <c r="D43" s="247">
        <f>'Resultaat 1'!M56</f>
        <v>0</v>
      </c>
      <c r="E43" s="248">
        <f>'Resultaat 1'!N56</f>
        <v>0</v>
      </c>
      <c r="F43" s="138" t="s">
        <v>0</v>
      </c>
      <c r="G43" s="247">
        <f ca="1">VLOOKUP(C43,Financiering!$AO$7:$AS$57,5,0)*E43</f>
        <v>0</v>
      </c>
      <c r="H43" s="249" t="str">
        <f t="shared" si="0"/>
        <v/>
      </c>
      <c r="I43" s="136" t="str">
        <f>'Resultaat 1'!$B$2</f>
        <v>Resultaat 1</v>
      </c>
      <c r="J43" s="138" t="str">
        <f>Deelnemersoverzicht!$C$6</f>
        <v>[wordt door RVO ingevuld]</v>
      </c>
      <c r="K43" s="259">
        <f>Deelnemersoverzicht!$C$9</f>
        <v>0</v>
      </c>
      <c r="M43" s="250">
        <f>Deelnemersoverzicht!C57</f>
        <v>0</v>
      </c>
      <c r="N43" s="251">
        <v>42</v>
      </c>
      <c r="O43" s="252" t="str">
        <f>Financiering!H48</f>
        <v/>
      </c>
      <c r="P43" s="252" t="str">
        <f>Financiering!N48</f>
        <v/>
      </c>
      <c r="Q43" s="252" t="str">
        <f>Financiering!T48</f>
        <v/>
      </c>
      <c r="R43" s="253" t="str">
        <f>Financiering!Z48</f>
        <v/>
      </c>
    </row>
    <row r="44" spans="1:18" x14ac:dyDescent="0.2">
      <c r="A44" s="258">
        <f>'Resultaat 1'!B57</f>
        <v>0</v>
      </c>
      <c r="B44" s="138" t="str">
        <f>IFERROR(VLOOKUP(C44,Deelnemersoverzicht!$C$16:$G$66,6,0),"")</f>
        <v/>
      </c>
      <c r="C44" s="138">
        <f>'Resultaat 1'!C57</f>
        <v>0</v>
      </c>
      <c r="D44" s="247">
        <f>'Resultaat 1'!M57</f>
        <v>0</v>
      </c>
      <c r="E44" s="248">
        <f>'Resultaat 1'!N57</f>
        <v>0</v>
      </c>
      <c r="F44" s="138" t="s">
        <v>0</v>
      </c>
      <c r="G44" s="247">
        <f ca="1">VLOOKUP(C44,Financiering!$AO$7:$AS$57,5,0)*E44</f>
        <v>0</v>
      </c>
      <c r="H44" s="249" t="str">
        <f t="shared" si="0"/>
        <v/>
      </c>
      <c r="I44" s="136" t="str">
        <f>'Resultaat 1'!$B$2</f>
        <v>Resultaat 1</v>
      </c>
      <c r="J44" s="138" t="str">
        <f>Deelnemersoverzicht!$C$6</f>
        <v>[wordt door RVO ingevuld]</v>
      </c>
      <c r="K44" s="259">
        <f>Deelnemersoverzicht!$C$9</f>
        <v>0</v>
      </c>
      <c r="M44" s="250">
        <f>Deelnemersoverzicht!C58</f>
        <v>0</v>
      </c>
      <c r="N44" s="251">
        <v>43</v>
      </c>
      <c r="O44" s="252" t="str">
        <f>Financiering!H49</f>
        <v/>
      </c>
      <c r="P44" s="252" t="str">
        <f>Financiering!N49</f>
        <v/>
      </c>
      <c r="Q44" s="252" t="str">
        <f>Financiering!T49</f>
        <v/>
      </c>
      <c r="R44" s="253" t="str">
        <f>Financiering!Z49</f>
        <v/>
      </c>
    </row>
    <row r="45" spans="1:18" x14ac:dyDescent="0.2">
      <c r="A45" s="258">
        <f>'Resultaat 1'!B58</f>
        <v>0</v>
      </c>
      <c r="B45" s="138" t="str">
        <f>IFERROR(VLOOKUP(C45,Deelnemersoverzicht!$C$16:$G$66,6,0),"")</f>
        <v/>
      </c>
      <c r="C45" s="138">
        <f>'Resultaat 1'!C58</f>
        <v>0</v>
      </c>
      <c r="D45" s="247">
        <f>'Resultaat 1'!M58</f>
        <v>0</v>
      </c>
      <c r="E45" s="248">
        <f>'Resultaat 1'!N58</f>
        <v>0</v>
      </c>
      <c r="F45" s="138" t="s">
        <v>0</v>
      </c>
      <c r="G45" s="247">
        <f ca="1">VLOOKUP(C45,Financiering!$AO$7:$AS$57,5,0)*E45</f>
        <v>0</v>
      </c>
      <c r="H45" s="249" t="str">
        <f t="shared" si="0"/>
        <v/>
      </c>
      <c r="I45" s="136" t="str">
        <f>'Resultaat 1'!$B$2</f>
        <v>Resultaat 1</v>
      </c>
      <c r="J45" s="138" t="str">
        <f>Deelnemersoverzicht!$C$6</f>
        <v>[wordt door RVO ingevuld]</v>
      </c>
      <c r="K45" s="259">
        <f>Deelnemersoverzicht!$C$9</f>
        <v>0</v>
      </c>
      <c r="M45" s="250">
        <f>Deelnemersoverzicht!C59</f>
        <v>0</v>
      </c>
      <c r="N45" s="251">
        <v>44</v>
      </c>
      <c r="O45" s="252" t="str">
        <f>Financiering!H50</f>
        <v/>
      </c>
      <c r="P45" s="252" t="str">
        <f>Financiering!N50</f>
        <v/>
      </c>
      <c r="Q45" s="252" t="str">
        <f>Financiering!T50</f>
        <v/>
      </c>
      <c r="R45" s="253" t="str">
        <f>Financiering!Z50</f>
        <v/>
      </c>
    </row>
    <row r="46" spans="1:18" x14ac:dyDescent="0.2">
      <c r="A46" s="258">
        <f>'Resultaat 1'!B59</f>
        <v>0</v>
      </c>
      <c r="B46" s="138" t="str">
        <f>IFERROR(VLOOKUP(C46,Deelnemersoverzicht!$C$16:$G$66,6,0),"")</f>
        <v/>
      </c>
      <c r="C46" s="138">
        <f>'Resultaat 1'!C59</f>
        <v>0</v>
      </c>
      <c r="D46" s="247">
        <f>'Resultaat 1'!M59</f>
        <v>0</v>
      </c>
      <c r="E46" s="248">
        <f>'Resultaat 1'!N59</f>
        <v>0</v>
      </c>
      <c r="F46" s="138" t="s">
        <v>0</v>
      </c>
      <c r="G46" s="247">
        <f ca="1">VLOOKUP(C46,Financiering!$AO$7:$AS$57,5,0)*E46</f>
        <v>0</v>
      </c>
      <c r="H46" s="249" t="str">
        <f t="shared" si="0"/>
        <v/>
      </c>
      <c r="I46" s="136" t="str">
        <f>'Resultaat 1'!$B$2</f>
        <v>Resultaat 1</v>
      </c>
      <c r="J46" s="138" t="str">
        <f>Deelnemersoverzicht!$C$6</f>
        <v>[wordt door RVO ingevuld]</v>
      </c>
      <c r="K46" s="259">
        <f>Deelnemersoverzicht!$C$9</f>
        <v>0</v>
      </c>
      <c r="M46" s="250">
        <f>Deelnemersoverzicht!C60</f>
        <v>0</v>
      </c>
      <c r="N46" s="251">
        <v>45</v>
      </c>
      <c r="O46" s="252" t="str">
        <f>Financiering!H51</f>
        <v/>
      </c>
      <c r="P46" s="252" t="str">
        <f>Financiering!N51</f>
        <v/>
      </c>
      <c r="Q46" s="252" t="str">
        <f>Financiering!T51</f>
        <v/>
      </c>
      <c r="R46" s="253" t="str">
        <f>Financiering!Z51</f>
        <v/>
      </c>
    </row>
    <row r="47" spans="1:18" x14ac:dyDescent="0.2">
      <c r="A47" s="258">
        <f>'Resultaat 1'!B60</f>
        <v>0</v>
      </c>
      <c r="B47" s="138" t="str">
        <f>IFERROR(VLOOKUP(C47,Deelnemersoverzicht!$C$16:$G$66,6,0),"")</f>
        <v/>
      </c>
      <c r="C47" s="138">
        <f>'Resultaat 1'!C60</f>
        <v>0</v>
      </c>
      <c r="D47" s="247">
        <f>'Resultaat 1'!M60</f>
        <v>0</v>
      </c>
      <c r="E47" s="248">
        <f>'Resultaat 1'!N60</f>
        <v>0</v>
      </c>
      <c r="F47" s="138" t="s">
        <v>0</v>
      </c>
      <c r="G47" s="247">
        <f ca="1">VLOOKUP(C47,Financiering!$AO$7:$AS$57,5,0)*E47</f>
        <v>0</v>
      </c>
      <c r="H47" s="249" t="str">
        <f t="shared" si="0"/>
        <v/>
      </c>
      <c r="I47" s="136" t="str">
        <f>'Resultaat 1'!$B$2</f>
        <v>Resultaat 1</v>
      </c>
      <c r="J47" s="138" t="str">
        <f>Deelnemersoverzicht!$C$6</f>
        <v>[wordt door RVO ingevuld]</v>
      </c>
      <c r="K47" s="259">
        <f>Deelnemersoverzicht!$C$9</f>
        <v>0</v>
      </c>
      <c r="M47" s="250">
        <f>Deelnemersoverzicht!C61</f>
        <v>0</v>
      </c>
      <c r="N47" s="251">
        <v>46</v>
      </c>
      <c r="O47" s="252" t="str">
        <f>Financiering!H52</f>
        <v/>
      </c>
      <c r="P47" s="252" t="str">
        <f>Financiering!N52</f>
        <v/>
      </c>
      <c r="Q47" s="252" t="str">
        <f>Financiering!T52</f>
        <v/>
      </c>
      <c r="R47" s="253" t="str">
        <f>Financiering!Z52</f>
        <v/>
      </c>
    </row>
    <row r="48" spans="1:18" x14ac:dyDescent="0.2">
      <c r="A48" s="258">
        <f>'Resultaat 1'!B61</f>
        <v>0</v>
      </c>
      <c r="B48" s="138" t="str">
        <f>IFERROR(VLOOKUP(C48,Deelnemersoverzicht!$C$16:$G$66,6,0),"")</f>
        <v/>
      </c>
      <c r="C48" s="138">
        <f>'Resultaat 1'!C61</f>
        <v>0</v>
      </c>
      <c r="D48" s="247">
        <f>'Resultaat 1'!M61</f>
        <v>0</v>
      </c>
      <c r="E48" s="248">
        <f>'Resultaat 1'!N61</f>
        <v>0</v>
      </c>
      <c r="F48" s="138" t="s">
        <v>0</v>
      </c>
      <c r="G48" s="247">
        <f ca="1">VLOOKUP(C48,Financiering!$AO$7:$AS$57,5,0)*E48</f>
        <v>0</v>
      </c>
      <c r="H48" s="249" t="str">
        <f t="shared" si="0"/>
        <v/>
      </c>
      <c r="I48" s="136" t="str">
        <f>'Resultaat 1'!$B$2</f>
        <v>Resultaat 1</v>
      </c>
      <c r="J48" s="138" t="str">
        <f>Deelnemersoverzicht!$C$6</f>
        <v>[wordt door RVO ingevuld]</v>
      </c>
      <c r="K48" s="259">
        <f>Deelnemersoverzicht!$C$9</f>
        <v>0</v>
      </c>
      <c r="M48" s="250">
        <f>Deelnemersoverzicht!C62</f>
        <v>0</v>
      </c>
      <c r="N48" s="251">
        <v>47</v>
      </c>
      <c r="O48" s="252" t="str">
        <f>Financiering!H53</f>
        <v/>
      </c>
      <c r="P48" s="252" t="str">
        <f>Financiering!N53</f>
        <v/>
      </c>
      <c r="Q48" s="252" t="str">
        <f>Financiering!T53</f>
        <v/>
      </c>
      <c r="R48" s="253" t="str">
        <f>Financiering!Z53</f>
        <v/>
      </c>
    </row>
    <row r="49" spans="1:18" x14ac:dyDescent="0.2">
      <c r="A49" s="258">
        <f>'Resultaat 1'!B62</f>
        <v>0</v>
      </c>
      <c r="B49" s="138" t="str">
        <f>IFERROR(VLOOKUP(C49,Deelnemersoverzicht!$C$16:$G$66,6,0),"")</f>
        <v/>
      </c>
      <c r="C49" s="138">
        <f>'Resultaat 1'!C62</f>
        <v>0</v>
      </c>
      <c r="D49" s="247">
        <f>'Resultaat 1'!M62</f>
        <v>0</v>
      </c>
      <c r="E49" s="248">
        <f>'Resultaat 1'!N62</f>
        <v>0</v>
      </c>
      <c r="F49" s="138" t="s">
        <v>0</v>
      </c>
      <c r="G49" s="247">
        <f ca="1">VLOOKUP(C49,Financiering!$AO$7:$AS$57,5,0)*E49</f>
        <v>0</v>
      </c>
      <c r="H49" s="249" t="str">
        <f t="shared" si="0"/>
        <v/>
      </c>
      <c r="I49" s="136" t="str">
        <f>'Resultaat 1'!$B$2</f>
        <v>Resultaat 1</v>
      </c>
      <c r="J49" s="138" t="str">
        <f>Deelnemersoverzicht!$C$6</f>
        <v>[wordt door RVO ingevuld]</v>
      </c>
      <c r="K49" s="259">
        <f>Deelnemersoverzicht!$C$9</f>
        <v>0</v>
      </c>
      <c r="M49" s="250">
        <f>Deelnemersoverzicht!C63</f>
        <v>0</v>
      </c>
      <c r="N49" s="251">
        <v>48</v>
      </c>
      <c r="O49" s="252" t="str">
        <f>Financiering!H54</f>
        <v/>
      </c>
      <c r="P49" s="252" t="str">
        <f>Financiering!N54</f>
        <v/>
      </c>
      <c r="Q49" s="252" t="str">
        <f>Financiering!T54</f>
        <v/>
      </c>
      <c r="R49" s="253" t="str">
        <f>Financiering!Z54</f>
        <v/>
      </c>
    </row>
    <row r="50" spans="1:18" x14ac:dyDescent="0.2">
      <c r="A50" s="258">
        <f>'Resultaat 1'!B63</f>
        <v>0</v>
      </c>
      <c r="B50" s="138" t="str">
        <f>IFERROR(VLOOKUP(C50,Deelnemersoverzicht!$C$16:$G$66,6,0),"")</f>
        <v/>
      </c>
      <c r="C50" s="138">
        <f>'Resultaat 1'!C63</f>
        <v>0</v>
      </c>
      <c r="D50" s="247">
        <f>'Resultaat 1'!M63</f>
        <v>0</v>
      </c>
      <c r="E50" s="248">
        <f>'Resultaat 1'!N63</f>
        <v>0</v>
      </c>
      <c r="F50" s="138" t="s">
        <v>0</v>
      </c>
      <c r="G50" s="247">
        <f ca="1">VLOOKUP(C50,Financiering!$AO$7:$AS$57,5,0)*E50</f>
        <v>0</v>
      </c>
      <c r="H50" s="249" t="str">
        <f t="shared" si="0"/>
        <v/>
      </c>
      <c r="I50" s="136" t="str">
        <f>'Resultaat 1'!$B$2</f>
        <v>Resultaat 1</v>
      </c>
      <c r="J50" s="138" t="str">
        <f>Deelnemersoverzicht!$C$6</f>
        <v>[wordt door RVO ingevuld]</v>
      </c>
      <c r="K50" s="259">
        <f>Deelnemersoverzicht!$C$9</f>
        <v>0</v>
      </c>
      <c r="M50" s="250">
        <f>Deelnemersoverzicht!C64</f>
        <v>0</v>
      </c>
      <c r="N50" s="251">
        <v>49</v>
      </c>
      <c r="O50" s="252" t="str">
        <f>Financiering!H55</f>
        <v/>
      </c>
      <c r="P50" s="252" t="str">
        <f>Financiering!N55</f>
        <v/>
      </c>
      <c r="Q50" s="252" t="str">
        <f>Financiering!T55</f>
        <v/>
      </c>
      <c r="R50" s="253" t="str">
        <f>Financiering!Z55</f>
        <v/>
      </c>
    </row>
    <row r="51" spans="1:18" x14ac:dyDescent="0.2">
      <c r="A51" s="258">
        <f>'Resultaat 1'!B64</f>
        <v>0</v>
      </c>
      <c r="B51" s="138" t="str">
        <f>IFERROR(VLOOKUP(C51,Deelnemersoverzicht!$C$16:$G$66,6,0),"")</f>
        <v/>
      </c>
      <c r="C51" s="138">
        <f>'Resultaat 1'!C64</f>
        <v>0</v>
      </c>
      <c r="D51" s="247">
        <f>'Resultaat 1'!M64</f>
        <v>0</v>
      </c>
      <c r="E51" s="248">
        <f>'Resultaat 1'!N64</f>
        <v>0</v>
      </c>
      <c r="F51" s="138" t="s">
        <v>0</v>
      </c>
      <c r="G51" s="247">
        <f ca="1">VLOOKUP(C51,Financiering!$AO$7:$AS$57,5,0)*E51</f>
        <v>0</v>
      </c>
      <c r="H51" s="249" t="str">
        <f t="shared" si="0"/>
        <v/>
      </c>
      <c r="I51" s="136" t="str">
        <f>'Resultaat 1'!$B$2</f>
        <v>Resultaat 1</v>
      </c>
      <c r="J51" s="138" t="str">
        <f>Deelnemersoverzicht!$C$6</f>
        <v>[wordt door RVO ingevuld]</v>
      </c>
      <c r="K51" s="259">
        <f>Deelnemersoverzicht!$C$9</f>
        <v>0</v>
      </c>
      <c r="M51" s="250">
        <f>Deelnemersoverzicht!C65</f>
        <v>0</v>
      </c>
      <c r="N51" s="251">
        <v>50</v>
      </c>
      <c r="O51" s="252" t="str">
        <f>Financiering!H56</f>
        <v/>
      </c>
      <c r="P51" s="252" t="str">
        <f>Financiering!N56</f>
        <v/>
      </c>
      <c r="Q51" s="252" t="str">
        <f>Financiering!T56</f>
        <v/>
      </c>
      <c r="R51" s="253" t="str">
        <f>Financiering!Z56</f>
        <v/>
      </c>
    </row>
    <row r="52" spans="1:18" x14ac:dyDescent="0.2">
      <c r="A52" s="258">
        <f>'Resultaat 1'!B65</f>
        <v>0</v>
      </c>
      <c r="B52" s="138" t="str">
        <f>IFERROR(VLOOKUP(C52,Deelnemersoverzicht!$C$16:$G$66,6,0),"")</f>
        <v/>
      </c>
      <c r="C52" s="138">
        <f>'Resultaat 1'!C65</f>
        <v>0</v>
      </c>
      <c r="D52" s="247">
        <f>'Resultaat 1'!M65</f>
        <v>0</v>
      </c>
      <c r="E52" s="248">
        <f>'Resultaat 1'!N65</f>
        <v>0</v>
      </c>
      <c r="F52" s="138" t="s">
        <v>0</v>
      </c>
      <c r="G52" s="247">
        <f ca="1">VLOOKUP(C52,Financiering!$AO$7:$AS$57,5,0)*E52</f>
        <v>0</v>
      </c>
      <c r="H52" s="249" t="str">
        <f t="shared" si="0"/>
        <v/>
      </c>
      <c r="I52" s="136" t="str">
        <f>'Resultaat 1'!$B$2</f>
        <v>Resultaat 1</v>
      </c>
      <c r="J52" s="138" t="str">
        <f>Deelnemersoverzicht!$C$6</f>
        <v>[wordt door RVO ingevuld]</v>
      </c>
      <c r="K52" s="259">
        <f>Deelnemersoverzicht!$C$9</f>
        <v>0</v>
      </c>
      <c r="M52" s="254">
        <f>Deelnemersoverzicht!C66</f>
        <v>0</v>
      </c>
      <c r="N52" s="255">
        <v>51</v>
      </c>
      <c r="O52" s="256" t="str">
        <f>Financiering!H57</f>
        <v/>
      </c>
      <c r="P52" s="256" t="str">
        <f>Financiering!N57</f>
        <v/>
      </c>
      <c r="Q52" s="256" t="str">
        <f>Financiering!T57</f>
        <v/>
      </c>
      <c r="R52" s="257" t="str">
        <f>Financiering!Z57</f>
        <v/>
      </c>
    </row>
    <row r="53" spans="1:18" x14ac:dyDescent="0.2">
      <c r="A53" s="258">
        <f>'Resultaat 1'!B66</f>
        <v>0</v>
      </c>
      <c r="B53" s="138" t="str">
        <f>IFERROR(VLOOKUP(C53,Deelnemersoverzicht!$C$16:$G$66,6,0),"")</f>
        <v/>
      </c>
      <c r="C53" s="138">
        <f>'Resultaat 1'!C66</f>
        <v>0</v>
      </c>
      <c r="D53" s="247">
        <f>'Resultaat 1'!M66</f>
        <v>0</v>
      </c>
      <c r="E53" s="248">
        <f>'Resultaat 1'!N66</f>
        <v>0</v>
      </c>
      <c r="F53" s="138" t="s">
        <v>0</v>
      </c>
      <c r="G53" s="247">
        <f ca="1">VLOOKUP(C53,Financiering!$AO$7:$AS$57,5,0)*E53</f>
        <v>0</v>
      </c>
      <c r="H53" s="249" t="str">
        <f t="shared" si="0"/>
        <v/>
      </c>
      <c r="I53" s="136" t="str">
        <f>'Resultaat 1'!$B$2</f>
        <v>Resultaat 1</v>
      </c>
      <c r="J53" s="138" t="str">
        <f>Deelnemersoverzicht!$C$6</f>
        <v>[wordt door RVO ingevuld]</v>
      </c>
      <c r="K53" s="259">
        <f>Deelnemersoverzicht!$C$9</f>
        <v>0</v>
      </c>
    </row>
    <row r="54" spans="1:18" x14ac:dyDescent="0.2">
      <c r="A54" s="258">
        <f>'Resultaat 1'!B67</f>
        <v>0</v>
      </c>
      <c r="B54" s="138" t="str">
        <f>IFERROR(VLOOKUP(C54,Deelnemersoverzicht!$C$16:$G$66,6,0),"")</f>
        <v/>
      </c>
      <c r="C54" s="138">
        <f>'Resultaat 1'!C67</f>
        <v>0</v>
      </c>
      <c r="D54" s="247">
        <f>'Resultaat 1'!M67</f>
        <v>0</v>
      </c>
      <c r="E54" s="248">
        <f>'Resultaat 1'!N67</f>
        <v>0</v>
      </c>
      <c r="F54" s="138" t="s">
        <v>0</v>
      </c>
      <c r="G54" s="247">
        <f ca="1">VLOOKUP(C54,Financiering!$AO$7:$AS$57,5,0)*E54</f>
        <v>0</v>
      </c>
      <c r="H54" s="249" t="str">
        <f t="shared" si="0"/>
        <v/>
      </c>
      <c r="I54" s="136" t="str">
        <f>'Resultaat 1'!$B$2</f>
        <v>Resultaat 1</v>
      </c>
      <c r="J54" s="138" t="str">
        <f>Deelnemersoverzicht!$C$6</f>
        <v>[wordt door RVO ingevuld]</v>
      </c>
      <c r="K54" s="259">
        <f>Deelnemersoverzicht!$C$9</f>
        <v>0</v>
      </c>
    </row>
    <row r="55" spans="1:18" x14ac:dyDescent="0.2">
      <c r="A55" s="258">
        <f>'Resultaat 1'!B68</f>
        <v>0</v>
      </c>
      <c r="B55" s="138" t="str">
        <f>IFERROR(VLOOKUP(C55,Deelnemersoverzicht!$C$16:$G$66,6,0),"")</f>
        <v/>
      </c>
      <c r="C55" s="138">
        <f>'Resultaat 1'!C68</f>
        <v>0</v>
      </c>
      <c r="D55" s="247">
        <f>'Resultaat 1'!M68</f>
        <v>0</v>
      </c>
      <c r="E55" s="248">
        <f>'Resultaat 1'!N68</f>
        <v>0</v>
      </c>
      <c r="F55" s="138" t="s">
        <v>0</v>
      </c>
      <c r="G55" s="247">
        <f ca="1">VLOOKUP(C55,Financiering!$AO$7:$AS$57,5,0)*E55</f>
        <v>0</v>
      </c>
      <c r="H55" s="249" t="str">
        <f t="shared" si="0"/>
        <v/>
      </c>
      <c r="I55" s="136" t="str">
        <f>'Resultaat 1'!$B$2</f>
        <v>Resultaat 1</v>
      </c>
      <c r="J55" s="138" t="str">
        <f>Deelnemersoverzicht!$C$6</f>
        <v>[wordt door RVO ingevuld]</v>
      </c>
      <c r="K55" s="259">
        <f>Deelnemersoverzicht!$C$9</f>
        <v>0</v>
      </c>
    </row>
    <row r="56" spans="1:18" x14ac:dyDescent="0.2">
      <c r="A56" s="258">
        <f>'Resultaat 1'!B69</f>
        <v>0</v>
      </c>
      <c r="B56" s="138" t="str">
        <f>IFERROR(VLOOKUP(C56,Deelnemersoverzicht!$C$16:$G$66,6,0),"")</f>
        <v/>
      </c>
      <c r="C56" s="138">
        <f>'Resultaat 1'!C69</f>
        <v>0</v>
      </c>
      <c r="D56" s="247">
        <f>'Resultaat 1'!M69</f>
        <v>0</v>
      </c>
      <c r="E56" s="248">
        <f>'Resultaat 1'!N69</f>
        <v>0</v>
      </c>
      <c r="F56" s="138" t="s">
        <v>0</v>
      </c>
      <c r="G56" s="247">
        <f ca="1">VLOOKUP(C56,Financiering!$AO$7:$AS$57,5,0)*E56</f>
        <v>0</v>
      </c>
      <c r="H56" s="249" t="str">
        <f t="shared" si="0"/>
        <v/>
      </c>
      <c r="I56" s="136" t="str">
        <f>'Resultaat 1'!$B$2</f>
        <v>Resultaat 1</v>
      </c>
      <c r="J56" s="138" t="str">
        <f>Deelnemersoverzicht!$C$6</f>
        <v>[wordt door RVO ingevuld]</v>
      </c>
      <c r="K56" s="259">
        <f>Deelnemersoverzicht!$C$9</f>
        <v>0</v>
      </c>
    </row>
    <row r="57" spans="1:18" x14ac:dyDescent="0.2">
      <c r="A57" s="258">
        <f>'Resultaat 1'!B70</f>
        <v>0</v>
      </c>
      <c r="B57" s="138" t="str">
        <f>IFERROR(VLOOKUP(C57,Deelnemersoverzicht!$C$16:$G$66,6,0),"")</f>
        <v/>
      </c>
      <c r="C57" s="138">
        <f>'Resultaat 1'!C70</f>
        <v>0</v>
      </c>
      <c r="D57" s="247">
        <f>'Resultaat 1'!M70</f>
        <v>0</v>
      </c>
      <c r="E57" s="248">
        <f>'Resultaat 1'!N70</f>
        <v>0</v>
      </c>
      <c r="F57" s="138" t="s">
        <v>0</v>
      </c>
      <c r="G57" s="247">
        <f ca="1">VLOOKUP(C57,Financiering!$AO$7:$AS$57,5,0)*E57</f>
        <v>0</v>
      </c>
      <c r="H57" s="249" t="str">
        <f t="shared" si="0"/>
        <v/>
      </c>
      <c r="I57" s="136" t="str">
        <f>'Resultaat 1'!$B$2</f>
        <v>Resultaat 1</v>
      </c>
      <c r="J57" s="138" t="str">
        <f>Deelnemersoverzicht!$C$6</f>
        <v>[wordt door RVO ingevuld]</v>
      </c>
      <c r="K57" s="259">
        <f>Deelnemersoverzicht!$C$9</f>
        <v>0</v>
      </c>
    </row>
    <row r="58" spans="1:18" x14ac:dyDescent="0.2">
      <c r="A58" s="258">
        <f>'Resultaat 1'!B71</f>
        <v>0</v>
      </c>
      <c r="B58" s="138" t="str">
        <f>IFERROR(VLOOKUP(C58,Deelnemersoverzicht!$C$16:$G$66,6,0),"")</f>
        <v/>
      </c>
      <c r="C58" s="138">
        <f>'Resultaat 1'!C71</f>
        <v>0</v>
      </c>
      <c r="D58" s="247">
        <f>'Resultaat 1'!M71</f>
        <v>0</v>
      </c>
      <c r="E58" s="248">
        <f>'Resultaat 1'!N71</f>
        <v>0</v>
      </c>
      <c r="F58" s="138" t="s">
        <v>0</v>
      </c>
      <c r="G58" s="247">
        <f ca="1">VLOOKUP(C58,Financiering!$AO$7:$AS$57,5,0)*E58</f>
        <v>0</v>
      </c>
      <c r="H58" s="249" t="str">
        <f t="shared" si="0"/>
        <v/>
      </c>
      <c r="I58" s="136" t="str">
        <f>'Resultaat 1'!$B$2</f>
        <v>Resultaat 1</v>
      </c>
      <c r="J58" s="138" t="str">
        <f>Deelnemersoverzicht!$C$6</f>
        <v>[wordt door RVO ingevuld]</v>
      </c>
      <c r="K58" s="259">
        <f>Deelnemersoverzicht!$C$9</f>
        <v>0</v>
      </c>
    </row>
    <row r="59" spans="1:18" x14ac:dyDescent="0.2">
      <c r="A59" s="258">
        <f>'Resultaat 1'!B72</f>
        <v>0</v>
      </c>
      <c r="B59" s="138" t="str">
        <f>IFERROR(VLOOKUP(C59,Deelnemersoverzicht!$C$16:$G$66,6,0),"")</f>
        <v/>
      </c>
      <c r="C59" s="138">
        <f>'Resultaat 1'!C72</f>
        <v>0</v>
      </c>
      <c r="D59" s="247">
        <f>'Resultaat 1'!M72</f>
        <v>0</v>
      </c>
      <c r="E59" s="248">
        <f>'Resultaat 1'!N72</f>
        <v>0</v>
      </c>
      <c r="F59" s="138" t="s">
        <v>0</v>
      </c>
      <c r="G59" s="247">
        <f ca="1">VLOOKUP(C59,Financiering!$AO$7:$AS$57,5,0)*E59</f>
        <v>0</v>
      </c>
      <c r="H59" s="249" t="str">
        <f t="shared" si="0"/>
        <v/>
      </c>
      <c r="I59" s="136" t="str">
        <f>'Resultaat 1'!$B$2</f>
        <v>Resultaat 1</v>
      </c>
      <c r="J59" s="138" t="str">
        <f>Deelnemersoverzicht!$C$6</f>
        <v>[wordt door RVO ingevuld]</v>
      </c>
      <c r="K59" s="259">
        <f>Deelnemersoverzicht!$C$9</f>
        <v>0</v>
      </c>
    </row>
    <row r="60" spans="1:18" x14ac:dyDescent="0.2">
      <c r="A60" s="258">
        <f>'Resultaat 1'!B73</f>
        <v>0</v>
      </c>
      <c r="B60" s="138" t="str">
        <f>IFERROR(VLOOKUP(C60,Deelnemersoverzicht!$C$16:$G$66,6,0),"")</f>
        <v/>
      </c>
      <c r="C60" s="138">
        <f>'Resultaat 1'!C73</f>
        <v>0</v>
      </c>
      <c r="D60" s="247">
        <f>'Resultaat 1'!M73</f>
        <v>0</v>
      </c>
      <c r="E60" s="248">
        <f>'Resultaat 1'!N73</f>
        <v>0</v>
      </c>
      <c r="F60" s="138" t="s">
        <v>0</v>
      </c>
      <c r="G60" s="247">
        <f ca="1">VLOOKUP(C60,Financiering!$AO$7:$AS$57,5,0)*E60</f>
        <v>0</v>
      </c>
      <c r="H60" s="249" t="str">
        <f t="shared" si="0"/>
        <v/>
      </c>
      <c r="I60" s="136" t="str">
        <f>'Resultaat 1'!$B$2</f>
        <v>Resultaat 1</v>
      </c>
      <c r="J60" s="138" t="str">
        <f>Deelnemersoverzicht!$C$6</f>
        <v>[wordt door RVO ingevuld]</v>
      </c>
      <c r="K60" s="259">
        <f>Deelnemersoverzicht!$C$9</f>
        <v>0</v>
      </c>
    </row>
    <row r="61" spans="1:18" x14ac:dyDescent="0.2">
      <c r="A61" s="258">
        <f>'Resultaat 1'!B74</f>
        <v>0</v>
      </c>
      <c r="B61" s="138" t="str">
        <f>IFERROR(VLOOKUP(C61,Deelnemersoverzicht!$C$16:$G$66,6,0),"")</f>
        <v/>
      </c>
      <c r="C61" s="138">
        <f>'Resultaat 1'!C74</f>
        <v>0</v>
      </c>
      <c r="D61" s="247">
        <f>'Resultaat 1'!M74</f>
        <v>0</v>
      </c>
      <c r="E61" s="248">
        <f>'Resultaat 1'!N74</f>
        <v>0</v>
      </c>
      <c r="F61" s="138" t="s">
        <v>0</v>
      </c>
      <c r="G61" s="247">
        <f ca="1">VLOOKUP(C61,Financiering!$AO$7:$AS$57,5,0)*E61</f>
        <v>0</v>
      </c>
      <c r="H61" s="249" t="str">
        <f t="shared" si="0"/>
        <v/>
      </c>
      <c r="I61" s="136" t="str">
        <f>'Resultaat 1'!$B$2</f>
        <v>Resultaat 1</v>
      </c>
      <c r="J61" s="138" t="str">
        <f>Deelnemersoverzicht!$C$6</f>
        <v>[wordt door RVO ingevuld]</v>
      </c>
      <c r="K61" s="259">
        <f>Deelnemersoverzicht!$C$9</f>
        <v>0</v>
      </c>
    </row>
    <row r="62" spans="1:18" x14ac:dyDescent="0.2">
      <c r="A62" s="258">
        <f>'Resultaat 1'!B75</f>
        <v>0</v>
      </c>
      <c r="B62" s="138" t="str">
        <f>IFERROR(VLOOKUP(C62,Deelnemersoverzicht!$C$16:$G$66,6,0),"")</f>
        <v/>
      </c>
      <c r="C62" s="138">
        <f>'Resultaat 1'!C75</f>
        <v>0</v>
      </c>
      <c r="D62" s="247">
        <f>'Resultaat 1'!M75</f>
        <v>0</v>
      </c>
      <c r="E62" s="248">
        <f>'Resultaat 1'!N75</f>
        <v>0</v>
      </c>
      <c r="F62" s="138" t="s">
        <v>0</v>
      </c>
      <c r="G62" s="247">
        <f ca="1">VLOOKUP(C62,Financiering!$AO$7:$AS$57,5,0)*E62</f>
        <v>0</v>
      </c>
      <c r="H62" s="249" t="str">
        <f t="shared" si="0"/>
        <v/>
      </c>
      <c r="I62" s="136" t="str">
        <f>'Resultaat 1'!$B$2</f>
        <v>Resultaat 1</v>
      </c>
      <c r="J62" s="138" t="str">
        <f>Deelnemersoverzicht!$C$6</f>
        <v>[wordt door RVO ingevuld]</v>
      </c>
      <c r="K62" s="259">
        <f>Deelnemersoverzicht!$C$9</f>
        <v>0</v>
      </c>
    </row>
    <row r="63" spans="1:18" x14ac:dyDescent="0.2">
      <c r="A63" s="258">
        <f>'Resultaat 1'!B76</f>
        <v>0</v>
      </c>
      <c r="B63" s="138" t="str">
        <f>IFERROR(VLOOKUP(C63,Deelnemersoverzicht!$C$16:$G$66,6,0),"")</f>
        <v/>
      </c>
      <c r="C63" s="138">
        <f>'Resultaat 1'!C76</f>
        <v>0</v>
      </c>
      <c r="D63" s="247">
        <f>'Resultaat 1'!M76</f>
        <v>0</v>
      </c>
      <c r="E63" s="248">
        <f>'Resultaat 1'!N76</f>
        <v>0</v>
      </c>
      <c r="F63" s="138" t="s">
        <v>0</v>
      </c>
      <c r="G63" s="247">
        <f ca="1">VLOOKUP(C63,Financiering!$AO$7:$AS$57,5,0)*E63</f>
        <v>0</v>
      </c>
      <c r="H63" s="249" t="str">
        <f t="shared" si="0"/>
        <v/>
      </c>
      <c r="I63" s="136" t="str">
        <f>'Resultaat 1'!$B$2</f>
        <v>Resultaat 1</v>
      </c>
      <c r="J63" s="138" t="str">
        <f>Deelnemersoverzicht!$C$6</f>
        <v>[wordt door RVO ingevuld]</v>
      </c>
      <c r="K63" s="259">
        <f>Deelnemersoverzicht!$C$9</f>
        <v>0</v>
      </c>
    </row>
    <row r="64" spans="1:18" x14ac:dyDescent="0.2">
      <c r="A64" s="258">
        <f>'Resultaat 1'!B77</f>
        <v>0</v>
      </c>
      <c r="B64" s="138" t="str">
        <f>IFERROR(VLOOKUP(C64,Deelnemersoverzicht!$C$16:$G$66,6,0),"")</f>
        <v/>
      </c>
      <c r="C64" s="138">
        <f>'Resultaat 1'!C77</f>
        <v>0</v>
      </c>
      <c r="D64" s="247">
        <f>'Resultaat 1'!M77</f>
        <v>0</v>
      </c>
      <c r="E64" s="248">
        <f>'Resultaat 1'!N77</f>
        <v>0</v>
      </c>
      <c r="F64" s="138" t="s">
        <v>0</v>
      </c>
      <c r="G64" s="247">
        <f ca="1">VLOOKUP(C64,Financiering!$AO$7:$AS$57,5,0)*E64</f>
        <v>0</v>
      </c>
      <c r="H64" s="249" t="str">
        <f t="shared" si="0"/>
        <v/>
      </c>
      <c r="I64" s="136" t="str">
        <f>'Resultaat 1'!$B$2</f>
        <v>Resultaat 1</v>
      </c>
      <c r="J64" s="138" t="str">
        <f>Deelnemersoverzicht!$C$6</f>
        <v>[wordt door RVO ingevuld]</v>
      </c>
      <c r="K64" s="259">
        <f>Deelnemersoverzicht!$C$9</f>
        <v>0</v>
      </c>
    </row>
    <row r="65" spans="1:11" x14ac:dyDescent="0.2">
      <c r="A65" s="258">
        <f>'Resultaat 1'!B78</f>
        <v>0</v>
      </c>
      <c r="B65" s="138" t="str">
        <f>IFERROR(VLOOKUP(C65,Deelnemersoverzicht!$C$16:$G$66,6,0),"")</f>
        <v/>
      </c>
      <c r="C65" s="138">
        <f>'Resultaat 1'!C78</f>
        <v>0</v>
      </c>
      <c r="D65" s="247">
        <f>'Resultaat 1'!M78</f>
        <v>0</v>
      </c>
      <c r="E65" s="248">
        <f>'Resultaat 1'!N78</f>
        <v>0</v>
      </c>
      <c r="F65" s="138" t="s">
        <v>0</v>
      </c>
      <c r="G65" s="247">
        <f ca="1">VLOOKUP(C65,Financiering!$AO$7:$AS$57,5,0)*E65</f>
        <v>0</v>
      </c>
      <c r="H65" s="249" t="str">
        <f t="shared" si="0"/>
        <v/>
      </c>
      <c r="I65" s="136" t="str">
        <f>'Resultaat 1'!$B$2</f>
        <v>Resultaat 1</v>
      </c>
      <c r="J65" s="138" t="str">
        <f>Deelnemersoverzicht!$C$6</f>
        <v>[wordt door RVO ingevuld]</v>
      </c>
      <c r="K65" s="259">
        <f>Deelnemersoverzicht!$C$9</f>
        <v>0</v>
      </c>
    </row>
    <row r="66" spans="1:11" x14ac:dyDescent="0.2">
      <c r="A66" s="258">
        <f>'Resultaat 1'!B79</f>
        <v>0</v>
      </c>
      <c r="B66" s="138" t="str">
        <f>IFERROR(VLOOKUP(C66,Deelnemersoverzicht!$C$16:$G$66,6,0),"")</f>
        <v/>
      </c>
      <c r="C66" s="138">
        <f>'Resultaat 1'!C79</f>
        <v>0</v>
      </c>
      <c r="D66" s="247">
        <f>'Resultaat 1'!M79</f>
        <v>0</v>
      </c>
      <c r="E66" s="248">
        <f>'Resultaat 1'!N79</f>
        <v>0</v>
      </c>
      <c r="F66" s="138" t="s">
        <v>0</v>
      </c>
      <c r="G66" s="247">
        <f ca="1">VLOOKUP(C66,Financiering!$AO$7:$AS$57,5,0)*E66</f>
        <v>0</v>
      </c>
      <c r="H66" s="249" t="str">
        <f t="shared" ref="H66:H129" si="1">IFERROR((HLOOKUP(D66,$O$1:$R$52,VLOOKUP(C66,$M$2:$R$52,2,0)+1,0)*E66),"")</f>
        <v/>
      </c>
      <c r="I66" s="136" t="str">
        <f>'Resultaat 1'!$B$2</f>
        <v>Resultaat 1</v>
      </c>
      <c r="J66" s="138" t="str">
        <f>Deelnemersoverzicht!$C$6</f>
        <v>[wordt door RVO ingevuld]</v>
      </c>
      <c r="K66" s="259">
        <f>Deelnemersoverzicht!$C$9</f>
        <v>0</v>
      </c>
    </row>
    <row r="67" spans="1:11" x14ac:dyDescent="0.2">
      <c r="A67" s="258">
        <f>'Resultaat 1'!B80</f>
        <v>0</v>
      </c>
      <c r="B67" s="138" t="str">
        <f>IFERROR(VLOOKUP(C67,Deelnemersoverzicht!$C$16:$G$66,6,0),"")</f>
        <v/>
      </c>
      <c r="C67" s="138">
        <f>'Resultaat 1'!C80</f>
        <v>0</v>
      </c>
      <c r="D67" s="247">
        <f>'Resultaat 1'!M80</f>
        <v>0</v>
      </c>
      <c r="E67" s="248">
        <f>'Resultaat 1'!N80</f>
        <v>0</v>
      </c>
      <c r="F67" s="138" t="s">
        <v>0</v>
      </c>
      <c r="G67" s="247">
        <f ca="1">VLOOKUP(C67,Financiering!$AO$7:$AS$57,5,0)*E67</f>
        <v>0</v>
      </c>
      <c r="H67" s="249" t="str">
        <f t="shared" si="1"/>
        <v/>
      </c>
      <c r="I67" s="136" t="str">
        <f>'Resultaat 1'!$B$2</f>
        <v>Resultaat 1</v>
      </c>
      <c r="J67" s="138" t="str">
        <f>Deelnemersoverzicht!$C$6</f>
        <v>[wordt door RVO ingevuld]</v>
      </c>
      <c r="K67" s="259">
        <f>Deelnemersoverzicht!$C$9</f>
        <v>0</v>
      </c>
    </row>
    <row r="68" spans="1:11" x14ac:dyDescent="0.2">
      <c r="A68" s="258">
        <f>'Resultaat 1'!B81</f>
        <v>0</v>
      </c>
      <c r="B68" s="138" t="str">
        <f>IFERROR(VLOOKUP(C68,Deelnemersoverzicht!$C$16:$G$66,6,0),"")</f>
        <v/>
      </c>
      <c r="C68" s="138">
        <f>'Resultaat 1'!C81</f>
        <v>0</v>
      </c>
      <c r="D68" s="247">
        <f>'Resultaat 1'!M81</f>
        <v>0</v>
      </c>
      <c r="E68" s="248">
        <f>'Resultaat 1'!N81</f>
        <v>0</v>
      </c>
      <c r="F68" s="138" t="s">
        <v>0</v>
      </c>
      <c r="G68" s="247">
        <f ca="1">VLOOKUP(C68,Financiering!$AO$7:$AS$57,5,0)*E68</f>
        <v>0</v>
      </c>
      <c r="H68" s="249" t="str">
        <f t="shared" si="1"/>
        <v/>
      </c>
      <c r="I68" s="136" t="str">
        <f>'Resultaat 1'!$B$2</f>
        <v>Resultaat 1</v>
      </c>
      <c r="J68" s="138" t="str">
        <f>Deelnemersoverzicht!$C$6</f>
        <v>[wordt door RVO ingevuld]</v>
      </c>
      <c r="K68" s="259">
        <f>Deelnemersoverzicht!$C$9</f>
        <v>0</v>
      </c>
    </row>
    <row r="69" spans="1:11" x14ac:dyDescent="0.2">
      <c r="A69" s="258">
        <f>'Resultaat 1'!B82</f>
        <v>0</v>
      </c>
      <c r="B69" s="138" t="str">
        <f>IFERROR(VLOOKUP(C69,Deelnemersoverzicht!$C$16:$G$66,6,0),"")</f>
        <v/>
      </c>
      <c r="C69" s="138">
        <f>'Resultaat 1'!C82</f>
        <v>0</v>
      </c>
      <c r="D69" s="247">
        <f>'Resultaat 1'!M82</f>
        <v>0</v>
      </c>
      <c r="E69" s="248">
        <f>'Resultaat 1'!N82</f>
        <v>0</v>
      </c>
      <c r="F69" s="138" t="s">
        <v>0</v>
      </c>
      <c r="G69" s="247">
        <f ca="1">VLOOKUP(C69,Financiering!$AO$7:$AS$57,5,0)*E69</f>
        <v>0</v>
      </c>
      <c r="H69" s="249" t="str">
        <f t="shared" si="1"/>
        <v/>
      </c>
      <c r="I69" s="136" t="str">
        <f>'Resultaat 1'!$B$2</f>
        <v>Resultaat 1</v>
      </c>
      <c r="J69" s="138" t="str">
        <f>Deelnemersoverzicht!$C$6</f>
        <v>[wordt door RVO ingevuld]</v>
      </c>
      <c r="K69" s="259">
        <f>Deelnemersoverzicht!$C$9</f>
        <v>0</v>
      </c>
    </row>
    <row r="70" spans="1:11" x14ac:dyDescent="0.2">
      <c r="A70" s="258">
        <f>'Resultaat 1'!B83</f>
        <v>0</v>
      </c>
      <c r="B70" s="138" t="str">
        <f>IFERROR(VLOOKUP(C70,Deelnemersoverzicht!$C$16:$G$66,6,0),"")</f>
        <v/>
      </c>
      <c r="C70" s="138">
        <f>'Resultaat 1'!C83</f>
        <v>0</v>
      </c>
      <c r="D70" s="247">
        <f>'Resultaat 1'!M83</f>
        <v>0</v>
      </c>
      <c r="E70" s="248">
        <f>'Resultaat 1'!N83</f>
        <v>0</v>
      </c>
      <c r="F70" s="138" t="s">
        <v>0</v>
      </c>
      <c r="G70" s="247">
        <f ca="1">VLOOKUP(C70,Financiering!$AO$7:$AS$57,5,0)*E70</f>
        <v>0</v>
      </c>
      <c r="H70" s="249" t="str">
        <f t="shared" si="1"/>
        <v/>
      </c>
      <c r="I70" s="136" t="str">
        <f>'Resultaat 1'!$B$2</f>
        <v>Resultaat 1</v>
      </c>
      <c r="J70" s="138" t="str">
        <f>Deelnemersoverzicht!$C$6</f>
        <v>[wordt door RVO ingevuld]</v>
      </c>
      <c r="K70" s="259">
        <f>Deelnemersoverzicht!$C$9</f>
        <v>0</v>
      </c>
    </row>
    <row r="71" spans="1:11" x14ac:dyDescent="0.2">
      <c r="A71" s="258">
        <f>'Resultaat 1'!B84</f>
        <v>0</v>
      </c>
      <c r="B71" s="138" t="str">
        <f>IFERROR(VLOOKUP(C71,Deelnemersoverzicht!$C$16:$G$66,6,0),"")</f>
        <v/>
      </c>
      <c r="C71" s="138">
        <f>'Resultaat 1'!C84</f>
        <v>0</v>
      </c>
      <c r="D71" s="247">
        <f>'Resultaat 1'!M84</f>
        <v>0</v>
      </c>
      <c r="E71" s="248">
        <f>'Resultaat 1'!N84</f>
        <v>0</v>
      </c>
      <c r="F71" s="138" t="s">
        <v>0</v>
      </c>
      <c r="G71" s="247">
        <f ca="1">VLOOKUP(C71,Financiering!$AO$7:$AS$57,5,0)*E71</f>
        <v>0</v>
      </c>
      <c r="H71" s="249" t="str">
        <f t="shared" si="1"/>
        <v/>
      </c>
      <c r="I71" s="136" t="str">
        <f>'Resultaat 1'!$B$2</f>
        <v>Resultaat 1</v>
      </c>
      <c r="J71" s="138" t="str">
        <f>Deelnemersoverzicht!$C$6</f>
        <v>[wordt door RVO ingevuld]</v>
      </c>
      <c r="K71" s="259">
        <f>Deelnemersoverzicht!$C$9</f>
        <v>0</v>
      </c>
    </row>
    <row r="72" spans="1:11" x14ac:dyDescent="0.2">
      <c r="A72" s="258">
        <f>'Resultaat 1'!B85</f>
        <v>0</v>
      </c>
      <c r="B72" s="138" t="str">
        <f>IFERROR(VLOOKUP(C72,Deelnemersoverzicht!$C$16:$G$66,6,0),"")</f>
        <v/>
      </c>
      <c r="C72" s="138">
        <f>'Resultaat 1'!C85</f>
        <v>0</v>
      </c>
      <c r="D72" s="247">
        <f>'Resultaat 1'!M85</f>
        <v>0</v>
      </c>
      <c r="E72" s="248">
        <f>'Resultaat 1'!N85</f>
        <v>0</v>
      </c>
      <c r="F72" s="138" t="s">
        <v>0</v>
      </c>
      <c r="G72" s="247">
        <f ca="1">VLOOKUP(C72,Financiering!$AO$7:$AS$57,5,0)*E72</f>
        <v>0</v>
      </c>
      <c r="H72" s="249" t="str">
        <f t="shared" si="1"/>
        <v/>
      </c>
      <c r="I72" s="136" t="str">
        <f>'Resultaat 1'!$B$2</f>
        <v>Resultaat 1</v>
      </c>
      <c r="J72" s="138" t="str">
        <f>Deelnemersoverzicht!$C$6</f>
        <v>[wordt door RVO ingevuld]</v>
      </c>
      <c r="K72" s="259">
        <f>Deelnemersoverzicht!$C$9</f>
        <v>0</v>
      </c>
    </row>
    <row r="73" spans="1:11" x14ac:dyDescent="0.2">
      <c r="A73" s="258">
        <f>'Resultaat 1'!B86</f>
        <v>0</v>
      </c>
      <c r="B73" s="138" t="str">
        <f>IFERROR(VLOOKUP(C73,Deelnemersoverzicht!$C$16:$G$66,6,0),"")</f>
        <v/>
      </c>
      <c r="C73" s="138">
        <f>'Resultaat 1'!C86</f>
        <v>0</v>
      </c>
      <c r="D73" s="247">
        <f>'Resultaat 1'!M86</f>
        <v>0</v>
      </c>
      <c r="E73" s="248">
        <f>'Resultaat 1'!N86</f>
        <v>0</v>
      </c>
      <c r="F73" s="138" t="s">
        <v>0</v>
      </c>
      <c r="G73" s="247">
        <f ca="1">VLOOKUP(C73,Financiering!$AO$7:$AS$57,5,0)*E73</f>
        <v>0</v>
      </c>
      <c r="H73" s="249" t="str">
        <f t="shared" si="1"/>
        <v/>
      </c>
      <c r="I73" s="136" t="str">
        <f>'Resultaat 1'!$B$2</f>
        <v>Resultaat 1</v>
      </c>
      <c r="J73" s="138" t="str">
        <f>Deelnemersoverzicht!$C$6</f>
        <v>[wordt door RVO ingevuld]</v>
      </c>
      <c r="K73" s="259">
        <f>Deelnemersoverzicht!$C$9</f>
        <v>0</v>
      </c>
    </row>
    <row r="74" spans="1:11" x14ac:dyDescent="0.2">
      <c r="A74" s="258">
        <f>'Resultaat 1'!B87</f>
        <v>0</v>
      </c>
      <c r="B74" s="138" t="str">
        <f>IFERROR(VLOOKUP(C74,Deelnemersoverzicht!$C$16:$G$66,6,0),"")</f>
        <v/>
      </c>
      <c r="C74" s="138">
        <f>'Resultaat 1'!C87</f>
        <v>0</v>
      </c>
      <c r="D74" s="247">
        <f>'Resultaat 1'!M87</f>
        <v>0</v>
      </c>
      <c r="E74" s="248">
        <f>'Resultaat 1'!N87</f>
        <v>0</v>
      </c>
      <c r="F74" s="138" t="s">
        <v>0</v>
      </c>
      <c r="G74" s="247">
        <f ca="1">VLOOKUP(C74,Financiering!$AO$7:$AS$57,5,0)*E74</f>
        <v>0</v>
      </c>
      <c r="H74" s="249" t="str">
        <f t="shared" si="1"/>
        <v/>
      </c>
      <c r="I74" s="136" t="str">
        <f>'Resultaat 1'!$B$2</f>
        <v>Resultaat 1</v>
      </c>
      <c r="J74" s="138" t="str">
        <f>Deelnemersoverzicht!$C$6</f>
        <v>[wordt door RVO ingevuld]</v>
      </c>
      <c r="K74" s="259">
        <f>Deelnemersoverzicht!$C$9</f>
        <v>0</v>
      </c>
    </row>
    <row r="75" spans="1:11" x14ac:dyDescent="0.2">
      <c r="A75" s="258">
        <f>'Resultaat 1'!B88</f>
        <v>0</v>
      </c>
      <c r="B75" s="138" t="str">
        <f>IFERROR(VLOOKUP(C75,Deelnemersoverzicht!$C$16:$G$66,6,0),"")</f>
        <v/>
      </c>
      <c r="C75" s="138">
        <f>'Resultaat 1'!C88</f>
        <v>0</v>
      </c>
      <c r="D75" s="247">
        <f>'Resultaat 1'!M88</f>
        <v>0</v>
      </c>
      <c r="E75" s="248">
        <f>'Resultaat 1'!N88</f>
        <v>0</v>
      </c>
      <c r="F75" s="138" t="s">
        <v>0</v>
      </c>
      <c r="G75" s="247">
        <f ca="1">VLOOKUP(C75,Financiering!$AO$7:$AS$57,5,0)*E75</f>
        <v>0</v>
      </c>
      <c r="H75" s="249" t="str">
        <f t="shared" si="1"/>
        <v/>
      </c>
      <c r="I75" s="136" t="str">
        <f>'Resultaat 1'!$B$2</f>
        <v>Resultaat 1</v>
      </c>
      <c r="J75" s="138" t="str">
        <f>Deelnemersoverzicht!$C$6</f>
        <v>[wordt door RVO ingevuld]</v>
      </c>
      <c r="K75" s="259">
        <f>Deelnemersoverzicht!$C$9</f>
        <v>0</v>
      </c>
    </row>
    <row r="76" spans="1:11" x14ac:dyDescent="0.2">
      <c r="A76" s="258">
        <f>'Resultaat 1'!B89</f>
        <v>0</v>
      </c>
      <c r="B76" s="138" t="str">
        <f>IFERROR(VLOOKUP(C76,Deelnemersoverzicht!$C$16:$G$66,6,0),"")</f>
        <v/>
      </c>
      <c r="C76" s="138">
        <f>'Resultaat 1'!C89</f>
        <v>0</v>
      </c>
      <c r="D76" s="247">
        <f>'Resultaat 1'!M89</f>
        <v>0</v>
      </c>
      <c r="E76" s="248">
        <f>'Resultaat 1'!N89</f>
        <v>0</v>
      </c>
      <c r="F76" s="138" t="s">
        <v>0</v>
      </c>
      <c r="G76" s="247">
        <f ca="1">VLOOKUP(C76,Financiering!$AO$7:$AS$57,5,0)*E76</f>
        <v>0</v>
      </c>
      <c r="H76" s="249" t="str">
        <f t="shared" si="1"/>
        <v/>
      </c>
      <c r="I76" s="136" t="str">
        <f>'Resultaat 1'!$B$2</f>
        <v>Resultaat 1</v>
      </c>
      <c r="J76" s="138" t="str">
        <f>Deelnemersoverzicht!$C$6</f>
        <v>[wordt door RVO ingevuld]</v>
      </c>
      <c r="K76" s="259">
        <f>Deelnemersoverzicht!$C$9</f>
        <v>0</v>
      </c>
    </row>
    <row r="77" spans="1:11" x14ac:dyDescent="0.2">
      <c r="A77" s="258">
        <f>'Resultaat 1'!B96</f>
        <v>0</v>
      </c>
      <c r="B77" s="138" t="str">
        <f>IFERROR(VLOOKUP(C77,Deelnemersoverzicht!$C$16:$G$66,6,0),"")</f>
        <v/>
      </c>
      <c r="C77" s="138">
        <f>'Resultaat 1'!C96</f>
        <v>0</v>
      </c>
      <c r="D77" s="247">
        <f>'Resultaat 1'!M96</f>
        <v>0</v>
      </c>
      <c r="E77" s="248">
        <f>'Resultaat 1'!N96</f>
        <v>0</v>
      </c>
      <c r="F77" s="138" t="s">
        <v>265</v>
      </c>
      <c r="G77" s="247">
        <f ca="1">VLOOKUP(C77,Financiering!$AO$7:$AS$57,5,0)*E77</f>
        <v>0</v>
      </c>
      <c r="H77" s="249" t="str">
        <f t="shared" si="1"/>
        <v/>
      </c>
      <c r="I77" s="136" t="str">
        <f>'Resultaat 1'!$B$2</f>
        <v>Resultaat 1</v>
      </c>
      <c r="J77" s="138" t="str">
        <f>Deelnemersoverzicht!$C$6</f>
        <v>[wordt door RVO ingevuld]</v>
      </c>
      <c r="K77" s="259">
        <f>Deelnemersoverzicht!$C$9</f>
        <v>0</v>
      </c>
    </row>
    <row r="78" spans="1:11" x14ac:dyDescent="0.2">
      <c r="A78" s="258">
        <f>'Resultaat 1'!B97</f>
        <v>0</v>
      </c>
      <c r="B78" s="138" t="str">
        <f>IFERROR(VLOOKUP(C78,Deelnemersoverzicht!$C$16:$G$66,6,0),"")</f>
        <v/>
      </c>
      <c r="C78" s="138">
        <f>'Resultaat 1'!C97</f>
        <v>0</v>
      </c>
      <c r="D78" s="247">
        <f>'Resultaat 1'!M97</f>
        <v>0</v>
      </c>
      <c r="E78" s="248">
        <f>'Resultaat 1'!N97</f>
        <v>0</v>
      </c>
      <c r="F78" s="138" t="s">
        <v>265</v>
      </c>
      <c r="G78" s="247">
        <f ca="1">VLOOKUP(C78,Financiering!$AO$7:$AS$57,5,0)*E78</f>
        <v>0</v>
      </c>
      <c r="H78" s="249" t="str">
        <f t="shared" si="1"/>
        <v/>
      </c>
      <c r="I78" s="136" t="str">
        <f>'Resultaat 1'!$B$2</f>
        <v>Resultaat 1</v>
      </c>
      <c r="J78" s="138" t="str">
        <f>Deelnemersoverzicht!$C$6</f>
        <v>[wordt door RVO ingevuld]</v>
      </c>
      <c r="K78" s="259">
        <f>Deelnemersoverzicht!$C$9</f>
        <v>0</v>
      </c>
    </row>
    <row r="79" spans="1:11" x14ac:dyDescent="0.2">
      <c r="A79" s="258">
        <f>'Resultaat 1'!B98</f>
        <v>0</v>
      </c>
      <c r="B79" s="138" t="str">
        <f>IFERROR(VLOOKUP(C79,Deelnemersoverzicht!$C$16:$G$66,6,0),"")</f>
        <v/>
      </c>
      <c r="C79" s="138">
        <f>'Resultaat 1'!C98</f>
        <v>0</v>
      </c>
      <c r="D79" s="247">
        <f>'Resultaat 1'!M98</f>
        <v>0</v>
      </c>
      <c r="E79" s="248">
        <f>'Resultaat 1'!N98</f>
        <v>0</v>
      </c>
      <c r="F79" s="138" t="s">
        <v>265</v>
      </c>
      <c r="G79" s="247">
        <f ca="1">VLOOKUP(C79,Financiering!$AO$7:$AS$57,5,0)*E79</f>
        <v>0</v>
      </c>
      <c r="H79" s="249" t="str">
        <f t="shared" si="1"/>
        <v/>
      </c>
      <c r="I79" s="136" t="str">
        <f>'Resultaat 1'!$B$2</f>
        <v>Resultaat 1</v>
      </c>
      <c r="J79" s="138" t="str">
        <f>Deelnemersoverzicht!$C$6</f>
        <v>[wordt door RVO ingevuld]</v>
      </c>
      <c r="K79" s="259">
        <f>Deelnemersoverzicht!$C$9</f>
        <v>0</v>
      </c>
    </row>
    <row r="80" spans="1:11" x14ac:dyDescent="0.2">
      <c r="A80" s="258">
        <f>'Resultaat 1'!B99</f>
        <v>0</v>
      </c>
      <c r="B80" s="138" t="str">
        <f>IFERROR(VLOOKUP(C80,Deelnemersoverzicht!$C$16:$G$66,6,0),"")</f>
        <v/>
      </c>
      <c r="C80" s="138">
        <f>'Resultaat 1'!C99</f>
        <v>0</v>
      </c>
      <c r="D80" s="247">
        <f>'Resultaat 1'!M99</f>
        <v>0</v>
      </c>
      <c r="E80" s="248">
        <f>'Resultaat 1'!N99</f>
        <v>0</v>
      </c>
      <c r="F80" s="138" t="s">
        <v>265</v>
      </c>
      <c r="G80" s="247">
        <f ca="1">VLOOKUP(C80,Financiering!$AO$7:$AS$57,5,0)*E80</f>
        <v>0</v>
      </c>
      <c r="H80" s="249" t="str">
        <f t="shared" si="1"/>
        <v/>
      </c>
      <c r="I80" s="136" t="str">
        <f>'Resultaat 1'!$B$2</f>
        <v>Resultaat 1</v>
      </c>
      <c r="J80" s="138" t="str">
        <f>Deelnemersoverzicht!$C$6</f>
        <v>[wordt door RVO ingevuld]</v>
      </c>
      <c r="K80" s="259">
        <f>Deelnemersoverzicht!$C$9</f>
        <v>0</v>
      </c>
    </row>
    <row r="81" spans="1:11" x14ac:dyDescent="0.2">
      <c r="A81" s="258">
        <f>'Resultaat 1'!B100</f>
        <v>0</v>
      </c>
      <c r="B81" s="138" t="str">
        <f>IFERROR(VLOOKUP(C81,Deelnemersoverzicht!$C$16:$G$66,6,0),"")</f>
        <v/>
      </c>
      <c r="C81" s="138">
        <f>'Resultaat 1'!C100</f>
        <v>0</v>
      </c>
      <c r="D81" s="247">
        <f>'Resultaat 1'!M100</f>
        <v>0</v>
      </c>
      <c r="E81" s="248">
        <f>'Resultaat 1'!N100</f>
        <v>0</v>
      </c>
      <c r="F81" s="138" t="s">
        <v>265</v>
      </c>
      <c r="G81" s="247">
        <f ca="1">VLOOKUP(C81,Financiering!$AO$7:$AS$57,5,0)*E81</f>
        <v>0</v>
      </c>
      <c r="H81" s="249" t="str">
        <f t="shared" si="1"/>
        <v/>
      </c>
      <c r="I81" s="136" t="str">
        <f>'Resultaat 1'!$B$2</f>
        <v>Resultaat 1</v>
      </c>
      <c r="J81" s="138" t="str">
        <f>Deelnemersoverzicht!$C$6</f>
        <v>[wordt door RVO ingevuld]</v>
      </c>
      <c r="K81" s="259">
        <f>Deelnemersoverzicht!$C$9</f>
        <v>0</v>
      </c>
    </row>
    <row r="82" spans="1:11" x14ac:dyDescent="0.2">
      <c r="A82" s="258">
        <f>'Resultaat 1'!B101</f>
        <v>0</v>
      </c>
      <c r="B82" s="138" t="str">
        <f>IFERROR(VLOOKUP(C82,Deelnemersoverzicht!$C$16:$G$66,6,0),"")</f>
        <v/>
      </c>
      <c r="C82" s="138">
        <f>'Resultaat 1'!C101</f>
        <v>0</v>
      </c>
      <c r="D82" s="247">
        <f>'Resultaat 1'!M101</f>
        <v>0</v>
      </c>
      <c r="E82" s="248">
        <f>'Resultaat 1'!N101</f>
        <v>0</v>
      </c>
      <c r="F82" s="138" t="s">
        <v>265</v>
      </c>
      <c r="G82" s="247">
        <f ca="1">VLOOKUP(C82,Financiering!$AO$7:$AS$57,5,0)*E82</f>
        <v>0</v>
      </c>
      <c r="H82" s="249" t="str">
        <f t="shared" si="1"/>
        <v/>
      </c>
      <c r="I82" s="136" t="str">
        <f>'Resultaat 1'!$B$2</f>
        <v>Resultaat 1</v>
      </c>
      <c r="J82" s="138" t="str">
        <f>Deelnemersoverzicht!$C$6</f>
        <v>[wordt door RVO ingevuld]</v>
      </c>
      <c r="K82" s="259">
        <f>Deelnemersoverzicht!$C$9</f>
        <v>0</v>
      </c>
    </row>
    <row r="83" spans="1:11" x14ac:dyDescent="0.2">
      <c r="A83" s="258">
        <f>'Resultaat 1'!B102</f>
        <v>0</v>
      </c>
      <c r="B83" s="138" t="str">
        <f>IFERROR(VLOOKUP(C83,Deelnemersoverzicht!$C$16:$G$66,6,0),"")</f>
        <v/>
      </c>
      <c r="C83" s="138">
        <f>'Resultaat 1'!C102</f>
        <v>0</v>
      </c>
      <c r="D83" s="247">
        <f>'Resultaat 1'!M102</f>
        <v>0</v>
      </c>
      <c r="E83" s="248">
        <f>'Resultaat 1'!N102</f>
        <v>0</v>
      </c>
      <c r="F83" s="138" t="s">
        <v>265</v>
      </c>
      <c r="G83" s="247">
        <f ca="1">VLOOKUP(C83,Financiering!$AO$7:$AS$57,5,0)*E83</f>
        <v>0</v>
      </c>
      <c r="H83" s="249" t="str">
        <f t="shared" si="1"/>
        <v/>
      </c>
      <c r="I83" s="136" t="str">
        <f>'Resultaat 1'!$B$2</f>
        <v>Resultaat 1</v>
      </c>
      <c r="J83" s="138" t="str">
        <f>Deelnemersoverzicht!$C$6</f>
        <v>[wordt door RVO ingevuld]</v>
      </c>
      <c r="K83" s="259">
        <f>Deelnemersoverzicht!$C$9</f>
        <v>0</v>
      </c>
    </row>
    <row r="84" spans="1:11" x14ac:dyDescent="0.2">
      <c r="A84" s="258">
        <f>'Resultaat 1'!B103</f>
        <v>0</v>
      </c>
      <c r="B84" s="138" t="str">
        <f>IFERROR(VLOOKUP(C84,Deelnemersoverzicht!$C$16:$G$66,6,0),"")</f>
        <v/>
      </c>
      <c r="C84" s="138">
        <f>'Resultaat 1'!C103</f>
        <v>0</v>
      </c>
      <c r="D84" s="247">
        <f>'Resultaat 1'!M103</f>
        <v>0</v>
      </c>
      <c r="E84" s="248">
        <f>'Resultaat 1'!N103</f>
        <v>0</v>
      </c>
      <c r="F84" s="138" t="s">
        <v>265</v>
      </c>
      <c r="G84" s="247">
        <f ca="1">VLOOKUP(C84,Financiering!$AO$7:$AS$57,5,0)*E84</f>
        <v>0</v>
      </c>
      <c r="H84" s="249" t="str">
        <f t="shared" si="1"/>
        <v/>
      </c>
      <c r="I84" s="136" t="str">
        <f>'Resultaat 1'!$B$2</f>
        <v>Resultaat 1</v>
      </c>
      <c r="J84" s="138" t="str">
        <f>Deelnemersoverzicht!$C$6</f>
        <v>[wordt door RVO ingevuld]</v>
      </c>
      <c r="K84" s="259">
        <f>Deelnemersoverzicht!$C$9</f>
        <v>0</v>
      </c>
    </row>
    <row r="85" spans="1:11" x14ac:dyDescent="0.2">
      <c r="A85" s="258">
        <f>'Resultaat 1'!B104</f>
        <v>0</v>
      </c>
      <c r="B85" s="138" t="str">
        <f>IFERROR(VLOOKUP(C85,Deelnemersoverzicht!$C$16:$G$66,6,0),"")</f>
        <v/>
      </c>
      <c r="C85" s="138">
        <f>'Resultaat 1'!C104</f>
        <v>0</v>
      </c>
      <c r="D85" s="247">
        <f>'Resultaat 1'!M104</f>
        <v>0</v>
      </c>
      <c r="E85" s="248">
        <f>'Resultaat 1'!N104</f>
        <v>0</v>
      </c>
      <c r="F85" s="138" t="s">
        <v>265</v>
      </c>
      <c r="G85" s="247">
        <f ca="1">VLOOKUP(C85,Financiering!$AO$7:$AS$57,5,0)*E85</f>
        <v>0</v>
      </c>
      <c r="H85" s="249" t="str">
        <f t="shared" si="1"/>
        <v/>
      </c>
      <c r="I85" s="136" t="str">
        <f>'Resultaat 1'!$B$2</f>
        <v>Resultaat 1</v>
      </c>
      <c r="J85" s="138" t="str">
        <f>Deelnemersoverzicht!$C$6</f>
        <v>[wordt door RVO ingevuld]</v>
      </c>
      <c r="K85" s="259">
        <f>Deelnemersoverzicht!$C$9</f>
        <v>0</v>
      </c>
    </row>
    <row r="86" spans="1:11" x14ac:dyDescent="0.2">
      <c r="A86" s="258">
        <f>'Resultaat 1'!B105</f>
        <v>0</v>
      </c>
      <c r="B86" s="138" t="str">
        <f>IFERROR(VLOOKUP(C86,Deelnemersoverzicht!$C$16:$G$66,6,0),"")</f>
        <v/>
      </c>
      <c r="C86" s="138">
        <f>'Resultaat 1'!C105</f>
        <v>0</v>
      </c>
      <c r="D86" s="247">
        <f>'Resultaat 1'!M105</f>
        <v>0</v>
      </c>
      <c r="E86" s="248">
        <f>'Resultaat 1'!N105</f>
        <v>0</v>
      </c>
      <c r="F86" s="138" t="s">
        <v>265</v>
      </c>
      <c r="G86" s="247">
        <f ca="1">VLOOKUP(C86,Financiering!$AO$7:$AS$57,5,0)*E86</f>
        <v>0</v>
      </c>
      <c r="H86" s="249" t="str">
        <f t="shared" si="1"/>
        <v/>
      </c>
      <c r="I86" s="136" t="str">
        <f>'Resultaat 1'!$B$2</f>
        <v>Resultaat 1</v>
      </c>
      <c r="J86" s="138" t="str">
        <f>Deelnemersoverzicht!$C$6</f>
        <v>[wordt door RVO ingevuld]</v>
      </c>
      <c r="K86" s="259">
        <f>Deelnemersoverzicht!$C$9</f>
        <v>0</v>
      </c>
    </row>
    <row r="87" spans="1:11" x14ac:dyDescent="0.2">
      <c r="A87" s="258">
        <f>'Resultaat 1'!B106</f>
        <v>0</v>
      </c>
      <c r="B87" s="138" t="str">
        <f>IFERROR(VLOOKUP(C87,Deelnemersoverzicht!$C$16:$G$66,6,0),"")</f>
        <v/>
      </c>
      <c r="C87" s="138">
        <f>'Resultaat 1'!C106</f>
        <v>0</v>
      </c>
      <c r="D87" s="247">
        <f>'Resultaat 1'!M106</f>
        <v>0</v>
      </c>
      <c r="E87" s="248">
        <f>'Resultaat 1'!N106</f>
        <v>0</v>
      </c>
      <c r="F87" s="138" t="s">
        <v>265</v>
      </c>
      <c r="G87" s="247">
        <f ca="1">VLOOKUP(C87,Financiering!$AO$7:$AS$57,5,0)*E87</f>
        <v>0</v>
      </c>
      <c r="H87" s="249" t="str">
        <f t="shared" si="1"/>
        <v/>
      </c>
      <c r="I87" s="136" t="str">
        <f>'Resultaat 1'!$B$2</f>
        <v>Resultaat 1</v>
      </c>
      <c r="J87" s="138" t="str">
        <f>Deelnemersoverzicht!$C$6</f>
        <v>[wordt door RVO ingevuld]</v>
      </c>
      <c r="K87" s="259">
        <f>Deelnemersoverzicht!$C$9</f>
        <v>0</v>
      </c>
    </row>
    <row r="88" spans="1:11" x14ac:dyDescent="0.2">
      <c r="A88" s="258">
        <f>'Resultaat 1'!B107</f>
        <v>0</v>
      </c>
      <c r="B88" s="138" t="str">
        <f>IFERROR(VLOOKUP(C88,Deelnemersoverzicht!$C$16:$G$66,6,0),"")</f>
        <v/>
      </c>
      <c r="C88" s="138">
        <f>'Resultaat 1'!C107</f>
        <v>0</v>
      </c>
      <c r="D88" s="247">
        <f>'Resultaat 1'!M107</f>
        <v>0</v>
      </c>
      <c r="E88" s="248">
        <f>'Resultaat 1'!N107</f>
        <v>0</v>
      </c>
      <c r="F88" s="138" t="s">
        <v>265</v>
      </c>
      <c r="G88" s="247">
        <f ca="1">VLOOKUP(C88,Financiering!$AO$7:$AS$57,5,0)*E88</f>
        <v>0</v>
      </c>
      <c r="H88" s="249" t="str">
        <f t="shared" si="1"/>
        <v/>
      </c>
      <c r="I88" s="136" t="str">
        <f>'Resultaat 1'!$B$2</f>
        <v>Resultaat 1</v>
      </c>
      <c r="J88" s="138" t="str">
        <f>Deelnemersoverzicht!$C$6</f>
        <v>[wordt door RVO ingevuld]</v>
      </c>
      <c r="K88" s="259">
        <f>Deelnemersoverzicht!$C$9</f>
        <v>0</v>
      </c>
    </row>
    <row r="89" spans="1:11" x14ac:dyDescent="0.2">
      <c r="A89" s="258">
        <f>'Resultaat 1'!B108</f>
        <v>0</v>
      </c>
      <c r="B89" s="138" t="str">
        <f>IFERROR(VLOOKUP(C89,Deelnemersoverzicht!$C$16:$G$66,6,0),"")</f>
        <v/>
      </c>
      <c r="C89" s="138">
        <f>'Resultaat 1'!C108</f>
        <v>0</v>
      </c>
      <c r="D89" s="247">
        <f>'Resultaat 1'!M108</f>
        <v>0</v>
      </c>
      <c r="E89" s="248">
        <f>'Resultaat 1'!N108</f>
        <v>0</v>
      </c>
      <c r="F89" s="138" t="s">
        <v>265</v>
      </c>
      <c r="G89" s="247">
        <f ca="1">VLOOKUP(C89,Financiering!$AO$7:$AS$57,5,0)*E89</f>
        <v>0</v>
      </c>
      <c r="H89" s="249" t="str">
        <f t="shared" si="1"/>
        <v/>
      </c>
      <c r="I89" s="136" t="str">
        <f>'Resultaat 1'!$B$2</f>
        <v>Resultaat 1</v>
      </c>
      <c r="J89" s="138" t="str">
        <f>Deelnemersoverzicht!$C$6</f>
        <v>[wordt door RVO ingevuld]</v>
      </c>
      <c r="K89" s="259">
        <f>Deelnemersoverzicht!$C$9</f>
        <v>0</v>
      </c>
    </row>
    <row r="90" spans="1:11" x14ac:dyDescent="0.2">
      <c r="A90" s="258">
        <f>'Resultaat 1'!B109</f>
        <v>0</v>
      </c>
      <c r="B90" s="138" t="str">
        <f>IFERROR(VLOOKUP(C90,Deelnemersoverzicht!$C$16:$G$66,6,0),"")</f>
        <v/>
      </c>
      <c r="C90" s="138">
        <f>'Resultaat 1'!C109</f>
        <v>0</v>
      </c>
      <c r="D90" s="247">
        <f>'Resultaat 1'!M109</f>
        <v>0</v>
      </c>
      <c r="E90" s="248">
        <f>'Resultaat 1'!N109</f>
        <v>0</v>
      </c>
      <c r="F90" s="138" t="s">
        <v>265</v>
      </c>
      <c r="G90" s="247">
        <f ca="1">VLOOKUP(C90,Financiering!$AO$7:$AS$57,5,0)*E90</f>
        <v>0</v>
      </c>
      <c r="H90" s="249" t="str">
        <f t="shared" si="1"/>
        <v/>
      </c>
      <c r="I90" s="136" t="str">
        <f>'Resultaat 1'!$B$2</f>
        <v>Resultaat 1</v>
      </c>
      <c r="J90" s="138" t="str">
        <f>Deelnemersoverzicht!$C$6</f>
        <v>[wordt door RVO ingevuld]</v>
      </c>
      <c r="K90" s="259">
        <f>Deelnemersoverzicht!$C$9</f>
        <v>0</v>
      </c>
    </row>
    <row r="91" spans="1:11" x14ac:dyDescent="0.2">
      <c r="A91" s="258">
        <f>'Resultaat 1'!B110</f>
        <v>0</v>
      </c>
      <c r="B91" s="138" t="str">
        <f>IFERROR(VLOOKUP(C91,Deelnemersoverzicht!$C$16:$G$66,6,0),"")</f>
        <v/>
      </c>
      <c r="C91" s="138">
        <f>'Resultaat 1'!C110</f>
        <v>0</v>
      </c>
      <c r="D91" s="247">
        <f>'Resultaat 1'!M110</f>
        <v>0</v>
      </c>
      <c r="E91" s="248">
        <f>'Resultaat 1'!N110</f>
        <v>0</v>
      </c>
      <c r="F91" s="138" t="s">
        <v>265</v>
      </c>
      <c r="G91" s="247">
        <f ca="1">VLOOKUP(C91,Financiering!$AO$7:$AS$57,5,0)*E91</f>
        <v>0</v>
      </c>
      <c r="H91" s="249" t="str">
        <f t="shared" si="1"/>
        <v/>
      </c>
      <c r="I91" s="136" t="str">
        <f>'Resultaat 1'!$B$2</f>
        <v>Resultaat 1</v>
      </c>
      <c r="J91" s="138" t="str">
        <f>Deelnemersoverzicht!$C$6</f>
        <v>[wordt door RVO ingevuld]</v>
      </c>
      <c r="K91" s="259">
        <f>Deelnemersoverzicht!$C$9</f>
        <v>0</v>
      </c>
    </row>
    <row r="92" spans="1:11" x14ac:dyDescent="0.2">
      <c r="A92" s="258">
        <f>'Resultaat 1'!B111</f>
        <v>0</v>
      </c>
      <c r="B92" s="138" t="str">
        <f>IFERROR(VLOOKUP(C92,Deelnemersoverzicht!$C$16:$G$66,6,0),"")</f>
        <v/>
      </c>
      <c r="C92" s="138">
        <f>'Resultaat 1'!C111</f>
        <v>0</v>
      </c>
      <c r="D92" s="247">
        <f>'Resultaat 1'!M111</f>
        <v>0</v>
      </c>
      <c r="E92" s="248">
        <f>'Resultaat 1'!N111</f>
        <v>0</v>
      </c>
      <c r="F92" s="138" t="s">
        <v>265</v>
      </c>
      <c r="G92" s="247">
        <f ca="1">VLOOKUP(C92,Financiering!$AO$7:$AS$57,5,0)*E92</f>
        <v>0</v>
      </c>
      <c r="H92" s="249" t="str">
        <f t="shared" si="1"/>
        <v/>
      </c>
      <c r="I92" s="136" t="str">
        <f>'Resultaat 1'!$B$2</f>
        <v>Resultaat 1</v>
      </c>
      <c r="J92" s="138" t="str">
        <f>Deelnemersoverzicht!$C$6</f>
        <v>[wordt door RVO ingevuld]</v>
      </c>
      <c r="K92" s="259">
        <f>Deelnemersoverzicht!$C$9</f>
        <v>0</v>
      </c>
    </row>
    <row r="93" spans="1:11" x14ac:dyDescent="0.2">
      <c r="A93" s="258">
        <f>'Resultaat 1'!B112</f>
        <v>0</v>
      </c>
      <c r="B93" s="138" t="str">
        <f>IFERROR(VLOOKUP(C93,Deelnemersoverzicht!$C$16:$G$66,6,0),"")</f>
        <v/>
      </c>
      <c r="C93" s="138">
        <f>'Resultaat 1'!C112</f>
        <v>0</v>
      </c>
      <c r="D93" s="247">
        <f>'Resultaat 1'!M112</f>
        <v>0</v>
      </c>
      <c r="E93" s="248">
        <f>'Resultaat 1'!N112</f>
        <v>0</v>
      </c>
      <c r="F93" s="138" t="s">
        <v>265</v>
      </c>
      <c r="G93" s="247">
        <f ca="1">VLOOKUP(C93,Financiering!$AO$7:$AS$57,5,0)*E93</f>
        <v>0</v>
      </c>
      <c r="H93" s="249" t="str">
        <f t="shared" si="1"/>
        <v/>
      </c>
      <c r="I93" s="136" t="str">
        <f>'Resultaat 1'!$B$2</f>
        <v>Resultaat 1</v>
      </c>
      <c r="J93" s="138" t="str">
        <f>Deelnemersoverzicht!$C$6</f>
        <v>[wordt door RVO ingevuld]</v>
      </c>
      <c r="K93" s="259">
        <f>Deelnemersoverzicht!$C$9</f>
        <v>0</v>
      </c>
    </row>
    <row r="94" spans="1:11" x14ac:dyDescent="0.2">
      <c r="A94" s="258">
        <f>'Resultaat 1'!B113</f>
        <v>0</v>
      </c>
      <c r="B94" s="138" t="str">
        <f>IFERROR(VLOOKUP(C94,Deelnemersoverzicht!$C$16:$G$66,6,0),"")</f>
        <v/>
      </c>
      <c r="C94" s="138">
        <f>'Resultaat 1'!C113</f>
        <v>0</v>
      </c>
      <c r="D94" s="247">
        <f>'Resultaat 1'!M113</f>
        <v>0</v>
      </c>
      <c r="E94" s="248">
        <f>'Resultaat 1'!N113</f>
        <v>0</v>
      </c>
      <c r="F94" s="138" t="s">
        <v>265</v>
      </c>
      <c r="G94" s="247">
        <f ca="1">VLOOKUP(C94,Financiering!$AO$7:$AS$57,5,0)*E94</f>
        <v>0</v>
      </c>
      <c r="H94" s="249" t="str">
        <f t="shared" si="1"/>
        <v/>
      </c>
      <c r="I94" s="136" t="str">
        <f>'Resultaat 1'!$B$2</f>
        <v>Resultaat 1</v>
      </c>
      <c r="J94" s="138" t="str">
        <f>Deelnemersoverzicht!$C$6</f>
        <v>[wordt door RVO ingevuld]</v>
      </c>
      <c r="K94" s="259">
        <f>Deelnemersoverzicht!$C$9</f>
        <v>0</v>
      </c>
    </row>
    <row r="95" spans="1:11" x14ac:dyDescent="0.2">
      <c r="A95" s="258">
        <f>'Resultaat 1'!B114</f>
        <v>0</v>
      </c>
      <c r="B95" s="138" t="str">
        <f>IFERROR(VLOOKUP(C95,Deelnemersoverzicht!$C$16:$G$66,6,0),"")</f>
        <v/>
      </c>
      <c r="C95" s="138">
        <f>'Resultaat 1'!C114</f>
        <v>0</v>
      </c>
      <c r="D95" s="247">
        <f>'Resultaat 1'!M114</f>
        <v>0</v>
      </c>
      <c r="E95" s="248">
        <f>'Resultaat 1'!N114</f>
        <v>0</v>
      </c>
      <c r="F95" s="138" t="s">
        <v>265</v>
      </c>
      <c r="G95" s="247">
        <f ca="1">VLOOKUP(C95,Financiering!$AO$7:$AS$57,5,0)*E95</f>
        <v>0</v>
      </c>
      <c r="H95" s="249" t="str">
        <f t="shared" si="1"/>
        <v/>
      </c>
      <c r="I95" s="136" t="str">
        <f>'Resultaat 1'!$B$2</f>
        <v>Resultaat 1</v>
      </c>
      <c r="J95" s="138" t="str">
        <f>Deelnemersoverzicht!$C$6</f>
        <v>[wordt door RVO ingevuld]</v>
      </c>
      <c r="K95" s="259">
        <f>Deelnemersoverzicht!$C$9</f>
        <v>0</v>
      </c>
    </row>
    <row r="96" spans="1:11" x14ac:dyDescent="0.2">
      <c r="A96" s="258">
        <f>'Resultaat 1'!B115</f>
        <v>0</v>
      </c>
      <c r="B96" s="138" t="str">
        <f>IFERROR(VLOOKUP(C96,Deelnemersoverzicht!$C$16:$G$66,6,0),"")</f>
        <v/>
      </c>
      <c r="C96" s="138">
        <f>'Resultaat 1'!C115</f>
        <v>0</v>
      </c>
      <c r="D96" s="247">
        <f>'Resultaat 1'!M115</f>
        <v>0</v>
      </c>
      <c r="E96" s="248">
        <f>'Resultaat 1'!N115</f>
        <v>0</v>
      </c>
      <c r="F96" s="138" t="s">
        <v>265</v>
      </c>
      <c r="G96" s="247">
        <f ca="1">VLOOKUP(C96,Financiering!$AO$7:$AS$57,5,0)*E96</f>
        <v>0</v>
      </c>
      <c r="H96" s="249" t="str">
        <f t="shared" si="1"/>
        <v/>
      </c>
      <c r="I96" s="136" t="str">
        <f>'Resultaat 1'!$B$2</f>
        <v>Resultaat 1</v>
      </c>
      <c r="J96" s="138" t="str">
        <f>Deelnemersoverzicht!$C$6</f>
        <v>[wordt door RVO ingevuld]</v>
      </c>
      <c r="K96" s="259">
        <f>Deelnemersoverzicht!$C$9</f>
        <v>0</v>
      </c>
    </row>
    <row r="97" spans="1:11" x14ac:dyDescent="0.2">
      <c r="A97" s="258">
        <f>'Resultaat 1'!B116</f>
        <v>0</v>
      </c>
      <c r="B97" s="138" t="str">
        <f>IFERROR(VLOOKUP(C97,Deelnemersoverzicht!$C$16:$G$66,6,0),"")</f>
        <v/>
      </c>
      <c r="C97" s="138">
        <f>'Resultaat 1'!C116</f>
        <v>0</v>
      </c>
      <c r="D97" s="247">
        <f>'Resultaat 1'!M116</f>
        <v>0</v>
      </c>
      <c r="E97" s="248">
        <f>'Resultaat 1'!N116</f>
        <v>0</v>
      </c>
      <c r="F97" s="138" t="s">
        <v>265</v>
      </c>
      <c r="G97" s="247">
        <f ca="1">VLOOKUP(C97,Financiering!$AO$7:$AS$57,5,0)*E97</f>
        <v>0</v>
      </c>
      <c r="H97" s="249" t="str">
        <f t="shared" si="1"/>
        <v/>
      </c>
      <c r="I97" s="136" t="str">
        <f>'Resultaat 1'!$B$2</f>
        <v>Resultaat 1</v>
      </c>
      <c r="J97" s="138" t="str">
        <f>Deelnemersoverzicht!$C$6</f>
        <v>[wordt door RVO ingevuld]</v>
      </c>
      <c r="K97" s="259">
        <f>Deelnemersoverzicht!$C$9</f>
        <v>0</v>
      </c>
    </row>
    <row r="98" spans="1:11" x14ac:dyDescent="0.2">
      <c r="A98" s="258">
        <f>'Resultaat 1'!B117</f>
        <v>0</v>
      </c>
      <c r="B98" s="138" t="str">
        <f>IFERROR(VLOOKUP(C98,Deelnemersoverzicht!$C$16:$G$66,6,0),"")</f>
        <v/>
      </c>
      <c r="C98" s="138">
        <f>'Resultaat 1'!C117</f>
        <v>0</v>
      </c>
      <c r="D98" s="247">
        <f>'Resultaat 1'!M117</f>
        <v>0</v>
      </c>
      <c r="E98" s="248">
        <f>'Resultaat 1'!N117</f>
        <v>0</v>
      </c>
      <c r="F98" s="138" t="s">
        <v>265</v>
      </c>
      <c r="G98" s="247">
        <f ca="1">VLOOKUP(C98,Financiering!$AO$7:$AS$57,5,0)*E98</f>
        <v>0</v>
      </c>
      <c r="H98" s="249" t="str">
        <f t="shared" si="1"/>
        <v/>
      </c>
      <c r="I98" s="136" t="str">
        <f>'Resultaat 1'!$B$2</f>
        <v>Resultaat 1</v>
      </c>
      <c r="J98" s="138" t="str">
        <f>Deelnemersoverzicht!$C$6</f>
        <v>[wordt door RVO ingevuld]</v>
      </c>
      <c r="K98" s="259">
        <f>Deelnemersoverzicht!$C$9</f>
        <v>0</v>
      </c>
    </row>
    <row r="99" spans="1:11" x14ac:dyDescent="0.2">
      <c r="A99" s="258">
        <f>'Resultaat 1'!B118</f>
        <v>0</v>
      </c>
      <c r="B99" s="138" t="str">
        <f>IFERROR(VLOOKUP(C99,Deelnemersoverzicht!$C$16:$G$66,6,0),"")</f>
        <v/>
      </c>
      <c r="C99" s="138">
        <f>'Resultaat 1'!C118</f>
        <v>0</v>
      </c>
      <c r="D99" s="247">
        <f>'Resultaat 1'!M118</f>
        <v>0</v>
      </c>
      <c r="E99" s="248">
        <f>'Resultaat 1'!N118</f>
        <v>0</v>
      </c>
      <c r="F99" s="138" t="s">
        <v>265</v>
      </c>
      <c r="G99" s="247">
        <f ca="1">VLOOKUP(C99,Financiering!$AO$7:$AS$57,5,0)*E99</f>
        <v>0</v>
      </c>
      <c r="H99" s="249" t="str">
        <f t="shared" si="1"/>
        <v/>
      </c>
      <c r="I99" s="136" t="str">
        <f>'Resultaat 1'!$B$2</f>
        <v>Resultaat 1</v>
      </c>
      <c r="J99" s="138" t="str">
        <f>Deelnemersoverzicht!$C$6</f>
        <v>[wordt door RVO ingevuld]</v>
      </c>
      <c r="K99" s="259">
        <f>Deelnemersoverzicht!$C$9</f>
        <v>0</v>
      </c>
    </row>
    <row r="100" spans="1:11" x14ac:dyDescent="0.2">
      <c r="A100" s="258">
        <f>'Resultaat 1'!B119</f>
        <v>0</v>
      </c>
      <c r="B100" s="138" t="str">
        <f>IFERROR(VLOOKUP(C100,Deelnemersoverzicht!$C$16:$G$66,6,0),"")</f>
        <v/>
      </c>
      <c r="C100" s="138">
        <f>'Resultaat 1'!C119</f>
        <v>0</v>
      </c>
      <c r="D100" s="247">
        <f>'Resultaat 1'!M119</f>
        <v>0</v>
      </c>
      <c r="E100" s="248">
        <f>'Resultaat 1'!N119</f>
        <v>0</v>
      </c>
      <c r="F100" s="138" t="s">
        <v>265</v>
      </c>
      <c r="G100" s="247">
        <f ca="1">VLOOKUP(C100,Financiering!$AO$7:$AS$57,5,0)*E100</f>
        <v>0</v>
      </c>
      <c r="H100" s="249" t="str">
        <f t="shared" si="1"/>
        <v/>
      </c>
      <c r="I100" s="136" t="str">
        <f>'Resultaat 1'!$B$2</f>
        <v>Resultaat 1</v>
      </c>
      <c r="J100" s="138" t="str">
        <f>Deelnemersoverzicht!$C$6</f>
        <v>[wordt door RVO ingevuld]</v>
      </c>
      <c r="K100" s="259">
        <f>Deelnemersoverzicht!$C$9</f>
        <v>0</v>
      </c>
    </row>
    <row r="101" spans="1:11" x14ac:dyDescent="0.2">
      <c r="A101" s="258">
        <f>'Resultaat 1'!B120</f>
        <v>0</v>
      </c>
      <c r="B101" s="138" t="str">
        <f>IFERROR(VLOOKUP(C101,Deelnemersoverzicht!$C$16:$G$66,6,0),"")</f>
        <v/>
      </c>
      <c r="C101" s="138">
        <f>'Resultaat 1'!C120</f>
        <v>0</v>
      </c>
      <c r="D101" s="247">
        <f>'Resultaat 1'!M120</f>
        <v>0</v>
      </c>
      <c r="E101" s="248">
        <f>'Resultaat 1'!N120</f>
        <v>0</v>
      </c>
      <c r="F101" s="138" t="s">
        <v>265</v>
      </c>
      <c r="G101" s="247">
        <f ca="1">VLOOKUP(C101,Financiering!$AO$7:$AS$57,5,0)*E101</f>
        <v>0</v>
      </c>
      <c r="H101" s="249" t="str">
        <f t="shared" si="1"/>
        <v/>
      </c>
      <c r="I101" s="136" t="str">
        <f>'Resultaat 1'!$B$2</f>
        <v>Resultaat 1</v>
      </c>
      <c r="J101" s="138" t="str">
        <f>Deelnemersoverzicht!$C$6</f>
        <v>[wordt door RVO ingevuld]</v>
      </c>
      <c r="K101" s="259">
        <f>Deelnemersoverzicht!$C$9</f>
        <v>0</v>
      </c>
    </row>
    <row r="102" spans="1:11" x14ac:dyDescent="0.2">
      <c r="A102" s="258">
        <f>'Resultaat 1'!B121</f>
        <v>0</v>
      </c>
      <c r="B102" s="138" t="str">
        <f>IFERROR(VLOOKUP(C102,Deelnemersoverzicht!$C$16:$G$66,6,0),"")</f>
        <v/>
      </c>
      <c r="C102" s="138">
        <f>'Resultaat 1'!C121</f>
        <v>0</v>
      </c>
      <c r="D102" s="247">
        <f>'Resultaat 1'!M121</f>
        <v>0</v>
      </c>
      <c r="E102" s="248">
        <f>'Resultaat 1'!N121</f>
        <v>0</v>
      </c>
      <c r="F102" s="138" t="s">
        <v>265</v>
      </c>
      <c r="G102" s="247">
        <f ca="1">VLOOKUP(C102,Financiering!$AO$7:$AS$57,5,0)*E102</f>
        <v>0</v>
      </c>
      <c r="H102" s="249" t="str">
        <f t="shared" si="1"/>
        <v/>
      </c>
      <c r="I102" s="136" t="str">
        <f>'Resultaat 1'!$B$2</f>
        <v>Resultaat 1</v>
      </c>
      <c r="J102" s="138" t="str">
        <f>Deelnemersoverzicht!$C$6</f>
        <v>[wordt door RVO ingevuld]</v>
      </c>
      <c r="K102" s="259">
        <f>Deelnemersoverzicht!$C$9</f>
        <v>0</v>
      </c>
    </row>
    <row r="103" spans="1:11" x14ac:dyDescent="0.2">
      <c r="A103" s="258">
        <f>'Resultaat 1'!B122</f>
        <v>0</v>
      </c>
      <c r="B103" s="138" t="str">
        <f>IFERROR(VLOOKUP(C103,Deelnemersoverzicht!$C$16:$G$66,6,0),"")</f>
        <v/>
      </c>
      <c r="C103" s="138">
        <f>'Resultaat 1'!C122</f>
        <v>0</v>
      </c>
      <c r="D103" s="247">
        <f>'Resultaat 1'!M122</f>
        <v>0</v>
      </c>
      <c r="E103" s="248">
        <f>'Resultaat 1'!N122</f>
        <v>0</v>
      </c>
      <c r="F103" s="138" t="s">
        <v>265</v>
      </c>
      <c r="G103" s="247">
        <f ca="1">VLOOKUP(C103,Financiering!$AO$7:$AS$57,5,0)*E103</f>
        <v>0</v>
      </c>
      <c r="H103" s="249" t="str">
        <f t="shared" si="1"/>
        <v/>
      </c>
      <c r="I103" s="136" t="str">
        <f>'Resultaat 1'!$B$2</f>
        <v>Resultaat 1</v>
      </c>
      <c r="J103" s="138" t="str">
        <f>Deelnemersoverzicht!$C$6</f>
        <v>[wordt door RVO ingevuld]</v>
      </c>
      <c r="K103" s="259">
        <f>Deelnemersoverzicht!$C$9</f>
        <v>0</v>
      </c>
    </row>
    <row r="104" spans="1:11" x14ac:dyDescent="0.2">
      <c r="A104" s="258">
        <f>'Resultaat 1'!B123</f>
        <v>0</v>
      </c>
      <c r="B104" s="138" t="str">
        <f>IFERROR(VLOOKUP(C104,Deelnemersoverzicht!$C$16:$G$66,6,0),"")</f>
        <v/>
      </c>
      <c r="C104" s="138">
        <f>'Resultaat 1'!C123</f>
        <v>0</v>
      </c>
      <c r="D104" s="247">
        <f>'Resultaat 1'!M123</f>
        <v>0</v>
      </c>
      <c r="E104" s="248">
        <f>'Resultaat 1'!N123</f>
        <v>0</v>
      </c>
      <c r="F104" s="138" t="s">
        <v>265</v>
      </c>
      <c r="G104" s="247">
        <f ca="1">VLOOKUP(C104,Financiering!$AO$7:$AS$57,5,0)*E104</f>
        <v>0</v>
      </c>
      <c r="H104" s="249" t="str">
        <f t="shared" si="1"/>
        <v/>
      </c>
      <c r="I104" s="136" t="str">
        <f>'Resultaat 1'!$B$2</f>
        <v>Resultaat 1</v>
      </c>
      <c r="J104" s="138" t="str">
        <f>Deelnemersoverzicht!$C$6</f>
        <v>[wordt door RVO ingevuld]</v>
      </c>
      <c r="K104" s="259">
        <f>Deelnemersoverzicht!$C$9</f>
        <v>0</v>
      </c>
    </row>
    <row r="105" spans="1:11" x14ac:dyDescent="0.2">
      <c r="A105" s="258">
        <f>'Resultaat 1'!B124</f>
        <v>0</v>
      </c>
      <c r="B105" s="138" t="str">
        <f>IFERROR(VLOOKUP(C105,Deelnemersoverzicht!$C$16:$G$66,6,0),"")</f>
        <v/>
      </c>
      <c r="C105" s="138">
        <f>'Resultaat 1'!C124</f>
        <v>0</v>
      </c>
      <c r="D105" s="247">
        <f>'Resultaat 1'!M124</f>
        <v>0</v>
      </c>
      <c r="E105" s="248">
        <f>'Resultaat 1'!N124</f>
        <v>0</v>
      </c>
      <c r="F105" s="138" t="s">
        <v>265</v>
      </c>
      <c r="G105" s="247">
        <f ca="1">VLOOKUP(C105,Financiering!$AO$7:$AS$57,5,0)*E105</f>
        <v>0</v>
      </c>
      <c r="H105" s="249" t="str">
        <f t="shared" si="1"/>
        <v/>
      </c>
      <c r="I105" s="136" t="str">
        <f>'Resultaat 1'!$B$2</f>
        <v>Resultaat 1</v>
      </c>
      <c r="J105" s="138" t="str">
        <f>Deelnemersoverzicht!$C$6</f>
        <v>[wordt door RVO ingevuld]</v>
      </c>
      <c r="K105" s="259">
        <f>Deelnemersoverzicht!$C$9</f>
        <v>0</v>
      </c>
    </row>
    <row r="106" spans="1:11" x14ac:dyDescent="0.2">
      <c r="A106" s="258">
        <f>'Resultaat 1'!B125</f>
        <v>0</v>
      </c>
      <c r="B106" s="138" t="str">
        <f>IFERROR(VLOOKUP(C106,Deelnemersoverzicht!$C$16:$G$66,6,0),"")</f>
        <v/>
      </c>
      <c r="C106" s="138">
        <f>'Resultaat 1'!C125</f>
        <v>0</v>
      </c>
      <c r="D106" s="247">
        <f>'Resultaat 1'!M125</f>
        <v>0</v>
      </c>
      <c r="E106" s="248">
        <f>'Resultaat 1'!N125</f>
        <v>0</v>
      </c>
      <c r="F106" s="138" t="s">
        <v>265</v>
      </c>
      <c r="G106" s="247">
        <f ca="1">VLOOKUP(C106,Financiering!$AO$7:$AS$57,5,0)*E106</f>
        <v>0</v>
      </c>
      <c r="H106" s="249" t="str">
        <f t="shared" si="1"/>
        <v/>
      </c>
      <c r="I106" s="136" t="str">
        <f>'Resultaat 1'!$B$2</f>
        <v>Resultaat 1</v>
      </c>
      <c r="J106" s="138" t="str">
        <f>Deelnemersoverzicht!$C$6</f>
        <v>[wordt door RVO ingevuld]</v>
      </c>
      <c r="K106" s="259">
        <f>Deelnemersoverzicht!$C$9</f>
        <v>0</v>
      </c>
    </row>
    <row r="107" spans="1:11" x14ac:dyDescent="0.2">
      <c r="A107" s="258">
        <f>'Resultaat 1'!B126</f>
        <v>0</v>
      </c>
      <c r="B107" s="138" t="str">
        <f>IFERROR(VLOOKUP(C107,Deelnemersoverzicht!$C$16:$G$66,6,0),"")</f>
        <v/>
      </c>
      <c r="C107" s="138">
        <f>'Resultaat 1'!C126</f>
        <v>0</v>
      </c>
      <c r="D107" s="247">
        <f>'Resultaat 1'!M126</f>
        <v>0</v>
      </c>
      <c r="E107" s="248">
        <f>'Resultaat 1'!N126</f>
        <v>0</v>
      </c>
      <c r="F107" s="138" t="s">
        <v>265</v>
      </c>
      <c r="G107" s="247">
        <f ca="1">VLOOKUP(C107,Financiering!$AO$7:$AS$57,5,0)*E107</f>
        <v>0</v>
      </c>
      <c r="H107" s="249" t="str">
        <f t="shared" si="1"/>
        <v/>
      </c>
      <c r="I107" s="136" t="str">
        <f>'Resultaat 1'!$B$2</f>
        <v>Resultaat 1</v>
      </c>
      <c r="J107" s="138" t="str">
        <f>Deelnemersoverzicht!$C$6</f>
        <v>[wordt door RVO ingevuld]</v>
      </c>
      <c r="K107" s="259">
        <f>Deelnemersoverzicht!$C$9</f>
        <v>0</v>
      </c>
    </row>
    <row r="108" spans="1:11" x14ac:dyDescent="0.2">
      <c r="A108" s="258">
        <f>'Resultaat 1'!B127</f>
        <v>0</v>
      </c>
      <c r="B108" s="138" t="str">
        <f>IFERROR(VLOOKUP(C108,Deelnemersoverzicht!$C$16:$G$66,6,0),"")</f>
        <v/>
      </c>
      <c r="C108" s="138">
        <f>'Resultaat 1'!C127</f>
        <v>0</v>
      </c>
      <c r="D108" s="247">
        <f>'Resultaat 1'!M127</f>
        <v>0</v>
      </c>
      <c r="E108" s="248">
        <f>'Resultaat 1'!N127</f>
        <v>0</v>
      </c>
      <c r="F108" s="138" t="s">
        <v>265</v>
      </c>
      <c r="G108" s="247">
        <f ca="1">VLOOKUP(C108,Financiering!$AO$7:$AS$57,5,0)*E108</f>
        <v>0</v>
      </c>
      <c r="H108" s="249" t="str">
        <f t="shared" si="1"/>
        <v/>
      </c>
      <c r="I108" s="136" t="str">
        <f>'Resultaat 1'!$B$2</f>
        <v>Resultaat 1</v>
      </c>
      <c r="J108" s="138" t="str">
        <f>Deelnemersoverzicht!$C$6</f>
        <v>[wordt door RVO ingevuld]</v>
      </c>
      <c r="K108" s="259">
        <f>Deelnemersoverzicht!$C$9</f>
        <v>0</v>
      </c>
    </row>
    <row r="109" spans="1:11" x14ac:dyDescent="0.2">
      <c r="A109" s="258">
        <f>'Resultaat 1'!B128</f>
        <v>0</v>
      </c>
      <c r="B109" s="138" t="str">
        <f>IFERROR(VLOOKUP(C109,Deelnemersoverzicht!$C$16:$G$66,6,0),"")</f>
        <v/>
      </c>
      <c r="C109" s="138">
        <f>'Resultaat 1'!C128</f>
        <v>0</v>
      </c>
      <c r="D109" s="247">
        <f>'Resultaat 1'!M128</f>
        <v>0</v>
      </c>
      <c r="E109" s="248">
        <f>'Resultaat 1'!N128</f>
        <v>0</v>
      </c>
      <c r="F109" s="138" t="s">
        <v>265</v>
      </c>
      <c r="G109" s="247">
        <f ca="1">VLOOKUP(C109,Financiering!$AO$7:$AS$57,5,0)*E109</f>
        <v>0</v>
      </c>
      <c r="H109" s="249" t="str">
        <f t="shared" si="1"/>
        <v/>
      </c>
      <c r="I109" s="136" t="str">
        <f>'Resultaat 1'!$B$2</f>
        <v>Resultaat 1</v>
      </c>
      <c r="J109" s="138" t="str">
        <f>Deelnemersoverzicht!$C$6</f>
        <v>[wordt door RVO ingevuld]</v>
      </c>
      <c r="K109" s="259">
        <f>Deelnemersoverzicht!$C$9</f>
        <v>0</v>
      </c>
    </row>
    <row r="110" spans="1:11" x14ac:dyDescent="0.2">
      <c r="A110" s="258">
        <f>'Resultaat 1'!B129</f>
        <v>0</v>
      </c>
      <c r="B110" s="138" t="str">
        <f>IFERROR(VLOOKUP(C110,Deelnemersoverzicht!$C$16:$G$66,6,0),"")</f>
        <v/>
      </c>
      <c r="C110" s="138">
        <f>'Resultaat 1'!C129</f>
        <v>0</v>
      </c>
      <c r="D110" s="247">
        <f>'Resultaat 1'!M129</f>
        <v>0</v>
      </c>
      <c r="E110" s="248">
        <f>'Resultaat 1'!N129</f>
        <v>0</v>
      </c>
      <c r="F110" s="138" t="s">
        <v>265</v>
      </c>
      <c r="G110" s="247">
        <f ca="1">VLOOKUP(C110,Financiering!$AO$7:$AS$57,5,0)*E110</f>
        <v>0</v>
      </c>
      <c r="H110" s="249" t="str">
        <f t="shared" si="1"/>
        <v/>
      </c>
      <c r="I110" s="136" t="str">
        <f>'Resultaat 1'!$B$2</f>
        <v>Resultaat 1</v>
      </c>
      <c r="J110" s="138" t="str">
        <f>Deelnemersoverzicht!$C$6</f>
        <v>[wordt door RVO ingevuld]</v>
      </c>
      <c r="K110" s="259">
        <f>Deelnemersoverzicht!$C$9</f>
        <v>0</v>
      </c>
    </row>
    <row r="111" spans="1:11" x14ac:dyDescent="0.2">
      <c r="A111" s="258">
        <f>'Resultaat 1'!B130</f>
        <v>0</v>
      </c>
      <c r="B111" s="138" t="str">
        <f>IFERROR(VLOOKUP(C111,Deelnemersoverzicht!$C$16:$G$66,6,0),"")</f>
        <v/>
      </c>
      <c r="C111" s="138">
        <f>'Resultaat 1'!C130</f>
        <v>0</v>
      </c>
      <c r="D111" s="247">
        <f>'Resultaat 1'!M130</f>
        <v>0</v>
      </c>
      <c r="E111" s="248">
        <f>'Resultaat 1'!N130</f>
        <v>0</v>
      </c>
      <c r="F111" s="138" t="s">
        <v>265</v>
      </c>
      <c r="G111" s="247">
        <f ca="1">VLOOKUP(C111,Financiering!$AO$7:$AS$57,5,0)*E111</f>
        <v>0</v>
      </c>
      <c r="H111" s="249" t="str">
        <f t="shared" si="1"/>
        <v/>
      </c>
      <c r="I111" s="136" t="str">
        <f>'Resultaat 1'!$B$2</f>
        <v>Resultaat 1</v>
      </c>
      <c r="J111" s="138" t="str">
        <f>Deelnemersoverzicht!$C$6</f>
        <v>[wordt door RVO ingevuld]</v>
      </c>
      <c r="K111" s="259">
        <f>Deelnemersoverzicht!$C$9</f>
        <v>0</v>
      </c>
    </row>
    <row r="112" spans="1:11" x14ac:dyDescent="0.2">
      <c r="A112" s="258">
        <f>'Resultaat 1'!B131</f>
        <v>0</v>
      </c>
      <c r="B112" s="138" t="str">
        <f>IFERROR(VLOOKUP(C112,Deelnemersoverzicht!$C$16:$G$66,6,0),"")</f>
        <v/>
      </c>
      <c r="C112" s="138">
        <f>'Resultaat 1'!C131</f>
        <v>0</v>
      </c>
      <c r="D112" s="247">
        <f>'Resultaat 1'!M131</f>
        <v>0</v>
      </c>
      <c r="E112" s="248">
        <f>'Resultaat 1'!N131</f>
        <v>0</v>
      </c>
      <c r="F112" s="138" t="s">
        <v>265</v>
      </c>
      <c r="G112" s="247">
        <f ca="1">VLOOKUP(C112,Financiering!$AO$7:$AS$57,5,0)*E112</f>
        <v>0</v>
      </c>
      <c r="H112" s="249" t="str">
        <f t="shared" si="1"/>
        <v/>
      </c>
      <c r="I112" s="136" t="str">
        <f>'Resultaat 1'!$B$2</f>
        <v>Resultaat 1</v>
      </c>
      <c r="J112" s="138" t="str">
        <f>Deelnemersoverzicht!$C$6</f>
        <v>[wordt door RVO ingevuld]</v>
      </c>
      <c r="K112" s="259">
        <f>Deelnemersoverzicht!$C$9</f>
        <v>0</v>
      </c>
    </row>
    <row r="113" spans="1:11" x14ac:dyDescent="0.2">
      <c r="A113" s="258">
        <f>'Resultaat 1'!B132</f>
        <v>0</v>
      </c>
      <c r="B113" s="138" t="str">
        <f>IFERROR(VLOOKUP(C113,Deelnemersoverzicht!$C$16:$G$66,6,0),"")</f>
        <v/>
      </c>
      <c r="C113" s="138">
        <f>'Resultaat 1'!C132</f>
        <v>0</v>
      </c>
      <c r="D113" s="247">
        <f>'Resultaat 1'!M132</f>
        <v>0</v>
      </c>
      <c r="E113" s="248">
        <f>'Resultaat 1'!N132</f>
        <v>0</v>
      </c>
      <c r="F113" s="138" t="s">
        <v>265</v>
      </c>
      <c r="G113" s="247">
        <f ca="1">VLOOKUP(C113,Financiering!$AO$7:$AS$57,5,0)*E113</f>
        <v>0</v>
      </c>
      <c r="H113" s="249" t="str">
        <f t="shared" si="1"/>
        <v/>
      </c>
      <c r="I113" s="136" t="str">
        <f>'Resultaat 1'!$B$2</f>
        <v>Resultaat 1</v>
      </c>
      <c r="J113" s="138" t="str">
        <f>Deelnemersoverzicht!$C$6</f>
        <v>[wordt door RVO ingevuld]</v>
      </c>
      <c r="K113" s="259">
        <f>Deelnemersoverzicht!$C$9</f>
        <v>0</v>
      </c>
    </row>
    <row r="114" spans="1:11" x14ac:dyDescent="0.2">
      <c r="A114" s="258">
        <f>'Resultaat 1'!B133</f>
        <v>0</v>
      </c>
      <c r="B114" s="138" t="str">
        <f>IFERROR(VLOOKUP(C114,Deelnemersoverzicht!$C$16:$G$66,6,0),"")</f>
        <v/>
      </c>
      <c r="C114" s="138">
        <f>'Resultaat 1'!C133</f>
        <v>0</v>
      </c>
      <c r="D114" s="247">
        <f>'Resultaat 1'!M133</f>
        <v>0</v>
      </c>
      <c r="E114" s="248">
        <f>'Resultaat 1'!N133</f>
        <v>0</v>
      </c>
      <c r="F114" s="138" t="s">
        <v>265</v>
      </c>
      <c r="G114" s="247">
        <f ca="1">VLOOKUP(C114,Financiering!$AO$7:$AS$57,5,0)*E114</f>
        <v>0</v>
      </c>
      <c r="H114" s="249" t="str">
        <f t="shared" si="1"/>
        <v/>
      </c>
      <c r="I114" s="136" t="str">
        <f>'Resultaat 1'!$B$2</f>
        <v>Resultaat 1</v>
      </c>
      <c r="J114" s="138" t="str">
        <f>Deelnemersoverzicht!$C$6</f>
        <v>[wordt door RVO ingevuld]</v>
      </c>
      <c r="K114" s="259">
        <f>Deelnemersoverzicht!$C$9</f>
        <v>0</v>
      </c>
    </row>
    <row r="115" spans="1:11" x14ac:dyDescent="0.2">
      <c r="A115" s="258">
        <f>'Resultaat 1'!B134</f>
        <v>0</v>
      </c>
      <c r="B115" s="138" t="str">
        <f>IFERROR(VLOOKUP(C115,Deelnemersoverzicht!$C$16:$G$66,6,0),"")</f>
        <v/>
      </c>
      <c r="C115" s="138">
        <f>'Resultaat 1'!C134</f>
        <v>0</v>
      </c>
      <c r="D115" s="247">
        <f>'Resultaat 1'!M134</f>
        <v>0</v>
      </c>
      <c r="E115" s="248">
        <f>'Resultaat 1'!N134</f>
        <v>0</v>
      </c>
      <c r="F115" s="138" t="s">
        <v>265</v>
      </c>
      <c r="G115" s="247">
        <f ca="1">VLOOKUP(C115,Financiering!$AO$7:$AS$57,5,0)*E115</f>
        <v>0</v>
      </c>
      <c r="H115" s="249" t="str">
        <f t="shared" si="1"/>
        <v/>
      </c>
      <c r="I115" s="136" t="str">
        <f>'Resultaat 1'!$B$2</f>
        <v>Resultaat 1</v>
      </c>
      <c r="J115" s="138" t="str">
        <f>Deelnemersoverzicht!$C$6</f>
        <v>[wordt door RVO ingevuld]</v>
      </c>
      <c r="K115" s="259">
        <f>Deelnemersoverzicht!$C$9</f>
        <v>0</v>
      </c>
    </row>
    <row r="116" spans="1:11" x14ac:dyDescent="0.2">
      <c r="A116" s="258">
        <f>'Resultaat 1'!B135</f>
        <v>0</v>
      </c>
      <c r="B116" s="138" t="str">
        <f>IFERROR(VLOOKUP(C116,Deelnemersoverzicht!$C$16:$G$66,6,0),"")</f>
        <v/>
      </c>
      <c r="C116" s="138">
        <f>'Resultaat 1'!C135</f>
        <v>0</v>
      </c>
      <c r="D116" s="247">
        <f>'Resultaat 1'!M135</f>
        <v>0</v>
      </c>
      <c r="E116" s="248">
        <f>'Resultaat 1'!N135</f>
        <v>0</v>
      </c>
      <c r="F116" s="138" t="s">
        <v>265</v>
      </c>
      <c r="G116" s="247">
        <f ca="1">VLOOKUP(C116,Financiering!$AO$7:$AS$57,5,0)*E116</f>
        <v>0</v>
      </c>
      <c r="H116" s="249" t="str">
        <f t="shared" si="1"/>
        <v/>
      </c>
      <c r="I116" s="136" t="str">
        <f>'Resultaat 1'!$B$2</f>
        <v>Resultaat 1</v>
      </c>
      <c r="J116" s="138" t="str">
        <f>Deelnemersoverzicht!$C$6</f>
        <v>[wordt door RVO ingevuld]</v>
      </c>
      <c r="K116" s="259">
        <f>Deelnemersoverzicht!$C$9</f>
        <v>0</v>
      </c>
    </row>
    <row r="117" spans="1:11" x14ac:dyDescent="0.2">
      <c r="A117" s="258">
        <f>'Resultaat 1'!B136</f>
        <v>0</v>
      </c>
      <c r="B117" s="138" t="str">
        <f>IFERROR(VLOOKUP(C117,Deelnemersoverzicht!$C$16:$G$66,6,0),"")</f>
        <v/>
      </c>
      <c r="C117" s="138">
        <f>'Resultaat 1'!C136</f>
        <v>0</v>
      </c>
      <c r="D117" s="247">
        <f>'Resultaat 1'!M136</f>
        <v>0</v>
      </c>
      <c r="E117" s="248">
        <f>'Resultaat 1'!N136</f>
        <v>0</v>
      </c>
      <c r="F117" s="138" t="s">
        <v>265</v>
      </c>
      <c r="G117" s="247">
        <f ca="1">VLOOKUP(C117,Financiering!$AO$7:$AS$57,5,0)*E117</f>
        <v>0</v>
      </c>
      <c r="H117" s="249" t="str">
        <f t="shared" si="1"/>
        <v/>
      </c>
      <c r="I117" s="136" t="str">
        <f>'Resultaat 1'!$B$2</f>
        <v>Resultaat 1</v>
      </c>
      <c r="J117" s="138" t="str">
        <f>Deelnemersoverzicht!$C$6</f>
        <v>[wordt door RVO ingevuld]</v>
      </c>
      <c r="K117" s="259">
        <f>Deelnemersoverzicht!$C$9</f>
        <v>0</v>
      </c>
    </row>
    <row r="118" spans="1:11" x14ac:dyDescent="0.2">
      <c r="A118" s="258">
        <f>'Resultaat 1'!B137</f>
        <v>0</v>
      </c>
      <c r="B118" s="138" t="str">
        <f>IFERROR(VLOOKUP(C118,Deelnemersoverzicht!$C$16:$G$66,6,0),"")</f>
        <v/>
      </c>
      <c r="C118" s="138">
        <f>'Resultaat 1'!C137</f>
        <v>0</v>
      </c>
      <c r="D118" s="247">
        <f>'Resultaat 1'!M137</f>
        <v>0</v>
      </c>
      <c r="E118" s="248">
        <f>'Resultaat 1'!N137</f>
        <v>0</v>
      </c>
      <c r="F118" s="138" t="s">
        <v>265</v>
      </c>
      <c r="G118" s="247">
        <f ca="1">VLOOKUP(C118,Financiering!$AO$7:$AS$57,5,0)*E118</f>
        <v>0</v>
      </c>
      <c r="H118" s="249" t="str">
        <f t="shared" si="1"/>
        <v/>
      </c>
      <c r="I118" s="136" t="str">
        <f>'Resultaat 1'!$B$2</f>
        <v>Resultaat 1</v>
      </c>
      <c r="J118" s="138" t="str">
        <f>Deelnemersoverzicht!$C$6</f>
        <v>[wordt door RVO ingevuld]</v>
      </c>
      <c r="K118" s="259">
        <f>Deelnemersoverzicht!$C$9</f>
        <v>0</v>
      </c>
    </row>
    <row r="119" spans="1:11" x14ac:dyDescent="0.2">
      <c r="A119" s="258">
        <f>'Resultaat 1'!B138</f>
        <v>0</v>
      </c>
      <c r="B119" s="138" t="str">
        <f>IFERROR(VLOOKUP(C119,Deelnemersoverzicht!$C$16:$G$66,6,0),"")</f>
        <v/>
      </c>
      <c r="C119" s="138">
        <f>'Resultaat 1'!C138</f>
        <v>0</v>
      </c>
      <c r="D119" s="247">
        <f>'Resultaat 1'!M138</f>
        <v>0</v>
      </c>
      <c r="E119" s="248">
        <f>'Resultaat 1'!N138</f>
        <v>0</v>
      </c>
      <c r="F119" s="138" t="s">
        <v>265</v>
      </c>
      <c r="G119" s="247">
        <f ca="1">VLOOKUP(C119,Financiering!$AO$7:$AS$57,5,0)*E119</f>
        <v>0</v>
      </c>
      <c r="H119" s="249" t="str">
        <f t="shared" si="1"/>
        <v/>
      </c>
      <c r="I119" s="136" t="str">
        <f>'Resultaat 1'!$B$2</f>
        <v>Resultaat 1</v>
      </c>
      <c r="J119" s="138" t="str">
        <f>Deelnemersoverzicht!$C$6</f>
        <v>[wordt door RVO ingevuld]</v>
      </c>
      <c r="K119" s="259">
        <f>Deelnemersoverzicht!$C$9</f>
        <v>0</v>
      </c>
    </row>
    <row r="120" spans="1:11" x14ac:dyDescent="0.2">
      <c r="A120" s="258">
        <f>'Resultaat 1'!B139</f>
        <v>0</v>
      </c>
      <c r="B120" s="138" t="str">
        <f>IFERROR(VLOOKUP(C120,Deelnemersoverzicht!$C$16:$G$66,6,0),"")</f>
        <v/>
      </c>
      <c r="C120" s="138">
        <f>'Resultaat 1'!C139</f>
        <v>0</v>
      </c>
      <c r="D120" s="247">
        <f>'Resultaat 1'!M139</f>
        <v>0</v>
      </c>
      <c r="E120" s="248">
        <f>'Resultaat 1'!N139</f>
        <v>0</v>
      </c>
      <c r="F120" s="138" t="s">
        <v>265</v>
      </c>
      <c r="G120" s="247">
        <f ca="1">VLOOKUP(C120,Financiering!$AO$7:$AS$57,5,0)*E120</f>
        <v>0</v>
      </c>
      <c r="H120" s="249" t="str">
        <f t="shared" si="1"/>
        <v/>
      </c>
      <c r="I120" s="136" t="str">
        <f>'Resultaat 1'!$B$2</f>
        <v>Resultaat 1</v>
      </c>
      <c r="J120" s="138" t="str">
        <f>Deelnemersoverzicht!$C$6</f>
        <v>[wordt door RVO ingevuld]</v>
      </c>
      <c r="K120" s="259">
        <f>Deelnemersoverzicht!$C$9</f>
        <v>0</v>
      </c>
    </row>
    <row r="121" spans="1:11" x14ac:dyDescent="0.2">
      <c r="A121" s="258">
        <f>'Resultaat 1'!B140</f>
        <v>0</v>
      </c>
      <c r="B121" s="138" t="str">
        <f>IFERROR(VLOOKUP(C121,Deelnemersoverzicht!$C$16:$G$66,6,0),"")</f>
        <v/>
      </c>
      <c r="C121" s="138">
        <f>'Resultaat 1'!C140</f>
        <v>0</v>
      </c>
      <c r="D121" s="247">
        <f>'Resultaat 1'!M140</f>
        <v>0</v>
      </c>
      <c r="E121" s="248">
        <f>'Resultaat 1'!N140</f>
        <v>0</v>
      </c>
      <c r="F121" s="138" t="s">
        <v>265</v>
      </c>
      <c r="G121" s="247">
        <f ca="1">VLOOKUP(C121,Financiering!$AO$7:$AS$57,5,0)*E121</f>
        <v>0</v>
      </c>
      <c r="H121" s="249" t="str">
        <f t="shared" si="1"/>
        <v/>
      </c>
      <c r="I121" s="136" t="str">
        <f>'Resultaat 1'!$B$2</f>
        <v>Resultaat 1</v>
      </c>
      <c r="J121" s="138" t="str">
        <f>Deelnemersoverzicht!$C$6</f>
        <v>[wordt door RVO ingevuld]</v>
      </c>
      <c r="K121" s="259">
        <f>Deelnemersoverzicht!$C$9</f>
        <v>0</v>
      </c>
    </row>
    <row r="122" spans="1:11" x14ac:dyDescent="0.2">
      <c r="A122" s="258">
        <f>'Resultaat 1'!B141</f>
        <v>0</v>
      </c>
      <c r="B122" s="138" t="str">
        <f>IFERROR(VLOOKUP(C122,Deelnemersoverzicht!$C$16:$G$66,6,0),"")</f>
        <v/>
      </c>
      <c r="C122" s="138">
        <f>'Resultaat 1'!C141</f>
        <v>0</v>
      </c>
      <c r="D122" s="247">
        <f>'Resultaat 1'!M141</f>
        <v>0</v>
      </c>
      <c r="E122" s="248">
        <f>'Resultaat 1'!N141</f>
        <v>0</v>
      </c>
      <c r="F122" s="138" t="s">
        <v>265</v>
      </c>
      <c r="G122" s="247">
        <f ca="1">VLOOKUP(C122,Financiering!$AO$7:$AS$57,5,0)*E122</f>
        <v>0</v>
      </c>
      <c r="H122" s="249" t="str">
        <f t="shared" si="1"/>
        <v/>
      </c>
      <c r="I122" s="136" t="str">
        <f>'Resultaat 1'!$B$2</f>
        <v>Resultaat 1</v>
      </c>
      <c r="J122" s="138" t="str">
        <f>Deelnemersoverzicht!$C$6</f>
        <v>[wordt door RVO ingevuld]</v>
      </c>
      <c r="K122" s="259">
        <f>Deelnemersoverzicht!$C$9</f>
        <v>0</v>
      </c>
    </row>
    <row r="123" spans="1:11" x14ac:dyDescent="0.2">
      <c r="A123" s="258">
        <f>'Resultaat 1'!B142</f>
        <v>0</v>
      </c>
      <c r="B123" s="138" t="str">
        <f>IFERROR(VLOOKUP(C123,Deelnemersoverzicht!$C$16:$G$66,6,0),"")</f>
        <v/>
      </c>
      <c r="C123" s="138">
        <f>'Resultaat 1'!C142</f>
        <v>0</v>
      </c>
      <c r="D123" s="247">
        <f>'Resultaat 1'!M142</f>
        <v>0</v>
      </c>
      <c r="E123" s="248">
        <f>'Resultaat 1'!N142</f>
        <v>0</v>
      </c>
      <c r="F123" s="138" t="s">
        <v>265</v>
      </c>
      <c r="G123" s="247">
        <f ca="1">VLOOKUP(C123,Financiering!$AO$7:$AS$57,5,0)*E123</f>
        <v>0</v>
      </c>
      <c r="H123" s="249" t="str">
        <f t="shared" si="1"/>
        <v/>
      </c>
      <c r="I123" s="136" t="str">
        <f>'Resultaat 1'!$B$2</f>
        <v>Resultaat 1</v>
      </c>
      <c r="J123" s="138" t="str">
        <f>Deelnemersoverzicht!$C$6</f>
        <v>[wordt door RVO ingevuld]</v>
      </c>
      <c r="K123" s="259">
        <f>Deelnemersoverzicht!$C$9</f>
        <v>0</v>
      </c>
    </row>
    <row r="124" spans="1:11" x14ac:dyDescent="0.2">
      <c r="A124" s="258">
        <f>'Resultaat 1'!B143</f>
        <v>0</v>
      </c>
      <c r="B124" s="138" t="str">
        <f>IFERROR(VLOOKUP(C124,Deelnemersoverzicht!$C$16:$G$66,6,0),"")</f>
        <v/>
      </c>
      <c r="C124" s="138">
        <f>'Resultaat 1'!C143</f>
        <v>0</v>
      </c>
      <c r="D124" s="247">
        <f>'Resultaat 1'!M143</f>
        <v>0</v>
      </c>
      <c r="E124" s="248">
        <f>'Resultaat 1'!N143</f>
        <v>0</v>
      </c>
      <c r="F124" s="138" t="s">
        <v>265</v>
      </c>
      <c r="G124" s="247">
        <f ca="1">VLOOKUP(C124,Financiering!$AO$7:$AS$57,5,0)*E124</f>
        <v>0</v>
      </c>
      <c r="H124" s="249" t="str">
        <f t="shared" si="1"/>
        <v/>
      </c>
      <c r="I124" s="136" t="str">
        <f>'Resultaat 1'!$B$2</f>
        <v>Resultaat 1</v>
      </c>
      <c r="J124" s="138" t="str">
        <f>Deelnemersoverzicht!$C$6</f>
        <v>[wordt door RVO ingevuld]</v>
      </c>
      <c r="K124" s="259">
        <f>Deelnemersoverzicht!$C$9</f>
        <v>0</v>
      </c>
    </row>
    <row r="125" spans="1:11" x14ac:dyDescent="0.2">
      <c r="A125" s="258">
        <f>'Resultaat 1'!B144</f>
        <v>0</v>
      </c>
      <c r="B125" s="138" t="str">
        <f>IFERROR(VLOOKUP(C125,Deelnemersoverzicht!$C$16:$G$66,6,0),"")</f>
        <v/>
      </c>
      <c r="C125" s="138">
        <f>'Resultaat 1'!C144</f>
        <v>0</v>
      </c>
      <c r="D125" s="247">
        <f>'Resultaat 1'!M144</f>
        <v>0</v>
      </c>
      <c r="E125" s="248">
        <f>'Resultaat 1'!N144</f>
        <v>0</v>
      </c>
      <c r="F125" s="138" t="s">
        <v>265</v>
      </c>
      <c r="G125" s="247">
        <f ca="1">VLOOKUP(C125,Financiering!$AO$7:$AS$57,5,0)*E125</f>
        <v>0</v>
      </c>
      <c r="H125" s="249" t="str">
        <f t="shared" si="1"/>
        <v/>
      </c>
      <c r="I125" s="136" t="str">
        <f>'Resultaat 1'!$B$2</f>
        <v>Resultaat 1</v>
      </c>
      <c r="J125" s="138" t="str">
        <f>Deelnemersoverzicht!$C$6</f>
        <v>[wordt door RVO ingevuld]</v>
      </c>
      <c r="K125" s="259">
        <f>Deelnemersoverzicht!$C$9</f>
        <v>0</v>
      </c>
    </row>
    <row r="126" spans="1:11" x14ac:dyDescent="0.2">
      <c r="A126" s="258">
        <f>'Resultaat 1'!B145</f>
        <v>0</v>
      </c>
      <c r="B126" s="138" t="str">
        <f>IFERROR(VLOOKUP(C126,Deelnemersoverzicht!$C$16:$G$66,6,0),"")</f>
        <v/>
      </c>
      <c r="C126" s="138">
        <f>'Resultaat 1'!C145</f>
        <v>0</v>
      </c>
      <c r="D126" s="247">
        <f>'Resultaat 1'!M145</f>
        <v>0</v>
      </c>
      <c r="E126" s="248">
        <f>'Resultaat 1'!N145</f>
        <v>0</v>
      </c>
      <c r="F126" s="138" t="s">
        <v>265</v>
      </c>
      <c r="G126" s="247">
        <f ca="1">VLOOKUP(C126,Financiering!$AO$7:$AS$57,5,0)*E126</f>
        <v>0</v>
      </c>
      <c r="H126" s="249" t="str">
        <f t="shared" si="1"/>
        <v/>
      </c>
      <c r="I126" s="136" t="str">
        <f>'Resultaat 1'!$B$2</f>
        <v>Resultaat 1</v>
      </c>
      <c r="J126" s="138" t="str">
        <f>Deelnemersoverzicht!$C$6</f>
        <v>[wordt door RVO ingevuld]</v>
      </c>
      <c r="K126" s="259">
        <f>Deelnemersoverzicht!$C$9</f>
        <v>0</v>
      </c>
    </row>
    <row r="127" spans="1:11" x14ac:dyDescent="0.2">
      <c r="A127" s="258">
        <f>'Resultaat 1'!B146</f>
        <v>0</v>
      </c>
      <c r="B127" s="138" t="str">
        <f>IFERROR(VLOOKUP(C127,Deelnemersoverzicht!$C$16:$G$66,6,0),"")</f>
        <v/>
      </c>
      <c r="C127" s="138">
        <f>'Resultaat 1'!C146</f>
        <v>0</v>
      </c>
      <c r="D127" s="247">
        <f>'Resultaat 1'!M146</f>
        <v>0</v>
      </c>
      <c r="E127" s="248">
        <f>'Resultaat 1'!N146</f>
        <v>0</v>
      </c>
      <c r="F127" s="138" t="s">
        <v>265</v>
      </c>
      <c r="G127" s="247">
        <f ca="1">VLOOKUP(C127,Financiering!$AO$7:$AS$57,5,0)*E127</f>
        <v>0</v>
      </c>
      <c r="H127" s="249" t="str">
        <f t="shared" si="1"/>
        <v/>
      </c>
      <c r="I127" s="136" t="str">
        <f>'Resultaat 1'!$B$2</f>
        <v>Resultaat 1</v>
      </c>
      <c r="J127" s="138" t="str">
        <f>Deelnemersoverzicht!$C$6</f>
        <v>[wordt door RVO ingevuld]</v>
      </c>
      <c r="K127" s="259">
        <f>Deelnemersoverzicht!$C$9</f>
        <v>0</v>
      </c>
    </row>
    <row r="128" spans="1:11" x14ac:dyDescent="0.2">
      <c r="A128" s="258">
        <f>'Resultaat 1'!B147</f>
        <v>0</v>
      </c>
      <c r="B128" s="138" t="str">
        <f>IFERROR(VLOOKUP(C128,Deelnemersoverzicht!$C$16:$G$66,6,0),"")</f>
        <v/>
      </c>
      <c r="C128" s="138">
        <f>'Resultaat 1'!C147</f>
        <v>0</v>
      </c>
      <c r="D128" s="247">
        <f>'Resultaat 1'!M147</f>
        <v>0</v>
      </c>
      <c r="E128" s="248">
        <f>'Resultaat 1'!N147</f>
        <v>0</v>
      </c>
      <c r="F128" s="138" t="s">
        <v>265</v>
      </c>
      <c r="G128" s="247">
        <f ca="1">VLOOKUP(C128,Financiering!$AO$7:$AS$57,5,0)*E128</f>
        <v>0</v>
      </c>
      <c r="H128" s="249" t="str">
        <f t="shared" si="1"/>
        <v/>
      </c>
      <c r="I128" s="136" t="str">
        <f>'Resultaat 1'!$B$2</f>
        <v>Resultaat 1</v>
      </c>
      <c r="J128" s="138" t="str">
        <f>Deelnemersoverzicht!$C$6</f>
        <v>[wordt door RVO ingevuld]</v>
      </c>
      <c r="K128" s="259">
        <f>Deelnemersoverzicht!$C$9</f>
        <v>0</v>
      </c>
    </row>
    <row r="129" spans="1:11" x14ac:dyDescent="0.2">
      <c r="A129" s="258">
        <f>'Resultaat 1'!B148</f>
        <v>0</v>
      </c>
      <c r="B129" s="138" t="str">
        <f>IFERROR(VLOOKUP(C129,Deelnemersoverzicht!$C$16:$G$66,6,0),"")</f>
        <v/>
      </c>
      <c r="C129" s="138">
        <f>'Resultaat 1'!C148</f>
        <v>0</v>
      </c>
      <c r="D129" s="247">
        <f>'Resultaat 1'!M148</f>
        <v>0</v>
      </c>
      <c r="E129" s="248">
        <f>'Resultaat 1'!N148</f>
        <v>0</v>
      </c>
      <c r="F129" s="138" t="s">
        <v>265</v>
      </c>
      <c r="G129" s="247">
        <f ca="1">VLOOKUP(C129,Financiering!$AO$7:$AS$57,5,0)*E129</f>
        <v>0</v>
      </c>
      <c r="H129" s="249" t="str">
        <f t="shared" si="1"/>
        <v/>
      </c>
      <c r="I129" s="136" t="str">
        <f>'Resultaat 1'!$B$2</f>
        <v>Resultaat 1</v>
      </c>
      <c r="J129" s="138" t="str">
        <f>Deelnemersoverzicht!$C$6</f>
        <v>[wordt door RVO ingevuld]</v>
      </c>
      <c r="K129" s="259">
        <f>Deelnemersoverzicht!$C$9</f>
        <v>0</v>
      </c>
    </row>
    <row r="130" spans="1:11" x14ac:dyDescent="0.2">
      <c r="A130" s="258">
        <f>'Resultaat 1'!B149</f>
        <v>0</v>
      </c>
      <c r="B130" s="138" t="str">
        <f>IFERROR(VLOOKUP(C130,Deelnemersoverzicht!$C$16:$G$66,6,0),"")</f>
        <v/>
      </c>
      <c r="C130" s="138">
        <f>'Resultaat 1'!C149</f>
        <v>0</v>
      </c>
      <c r="D130" s="247">
        <f>'Resultaat 1'!M149</f>
        <v>0</v>
      </c>
      <c r="E130" s="248">
        <f>'Resultaat 1'!N149</f>
        <v>0</v>
      </c>
      <c r="F130" s="138" t="s">
        <v>265</v>
      </c>
      <c r="G130" s="247">
        <f ca="1">VLOOKUP(C130,Financiering!$AO$7:$AS$57,5,0)*E130</f>
        <v>0</v>
      </c>
      <c r="H130" s="249" t="str">
        <f t="shared" ref="H130:H193" si="2">IFERROR((HLOOKUP(D130,$O$1:$R$52,VLOOKUP(C130,$M$2:$R$52,2,0)+1,0)*E130),"")</f>
        <v/>
      </c>
      <c r="I130" s="136" t="str">
        <f>'Resultaat 1'!$B$2</f>
        <v>Resultaat 1</v>
      </c>
      <c r="J130" s="138" t="str">
        <f>Deelnemersoverzicht!$C$6</f>
        <v>[wordt door RVO ingevuld]</v>
      </c>
      <c r="K130" s="259">
        <f>Deelnemersoverzicht!$C$9</f>
        <v>0</v>
      </c>
    </row>
    <row r="131" spans="1:11" x14ac:dyDescent="0.2">
      <c r="A131" s="258">
        <f>'Resultaat 1'!B150</f>
        <v>0</v>
      </c>
      <c r="B131" s="138" t="str">
        <f>IFERROR(VLOOKUP(C131,Deelnemersoverzicht!$C$16:$G$66,6,0),"")</f>
        <v/>
      </c>
      <c r="C131" s="138">
        <f>'Resultaat 1'!C150</f>
        <v>0</v>
      </c>
      <c r="D131" s="247">
        <f>'Resultaat 1'!M150</f>
        <v>0</v>
      </c>
      <c r="E131" s="248">
        <f>'Resultaat 1'!N150</f>
        <v>0</v>
      </c>
      <c r="F131" s="138" t="s">
        <v>265</v>
      </c>
      <c r="G131" s="247">
        <f ca="1">VLOOKUP(C131,Financiering!$AO$7:$AS$57,5,0)*E131</f>
        <v>0</v>
      </c>
      <c r="H131" s="249" t="str">
        <f t="shared" si="2"/>
        <v/>
      </c>
      <c r="I131" s="136" t="str">
        <f>'Resultaat 1'!$B$2</f>
        <v>Resultaat 1</v>
      </c>
      <c r="J131" s="138" t="str">
        <f>Deelnemersoverzicht!$C$6</f>
        <v>[wordt door RVO ingevuld]</v>
      </c>
      <c r="K131" s="259">
        <f>Deelnemersoverzicht!$C$9</f>
        <v>0</v>
      </c>
    </row>
    <row r="132" spans="1:11" x14ac:dyDescent="0.2">
      <c r="A132" s="258">
        <f>'Resultaat 1'!B157</f>
        <v>0</v>
      </c>
      <c r="B132" s="138" t="str">
        <f>IFERROR(VLOOKUP(C132,Deelnemersoverzicht!$C$16:$G$66,6,0),"")</f>
        <v/>
      </c>
      <c r="C132" s="138">
        <f>'Resultaat 1'!C157</f>
        <v>0</v>
      </c>
      <c r="D132" s="247">
        <f>'Resultaat 1'!M157</f>
        <v>0</v>
      </c>
      <c r="E132" s="248">
        <f>'Resultaat 1'!N157</f>
        <v>0</v>
      </c>
      <c r="F132" s="138" t="s">
        <v>266</v>
      </c>
      <c r="G132" s="247">
        <f ca="1">VLOOKUP(C132,Financiering!$AO$7:$AS$57,5,0)*E132</f>
        <v>0</v>
      </c>
      <c r="H132" s="249" t="str">
        <f t="shared" si="2"/>
        <v/>
      </c>
      <c r="I132" s="136" t="str">
        <f>'Resultaat 1'!$B$2</f>
        <v>Resultaat 1</v>
      </c>
      <c r="J132" s="138" t="str">
        <f>Deelnemersoverzicht!$C$6</f>
        <v>[wordt door RVO ingevuld]</v>
      </c>
      <c r="K132" s="259">
        <f>Deelnemersoverzicht!$C$9</f>
        <v>0</v>
      </c>
    </row>
    <row r="133" spans="1:11" x14ac:dyDescent="0.2">
      <c r="A133" s="258">
        <f>'Resultaat 1'!B158</f>
        <v>0</v>
      </c>
      <c r="B133" s="138" t="str">
        <f>IFERROR(VLOOKUP(C133,Deelnemersoverzicht!$C$16:$G$66,6,0),"")</f>
        <v/>
      </c>
      <c r="C133" s="138">
        <f>'Resultaat 1'!C158</f>
        <v>0</v>
      </c>
      <c r="D133" s="247">
        <f>'Resultaat 1'!M158</f>
        <v>0</v>
      </c>
      <c r="E133" s="248">
        <f>'Resultaat 1'!N158</f>
        <v>0</v>
      </c>
      <c r="F133" s="138" t="s">
        <v>266</v>
      </c>
      <c r="G133" s="247">
        <f ca="1">VLOOKUP(C133,Financiering!$AO$7:$AS$57,5,0)*E133</f>
        <v>0</v>
      </c>
      <c r="H133" s="249" t="str">
        <f t="shared" si="2"/>
        <v/>
      </c>
      <c r="I133" s="136" t="str">
        <f>'Resultaat 1'!$B$2</f>
        <v>Resultaat 1</v>
      </c>
      <c r="J133" s="138" t="str">
        <f>Deelnemersoverzicht!$C$6</f>
        <v>[wordt door RVO ingevuld]</v>
      </c>
      <c r="K133" s="259">
        <f>Deelnemersoverzicht!$C$9</f>
        <v>0</v>
      </c>
    </row>
    <row r="134" spans="1:11" x14ac:dyDescent="0.2">
      <c r="A134" s="258">
        <f>'Resultaat 1'!B159</f>
        <v>0</v>
      </c>
      <c r="B134" s="138" t="str">
        <f>IFERROR(VLOOKUP(C134,Deelnemersoverzicht!$C$16:$G$66,6,0),"")</f>
        <v/>
      </c>
      <c r="C134" s="138">
        <f>'Resultaat 1'!C159</f>
        <v>0</v>
      </c>
      <c r="D134" s="247">
        <f>'Resultaat 1'!M159</f>
        <v>0</v>
      </c>
      <c r="E134" s="248">
        <f>'Resultaat 1'!N159</f>
        <v>0</v>
      </c>
      <c r="F134" s="138" t="s">
        <v>266</v>
      </c>
      <c r="G134" s="247">
        <f ca="1">VLOOKUP(C134,Financiering!$AO$7:$AS$57,5,0)*E134</f>
        <v>0</v>
      </c>
      <c r="H134" s="249" t="str">
        <f t="shared" si="2"/>
        <v/>
      </c>
      <c r="I134" s="136" t="str">
        <f>'Resultaat 1'!$B$2</f>
        <v>Resultaat 1</v>
      </c>
      <c r="J134" s="138" t="str">
        <f>Deelnemersoverzicht!$C$6</f>
        <v>[wordt door RVO ingevuld]</v>
      </c>
      <c r="K134" s="259">
        <f>Deelnemersoverzicht!$C$9</f>
        <v>0</v>
      </c>
    </row>
    <row r="135" spans="1:11" x14ac:dyDescent="0.2">
      <c r="A135" s="258">
        <f>'Resultaat 1'!B160</f>
        <v>0</v>
      </c>
      <c r="B135" s="138" t="str">
        <f>IFERROR(VLOOKUP(C135,Deelnemersoverzicht!$C$16:$G$66,6,0),"")</f>
        <v/>
      </c>
      <c r="C135" s="138">
        <f>'Resultaat 1'!C160</f>
        <v>0</v>
      </c>
      <c r="D135" s="247">
        <f>'Resultaat 1'!M160</f>
        <v>0</v>
      </c>
      <c r="E135" s="248">
        <f>'Resultaat 1'!N160</f>
        <v>0</v>
      </c>
      <c r="F135" s="138" t="s">
        <v>266</v>
      </c>
      <c r="G135" s="247">
        <f ca="1">VLOOKUP(C135,Financiering!$AO$7:$AS$57,5,0)*E135</f>
        <v>0</v>
      </c>
      <c r="H135" s="249" t="str">
        <f t="shared" si="2"/>
        <v/>
      </c>
      <c r="I135" s="136" t="str">
        <f>'Resultaat 1'!$B$2</f>
        <v>Resultaat 1</v>
      </c>
      <c r="J135" s="138" t="str">
        <f>Deelnemersoverzicht!$C$6</f>
        <v>[wordt door RVO ingevuld]</v>
      </c>
      <c r="K135" s="259">
        <f>Deelnemersoverzicht!$C$9</f>
        <v>0</v>
      </c>
    </row>
    <row r="136" spans="1:11" x14ac:dyDescent="0.2">
      <c r="A136" s="258">
        <f>'Resultaat 1'!B161</f>
        <v>0</v>
      </c>
      <c r="B136" s="138" t="str">
        <f>IFERROR(VLOOKUP(C136,Deelnemersoverzicht!$C$16:$G$66,6,0),"")</f>
        <v/>
      </c>
      <c r="C136" s="138">
        <f>'Resultaat 1'!C161</f>
        <v>0</v>
      </c>
      <c r="D136" s="247">
        <f>'Resultaat 1'!M161</f>
        <v>0</v>
      </c>
      <c r="E136" s="248">
        <f>'Resultaat 1'!N161</f>
        <v>0</v>
      </c>
      <c r="F136" s="138" t="s">
        <v>266</v>
      </c>
      <c r="G136" s="247">
        <f ca="1">VLOOKUP(C136,Financiering!$AO$7:$AS$57,5,0)*E136</f>
        <v>0</v>
      </c>
      <c r="H136" s="249" t="str">
        <f t="shared" si="2"/>
        <v/>
      </c>
      <c r="I136" s="136" t="str">
        <f>'Resultaat 1'!$B$2</f>
        <v>Resultaat 1</v>
      </c>
      <c r="J136" s="138" t="str">
        <f>Deelnemersoverzicht!$C$6</f>
        <v>[wordt door RVO ingevuld]</v>
      </c>
      <c r="K136" s="259">
        <f>Deelnemersoverzicht!$C$9</f>
        <v>0</v>
      </c>
    </row>
    <row r="137" spans="1:11" x14ac:dyDescent="0.2">
      <c r="A137" s="258">
        <f>'Resultaat 1'!B162</f>
        <v>0</v>
      </c>
      <c r="B137" s="138" t="str">
        <f>IFERROR(VLOOKUP(C137,Deelnemersoverzicht!$C$16:$G$66,6,0),"")</f>
        <v/>
      </c>
      <c r="C137" s="138">
        <f>'Resultaat 1'!C162</f>
        <v>0</v>
      </c>
      <c r="D137" s="247">
        <f>'Resultaat 1'!M162</f>
        <v>0</v>
      </c>
      <c r="E137" s="248">
        <f>'Resultaat 1'!N162</f>
        <v>0</v>
      </c>
      <c r="F137" s="138" t="s">
        <v>266</v>
      </c>
      <c r="G137" s="247">
        <f ca="1">VLOOKUP(C137,Financiering!$AO$7:$AS$57,5,0)*E137</f>
        <v>0</v>
      </c>
      <c r="H137" s="249" t="str">
        <f t="shared" si="2"/>
        <v/>
      </c>
      <c r="I137" s="136" t="str">
        <f>'Resultaat 1'!$B$2</f>
        <v>Resultaat 1</v>
      </c>
      <c r="J137" s="138" t="str">
        <f>Deelnemersoverzicht!$C$6</f>
        <v>[wordt door RVO ingevuld]</v>
      </c>
      <c r="K137" s="259">
        <f>Deelnemersoverzicht!$C$9</f>
        <v>0</v>
      </c>
    </row>
    <row r="138" spans="1:11" x14ac:dyDescent="0.2">
      <c r="A138" s="258">
        <f>'Resultaat 1'!B163</f>
        <v>0</v>
      </c>
      <c r="B138" s="138" t="str">
        <f>IFERROR(VLOOKUP(C138,Deelnemersoverzicht!$C$16:$G$66,6,0),"")</f>
        <v/>
      </c>
      <c r="C138" s="138">
        <f>'Resultaat 1'!C163</f>
        <v>0</v>
      </c>
      <c r="D138" s="247">
        <f>'Resultaat 1'!M163</f>
        <v>0</v>
      </c>
      <c r="E138" s="248">
        <f>'Resultaat 1'!N163</f>
        <v>0</v>
      </c>
      <c r="F138" s="138" t="s">
        <v>266</v>
      </c>
      <c r="G138" s="247">
        <f ca="1">VLOOKUP(C138,Financiering!$AO$7:$AS$57,5,0)*E138</f>
        <v>0</v>
      </c>
      <c r="H138" s="249" t="str">
        <f t="shared" si="2"/>
        <v/>
      </c>
      <c r="I138" s="136" t="str">
        <f>'Resultaat 1'!$B$2</f>
        <v>Resultaat 1</v>
      </c>
      <c r="J138" s="138" t="str">
        <f>Deelnemersoverzicht!$C$6</f>
        <v>[wordt door RVO ingevuld]</v>
      </c>
      <c r="K138" s="259">
        <f>Deelnemersoverzicht!$C$9</f>
        <v>0</v>
      </c>
    </row>
    <row r="139" spans="1:11" x14ac:dyDescent="0.2">
      <c r="A139" s="258">
        <f>'Resultaat 1'!B164</f>
        <v>0</v>
      </c>
      <c r="B139" s="138" t="str">
        <f>IFERROR(VLOOKUP(C139,Deelnemersoverzicht!$C$16:$G$66,6,0),"")</f>
        <v/>
      </c>
      <c r="C139" s="138">
        <f>'Resultaat 1'!C164</f>
        <v>0</v>
      </c>
      <c r="D139" s="247">
        <f>'Resultaat 1'!M164</f>
        <v>0</v>
      </c>
      <c r="E139" s="248">
        <f>'Resultaat 1'!N164</f>
        <v>0</v>
      </c>
      <c r="F139" s="138" t="s">
        <v>266</v>
      </c>
      <c r="G139" s="247">
        <f ca="1">VLOOKUP(C139,Financiering!$AO$7:$AS$57,5,0)*E139</f>
        <v>0</v>
      </c>
      <c r="H139" s="249" t="str">
        <f t="shared" si="2"/>
        <v/>
      </c>
      <c r="I139" s="136" t="str">
        <f>'Resultaat 1'!$B$2</f>
        <v>Resultaat 1</v>
      </c>
      <c r="J139" s="138" t="str">
        <f>Deelnemersoverzicht!$C$6</f>
        <v>[wordt door RVO ingevuld]</v>
      </c>
      <c r="K139" s="259">
        <f>Deelnemersoverzicht!$C$9</f>
        <v>0</v>
      </c>
    </row>
    <row r="140" spans="1:11" x14ac:dyDescent="0.2">
      <c r="A140" s="258">
        <f>'Resultaat 1'!B165</f>
        <v>0</v>
      </c>
      <c r="B140" s="138" t="str">
        <f>IFERROR(VLOOKUP(C140,Deelnemersoverzicht!$C$16:$G$66,6,0),"")</f>
        <v/>
      </c>
      <c r="C140" s="138">
        <f>'Resultaat 1'!C165</f>
        <v>0</v>
      </c>
      <c r="D140" s="247">
        <f>'Resultaat 1'!M165</f>
        <v>0</v>
      </c>
      <c r="E140" s="248">
        <f>'Resultaat 1'!N165</f>
        <v>0</v>
      </c>
      <c r="F140" s="138" t="s">
        <v>266</v>
      </c>
      <c r="G140" s="247">
        <f ca="1">VLOOKUP(C140,Financiering!$AO$7:$AS$57,5,0)*E140</f>
        <v>0</v>
      </c>
      <c r="H140" s="249" t="str">
        <f t="shared" si="2"/>
        <v/>
      </c>
      <c r="I140" s="136" t="str">
        <f>'Resultaat 1'!$B$2</f>
        <v>Resultaat 1</v>
      </c>
      <c r="J140" s="138" t="str">
        <f>Deelnemersoverzicht!$C$6</f>
        <v>[wordt door RVO ingevuld]</v>
      </c>
      <c r="K140" s="259">
        <f>Deelnemersoverzicht!$C$9</f>
        <v>0</v>
      </c>
    </row>
    <row r="141" spans="1:11" x14ac:dyDescent="0.2">
      <c r="A141" s="258">
        <f>'Resultaat 1'!B166</f>
        <v>0</v>
      </c>
      <c r="B141" s="138" t="str">
        <f>IFERROR(VLOOKUP(C141,Deelnemersoverzicht!$C$16:$G$66,6,0),"")</f>
        <v/>
      </c>
      <c r="C141" s="138">
        <f>'Resultaat 1'!C166</f>
        <v>0</v>
      </c>
      <c r="D141" s="247">
        <f>'Resultaat 1'!M166</f>
        <v>0</v>
      </c>
      <c r="E141" s="248">
        <f>'Resultaat 1'!N166</f>
        <v>0</v>
      </c>
      <c r="F141" s="138" t="s">
        <v>266</v>
      </c>
      <c r="G141" s="247">
        <f ca="1">VLOOKUP(C141,Financiering!$AO$7:$AS$57,5,0)*E141</f>
        <v>0</v>
      </c>
      <c r="H141" s="249" t="str">
        <f t="shared" si="2"/>
        <v/>
      </c>
      <c r="I141" s="136" t="str">
        <f>'Resultaat 1'!$B$2</f>
        <v>Resultaat 1</v>
      </c>
      <c r="J141" s="138" t="str">
        <f>Deelnemersoverzicht!$C$6</f>
        <v>[wordt door RVO ingevuld]</v>
      </c>
      <c r="K141" s="259">
        <f>Deelnemersoverzicht!$C$9</f>
        <v>0</v>
      </c>
    </row>
    <row r="142" spans="1:11" x14ac:dyDescent="0.2">
      <c r="A142" s="258">
        <f>'Resultaat 1'!B167</f>
        <v>0</v>
      </c>
      <c r="B142" s="138" t="str">
        <f>IFERROR(VLOOKUP(C142,Deelnemersoverzicht!$C$16:$G$66,6,0),"")</f>
        <v/>
      </c>
      <c r="C142" s="138">
        <f>'Resultaat 1'!C167</f>
        <v>0</v>
      </c>
      <c r="D142" s="247">
        <f>'Resultaat 1'!M167</f>
        <v>0</v>
      </c>
      <c r="E142" s="248">
        <f>'Resultaat 1'!N167</f>
        <v>0</v>
      </c>
      <c r="F142" s="138" t="s">
        <v>266</v>
      </c>
      <c r="G142" s="247">
        <f ca="1">VLOOKUP(C142,Financiering!$AO$7:$AS$57,5,0)*E142</f>
        <v>0</v>
      </c>
      <c r="H142" s="249" t="str">
        <f t="shared" si="2"/>
        <v/>
      </c>
      <c r="I142" s="136" t="str">
        <f>'Resultaat 1'!$B$2</f>
        <v>Resultaat 1</v>
      </c>
      <c r="J142" s="138" t="str">
        <f>Deelnemersoverzicht!$C$6</f>
        <v>[wordt door RVO ingevuld]</v>
      </c>
      <c r="K142" s="259">
        <f>Deelnemersoverzicht!$C$9</f>
        <v>0</v>
      </c>
    </row>
    <row r="143" spans="1:11" x14ac:dyDescent="0.2">
      <c r="A143" s="258">
        <f>'Resultaat 1'!B168</f>
        <v>0</v>
      </c>
      <c r="B143" s="138" t="str">
        <f>IFERROR(VLOOKUP(C143,Deelnemersoverzicht!$C$16:$G$66,6,0),"")</f>
        <v/>
      </c>
      <c r="C143" s="138">
        <f>'Resultaat 1'!C168</f>
        <v>0</v>
      </c>
      <c r="D143" s="247">
        <f>'Resultaat 1'!M168</f>
        <v>0</v>
      </c>
      <c r="E143" s="248">
        <f>'Resultaat 1'!N168</f>
        <v>0</v>
      </c>
      <c r="F143" s="138" t="s">
        <v>266</v>
      </c>
      <c r="G143" s="247">
        <f ca="1">VLOOKUP(C143,Financiering!$AO$7:$AS$57,5,0)*E143</f>
        <v>0</v>
      </c>
      <c r="H143" s="249" t="str">
        <f t="shared" si="2"/>
        <v/>
      </c>
      <c r="I143" s="136" t="str">
        <f>'Resultaat 1'!$B$2</f>
        <v>Resultaat 1</v>
      </c>
      <c r="J143" s="138" t="str">
        <f>Deelnemersoverzicht!$C$6</f>
        <v>[wordt door RVO ingevuld]</v>
      </c>
      <c r="K143" s="259">
        <f>Deelnemersoverzicht!$C$9</f>
        <v>0</v>
      </c>
    </row>
    <row r="144" spans="1:11" x14ac:dyDescent="0.2">
      <c r="A144" s="258">
        <f>'Resultaat 1'!B169</f>
        <v>0</v>
      </c>
      <c r="B144" s="138" t="str">
        <f>IFERROR(VLOOKUP(C144,Deelnemersoverzicht!$C$16:$G$66,6,0),"")</f>
        <v/>
      </c>
      <c r="C144" s="138">
        <f>'Resultaat 1'!C169</f>
        <v>0</v>
      </c>
      <c r="D144" s="247">
        <f>'Resultaat 1'!M169</f>
        <v>0</v>
      </c>
      <c r="E144" s="248">
        <f>'Resultaat 1'!N169</f>
        <v>0</v>
      </c>
      <c r="F144" s="138" t="s">
        <v>266</v>
      </c>
      <c r="G144" s="247">
        <f ca="1">VLOOKUP(C144,Financiering!$AO$7:$AS$57,5,0)*E144</f>
        <v>0</v>
      </c>
      <c r="H144" s="249" t="str">
        <f t="shared" si="2"/>
        <v/>
      </c>
      <c r="I144" s="136" t="str">
        <f>'Resultaat 1'!$B$2</f>
        <v>Resultaat 1</v>
      </c>
      <c r="J144" s="138" t="str">
        <f>Deelnemersoverzicht!$C$6</f>
        <v>[wordt door RVO ingevuld]</v>
      </c>
      <c r="K144" s="259">
        <f>Deelnemersoverzicht!$C$9</f>
        <v>0</v>
      </c>
    </row>
    <row r="145" spans="1:11" x14ac:dyDescent="0.2">
      <c r="A145" s="258">
        <f>'Resultaat 1'!B170</f>
        <v>0</v>
      </c>
      <c r="B145" s="138" t="str">
        <f>IFERROR(VLOOKUP(C145,Deelnemersoverzicht!$C$16:$G$66,6,0),"")</f>
        <v/>
      </c>
      <c r="C145" s="138">
        <f>'Resultaat 1'!C170</f>
        <v>0</v>
      </c>
      <c r="D145" s="247">
        <f>'Resultaat 1'!M170</f>
        <v>0</v>
      </c>
      <c r="E145" s="248">
        <f>'Resultaat 1'!N170</f>
        <v>0</v>
      </c>
      <c r="F145" s="138" t="s">
        <v>266</v>
      </c>
      <c r="G145" s="247">
        <f ca="1">VLOOKUP(C145,Financiering!$AO$7:$AS$57,5,0)*E145</f>
        <v>0</v>
      </c>
      <c r="H145" s="249" t="str">
        <f t="shared" si="2"/>
        <v/>
      </c>
      <c r="I145" s="136" t="str">
        <f>'Resultaat 1'!$B$2</f>
        <v>Resultaat 1</v>
      </c>
      <c r="J145" s="138" t="str">
        <f>Deelnemersoverzicht!$C$6</f>
        <v>[wordt door RVO ingevuld]</v>
      </c>
      <c r="K145" s="259">
        <f>Deelnemersoverzicht!$C$9</f>
        <v>0</v>
      </c>
    </row>
    <row r="146" spans="1:11" x14ac:dyDescent="0.2">
      <c r="A146" s="258">
        <f>'Resultaat 1'!B171</f>
        <v>0</v>
      </c>
      <c r="B146" s="138" t="str">
        <f>IFERROR(VLOOKUP(C146,Deelnemersoverzicht!$C$16:$G$66,6,0),"")</f>
        <v/>
      </c>
      <c r="C146" s="138">
        <f>'Resultaat 1'!C171</f>
        <v>0</v>
      </c>
      <c r="D146" s="247">
        <f>'Resultaat 1'!M171</f>
        <v>0</v>
      </c>
      <c r="E146" s="248">
        <f>'Resultaat 1'!N171</f>
        <v>0</v>
      </c>
      <c r="F146" s="138" t="s">
        <v>266</v>
      </c>
      <c r="G146" s="247">
        <f ca="1">VLOOKUP(C146,Financiering!$AO$7:$AS$57,5,0)*E146</f>
        <v>0</v>
      </c>
      <c r="H146" s="249" t="str">
        <f t="shared" si="2"/>
        <v/>
      </c>
      <c r="I146" s="136" t="str">
        <f>'Resultaat 1'!$B$2</f>
        <v>Resultaat 1</v>
      </c>
      <c r="J146" s="138" t="str">
        <f>Deelnemersoverzicht!$C$6</f>
        <v>[wordt door RVO ingevuld]</v>
      </c>
      <c r="K146" s="259">
        <f>Deelnemersoverzicht!$C$9</f>
        <v>0</v>
      </c>
    </row>
    <row r="147" spans="1:11" x14ac:dyDescent="0.2">
      <c r="A147" s="258">
        <f>'Resultaat 1'!B172</f>
        <v>0</v>
      </c>
      <c r="B147" s="138" t="str">
        <f>IFERROR(VLOOKUP(C147,Deelnemersoverzicht!$C$16:$G$66,6,0),"")</f>
        <v/>
      </c>
      <c r="C147" s="138">
        <f>'Resultaat 1'!C172</f>
        <v>0</v>
      </c>
      <c r="D147" s="247">
        <f>'Resultaat 1'!M172</f>
        <v>0</v>
      </c>
      <c r="E147" s="248">
        <f>'Resultaat 1'!N172</f>
        <v>0</v>
      </c>
      <c r="F147" s="138" t="s">
        <v>266</v>
      </c>
      <c r="G147" s="247">
        <f ca="1">VLOOKUP(C147,Financiering!$AO$7:$AS$57,5,0)*E147</f>
        <v>0</v>
      </c>
      <c r="H147" s="249" t="str">
        <f t="shared" si="2"/>
        <v/>
      </c>
      <c r="I147" s="136" t="str">
        <f>'Resultaat 1'!$B$2</f>
        <v>Resultaat 1</v>
      </c>
      <c r="J147" s="138" t="str">
        <f>Deelnemersoverzicht!$C$6</f>
        <v>[wordt door RVO ingevuld]</v>
      </c>
      <c r="K147" s="259">
        <f>Deelnemersoverzicht!$C$9</f>
        <v>0</v>
      </c>
    </row>
    <row r="148" spans="1:11" x14ac:dyDescent="0.2">
      <c r="A148" s="258">
        <f>'Resultaat 1'!B173</f>
        <v>0</v>
      </c>
      <c r="B148" s="138" t="str">
        <f>IFERROR(VLOOKUP(C148,Deelnemersoverzicht!$C$16:$G$66,6,0),"")</f>
        <v/>
      </c>
      <c r="C148" s="138">
        <f>'Resultaat 1'!C173</f>
        <v>0</v>
      </c>
      <c r="D148" s="247">
        <f>'Resultaat 1'!M173</f>
        <v>0</v>
      </c>
      <c r="E148" s="248">
        <f>'Resultaat 1'!N173</f>
        <v>0</v>
      </c>
      <c r="F148" s="138" t="s">
        <v>266</v>
      </c>
      <c r="G148" s="247">
        <f ca="1">VLOOKUP(C148,Financiering!$AO$7:$AS$57,5,0)*E148</f>
        <v>0</v>
      </c>
      <c r="H148" s="249" t="str">
        <f t="shared" si="2"/>
        <v/>
      </c>
      <c r="I148" s="136" t="str">
        <f>'Resultaat 1'!$B$2</f>
        <v>Resultaat 1</v>
      </c>
      <c r="J148" s="138" t="str">
        <f>Deelnemersoverzicht!$C$6</f>
        <v>[wordt door RVO ingevuld]</v>
      </c>
      <c r="K148" s="259">
        <f>Deelnemersoverzicht!$C$9</f>
        <v>0</v>
      </c>
    </row>
    <row r="149" spans="1:11" x14ac:dyDescent="0.2">
      <c r="A149" s="258">
        <f>'Resultaat 1'!B174</f>
        <v>0</v>
      </c>
      <c r="B149" s="138" t="str">
        <f>IFERROR(VLOOKUP(C149,Deelnemersoverzicht!$C$16:$G$66,6,0),"")</f>
        <v/>
      </c>
      <c r="C149" s="138">
        <f>'Resultaat 1'!C174</f>
        <v>0</v>
      </c>
      <c r="D149" s="247">
        <f>'Resultaat 1'!M174</f>
        <v>0</v>
      </c>
      <c r="E149" s="248">
        <f>'Resultaat 1'!N174</f>
        <v>0</v>
      </c>
      <c r="F149" s="138" t="s">
        <v>266</v>
      </c>
      <c r="G149" s="247">
        <f ca="1">VLOOKUP(C149,Financiering!$AO$7:$AS$57,5,0)*E149</f>
        <v>0</v>
      </c>
      <c r="H149" s="249" t="str">
        <f t="shared" si="2"/>
        <v/>
      </c>
      <c r="I149" s="136" t="str">
        <f>'Resultaat 1'!$B$2</f>
        <v>Resultaat 1</v>
      </c>
      <c r="J149" s="138" t="str">
        <f>Deelnemersoverzicht!$C$6</f>
        <v>[wordt door RVO ingevuld]</v>
      </c>
      <c r="K149" s="259">
        <f>Deelnemersoverzicht!$C$9</f>
        <v>0</v>
      </c>
    </row>
    <row r="150" spans="1:11" x14ac:dyDescent="0.2">
      <c r="A150" s="258">
        <f>'Resultaat 1'!B175</f>
        <v>0</v>
      </c>
      <c r="B150" s="138" t="str">
        <f>IFERROR(VLOOKUP(C150,Deelnemersoverzicht!$C$16:$G$66,6,0),"")</f>
        <v/>
      </c>
      <c r="C150" s="138">
        <f>'Resultaat 1'!C175</f>
        <v>0</v>
      </c>
      <c r="D150" s="247">
        <f>'Resultaat 1'!M175</f>
        <v>0</v>
      </c>
      <c r="E150" s="248">
        <f>'Resultaat 1'!N175</f>
        <v>0</v>
      </c>
      <c r="F150" s="138" t="s">
        <v>266</v>
      </c>
      <c r="G150" s="247">
        <f ca="1">VLOOKUP(C150,Financiering!$AO$7:$AS$57,5,0)*E150</f>
        <v>0</v>
      </c>
      <c r="H150" s="249" t="str">
        <f t="shared" si="2"/>
        <v/>
      </c>
      <c r="I150" s="136" t="str">
        <f>'Resultaat 1'!$B$2</f>
        <v>Resultaat 1</v>
      </c>
      <c r="J150" s="138" t="str">
        <f>Deelnemersoverzicht!$C$6</f>
        <v>[wordt door RVO ingevuld]</v>
      </c>
      <c r="K150" s="259">
        <f>Deelnemersoverzicht!$C$9</f>
        <v>0</v>
      </c>
    </row>
    <row r="151" spans="1:11" x14ac:dyDescent="0.2">
      <c r="A151" s="258">
        <f>'Resultaat 1'!B176</f>
        <v>0</v>
      </c>
      <c r="B151" s="138" t="str">
        <f>IFERROR(VLOOKUP(C151,Deelnemersoverzicht!$C$16:$G$66,6,0),"")</f>
        <v/>
      </c>
      <c r="C151" s="138">
        <f>'Resultaat 1'!C176</f>
        <v>0</v>
      </c>
      <c r="D151" s="247">
        <f>'Resultaat 1'!M176</f>
        <v>0</v>
      </c>
      <c r="E151" s="248">
        <f>'Resultaat 1'!N176</f>
        <v>0</v>
      </c>
      <c r="F151" s="138" t="s">
        <v>266</v>
      </c>
      <c r="G151" s="247">
        <f ca="1">VLOOKUP(C151,Financiering!$AO$7:$AS$57,5,0)*E151</f>
        <v>0</v>
      </c>
      <c r="H151" s="249" t="str">
        <f t="shared" si="2"/>
        <v/>
      </c>
      <c r="I151" s="136" t="str">
        <f>'Resultaat 1'!$B$2</f>
        <v>Resultaat 1</v>
      </c>
      <c r="J151" s="138" t="str">
        <f>Deelnemersoverzicht!$C$6</f>
        <v>[wordt door RVO ingevuld]</v>
      </c>
      <c r="K151" s="259">
        <f>Deelnemersoverzicht!$C$9</f>
        <v>0</v>
      </c>
    </row>
    <row r="152" spans="1:11" x14ac:dyDescent="0.2">
      <c r="A152" s="258">
        <f>'Resultaat 1'!B177</f>
        <v>0</v>
      </c>
      <c r="B152" s="138" t="str">
        <f>IFERROR(VLOOKUP(C152,Deelnemersoverzicht!$C$16:$G$66,6,0),"")</f>
        <v/>
      </c>
      <c r="C152" s="138">
        <f>'Resultaat 1'!C177</f>
        <v>0</v>
      </c>
      <c r="D152" s="247">
        <f>'Resultaat 1'!M177</f>
        <v>0</v>
      </c>
      <c r="E152" s="248">
        <f>'Resultaat 1'!N177</f>
        <v>0</v>
      </c>
      <c r="F152" s="138" t="s">
        <v>266</v>
      </c>
      <c r="G152" s="247">
        <f ca="1">VLOOKUP(C152,Financiering!$AO$7:$AS$57,5,0)*E152</f>
        <v>0</v>
      </c>
      <c r="H152" s="249" t="str">
        <f t="shared" si="2"/>
        <v/>
      </c>
      <c r="I152" s="136" t="str">
        <f>'Resultaat 1'!$B$2</f>
        <v>Resultaat 1</v>
      </c>
      <c r="J152" s="138" t="str">
        <f>Deelnemersoverzicht!$C$6</f>
        <v>[wordt door RVO ingevuld]</v>
      </c>
      <c r="K152" s="259">
        <f>Deelnemersoverzicht!$C$9</f>
        <v>0</v>
      </c>
    </row>
    <row r="153" spans="1:11" x14ac:dyDescent="0.2">
      <c r="A153" s="258">
        <f>'Resultaat 1'!B178</f>
        <v>0</v>
      </c>
      <c r="B153" s="138" t="str">
        <f>IFERROR(VLOOKUP(C153,Deelnemersoverzicht!$C$16:$G$66,6,0),"")</f>
        <v/>
      </c>
      <c r="C153" s="138">
        <f>'Resultaat 1'!C178</f>
        <v>0</v>
      </c>
      <c r="D153" s="247">
        <f>'Resultaat 1'!M178</f>
        <v>0</v>
      </c>
      <c r="E153" s="248">
        <f>'Resultaat 1'!N178</f>
        <v>0</v>
      </c>
      <c r="F153" s="138" t="s">
        <v>266</v>
      </c>
      <c r="G153" s="247">
        <f ca="1">VLOOKUP(C153,Financiering!$AO$7:$AS$57,5,0)*E153</f>
        <v>0</v>
      </c>
      <c r="H153" s="249" t="str">
        <f t="shared" si="2"/>
        <v/>
      </c>
      <c r="I153" s="136" t="str">
        <f>'Resultaat 1'!$B$2</f>
        <v>Resultaat 1</v>
      </c>
      <c r="J153" s="138" t="str">
        <f>Deelnemersoverzicht!$C$6</f>
        <v>[wordt door RVO ingevuld]</v>
      </c>
      <c r="K153" s="259">
        <f>Deelnemersoverzicht!$C$9</f>
        <v>0</v>
      </c>
    </row>
    <row r="154" spans="1:11" x14ac:dyDescent="0.2">
      <c r="A154" s="258">
        <f>'Resultaat 1'!B179</f>
        <v>0</v>
      </c>
      <c r="B154" s="138" t="str">
        <f>IFERROR(VLOOKUP(C154,Deelnemersoverzicht!$C$16:$G$66,6,0),"")</f>
        <v/>
      </c>
      <c r="C154" s="138">
        <f>'Resultaat 1'!C179</f>
        <v>0</v>
      </c>
      <c r="D154" s="247">
        <f>'Resultaat 1'!M179</f>
        <v>0</v>
      </c>
      <c r="E154" s="248">
        <f>'Resultaat 1'!N179</f>
        <v>0</v>
      </c>
      <c r="F154" s="138" t="s">
        <v>266</v>
      </c>
      <c r="G154" s="247">
        <f ca="1">VLOOKUP(C154,Financiering!$AO$7:$AS$57,5,0)*E154</f>
        <v>0</v>
      </c>
      <c r="H154" s="249" t="str">
        <f t="shared" si="2"/>
        <v/>
      </c>
      <c r="I154" s="136" t="str">
        <f>'Resultaat 1'!$B$2</f>
        <v>Resultaat 1</v>
      </c>
      <c r="J154" s="138" t="str">
        <f>Deelnemersoverzicht!$C$6</f>
        <v>[wordt door RVO ingevuld]</v>
      </c>
      <c r="K154" s="259">
        <f>Deelnemersoverzicht!$C$9</f>
        <v>0</v>
      </c>
    </row>
    <row r="155" spans="1:11" x14ac:dyDescent="0.2">
      <c r="A155" s="258">
        <f>'Resultaat 1'!B180</f>
        <v>0</v>
      </c>
      <c r="B155" s="138" t="str">
        <f>IFERROR(VLOOKUP(C155,Deelnemersoverzicht!$C$16:$G$66,6,0),"")</f>
        <v/>
      </c>
      <c r="C155" s="138">
        <f>'Resultaat 1'!C180</f>
        <v>0</v>
      </c>
      <c r="D155" s="247">
        <f>'Resultaat 1'!M180</f>
        <v>0</v>
      </c>
      <c r="E155" s="248">
        <f>'Resultaat 1'!N180</f>
        <v>0</v>
      </c>
      <c r="F155" s="138" t="s">
        <v>266</v>
      </c>
      <c r="G155" s="247">
        <f ca="1">VLOOKUP(C155,Financiering!$AO$7:$AS$57,5,0)*E155</f>
        <v>0</v>
      </c>
      <c r="H155" s="249" t="str">
        <f t="shared" si="2"/>
        <v/>
      </c>
      <c r="I155" s="136" t="str">
        <f>'Resultaat 1'!$B$2</f>
        <v>Resultaat 1</v>
      </c>
      <c r="J155" s="138" t="str">
        <f>Deelnemersoverzicht!$C$6</f>
        <v>[wordt door RVO ingevuld]</v>
      </c>
      <c r="K155" s="259">
        <f>Deelnemersoverzicht!$C$9</f>
        <v>0</v>
      </c>
    </row>
    <row r="156" spans="1:11" x14ac:dyDescent="0.2">
      <c r="A156" s="258">
        <f>'Resultaat 1'!B181</f>
        <v>0</v>
      </c>
      <c r="B156" s="138" t="str">
        <f>IFERROR(VLOOKUP(C156,Deelnemersoverzicht!$C$16:$G$66,6,0),"")</f>
        <v/>
      </c>
      <c r="C156" s="138">
        <f>'Resultaat 1'!C181</f>
        <v>0</v>
      </c>
      <c r="D156" s="247">
        <f>'Resultaat 1'!M181</f>
        <v>0</v>
      </c>
      <c r="E156" s="248">
        <f>'Resultaat 1'!N181</f>
        <v>0</v>
      </c>
      <c r="F156" s="138" t="s">
        <v>266</v>
      </c>
      <c r="G156" s="247">
        <f ca="1">VLOOKUP(C156,Financiering!$AO$7:$AS$57,5,0)*E156</f>
        <v>0</v>
      </c>
      <c r="H156" s="249" t="str">
        <f t="shared" si="2"/>
        <v/>
      </c>
      <c r="I156" s="136" t="str">
        <f>'Resultaat 1'!$B$2</f>
        <v>Resultaat 1</v>
      </c>
      <c r="J156" s="138" t="str">
        <f>Deelnemersoverzicht!$C$6</f>
        <v>[wordt door RVO ingevuld]</v>
      </c>
      <c r="K156" s="259">
        <f>Deelnemersoverzicht!$C$9</f>
        <v>0</v>
      </c>
    </row>
    <row r="157" spans="1:11" x14ac:dyDescent="0.2">
      <c r="A157" s="258">
        <f>'Resultaat 1'!B182</f>
        <v>0</v>
      </c>
      <c r="B157" s="138" t="str">
        <f>IFERROR(VLOOKUP(C157,Deelnemersoverzicht!$C$16:$G$66,6,0),"")</f>
        <v/>
      </c>
      <c r="C157" s="138">
        <f>'Resultaat 1'!C182</f>
        <v>0</v>
      </c>
      <c r="D157" s="247">
        <f>'Resultaat 1'!M182</f>
        <v>0</v>
      </c>
      <c r="E157" s="248">
        <f>'Resultaat 1'!N182</f>
        <v>0</v>
      </c>
      <c r="F157" s="138" t="s">
        <v>266</v>
      </c>
      <c r="G157" s="247">
        <f ca="1">VLOOKUP(C157,Financiering!$AO$7:$AS$57,5,0)*E157</f>
        <v>0</v>
      </c>
      <c r="H157" s="249" t="str">
        <f t="shared" si="2"/>
        <v/>
      </c>
      <c r="I157" s="136" t="str">
        <f>'Resultaat 1'!$B$2</f>
        <v>Resultaat 1</v>
      </c>
      <c r="J157" s="138" t="str">
        <f>Deelnemersoverzicht!$C$6</f>
        <v>[wordt door RVO ingevuld]</v>
      </c>
      <c r="K157" s="259">
        <f>Deelnemersoverzicht!$C$9</f>
        <v>0</v>
      </c>
    </row>
    <row r="158" spans="1:11" x14ac:dyDescent="0.2">
      <c r="A158" s="258">
        <f>'Resultaat 1'!B183</f>
        <v>0</v>
      </c>
      <c r="B158" s="138" t="str">
        <f>IFERROR(VLOOKUP(C158,Deelnemersoverzicht!$C$16:$G$66,6,0),"")</f>
        <v/>
      </c>
      <c r="C158" s="138">
        <f>'Resultaat 1'!C183</f>
        <v>0</v>
      </c>
      <c r="D158" s="247">
        <f>'Resultaat 1'!M183</f>
        <v>0</v>
      </c>
      <c r="E158" s="248">
        <f>'Resultaat 1'!N183</f>
        <v>0</v>
      </c>
      <c r="F158" s="138" t="s">
        <v>266</v>
      </c>
      <c r="G158" s="247">
        <f ca="1">VLOOKUP(C158,Financiering!$AO$7:$AS$57,5,0)*E158</f>
        <v>0</v>
      </c>
      <c r="H158" s="249" t="str">
        <f t="shared" si="2"/>
        <v/>
      </c>
      <c r="I158" s="136" t="str">
        <f>'Resultaat 1'!$B$2</f>
        <v>Resultaat 1</v>
      </c>
      <c r="J158" s="138" t="str">
        <f>Deelnemersoverzicht!$C$6</f>
        <v>[wordt door RVO ingevuld]</v>
      </c>
      <c r="K158" s="259">
        <f>Deelnemersoverzicht!$C$9</f>
        <v>0</v>
      </c>
    </row>
    <row r="159" spans="1:11" x14ac:dyDescent="0.2">
      <c r="A159" s="258">
        <f>'Resultaat 1'!B184</f>
        <v>0</v>
      </c>
      <c r="B159" s="138" t="str">
        <f>IFERROR(VLOOKUP(C159,Deelnemersoverzicht!$C$16:$G$66,6,0),"")</f>
        <v/>
      </c>
      <c r="C159" s="138">
        <f>'Resultaat 1'!C184</f>
        <v>0</v>
      </c>
      <c r="D159" s="247">
        <f>'Resultaat 1'!M184</f>
        <v>0</v>
      </c>
      <c r="E159" s="248">
        <f>'Resultaat 1'!N184</f>
        <v>0</v>
      </c>
      <c r="F159" s="138" t="s">
        <v>266</v>
      </c>
      <c r="G159" s="247">
        <f ca="1">VLOOKUP(C159,Financiering!$AO$7:$AS$57,5,0)*E159</f>
        <v>0</v>
      </c>
      <c r="H159" s="249" t="str">
        <f t="shared" si="2"/>
        <v/>
      </c>
      <c r="I159" s="136" t="str">
        <f>'Resultaat 1'!$B$2</f>
        <v>Resultaat 1</v>
      </c>
      <c r="J159" s="138" t="str">
        <f>Deelnemersoverzicht!$C$6</f>
        <v>[wordt door RVO ingevuld]</v>
      </c>
      <c r="K159" s="259">
        <f>Deelnemersoverzicht!$C$9</f>
        <v>0</v>
      </c>
    </row>
    <row r="160" spans="1:11" x14ac:dyDescent="0.2">
      <c r="A160" s="258">
        <f>'Resultaat 1'!B185</f>
        <v>0</v>
      </c>
      <c r="B160" s="138" t="str">
        <f>IFERROR(VLOOKUP(C160,Deelnemersoverzicht!$C$16:$G$66,6,0),"")</f>
        <v/>
      </c>
      <c r="C160" s="138">
        <f>'Resultaat 1'!C185</f>
        <v>0</v>
      </c>
      <c r="D160" s="247">
        <f>'Resultaat 1'!M185</f>
        <v>0</v>
      </c>
      <c r="E160" s="248">
        <f>'Resultaat 1'!N185</f>
        <v>0</v>
      </c>
      <c r="F160" s="138" t="s">
        <v>266</v>
      </c>
      <c r="G160" s="247">
        <f ca="1">VLOOKUP(C160,Financiering!$AO$7:$AS$57,5,0)*E160</f>
        <v>0</v>
      </c>
      <c r="H160" s="249" t="str">
        <f t="shared" si="2"/>
        <v/>
      </c>
      <c r="I160" s="136" t="str">
        <f>'Resultaat 1'!$B$2</f>
        <v>Resultaat 1</v>
      </c>
      <c r="J160" s="138" t="str">
        <f>Deelnemersoverzicht!$C$6</f>
        <v>[wordt door RVO ingevuld]</v>
      </c>
      <c r="K160" s="259">
        <f>Deelnemersoverzicht!$C$9</f>
        <v>0</v>
      </c>
    </row>
    <row r="161" spans="1:11" x14ac:dyDescent="0.2">
      <c r="A161" s="258">
        <f>'Resultaat 1'!B186</f>
        <v>0</v>
      </c>
      <c r="B161" s="138" t="str">
        <f>IFERROR(VLOOKUP(C161,Deelnemersoverzicht!$C$16:$G$66,6,0),"")</f>
        <v/>
      </c>
      <c r="C161" s="138">
        <f>'Resultaat 1'!C186</f>
        <v>0</v>
      </c>
      <c r="D161" s="247">
        <f>'Resultaat 1'!M186</f>
        <v>0</v>
      </c>
      <c r="E161" s="248">
        <f>'Resultaat 1'!N186</f>
        <v>0</v>
      </c>
      <c r="F161" s="138" t="s">
        <v>266</v>
      </c>
      <c r="G161" s="247">
        <f ca="1">VLOOKUP(C161,Financiering!$AO$7:$AS$57,5,0)*E161</f>
        <v>0</v>
      </c>
      <c r="H161" s="249" t="str">
        <f t="shared" si="2"/>
        <v/>
      </c>
      <c r="I161" s="136" t="str">
        <f>'Resultaat 1'!$B$2</f>
        <v>Resultaat 1</v>
      </c>
      <c r="J161" s="138" t="str">
        <f>Deelnemersoverzicht!$C$6</f>
        <v>[wordt door RVO ingevuld]</v>
      </c>
      <c r="K161" s="259">
        <f>Deelnemersoverzicht!$C$9</f>
        <v>0</v>
      </c>
    </row>
    <row r="162" spans="1:11" x14ac:dyDescent="0.2">
      <c r="A162" s="258">
        <f>'Resultaat 1'!B187</f>
        <v>0</v>
      </c>
      <c r="B162" s="138" t="str">
        <f>IFERROR(VLOOKUP(C162,Deelnemersoverzicht!$C$16:$G$66,6,0),"")</f>
        <v/>
      </c>
      <c r="C162" s="138">
        <f>'Resultaat 1'!C187</f>
        <v>0</v>
      </c>
      <c r="D162" s="247">
        <f>'Resultaat 1'!M187</f>
        <v>0</v>
      </c>
      <c r="E162" s="248">
        <f>'Resultaat 1'!N187</f>
        <v>0</v>
      </c>
      <c r="F162" s="138" t="s">
        <v>266</v>
      </c>
      <c r="G162" s="247">
        <f ca="1">VLOOKUP(C162,Financiering!$AO$7:$AS$57,5,0)*E162</f>
        <v>0</v>
      </c>
      <c r="H162" s="249" t="str">
        <f t="shared" si="2"/>
        <v/>
      </c>
      <c r="I162" s="136" t="str">
        <f>'Resultaat 1'!$B$2</f>
        <v>Resultaat 1</v>
      </c>
      <c r="J162" s="138" t="str">
        <f>Deelnemersoverzicht!$C$6</f>
        <v>[wordt door RVO ingevuld]</v>
      </c>
      <c r="K162" s="259">
        <f>Deelnemersoverzicht!$C$9</f>
        <v>0</v>
      </c>
    </row>
    <row r="163" spans="1:11" x14ac:dyDescent="0.2">
      <c r="A163" s="258">
        <f>'Resultaat 1'!B188</f>
        <v>0</v>
      </c>
      <c r="B163" s="138" t="str">
        <f>IFERROR(VLOOKUP(C163,Deelnemersoverzicht!$C$16:$G$66,6,0),"")</f>
        <v/>
      </c>
      <c r="C163" s="138">
        <f>'Resultaat 1'!C188</f>
        <v>0</v>
      </c>
      <c r="D163" s="247">
        <f>'Resultaat 1'!M188</f>
        <v>0</v>
      </c>
      <c r="E163" s="248">
        <f>'Resultaat 1'!N188</f>
        <v>0</v>
      </c>
      <c r="F163" s="138" t="s">
        <v>266</v>
      </c>
      <c r="G163" s="247">
        <f ca="1">VLOOKUP(C163,Financiering!$AO$7:$AS$57,5,0)*E163</f>
        <v>0</v>
      </c>
      <c r="H163" s="249" t="str">
        <f t="shared" si="2"/>
        <v/>
      </c>
      <c r="I163" s="136" t="str">
        <f>'Resultaat 1'!$B$2</f>
        <v>Resultaat 1</v>
      </c>
      <c r="J163" s="138" t="str">
        <f>Deelnemersoverzicht!$C$6</f>
        <v>[wordt door RVO ingevuld]</v>
      </c>
      <c r="K163" s="259">
        <f>Deelnemersoverzicht!$C$9</f>
        <v>0</v>
      </c>
    </row>
    <row r="164" spans="1:11" x14ac:dyDescent="0.2">
      <c r="A164" s="258">
        <f>'Resultaat 1'!B189</f>
        <v>0</v>
      </c>
      <c r="B164" s="138" t="str">
        <f>IFERROR(VLOOKUP(C164,Deelnemersoverzicht!$C$16:$G$66,6,0),"")</f>
        <v/>
      </c>
      <c r="C164" s="138">
        <f>'Resultaat 1'!C189</f>
        <v>0</v>
      </c>
      <c r="D164" s="247">
        <f>'Resultaat 1'!M189</f>
        <v>0</v>
      </c>
      <c r="E164" s="248">
        <f>'Resultaat 1'!N189</f>
        <v>0</v>
      </c>
      <c r="F164" s="138" t="s">
        <v>266</v>
      </c>
      <c r="G164" s="247">
        <f ca="1">VLOOKUP(C164,Financiering!$AO$7:$AS$57,5,0)*E164</f>
        <v>0</v>
      </c>
      <c r="H164" s="249" t="str">
        <f t="shared" si="2"/>
        <v/>
      </c>
      <c r="I164" s="136" t="str">
        <f>'Resultaat 1'!$B$2</f>
        <v>Resultaat 1</v>
      </c>
      <c r="J164" s="138" t="str">
        <f>Deelnemersoverzicht!$C$6</f>
        <v>[wordt door RVO ingevuld]</v>
      </c>
      <c r="K164" s="259">
        <f>Deelnemersoverzicht!$C$9</f>
        <v>0</v>
      </c>
    </row>
    <row r="165" spans="1:11" x14ac:dyDescent="0.2">
      <c r="A165" s="258">
        <f>'Resultaat 1'!B190</f>
        <v>0</v>
      </c>
      <c r="B165" s="138" t="str">
        <f>IFERROR(VLOOKUP(C165,Deelnemersoverzicht!$C$16:$G$66,6,0),"")</f>
        <v/>
      </c>
      <c r="C165" s="138">
        <f>'Resultaat 1'!C190</f>
        <v>0</v>
      </c>
      <c r="D165" s="247">
        <f>'Resultaat 1'!M190</f>
        <v>0</v>
      </c>
      <c r="E165" s="248">
        <f>'Resultaat 1'!N190</f>
        <v>0</v>
      </c>
      <c r="F165" s="138" t="s">
        <v>266</v>
      </c>
      <c r="G165" s="247">
        <f ca="1">VLOOKUP(C165,Financiering!$AO$7:$AS$57,5,0)*E165</f>
        <v>0</v>
      </c>
      <c r="H165" s="249" t="str">
        <f t="shared" si="2"/>
        <v/>
      </c>
      <c r="I165" s="136" t="str">
        <f>'Resultaat 1'!$B$2</f>
        <v>Resultaat 1</v>
      </c>
      <c r="J165" s="138" t="str">
        <f>Deelnemersoverzicht!$C$6</f>
        <v>[wordt door RVO ingevuld]</v>
      </c>
      <c r="K165" s="259">
        <f>Deelnemersoverzicht!$C$9</f>
        <v>0</v>
      </c>
    </row>
    <row r="166" spans="1:11" x14ac:dyDescent="0.2">
      <c r="A166" s="258">
        <f>'Resultaat 1'!B191</f>
        <v>0</v>
      </c>
      <c r="B166" s="138" t="str">
        <f>IFERROR(VLOOKUP(C166,Deelnemersoverzicht!$C$16:$G$66,6,0),"")</f>
        <v/>
      </c>
      <c r="C166" s="138">
        <f>'Resultaat 1'!C191</f>
        <v>0</v>
      </c>
      <c r="D166" s="247">
        <f>'Resultaat 1'!M191</f>
        <v>0</v>
      </c>
      <c r="E166" s="248">
        <f>'Resultaat 1'!N191</f>
        <v>0</v>
      </c>
      <c r="F166" s="138" t="s">
        <v>266</v>
      </c>
      <c r="G166" s="247">
        <f ca="1">VLOOKUP(C166,Financiering!$AO$7:$AS$57,5,0)*E166</f>
        <v>0</v>
      </c>
      <c r="H166" s="249" t="str">
        <f t="shared" si="2"/>
        <v/>
      </c>
      <c r="I166" s="136" t="str">
        <f>'Resultaat 1'!$B$2</f>
        <v>Resultaat 1</v>
      </c>
      <c r="J166" s="138" t="str">
        <f>Deelnemersoverzicht!$C$6</f>
        <v>[wordt door RVO ingevuld]</v>
      </c>
      <c r="K166" s="259">
        <f>Deelnemersoverzicht!$C$9</f>
        <v>0</v>
      </c>
    </row>
    <row r="167" spans="1:11" x14ac:dyDescent="0.2">
      <c r="A167" s="258">
        <f>'Resultaat 1'!B192</f>
        <v>0</v>
      </c>
      <c r="B167" s="138" t="str">
        <f>IFERROR(VLOOKUP(C167,Deelnemersoverzicht!$C$16:$G$66,6,0),"")</f>
        <v/>
      </c>
      <c r="C167" s="138">
        <f>'Resultaat 1'!C192</f>
        <v>0</v>
      </c>
      <c r="D167" s="247">
        <f>'Resultaat 1'!M192</f>
        <v>0</v>
      </c>
      <c r="E167" s="248">
        <f>'Resultaat 1'!N192</f>
        <v>0</v>
      </c>
      <c r="F167" s="138" t="s">
        <v>266</v>
      </c>
      <c r="G167" s="247">
        <f ca="1">VLOOKUP(C167,Financiering!$AO$7:$AS$57,5,0)*E167</f>
        <v>0</v>
      </c>
      <c r="H167" s="249" t="str">
        <f t="shared" si="2"/>
        <v/>
      </c>
      <c r="I167" s="136" t="str">
        <f>'Resultaat 1'!$B$2</f>
        <v>Resultaat 1</v>
      </c>
      <c r="J167" s="138" t="str">
        <f>Deelnemersoverzicht!$C$6</f>
        <v>[wordt door RVO ingevuld]</v>
      </c>
      <c r="K167" s="259">
        <f>Deelnemersoverzicht!$C$9</f>
        <v>0</v>
      </c>
    </row>
    <row r="168" spans="1:11" x14ac:dyDescent="0.2">
      <c r="A168" s="258">
        <f>'Resultaat 1'!B193</f>
        <v>0</v>
      </c>
      <c r="B168" s="138" t="str">
        <f>IFERROR(VLOOKUP(C168,Deelnemersoverzicht!$C$16:$G$66,6,0),"")</f>
        <v/>
      </c>
      <c r="C168" s="138">
        <f>'Resultaat 1'!C193</f>
        <v>0</v>
      </c>
      <c r="D168" s="247">
        <f>'Resultaat 1'!M193</f>
        <v>0</v>
      </c>
      <c r="E168" s="248">
        <f>'Resultaat 1'!N193</f>
        <v>0</v>
      </c>
      <c r="F168" s="138" t="s">
        <v>266</v>
      </c>
      <c r="G168" s="247">
        <f ca="1">VLOOKUP(C168,Financiering!$AO$7:$AS$57,5,0)*E168</f>
        <v>0</v>
      </c>
      <c r="H168" s="249" t="str">
        <f t="shared" si="2"/>
        <v/>
      </c>
      <c r="I168" s="136" t="str">
        <f>'Resultaat 1'!$B$2</f>
        <v>Resultaat 1</v>
      </c>
      <c r="J168" s="138" t="str">
        <f>Deelnemersoverzicht!$C$6</f>
        <v>[wordt door RVO ingevuld]</v>
      </c>
      <c r="K168" s="259">
        <f>Deelnemersoverzicht!$C$9</f>
        <v>0</v>
      </c>
    </row>
    <row r="169" spans="1:11" x14ac:dyDescent="0.2">
      <c r="A169" s="258">
        <f>'Resultaat 1'!B194</f>
        <v>0</v>
      </c>
      <c r="B169" s="138" t="str">
        <f>IFERROR(VLOOKUP(C169,Deelnemersoverzicht!$C$16:$G$66,6,0),"")</f>
        <v/>
      </c>
      <c r="C169" s="138">
        <f>'Resultaat 1'!C194</f>
        <v>0</v>
      </c>
      <c r="D169" s="247">
        <f>'Resultaat 1'!M194</f>
        <v>0</v>
      </c>
      <c r="E169" s="248">
        <f>'Resultaat 1'!N194</f>
        <v>0</v>
      </c>
      <c r="F169" s="138" t="s">
        <v>266</v>
      </c>
      <c r="G169" s="247">
        <f ca="1">VLOOKUP(C169,Financiering!$AO$7:$AS$57,5,0)*E169</f>
        <v>0</v>
      </c>
      <c r="H169" s="249" t="str">
        <f t="shared" si="2"/>
        <v/>
      </c>
      <c r="I169" s="136" t="str">
        <f>'Resultaat 1'!$B$2</f>
        <v>Resultaat 1</v>
      </c>
      <c r="J169" s="138" t="str">
        <f>Deelnemersoverzicht!$C$6</f>
        <v>[wordt door RVO ingevuld]</v>
      </c>
      <c r="K169" s="259">
        <f>Deelnemersoverzicht!$C$9</f>
        <v>0</v>
      </c>
    </row>
    <row r="170" spans="1:11" x14ac:dyDescent="0.2">
      <c r="A170" s="258">
        <f>'Resultaat 1'!B195</f>
        <v>0</v>
      </c>
      <c r="B170" s="138" t="str">
        <f>IFERROR(VLOOKUP(C170,Deelnemersoverzicht!$C$16:$G$66,6,0),"")</f>
        <v/>
      </c>
      <c r="C170" s="138">
        <f>'Resultaat 1'!C195</f>
        <v>0</v>
      </c>
      <c r="D170" s="247">
        <f>'Resultaat 1'!M195</f>
        <v>0</v>
      </c>
      <c r="E170" s="248">
        <f>'Resultaat 1'!N195</f>
        <v>0</v>
      </c>
      <c r="F170" s="138" t="s">
        <v>266</v>
      </c>
      <c r="G170" s="247">
        <f ca="1">VLOOKUP(C170,Financiering!$AO$7:$AS$57,5,0)*E170</f>
        <v>0</v>
      </c>
      <c r="H170" s="249" t="str">
        <f t="shared" si="2"/>
        <v/>
      </c>
      <c r="I170" s="136" t="str">
        <f>'Resultaat 1'!$B$2</f>
        <v>Resultaat 1</v>
      </c>
      <c r="J170" s="138" t="str">
        <f>Deelnemersoverzicht!$C$6</f>
        <v>[wordt door RVO ingevuld]</v>
      </c>
      <c r="K170" s="259">
        <f>Deelnemersoverzicht!$C$9</f>
        <v>0</v>
      </c>
    </row>
    <row r="171" spans="1:11" x14ac:dyDescent="0.2">
      <c r="A171" s="258">
        <f>'Resultaat 1'!B196</f>
        <v>0</v>
      </c>
      <c r="B171" s="138" t="str">
        <f>IFERROR(VLOOKUP(C171,Deelnemersoverzicht!$C$16:$G$66,6,0),"")</f>
        <v/>
      </c>
      <c r="C171" s="138">
        <f>'Resultaat 1'!C196</f>
        <v>0</v>
      </c>
      <c r="D171" s="247">
        <f>'Resultaat 1'!M196</f>
        <v>0</v>
      </c>
      <c r="E171" s="248">
        <f>'Resultaat 1'!N196</f>
        <v>0</v>
      </c>
      <c r="F171" s="138" t="s">
        <v>266</v>
      </c>
      <c r="G171" s="247">
        <f ca="1">VLOOKUP(C171,Financiering!$AO$7:$AS$57,5,0)*E171</f>
        <v>0</v>
      </c>
      <c r="H171" s="249" t="str">
        <f t="shared" si="2"/>
        <v/>
      </c>
      <c r="I171" s="136" t="str">
        <f>'Resultaat 1'!$B$2</f>
        <v>Resultaat 1</v>
      </c>
      <c r="J171" s="138" t="str">
        <f>Deelnemersoverzicht!$C$6</f>
        <v>[wordt door RVO ingevuld]</v>
      </c>
      <c r="K171" s="259">
        <f>Deelnemersoverzicht!$C$9</f>
        <v>0</v>
      </c>
    </row>
    <row r="172" spans="1:11" x14ac:dyDescent="0.2">
      <c r="A172" s="258">
        <f>'Resultaat 1'!B197</f>
        <v>0</v>
      </c>
      <c r="B172" s="138" t="str">
        <f>IFERROR(VLOOKUP(C172,Deelnemersoverzicht!$C$16:$G$66,6,0),"")</f>
        <v/>
      </c>
      <c r="C172" s="138">
        <f>'Resultaat 1'!C197</f>
        <v>0</v>
      </c>
      <c r="D172" s="247">
        <f>'Resultaat 1'!M197</f>
        <v>0</v>
      </c>
      <c r="E172" s="248">
        <f>'Resultaat 1'!N197</f>
        <v>0</v>
      </c>
      <c r="F172" s="138" t="s">
        <v>266</v>
      </c>
      <c r="G172" s="247">
        <f ca="1">VLOOKUP(C172,Financiering!$AO$7:$AS$57,5,0)*E172</f>
        <v>0</v>
      </c>
      <c r="H172" s="249" t="str">
        <f t="shared" si="2"/>
        <v/>
      </c>
      <c r="I172" s="136" t="str">
        <f>'Resultaat 1'!$B$2</f>
        <v>Resultaat 1</v>
      </c>
      <c r="J172" s="138" t="str">
        <f>Deelnemersoverzicht!$C$6</f>
        <v>[wordt door RVO ingevuld]</v>
      </c>
      <c r="K172" s="259">
        <f>Deelnemersoverzicht!$C$9</f>
        <v>0</v>
      </c>
    </row>
    <row r="173" spans="1:11" x14ac:dyDescent="0.2">
      <c r="A173" s="258">
        <f>'Resultaat 1'!B198</f>
        <v>0</v>
      </c>
      <c r="B173" s="138" t="str">
        <f>IFERROR(VLOOKUP(C173,Deelnemersoverzicht!$C$16:$G$66,6,0),"")</f>
        <v/>
      </c>
      <c r="C173" s="138">
        <f>'Resultaat 1'!C198</f>
        <v>0</v>
      </c>
      <c r="D173" s="247">
        <f>'Resultaat 1'!M198</f>
        <v>0</v>
      </c>
      <c r="E173" s="248">
        <f>'Resultaat 1'!N198</f>
        <v>0</v>
      </c>
      <c r="F173" s="138" t="s">
        <v>266</v>
      </c>
      <c r="G173" s="247">
        <f ca="1">VLOOKUP(C173,Financiering!$AO$7:$AS$57,5,0)*E173</f>
        <v>0</v>
      </c>
      <c r="H173" s="249" t="str">
        <f t="shared" si="2"/>
        <v/>
      </c>
      <c r="I173" s="136" t="str">
        <f>'Resultaat 1'!$B$2</f>
        <v>Resultaat 1</v>
      </c>
      <c r="J173" s="138" t="str">
        <f>Deelnemersoverzicht!$C$6</f>
        <v>[wordt door RVO ingevuld]</v>
      </c>
      <c r="K173" s="259">
        <f>Deelnemersoverzicht!$C$9</f>
        <v>0</v>
      </c>
    </row>
    <row r="174" spans="1:11" x14ac:dyDescent="0.2">
      <c r="A174" s="258">
        <f>'Resultaat 1'!B199</f>
        <v>0</v>
      </c>
      <c r="B174" s="138" t="str">
        <f>IFERROR(VLOOKUP(C174,Deelnemersoverzicht!$C$16:$G$66,6,0),"")</f>
        <v/>
      </c>
      <c r="C174" s="138">
        <f>'Resultaat 1'!C199</f>
        <v>0</v>
      </c>
      <c r="D174" s="247">
        <f>'Resultaat 1'!M199</f>
        <v>0</v>
      </c>
      <c r="E174" s="248">
        <f>'Resultaat 1'!N199</f>
        <v>0</v>
      </c>
      <c r="F174" s="138" t="s">
        <v>266</v>
      </c>
      <c r="G174" s="247">
        <f ca="1">VLOOKUP(C174,Financiering!$AO$7:$AS$57,5,0)*E174</f>
        <v>0</v>
      </c>
      <c r="H174" s="249" t="str">
        <f t="shared" si="2"/>
        <v/>
      </c>
      <c r="I174" s="136" t="str">
        <f>'Resultaat 1'!$B$2</f>
        <v>Resultaat 1</v>
      </c>
      <c r="J174" s="138" t="str">
        <f>Deelnemersoverzicht!$C$6</f>
        <v>[wordt door RVO ingevuld]</v>
      </c>
      <c r="K174" s="259">
        <f>Deelnemersoverzicht!$C$9</f>
        <v>0</v>
      </c>
    </row>
    <row r="175" spans="1:11" x14ac:dyDescent="0.2">
      <c r="A175" s="258">
        <f>'Resultaat 1'!B200</f>
        <v>0</v>
      </c>
      <c r="B175" s="138" t="str">
        <f>IFERROR(VLOOKUP(C175,Deelnemersoverzicht!$C$16:$G$66,6,0),"")</f>
        <v/>
      </c>
      <c r="C175" s="138">
        <f>'Resultaat 1'!C200</f>
        <v>0</v>
      </c>
      <c r="D175" s="247">
        <f>'Resultaat 1'!M200</f>
        <v>0</v>
      </c>
      <c r="E175" s="248">
        <f>'Resultaat 1'!N200</f>
        <v>0</v>
      </c>
      <c r="F175" s="138" t="s">
        <v>266</v>
      </c>
      <c r="G175" s="247">
        <f ca="1">VLOOKUP(C175,Financiering!$AO$7:$AS$57,5,0)*E175</f>
        <v>0</v>
      </c>
      <c r="H175" s="249" t="str">
        <f t="shared" si="2"/>
        <v/>
      </c>
      <c r="I175" s="136" t="str">
        <f>'Resultaat 1'!$B$2</f>
        <v>Resultaat 1</v>
      </c>
      <c r="J175" s="138" t="str">
        <f>Deelnemersoverzicht!$C$6</f>
        <v>[wordt door RVO ingevuld]</v>
      </c>
      <c r="K175" s="259">
        <f>Deelnemersoverzicht!$C$9</f>
        <v>0</v>
      </c>
    </row>
    <row r="176" spans="1:11" x14ac:dyDescent="0.2">
      <c r="A176" s="258">
        <f>'Resultaat 1'!B201</f>
        <v>0</v>
      </c>
      <c r="B176" s="138" t="str">
        <f>IFERROR(VLOOKUP(C176,Deelnemersoverzicht!$C$16:$G$66,6,0),"")</f>
        <v/>
      </c>
      <c r="C176" s="138">
        <f>'Resultaat 1'!C201</f>
        <v>0</v>
      </c>
      <c r="D176" s="247">
        <f>'Resultaat 1'!M201</f>
        <v>0</v>
      </c>
      <c r="E176" s="248">
        <f>'Resultaat 1'!N201</f>
        <v>0</v>
      </c>
      <c r="F176" s="138" t="s">
        <v>266</v>
      </c>
      <c r="G176" s="247">
        <f ca="1">VLOOKUP(C176,Financiering!$AO$7:$AS$57,5,0)*E176</f>
        <v>0</v>
      </c>
      <c r="H176" s="249" t="str">
        <f t="shared" si="2"/>
        <v/>
      </c>
      <c r="I176" s="136" t="str">
        <f>'Resultaat 1'!$B$2</f>
        <v>Resultaat 1</v>
      </c>
      <c r="J176" s="138" t="str">
        <f>Deelnemersoverzicht!$C$6</f>
        <v>[wordt door RVO ingevuld]</v>
      </c>
      <c r="K176" s="259">
        <f>Deelnemersoverzicht!$C$9</f>
        <v>0</v>
      </c>
    </row>
    <row r="177" spans="1:11" x14ac:dyDescent="0.2">
      <c r="A177" s="258">
        <f>'Resultaat 1'!B202</f>
        <v>0</v>
      </c>
      <c r="B177" s="138" t="str">
        <f>IFERROR(VLOOKUP(C177,Deelnemersoverzicht!$C$16:$G$66,6,0),"")</f>
        <v/>
      </c>
      <c r="C177" s="138">
        <f>'Resultaat 1'!C202</f>
        <v>0</v>
      </c>
      <c r="D177" s="247">
        <f>'Resultaat 1'!M202</f>
        <v>0</v>
      </c>
      <c r="E177" s="248">
        <f>'Resultaat 1'!N202</f>
        <v>0</v>
      </c>
      <c r="F177" s="138" t="s">
        <v>266</v>
      </c>
      <c r="G177" s="247">
        <f ca="1">VLOOKUP(C177,Financiering!$AO$7:$AS$57,5,0)*E177</f>
        <v>0</v>
      </c>
      <c r="H177" s="249" t="str">
        <f t="shared" si="2"/>
        <v/>
      </c>
      <c r="I177" s="136" t="str">
        <f>'Resultaat 1'!$B$2</f>
        <v>Resultaat 1</v>
      </c>
      <c r="J177" s="138" t="str">
        <f>Deelnemersoverzicht!$C$6</f>
        <v>[wordt door RVO ingevuld]</v>
      </c>
      <c r="K177" s="259">
        <f>Deelnemersoverzicht!$C$9</f>
        <v>0</v>
      </c>
    </row>
    <row r="178" spans="1:11" x14ac:dyDescent="0.2">
      <c r="A178" s="258">
        <f>'Resultaat 1'!B203</f>
        <v>0</v>
      </c>
      <c r="B178" s="138" t="str">
        <f>IFERROR(VLOOKUP(C178,Deelnemersoverzicht!$C$16:$G$66,6,0),"")</f>
        <v/>
      </c>
      <c r="C178" s="138">
        <f>'Resultaat 1'!C203</f>
        <v>0</v>
      </c>
      <c r="D178" s="247">
        <f>'Resultaat 1'!M203</f>
        <v>0</v>
      </c>
      <c r="E178" s="248">
        <f>'Resultaat 1'!N203</f>
        <v>0</v>
      </c>
      <c r="F178" s="138" t="s">
        <v>266</v>
      </c>
      <c r="G178" s="247">
        <f ca="1">VLOOKUP(C178,Financiering!$AO$7:$AS$57,5,0)*E178</f>
        <v>0</v>
      </c>
      <c r="H178" s="249" t="str">
        <f t="shared" si="2"/>
        <v/>
      </c>
      <c r="I178" s="136" t="str">
        <f>'Resultaat 1'!$B$2</f>
        <v>Resultaat 1</v>
      </c>
      <c r="J178" s="138" t="str">
        <f>Deelnemersoverzicht!$C$6</f>
        <v>[wordt door RVO ingevuld]</v>
      </c>
      <c r="K178" s="259">
        <f>Deelnemersoverzicht!$C$9</f>
        <v>0</v>
      </c>
    </row>
    <row r="179" spans="1:11" x14ac:dyDescent="0.2">
      <c r="A179" s="258">
        <f>'Resultaat 1'!B204</f>
        <v>0</v>
      </c>
      <c r="B179" s="138" t="str">
        <f>IFERROR(VLOOKUP(C179,Deelnemersoverzicht!$C$16:$G$66,6,0),"")</f>
        <v/>
      </c>
      <c r="C179" s="138">
        <f>'Resultaat 1'!C204</f>
        <v>0</v>
      </c>
      <c r="D179" s="247">
        <f>'Resultaat 1'!M204</f>
        <v>0</v>
      </c>
      <c r="E179" s="248">
        <f>'Resultaat 1'!N204</f>
        <v>0</v>
      </c>
      <c r="F179" s="138" t="s">
        <v>266</v>
      </c>
      <c r="G179" s="247">
        <f ca="1">VLOOKUP(C179,Financiering!$AO$7:$AS$57,5,0)*E179</f>
        <v>0</v>
      </c>
      <c r="H179" s="249" t="str">
        <f t="shared" si="2"/>
        <v/>
      </c>
      <c r="I179" s="136" t="str">
        <f>'Resultaat 1'!$B$2</f>
        <v>Resultaat 1</v>
      </c>
      <c r="J179" s="138" t="str">
        <f>Deelnemersoverzicht!$C$6</f>
        <v>[wordt door RVO ingevuld]</v>
      </c>
      <c r="K179" s="259">
        <f>Deelnemersoverzicht!$C$9</f>
        <v>0</v>
      </c>
    </row>
    <row r="180" spans="1:11" x14ac:dyDescent="0.2">
      <c r="A180" s="258">
        <f>'Resultaat 1'!B205</f>
        <v>0</v>
      </c>
      <c r="B180" s="138" t="str">
        <f>IFERROR(VLOOKUP(C180,Deelnemersoverzicht!$C$16:$G$66,6,0),"")</f>
        <v/>
      </c>
      <c r="C180" s="138">
        <f>'Resultaat 1'!C205</f>
        <v>0</v>
      </c>
      <c r="D180" s="247">
        <f>'Resultaat 1'!M205</f>
        <v>0</v>
      </c>
      <c r="E180" s="248">
        <f>'Resultaat 1'!N205</f>
        <v>0</v>
      </c>
      <c r="F180" s="138" t="s">
        <v>266</v>
      </c>
      <c r="G180" s="247">
        <f ca="1">VLOOKUP(C180,Financiering!$AO$7:$AS$57,5,0)*E180</f>
        <v>0</v>
      </c>
      <c r="H180" s="249" t="str">
        <f t="shared" si="2"/>
        <v/>
      </c>
      <c r="I180" s="136" t="str">
        <f>'Resultaat 1'!$B$2</f>
        <v>Resultaat 1</v>
      </c>
      <c r="J180" s="138" t="str">
        <f>Deelnemersoverzicht!$C$6</f>
        <v>[wordt door RVO ingevuld]</v>
      </c>
      <c r="K180" s="259">
        <f>Deelnemersoverzicht!$C$9</f>
        <v>0</v>
      </c>
    </row>
    <row r="181" spans="1:11" x14ac:dyDescent="0.2">
      <c r="A181" s="258">
        <f>'Resultaat 1'!B206</f>
        <v>0</v>
      </c>
      <c r="B181" s="138" t="str">
        <f>IFERROR(VLOOKUP(C181,Deelnemersoverzicht!$C$16:$G$66,6,0),"")</f>
        <v/>
      </c>
      <c r="C181" s="138">
        <f>'Resultaat 1'!C206</f>
        <v>0</v>
      </c>
      <c r="D181" s="247">
        <f>'Resultaat 1'!M206</f>
        <v>0</v>
      </c>
      <c r="E181" s="248">
        <f>'Resultaat 1'!N206</f>
        <v>0</v>
      </c>
      <c r="F181" s="138" t="s">
        <v>266</v>
      </c>
      <c r="G181" s="247">
        <f ca="1">VLOOKUP(C181,Financiering!$AO$7:$AS$57,5,0)*E181</f>
        <v>0</v>
      </c>
      <c r="H181" s="249" t="str">
        <f t="shared" si="2"/>
        <v/>
      </c>
      <c r="I181" s="136" t="str">
        <f>'Resultaat 1'!$B$2</f>
        <v>Resultaat 1</v>
      </c>
      <c r="J181" s="138" t="str">
        <f>Deelnemersoverzicht!$C$6</f>
        <v>[wordt door RVO ingevuld]</v>
      </c>
      <c r="K181" s="259">
        <f>Deelnemersoverzicht!$C$9</f>
        <v>0</v>
      </c>
    </row>
    <row r="182" spans="1:11" x14ac:dyDescent="0.2">
      <c r="A182" s="258">
        <f>'Resultaat 1'!B211</f>
        <v>0</v>
      </c>
      <c r="B182" s="138" t="str">
        <f>IFERROR(VLOOKUP(C182,Deelnemersoverzicht!$C$16:$G$66,6,0),"")</f>
        <v/>
      </c>
      <c r="C182" s="138">
        <f>'Resultaat 1'!C211</f>
        <v>0</v>
      </c>
      <c r="D182" s="247">
        <f>'Resultaat 1'!M211</f>
        <v>0</v>
      </c>
      <c r="E182" s="248">
        <f>'Resultaat 1'!N211</f>
        <v>0</v>
      </c>
      <c r="F182" s="138" t="s">
        <v>266</v>
      </c>
      <c r="G182" s="247">
        <f ca="1">VLOOKUP(C182,Financiering!$AO$7:$AS$57,5,0)*E182</f>
        <v>0</v>
      </c>
      <c r="H182" s="249" t="str">
        <f t="shared" si="2"/>
        <v/>
      </c>
      <c r="I182" s="136" t="str">
        <f>'Resultaat 1'!$B$2</f>
        <v>Resultaat 1</v>
      </c>
      <c r="J182" s="138" t="str">
        <f>Deelnemersoverzicht!$C$6</f>
        <v>[wordt door RVO ingevuld]</v>
      </c>
      <c r="K182" s="259">
        <f>Deelnemersoverzicht!$C$9</f>
        <v>0</v>
      </c>
    </row>
    <row r="183" spans="1:11" x14ac:dyDescent="0.2">
      <c r="A183" s="258">
        <f>'Resultaat 1'!B212</f>
        <v>0</v>
      </c>
      <c r="B183" s="138" t="str">
        <f>IFERROR(VLOOKUP(C183,Deelnemersoverzicht!$C$16:$G$66,6,0),"")</f>
        <v/>
      </c>
      <c r="C183" s="138">
        <f>'Resultaat 1'!C212</f>
        <v>0</v>
      </c>
      <c r="D183" s="247">
        <f>'Resultaat 1'!M212</f>
        <v>0</v>
      </c>
      <c r="E183" s="248">
        <f>'Resultaat 1'!N212</f>
        <v>0</v>
      </c>
      <c r="F183" s="138" t="s">
        <v>266</v>
      </c>
      <c r="G183" s="247">
        <f ca="1">VLOOKUP(C183,Financiering!$AO$7:$AS$57,5,0)*E183</f>
        <v>0</v>
      </c>
      <c r="H183" s="249" t="str">
        <f t="shared" si="2"/>
        <v/>
      </c>
      <c r="I183" s="136" t="str">
        <f>'Resultaat 1'!$B$2</f>
        <v>Resultaat 1</v>
      </c>
      <c r="J183" s="138" t="str">
        <f>Deelnemersoverzicht!$C$6</f>
        <v>[wordt door RVO ingevuld]</v>
      </c>
      <c r="K183" s="259">
        <f>Deelnemersoverzicht!$C$9</f>
        <v>0</v>
      </c>
    </row>
    <row r="184" spans="1:11" x14ac:dyDescent="0.2">
      <c r="A184" s="258">
        <f>'Resultaat 1'!B213</f>
        <v>0</v>
      </c>
      <c r="B184" s="138" t="str">
        <f>IFERROR(VLOOKUP(C184,Deelnemersoverzicht!$C$16:$G$66,6,0),"")</f>
        <v/>
      </c>
      <c r="C184" s="138">
        <f>'Resultaat 1'!C213</f>
        <v>0</v>
      </c>
      <c r="D184" s="247">
        <f>'Resultaat 1'!M213</f>
        <v>0</v>
      </c>
      <c r="E184" s="248">
        <f>'Resultaat 1'!N213</f>
        <v>0</v>
      </c>
      <c r="F184" s="138" t="s">
        <v>266</v>
      </c>
      <c r="G184" s="247">
        <f ca="1">VLOOKUP(C184,Financiering!$AO$7:$AS$57,5,0)*E184</f>
        <v>0</v>
      </c>
      <c r="H184" s="249" t="str">
        <f t="shared" si="2"/>
        <v/>
      </c>
      <c r="I184" s="136" t="str">
        <f>'Resultaat 1'!$B$2</f>
        <v>Resultaat 1</v>
      </c>
      <c r="J184" s="138" t="str">
        <f>Deelnemersoverzicht!$C$6</f>
        <v>[wordt door RVO ingevuld]</v>
      </c>
      <c r="K184" s="259">
        <f>Deelnemersoverzicht!$C$9</f>
        <v>0</v>
      </c>
    </row>
    <row r="185" spans="1:11" x14ac:dyDescent="0.2">
      <c r="A185" s="258">
        <f>'Resultaat 1'!B214</f>
        <v>0</v>
      </c>
      <c r="B185" s="138" t="str">
        <f>IFERROR(VLOOKUP(C185,Deelnemersoverzicht!$C$16:$G$66,6,0),"")</f>
        <v/>
      </c>
      <c r="C185" s="138">
        <f>'Resultaat 1'!C214</f>
        <v>0</v>
      </c>
      <c r="D185" s="247">
        <f>'Resultaat 1'!M214</f>
        <v>0</v>
      </c>
      <c r="E185" s="248">
        <f>'Resultaat 1'!N214</f>
        <v>0</v>
      </c>
      <c r="F185" s="138" t="s">
        <v>266</v>
      </c>
      <c r="G185" s="247">
        <f ca="1">VLOOKUP(C185,Financiering!$AO$7:$AS$57,5,0)*E185</f>
        <v>0</v>
      </c>
      <c r="H185" s="249" t="str">
        <f t="shared" si="2"/>
        <v/>
      </c>
      <c r="I185" s="136" t="str">
        <f>'Resultaat 1'!$B$2</f>
        <v>Resultaat 1</v>
      </c>
      <c r="J185" s="138" t="str">
        <f>Deelnemersoverzicht!$C$6</f>
        <v>[wordt door RVO ingevuld]</v>
      </c>
      <c r="K185" s="259">
        <f>Deelnemersoverzicht!$C$9</f>
        <v>0</v>
      </c>
    </row>
    <row r="186" spans="1:11" x14ac:dyDescent="0.2">
      <c r="A186" s="258">
        <f>'Resultaat 1'!B215</f>
        <v>0</v>
      </c>
      <c r="B186" s="138" t="str">
        <f>IFERROR(VLOOKUP(C186,Deelnemersoverzicht!$C$16:$G$66,6,0),"")</f>
        <v/>
      </c>
      <c r="C186" s="138">
        <f>'Resultaat 1'!C215</f>
        <v>0</v>
      </c>
      <c r="D186" s="247">
        <f>'Resultaat 1'!M215</f>
        <v>0</v>
      </c>
      <c r="E186" s="248">
        <f>'Resultaat 1'!N215</f>
        <v>0</v>
      </c>
      <c r="F186" s="138" t="s">
        <v>266</v>
      </c>
      <c r="G186" s="247">
        <f ca="1">VLOOKUP(C186,Financiering!$AO$7:$AS$57,5,0)*E186</f>
        <v>0</v>
      </c>
      <c r="H186" s="249" t="str">
        <f t="shared" si="2"/>
        <v/>
      </c>
      <c r="I186" s="136" t="str">
        <f>'Resultaat 1'!$B$2</f>
        <v>Resultaat 1</v>
      </c>
      <c r="J186" s="138" t="str">
        <f>Deelnemersoverzicht!$C$6</f>
        <v>[wordt door RVO ingevuld]</v>
      </c>
      <c r="K186" s="259">
        <f>Deelnemersoverzicht!$C$9</f>
        <v>0</v>
      </c>
    </row>
    <row r="187" spans="1:11" x14ac:dyDescent="0.2">
      <c r="A187" s="258">
        <f>'Resultaat 1'!B216</f>
        <v>0</v>
      </c>
      <c r="B187" s="138" t="str">
        <f>IFERROR(VLOOKUP(C187,Deelnemersoverzicht!$C$16:$G$66,6,0),"")</f>
        <v/>
      </c>
      <c r="C187" s="138">
        <f>'Resultaat 1'!C216</f>
        <v>0</v>
      </c>
      <c r="D187" s="247">
        <f>'Resultaat 1'!M216</f>
        <v>0</v>
      </c>
      <c r="E187" s="248">
        <f>'Resultaat 1'!N216</f>
        <v>0</v>
      </c>
      <c r="F187" s="138" t="s">
        <v>266</v>
      </c>
      <c r="G187" s="247">
        <f ca="1">VLOOKUP(C187,Financiering!$AO$7:$AS$57,5,0)*E187</f>
        <v>0</v>
      </c>
      <c r="H187" s="249" t="str">
        <f t="shared" si="2"/>
        <v/>
      </c>
      <c r="I187" s="136" t="str">
        <f>'Resultaat 1'!$B$2</f>
        <v>Resultaat 1</v>
      </c>
      <c r="J187" s="138" t="str">
        <f>Deelnemersoverzicht!$C$6</f>
        <v>[wordt door RVO ingevuld]</v>
      </c>
      <c r="K187" s="259">
        <f>Deelnemersoverzicht!$C$9</f>
        <v>0</v>
      </c>
    </row>
    <row r="188" spans="1:11" x14ac:dyDescent="0.2">
      <c r="A188" s="258">
        <f>'Resultaat 1'!B217</f>
        <v>0</v>
      </c>
      <c r="B188" s="138" t="str">
        <f>IFERROR(VLOOKUP(C188,Deelnemersoverzicht!$C$16:$G$66,6,0),"")</f>
        <v/>
      </c>
      <c r="C188" s="138">
        <f>'Resultaat 1'!C217</f>
        <v>0</v>
      </c>
      <c r="D188" s="247">
        <f>'Resultaat 1'!M217</f>
        <v>0</v>
      </c>
      <c r="E188" s="248">
        <f>'Resultaat 1'!N217</f>
        <v>0</v>
      </c>
      <c r="F188" s="138" t="s">
        <v>266</v>
      </c>
      <c r="G188" s="247">
        <f ca="1">VLOOKUP(C188,Financiering!$AO$7:$AS$57,5,0)*E188</f>
        <v>0</v>
      </c>
      <c r="H188" s="249" t="str">
        <f t="shared" si="2"/>
        <v/>
      </c>
      <c r="I188" s="136" t="str">
        <f>'Resultaat 1'!$B$2</f>
        <v>Resultaat 1</v>
      </c>
      <c r="J188" s="138" t="str">
        <f>Deelnemersoverzicht!$C$6</f>
        <v>[wordt door RVO ingevuld]</v>
      </c>
      <c r="K188" s="259">
        <f>Deelnemersoverzicht!$C$9</f>
        <v>0</v>
      </c>
    </row>
    <row r="189" spans="1:11" x14ac:dyDescent="0.2">
      <c r="A189" s="258">
        <f>'Resultaat 1'!B218</f>
        <v>0</v>
      </c>
      <c r="B189" s="138" t="str">
        <f>IFERROR(VLOOKUP(C189,Deelnemersoverzicht!$C$16:$G$66,6,0),"")</f>
        <v/>
      </c>
      <c r="C189" s="138">
        <f>'Resultaat 1'!C218</f>
        <v>0</v>
      </c>
      <c r="D189" s="247">
        <f>'Resultaat 1'!M218</f>
        <v>0</v>
      </c>
      <c r="E189" s="248">
        <f>'Resultaat 1'!N218</f>
        <v>0</v>
      </c>
      <c r="F189" s="138" t="s">
        <v>266</v>
      </c>
      <c r="G189" s="247">
        <f ca="1">VLOOKUP(C189,Financiering!$AO$7:$AS$57,5,0)*E189</f>
        <v>0</v>
      </c>
      <c r="H189" s="249" t="str">
        <f t="shared" si="2"/>
        <v/>
      </c>
      <c r="I189" s="136" t="str">
        <f>'Resultaat 1'!$B$2</f>
        <v>Resultaat 1</v>
      </c>
      <c r="J189" s="138" t="str">
        <f>Deelnemersoverzicht!$C$6</f>
        <v>[wordt door RVO ingevuld]</v>
      </c>
      <c r="K189" s="259">
        <f>Deelnemersoverzicht!$C$9</f>
        <v>0</v>
      </c>
    </row>
    <row r="190" spans="1:11" x14ac:dyDescent="0.2">
      <c r="A190" s="258">
        <f>'Resultaat 1'!B219</f>
        <v>0</v>
      </c>
      <c r="B190" s="138" t="str">
        <f>IFERROR(VLOOKUP(C190,Deelnemersoverzicht!$C$16:$G$66,6,0),"")</f>
        <v/>
      </c>
      <c r="C190" s="138">
        <f>'Resultaat 1'!C219</f>
        <v>0</v>
      </c>
      <c r="D190" s="247">
        <f>'Resultaat 1'!M219</f>
        <v>0</v>
      </c>
      <c r="E190" s="248">
        <f>'Resultaat 1'!N219</f>
        <v>0</v>
      </c>
      <c r="F190" s="138" t="s">
        <v>266</v>
      </c>
      <c r="G190" s="247">
        <f ca="1">VLOOKUP(C190,Financiering!$AO$7:$AS$57,5,0)*E190</f>
        <v>0</v>
      </c>
      <c r="H190" s="249" t="str">
        <f t="shared" si="2"/>
        <v/>
      </c>
      <c r="I190" s="136" t="str">
        <f>'Resultaat 1'!$B$2</f>
        <v>Resultaat 1</v>
      </c>
      <c r="J190" s="138" t="str">
        <f>Deelnemersoverzicht!$C$6</f>
        <v>[wordt door RVO ingevuld]</v>
      </c>
      <c r="K190" s="259">
        <f>Deelnemersoverzicht!$C$9</f>
        <v>0</v>
      </c>
    </row>
    <row r="191" spans="1:11" x14ac:dyDescent="0.2">
      <c r="A191" s="258">
        <f>'Resultaat 1'!B220</f>
        <v>0</v>
      </c>
      <c r="B191" s="138" t="str">
        <f>IFERROR(VLOOKUP(C191,Deelnemersoverzicht!$C$16:$G$66,6,0),"")</f>
        <v/>
      </c>
      <c r="C191" s="138">
        <f>'Resultaat 1'!C220</f>
        <v>0</v>
      </c>
      <c r="D191" s="247">
        <f>'Resultaat 1'!M220</f>
        <v>0</v>
      </c>
      <c r="E191" s="248">
        <f>'Resultaat 1'!N220</f>
        <v>0</v>
      </c>
      <c r="F191" s="138" t="s">
        <v>266</v>
      </c>
      <c r="G191" s="247">
        <f ca="1">VLOOKUP(C191,Financiering!$AO$7:$AS$57,5,0)*E191</f>
        <v>0</v>
      </c>
      <c r="H191" s="249" t="str">
        <f t="shared" si="2"/>
        <v/>
      </c>
      <c r="I191" s="136" t="str">
        <f>'Resultaat 1'!$B$2</f>
        <v>Resultaat 1</v>
      </c>
      <c r="J191" s="138" t="str">
        <f>Deelnemersoverzicht!$C$6</f>
        <v>[wordt door RVO ingevuld]</v>
      </c>
      <c r="K191" s="259">
        <f>Deelnemersoverzicht!$C$9</f>
        <v>0</v>
      </c>
    </row>
    <row r="192" spans="1:11" x14ac:dyDescent="0.2">
      <c r="A192" s="258">
        <f>'Resultaat 1'!B221</f>
        <v>0</v>
      </c>
      <c r="B192" s="138" t="str">
        <f>IFERROR(VLOOKUP(C192,Deelnemersoverzicht!$C$16:$G$66,6,0),"")</f>
        <v/>
      </c>
      <c r="C192" s="138">
        <f>'Resultaat 1'!C221</f>
        <v>0</v>
      </c>
      <c r="D192" s="247">
        <f>'Resultaat 1'!M221</f>
        <v>0</v>
      </c>
      <c r="E192" s="248">
        <f>'Resultaat 1'!N221</f>
        <v>0</v>
      </c>
      <c r="F192" s="138" t="s">
        <v>266</v>
      </c>
      <c r="G192" s="247">
        <f ca="1">VLOOKUP(C192,Financiering!$AO$7:$AS$57,5,0)*E192</f>
        <v>0</v>
      </c>
      <c r="H192" s="249" t="str">
        <f t="shared" si="2"/>
        <v/>
      </c>
      <c r="I192" s="136" t="str">
        <f>'Resultaat 1'!$B$2</f>
        <v>Resultaat 1</v>
      </c>
      <c r="J192" s="138" t="str">
        <f>Deelnemersoverzicht!$C$6</f>
        <v>[wordt door RVO ingevuld]</v>
      </c>
      <c r="K192" s="259">
        <f>Deelnemersoverzicht!$C$9</f>
        <v>0</v>
      </c>
    </row>
    <row r="193" spans="1:11" x14ac:dyDescent="0.2">
      <c r="A193" s="258">
        <f>'Resultaat 1'!B222</f>
        <v>0</v>
      </c>
      <c r="B193" s="138" t="str">
        <f>IFERROR(VLOOKUP(C193,Deelnemersoverzicht!$C$16:$G$66,6,0),"")</f>
        <v/>
      </c>
      <c r="C193" s="138">
        <f>'Resultaat 1'!C222</f>
        <v>0</v>
      </c>
      <c r="D193" s="247">
        <f>'Resultaat 1'!M222</f>
        <v>0</v>
      </c>
      <c r="E193" s="248">
        <f>'Resultaat 1'!N222</f>
        <v>0</v>
      </c>
      <c r="F193" s="138" t="s">
        <v>266</v>
      </c>
      <c r="G193" s="247">
        <f ca="1">VLOOKUP(C193,Financiering!$AO$7:$AS$57,5,0)*E193</f>
        <v>0</v>
      </c>
      <c r="H193" s="249" t="str">
        <f t="shared" si="2"/>
        <v/>
      </c>
      <c r="I193" s="136" t="str">
        <f>'Resultaat 1'!$B$2</f>
        <v>Resultaat 1</v>
      </c>
      <c r="J193" s="138" t="str">
        <f>Deelnemersoverzicht!$C$6</f>
        <v>[wordt door RVO ingevuld]</v>
      </c>
      <c r="K193" s="259">
        <f>Deelnemersoverzicht!$C$9</f>
        <v>0</v>
      </c>
    </row>
    <row r="194" spans="1:11" x14ac:dyDescent="0.2">
      <c r="A194" s="258">
        <f>'Resultaat 1'!B223</f>
        <v>0</v>
      </c>
      <c r="B194" s="138" t="str">
        <f>IFERROR(VLOOKUP(C194,Deelnemersoverzicht!$C$16:$G$66,6,0),"")</f>
        <v/>
      </c>
      <c r="C194" s="138">
        <f>'Resultaat 1'!C223</f>
        <v>0</v>
      </c>
      <c r="D194" s="247">
        <f>'Resultaat 1'!M223</f>
        <v>0</v>
      </c>
      <c r="E194" s="248">
        <f>'Resultaat 1'!N223</f>
        <v>0</v>
      </c>
      <c r="F194" s="138" t="s">
        <v>266</v>
      </c>
      <c r="G194" s="247">
        <f ca="1">VLOOKUP(C194,Financiering!$AO$7:$AS$57,5,0)*E194</f>
        <v>0</v>
      </c>
      <c r="H194" s="249" t="str">
        <f t="shared" ref="H194:H257" si="3">IFERROR((HLOOKUP(D194,$O$1:$R$52,VLOOKUP(C194,$M$2:$R$52,2,0)+1,0)*E194),"")</f>
        <v/>
      </c>
      <c r="I194" s="136" t="str">
        <f>'Resultaat 1'!$B$2</f>
        <v>Resultaat 1</v>
      </c>
      <c r="J194" s="138" t="str">
        <f>Deelnemersoverzicht!$C$6</f>
        <v>[wordt door RVO ingevuld]</v>
      </c>
      <c r="K194" s="259">
        <f>Deelnemersoverzicht!$C$9</f>
        <v>0</v>
      </c>
    </row>
    <row r="195" spans="1:11" x14ac:dyDescent="0.2">
      <c r="A195" s="258">
        <f>'Resultaat 1'!B224</f>
        <v>0</v>
      </c>
      <c r="B195" s="138" t="str">
        <f>IFERROR(VLOOKUP(C195,Deelnemersoverzicht!$C$16:$G$66,6,0),"")</f>
        <v/>
      </c>
      <c r="C195" s="138">
        <f>'Resultaat 1'!C224</f>
        <v>0</v>
      </c>
      <c r="D195" s="247">
        <f>'Resultaat 1'!M224</f>
        <v>0</v>
      </c>
      <c r="E195" s="248">
        <f>'Resultaat 1'!N224</f>
        <v>0</v>
      </c>
      <c r="F195" s="138" t="s">
        <v>266</v>
      </c>
      <c r="G195" s="247">
        <f ca="1">VLOOKUP(C195,Financiering!$AO$7:$AS$57,5,0)*E195</f>
        <v>0</v>
      </c>
      <c r="H195" s="249" t="str">
        <f t="shared" si="3"/>
        <v/>
      </c>
      <c r="I195" s="136" t="str">
        <f>'Resultaat 1'!$B$2</f>
        <v>Resultaat 1</v>
      </c>
      <c r="J195" s="138" t="str">
        <f>Deelnemersoverzicht!$C$6</f>
        <v>[wordt door RVO ingevuld]</v>
      </c>
      <c r="K195" s="259">
        <f>Deelnemersoverzicht!$C$9</f>
        <v>0</v>
      </c>
    </row>
    <row r="196" spans="1:11" x14ac:dyDescent="0.2">
      <c r="A196" s="258">
        <f>'Resultaat 1'!B225</f>
        <v>0</v>
      </c>
      <c r="B196" s="138" t="str">
        <f>IFERROR(VLOOKUP(C196,Deelnemersoverzicht!$C$16:$G$66,6,0),"")</f>
        <v/>
      </c>
      <c r="C196" s="138">
        <f>'Resultaat 1'!C225</f>
        <v>0</v>
      </c>
      <c r="D196" s="247">
        <f>'Resultaat 1'!M225</f>
        <v>0</v>
      </c>
      <c r="E196" s="248">
        <f>'Resultaat 1'!N225</f>
        <v>0</v>
      </c>
      <c r="F196" s="138" t="s">
        <v>266</v>
      </c>
      <c r="G196" s="247">
        <f ca="1">VLOOKUP(C196,Financiering!$AO$7:$AS$57,5,0)*E196</f>
        <v>0</v>
      </c>
      <c r="H196" s="249" t="str">
        <f t="shared" si="3"/>
        <v/>
      </c>
      <c r="I196" s="136" t="str">
        <f>'Resultaat 1'!$B$2</f>
        <v>Resultaat 1</v>
      </c>
      <c r="J196" s="138" t="str">
        <f>Deelnemersoverzicht!$C$6</f>
        <v>[wordt door RVO ingevuld]</v>
      </c>
      <c r="K196" s="259">
        <f>Deelnemersoverzicht!$C$9</f>
        <v>0</v>
      </c>
    </row>
    <row r="197" spans="1:11" x14ac:dyDescent="0.2">
      <c r="A197" s="258">
        <f>'Resultaat 1'!B226</f>
        <v>0</v>
      </c>
      <c r="B197" s="138" t="str">
        <f>IFERROR(VLOOKUP(C197,Deelnemersoverzicht!$C$16:$G$66,6,0),"")</f>
        <v/>
      </c>
      <c r="C197" s="138">
        <f>'Resultaat 1'!C226</f>
        <v>0</v>
      </c>
      <c r="D197" s="247">
        <f>'Resultaat 1'!M226</f>
        <v>0</v>
      </c>
      <c r="E197" s="248">
        <f>'Resultaat 1'!N226</f>
        <v>0</v>
      </c>
      <c r="F197" s="138" t="s">
        <v>266</v>
      </c>
      <c r="G197" s="247">
        <f ca="1">VLOOKUP(C197,Financiering!$AO$7:$AS$57,5,0)*E197</f>
        <v>0</v>
      </c>
      <c r="H197" s="249" t="str">
        <f t="shared" si="3"/>
        <v/>
      </c>
      <c r="I197" s="136" t="str">
        <f>'Resultaat 1'!$B$2</f>
        <v>Resultaat 1</v>
      </c>
      <c r="J197" s="138" t="str">
        <f>Deelnemersoverzicht!$C$6</f>
        <v>[wordt door RVO ingevuld]</v>
      </c>
      <c r="K197" s="259">
        <f>Deelnemersoverzicht!$C$9</f>
        <v>0</v>
      </c>
    </row>
    <row r="198" spans="1:11" x14ac:dyDescent="0.2">
      <c r="A198" s="258">
        <f>'Resultaat 1'!B227</f>
        <v>0</v>
      </c>
      <c r="B198" s="138" t="str">
        <f>IFERROR(VLOOKUP(C198,Deelnemersoverzicht!$C$16:$G$66,6,0),"")</f>
        <v/>
      </c>
      <c r="C198" s="138">
        <f>'Resultaat 1'!C227</f>
        <v>0</v>
      </c>
      <c r="D198" s="247">
        <f>'Resultaat 1'!M227</f>
        <v>0</v>
      </c>
      <c r="E198" s="248">
        <f>'Resultaat 1'!N227</f>
        <v>0</v>
      </c>
      <c r="F198" s="138" t="s">
        <v>266</v>
      </c>
      <c r="G198" s="247">
        <f ca="1">VLOOKUP(C198,Financiering!$AO$7:$AS$57,5,0)*E198</f>
        <v>0</v>
      </c>
      <c r="H198" s="249" t="str">
        <f t="shared" si="3"/>
        <v/>
      </c>
      <c r="I198" s="136" t="str">
        <f>'Resultaat 1'!$B$2</f>
        <v>Resultaat 1</v>
      </c>
      <c r="J198" s="138" t="str">
        <f>Deelnemersoverzicht!$C$6</f>
        <v>[wordt door RVO ingevuld]</v>
      </c>
      <c r="K198" s="259">
        <f>Deelnemersoverzicht!$C$9</f>
        <v>0</v>
      </c>
    </row>
    <row r="199" spans="1:11" x14ac:dyDescent="0.2">
      <c r="A199" s="258">
        <f>'Resultaat 1'!B228</f>
        <v>0</v>
      </c>
      <c r="B199" s="138" t="str">
        <f>IFERROR(VLOOKUP(C199,Deelnemersoverzicht!$C$16:$G$66,6,0),"")</f>
        <v/>
      </c>
      <c r="C199" s="138">
        <f>'Resultaat 1'!C228</f>
        <v>0</v>
      </c>
      <c r="D199" s="247">
        <f>'Resultaat 1'!M228</f>
        <v>0</v>
      </c>
      <c r="E199" s="248">
        <f>'Resultaat 1'!N228</f>
        <v>0</v>
      </c>
      <c r="F199" s="138" t="s">
        <v>266</v>
      </c>
      <c r="G199" s="247">
        <f ca="1">VLOOKUP(C199,Financiering!$AO$7:$AS$57,5,0)*E199</f>
        <v>0</v>
      </c>
      <c r="H199" s="249" t="str">
        <f t="shared" si="3"/>
        <v/>
      </c>
      <c r="I199" s="136" t="str">
        <f>'Resultaat 1'!$B$2</f>
        <v>Resultaat 1</v>
      </c>
      <c r="J199" s="138" t="str">
        <f>Deelnemersoverzicht!$C$6</f>
        <v>[wordt door RVO ingevuld]</v>
      </c>
      <c r="K199" s="259">
        <f>Deelnemersoverzicht!$C$9</f>
        <v>0</v>
      </c>
    </row>
    <row r="200" spans="1:11" x14ac:dyDescent="0.2">
      <c r="A200" s="258">
        <f>'Resultaat 1'!B229</f>
        <v>0</v>
      </c>
      <c r="B200" s="138" t="str">
        <f>IFERROR(VLOOKUP(C200,Deelnemersoverzicht!$C$16:$G$66,6,0),"")</f>
        <v/>
      </c>
      <c r="C200" s="138">
        <f>'Resultaat 1'!C229</f>
        <v>0</v>
      </c>
      <c r="D200" s="247">
        <f>'Resultaat 1'!M229</f>
        <v>0</v>
      </c>
      <c r="E200" s="248">
        <f>'Resultaat 1'!N229</f>
        <v>0</v>
      </c>
      <c r="F200" s="138" t="s">
        <v>266</v>
      </c>
      <c r="G200" s="247">
        <f ca="1">VLOOKUP(C200,Financiering!$AO$7:$AS$57,5,0)*E200</f>
        <v>0</v>
      </c>
      <c r="H200" s="249" t="str">
        <f t="shared" si="3"/>
        <v/>
      </c>
      <c r="I200" s="136" t="str">
        <f>'Resultaat 1'!$B$2</f>
        <v>Resultaat 1</v>
      </c>
      <c r="J200" s="138" t="str">
        <f>Deelnemersoverzicht!$C$6</f>
        <v>[wordt door RVO ingevuld]</v>
      </c>
      <c r="K200" s="259">
        <f>Deelnemersoverzicht!$C$9</f>
        <v>0</v>
      </c>
    </row>
    <row r="201" spans="1:11" x14ac:dyDescent="0.2">
      <c r="A201" s="258">
        <f>'Resultaat 1'!B230</f>
        <v>0</v>
      </c>
      <c r="B201" s="138" t="str">
        <f>IFERROR(VLOOKUP(C201,Deelnemersoverzicht!$C$16:$G$66,6,0),"")</f>
        <v/>
      </c>
      <c r="C201" s="138">
        <f>'Resultaat 1'!C230</f>
        <v>0</v>
      </c>
      <c r="D201" s="247">
        <f>'Resultaat 1'!M230</f>
        <v>0</v>
      </c>
      <c r="E201" s="248">
        <f>'Resultaat 1'!N230</f>
        <v>0</v>
      </c>
      <c r="F201" s="138" t="s">
        <v>266</v>
      </c>
      <c r="G201" s="247">
        <f ca="1">VLOOKUP(C201,Financiering!$AO$7:$AS$57,5,0)*E201</f>
        <v>0</v>
      </c>
      <c r="H201" s="249" t="str">
        <f t="shared" si="3"/>
        <v/>
      </c>
      <c r="I201" s="136" t="str">
        <f>'Resultaat 1'!$B$2</f>
        <v>Resultaat 1</v>
      </c>
      <c r="J201" s="138" t="str">
        <f>Deelnemersoverzicht!$C$6</f>
        <v>[wordt door RVO ingevuld]</v>
      </c>
      <c r="K201" s="259">
        <f>Deelnemersoverzicht!$C$9</f>
        <v>0</v>
      </c>
    </row>
    <row r="202" spans="1:11" x14ac:dyDescent="0.2">
      <c r="A202" s="258">
        <f>'Resultaat 1'!B231</f>
        <v>0</v>
      </c>
      <c r="B202" s="138" t="str">
        <f>IFERROR(VLOOKUP(C202,Deelnemersoverzicht!$C$16:$G$66,6,0),"")</f>
        <v/>
      </c>
      <c r="C202" s="138">
        <f>'Resultaat 1'!C231</f>
        <v>0</v>
      </c>
      <c r="D202" s="247">
        <f>'Resultaat 1'!M231</f>
        <v>0</v>
      </c>
      <c r="E202" s="248">
        <f>'Resultaat 1'!N231</f>
        <v>0</v>
      </c>
      <c r="F202" s="138" t="s">
        <v>266</v>
      </c>
      <c r="G202" s="247">
        <f ca="1">VLOOKUP(C202,Financiering!$AO$7:$AS$57,5,0)*E202</f>
        <v>0</v>
      </c>
      <c r="H202" s="249" t="str">
        <f t="shared" si="3"/>
        <v/>
      </c>
      <c r="I202" s="136" t="str">
        <f>'Resultaat 1'!$B$2</f>
        <v>Resultaat 1</v>
      </c>
      <c r="J202" s="138" t="str">
        <f>Deelnemersoverzicht!$C$6</f>
        <v>[wordt door RVO ingevuld]</v>
      </c>
      <c r="K202" s="259">
        <f>Deelnemersoverzicht!$C$9</f>
        <v>0</v>
      </c>
    </row>
    <row r="203" spans="1:11" x14ac:dyDescent="0.2">
      <c r="A203" s="258">
        <f>'Resultaat 1'!B232</f>
        <v>0</v>
      </c>
      <c r="B203" s="138" t="str">
        <f>IFERROR(VLOOKUP(C203,Deelnemersoverzicht!$C$16:$G$66,6,0),"")</f>
        <v/>
      </c>
      <c r="C203" s="138">
        <f>'Resultaat 1'!C232</f>
        <v>0</v>
      </c>
      <c r="D203" s="247">
        <f>'Resultaat 1'!M232</f>
        <v>0</v>
      </c>
      <c r="E203" s="248">
        <f>'Resultaat 1'!N232</f>
        <v>0</v>
      </c>
      <c r="F203" s="138" t="s">
        <v>266</v>
      </c>
      <c r="G203" s="247">
        <f ca="1">VLOOKUP(C203,Financiering!$AO$7:$AS$57,5,0)*E203</f>
        <v>0</v>
      </c>
      <c r="H203" s="249" t="str">
        <f t="shared" si="3"/>
        <v/>
      </c>
      <c r="I203" s="136" t="str">
        <f>'Resultaat 1'!$B$2</f>
        <v>Resultaat 1</v>
      </c>
      <c r="J203" s="138" t="str">
        <f>Deelnemersoverzicht!$C$6</f>
        <v>[wordt door RVO ingevuld]</v>
      </c>
      <c r="K203" s="259">
        <f>Deelnemersoverzicht!$C$9</f>
        <v>0</v>
      </c>
    </row>
    <row r="204" spans="1:11" x14ac:dyDescent="0.2">
      <c r="A204" s="258">
        <f>'Resultaat 1'!B233</f>
        <v>0</v>
      </c>
      <c r="B204" s="138" t="str">
        <f>IFERROR(VLOOKUP(C204,Deelnemersoverzicht!$C$16:$G$66,6,0),"")</f>
        <v/>
      </c>
      <c r="C204" s="138">
        <f>'Resultaat 1'!C233</f>
        <v>0</v>
      </c>
      <c r="D204" s="247">
        <f>'Resultaat 1'!M233</f>
        <v>0</v>
      </c>
      <c r="E204" s="248">
        <f>'Resultaat 1'!N233</f>
        <v>0</v>
      </c>
      <c r="F204" s="138" t="s">
        <v>266</v>
      </c>
      <c r="G204" s="247">
        <f ca="1">VLOOKUP(C204,Financiering!$AO$7:$AS$57,5,0)*E204</f>
        <v>0</v>
      </c>
      <c r="H204" s="249" t="str">
        <f t="shared" si="3"/>
        <v/>
      </c>
      <c r="I204" s="136" t="str">
        <f>'Resultaat 1'!$B$2</f>
        <v>Resultaat 1</v>
      </c>
      <c r="J204" s="138" t="str">
        <f>Deelnemersoverzicht!$C$6</f>
        <v>[wordt door RVO ingevuld]</v>
      </c>
      <c r="K204" s="259">
        <f>Deelnemersoverzicht!$C$9</f>
        <v>0</v>
      </c>
    </row>
    <row r="205" spans="1:11" x14ac:dyDescent="0.2">
      <c r="A205" s="258">
        <f>'Resultaat 1'!B234</f>
        <v>0</v>
      </c>
      <c r="B205" s="138" t="str">
        <f>IFERROR(VLOOKUP(C205,Deelnemersoverzicht!$C$16:$G$66,6,0),"")</f>
        <v/>
      </c>
      <c r="C205" s="138">
        <f>'Resultaat 1'!C234</f>
        <v>0</v>
      </c>
      <c r="D205" s="247">
        <f>'Resultaat 1'!M234</f>
        <v>0</v>
      </c>
      <c r="E205" s="248">
        <f>'Resultaat 1'!N234</f>
        <v>0</v>
      </c>
      <c r="F205" s="138" t="s">
        <v>266</v>
      </c>
      <c r="G205" s="247">
        <f ca="1">VLOOKUP(C205,Financiering!$AO$7:$AS$57,5,0)*E205</f>
        <v>0</v>
      </c>
      <c r="H205" s="249" t="str">
        <f t="shared" si="3"/>
        <v/>
      </c>
      <c r="I205" s="136" t="str">
        <f>'Resultaat 1'!$B$2</f>
        <v>Resultaat 1</v>
      </c>
      <c r="J205" s="138" t="str">
        <f>Deelnemersoverzicht!$C$6</f>
        <v>[wordt door RVO ingevuld]</v>
      </c>
      <c r="K205" s="259">
        <f>Deelnemersoverzicht!$C$9</f>
        <v>0</v>
      </c>
    </row>
    <row r="206" spans="1:11" x14ac:dyDescent="0.2">
      <c r="A206" s="258">
        <f>'Resultaat 1'!B235</f>
        <v>0</v>
      </c>
      <c r="B206" s="138" t="str">
        <f>IFERROR(VLOOKUP(C206,Deelnemersoverzicht!$C$16:$G$66,6,0),"")</f>
        <v/>
      </c>
      <c r="C206" s="138">
        <f>'Resultaat 1'!C235</f>
        <v>0</v>
      </c>
      <c r="D206" s="247">
        <f>'Resultaat 1'!M235</f>
        <v>0</v>
      </c>
      <c r="E206" s="248">
        <f>'Resultaat 1'!N235</f>
        <v>0</v>
      </c>
      <c r="F206" s="138" t="s">
        <v>266</v>
      </c>
      <c r="G206" s="247">
        <f ca="1">VLOOKUP(C206,Financiering!$AO$7:$AS$57,5,0)*E206</f>
        <v>0</v>
      </c>
      <c r="H206" s="249" t="str">
        <f t="shared" si="3"/>
        <v/>
      </c>
      <c r="I206" s="136" t="str">
        <f>'Resultaat 1'!$B$2</f>
        <v>Resultaat 1</v>
      </c>
      <c r="J206" s="138" t="str">
        <f>Deelnemersoverzicht!$C$6</f>
        <v>[wordt door RVO ingevuld]</v>
      </c>
      <c r="K206" s="259">
        <f>Deelnemersoverzicht!$C$9</f>
        <v>0</v>
      </c>
    </row>
    <row r="207" spans="1:11" x14ac:dyDescent="0.2">
      <c r="A207" s="258">
        <f>'Resultaat 1'!B236</f>
        <v>0</v>
      </c>
      <c r="B207" s="138" t="str">
        <f>IFERROR(VLOOKUP(C207,Deelnemersoverzicht!$C$16:$G$66,6,0),"")</f>
        <v/>
      </c>
      <c r="C207" s="138">
        <f>'Resultaat 1'!C236</f>
        <v>0</v>
      </c>
      <c r="D207" s="247">
        <f>'Resultaat 1'!M236</f>
        <v>0</v>
      </c>
      <c r="E207" s="248">
        <f>'Resultaat 1'!N236</f>
        <v>0</v>
      </c>
      <c r="F207" s="138" t="s">
        <v>266</v>
      </c>
      <c r="G207" s="247">
        <f ca="1">VLOOKUP(C207,Financiering!$AO$7:$AS$57,5,0)*E207</f>
        <v>0</v>
      </c>
      <c r="H207" s="249" t="str">
        <f t="shared" si="3"/>
        <v/>
      </c>
      <c r="I207" s="136" t="str">
        <f>'Resultaat 1'!$B$2</f>
        <v>Resultaat 1</v>
      </c>
      <c r="J207" s="138" t="str">
        <f>Deelnemersoverzicht!$C$6</f>
        <v>[wordt door RVO ingevuld]</v>
      </c>
      <c r="K207" s="259">
        <f>Deelnemersoverzicht!$C$9</f>
        <v>0</v>
      </c>
    </row>
    <row r="208" spans="1:11" x14ac:dyDescent="0.2">
      <c r="A208" s="258">
        <f>'Resultaat 1'!B237</f>
        <v>0</v>
      </c>
      <c r="B208" s="138" t="str">
        <f>IFERROR(VLOOKUP(C208,Deelnemersoverzicht!$C$16:$G$66,6,0),"")</f>
        <v/>
      </c>
      <c r="C208" s="138">
        <f>'Resultaat 1'!C237</f>
        <v>0</v>
      </c>
      <c r="D208" s="247">
        <f>'Resultaat 1'!M237</f>
        <v>0</v>
      </c>
      <c r="E208" s="248">
        <f>'Resultaat 1'!N237</f>
        <v>0</v>
      </c>
      <c r="F208" s="138" t="s">
        <v>266</v>
      </c>
      <c r="G208" s="247">
        <f ca="1">VLOOKUP(C208,Financiering!$AO$7:$AS$57,5,0)*E208</f>
        <v>0</v>
      </c>
      <c r="H208" s="249" t="str">
        <f t="shared" si="3"/>
        <v/>
      </c>
      <c r="I208" s="136" t="str">
        <f>'Resultaat 1'!$B$2</f>
        <v>Resultaat 1</v>
      </c>
      <c r="J208" s="138" t="str">
        <f>Deelnemersoverzicht!$C$6</f>
        <v>[wordt door RVO ingevuld]</v>
      </c>
      <c r="K208" s="259">
        <f>Deelnemersoverzicht!$C$9</f>
        <v>0</v>
      </c>
    </row>
    <row r="209" spans="1:11" x14ac:dyDescent="0.2">
      <c r="A209" s="258">
        <f>'Resultaat 1'!B238</f>
        <v>0</v>
      </c>
      <c r="B209" s="138" t="str">
        <f>IFERROR(VLOOKUP(C209,Deelnemersoverzicht!$C$16:$G$66,6,0),"")</f>
        <v/>
      </c>
      <c r="C209" s="138">
        <f>'Resultaat 1'!C238</f>
        <v>0</v>
      </c>
      <c r="D209" s="247">
        <f>'Resultaat 1'!M238</f>
        <v>0</v>
      </c>
      <c r="E209" s="248">
        <f>'Resultaat 1'!N238</f>
        <v>0</v>
      </c>
      <c r="F209" s="138" t="s">
        <v>266</v>
      </c>
      <c r="G209" s="247">
        <f ca="1">VLOOKUP(C209,Financiering!$AO$7:$AS$57,5,0)*E209</f>
        <v>0</v>
      </c>
      <c r="H209" s="249" t="str">
        <f t="shared" si="3"/>
        <v/>
      </c>
      <c r="I209" s="136" t="str">
        <f>'Resultaat 1'!$B$2</f>
        <v>Resultaat 1</v>
      </c>
      <c r="J209" s="138" t="str">
        <f>Deelnemersoverzicht!$C$6</f>
        <v>[wordt door RVO ingevuld]</v>
      </c>
      <c r="K209" s="259">
        <f>Deelnemersoverzicht!$C$9</f>
        <v>0</v>
      </c>
    </row>
    <row r="210" spans="1:11" x14ac:dyDescent="0.2">
      <c r="A210" s="258">
        <f>'Resultaat 1'!B239</f>
        <v>0</v>
      </c>
      <c r="B210" s="138" t="str">
        <f>IFERROR(VLOOKUP(C210,Deelnemersoverzicht!$C$16:$G$66,6,0),"")</f>
        <v/>
      </c>
      <c r="C210" s="138">
        <f>'Resultaat 1'!C239</f>
        <v>0</v>
      </c>
      <c r="D210" s="247">
        <f>'Resultaat 1'!M239</f>
        <v>0</v>
      </c>
      <c r="E210" s="248">
        <f>'Resultaat 1'!N239</f>
        <v>0</v>
      </c>
      <c r="F210" s="138" t="s">
        <v>266</v>
      </c>
      <c r="G210" s="247">
        <f ca="1">VLOOKUP(C210,Financiering!$AO$7:$AS$57,5,0)*E210</f>
        <v>0</v>
      </c>
      <c r="H210" s="249" t="str">
        <f t="shared" si="3"/>
        <v/>
      </c>
      <c r="I210" s="136" t="str">
        <f>'Resultaat 1'!$B$2</f>
        <v>Resultaat 1</v>
      </c>
      <c r="J210" s="138" t="str">
        <f>Deelnemersoverzicht!$C$6</f>
        <v>[wordt door RVO ingevuld]</v>
      </c>
      <c r="K210" s="259">
        <f>Deelnemersoverzicht!$C$9</f>
        <v>0</v>
      </c>
    </row>
    <row r="211" spans="1:11" x14ac:dyDescent="0.2">
      <c r="A211" s="258">
        <f>'Resultaat 1'!B240</f>
        <v>0</v>
      </c>
      <c r="B211" s="138" t="str">
        <f>IFERROR(VLOOKUP(C211,Deelnemersoverzicht!$C$16:$G$66,6,0),"")</f>
        <v/>
      </c>
      <c r="C211" s="138">
        <f>'Resultaat 1'!C240</f>
        <v>0</v>
      </c>
      <c r="D211" s="247">
        <f>'Resultaat 1'!M240</f>
        <v>0</v>
      </c>
      <c r="E211" s="248">
        <f>'Resultaat 1'!N240</f>
        <v>0</v>
      </c>
      <c r="F211" s="138" t="s">
        <v>266</v>
      </c>
      <c r="G211" s="247">
        <f ca="1">VLOOKUP(C211,Financiering!$AO$7:$AS$57,5,0)*E211</f>
        <v>0</v>
      </c>
      <c r="H211" s="249" t="str">
        <f t="shared" si="3"/>
        <v/>
      </c>
      <c r="I211" s="136" t="str">
        <f>'Resultaat 1'!$B$2</f>
        <v>Resultaat 1</v>
      </c>
      <c r="J211" s="138" t="str">
        <f>Deelnemersoverzicht!$C$6</f>
        <v>[wordt door RVO ingevuld]</v>
      </c>
      <c r="K211" s="259">
        <f>Deelnemersoverzicht!$C$9</f>
        <v>0</v>
      </c>
    </row>
    <row r="212" spans="1:11" x14ac:dyDescent="0.2">
      <c r="A212" s="258">
        <f>'Resultaat 1'!B241</f>
        <v>0</v>
      </c>
      <c r="B212" s="138" t="str">
        <f>IFERROR(VLOOKUP(C212,Deelnemersoverzicht!$C$16:$G$66,6,0),"")</f>
        <v/>
      </c>
      <c r="C212" s="138">
        <f>'Resultaat 1'!C241</f>
        <v>0</v>
      </c>
      <c r="D212" s="247">
        <f>'Resultaat 1'!M241</f>
        <v>0</v>
      </c>
      <c r="E212" s="248">
        <f>'Resultaat 1'!N241</f>
        <v>0</v>
      </c>
      <c r="F212" s="138" t="s">
        <v>266</v>
      </c>
      <c r="G212" s="247">
        <f ca="1">VLOOKUP(C212,Financiering!$AO$7:$AS$57,5,0)*E212</f>
        <v>0</v>
      </c>
      <c r="H212" s="249" t="str">
        <f t="shared" si="3"/>
        <v/>
      </c>
      <c r="I212" s="136" t="str">
        <f>'Resultaat 1'!$B$2</f>
        <v>Resultaat 1</v>
      </c>
      <c r="J212" s="138" t="str">
        <f>Deelnemersoverzicht!$C$6</f>
        <v>[wordt door RVO ingevuld]</v>
      </c>
      <c r="K212" s="259">
        <f>Deelnemersoverzicht!$C$9</f>
        <v>0</v>
      </c>
    </row>
    <row r="213" spans="1:11" x14ac:dyDescent="0.2">
      <c r="A213" s="258">
        <f>'Resultaat 1'!B242</f>
        <v>0</v>
      </c>
      <c r="B213" s="138" t="str">
        <f>IFERROR(VLOOKUP(C213,Deelnemersoverzicht!$C$16:$G$66,6,0),"")</f>
        <v/>
      </c>
      <c r="C213" s="138">
        <f>'Resultaat 1'!C242</f>
        <v>0</v>
      </c>
      <c r="D213" s="247">
        <f>'Resultaat 1'!M242</f>
        <v>0</v>
      </c>
      <c r="E213" s="248">
        <f>'Resultaat 1'!N242</f>
        <v>0</v>
      </c>
      <c r="F213" s="138" t="s">
        <v>266</v>
      </c>
      <c r="G213" s="247">
        <f ca="1">VLOOKUP(C213,Financiering!$AO$7:$AS$57,5,0)*E213</f>
        <v>0</v>
      </c>
      <c r="H213" s="249" t="str">
        <f t="shared" si="3"/>
        <v/>
      </c>
      <c r="I213" s="136" t="str">
        <f>'Resultaat 1'!$B$2</f>
        <v>Resultaat 1</v>
      </c>
      <c r="J213" s="138" t="str">
        <f>Deelnemersoverzicht!$C$6</f>
        <v>[wordt door RVO ingevuld]</v>
      </c>
      <c r="K213" s="259">
        <f>Deelnemersoverzicht!$C$9</f>
        <v>0</v>
      </c>
    </row>
    <row r="214" spans="1:11" x14ac:dyDescent="0.2">
      <c r="A214" s="258">
        <f>'Resultaat 1'!B243</f>
        <v>0</v>
      </c>
      <c r="B214" s="138" t="str">
        <f>IFERROR(VLOOKUP(C214,Deelnemersoverzicht!$C$16:$G$66,6,0),"")</f>
        <v/>
      </c>
      <c r="C214" s="138">
        <f>'Resultaat 1'!C243</f>
        <v>0</v>
      </c>
      <c r="D214" s="247">
        <f>'Resultaat 1'!M243</f>
        <v>0</v>
      </c>
      <c r="E214" s="248">
        <f>'Resultaat 1'!N243</f>
        <v>0</v>
      </c>
      <c r="F214" s="138" t="s">
        <v>266</v>
      </c>
      <c r="G214" s="247">
        <f ca="1">VLOOKUP(C214,Financiering!$AO$7:$AS$57,5,0)*E214</f>
        <v>0</v>
      </c>
      <c r="H214" s="249" t="str">
        <f t="shared" si="3"/>
        <v/>
      </c>
      <c r="I214" s="136" t="str">
        <f>'Resultaat 1'!$B$2</f>
        <v>Resultaat 1</v>
      </c>
      <c r="J214" s="138" t="str">
        <f>Deelnemersoverzicht!$C$6</f>
        <v>[wordt door RVO ingevuld]</v>
      </c>
      <c r="K214" s="259">
        <f>Deelnemersoverzicht!$C$9</f>
        <v>0</v>
      </c>
    </row>
    <row r="215" spans="1:11" x14ac:dyDescent="0.2">
      <c r="A215" s="258">
        <f>'Resultaat 1'!B244</f>
        <v>0</v>
      </c>
      <c r="B215" s="138" t="str">
        <f>IFERROR(VLOOKUP(C215,Deelnemersoverzicht!$C$16:$G$66,6,0),"")</f>
        <v/>
      </c>
      <c r="C215" s="138">
        <f>'Resultaat 1'!C244</f>
        <v>0</v>
      </c>
      <c r="D215" s="247">
        <f>'Resultaat 1'!M244</f>
        <v>0</v>
      </c>
      <c r="E215" s="248">
        <f>'Resultaat 1'!N244</f>
        <v>0</v>
      </c>
      <c r="F215" s="138" t="s">
        <v>266</v>
      </c>
      <c r="G215" s="247">
        <f ca="1">VLOOKUP(C215,Financiering!$AO$7:$AS$57,5,0)*E215</f>
        <v>0</v>
      </c>
      <c r="H215" s="249" t="str">
        <f t="shared" si="3"/>
        <v/>
      </c>
      <c r="I215" s="136" t="str">
        <f>'Resultaat 1'!$B$2</f>
        <v>Resultaat 1</v>
      </c>
      <c r="J215" s="138" t="str">
        <f>Deelnemersoverzicht!$C$6</f>
        <v>[wordt door RVO ingevuld]</v>
      </c>
      <c r="K215" s="259">
        <f>Deelnemersoverzicht!$C$9</f>
        <v>0</v>
      </c>
    </row>
    <row r="216" spans="1:11" x14ac:dyDescent="0.2">
      <c r="A216" s="258">
        <f>'Resultaat 1'!B245</f>
        <v>0</v>
      </c>
      <c r="B216" s="138" t="str">
        <f>IFERROR(VLOOKUP(C216,Deelnemersoverzicht!$C$16:$G$66,6,0),"")</f>
        <v/>
      </c>
      <c r="C216" s="138">
        <f>'Resultaat 1'!C245</f>
        <v>0</v>
      </c>
      <c r="D216" s="247">
        <f>'Resultaat 1'!M245</f>
        <v>0</v>
      </c>
      <c r="E216" s="248">
        <f>'Resultaat 1'!N245</f>
        <v>0</v>
      </c>
      <c r="F216" s="138" t="s">
        <v>266</v>
      </c>
      <c r="G216" s="247">
        <f ca="1">VLOOKUP(C216,Financiering!$AO$7:$AS$57,5,0)*E216</f>
        <v>0</v>
      </c>
      <c r="H216" s="249" t="str">
        <f t="shared" si="3"/>
        <v/>
      </c>
      <c r="I216" s="136" t="str">
        <f>'Resultaat 1'!$B$2</f>
        <v>Resultaat 1</v>
      </c>
      <c r="J216" s="138" t="str">
        <f>Deelnemersoverzicht!$C$6</f>
        <v>[wordt door RVO ingevuld]</v>
      </c>
      <c r="K216" s="259">
        <f>Deelnemersoverzicht!$C$9</f>
        <v>0</v>
      </c>
    </row>
    <row r="217" spans="1:11" x14ac:dyDescent="0.2">
      <c r="A217" s="258">
        <f>'Resultaat 1'!B246</f>
        <v>0</v>
      </c>
      <c r="B217" s="138" t="str">
        <f>IFERROR(VLOOKUP(C217,Deelnemersoverzicht!$C$16:$G$66,6,0),"")</f>
        <v/>
      </c>
      <c r="C217" s="138">
        <f>'Resultaat 1'!C246</f>
        <v>0</v>
      </c>
      <c r="D217" s="247">
        <f>'Resultaat 1'!M246</f>
        <v>0</v>
      </c>
      <c r="E217" s="248">
        <f>'Resultaat 1'!N246</f>
        <v>0</v>
      </c>
      <c r="F217" s="138" t="s">
        <v>266</v>
      </c>
      <c r="G217" s="247">
        <f ca="1">VLOOKUP(C217,Financiering!$AO$7:$AS$57,5,0)*E217</f>
        <v>0</v>
      </c>
      <c r="H217" s="249" t="str">
        <f t="shared" si="3"/>
        <v/>
      </c>
      <c r="I217" s="136" t="str">
        <f>'Resultaat 1'!$B$2</f>
        <v>Resultaat 1</v>
      </c>
      <c r="J217" s="138" t="str">
        <f>Deelnemersoverzicht!$C$6</f>
        <v>[wordt door RVO ingevuld]</v>
      </c>
      <c r="K217" s="259">
        <f>Deelnemersoverzicht!$C$9</f>
        <v>0</v>
      </c>
    </row>
    <row r="218" spans="1:11" x14ac:dyDescent="0.2">
      <c r="A218" s="258">
        <f>'Resultaat 1'!B247</f>
        <v>0</v>
      </c>
      <c r="B218" s="138" t="str">
        <f>IFERROR(VLOOKUP(C218,Deelnemersoverzicht!$C$16:$G$66,6,0),"")</f>
        <v/>
      </c>
      <c r="C218" s="138">
        <f>'Resultaat 1'!C247</f>
        <v>0</v>
      </c>
      <c r="D218" s="247">
        <f>'Resultaat 1'!M247</f>
        <v>0</v>
      </c>
      <c r="E218" s="248">
        <f>'Resultaat 1'!N247</f>
        <v>0</v>
      </c>
      <c r="F218" s="138" t="s">
        <v>266</v>
      </c>
      <c r="G218" s="247">
        <f ca="1">VLOOKUP(C218,Financiering!$AO$7:$AS$57,5,0)*E218</f>
        <v>0</v>
      </c>
      <c r="H218" s="249" t="str">
        <f t="shared" si="3"/>
        <v/>
      </c>
      <c r="I218" s="136" t="str">
        <f>'Resultaat 1'!$B$2</f>
        <v>Resultaat 1</v>
      </c>
      <c r="J218" s="138" t="str">
        <f>Deelnemersoverzicht!$C$6</f>
        <v>[wordt door RVO ingevuld]</v>
      </c>
      <c r="K218" s="259">
        <f>Deelnemersoverzicht!$C$9</f>
        <v>0</v>
      </c>
    </row>
    <row r="219" spans="1:11" x14ac:dyDescent="0.2">
      <c r="A219" s="258">
        <f>'Resultaat 1'!B248</f>
        <v>0</v>
      </c>
      <c r="B219" s="138" t="str">
        <f>IFERROR(VLOOKUP(C219,Deelnemersoverzicht!$C$16:$G$66,6,0),"")</f>
        <v/>
      </c>
      <c r="C219" s="138">
        <f>'Resultaat 1'!C248</f>
        <v>0</v>
      </c>
      <c r="D219" s="247">
        <f>'Resultaat 1'!M248</f>
        <v>0</v>
      </c>
      <c r="E219" s="248">
        <f>'Resultaat 1'!N248</f>
        <v>0</v>
      </c>
      <c r="F219" s="138" t="s">
        <v>266</v>
      </c>
      <c r="G219" s="247">
        <f ca="1">VLOOKUP(C219,Financiering!$AO$7:$AS$57,5,0)*E219</f>
        <v>0</v>
      </c>
      <c r="H219" s="249" t="str">
        <f t="shared" si="3"/>
        <v/>
      </c>
      <c r="I219" s="136" t="str">
        <f>'Resultaat 1'!$B$2</f>
        <v>Resultaat 1</v>
      </c>
      <c r="J219" s="138" t="str">
        <f>Deelnemersoverzicht!$C$6</f>
        <v>[wordt door RVO ingevuld]</v>
      </c>
      <c r="K219" s="259">
        <f>Deelnemersoverzicht!$C$9</f>
        <v>0</v>
      </c>
    </row>
    <row r="220" spans="1:11" x14ac:dyDescent="0.2">
      <c r="A220" s="258">
        <f>'Resultaat 1'!B249</f>
        <v>0</v>
      </c>
      <c r="B220" s="138" t="str">
        <f>IFERROR(VLOOKUP(C220,Deelnemersoverzicht!$C$16:$G$66,6,0),"")</f>
        <v/>
      </c>
      <c r="C220" s="138">
        <f>'Resultaat 1'!C249</f>
        <v>0</v>
      </c>
      <c r="D220" s="247">
        <f>'Resultaat 1'!M249</f>
        <v>0</v>
      </c>
      <c r="E220" s="248">
        <f>'Resultaat 1'!N249</f>
        <v>0</v>
      </c>
      <c r="F220" s="138" t="s">
        <v>266</v>
      </c>
      <c r="G220" s="247">
        <f ca="1">VLOOKUP(C220,Financiering!$AO$7:$AS$57,5,0)*E220</f>
        <v>0</v>
      </c>
      <c r="H220" s="249" t="str">
        <f t="shared" si="3"/>
        <v/>
      </c>
      <c r="I220" s="136" t="str">
        <f>'Resultaat 1'!$B$2</f>
        <v>Resultaat 1</v>
      </c>
      <c r="J220" s="138" t="str">
        <f>Deelnemersoverzicht!$C$6</f>
        <v>[wordt door RVO ingevuld]</v>
      </c>
      <c r="K220" s="259">
        <f>Deelnemersoverzicht!$C$9</f>
        <v>0</v>
      </c>
    </row>
    <row r="221" spans="1:11" x14ac:dyDescent="0.2">
      <c r="A221" s="258">
        <f>'Resultaat 1'!B250</f>
        <v>0</v>
      </c>
      <c r="B221" s="138" t="str">
        <f>IFERROR(VLOOKUP(C221,Deelnemersoverzicht!$C$16:$G$66,6,0),"")</f>
        <v/>
      </c>
      <c r="C221" s="138">
        <f>'Resultaat 1'!C250</f>
        <v>0</v>
      </c>
      <c r="D221" s="247">
        <f>'Resultaat 1'!M250</f>
        <v>0</v>
      </c>
      <c r="E221" s="248">
        <f>'Resultaat 1'!N250</f>
        <v>0</v>
      </c>
      <c r="F221" s="138" t="s">
        <v>266</v>
      </c>
      <c r="G221" s="247">
        <f ca="1">VLOOKUP(C221,Financiering!$AO$7:$AS$57,5,0)*E221</f>
        <v>0</v>
      </c>
      <c r="H221" s="249" t="str">
        <f t="shared" si="3"/>
        <v/>
      </c>
      <c r="I221" s="136" t="str">
        <f>'Resultaat 1'!$B$2</f>
        <v>Resultaat 1</v>
      </c>
      <c r="J221" s="138" t="str">
        <f>Deelnemersoverzicht!$C$6</f>
        <v>[wordt door RVO ingevuld]</v>
      </c>
      <c r="K221" s="259">
        <f>Deelnemersoverzicht!$C$9</f>
        <v>0</v>
      </c>
    </row>
    <row r="222" spans="1:11" x14ac:dyDescent="0.2">
      <c r="A222" s="258">
        <f>'Resultaat 1'!B251</f>
        <v>0</v>
      </c>
      <c r="B222" s="138" t="str">
        <f>IFERROR(VLOOKUP(C222,Deelnemersoverzicht!$C$16:$G$66,6,0),"")</f>
        <v/>
      </c>
      <c r="C222" s="138">
        <f>'Resultaat 1'!C251</f>
        <v>0</v>
      </c>
      <c r="D222" s="247">
        <f>'Resultaat 1'!M251</f>
        <v>0</v>
      </c>
      <c r="E222" s="248">
        <f>'Resultaat 1'!N251</f>
        <v>0</v>
      </c>
      <c r="F222" s="138" t="s">
        <v>266</v>
      </c>
      <c r="G222" s="247">
        <f ca="1">VLOOKUP(C222,Financiering!$AO$7:$AS$57,5,0)*E222</f>
        <v>0</v>
      </c>
      <c r="H222" s="249" t="str">
        <f t="shared" si="3"/>
        <v/>
      </c>
      <c r="I222" s="136" t="str">
        <f>'Resultaat 1'!$B$2</f>
        <v>Resultaat 1</v>
      </c>
      <c r="J222" s="138" t="str">
        <f>Deelnemersoverzicht!$C$6</f>
        <v>[wordt door RVO ingevuld]</v>
      </c>
      <c r="K222" s="259">
        <f>Deelnemersoverzicht!$C$9</f>
        <v>0</v>
      </c>
    </row>
    <row r="223" spans="1:11" x14ac:dyDescent="0.2">
      <c r="A223" s="258">
        <f>'Resultaat 1'!B252</f>
        <v>0</v>
      </c>
      <c r="B223" s="138" t="str">
        <f>IFERROR(VLOOKUP(C223,Deelnemersoverzicht!$C$16:$G$66,6,0),"")</f>
        <v/>
      </c>
      <c r="C223" s="138">
        <f>'Resultaat 1'!C252</f>
        <v>0</v>
      </c>
      <c r="D223" s="247">
        <f>'Resultaat 1'!M252</f>
        <v>0</v>
      </c>
      <c r="E223" s="248">
        <f>'Resultaat 1'!N252</f>
        <v>0</v>
      </c>
      <c r="F223" s="138" t="s">
        <v>266</v>
      </c>
      <c r="G223" s="247">
        <f ca="1">VLOOKUP(C223,Financiering!$AO$7:$AS$57,5,0)*E223</f>
        <v>0</v>
      </c>
      <c r="H223" s="249" t="str">
        <f t="shared" si="3"/>
        <v/>
      </c>
      <c r="I223" s="136" t="str">
        <f>'Resultaat 1'!$B$2</f>
        <v>Resultaat 1</v>
      </c>
      <c r="J223" s="138" t="str">
        <f>Deelnemersoverzicht!$C$6</f>
        <v>[wordt door RVO ingevuld]</v>
      </c>
      <c r="K223" s="259">
        <f>Deelnemersoverzicht!$C$9</f>
        <v>0</v>
      </c>
    </row>
    <row r="224" spans="1:11" x14ac:dyDescent="0.2">
      <c r="A224" s="258">
        <f>'Resultaat 1'!B253</f>
        <v>0</v>
      </c>
      <c r="B224" s="138" t="str">
        <f>IFERROR(VLOOKUP(C224,Deelnemersoverzicht!$C$16:$G$66,6,0),"")</f>
        <v/>
      </c>
      <c r="C224" s="138">
        <f>'Resultaat 1'!C253</f>
        <v>0</v>
      </c>
      <c r="D224" s="247">
        <f>'Resultaat 1'!M253</f>
        <v>0</v>
      </c>
      <c r="E224" s="248">
        <f>'Resultaat 1'!N253</f>
        <v>0</v>
      </c>
      <c r="F224" s="138" t="s">
        <v>266</v>
      </c>
      <c r="G224" s="247">
        <f ca="1">VLOOKUP(C224,Financiering!$AO$7:$AS$57,5,0)*E224</f>
        <v>0</v>
      </c>
      <c r="H224" s="249" t="str">
        <f t="shared" si="3"/>
        <v/>
      </c>
      <c r="I224" s="136" t="str">
        <f>'Resultaat 1'!$B$2</f>
        <v>Resultaat 1</v>
      </c>
      <c r="J224" s="138" t="str">
        <f>Deelnemersoverzicht!$C$6</f>
        <v>[wordt door RVO ingevuld]</v>
      </c>
      <c r="K224" s="259">
        <f>Deelnemersoverzicht!$C$9</f>
        <v>0</v>
      </c>
    </row>
    <row r="225" spans="1:11" x14ac:dyDescent="0.2">
      <c r="A225" s="258">
        <f>'Resultaat 1'!B254</f>
        <v>0</v>
      </c>
      <c r="B225" s="138" t="str">
        <f>IFERROR(VLOOKUP(C225,Deelnemersoverzicht!$C$16:$G$66,6,0),"")</f>
        <v/>
      </c>
      <c r="C225" s="138">
        <f>'Resultaat 1'!C254</f>
        <v>0</v>
      </c>
      <c r="D225" s="247">
        <f>'Resultaat 1'!M254</f>
        <v>0</v>
      </c>
      <c r="E225" s="248">
        <f>'Resultaat 1'!N254</f>
        <v>0</v>
      </c>
      <c r="F225" s="138" t="s">
        <v>266</v>
      </c>
      <c r="G225" s="247">
        <f ca="1">VLOOKUP(C225,Financiering!$AO$7:$AS$57,5,0)*E225</f>
        <v>0</v>
      </c>
      <c r="H225" s="249" t="str">
        <f t="shared" si="3"/>
        <v/>
      </c>
      <c r="I225" s="136" t="str">
        <f>'Resultaat 1'!$B$2</f>
        <v>Resultaat 1</v>
      </c>
      <c r="J225" s="138" t="str">
        <f>Deelnemersoverzicht!$C$6</f>
        <v>[wordt door RVO ingevuld]</v>
      </c>
      <c r="K225" s="259">
        <f>Deelnemersoverzicht!$C$9</f>
        <v>0</v>
      </c>
    </row>
    <row r="226" spans="1:11" x14ac:dyDescent="0.2">
      <c r="A226" s="258">
        <f>'Resultaat 1'!B255</f>
        <v>0</v>
      </c>
      <c r="B226" s="138" t="str">
        <f>IFERROR(VLOOKUP(C226,Deelnemersoverzicht!$C$16:$G$66,6,0),"")</f>
        <v/>
      </c>
      <c r="C226" s="138">
        <f>'Resultaat 1'!C255</f>
        <v>0</v>
      </c>
      <c r="D226" s="247">
        <f>'Resultaat 1'!M255</f>
        <v>0</v>
      </c>
      <c r="E226" s="248">
        <f>'Resultaat 1'!N255</f>
        <v>0</v>
      </c>
      <c r="F226" s="138" t="s">
        <v>266</v>
      </c>
      <c r="G226" s="247">
        <f ca="1">VLOOKUP(C226,Financiering!$AO$7:$AS$57,5,0)*E226</f>
        <v>0</v>
      </c>
      <c r="H226" s="249" t="str">
        <f t="shared" si="3"/>
        <v/>
      </c>
      <c r="I226" s="136" t="str">
        <f>'Resultaat 1'!$B$2</f>
        <v>Resultaat 1</v>
      </c>
      <c r="J226" s="138" t="str">
        <f>Deelnemersoverzicht!$C$6</f>
        <v>[wordt door RVO ingevuld]</v>
      </c>
      <c r="K226" s="259">
        <f>Deelnemersoverzicht!$C$9</f>
        <v>0</v>
      </c>
    </row>
    <row r="227" spans="1:11" x14ac:dyDescent="0.2">
      <c r="A227" s="258">
        <f>'Resultaat 1'!B256</f>
        <v>0</v>
      </c>
      <c r="B227" s="138" t="str">
        <f>IFERROR(VLOOKUP(C227,Deelnemersoverzicht!$C$16:$G$66,6,0),"")</f>
        <v/>
      </c>
      <c r="C227" s="138">
        <f>'Resultaat 1'!C256</f>
        <v>0</v>
      </c>
      <c r="D227" s="247">
        <f>'Resultaat 1'!M256</f>
        <v>0</v>
      </c>
      <c r="E227" s="248">
        <f>'Resultaat 1'!N256</f>
        <v>0</v>
      </c>
      <c r="F227" s="138" t="s">
        <v>266</v>
      </c>
      <c r="G227" s="247">
        <f ca="1">VLOOKUP(C227,Financiering!$AO$7:$AS$57,5,0)*E227</f>
        <v>0</v>
      </c>
      <c r="H227" s="249" t="str">
        <f t="shared" si="3"/>
        <v/>
      </c>
      <c r="I227" s="136" t="str">
        <f>'Resultaat 1'!$B$2</f>
        <v>Resultaat 1</v>
      </c>
      <c r="J227" s="138" t="str">
        <f>Deelnemersoverzicht!$C$6</f>
        <v>[wordt door RVO ingevuld]</v>
      </c>
      <c r="K227" s="259">
        <f>Deelnemersoverzicht!$C$9</f>
        <v>0</v>
      </c>
    </row>
    <row r="228" spans="1:11" x14ac:dyDescent="0.2">
      <c r="A228" s="258">
        <f>'Resultaat 1'!B257</f>
        <v>0</v>
      </c>
      <c r="B228" s="138" t="str">
        <f>IFERROR(VLOOKUP(C228,Deelnemersoverzicht!$C$16:$G$66,6,0),"")</f>
        <v/>
      </c>
      <c r="C228" s="138">
        <f>'Resultaat 1'!C257</f>
        <v>0</v>
      </c>
      <c r="D228" s="247">
        <f>'Resultaat 1'!M257</f>
        <v>0</v>
      </c>
      <c r="E228" s="248">
        <f>'Resultaat 1'!N257</f>
        <v>0</v>
      </c>
      <c r="F228" s="138" t="s">
        <v>266</v>
      </c>
      <c r="G228" s="247">
        <f ca="1">VLOOKUP(C228,Financiering!$AO$7:$AS$57,5,0)*E228</f>
        <v>0</v>
      </c>
      <c r="H228" s="249" t="str">
        <f t="shared" si="3"/>
        <v/>
      </c>
      <c r="I228" s="136" t="str">
        <f>'Resultaat 1'!$B$2</f>
        <v>Resultaat 1</v>
      </c>
      <c r="J228" s="138" t="str">
        <f>Deelnemersoverzicht!$C$6</f>
        <v>[wordt door RVO ingevuld]</v>
      </c>
      <c r="K228" s="259">
        <f>Deelnemersoverzicht!$C$9</f>
        <v>0</v>
      </c>
    </row>
    <row r="229" spans="1:11" x14ac:dyDescent="0.2">
      <c r="A229" s="258">
        <f>'Resultaat 1'!B258</f>
        <v>0</v>
      </c>
      <c r="B229" s="138" t="str">
        <f>IFERROR(VLOOKUP(C229,Deelnemersoverzicht!$C$16:$G$66,6,0),"")</f>
        <v/>
      </c>
      <c r="C229" s="138">
        <f>'Resultaat 1'!C258</f>
        <v>0</v>
      </c>
      <c r="D229" s="247">
        <f>'Resultaat 1'!M258</f>
        <v>0</v>
      </c>
      <c r="E229" s="248">
        <f>'Resultaat 1'!N258</f>
        <v>0</v>
      </c>
      <c r="F229" s="138" t="s">
        <v>266</v>
      </c>
      <c r="G229" s="247">
        <f ca="1">VLOOKUP(C229,Financiering!$AO$7:$AS$57,5,0)*E229</f>
        <v>0</v>
      </c>
      <c r="H229" s="249" t="str">
        <f t="shared" si="3"/>
        <v/>
      </c>
      <c r="I229" s="136" t="str">
        <f>'Resultaat 1'!$B$2</f>
        <v>Resultaat 1</v>
      </c>
      <c r="J229" s="138" t="str">
        <f>Deelnemersoverzicht!$C$6</f>
        <v>[wordt door RVO ingevuld]</v>
      </c>
      <c r="K229" s="259">
        <f>Deelnemersoverzicht!$C$9</f>
        <v>0</v>
      </c>
    </row>
    <row r="230" spans="1:11" x14ac:dyDescent="0.2">
      <c r="A230" s="258">
        <f>'Resultaat 1'!B259</f>
        <v>0</v>
      </c>
      <c r="B230" s="138" t="str">
        <f>IFERROR(VLOOKUP(C230,Deelnemersoverzicht!$C$16:$G$66,6,0),"")</f>
        <v/>
      </c>
      <c r="C230" s="138">
        <f>'Resultaat 1'!C259</f>
        <v>0</v>
      </c>
      <c r="D230" s="247">
        <f>'Resultaat 1'!M259</f>
        <v>0</v>
      </c>
      <c r="E230" s="248">
        <f>'Resultaat 1'!N259</f>
        <v>0</v>
      </c>
      <c r="F230" s="138" t="s">
        <v>266</v>
      </c>
      <c r="G230" s="247">
        <f ca="1">VLOOKUP(C230,Financiering!$AO$7:$AS$57,5,0)*E230</f>
        <v>0</v>
      </c>
      <c r="H230" s="249" t="str">
        <f t="shared" si="3"/>
        <v/>
      </c>
      <c r="I230" s="136" t="str">
        <f>'Resultaat 1'!$B$2</f>
        <v>Resultaat 1</v>
      </c>
      <c r="J230" s="138" t="str">
        <f>Deelnemersoverzicht!$C$6</f>
        <v>[wordt door RVO ingevuld]</v>
      </c>
      <c r="K230" s="259">
        <f>Deelnemersoverzicht!$C$9</f>
        <v>0</v>
      </c>
    </row>
    <row r="231" spans="1:11" x14ac:dyDescent="0.2">
      <c r="A231" s="258">
        <f>'Resultaat 1'!B260</f>
        <v>0</v>
      </c>
      <c r="B231" s="138" t="str">
        <f>IFERROR(VLOOKUP(C231,Deelnemersoverzicht!$C$16:$G$66,6,0),"")</f>
        <v/>
      </c>
      <c r="C231" s="138">
        <f>'Resultaat 1'!C260</f>
        <v>0</v>
      </c>
      <c r="D231" s="247">
        <f>'Resultaat 1'!M260</f>
        <v>0</v>
      </c>
      <c r="E231" s="248">
        <f>'Resultaat 1'!N260</f>
        <v>0</v>
      </c>
      <c r="F231" s="138" t="s">
        <v>266</v>
      </c>
      <c r="G231" s="247">
        <f ca="1">VLOOKUP(C231,Financiering!$AO$7:$AS$57,5,0)*E231</f>
        <v>0</v>
      </c>
      <c r="H231" s="249" t="str">
        <f t="shared" si="3"/>
        <v/>
      </c>
      <c r="I231" s="136" t="str">
        <f>'Resultaat 1'!$B$2</f>
        <v>Resultaat 1</v>
      </c>
      <c r="J231" s="138" t="str">
        <f>Deelnemersoverzicht!$C$6</f>
        <v>[wordt door RVO ingevuld]</v>
      </c>
      <c r="K231" s="259">
        <f>Deelnemersoverzicht!$C$9</f>
        <v>0</v>
      </c>
    </row>
    <row r="232" spans="1:11" x14ac:dyDescent="0.2">
      <c r="A232" s="258">
        <f>'Resultaat 1'!B265</f>
        <v>0</v>
      </c>
      <c r="B232" s="138" t="str">
        <f>IFERROR(VLOOKUP(C232,Deelnemersoverzicht!$C$16:$G$66,6,0),"")</f>
        <v/>
      </c>
      <c r="C232" s="138">
        <f>'Resultaat 1'!C265</f>
        <v>0</v>
      </c>
      <c r="D232" s="247">
        <f>'Resultaat 1'!M265</f>
        <v>0</v>
      </c>
      <c r="E232" s="248">
        <f>'Resultaat 1'!N265</f>
        <v>0</v>
      </c>
      <c r="F232" s="138" t="s">
        <v>266</v>
      </c>
      <c r="G232" s="247">
        <f ca="1">VLOOKUP(C232,Financiering!$AO$7:$AS$57,5,0)*E232</f>
        <v>0</v>
      </c>
      <c r="H232" s="249" t="str">
        <f t="shared" si="3"/>
        <v/>
      </c>
      <c r="I232" s="136" t="str">
        <f>'Resultaat 1'!$B$2</f>
        <v>Resultaat 1</v>
      </c>
      <c r="J232" s="138" t="str">
        <f>Deelnemersoverzicht!$C$6</f>
        <v>[wordt door RVO ingevuld]</v>
      </c>
      <c r="K232" s="259">
        <f>Deelnemersoverzicht!$C$9</f>
        <v>0</v>
      </c>
    </row>
    <row r="233" spans="1:11" x14ac:dyDescent="0.2">
      <c r="A233" s="258">
        <f>'Resultaat 1'!B266</f>
        <v>0</v>
      </c>
      <c r="B233" s="138" t="str">
        <f>IFERROR(VLOOKUP(C233,Deelnemersoverzicht!$C$16:$G$66,6,0),"")</f>
        <v/>
      </c>
      <c r="C233" s="138">
        <f>'Resultaat 1'!C266</f>
        <v>0</v>
      </c>
      <c r="D233" s="247">
        <f>'Resultaat 1'!M266</f>
        <v>0</v>
      </c>
      <c r="E233" s="248">
        <f>'Resultaat 1'!N266</f>
        <v>0</v>
      </c>
      <c r="F233" s="138" t="s">
        <v>266</v>
      </c>
      <c r="G233" s="247">
        <f ca="1">VLOOKUP(C233,Financiering!$AO$7:$AS$57,5,0)*E233</f>
        <v>0</v>
      </c>
      <c r="H233" s="249" t="str">
        <f t="shared" si="3"/>
        <v/>
      </c>
      <c r="I233" s="136" t="str">
        <f>'Resultaat 1'!$B$2</f>
        <v>Resultaat 1</v>
      </c>
      <c r="J233" s="138" t="str">
        <f>Deelnemersoverzicht!$C$6</f>
        <v>[wordt door RVO ingevuld]</v>
      </c>
      <c r="K233" s="259">
        <f>Deelnemersoverzicht!$C$9</f>
        <v>0</v>
      </c>
    </row>
    <row r="234" spans="1:11" x14ac:dyDescent="0.2">
      <c r="A234" s="258">
        <f>'Resultaat 1'!B267</f>
        <v>0</v>
      </c>
      <c r="B234" s="138" t="str">
        <f>IFERROR(VLOOKUP(C234,Deelnemersoverzicht!$C$16:$G$66,6,0),"")</f>
        <v/>
      </c>
      <c r="C234" s="138">
        <f>'Resultaat 1'!C267</f>
        <v>0</v>
      </c>
      <c r="D234" s="247">
        <f>'Resultaat 1'!M267</f>
        <v>0</v>
      </c>
      <c r="E234" s="248">
        <f>'Resultaat 1'!N267</f>
        <v>0</v>
      </c>
      <c r="F234" s="138" t="s">
        <v>266</v>
      </c>
      <c r="G234" s="247">
        <f ca="1">VLOOKUP(C234,Financiering!$AO$7:$AS$57,5,0)*E234</f>
        <v>0</v>
      </c>
      <c r="H234" s="249" t="str">
        <f t="shared" si="3"/>
        <v/>
      </c>
      <c r="I234" s="136" t="str">
        <f>'Resultaat 1'!$B$2</f>
        <v>Resultaat 1</v>
      </c>
      <c r="J234" s="138" t="str">
        <f>Deelnemersoverzicht!$C$6</f>
        <v>[wordt door RVO ingevuld]</v>
      </c>
      <c r="K234" s="259">
        <f>Deelnemersoverzicht!$C$9</f>
        <v>0</v>
      </c>
    </row>
    <row r="235" spans="1:11" x14ac:dyDescent="0.2">
      <c r="A235" s="258">
        <f>'Resultaat 1'!B268</f>
        <v>0</v>
      </c>
      <c r="B235" s="138" t="str">
        <f>IFERROR(VLOOKUP(C235,Deelnemersoverzicht!$C$16:$G$66,6,0),"")</f>
        <v/>
      </c>
      <c r="C235" s="138">
        <f>'Resultaat 1'!C268</f>
        <v>0</v>
      </c>
      <c r="D235" s="247">
        <f>'Resultaat 1'!M268</f>
        <v>0</v>
      </c>
      <c r="E235" s="248">
        <f>'Resultaat 1'!N268</f>
        <v>0</v>
      </c>
      <c r="F235" s="138" t="s">
        <v>266</v>
      </c>
      <c r="G235" s="247">
        <f ca="1">VLOOKUP(C235,Financiering!$AO$7:$AS$57,5,0)*E235</f>
        <v>0</v>
      </c>
      <c r="H235" s="249" t="str">
        <f t="shared" si="3"/>
        <v/>
      </c>
      <c r="I235" s="136" t="str">
        <f>'Resultaat 1'!$B$2</f>
        <v>Resultaat 1</v>
      </c>
      <c r="J235" s="138" t="str">
        <f>Deelnemersoverzicht!$C$6</f>
        <v>[wordt door RVO ingevuld]</v>
      </c>
      <c r="K235" s="259">
        <f>Deelnemersoverzicht!$C$9</f>
        <v>0</v>
      </c>
    </row>
    <row r="236" spans="1:11" x14ac:dyDescent="0.2">
      <c r="A236" s="258">
        <f>'Resultaat 1'!B269</f>
        <v>0</v>
      </c>
      <c r="B236" s="138" t="str">
        <f>IFERROR(VLOOKUP(C236,Deelnemersoverzicht!$C$16:$G$66,6,0),"")</f>
        <v/>
      </c>
      <c r="C236" s="138">
        <f>'Resultaat 1'!C269</f>
        <v>0</v>
      </c>
      <c r="D236" s="247">
        <f>'Resultaat 1'!M269</f>
        <v>0</v>
      </c>
      <c r="E236" s="248">
        <f>'Resultaat 1'!N269</f>
        <v>0</v>
      </c>
      <c r="F236" s="138" t="s">
        <v>266</v>
      </c>
      <c r="G236" s="247">
        <f ca="1">VLOOKUP(C236,Financiering!$AO$7:$AS$57,5,0)*E236</f>
        <v>0</v>
      </c>
      <c r="H236" s="249" t="str">
        <f t="shared" si="3"/>
        <v/>
      </c>
      <c r="I236" s="136" t="str">
        <f>'Resultaat 1'!$B$2</f>
        <v>Resultaat 1</v>
      </c>
      <c r="J236" s="138" t="str">
        <f>Deelnemersoverzicht!$C$6</f>
        <v>[wordt door RVO ingevuld]</v>
      </c>
      <c r="K236" s="259">
        <f>Deelnemersoverzicht!$C$9</f>
        <v>0</v>
      </c>
    </row>
    <row r="237" spans="1:11" x14ac:dyDescent="0.2">
      <c r="A237" s="258">
        <f>'Resultaat 1'!B270</f>
        <v>0</v>
      </c>
      <c r="B237" s="138" t="str">
        <f>IFERROR(VLOOKUP(C237,Deelnemersoverzicht!$C$16:$G$66,6,0),"")</f>
        <v/>
      </c>
      <c r="C237" s="138">
        <f>'Resultaat 1'!C270</f>
        <v>0</v>
      </c>
      <c r="D237" s="247">
        <f>'Resultaat 1'!M270</f>
        <v>0</v>
      </c>
      <c r="E237" s="248">
        <f>'Resultaat 1'!N270</f>
        <v>0</v>
      </c>
      <c r="F237" s="138" t="s">
        <v>266</v>
      </c>
      <c r="G237" s="247">
        <f ca="1">VLOOKUP(C237,Financiering!$AO$7:$AS$57,5,0)*E237</f>
        <v>0</v>
      </c>
      <c r="H237" s="249" t="str">
        <f t="shared" si="3"/>
        <v/>
      </c>
      <c r="I237" s="136" t="str">
        <f>'Resultaat 1'!$B$2</f>
        <v>Resultaat 1</v>
      </c>
      <c r="J237" s="138" t="str">
        <f>Deelnemersoverzicht!$C$6</f>
        <v>[wordt door RVO ingevuld]</v>
      </c>
      <c r="K237" s="259">
        <f>Deelnemersoverzicht!$C$9</f>
        <v>0</v>
      </c>
    </row>
    <row r="238" spans="1:11" x14ac:dyDescent="0.2">
      <c r="A238" s="258">
        <f>'Resultaat 1'!B271</f>
        <v>0</v>
      </c>
      <c r="B238" s="138" t="str">
        <f>IFERROR(VLOOKUP(C238,Deelnemersoverzicht!$C$16:$G$66,6,0),"")</f>
        <v/>
      </c>
      <c r="C238" s="138">
        <f>'Resultaat 1'!C271</f>
        <v>0</v>
      </c>
      <c r="D238" s="247">
        <f>'Resultaat 1'!M271</f>
        <v>0</v>
      </c>
      <c r="E238" s="248">
        <f>'Resultaat 1'!N271</f>
        <v>0</v>
      </c>
      <c r="F238" s="138" t="s">
        <v>266</v>
      </c>
      <c r="G238" s="247">
        <f ca="1">VLOOKUP(C238,Financiering!$AO$7:$AS$57,5,0)*E238</f>
        <v>0</v>
      </c>
      <c r="H238" s="249" t="str">
        <f t="shared" si="3"/>
        <v/>
      </c>
      <c r="I238" s="136" t="str">
        <f>'Resultaat 1'!$B$2</f>
        <v>Resultaat 1</v>
      </c>
      <c r="J238" s="138" t="str">
        <f>Deelnemersoverzicht!$C$6</f>
        <v>[wordt door RVO ingevuld]</v>
      </c>
      <c r="K238" s="259">
        <f>Deelnemersoverzicht!$C$9</f>
        <v>0</v>
      </c>
    </row>
    <row r="239" spans="1:11" x14ac:dyDescent="0.2">
      <c r="A239" s="258">
        <f>'Resultaat 1'!B272</f>
        <v>0</v>
      </c>
      <c r="B239" s="138" t="str">
        <f>IFERROR(VLOOKUP(C239,Deelnemersoverzicht!$C$16:$G$66,6,0),"")</f>
        <v/>
      </c>
      <c r="C239" s="138">
        <f>'Resultaat 1'!C272</f>
        <v>0</v>
      </c>
      <c r="D239" s="247">
        <f>'Resultaat 1'!M272</f>
        <v>0</v>
      </c>
      <c r="E239" s="248">
        <f>'Resultaat 1'!N272</f>
        <v>0</v>
      </c>
      <c r="F239" s="138" t="s">
        <v>266</v>
      </c>
      <c r="G239" s="247">
        <f ca="1">VLOOKUP(C239,Financiering!$AO$7:$AS$57,5,0)*E239</f>
        <v>0</v>
      </c>
      <c r="H239" s="249" t="str">
        <f t="shared" si="3"/>
        <v/>
      </c>
      <c r="I239" s="136" t="str">
        <f>'Resultaat 1'!$B$2</f>
        <v>Resultaat 1</v>
      </c>
      <c r="J239" s="138" t="str">
        <f>Deelnemersoverzicht!$C$6</f>
        <v>[wordt door RVO ingevuld]</v>
      </c>
      <c r="K239" s="259">
        <f>Deelnemersoverzicht!$C$9</f>
        <v>0</v>
      </c>
    </row>
    <row r="240" spans="1:11" x14ac:dyDescent="0.2">
      <c r="A240" s="258">
        <f>'Resultaat 1'!B273</f>
        <v>0</v>
      </c>
      <c r="B240" s="138" t="str">
        <f>IFERROR(VLOOKUP(C240,Deelnemersoverzicht!$C$16:$G$66,6,0),"")</f>
        <v/>
      </c>
      <c r="C240" s="138">
        <f>'Resultaat 1'!C273</f>
        <v>0</v>
      </c>
      <c r="D240" s="247">
        <f>'Resultaat 1'!M273</f>
        <v>0</v>
      </c>
      <c r="E240" s="248">
        <f>'Resultaat 1'!N273</f>
        <v>0</v>
      </c>
      <c r="F240" s="138" t="s">
        <v>266</v>
      </c>
      <c r="G240" s="247">
        <f ca="1">VLOOKUP(C240,Financiering!$AO$7:$AS$57,5,0)*E240</f>
        <v>0</v>
      </c>
      <c r="H240" s="249" t="str">
        <f t="shared" si="3"/>
        <v/>
      </c>
      <c r="I240" s="136" t="str">
        <f>'Resultaat 1'!$B$2</f>
        <v>Resultaat 1</v>
      </c>
      <c r="J240" s="138" t="str">
        <f>Deelnemersoverzicht!$C$6</f>
        <v>[wordt door RVO ingevuld]</v>
      </c>
      <c r="K240" s="259">
        <f>Deelnemersoverzicht!$C$9</f>
        <v>0</v>
      </c>
    </row>
    <row r="241" spans="1:11" x14ac:dyDescent="0.2">
      <c r="A241" s="258">
        <f>'Resultaat 1'!B274</f>
        <v>0</v>
      </c>
      <c r="B241" s="138" t="str">
        <f>IFERROR(VLOOKUP(C241,Deelnemersoverzicht!$C$16:$G$66,6,0),"")</f>
        <v/>
      </c>
      <c r="C241" s="138">
        <f>'Resultaat 1'!C274</f>
        <v>0</v>
      </c>
      <c r="D241" s="247">
        <f>'Resultaat 1'!M274</f>
        <v>0</v>
      </c>
      <c r="E241" s="248">
        <f>'Resultaat 1'!N274</f>
        <v>0</v>
      </c>
      <c r="F241" s="138" t="s">
        <v>266</v>
      </c>
      <c r="G241" s="247">
        <f ca="1">VLOOKUP(C241,Financiering!$AO$7:$AS$57,5,0)*E241</f>
        <v>0</v>
      </c>
      <c r="H241" s="249" t="str">
        <f t="shared" si="3"/>
        <v/>
      </c>
      <c r="I241" s="136" t="str">
        <f>'Resultaat 1'!$B$2</f>
        <v>Resultaat 1</v>
      </c>
      <c r="J241" s="138" t="str">
        <f>Deelnemersoverzicht!$C$6</f>
        <v>[wordt door RVO ingevuld]</v>
      </c>
      <c r="K241" s="259">
        <f>Deelnemersoverzicht!$C$9</f>
        <v>0</v>
      </c>
    </row>
    <row r="242" spans="1:11" x14ac:dyDescent="0.2">
      <c r="A242" s="258">
        <f>'Resultaat 1'!B275</f>
        <v>0</v>
      </c>
      <c r="B242" s="138" t="str">
        <f>IFERROR(VLOOKUP(C242,Deelnemersoverzicht!$C$16:$G$66,6,0),"")</f>
        <v/>
      </c>
      <c r="C242" s="138">
        <f>'Resultaat 1'!C275</f>
        <v>0</v>
      </c>
      <c r="D242" s="247">
        <f>'Resultaat 1'!M275</f>
        <v>0</v>
      </c>
      <c r="E242" s="248">
        <f>'Resultaat 1'!N275</f>
        <v>0</v>
      </c>
      <c r="F242" s="138" t="s">
        <v>266</v>
      </c>
      <c r="G242" s="247">
        <f ca="1">VLOOKUP(C242,Financiering!$AO$7:$AS$57,5,0)*E242</f>
        <v>0</v>
      </c>
      <c r="H242" s="249" t="str">
        <f t="shared" si="3"/>
        <v/>
      </c>
      <c r="I242" s="136" t="str">
        <f>'Resultaat 1'!$B$2</f>
        <v>Resultaat 1</v>
      </c>
      <c r="J242" s="138" t="str">
        <f>Deelnemersoverzicht!$C$6</f>
        <v>[wordt door RVO ingevuld]</v>
      </c>
      <c r="K242" s="259">
        <f>Deelnemersoverzicht!$C$9</f>
        <v>0</v>
      </c>
    </row>
    <row r="243" spans="1:11" x14ac:dyDescent="0.2">
      <c r="A243" s="258">
        <f>'Resultaat 1'!B276</f>
        <v>0</v>
      </c>
      <c r="B243" s="138" t="str">
        <f>IFERROR(VLOOKUP(C243,Deelnemersoverzicht!$C$16:$G$66,6,0),"")</f>
        <v/>
      </c>
      <c r="C243" s="138">
        <f>'Resultaat 1'!C276</f>
        <v>0</v>
      </c>
      <c r="D243" s="247">
        <f>'Resultaat 1'!M276</f>
        <v>0</v>
      </c>
      <c r="E243" s="248">
        <f>'Resultaat 1'!N276</f>
        <v>0</v>
      </c>
      <c r="F243" s="138" t="s">
        <v>266</v>
      </c>
      <c r="G243" s="247">
        <f ca="1">VLOOKUP(C243,Financiering!$AO$7:$AS$57,5,0)*E243</f>
        <v>0</v>
      </c>
      <c r="H243" s="249" t="str">
        <f t="shared" si="3"/>
        <v/>
      </c>
      <c r="I243" s="136" t="str">
        <f>'Resultaat 1'!$B$2</f>
        <v>Resultaat 1</v>
      </c>
      <c r="J243" s="138" t="str">
        <f>Deelnemersoverzicht!$C$6</f>
        <v>[wordt door RVO ingevuld]</v>
      </c>
      <c r="K243" s="259">
        <f>Deelnemersoverzicht!$C$9</f>
        <v>0</v>
      </c>
    </row>
    <row r="244" spans="1:11" x14ac:dyDescent="0.2">
      <c r="A244" s="258">
        <f>'Resultaat 1'!B277</f>
        <v>0</v>
      </c>
      <c r="B244" s="138" t="str">
        <f>IFERROR(VLOOKUP(C244,Deelnemersoverzicht!$C$16:$G$66,6,0),"")</f>
        <v/>
      </c>
      <c r="C244" s="138">
        <f>'Resultaat 1'!C277</f>
        <v>0</v>
      </c>
      <c r="D244" s="247">
        <f>'Resultaat 1'!M277</f>
        <v>0</v>
      </c>
      <c r="E244" s="248">
        <f>'Resultaat 1'!N277</f>
        <v>0</v>
      </c>
      <c r="F244" s="138" t="s">
        <v>266</v>
      </c>
      <c r="G244" s="247">
        <f ca="1">VLOOKUP(C244,Financiering!$AO$7:$AS$57,5,0)*E244</f>
        <v>0</v>
      </c>
      <c r="H244" s="249" t="str">
        <f t="shared" si="3"/>
        <v/>
      </c>
      <c r="I244" s="136" t="str">
        <f>'Resultaat 1'!$B$2</f>
        <v>Resultaat 1</v>
      </c>
      <c r="J244" s="138" t="str">
        <f>Deelnemersoverzicht!$C$6</f>
        <v>[wordt door RVO ingevuld]</v>
      </c>
      <c r="K244" s="259">
        <f>Deelnemersoverzicht!$C$9</f>
        <v>0</v>
      </c>
    </row>
    <row r="245" spans="1:11" x14ac:dyDescent="0.2">
      <c r="A245" s="258">
        <f>'Resultaat 1'!B278</f>
        <v>0</v>
      </c>
      <c r="B245" s="138" t="str">
        <f>IFERROR(VLOOKUP(C245,Deelnemersoverzicht!$C$16:$G$66,6,0),"")</f>
        <v/>
      </c>
      <c r="C245" s="138">
        <f>'Resultaat 1'!C278</f>
        <v>0</v>
      </c>
      <c r="D245" s="247">
        <f>'Resultaat 1'!M278</f>
        <v>0</v>
      </c>
      <c r="E245" s="248">
        <f>'Resultaat 1'!N278</f>
        <v>0</v>
      </c>
      <c r="F245" s="138" t="s">
        <v>266</v>
      </c>
      <c r="G245" s="247">
        <f ca="1">VLOOKUP(C245,Financiering!$AO$7:$AS$57,5,0)*E245</f>
        <v>0</v>
      </c>
      <c r="H245" s="249" t="str">
        <f t="shared" si="3"/>
        <v/>
      </c>
      <c r="I245" s="136" t="str">
        <f>'Resultaat 1'!$B$2</f>
        <v>Resultaat 1</v>
      </c>
      <c r="J245" s="138" t="str">
        <f>Deelnemersoverzicht!$C$6</f>
        <v>[wordt door RVO ingevuld]</v>
      </c>
      <c r="K245" s="259">
        <f>Deelnemersoverzicht!$C$9</f>
        <v>0</v>
      </c>
    </row>
    <row r="246" spans="1:11" x14ac:dyDescent="0.2">
      <c r="A246" s="258">
        <f>'Resultaat 1'!B279</f>
        <v>0</v>
      </c>
      <c r="B246" s="138" t="str">
        <f>IFERROR(VLOOKUP(C246,Deelnemersoverzicht!$C$16:$G$66,6,0),"")</f>
        <v/>
      </c>
      <c r="C246" s="138">
        <f>'Resultaat 1'!C279</f>
        <v>0</v>
      </c>
      <c r="D246" s="247">
        <f>'Resultaat 1'!M279</f>
        <v>0</v>
      </c>
      <c r="E246" s="248">
        <f>'Resultaat 1'!N279</f>
        <v>0</v>
      </c>
      <c r="F246" s="138" t="s">
        <v>266</v>
      </c>
      <c r="G246" s="247">
        <f ca="1">VLOOKUP(C246,Financiering!$AO$7:$AS$57,5,0)*E246</f>
        <v>0</v>
      </c>
      <c r="H246" s="249" t="str">
        <f t="shared" si="3"/>
        <v/>
      </c>
      <c r="I246" s="136" t="str">
        <f>'Resultaat 1'!$B$2</f>
        <v>Resultaat 1</v>
      </c>
      <c r="J246" s="138" t="str">
        <f>Deelnemersoverzicht!$C$6</f>
        <v>[wordt door RVO ingevuld]</v>
      </c>
      <c r="K246" s="259">
        <f>Deelnemersoverzicht!$C$9</f>
        <v>0</v>
      </c>
    </row>
    <row r="247" spans="1:11" x14ac:dyDescent="0.2">
      <c r="A247" s="258">
        <f>'Resultaat 1'!B280</f>
        <v>0</v>
      </c>
      <c r="B247" s="138" t="str">
        <f>IFERROR(VLOOKUP(C247,Deelnemersoverzicht!$C$16:$G$66,6,0),"")</f>
        <v/>
      </c>
      <c r="C247" s="138">
        <f>'Resultaat 1'!C280</f>
        <v>0</v>
      </c>
      <c r="D247" s="247">
        <f>'Resultaat 1'!M280</f>
        <v>0</v>
      </c>
      <c r="E247" s="248">
        <f>'Resultaat 1'!N280</f>
        <v>0</v>
      </c>
      <c r="F247" s="138" t="s">
        <v>266</v>
      </c>
      <c r="G247" s="247">
        <f ca="1">VLOOKUP(C247,Financiering!$AO$7:$AS$57,5,0)*E247</f>
        <v>0</v>
      </c>
      <c r="H247" s="249" t="str">
        <f t="shared" si="3"/>
        <v/>
      </c>
      <c r="I247" s="136" t="str">
        <f>'Resultaat 1'!$B$2</f>
        <v>Resultaat 1</v>
      </c>
      <c r="J247" s="138" t="str">
        <f>Deelnemersoverzicht!$C$6</f>
        <v>[wordt door RVO ingevuld]</v>
      </c>
      <c r="K247" s="259">
        <f>Deelnemersoverzicht!$C$9</f>
        <v>0</v>
      </c>
    </row>
    <row r="248" spans="1:11" x14ac:dyDescent="0.2">
      <c r="A248" s="258">
        <f>'Resultaat 1'!B281</f>
        <v>0</v>
      </c>
      <c r="B248" s="138" t="str">
        <f>IFERROR(VLOOKUP(C248,Deelnemersoverzicht!$C$16:$G$66,6,0),"")</f>
        <v/>
      </c>
      <c r="C248" s="138">
        <f>'Resultaat 1'!C281</f>
        <v>0</v>
      </c>
      <c r="D248" s="247">
        <f>'Resultaat 1'!M281</f>
        <v>0</v>
      </c>
      <c r="E248" s="248">
        <f>'Resultaat 1'!N281</f>
        <v>0</v>
      </c>
      <c r="F248" s="138" t="s">
        <v>266</v>
      </c>
      <c r="G248" s="247">
        <f ca="1">VLOOKUP(C248,Financiering!$AO$7:$AS$57,5,0)*E248</f>
        <v>0</v>
      </c>
      <c r="H248" s="249" t="str">
        <f t="shared" si="3"/>
        <v/>
      </c>
      <c r="I248" s="136" t="str">
        <f>'Resultaat 1'!$B$2</f>
        <v>Resultaat 1</v>
      </c>
      <c r="J248" s="138" t="str">
        <f>Deelnemersoverzicht!$C$6</f>
        <v>[wordt door RVO ingevuld]</v>
      </c>
      <c r="K248" s="259">
        <f>Deelnemersoverzicht!$C$9</f>
        <v>0</v>
      </c>
    </row>
    <row r="249" spans="1:11" x14ac:dyDescent="0.2">
      <c r="A249" s="258">
        <f>'Resultaat 1'!B282</f>
        <v>0</v>
      </c>
      <c r="B249" s="138" t="str">
        <f>IFERROR(VLOOKUP(C249,Deelnemersoverzicht!$C$16:$G$66,6,0),"")</f>
        <v/>
      </c>
      <c r="C249" s="138">
        <f>'Resultaat 1'!C282</f>
        <v>0</v>
      </c>
      <c r="D249" s="247">
        <f>'Resultaat 1'!M282</f>
        <v>0</v>
      </c>
      <c r="E249" s="248">
        <f>'Resultaat 1'!N282</f>
        <v>0</v>
      </c>
      <c r="F249" s="138" t="s">
        <v>266</v>
      </c>
      <c r="G249" s="247">
        <f ca="1">VLOOKUP(C249,Financiering!$AO$7:$AS$57,5,0)*E249</f>
        <v>0</v>
      </c>
      <c r="H249" s="249" t="str">
        <f t="shared" si="3"/>
        <v/>
      </c>
      <c r="I249" s="136" t="str">
        <f>'Resultaat 1'!$B$2</f>
        <v>Resultaat 1</v>
      </c>
      <c r="J249" s="138" t="str">
        <f>Deelnemersoverzicht!$C$6</f>
        <v>[wordt door RVO ingevuld]</v>
      </c>
      <c r="K249" s="259">
        <f>Deelnemersoverzicht!$C$9</f>
        <v>0</v>
      </c>
    </row>
    <row r="250" spans="1:11" x14ac:dyDescent="0.2">
      <c r="A250" s="258">
        <f>'Resultaat 1'!B283</f>
        <v>0</v>
      </c>
      <c r="B250" s="138" t="str">
        <f>IFERROR(VLOOKUP(C250,Deelnemersoverzicht!$C$16:$G$66,6,0),"")</f>
        <v/>
      </c>
      <c r="C250" s="138">
        <f>'Resultaat 1'!C283</f>
        <v>0</v>
      </c>
      <c r="D250" s="247">
        <f>'Resultaat 1'!M283</f>
        <v>0</v>
      </c>
      <c r="E250" s="248">
        <f>'Resultaat 1'!N283</f>
        <v>0</v>
      </c>
      <c r="F250" s="138" t="s">
        <v>266</v>
      </c>
      <c r="G250" s="247">
        <f ca="1">VLOOKUP(C250,Financiering!$AO$7:$AS$57,5,0)*E250</f>
        <v>0</v>
      </c>
      <c r="H250" s="249" t="str">
        <f t="shared" si="3"/>
        <v/>
      </c>
      <c r="I250" s="136" t="str">
        <f>'Resultaat 1'!$B$2</f>
        <v>Resultaat 1</v>
      </c>
      <c r="J250" s="138" t="str">
        <f>Deelnemersoverzicht!$C$6</f>
        <v>[wordt door RVO ingevuld]</v>
      </c>
      <c r="K250" s="259">
        <f>Deelnemersoverzicht!$C$9</f>
        <v>0</v>
      </c>
    </row>
    <row r="251" spans="1:11" x14ac:dyDescent="0.2">
      <c r="A251" s="258">
        <f>'Resultaat 1'!B284</f>
        <v>0</v>
      </c>
      <c r="B251" s="138" t="str">
        <f>IFERROR(VLOOKUP(C251,Deelnemersoverzicht!$C$16:$G$66,6,0),"")</f>
        <v/>
      </c>
      <c r="C251" s="138">
        <f>'Resultaat 1'!C284</f>
        <v>0</v>
      </c>
      <c r="D251" s="247">
        <f>'Resultaat 1'!M284</f>
        <v>0</v>
      </c>
      <c r="E251" s="248">
        <f>'Resultaat 1'!N284</f>
        <v>0</v>
      </c>
      <c r="F251" s="138" t="s">
        <v>266</v>
      </c>
      <c r="G251" s="247">
        <f ca="1">VLOOKUP(C251,Financiering!$AO$7:$AS$57,5,0)*E251</f>
        <v>0</v>
      </c>
      <c r="H251" s="249" t="str">
        <f t="shared" si="3"/>
        <v/>
      </c>
      <c r="I251" s="136" t="str">
        <f>'Resultaat 1'!$B$2</f>
        <v>Resultaat 1</v>
      </c>
      <c r="J251" s="138" t="str">
        <f>Deelnemersoverzicht!$C$6</f>
        <v>[wordt door RVO ingevuld]</v>
      </c>
      <c r="K251" s="259">
        <f>Deelnemersoverzicht!$C$9</f>
        <v>0</v>
      </c>
    </row>
    <row r="252" spans="1:11" x14ac:dyDescent="0.2">
      <c r="A252" s="258">
        <f>'Resultaat 1'!B285</f>
        <v>0</v>
      </c>
      <c r="B252" s="138" t="str">
        <f>IFERROR(VLOOKUP(C252,Deelnemersoverzicht!$C$16:$G$66,6,0),"")</f>
        <v/>
      </c>
      <c r="C252" s="138">
        <f>'Resultaat 1'!C285</f>
        <v>0</v>
      </c>
      <c r="D252" s="247">
        <f>'Resultaat 1'!M285</f>
        <v>0</v>
      </c>
      <c r="E252" s="248">
        <f>'Resultaat 1'!N285</f>
        <v>0</v>
      </c>
      <c r="F252" s="138" t="s">
        <v>266</v>
      </c>
      <c r="G252" s="247">
        <f ca="1">VLOOKUP(C252,Financiering!$AO$7:$AS$57,5,0)*E252</f>
        <v>0</v>
      </c>
      <c r="H252" s="249" t="str">
        <f t="shared" si="3"/>
        <v/>
      </c>
      <c r="I252" s="136" t="str">
        <f>'Resultaat 1'!$B$2</f>
        <v>Resultaat 1</v>
      </c>
      <c r="J252" s="138" t="str">
        <f>Deelnemersoverzicht!$C$6</f>
        <v>[wordt door RVO ingevuld]</v>
      </c>
      <c r="K252" s="259">
        <f>Deelnemersoverzicht!$C$9</f>
        <v>0</v>
      </c>
    </row>
    <row r="253" spans="1:11" x14ac:dyDescent="0.2">
      <c r="A253" s="258">
        <f>'Resultaat 1'!B286</f>
        <v>0</v>
      </c>
      <c r="B253" s="138" t="str">
        <f>IFERROR(VLOOKUP(C253,Deelnemersoverzicht!$C$16:$G$66,6,0),"")</f>
        <v/>
      </c>
      <c r="C253" s="138">
        <f>'Resultaat 1'!C286</f>
        <v>0</v>
      </c>
      <c r="D253" s="247">
        <f>'Resultaat 1'!M286</f>
        <v>0</v>
      </c>
      <c r="E253" s="248">
        <f>'Resultaat 1'!N286</f>
        <v>0</v>
      </c>
      <c r="F253" s="138" t="s">
        <v>266</v>
      </c>
      <c r="G253" s="247">
        <f ca="1">VLOOKUP(C253,Financiering!$AO$7:$AS$57,5,0)*E253</f>
        <v>0</v>
      </c>
      <c r="H253" s="249" t="str">
        <f t="shared" si="3"/>
        <v/>
      </c>
      <c r="I253" s="136" t="str">
        <f>'Resultaat 1'!$B$2</f>
        <v>Resultaat 1</v>
      </c>
      <c r="J253" s="138" t="str">
        <f>Deelnemersoverzicht!$C$6</f>
        <v>[wordt door RVO ingevuld]</v>
      </c>
      <c r="K253" s="259">
        <f>Deelnemersoverzicht!$C$9</f>
        <v>0</v>
      </c>
    </row>
    <row r="254" spans="1:11" x14ac:dyDescent="0.2">
      <c r="A254" s="258">
        <f>'Resultaat 1'!B287</f>
        <v>0</v>
      </c>
      <c r="B254" s="138" t="str">
        <f>IFERROR(VLOOKUP(C254,Deelnemersoverzicht!$C$16:$G$66,6,0),"")</f>
        <v/>
      </c>
      <c r="C254" s="138">
        <f>'Resultaat 1'!C287</f>
        <v>0</v>
      </c>
      <c r="D254" s="247">
        <f>'Resultaat 1'!M287</f>
        <v>0</v>
      </c>
      <c r="E254" s="248">
        <f>'Resultaat 1'!N287</f>
        <v>0</v>
      </c>
      <c r="F254" s="138" t="s">
        <v>266</v>
      </c>
      <c r="G254" s="247">
        <f ca="1">VLOOKUP(C254,Financiering!$AO$7:$AS$57,5,0)*E254</f>
        <v>0</v>
      </c>
      <c r="H254" s="249" t="str">
        <f t="shared" si="3"/>
        <v/>
      </c>
      <c r="I254" s="136" t="str">
        <f>'Resultaat 1'!$B$2</f>
        <v>Resultaat 1</v>
      </c>
      <c r="J254" s="138" t="str">
        <f>Deelnemersoverzicht!$C$6</f>
        <v>[wordt door RVO ingevuld]</v>
      </c>
      <c r="K254" s="259">
        <f>Deelnemersoverzicht!$C$9</f>
        <v>0</v>
      </c>
    </row>
    <row r="255" spans="1:11" x14ac:dyDescent="0.2">
      <c r="A255" s="258">
        <f>'Resultaat 1'!B288</f>
        <v>0</v>
      </c>
      <c r="B255" s="138" t="str">
        <f>IFERROR(VLOOKUP(C255,Deelnemersoverzicht!$C$16:$G$66,6,0),"")</f>
        <v/>
      </c>
      <c r="C255" s="138">
        <f>'Resultaat 1'!C288</f>
        <v>0</v>
      </c>
      <c r="D255" s="247">
        <f>'Resultaat 1'!M288</f>
        <v>0</v>
      </c>
      <c r="E255" s="248">
        <f>'Resultaat 1'!N288</f>
        <v>0</v>
      </c>
      <c r="F255" s="138" t="s">
        <v>266</v>
      </c>
      <c r="G255" s="247">
        <f ca="1">VLOOKUP(C255,Financiering!$AO$7:$AS$57,5,0)*E255</f>
        <v>0</v>
      </c>
      <c r="H255" s="249" t="str">
        <f t="shared" si="3"/>
        <v/>
      </c>
      <c r="I255" s="136" t="str">
        <f>'Resultaat 1'!$B$2</f>
        <v>Resultaat 1</v>
      </c>
      <c r="J255" s="138" t="str">
        <f>Deelnemersoverzicht!$C$6</f>
        <v>[wordt door RVO ingevuld]</v>
      </c>
      <c r="K255" s="259">
        <f>Deelnemersoverzicht!$C$9</f>
        <v>0</v>
      </c>
    </row>
    <row r="256" spans="1:11" x14ac:dyDescent="0.2">
      <c r="A256" s="258">
        <f>'Resultaat 1'!B289</f>
        <v>0</v>
      </c>
      <c r="B256" s="138" t="str">
        <f>IFERROR(VLOOKUP(C256,Deelnemersoverzicht!$C$16:$G$66,6,0),"")</f>
        <v/>
      </c>
      <c r="C256" s="138">
        <f>'Resultaat 1'!C289</f>
        <v>0</v>
      </c>
      <c r="D256" s="247">
        <f>'Resultaat 1'!M289</f>
        <v>0</v>
      </c>
      <c r="E256" s="248">
        <f>'Resultaat 1'!N289</f>
        <v>0</v>
      </c>
      <c r="F256" s="138" t="s">
        <v>266</v>
      </c>
      <c r="G256" s="247">
        <f ca="1">VLOOKUP(C256,Financiering!$AO$7:$AS$57,5,0)*E256</f>
        <v>0</v>
      </c>
      <c r="H256" s="249" t="str">
        <f t="shared" si="3"/>
        <v/>
      </c>
      <c r="I256" s="136" t="str">
        <f>'Resultaat 1'!$B$2</f>
        <v>Resultaat 1</v>
      </c>
      <c r="J256" s="138" t="str">
        <f>Deelnemersoverzicht!$C$6</f>
        <v>[wordt door RVO ingevuld]</v>
      </c>
      <c r="K256" s="259">
        <f>Deelnemersoverzicht!$C$9</f>
        <v>0</v>
      </c>
    </row>
    <row r="257" spans="1:11" x14ac:dyDescent="0.2">
      <c r="A257" s="258">
        <f>'Resultaat 1'!B290</f>
        <v>0</v>
      </c>
      <c r="B257" s="138" t="str">
        <f>IFERROR(VLOOKUP(C257,Deelnemersoverzicht!$C$16:$G$66,6,0),"")</f>
        <v/>
      </c>
      <c r="C257" s="138">
        <f>'Resultaat 1'!C290</f>
        <v>0</v>
      </c>
      <c r="D257" s="247">
        <f>'Resultaat 1'!M290</f>
        <v>0</v>
      </c>
      <c r="E257" s="248">
        <f>'Resultaat 1'!N290</f>
        <v>0</v>
      </c>
      <c r="F257" s="138" t="s">
        <v>266</v>
      </c>
      <c r="G257" s="247">
        <f ca="1">VLOOKUP(C257,Financiering!$AO$7:$AS$57,5,0)*E257</f>
        <v>0</v>
      </c>
      <c r="H257" s="249" t="str">
        <f t="shared" si="3"/>
        <v/>
      </c>
      <c r="I257" s="136" t="str">
        <f>'Resultaat 1'!$B$2</f>
        <v>Resultaat 1</v>
      </c>
      <c r="J257" s="138" t="str">
        <f>Deelnemersoverzicht!$C$6</f>
        <v>[wordt door RVO ingevuld]</v>
      </c>
      <c r="K257" s="259">
        <f>Deelnemersoverzicht!$C$9</f>
        <v>0</v>
      </c>
    </row>
    <row r="258" spans="1:11" x14ac:dyDescent="0.2">
      <c r="A258" s="258">
        <f>'Resultaat 1'!B291</f>
        <v>0</v>
      </c>
      <c r="B258" s="138" t="str">
        <f>IFERROR(VLOOKUP(C258,Deelnemersoverzicht!$C$16:$G$66,6,0),"")</f>
        <v/>
      </c>
      <c r="C258" s="138">
        <f>'Resultaat 1'!C291</f>
        <v>0</v>
      </c>
      <c r="D258" s="247">
        <f>'Resultaat 1'!M291</f>
        <v>0</v>
      </c>
      <c r="E258" s="248">
        <f>'Resultaat 1'!N291</f>
        <v>0</v>
      </c>
      <c r="F258" s="138" t="s">
        <v>266</v>
      </c>
      <c r="G258" s="247">
        <f ca="1">VLOOKUP(C258,Financiering!$AO$7:$AS$57,5,0)*E258</f>
        <v>0</v>
      </c>
      <c r="H258" s="249" t="str">
        <f t="shared" ref="H258:H321" si="4">IFERROR((HLOOKUP(D258,$O$1:$R$52,VLOOKUP(C258,$M$2:$R$52,2,0)+1,0)*E258),"")</f>
        <v/>
      </c>
      <c r="I258" s="136" t="str">
        <f>'Resultaat 1'!$B$2</f>
        <v>Resultaat 1</v>
      </c>
      <c r="J258" s="138" t="str">
        <f>Deelnemersoverzicht!$C$6</f>
        <v>[wordt door RVO ingevuld]</v>
      </c>
      <c r="K258" s="259">
        <f>Deelnemersoverzicht!$C$9</f>
        <v>0</v>
      </c>
    </row>
    <row r="259" spans="1:11" x14ac:dyDescent="0.2">
      <c r="A259" s="258">
        <f>'Resultaat 1'!B292</f>
        <v>0</v>
      </c>
      <c r="B259" s="138" t="str">
        <f>IFERROR(VLOOKUP(C259,Deelnemersoverzicht!$C$16:$G$66,6,0),"")</f>
        <v/>
      </c>
      <c r="C259" s="138">
        <f>'Resultaat 1'!C292</f>
        <v>0</v>
      </c>
      <c r="D259" s="247">
        <f>'Resultaat 1'!M292</f>
        <v>0</v>
      </c>
      <c r="E259" s="248">
        <f>'Resultaat 1'!N292</f>
        <v>0</v>
      </c>
      <c r="F259" s="138" t="s">
        <v>266</v>
      </c>
      <c r="G259" s="247">
        <f ca="1">VLOOKUP(C259,Financiering!$AO$7:$AS$57,5,0)*E259</f>
        <v>0</v>
      </c>
      <c r="H259" s="249" t="str">
        <f t="shared" si="4"/>
        <v/>
      </c>
      <c r="I259" s="136" t="str">
        <f>'Resultaat 1'!$B$2</f>
        <v>Resultaat 1</v>
      </c>
      <c r="J259" s="138" t="str">
        <f>Deelnemersoverzicht!$C$6</f>
        <v>[wordt door RVO ingevuld]</v>
      </c>
      <c r="K259" s="259">
        <f>Deelnemersoverzicht!$C$9</f>
        <v>0</v>
      </c>
    </row>
    <row r="260" spans="1:11" x14ac:dyDescent="0.2">
      <c r="A260" s="258">
        <f>'Resultaat 1'!B293</f>
        <v>0</v>
      </c>
      <c r="B260" s="138" t="str">
        <f>IFERROR(VLOOKUP(C260,Deelnemersoverzicht!$C$16:$G$66,6,0),"")</f>
        <v/>
      </c>
      <c r="C260" s="138">
        <f>'Resultaat 1'!C293</f>
        <v>0</v>
      </c>
      <c r="D260" s="247">
        <f>'Resultaat 1'!M293</f>
        <v>0</v>
      </c>
      <c r="E260" s="248">
        <f>'Resultaat 1'!N293</f>
        <v>0</v>
      </c>
      <c r="F260" s="138" t="s">
        <v>266</v>
      </c>
      <c r="G260" s="247">
        <f ca="1">VLOOKUP(C260,Financiering!$AO$7:$AS$57,5,0)*E260</f>
        <v>0</v>
      </c>
      <c r="H260" s="249" t="str">
        <f t="shared" si="4"/>
        <v/>
      </c>
      <c r="I260" s="136" t="str">
        <f>'Resultaat 1'!$B$2</f>
        <v>Resultaat 1</v>
      </c>
      <c r="J260" s="138" t="str">
        <f>Deelnemersoverzicht!$C$6</f>
        <v>[wordt door RVO ingevuld]</v>
      </c>
      <c r="K260" s="259">
        <f>Deelnemersoverzicht!$C$9</f>
        <v>0</v>
      </c>
    </row>
    <row r="261" spans="1:11" x14ac:dyDescent="0.2">
      <c r="A261" s="258">
        <f>'Resultaat 1'!B294</f>
        <v>0</v>
      </c>
      <c r="B261" s="138" t="str">
        <f>IFERROR(VLOOKUP(C261,Deelnemersoverzicht!$C$16:$G$66,6,0),"")</f>
        <v/>
      </c>
      <c r="C261" s="138">
        <f>'Resultaat 1'!C294</f>
        <v>0</v>
      </c>
      <c r="D261" s="247">
        <f>'Resultaat 1'!M294</f>
        <v>0</v>
      </c>
      <c r="E261" s="248">
        <f>'Resultaat 1'!N294</f>
        <v>0</v>
      </c>
      <c r="F261" s="138" t="s">
        <v>266</v>
      </c>
      <c r="G261" s="247">
        <f ca="1">VLOOKUP(C261,Financiering!$AO$7:$AS$57,5,0)*E261</f>
        <v>0</v>
      </c>
      <c r="H261" s="249" t="str">
        <f t="shared" si="4"/>
        <v/>
      </c>
      <c r="I261" s="136" t="str">
        <f>'Resultaat 1'!$B$2</f>
        <v>Resultaat 1</v>
      </c>
      <c r="J261" s="138" t="str">
        <f>Deelnemersoverzicht!$C$6</f>
        <v>[wordt door RVO ingevuld]</v>
      </c>
      <c r="K261" s="259">
        <f>Deelnemersoverzicht!$C$9</f>
        <v>0</v>
      </c>
    </row>
    <row r="262" spans="1:11" x14ac:dyDescent="0.2">
      <c r="A262" s="258">
        <f>'Resultaat 1'!B295</f>
        <v>0</v>
      </c>
      <c r="B262" s="138" t="str">
        <f>IFERROR(VLOOKUP(C262,Deelnemersoverzicht!$C$16:$G$66,6,0),"")</f>
        <v/>
      </c>
      <c r="C262" s="138">
        <f>'Resultaat 1'!C295</f>
        <v>0</v>
      </c>
      <c r="D262" s="247">
        <f>'Resultaat 1'!M295</f>
        <v>0</v>
      </c>
      <c r="E262" s="248">
        <f>'Resultaat 1'!N295</f>
        <v>0</v>
      </c>
      <c r="F262" s="138" t="s">
        <v>266</v>
      </c>
      <c r="G262" s="247">
        <f ca="1">VLOOKUP(C262,Financiering!$AO$7:$AS$57,5,0)*E262</f>
        <v>0</v>
      </c>
      <c r="H262" s="249" t="str">
        <f t="shared" si="4"/>
        <v/>
      </c>
      <c r="I262" s="136" t="str">
        <f>'Resultaat 1'!$B$2</f>
        <v>Resultaat 1</v>
      </c>
      <c r="J262" s="138" t="str">
        <f>Deelnemersoverzicht!$C$6</f>
        <v>[wordt door RVO ingevuld]</v>
      </c>
      <c r="K262" s="259">
        <f>Deelnemersoverzicht!$C$9</f>
        <v>0</v>
      </c>
    </row>
    <row r="263" spans="1:11" x14ac:dyDescent="0.2">
      <c r="A263" s="258">
        <f>'Resultaat 1'!B296</f>
        <v>0</v>
      </c>
      <c r="B263" s="138" t="str">
        <f>IFERROR(VLOOKUP(C263,Deelnemersoverzicht!$C$16:$G$66,6,0),"")</f>
        <v/>
      </c>
      <c r="C263" s="138">
        <f>'Resultaat 1'!C296</f>
        <v>0</v>
      </c>
      <c r="D263" s="247">
        <f>'Resultaat 1'!M296</f>
        <v>0</v>
      </c>
      <c r="E263" s="248">
        <f>'Resultaat 1'!N296</f>
        <v>0</v>
      </c>
      <c r="F263" s="138" t="s">
        <v>266</v>
      </c>
      <c r="G263" s="247">
        <f ca="1">VLOOKUP(C263,Financiering!$AO$7:$AS$57,5,0)*E263</f>
        <v>0</v>
      </c>
      <c r="H263" s="249" t="str">
        <f t="shared" si="4"/>
        <v/>
      </c>
      <c r="I263" s="136" t="str">
        <f>'Resultaat 1'!$B$2</f>
        <v>Resultaat 1</v>
      </c>
      <c r="J263" s="138" t="str">
        <f>Deelnemersoverzicht!$C$6</f>
        <v>[wordt door RVO ingevuld]</v>
      </c>
      <c r="K263" s="259">
        <f>Deelnemersoverzicht!$C$9</f>
        <v>0</v>
      </c>
    </row>
    <row r="264" spans="1:11" x14ac:dyDescent="0.2">
      <c r="A264" s="258">
        <f>'Resultaat 1'!B297</f>
        <v>0</v>
      </c>
      <c r="B264" s="138" t="str">
        <f>IFERROR(VLOOKUP(C264,Deelnemersoverzicht!$C$16:$G$66,6,0),"")</f>
        <v/>
      </c>
      <c r="C264" s="138">
        <f>'Resultaat 1'!C297</f>
        <v>0</v>
      </c>
      <c r="D264" s="247">
        <f>'Resultaat 1'!M297</f>
        <v>0</v>
      </c>
      <c r="E264" s="248">
        <f>'Resultaat 1'!N297</f>
        <v>0</v>
      </c>
      <c r="F264" s="138" t="s">
        <v>266</v>
      </c>
      <c r="G264" s="247">
        <f ca="1">VLOOKUP(C264,Financiering!$AO$7:$AS$57,5,0)*E264</f>
        <v>0</v>
      </c>
      <c r="H264" s="249" t="str">
        <f t="shared" si="4"/>
        <v/>
      </c>
      <c r="I264" s="136" t="str">
        <f>'Resultaat 1'!$B$2</f>
        <v>Resultaat 1</v>
      </c>
      <c r="J264" s="138" t="str">
        <f>Deelnemersoverzicht!$C$6</f>
        <v>[wordt door RVO ingevuld]</v>
      </c>
      <c r="K264" s="259">
        <f>Deelnemersoverzicht!$C$9</f>
        <v>0</v>
      </c>
    </row>
    <row r="265" spans="1:11" x14ac:dyDescent="0.2">
      <c r="A265" s="258">
        <f>'Resultaat 1'!B298</f>
        <v>0</v>
      </c>
      <c r="B265" s="138" t="str">
        <f>IFERROR(VLOOKUP(C265,Deelnemersoverzicht!$C$16:$G$66,6,0),"")</f>
        <v/>
      </c>
      <c r="C265" s="138">
        <f>'Resultaat 1'!C298</f>
        <v>0</v>
      </c>
      <c r="D265" s="247">
        <f>'Resultaat 1'!M298</f>
        <v>0</v>
      </c>
      <c r="E265" s="248">
        <f>'Resultaat 1'!N298</f>
        <v>0</v>
      </c>
      <c r="F265" s="138" t="s">
        <v>266</v>
      </c>
      <c r="G265" s="247">
        <f ca="1">VLOOKUP(C265,Financiering!$AO$7:$AS$57,5,0)*E265</f>
        <v>0</v>
      </c>
      <c r="H265" s="249" t="str">
        <f t="shared" si="4"/>
        <v/>
      </c>
      <c r="I265" s="136" t="str">
        <f>'Resultaat 1'!$B$2</f>
        <v>Resultaat 1</v>
      </c>
      <c r="J265" s="138" t="str">
        <f>Deelnemersoverzicht!$C$6</f>
        <v>[wordt door RVO ingevuld]</v>
      </c>
      <c r="K265" s="259">
        <f>Deelnemersoverzicht!$C$9</f>
        <v>0</v>
      </c>
    </row>
    <row r="266" spans="1:11" x14ac:dyDescent="0.2">
      <c r="A266" s="258">
        <f>'Resultaat 1'!B299</f>
        <v>0</v>
      </c>
      <c r="B266" s="138" t="str">
        <f>IFERROR(VLOOKUP(C266,Deelnemersoverzicht!$C$16:$G$66,6,0),"")</f>
        <v/>
      </c>
      <c r="C266" s="138">
        <f>'Resultaat 1'!C299</f>
        <v>0</v>
      </c>
      <c r="D266" s="247">
        <f>'Resultaat 1'!M299</f>
        <v>0</v>
      </c>
      <c r="E266" s="248">
        <f>'Resultaat 1'!N299</f>
        <v>0</v>
      </c>
      <c r="F266" s="138" t="s">
        <v>266</v>
      </c>
      <c r="G266" s="247">
        <f ca="1">VLOOKUP(C266,Financiering!$AO$7:$AS$57,5,0)*E266</f>
        <v>0</v>
      </c>
      <c r="H266" s="249" t="str">
        <f t="shared" si="4"/>
        <v/>
      </c>
      <c r="I266" s="136" t="str">
        <f>'Resultaat 1'!$B$2</f>
        <v>Resultaat 1</v>
      </c>
      <c r="J266" s="138" t="str">
        <f>Deelnemersoverzicht!$C$6</f>
        <v>[wordt door RVO ingevuld]</v>
      </c>
      <c r="K266" s="259">
        <f>Deelnemersoverzicht!$C$9</f>
        <v>0</v>
      </c>
    </row>
    <row r="267" spans="1:11" x14ac:dyDescent="0.2">
      <c r="A267" s="258">
        <f>'Resultaat 1'!B300</f>
        <v>0</v>
      </c>
      <c r="B267" s="138" t="str">
        <f>IFERROR(VLOOKUP(C267,Deelnemersoverzicht!$C$16:$G$66,6,0),"")</f>
        <v/>
      </c>
      <c r="C267" s="138">
        <f>'Resultaat 1'!C300</f>
        <v>0</v>
      </c>
      <c r="D267" s="247">
        <f>'Resultaat 1'!M300</f>
        <v>0</v>
      </c>
      <c r="E267" s="248">
        <f>'Resultaat 1'!N300</f>
        <v>0</v>
      </c>
      <c r="F267" s="138" t="s">
        <v>266</v>
      </c>
      <c r="G267" s="247">
        <f ca="1">VLOOKUP(C267,Financiering!$AO$7:$AS$57,5,0)*E267</f>
        <v>0</v>
      </c>
      <c r="H267" s="249" t="str">
        <f t="shared" si="4"/>
        <v/>
      </c>
      <c r="I267" s="136" t="str">
        <f>'Resultaat 1'!$B$2</f>
        <v>Resultaat 1</v>
      </c>
      <c r="J267" s="138" t="str">
        <f>Deelnemersoverzicht!$C$6</f>
        <v>[wordt door RVO ingevuld]</v>
      </c>
      <c r="K267" s="259">
        <f>Deelnemersoverzicht!$C$9</f>
        <v>0</v>
      </c>
    </row>
    <row r="268" spans="1:11" x14ac:dyDescent="0.2">
      <c r="A268" s="258">
        <f>'Resultaat 1'!B301</f>
        <v>0</v>
      </c>
      <c r="B268" s="138" t="str">
        <f>IFERROR(VLOOKUP(C268,Deelnemersoverzicht!$C$16:$G$66,6,0),"")</f>
        <v/>
      </c>
      <c r="C268" s="138">
        <f>'Resultaat 1'!C301</f>
        <v>0</v>
      </c>
      <c r="D268" s="247">
        <f>'Resultaat 1'!M301</f>
        <v>0</v>
      </c>
      <c r="E268" s="248">
        <f>'Resultaat 1'!N301</f>
        <v>0</v>
      </c>
      <c r="F268" s="138" t="s">
        <v>266</v>
      </c>
      <c r="G268" s="247">
        <f ca="1">VLOOKUP(C268,Financiering!$AO$7:$AS$57,5,0)*E268</f>
        <v>0</v>
      </c>
      <c r="H268" s="249" t="str">
        <f t="shared" si="4"/>
        <v/>
      </c>
      <c r="I268" s="136" t="str">
        <f>'Resultaat 1'!$B$2</f>
        <v>Resultaat 1</v>
      </c>
      <c r="J268" s="138" t="str">
        <f>Deelnemersoverzicht!$C$6</f>
        <v>[wordt door RVO ingevuld]</v>
      </c>
      <c r="K268" s="259">
        <f>Deelnemersoverzicht!$C$9</f>
        <v>0</v>
      </c>
    </row>
    <row r="269" spans="1:11" x14ac:dyDescent="0.2">
      <c r="A269" s="258">
        <f>'Resultaat 1'!B302</f>
        <v>0</v>
      </c>
      <c r="B269" s="138" t="str">
        <f>IFERROR(VLOOKUP(C269,Deelnemersoverzicht!$C$16:$G$66,6,0),"")</f>
        <v/>
      </c>
      <c r="C269" s="138">
        <f>'Resultaat 1'!C302</f>
        <v>0</v>
      </c>
      <c r="D269" s="247">
        <f>'Resultaat 1'!M302</f>
        <v>0</v>
      </c>
      <c r="E269" s="248">
        <f>'Resultaat 1'!N302</f>
        <v>0</v>
      </c>
      <c r="F269" s="138" t="s">
        <v>266</v>
      </c>
      <c r="G269" s="247">
        <f ca="1">VLOOKUP(C269,Financiering!$AO$7:$AS$57,5,0)*E269</f>
        <v>0</v>
      </c>
      <c r="H269" s="249" t="str">
        <f t="shared" si="4"/>
        <v/>
      </c>
      <c r="I269" s="136" t="str">
        <f>'Resultaat 1'!$B$2</f>
        <v>Resultaat 1</v>
      </c>
      <c r="J269" s="138" t="str">
        <f>Deelnemersoverzicht!$C$6</f>
        <v>[wordt door RVO ingevuld]</v>
      </c>
      <c r="K269" s="259">
        <f>Deelnemersoverzicht!$C$9</f>
        <v>0</v>
      </c>
    </row>
    <row r="270" spans="1:11" x14ac:dyDescent="0.2">
      <c r="A270" s="258">
        <f>'Resultaat 1'!B303</f>
        <v>0</v>
      </c>
      <c r="B270" s="138" t="str">
        <f>IFERROR(VLOOKUP(C270,Deelnemersoverzicht!$C$16:$G$66,6,0),"")</f>
        <v/>
      </c>
      <c r="C270" s="138">
        <f>'Resultaat 1'!C303</f>
        <v>0</v>
      </c>
      <c r="D270" s="247">
        <f>'Resultaat 1'!M303</f>
        <v>0</v>
      </c>
      <c r="E270" s="248">
        <f>'Resultaat 1'!N303</f>
        <v>0</v>
      </c>
      <c r="F270" s="138" t="s">
        <v>266</v>
      </c>
      <c r="G270" s="247">
        <f ca="1">VLOOKUP(C270,Financiering!$AO$7:$AS$57,5,0)*E270</f>
        <v>0</v>
      </c>
      <c r="H270" s="249" t="str">
        <f t="shared" si="4"/>
        <v/>
      </c>
      <c r="I270" s="136" t="str">
        <f>'Resultaat 1'!$B$2</f>
        <v>Resultaat 1</v>
      </c>
      <c r="J270" s="138" t="str">
        <f>Deelnemersoverzicht!$C$6</f>
        <v>[wordt door RVO ingevuld]</v>
      </c>
      <c r="K270" s="259">
        <f>Deelnemersoverzicht!$C$9</f>
        <v>0</v>
      </c>
    </row>
    <row r="271" spans="1:11" x14ac:dyDescent="0.2">
      <c r="A271" s="258">
        <f>'Resultaat 1'!B304</f>
        <v>0</v>
      </c>
      <c r="B271" s="138" t="str">
        <f>IFERROR(VLOOKUP(C271,Deelnemersoverzicht!$C$16:$G$66,6,0),"")</f>
        <v/>
      </c>
      <c r="C271" s="138">
        <f>'Resultaat 1'!C304</f>
        <v>0</v>
      </c>
      <c r="D271" s="247">
        <f>'Resultaat 1'!M304</f>
        <v>0</v>
      </c>
      <c r="E271" s="248">
        <f>'Resultaat 1'!N304</f>
        <v>0</v>
      </c>
      <c r="F271" s="138" t="s">
        <v>266</v>
      </c>
      <c r="G271" s="247">
        <f ca="1">VLOOKUP(C271,Financiering!$AO$7:$AS$57,5,0)*E271</f>
        <v>0</v>
      </c>
      <c r="H271" s="249" t="str">
        <f t="shared" si="4"/>
        <v/>
      </c>
      <c r="I271" s="136" t="str">
        <f>'Resultaat 1'!$B$2</f>
        <v>Resultaat 1</v>
      </c>
      <c r="J271" s="138" t="str">
        <f>Deelnemersoverzicht!$C$6</f>
        <v>[wordt door RVO ingevuld]</v>
      </c>
      <c r="K271" s="259">
        <f>Deelnemersoverzicht!$C$9</f>
        <v>0</v>
      </c>
    </row>
    <row r="272" spans="1:11" x14ac:dyDescent="0.2">
      <c r="A272" s="258">
        <f>'Resultaat 1'!B305</f>
        <v>0</v>
      </c>
      <c r="B272" s="138" t="str">
        <f>IFERROR(VLOOKUP(C272,Deelnemersoverzicht!$C$16:$G$66,6,0),"")</f>
        <v/>
      </c>
      <c r="C272" s="138">
        <f>'Resultaat 1'!C305</f>
        <v>0</v>
      </c>
      <c r="D272" s="247">
        <f>'Resultaat 1'!M305</f>
        <v>0</v>
      </c>
      <c r="E272" s="248">
        <f>'Resultaat 1'!N305</f>
        <v>0</v>
      </c>
      <c r="F272" s="138" t="s">
        <v>266</v>
      </c>
      <c r="G272" s="247">
        <f ca="1">VLOOKUP(C272,Financiering!$AO$7:$AS$57,5,0)*E272</f>
        <v>0</v>
      </c>
      <c r="H272" s="249" t="str">
        <f t="shared" si="4"/>
        <v/>
      </c>
      <c r="I272" s="136" t="str">
        <f>'Resultaat 1'!$B$2</f>
        <v>Resultaat 1</v>
      </c>
      <c r="J272" s="138" t="str">
        <f>Deelnemersoverzicht!$C$6</f>
        <v>[wordt door RVO ingevuld]</v>
      </c>
      <c r="K272" s="259">
        <f>Deelnemersoverzicht!$C$9</f>
        <v>0</v>
      </c>
    </row>
    <row r="273" spans="1:11" x14ac:dyDescent="0.2">
      <c r="A273" s="258">
        <f>'Resultaat 1'!B306</f>
        <v>0</v>
      </c>
      <c r="B273" s="138" t="str">
        <f>IFERROR(VLOOKUP(C273,Deelnemersoverzicht!$C$16:$G$66,6,0),"")</f>
        <v/>
      </c>
      <c r="C273" s="138">
        <f>'Resultaat 1'!C306</f>
        <v>0</v>
      </c>
      <c r="D273" s="247">
        <f>'Resultaat 1'!M306</f>
        <v>0</v>
      </c>
      <c r="E273" s="248">
        <f>'Resultaat 1'!N306</f>
        <v>0</v>
      </c>
      <c r="F273" s="138" t="s">
        <v>266</v>
      </c>
      <c r="G273" s="247">
        <f ca="1">VLOOKUP(C273,Financiering!$AO$7:$AS$57,5,0)*E273</f>
        <v>0</v>
      </c>
      <c r="H273" s="249" t="str">
        <f t="shared" si="4"/>
        <v/>
      </c>
      <c r="I273" s="136" t="str">
        <f>'Resultaat 1'!$B$2</f>
        <v>Resultaat 1</v>
      </c>
      <c r="J273" s="138" t="str">
        <f>Deelnemersoverzicht!$C$6</f>
        <v>[wordt door RVO ingevuld]</v>
      </c>
      <c r="K273" s="259">
        <f>Deelnemersoverzicht!$C$9</f>
        <v>0</v>
      </c>
    </row>
    <row r="274" spans="1:11" x14ac:dyDescent="0.2">
      <c r="A274" s="258">
        <f>'Resultaat 1'!B307</f>
        <v>0</v>
      </c>
      <c r="B274" s="138" t="str">
        <f>IFERROR(VLOOKUP(C274,Deelnemersoverzicht!$C$16:$G$66,6,0),"")</f>
        <v/>
      </c>
      <c r="C274" s="138">
        <f>'Resultaat 1'!C307</f>
        <v>0</v>
      </c>
      <c r="D274" s="247">
        <f>'Resultaat 1'!M307</f>
        <v>0</v>
      </c>
      <c r="E274" s="248">
        <f>'Resultaat 1'!N307</f>
        <v>0</v>
      </c>
      <c r="F274" s="138" t="s">
        <v>266</v>
      </c>
      <c r="G274" s="247">
        <f ca="1">VLOOKUP(C274,Financiering!$AO$7:$AS$57,5,0)*E274</f>
        <v>0</v>
      </c>
      <c r="H274" s="249" t="str">
        <f t="shared" si="4"/>
        <v/>
      </c>
      <c r="I274" s="136" t="str">
        <f>'Resultaat 1'!$B$2</f>
        <v>Resultaat 1</v>
      </c>
      <c r="J274" s="138" t="str">
        <f>Deelnemersoverzicht!$C$6</f>
        <v>[wordt door RVO ingevuld]</v>
      </c>
      <c r="K274" s="259">
        <f>Deelnemersoverzicht!$C$9</f>
        <v>0</v>
      </c>
    </row>
    <row r="275" spans="1:11" x14ac:dyDescent="0.2">
      <c r="A275" s="258">
        <f>'Resultaat 1'!B308</f>
        <v>0</v>
      </c>
      <c r="B275" s="138" t="str">
        <f>IFERROR(VLOOKUP(C275,Deelnemersoverzicht!$C$16:$G$66,6,0),"")</f>
        <v/>
      </c>
      <c r="C275" s="138">
        <f>'Resultaat 1'!C308</f>
        <v>0</v>
      </c>
      <c r="D275" s="247">
        <f>'Resultaat 1'!M308</f>
        <v>0</v>
      </c>
      <c r="E275" s="248">
        <f>'Resultaat 1'!N308</f>
        <v>0</v>
      </c>
      <c r="F275" s="138" t="s">
        <v>266</v>
      </c>
      <c r="G275" s="247">
        <f ca="1">VLOOKUP(C275,Financiering!$AO$7:$AS$57,5,0)*E275</f>
        <v>0</v>
      </c>
      <c r="H275" s="249" t="str">
        <f t="shared" si="4"/>
        <v/>
      </c>
      <c r="I275" s="136" t="str">
        <f>'Resultaat 1'!$B$2</f>
        <v>Resultaat 1</v>
      </c>
      <c r="J275" s="138" t="str">
        <f>Deelnemersoverzicht!$C$6</f>
        <v>[wordt door RVO ingevuld]</v>
      </c>
      <c r="K275" s="259">
        <f>Deelnemersoverzicht!$C$9</f>
        <v>0</v>
      </c>
    </row>
    <row r="276" spans="1:11" x14ac:dyDescent="0.2">
      <c r="A276" s="258">
        <f>'Resultaat 1'!B309</f>
        <v>0</v>
      </c>
      <c r="B276" s="138" t="str">
        <f>IFERROR(VLOOKUP(C276,Deelnemersoverzicht!$C$16:$G$66,6,0),"")</f>
        <v/>
      </c>
      <c r="C276" s="138">
        <f>'Resultaat 1'!C309</f>
        <v>0</v>
      </c>
      <c r="D276" s="247">
        <f>'Resultaat 1'!M309</f>
        <v>0</v>
      </c>
      <c r="E276" s="248">
        <f>'Resultaat 1'!N309</f>
        <v>0</v>
      </c>
      <c r="F276" s="138" t="s">
        <v>266</v>
      </c>
      <c r="G276" s="247">
        <f ca="1">VLOOKUP(C276,Financiering!$AO$7:$AS$57,5,0)*E276</f>
        <v>0</v>
      </c>
      <c r="H276" s="249" t="str">
        <f t="shared" si="4"/>
        <v/>
      </c>
      <c r="I276" s="136" t="str">
        <f>'Resultaat 1'!$B$2</f>
        <v>Resultaat 1</v>
      </c>
      <c r="J276" s="138" t="str">
        <f>Deelnemersoverzicht!$C$6</f>
        <v>[wordt door RVO ingevuld]</v>
      </c>
      <c r="K276" s="259">
        <f>Deelnemersoverzicht!$C$9</f>
        <v>0</v>
      </c>
    </row>
    <row r="277" spans="1:11" x14ac:dyDescent="0.2">
      <c r="A277" s="258">
        <f>'Resultaat 1'!B310</f>
        <v>0</v>
      </c>
      <c r="B277" s="138" t="str">
        <f>IFERROR(VLOOKUP(C277,Deelnemersoverzicht!$C$16:$G$66,6,0),"")</f>
        <v/>
      </c>
      <c r="C277" s="138">
        <f>'Resultaat 1'!C310</f>
        <v>0</v>
      </c>
      <c r="D277" s="247">
        <f>'Resultaat 1'!M310</f>
        <v>0</v>
      </c>
      <c r="E277" s="248">
        <f>'Resultaat 1'!N310</f>
        <v>0</v>
      </c>
      <c r="F277" s="138" t="s">
        <v>266</v>
      </c>
      <c r="G277" s="247">
        <f ca="1">VLOOKUP(C277,Financiering!$AO$7:$AS$57,5,0)*E277</f>
        <v>0</v>
      </c>
      <c r="H277" s="249" t="str">
        <f t="shared" si="4"/>
        <v/>
      </c>
      <c r="I277" s="136" t="str">
        <f>'Resultaat 1'!$B$2</f>
        <v>Resultaat 1</v>
      </c>
      <c r="J277" s="138" t="str">
        <f>Deelnemersoverzicht!$C$6</f>
        <v>[wordt door RVO ingevuld]</v>
      </c>
      <c r="K277" s="259">
        <f>Deelnemersoverzicht!$C$9</f>
        <v>0</v>
      </c>
    </row>
    <row r="278" spans="1:11" x14ac:dyDescent="0.2">
      <c r="A278" s="258">
        <f>'Resultaat 1'!B311</f>
        <v>0</v>
      </c>
      <c r="B278" s="138" t="str">
        <f>IFERROR(VLOOKUP(C278,Deelnemersoverzicht!$C$16:$G$66,6,0),"")</f>
        <v/>
      </c>
      <c r="C278" s="138">
        <f>'Resultaat 1'!C311</f>
        <v>0</v>
      </c>
      <c r="D278" s="247">
        <f>'Resultaat 1'!M311</f>
        <v>0</v>
      </c>
      <c r="E278" s="248">
        <f>'Resultaat 1'!N311</f>
        <v>0</v>
      </c>
      <c r="F278" s="138" t="s">
        <v>266</v>
      </c>
      <c r="G278" s="247">
        <f ca="1">VLOOKUP(C278,Financiering!$AO$7:$AS$57,5,0)*E278</f>
        <v>0</v>
      </c>
      <c r="H278" s="249" t="str">
        <f t="shared" si="4"/>
        <v/>
      </c>
      <c r="I278" s="136" t="str">
        <f>'Resultaat 1'!$B$2</f>
        <v>Resultaat 1</v>
      </c>
      <c r="J278" s="138" t="str">
        <f>Deelnemersoverzicht!$C$6</f>
        <v>[wordt door RVO ingevuld]</v>
      </c>
      <c r="K278" s="259">
        <f>Deelnemersoverzicht!$C$9</f>
        <v>0</v>
      </c>
    </row>
    <row r="279" spans="1:11" x14ac:dyDescent="0.2">
      <c r="A279" s="258">
        <f>'Resultaat 1'!B312</f>
        <v>0</v>
      </c>
      <c r="B279" s="138" t="str">
        <f>IFERROR(VLOOKUP(C279,Deelnemersoverzicht!$C$16:$G$66,6,0),"")</f>
        <v/>
      </c>
      <c r="C279" s="138">
        <f>'Resultaat 1'!C312</f>
        <v>0</v>
      </c>
      <c r="D279" s="247">
        <f>'Resultaat 1'!M312</f>
        <v>0</v>
      </c>
      <c r="E279" s="248">
        <f>'Resultaat 1'!N312</f>
        <v>0</v>
      </c>
      <c r="F279" s="138" t="s">
        <v>266</v>
      </c>
      <c r="G279" s="247">
        <f ca="1">VLOOKUP(C279,Financiering!$AO$7:$AS$57,5,0)*E279</f>
        <v>0</v>
      </c>
      <c r="H279" s="249" t="str">
        <f t="shared" si="4"/>
        <v/>
      </c>
      <c r="I279" s="136" t="str">
        <f>'Resultaat 1'!$B$2</f>
        <v>Resultaat 1</v>
      </c>
      <c r="J279" s="138" t="str">
        <f>Deelnemersoverzicht!$C$6</f>
        <v>[wordt door RVO ingevuld]</v>
      </c>
      <c r="K279" s="259">
        <f>Deelnemersoverzicht!$C$9</f>
        <v>0</v>
      </c>
    </row>
    <row r="280" spans="1:11" x14ac:dyDescent="0.2">
      <c r="A280" s="258">
        <f>'Resultaat 1'!B313</f>
        <v>0</v>
      </c>
      <c r="B280" s="138" t="str">
        <f>IFERROR(VLOOKUP(C280,Deelnemersoverzicht!$C$16:$G$66,6,0),"")</f>
        <v/>
      </c>
      <c r="C280" s="138">
        <f>'Resultaat 1'!C313</f>
        <v>0</v>
      </c>
      <c r="D280" s="247">
        <f>'Resultaat 1'!M313</f>
        <v>0</v>
      </c>
      <c r="E280" s="248">
        <f>'Resultaat 1'!N313</f>
        <v>0</v>
      </c>
      <c r="F280" s="138" t="s">
        <v>266</v>
      </c>
      <c r="G280" s="247">
        <f ca="1">VLOOKUP(C280,Financiering!$AO$7:$AS$57,5,0)*E280</f>
        <v>0</v>
      </c>
      <c r="H280" s="249" t="str">
        <f t="shared" si="4"/>
        <v/>
      </c>
      <c r="I280" s="136" t="str">
        <f>'Resultaat 1'!$B$2</f>
        <v>Resultaat 1</v>
      </c>
      <c r="J280" s="138" t="str">
        <f>Deelnemersoverzicht!$C$6</f>
        <v>[wordt door RVO ingevuld]</v>
      </c>
      <c r="K280" s="259">
        <f>Deelnemersoverzicht!$C$9</f>
        <v>0</v>
      </c>
    </row>
    <row r="281" spans="1:11" x14ac:dyDescent="0.2">
      <c r="A281" s="258">
        <f>'Resultaat 1'!B314</f>
        <v>0</v>
      </c>
      <c r="B281" s="138" t="str">
        <f>IFERROR(VLOOKUP(C281,Deelnemersoverzicht!$C$16:$G$66,6,0),"")</f>
        <v/>
      </c>
      <c r="C281" s="138">
        <f>'Resultaat 1'!C314</f>
        <v>0</v>
      </c>
      <c r="D281" s="247">
        <f>'Resultaat 1'!M314</f>
        <v>0</v>
      </c>
      <c r="E281" s="248">
        <f>'Resultaat 1'!N314</f>
        <v>0</v>
      </c>
      <c r="F281" s="138" t="s">
        <v>266</v>
      </c>
      <c r="G281" s="247">
        <f ca="1">VLOOKUP(C281,Financiering!$AO$7:$AS$57,5,0)*E281</f>
        <v>0</v>
      </c>
      <c r="H281" s="249" t="str">
        <f t="shared" si="4"/>
        <v/>
      </c>
      <c r="I281" s="136" t="str">
        <f>'Resultaat 1'!$B$2</f>
        <v>Resultaat 1</v>
      </c>
      <c r="J281" s="138" t="str">
        <f>Deelnemersoverzicht!$C$6</f>
        <v>[wordt door RVO ingevuld]</v>
      </c>
      <c r="K281" s="259">
        <f>Deelnemersoverzicht!$C$9</f>
        <v>0</v>
      </c>
    </row>
    <row r="282" spans="1:11" x14ac:dyDescent="0.2">
      <c r="A282" s="258">
        <f>'Resultaat 2'!B15</f>
        <v>0</v>
      </c>
      <c r="B282" s="138" t="str">
        <f>IFERROR(VLOOKUP(C282,Deelnemersoverzicht!$C$16:$G$66,6,0),"")</f>
        <v/>
      </c>
      <c r="C282" s="138">
        <f>'Resultaat 2'!C15</f>
        <v>0</v>
      </c>
      <c r="D282" s="247">
        <f>'Resultaat 2'!K15</f>
        <v>0</v>
      </c>
      <c r="E282" s="248">
        <f>'Resultaat 2'!L15</f>
        <v>0</v>
      </c>
      <c r="F282" s="138" t="s">
        <v>0</v>
      </c>
      <c r="G282" s="247">
        <f ca="1">VLOOKUP(C282,Financiering!$AO$7:$AS$57,5,0)*E282</f>
        <v>0</v>
      </c>
      <c r="H282" s="249" t="str">
        <f t="shared" si="4"/>
        <v/>
      </c>
      <c r="I282" s="136" t="str">
        <f>'Resultaat 2'!$B$2</f>
        <v>Resultaat 2</v>
      </c>
      <c r="J282" s="138" t="str">
        <f>Deelnemersoverzicht!$C$6</f>
        <v>[wordt door RVO ingevuld]</v>
      </c>
      <c r="K282" s="259">
        <f>Deelnemersoverzicht!$C$9</f>
        <v>0</v>
      </c>
    </row>
    <row r="283" spans="1:11" x14ac:dyDescent="0.2">
      <c r="A283" s="258">
        <f>'Resultaat 2'!B16</f>
        <v>0</v>
      </c>
      <c r="B283" s="138" t="str">
        <f>IFERROR(VLOOKUP(C283,Deelnemersoverzicht!$C$16:$G$66,6,0),"")</f>
        <v/>
      </c>
      <c r="C283" s="138">
        <f>'Resultaat 2'!C16</f>
        <v>0</v>
      </c>
      <c r="D283" s="247">
        <f>'Resultaat 2'!K16</f>
        <v>0</v>
      </c>
      <c r="E283" s="248">
        <f>'Resultaat 2'!L16</f>
        <v>0</v>
      </c>
      <c r="F283" s="138" t="s">
        <v>0</v>
      </c>
      <c r="G283" s="247">
        <f ca="1">VLOOKUP(C283,Financiering!$AO$7:$AS$57,5,0)*E283</f>
        <v>0</v>
      </c>
      <c r="H283" s="249" t="str">
        <f t="shared" si="4"/>
        <v/>
      </c>
      <c r="I283" s="136" t="str">
        <f>'Resultaat 2'!$B$2</f>
        <v>Resultaat 2</v>
      </c>
      <c r="J283" s="138" t="str">
        <f>Deelnemersoverzicht!$C$6</f>
        <v>[wordt door RVO ingevuld]</v>
      </c>
      <c r="K283" s="259">
        <f>Deelnemersoverzicht!$C$9</f>
        <v>0</v>
      </c>
    </row>
    <row r="284" spans="1:11" x14ac:dyDescent="0.2">
      <c r="A284" s="258">
        <f>'Resultaat 2'!B17</f>
        <v>0</v>
      </c>
      <c r="B284" s="138" t="str">
        <f>IFERROR(VLOOKUP(C284,Deelnemersoverzicht!$C$16:$G$66,6,0),"")</f>
        <v/>
      </c>
      <c r="C284" s="138">
        <f>'Resultaat 2'!C17</f>
        <v>0</v>
      </c>
      <c r="D284" s="247">
        <f>'Resultaat 2'!K17</f>
        <v>0</v>
      </c>
      <c r="E284" s="248">
        <f>'Resultaat 2'!L17</f>
        <v>0</v>
      </c>
      <c r="F284" s="138" t="s">
        <v>0</v>
      </c>
      <c r="G284" s="247">
        <f ca="1">VLOOKUP(C284,Financiering!$AO$7:$AS$57,5,0)*E284</f>
        <v>0</v>
      </c>
      <c r="H284" s="249" t="str">
        <f t="shared" si="4"/>
        <v/>
      </c>
      <c r="I284" s="136" t="str">
        <f>'Resultaat 2'!$B$2</f>
        <v>Resultaat 2</v>
      </c>
      <c r="J284" s="138" t="str">
        <f>Deelnemersoverzicht!$C$6</f>
        <v>[wordt door RVO ingevuld]</v>
      </c>
      <c r="K284" s="259">
        <f>Deelnemersoverzicht!$C$9</f>
        <v>0</v>
      </c>
    </row>
    <row r="285" spans="1:11" x14ac:dyDescent="0.2">
      <c r="A285" s="258">
        <f>'Resultaat 2'!B18</f>
        <v>0</v>
      </c>
      <c r="B285" s="138" t="str">
        <f>IFERROR(VLOOKUP(C285,Deelnemersoverzicht!$C$16:$G$66,6,0),"")</f>
        <v/>
      </c>
      <c r="C285" s="138">
        <f>'Resultaat 2'!C18</f>
        <v>0</v>
      </c>
      <c r="D285" s="247">
        <f>'Resultaat 2'!K18</f>
        <v>0</v>
      </c>
      <c r="E285" s="248">
        <f>'Resultaat 2'!L18</f>
        <v>0</v>
      </c>
      <c r="F285" s="138" t="s">
        <v>0</v>
      </c>
      <c r="G285" s="247">
        <f ca="1">VLOOKUP(C285,Financiering!$AO$7:$AS$57,5,0)*E285</f>
        <v>0</v>
      </c>
      <c r="H285" s="249" t="str">
        <f t="shared" si="4"/>
        <v/>
      </c>
      <c r="I285" s="136" t="str">
        <f>'Resultaat 2'!$B$2</f>
        <v>Resultaat 2</v>
      </c>
      <c r="J285" s="138" t="str">
        <f>Deelnemersoverzicht!$C$6</f>
        <v>[wordt door RVO ingevuld]</v>
      </c>
      <c r="K285" s="259">
        <f>Deelnemersoverzicht!$C$9</f>
        <v>0</v>
      </c>
    </row>
    <row r="286" spans="1:11" x14ac:dyDescent="0.2">
      <c r="A286" s="258">
        <f>'Resultaat 2'!B19</f>
        <v>0</v>
      </c>
      <c r="B286" s="138" t="str">
        <f>IFERROR(VLOOKUP(C286,Deelnemersoverzicht!$C$16:$G$66,6,0),"")</f>
        <v/>
      </c>
      <c r="C286" s="138">
        <f>'Resultaat 2'!C19</f>
        <v>0</v>
      </c>
      <c r="D286" s="247">
        <f>'Resultaat 2'!K19</f>
        <v>0</v>
      </c>
      <c r="E286" s="248">
        <f>'Resultaat 2'!L19</f>
        <v>0</v>
      </c>
      <c r="F286" s="138" t="s">
        <v>0</v>
      </c>
      <c r="G286" s="247">
        <f ca="1">VLOOKUP(C286,Financiering!$AO$7:$AS$57,5,0)*E286</f>
        <v>0</v>
      </c>
      <c r="H286" s="249" t="str">
        <f t="shared" si="4"/>
        <v/>
      </c>
      <c r="I286" s="136" t="str">
        <f>'Resultaat 2'!$B$2</f>
        <v>Resultaat 2</v>
      </c>
      <c r="J286" s="138" t="str">
        <f>Deelnemersoverzicht!$C$6</f>
        <v>[wordt door RVO ingevuld]</v>
      </c>
      <c r="K286" s="259">
        <f>Deelnemersoverzicht!$C$9</f>
        <v>0</v>
      </c>
    </row>
    <row r="287" spans="1:11" x14ac:dyDescent="0.2">
      <c r="A287" s="258">
        <f>'Resultaat 2'!B20</f>
        <v>0</v>
      </c>
      <c r="B287" s="138" t="str">
        <f>IFERROR(VLOOKUP(C287,Deelnemersoverzicht!$C$16:$G$66,6,0),"")</f>
        <v/>
      </c>
      <c r="C287" s="138">
        <f>'Resultaat 2'!C20</f>
        <v>0</v>
      </c>
      <c r="D287" s="247">
        <f>'Resultaat 2'!K20</f>
        <v>0</v>
      </c>
      <c r="E287" s="248">
        <f>'Resultaat 2'!L20</f>
        <v>0</v>
      </c>
      <c r="F287" s="138" t="s">
        <v>0</v>
      </c>
      <c r="G287" s="247">
        <f ca="1">VLOOKUP(C287,Financiering!$AO$7:$AS$57,5,0)*E287</f>
        <v>0</v>
      </c>
      <c r="H287" s="249" t="str">
        <f t="shared" si="4"/>
        <v/>
      </c>
      <c r="I287" s="136" t="str">
        <f>'Resultaat 2'!$B$2</f>
        <v>Resultaat 2</v>
      </c>
      <c r="J287" s="138" t="str">
        <f>Deelnemersoverzicht!$C$6</f>
        <v>[wordt door RVO ingevuld]</v>
      </c>
      <c r="K287" s="259">
        <f>Deelnemersoverzicht!$C$9</f>
        <v>0</v>
      </c>
    </row>
    <row r="288" spans="1:11" x14ac:dyDescent="0.2">
      <c r="A288" s="258">
        <f>'Resultaat 2'!B21</f>
        <v>0</v>
      </c>
      <c r="B288" s="138" t="str">
        <f>IFERROR(VLOOKUP(C288,Deelnemersoverzicht!$C$16:$G$66,6,0),"")</f>
        <v/>
      </c>
      <c r="C288" s="138">
        <f>'Resultaat 2'!C21</f>
        <v>0</v>
      </c>
      <c r="D288" s="247">
        <f>'Resultaat 2'!K21</f>
        <v>0</v>
      </c>
      <c r="E288" s="248">
        <f>'Resultaat 2'!L21</f>
        <v>0</v>
      </c>
      <c r="F288" s="138" t="s">
        <v>0</v>
      </c>
      <c r="G288" s="247">
        <f ca="1">VLOOKUP(C288,Financiering!$AO$7:$AS$57,5,0)*E288</f>
        <v>0</v>
      </c>
      <c r="H288" s="249" t="str">
        <f t="shared" si="4"/>
        <v/>
      </c>
      <c r="I288" s="136" t="str">
        <f>'Resultaat 2'!$B$2</f>
        <v>Resultaat 2</v>
      </c>
      <c r="J288" s="138" t="str">
        <f>Deelnemersoverzicht!$C$6</f>
        <v>[wordt door RVO ingevuld]</v>
      </c>
      <c r="K288" s="259">
        <f>Deelnemersoverzicht!$C$9</f>
        <v>0</v>
      </c>
    </row>
    <row r="289" spans="1:11" x14ac:dyDescent="0.2">
      <c r="A289" s="258">
        <f>'Resultaat 2'!B22</f>
        <v>0</v>
      </c>
      <c r="B289" s="138" t="str">
        <f>IFERROR(VLOOKUP(C289,Deelnemersoverzicht!$C$16:$G$66,6,0),"")</f>
        <v/>
      </c>
      <c r="C289" s="138">
        <f>'Resultaat 2'!C22</f>
        <v>0</v>
      </c>
      <c r="D289" s="247">
        <f>'Resultaat 2'!K22</f>
        <v>0</v>
      </c>
      <c r="E289" s="248">
        <f>'Resultaat 2'!L22</f>
        <v>0</v>
      </c>
      <c r="F289" s="138" t="s">
        <v>0</v>
      </c>
      <c r="G289" s="247">
        <f ca="1">VLOOKUP(C289,Financiering!$AO$7:$AS$57,5,0)*E289</f>
        <v>0</v>
      </c>
      <c r="H289" s="249" t="str">
        <f t="shared" si="4"/>
        <v/>
      </c>
      <c r="I289" s="136" t="str">
        <f>'Resultaat 2'!$B$2</f>
        <v>Resultaat 2</v>
      </c>
      <c r="J289" s="138" t="str">
        <f>Deelnemersoverzicht!$C$6</f>
        <v>[wordt door RVO ingevuld]</v>
      </c>
      <c r="K289" s="259">
        <f>Deelnemersoverzicht!$C$9</f>
        <v>0</v>
      </c>
    </row>
    <row r="290" spans="1:11" x14ac:dyDescent="0.2">
      <c r="A290" s="258">
        <f>'Resultaat 2'!B23</f>
        <v>0</v>
      </c>
      <c r="B290" s="138" t="str">
        <f>IFERROR(VLOOKUP(C290,Deelnemersoverzicht!$C$16:$G$66,6,0),"")</f>
        <v/>
      </c>
      <c r="C290" s="138">
        <f>'Resultaat 2'!C23</f>
        <v>0</v>
      </c>
      <c r="D290" s="247">
        <f>'Resultaat 2'!K23</f>
        <v>0</v>
      </c>
      <c r="E290" s="248">
        <f>'Resultaat 2'!L23</f>
        <v>0</v>
      </c>
      <c r="F290" s="138" t="s">
        <v>0</v>
      </c>
      <c r="G290" s="247">
        <f ca="1">VLOOKUP(C290,Financiering!$AO$7:$AS$57,5,0)*E290</f>
        <v>0</v>
      </c>
      <c r="H290" s="249" t="str">
        <f t="shared" si="4"/>
        <v/>
      </c>
      <c r="I290" s="136" t="str">
        <f>'Resultaat 2'!$B$2</f>
        <v>Resultaat 2</v>
      </c>
      <c r="J290" s="138" t="str">
        <f>Deelnemersoverzicht!$C$6</f>
        <v>[wordt door RVO ingevuld]</v>
      </c>
      <c r="K290" s="259">
        <f>Deelnemersoverzicht!$C$9</f>
        <v>0</v>
      </c>
    </row>
    <row r="291" spans="1:11" x14ac:dyDescent="0.2">
      <c r="A291" s="258">
        <f>'Resultaat 2'!B24</f>
        <v>0</v>
      </c>
      <c r="B291" s="138" t="str">
        <f>IFERROR(VLOOKUP(C291,Deelnemersoverzicht!$C$16:$G$66,6,0),"")</f>
        <v/>
      </c>
      <c r="C291" s="138">
        <f>'Resultaat 2'!C24</f>
        <v>0</v>
      </c>
      <c r="D291" s="247">
        <f>'Resultaat 2'!K24</f>
        <v>0</v>
      </c>
      <c r="E291" s="248">
        <f>'Resultaat 2'!L24</f>
        <v>0</v>
      </c>
      <c r="F291" s="138" t="s">
        <v>0</v>
      </c>
      <c r="G291" s="247">
        <f ca="1">VLOOKUP(C291,Financiering!$AO$7:$AS$57,5,0)*E291</f>
        <v>0</v>
      </c>
      <c r="H291" s="249" t="str">
        <f t="shared" si="4"/>
        <v/>
      </c>
      <c r="I291" s="136" t="str">
        <f>'Resultaat 2'!$B$2</f>
        <v>Resultaat 2</v>
      </c>
      <c r="J291" s="138" t="str">
        <f>Deelnemersoverzicht!$C$6</f>
        <v>[wordt door RVO ingevuld]</v>
      </c>
      <c r="K291" s="259">
        <f>Deelnemersoverzicht!$C$9</f>
        <v>0</v>
      </c>
    </row>
    <row r="292" spans="1:11" x14ac:dyDescent="0.2">
      <c r="A292" s="258">
        <f>'Resultaat 2'!B25</f>
        <v>0</v>
      </c>
      <c r="B292" s="138" t="str">
        <f>IFERROR(VLOOKUP(C292,Deelnemersoverzicht!$C$16:$G$66,6,0),"")</f>
        <v/>
      </c>
      <c r="C292" s="138">
        <f>'Resultaat 2'!C25</f>
        <v>0</v>
      </c>
      <c r="D292" s="247">
        <f>'Resultaat 2'!K25</f>
        <v>0</v>
      </c>
      <c r="E292" s="248">
        <f>'Resultaat 2'!L25</f>
        <v>0</v>
      </c>
      <c r="F292" s="138" t="s">
        <v>0</v>
      </c>
      <c r="G292" s="247">
        <f ca="1">VLOOKUP(C292,Financiering!$AO$7:$AS$57,5,0)*E292</f>
        <v>0</v>
      </c>
      <c r="H292" s="249" t="str">
        <f t="shared" si="4"/>
        <v/>
      </c>
      <c r="I292" s="136" t="str">
        <f>'Resultaat 2'!$B$2</f>
        <v>Resultaat 2</v>
      </c>
      <c r="J292" s="138" t="str">
        <f>Deelnemersoverzicht!$C$6</f>
        <v>[wordt door RVO ingevuld]</v>
      </c>
      <c r="K292" s="259">
        <f>Deelnemersoverzicht!$C$9</f>
        <v>0</v>
      </c>
    </row>
    <row r="293" spans="1:11" x14ac:dyDescent="0.2">
      <c r="A293" s="258">
        <f>'Resultaat 2'!B26</f>
        <v>0</v>
      </c>
      <c r="B293" s="138" t="str">
        <f>IFERROR(VLOOKUP(C293,Deelnemersoverzicht!$C$16:$G$66,6,0),"")</f>
        <v/>
      </c>
      <c r="C293" s="138">
        <f>'Resultaat 2'!C26</f>
        <v>0</v>
      </c>
      <c r="D293" s="247">
        <f>'Resultaat 2'!K26</f>
        <v>0</v>
      </c>
      <c r="E293" s="248">
        <f>'Resultaat 2'!L26</f>
        <v>0</v>
      </c>
      <c r="F293" s="138" t="s">
        <v>0</v>
      </c>
      <c r="G293" s="247">
        <f ca="1">VLOOKUP(C293,Financiering!$AO$7:$AS$57,5,0)*E293</f>
        <v>0</v>
      </c>
      <c r="H293" s="249" t="str">
        <f t="shared" si="4"/>
        <v/>
      </c>
      <c r="I293" s="136" t="str">
        <f>'Resultaat 2'!$B$2</f>
        <v>Resultaat 2</v>
      </c>
      <c r="J293" s="138" t="str">
        <f>Deelnemersoverzicht!$C$6</f>
        <v>[wordt door RVO ingevuld]</v>
      </c>
      <c r="K293" s="259">
        <f>Deelnemersoverzicht!$C$9</f>
        <v>0</v>
      </c>
    </row>
    <row r="294" spans="1:11" x14ac:dyDescent="0.2">
      <c r="A294" s="258">
        <f>'Resultaat 2'!B27</f>
        <v>0</v>
      </c>
      <c r="B294" s="138" t="str">
        <f>IFERROR(VLOOKUP(C294,Deelnemersoverzicht!$C$16:$G$66,6,0),"")</f>
        <v/>
      </c>
      <c r="C294" s="138">
        <f>'Resultaat 2'!C27</f>
        <v>0</v>
      </c>
      <c r="D294" s="247">
        <f>'Resultaat 2'!K27</f>
        <v>0</v>
      </c>
      <c r="E294" s="248">
        <f>'Resultaat 2'!L27</f>
        <v>0</v>
      </c>
      <c r="F294" s="138" t="s">
        <v>0</v>
      </c>
      <c r="G294" s="247">
        <f ca="1">VLOOKUP(C294,Financiering!$AO$7:$AS$57,5,0)*E294</f>
        <v>0</v>
      </c>
      <c r="H294" s="249" t="str">
        <f t="shared" si="4"/>
        <v/>
      </c>
      <c r="I294" s="136" t="str">
        <f>'Resultaat 2'!$B$2</f>
        <v>Resultaat 2</v>
      </c>
      <c r="J294" s="138" t="str">
        <f>Deelnemersoverzicht!$C$6</f>
        <v>[wordt door RVO ingevuld]</v>
      </c>
      <c r="K294" s="259">
        <f>Deelnemersoverzicht!$C$9</f>
        <v>0</v>
      </c>
    </row>
    <row r="295" spans="1:11" x14ac:dyDescent="0.2">
      <c r="A295" s="258">
        <f>'Resultaat 2'!B28</f>
        <v>0</v>
      </c>
      <c r="B295" s="138" t="str">
        <f>IFERROR(VLOOKUP(C295,Deelnemersoverzicht!$C$16:$G$66,6,0),"")</f>
        <v/>
      </c>
      <c r="C295" s="138">
        <f>'Resultaat 2'!C28</f>
        <v>0</v>
      </c>
      <c r="D295" s="247">
        <f>'Resultaat 2'!K28</f>
        <v>0</v>
      </c>
      <c r="E295" s="248">
        <f>'Resultaat 2'!L28</f>
        <v>0</v>
      </c>
      <c r="F295" s="138" t="s">
        <v>0</v>
      </c>
      <c r="G295" s="247">
        <f ca="1">VLOOKUP(C295,Financiering!$AO$7:$AS$57,5,0)*E295</f>
        <v>0</v>
      </c>
      <c r="H295" s="249" t="str">
        <f t="shared" si="4"/>
        <v/>
      </c>
      <c r="I295" s="136" t="str">
        <f>'Resultaat 2'!$B$2</f>
        <v>Resultaat 2</v>
      </c>
      <c r="J295" s="138" t="str">
        <f>Deelnemersoverzicht!$C$6</f>
        <v>[wordt door RVO ingevuld]</v>
      </c>
      <c r="K295" s="259">
        <f>Deelnemersoverzicht!$C$9</f>
        <v>0</v>
      </c>
    </row>
    <row r="296" spans="1:11" x14ac:dyDescent="0.2">
      <c r="A296" s="258">
        <f>'Resultaat 2'!B29</f>
        <v>0</v>
      </c>
      <c r="B296" s="138" t="str">
        <f>IFERROR(VLOOKUP(C296,Deelnemersoverzicht!$C$16:$G$66,6,0),"")</f>
        <v/>
      </c>
      <c r="C296" s="138">
        <f>'Resultaat 2'!C29</f>
        <v>0</v>
      </c>
      <c r="D296" s="247">
        <f>'Resultaat 2'!K29</f>
        <v>0</v>
      </c>
      <c r="E296" s="248">
        <f>'Resultaat 2'!L29</f>
        <v>0</v>
      </c>
      <c r="F296" s="138" t="s">
        <v>0</v>
      </c>
      <c r="G296" s="247">
        <f ca="1">VLOOKUP(C296,Financiering!$AO$7:$AS$57,5,0)*E296</f>
        <v>0</v>
      </c>
      <c r="H296" s="249" t="str">
        <f t="shared" si="4"/>
        <v/>
      </c>
      <c r="I296" s="136" t="str">
        <f>'Resultaat 2'!$B$2</f>
        <v>Resultaat 2</v>
      </c>
      <c r="J296" s="138" t="str">
        <f>Deelnemersoverzicht!$C$6</f>
        <v>[wordt door RVO ingevuld]</v>
      </c>
      <c r="K296" s="259">
        <f>Deelnemersoverzicht!$C$9</f>
        <v>0</v>
      </c>
    </row>
    <row r="297" spans="1:11" x14ac:dyDescent="0.2">
      <c r="A297" s="258">
        <f>'Resultaat 2'!B30</f>
        <v>0</v>
      </c>
      <c r="B297" s="138" t="str">
        <f>IFERROR(VLOOKUP(C297,Deelnemersoverzicht!$C$16:$G$66,6,0),"")</f>
        <v/>
      </c>
      <c r="C297" s="138">
        <f>'Resultaat 2'!C30</f>
        <v>0</v>
      </c>
      <c r="D297" s="247">
        <f>'Resultaat 2'!K30</f>
        <v>0</v>
      </c>
      <c r="E297" s="248">
        <f>'Resultaat 2'!L30</f>
        <v>0</v>
      </c>
      <c r="F297" s="138" t="s">
        <v>0</v>
      </c>
      <c r="G297" s="247">
        <f ca="1">VLOOKUP(C297,Financiering!$AO$7:$AS$57,5,0)*E297</f>
        <v>0</v>
      </c>
      <c r="H297" s="249" t="str">
        <f t="shared" si="4"/>
        <v/>
      </c>
      <c r="I297" s="136" t="str">
        <f>'Resultaat 2'!$B$2</f>
        <v>Resultaat 2</v>
      </c>
      <c r="J297" s="138" t="str">
        <f>Deelnemersoverzicht!$C$6</f>
        <v>[wordt door RVO ingevuld]</v>
      </c>
      <c r="K297" s="259">
        <f>Deelnemersoverzicht!$C$9</f>
        <v>0</v>
      </c>
    </row>
    <row r="298" spans="1:11" x14ac:dyDescent="0.2">
      <c r="A298" s="258">
        <f>'Resultaat 2'!B31</f>
        <v>0</v>
      </c>
      <c r="B298" s="138" t="str">
        <f>IFERROR(VLOOKUP(C298,Deelnemersoverzicht!$C$16:$G$66,6,0),"")</f>
        <v/>
      </c>
      <c r="C298" s="138">
        <f>'Resultaat 2'!C31</f>
        <v>0</v>
      </c>
      <c r="D298" s="247">
        <f>'Resultaat 2'!K31</f>
        <v>0</v>
      </c>
      <c r="E298" s="248">
        <f>'Resultaat 2'!L31</f>
        <v>0</v>
      </c>
      <c r="F298" s="138" t="s">
        <v>0</v>
      </c>
      <c r="G298" s="247">
        <f ca="1">VLOOKUP(C298,Financiering!$AO$7:$AS$57,5,0)*E298</f>
        <v>0</v>
      </c>
      <c r="H298" s="249" t="str">
        <f t="shared" si="4"/>
        <v/>
      </c>
      <c r="I298" s="136" t="str">
        <f>'Resultaat 2'!$B$2</f>
        <v>Resultaat 2</v>
      </c>
      <c r="J298" s="138" t="str">
        <f>Deelnemersoverzicht!$C$6</f>
        <v>[wordt door RVO ingevuld]</v>
      </c>
      <c r="K298" s="259">
        <f>Deelnemersoverzicht!$C$9</f>
        <v>0</v>
      </c>
    </row>
    <row r="299" spans="1:11" x14ac:dyDescent="0.2">
      <c r="A299" s="258">
        <f>'Resultaat 2'!B32</f>
        <v>0</v>
      </c>
      <c r="B299" s="138" t="str">
        <f>IFERROR(VLOOKUP(C299,Deelnemersoverzicht!$C$16:$G$66,6,0),"")</f>
        <v/>
      </c>
      <c r="C299" s="138">
        <f>'Resultaat 2'!C32</f>
        <v>0</v>
      </c>
      <c r="D299" s="247">
        <f>'Resultaat 2'!K32</f>
        <v>0</v>
      </c>
      <c r="E299" s="248">
        <f>'Resultaat 2'!L32</f>
        <v>0</v>
      </c>
      <c r="F299" s="138" t="s">
        <v>0</v>
      </c>
      <c r="G299" s="247">
        <f ca="1">VLOOKUP(C299,Financiering!$AO$7:$AS$57,5,0)*E299</f>
        <v>0</v>
      </c>
      <c r="H299" s="249" t="str">
        <f t="shared" si="4"/>
        <v/>
      </c>
      <c r="I299" s="136" t="str">
        <f>'Resultaat 2'!$B$2</f>
        <v>Resultaat 2</v>
      </c>
      <c r="J299" s="138" t="str">
        <f>Deelnemersoverzicht!$C$6</f>
        <v>[wordt door RVO ingevuld]</v>
      </c>
      <c r="K299" s="259">
        <f>Deelnemersoverzicht!$C$9</f>
        <v>0</v>
      </c>
    </row>
    <row r="300" spans="1:11" x14ac:dyDescent="0.2">
      <c r="A300" s="258">
        <f>'Resultaat 2'!B33</f>
        <v>0</v>
      </c>
      <c r="B300" s="138" t="str">
        <f>IFERROR(VLOOKUP(C300,Deelnemersoverzicht!$C$16:$G$66,6,0),"")</f>
        <v/>
      </c>
      <c r="C300" s="138">
        <f>'Resultaat 2'!C33</f>
        <v>0</v>
      </c>
      <c r="D300" s="247">
        <f>'Resultaat 2'!K33</f>
        <v>0</v>
      </c>
      <c r="E300" s="248">
        <f>'Resultaat 2'!L33</f>
        <v>0</v>
      </c>
      <c r="F300" s="138" t="s">
        <v>0</v>
      </c>
      <c r="G300" s="247">
        <f ca="1">VLOOKUP(C300,Financiering!$AO$7:$AS$57,5,0)*E300</f>
        <v>0</v>
      </c>
      <c r="H300" s="249" t="str">
        <f t="shared" si="4"/>
        <v/>
      </c>
      <c r="I300" s="136" t="str">
        <f>'Resultaat 2'!$B$2</f>
        <v>Resultaat 2</v>
      </c>
      <c r="J300" s="138" t="str">
        <f>Deelnemersoverzicht!$C$6</f>
        <v>[wordt door RVO ingevuld]</v>
      </c>
      <c r="K300" s="259">
        <f>Deelnemersoverzicht!$C$9</f>
        <v>0</v>
      </c>
    </row>
    <row r="301" spans="1:11" x14ac:dyDescent="0.2">
      <c r="A301" s="258">
        <f>'Resultaat 2'!B34</f>
        <v>0</v>
      </c>
      <c r="B301" s="138" t="str">
        <f>IFERROR(VLOOKUP(C301,Deelnemersoverzicht!$C$16:$G$66,6,0),"")</f>
        <v/>
      </c>
      <c r="C301" s="138">
        <f>'Resultaat 2'!C34</f>
        <v>0</v>
      </c>
      <c r="D301" s="247">
        <f>'Resultaat 2'!K34</f>
        <v>0</v>
      </c>
      <c r="E301" s="248">
        <f>'Resultaat 2'!L34</f>
        <v>0</v>
      </c>
      <c r="F301" s="138" t="s">
        <v>0</v>
      </c>
      <c r="G301" s="247">
        <f ca="1">VLOOKUP(C301,Financiering!$AO$7:$AS$57,5,0)*E301</f>
        <v>0</v>
      </c>
      <c r="H301" s="249" t="str">
        <f t="shared" si="4"/>
        <v/>
      </c>
      <c r="I301" s="136" t="str">
        <f>'Resultaat 2'!$B$2</f>
        <v>Resultaat 2</v>
      </c>
      <c r="J301" s="138" t="str">
        <f>Deelnemersoverzicht!$C$6</f>
        <v>[wordt door RVO ingevuld]</v>
      </c>
      <c r="K301" s="259">
        <f>Deelnemersoverzicht!$C$9</f>
        <v>0</v>
      </c>
    </row>
    <row r="302" spans="1:11" x14ac:dyDescent="0.2">
      <c r="A302" s="258">
        <f>'Resultaat 2'!B35</f>
        <v>0</v>
      </c>
      <c r="B302" s="138" t="str">
        <f>IFERROR(VLOOKUP(C302,Deelnemersoverzicht!$C$16:$G$66,6,0),"")</f>
        <v/>
      </c>
      <c r="C302" s="138">
        <f>'Resultaat 2'!C35</f>
        <v>0</v>
      </c>
      <c r="D302" s="247">
        <f>'Resultaat 2'!K35</f>
        <v>0</v>
      </c>
      <c r="E302" s="248">
        <f>'Resultaat 2'!L35</f>
        <v>0</v>
      </c>
      <c r="F302" s="138" t="s">
        <v>0</v>
      </c>
      <c r="G302" s="247">
        <f ca="1">VLOOKUP(C302,Financiering!$AO$7:$AS$57,5,0)*E302</f>
        <v>0</v>
      </c>
      <c r="H302" s="249" t="str">
        <f t="shared" si="4"/>
        <v/>
      </c>
      <c r="I302" s="136" t="str">
        <f>'Resultaat 2'!$B$2</f>
        <v>Resultaat 2</v>
      </c>
      <c r="J302" s="138" t="str">
        <f>Deelnemersoverzicht!$C$6</f>
        <v>[wordt door RVO ingevuld]</v>
      </c>
      <c r="K302" s="259">
        <f>Deelnemersoverzicht!$C$9</f>
        <v>0</v>
      </c>
    </row>
    <row r="303" spans="1:11" x14ac:dyDescent="0.2">
      <c r="A303" s="258">
        <f>'Resultaat 2'!B36</f>
        <v>0</v>
      </c>
      <c r="B303" s="138" t="str">
        <f>IFERROR(VLOOKUP(C303,Deelnemersoverzicht!$C$16:$G$66,6,0),"")</f>
        <v/>
      </c>
      <c r="C303" s="138">
        <f>'Resultaat 2'!C36</f>
        <v>0</v>
      </c>
      <c r="D303" s="247">
        <f>'Resultaat 2'!K36</f>
        <v>0</v>
      </c>
      <c r="E303" s="248">
        <f>'Resultaat 2'!L36</f>
        <v>0</v>
      </c>
      <c r="F303" s="138" t="s">
        <v>0</v>
      </c>
      <c r="G303" s="247">
        <f ca="1">VLOOKUP(C303,Financiering!$AO$7:$AS$57,5,0)*E303</f>
        <v>0</v>
      </c>
      <c r="H303" s="249" t="str">
        <f t="shared" si="4"/>
        <v/>
      </c>
      <c r="I303" s="136" t="str">
        <f>'Resultaat 2'!$B$2</f>
        <v>Resultaat 2</v>
      </c>
      <c r="J303" s="138" t="str">
        <f>Deelnemersoverzicht!$C$6</f>
        <v>[wordt door RVO ingevuld]</v>
      </c>
      <c r="K303" s="259">
        <f>Deelnemersoverzicht!$C$9</f>
        <v>0</v>
      </c>
    </row>
    <row r="304" spans="1:11" x14ac:dyDescent="0.2">
      <c r="A304" s="258">
        <f>'Resultaat 2'!B37</f>
        <v>0</v>
      </c>
      <c r="B304" s="138" t="str">
        <f>IFERROR(VLOOKUP(C304,Deelnemersoverzicht!$C$16:$G$66,6,0),"")</f>
        <v/>
      </c>
      <c r="C304" s="138">
        <f>'Resultaat 2'!C37</f>
        <v>0</v>
      </c>
      <c r="D304" s="247">
        <f>'Resultaat 2'!K37</f>
        <v>0</v>
      </c>
      <c r="E304" s="248">
        <f>'Resultaat 2'!L37</f>
        <v>0</v>
      </c>
      <c r="F304" s="138" t="s">
        <v>0</v>
      </c>
      <c r="G304" s="247">
        <f ca="1">VLOOKUP(C304,Financiering!$AO$7:$AS$57,5,0)*E304</f>
        <v>0</v>
      </c>
      <c r="H304" s="249" t="str">
        <f t="shared" si="4"/>
        <v/>
      </c>
      <c r="I304" s="136" t="str">
        <f>'Resultaat 2'!$B$2</f>
        <v>Resultaat 2</v>
      </c>
      <c r="J304" s="138" t="str">
        <f>Deelnemersoverzicht!$C$6</f>
        <v>[wordt door RVO ingevuld]</v>
      </c>
      <c r="K304" s="259">
        <f>Deelnemersoverzicht!$C$9</f>
        <v>0</v>
      </c>
    </row>
    <row r="305" spans="1:11" x14ac:dyDescent="0.2">
      <c r="A305" s="258">
        <f>'Resultaat 2'!B38</f>
        <v>0</v>
      </c>
      <c r="B305" s="138" t="str">
        <f>IFERROR(VLOOKUP(C305,Deelnemersoverzicht!$C$16:$G$66,6,0),"")</f>
        <v/>
      </c>
      <c r="C305" s="138">
        <f>'Resultaat 2'!C38</f>
        <v>0</v>
      </c>
      <c r="D305" s="247">
        <f>'Resultaat 2'!K38</f>
        <v>0</v>
      </c>
      <c r="E305" s="248">
        <f>'Resultaat 2'!L38</f>
        <v>0</v>
      </c>
      <c r="F305" s="138" t="s">
        <v>0</v>
      </c>
      <c r="G305" s="247">
        <f ca="1">VLOOKUP(C305,Financiering!$AO$7:$AS$57,5,0)*E305</f>
        <v>0</v>
      </c>
      <c r="H305" s="249" t="str">
        <f t="shared" si="4"/>
        <v/>
      </c>
      <c r="I305" s="136" t="str">
        <f>'Resultaat 2'!$B$2</f>
        <v>Resultaat 2</v>
      </c>
      <c r="J305" s="138" t="str">
        <f>Deelnemersoverzicht!$C$6</f>
        <v>[wordt door RVO ingevuld]</v>
      </c>
      <c r="K305" s="259">
        <f>Deelnemersoverzicht!$C$9</f>
        <v>0</v>
      </c>
    </row>
    <row r="306" spans="1:11" x14ac:dyDescent="0.2">
      <c r="A306" s="258">
        <f>'Resultaat 2'!B39</f>
        <v>0</v>
      </c>
      <c r="B306" s="138" t="str">
        <f>IFERROR(VLOOKUP(C306,Deelnemersoverzicht!$C$16:$G$66,6,0),"")</f>
        <v/>
      </c>
      <c r="C306" s="138">
        <f>'Resultaat 2'!C39</f>
        <v>0</v>
      </c>
      <c r="D306" s="247">
        <f>'Resultaat 2'!K39</f>
        <v>0</v>
      </c>
      <c r="E306" s="248">
        <f>'Resultaat 2'!L39</f>
        <v>0</v>
      </c>
      <c r="F306" s="138" t="s">
        <v>0</v>
      </c>
      <c r="G306" s="247">
        <f ca="1">VLOOKUP(C306,Financiering!$AO$7:$AS$57,5,0)*E306</f>
        <v>0</v>
      </c>
      <c r="H306" s="249" t="str">
        <f t="shared" si="4"/>
        <v/>
      </c>
      <c r="I306" s="136" t="str">
        <f>'Resultaat 2'!$B$2</f>
        <v>Resultaat 2</v>
      </c>
      <c r="J306" s="138" t="str">
        <f>Deelnemersoverzicht!$C$6</f>
        <v>[wordt door RVO ingevuld]</v>
      </c>
      <c r="K306" s="259">
        <f>Deelnemersoverzicht!$C$9</f>
        <v>0</v>
      </c>
    </row>
    <row r="307" spans="1:11" x14ac:dyDescent="0.2">
      <c r="A307" s="258">
        <f>'Resultaat 2'!B40</f>
        <v>0</v>
      </c>
      <c r="B307" s="138" t="str">
        <f>IFERROR(VLOOKUP(C307,Deelnemersoverzicht!$C$16:$G$66,6,0),"")</f>
        <v/>
      </c>
      <c r="C307" s="138">
        <f>'Resultaat 2'!C40</f>
        <v>0</v>
      </c>
      <c r="D307" s="247">
        <f>'Resultaat 2'!K40</f>
        <v>0</v>
      </c>
      <c r="E307" s="248">
        <f>'Resultaat 2'!L40</f>
        <v>0</v>
      </c>
      <c r="F307" s="138" t="s">
        <v>0</v>
      </c>
      <c r="G307" s="247">
        <f ca="1">VLOOKUP(C307,Financiering!$AO$7:$AS$57,5,0)*E307</f>
        <v>0</v>
      </c>
      <c r="H307" s="249" t="str">
        <f t="shared" si="4"/>
        <v/>
      </c>
      <c r="I307" s="136" t="str">
        <f>'Resultaat 2'!$B$2</f>
        <v>Resultaat 2</v>
      </c>
      <c r="J307" s="138" t="str">
        <f>Deelnemersoverzicht!$C$6</f>
        <v>[wordt door RVO ingevuld]</v>
      </c>
      <c r="K307" s="259">
        <f>Deelnemersoverzicht!$C$9</f>
        <v>0</v>
      </c>
    </row>
    <row r="308" spans="1:11" x14ac:dyDescent="0.2">
      <c r="A308" s="258">
        <f>'Resultaat 2'!B41</f>
        <v>0</v>
      </c>
      <c r="B308" s="138" t="str">
        <f>IFERROR(VLOOKUP(C308,Deelnemersoverzicht!$C$16:$G$66,6,0),"")</f>
        <v/>
      </c>
      <c r="C308" s="138">
        <f>'Resultaat 2'!C41</f>
        <v>0</v>
      </c>
      <c r="D308" s="247">
        <f>'Resultaat 2'!K41</f>
        <v>0</v>
      </c>
      <c r="E308" s="248">
        <f>'Resultaat 2'!L41</f>
        <v>0</v>
      </c>
      <c r="F308" s="138" t="s">
        <v>0</v>
      </c>
      <c r="G308" s="247">
        <f ca="1">VLOOKUP(C308,Financiering!$AO$7:$AS$57,5,0)*E308</f>
        <v>0</v>
      </c>
      <c r="H308" s="249" t="str">
        <f t="shared" si="4"/>
        <v/>
      </c>
      <c r="I308" s="136" t="str">
        <f>'Resultaat 2'!$B$2</f>
        <v>Resultaat 2</v>
      </c>
      <c r="J308" s="138" t="str">
        <f>Deelnemersoverzicht!$C$6</f>
        <v>[wordt door RVO ingevuld]</v>
      </c>
      <c r="K308" s="259">
        <f>Deelnemersoverzicht!$C$9</f>
        <v>0</v>
      </c>
    </row>
    <row r="309" spans="1:11" x14ac:dyDescent="0.2">
      <c r="A309" s="258">
        <f>'Resultaat 2'!B42</f>
        <v>0</v>
      </c>
      <c r="B309" s="138" t="str">
        <f>IFERROR(VLOOKUP(C309,Deelnemersoverzicht!$C$16:$G$66,6,0),"")</f>
        <v/>
      </c>
      <c r="C309" s="138">
        <f>'Resultaat 2'!C42</f>
        <v>0</v>
      </c>
      <c r="D309" s="247">
        <f>'Resultaat 2'!K42</f>
        <v>0</v>
      </c>
      <c r="E309" s="248">
        <f>'Resultaat 2'!L42</f>
        <v>0</v>
      </c>
      <c r="F309" s="138" t="s">
        <v>0</v>
      </c>
      <c r="G309" s="247">
        <f ca="1">VLOOKUP(C309,Financiering!$AO$7:$AS$57,5,0)*E309</f>
        <v>0</v>
      </c>
      <c r="H309" s="249" t="str">
        <f t="shared" si="4"/>
        <v/>
      </c>
      <c r="I309" s="136" t="str">
        <f>'Resultaat 2'!$B$2</f>
        <v>Resultaat 2</v>
      </c>
      <c r="J309" s="138" t="str">
        <f>Deelnemersoverzicht!$C$6</f>
        <v>[wordt door RVO ingevuld]</v>
      </c>
      <c r="K309" s="259">
        <f>Deelnemersoverzicht!$C$9</f>
        <v>0</v>
      </c>
    </row>
    <row r="310" spans="1:11" x14ac:dyDescent="0.2">
      <c r="A310" s="258">
        <f>'Resultaat 2'!B43</f>
        <v>0</v>
      </c>
      <c r="B310" s="138" t="str">
        <f>IFERROR(VLOOKUP(C310,Deelnemersoverzicht!$C$16:$G$66,6,0),"")</f>
        <v/>
      </c>
      <c r="C310" s="138">
        <f>'Resultaat 2'!C43</f>
        <v>0</v>
      </c>
      <c r="D310" s="247">
        <f>'Resultaat 2'!K43</f>
        <v>0</v>
      </c>
      <c r="E310" s="248">
        <f>'Resultaat 2'!L43</f>
        <v>0</v>
      </c>
      <c r="F310" s="138" t="s">
        <v>0</v>
      </c>
      <c r="G310" s="247">
        <f ca="1">VLOOKUP(C310,Financiering!$AO$7:$AS$57,5,0)*E310</f>
        <v>0</v>
      </c>
      <c r="H310" s="249" t="str">
        <f t="shared" si="4"/>
        <v/>
      </c>
      <c r="I310" s="136" t="str">
        <f>'Resultaat 2'!$B$2</f>
        <v>Resultaat 2</v>
      </c>
      <c r="J310" s="138" t="str">
        <f>Deelnemersoverzicht!$C$6</f>
        <v>[wordt door RVO ingevuld]</v>
      </c>
      <c r="K310" s="259">
        <f>Deelnemersoverzicht!$C$9</f>
        <v>0</v>
      </c>
    </row>
    <row r="311" spans="1:11" x14ac:dyDescent="0.2">
      <c r="A311" s="258">
        <f>'Resultaat 2'!B44</f>
        <v>0</v>
      </c>
      <c r="B311" s="138" t="str">
        <f>IFERROR(VLOOKUP(C311,Deelnemersoverzicht!$C$16:$G$66,6,0),"")</f>
        <v/>
      </c>
      <c r="C311" s="138">
        <f>'Resultaat 2'!C44</f>
        <v>0</v>
      </c>
      <c r="D311" s="247">
        <f>'Resultaat 2'!K44</f>
        <v>0</v>
      </c>
      <c r="E311" s="248">
        <f>'Resultaat 2'!L44</f>
        <v>0</v>
      </c>
      <c r="F311" s="138" t="s">
        <v>0</v>
      </c>
      <c r="G311" s="247">
        <f ca="1">VLOOKUP(C311,Financiering!$AO$7:$AS$57,5,0)*E311</f>
        <v>0</v>
      </c>
      <c r="H311" s="249" t="str">
        <f t="shared" si="4"/>
        <v/>
      </c>
      <c r="I311" s="136" t="str">
        <f>'Resultaat 2'!$B$2</f>
        <v>Resultaat 2</v>
      </c>
      <c r="J311" s="138" t="str">
        <f>Deelnemersoverzicht!$C$6</f>
        <v>[wordt door RVO ingevuld]</v>
      </c>
      <c r="K311" s="259">
        <f>Deelnemersoverzicht!$C$9</f>
        <v>0</v>
      </c>
    </row>
    <row r="312" spans="1:11" x14ac:dyDescent="0.2">
      <c r="A312" s="258">
        <f>'Resultaat 2'!B45</f>
        <v>0</v>
      </c>
      <c r="B312" s="138" t="str">
        <f>IFERROR(VLOOKUP(C312,Deelnemersoverzicht!$C$16:$G$66,6,0),"")</f>
        <v/>
      </c>
      <c r="C312" s="138">
        <f>'Resultaat 2'!C45</f>
        <v>0</v>
      </c>
      <c r="D312" s="247">
        <f>'Resultaat 2'!K45</f>
        <v>0</v>
      </c>
      <c r="E312" s="248">
        <f>'Resultaat 2'!L45</f>
        <v>0</v>
      </c>
      <c r="F312" s="138" t="s">
        <v>0</v>
      </c>
      <c r="G312" s="247">
        <f ca="1">VLOOKUP(C312,Financiering!$AO$7:$AS$57,5,0)*E312</f>
        <v>0</v>
      </c>
      <c r="H312" s="249" t="str">
        <f t="shared" si="4"/>
        <v/>
      </c>
      <c r="I312" s="136" t="str">
        <f>'Resultaat 2'!$B$2</f>
        <v>Resultaat 2</v>
      </c>
      <c r="J312" s="138" t="str">
        <f>Deelnemersoverzicht!$C$6</f>
        <v>[wordt door RVO ingevuld]</v>
      </c>
      <c r="K312" s="259">
        <f>Deelnemersoverzicht!$C$9</f>
        <v>0</v>
      </c>
    </row>
    <row r="313" spans="1:11" x14ac:dyDescent="0.2">
      <c r="A313" s="258">
        <f>'Resultaat 2'!B46</f>
        <v>0</v>
      </c>
      <c r="B313" s="138" t="str">
        <f>IFERROR(VLOOKUP(C313,Deelnemersoverzicht!$C$16:$G$66,6,0),"")</f>
        <v/>
      </c>
      <c r="C313" s="138">
        <f>'Resultaat 2'!C46</f>
        <v>0</v>
      </c>
      <c r="D313" s="247">
        <f>'Resultaat 2'!K46</f>
        <v>0</v>
      </c>
      <c r="E313" s="248">
        <f>'Resultaat 2'!L46</f>
        <v>0</v>
      </c>
      <c r="F313" s="138" t="s">
        <v>0</v>
      </c>
      <c r="G313" s="247">
        <f ca="1">VLOOKUP(C313,Financiering!$AO$7:$AS$57,5,0)*E313</f>
        <v>0</v>
      </c>
      <c r="H313" s="249" t="str">
        <f t="shared" si="4"/>
        <v/>
      </c>
      <c r="I313" s="136" t="str">
        <f>'Resultaat 2'!$B$2</f>
        <v>Resultaat 2</v>
      </c>
      <c r="J313" s="138" t="str">
        <f>Deelnemersoverzicht!$C$6</f>
        <v>[wordt door RVO ingevuld]</v>
      </c>
      <c r="K313" s="259">
        <f>Deelnemersoverzicht!$C$9</f>
        <v>0</v>
      </c>
    </row>
    <row r="314" spans="1:11" x14ac:dyDescent="0.2">
      <c r="A314" s="258">
        <f>'Resultaat 2'!B47</f>
        <v>0</v>
      </c>
      <c r="B314" s="138" t="str">
        <f>IFERROR(VLOOKUP(C314,Deelnemersoverzicht!$C$16:$G$66,6,0),"")</f>
        <v/>
      </c>
      <c r="C314" s="138">
        <f>'Resultaat 2'!C47</f>
        <v>0</v>
      </c>
      <c r="D314" s="247">
        <f>'Resultaat 2'!K47</f>
        <v>0</v>
      </c>
      <c r="E314" s="248">
        <f>'Resultaat 2'!L47</f>
        <v>0</v>
      </c>
      <c r="F314" s="138" t="s">
        <v>0</v>
      </c>
      <c r="G314" s="247">
        <f ca="1">VLOOKUP(C314,Financiering!$AO$7:$AS$57,5,0)*E314</f>
        <v>0</v>
      </c>
      <c r="H314" s="249" t="str">
        <f t="shared" si="4"/>
        <v/>
      </c>
      <c r="I314" s="136" t="str">
        <f>'Resultaat 2'!$B$2</f>
        <v>Resultaat 2</v>
      </c>
      <c r="J314" s="138" t="str">
        <f>Deelnemersoverzicht!$C$6</f>
        <v>[wordt door RVO ingevuld]</v>
      </c>
      <c r="K314" s="259">
        <f>Deelnemersoverzicht!$C$9</f>
        <v>0</v>
      </c>
    </row>
    <row r="315" spans="1:11" x14ac:dyDescent="0.2">
      <c r="A315" s="258">
        <f>'Resultaat 2'!B48</f>
        <v>0</v>
      </c>
      <c r="B315" s="138" t="str">
        <f>IFERROR(VLOOKUP(C315,Deelnemersoverzicht!$C$16:$G$66,6,0),"")</f>
        <v/>
      </c>
      <c r="C315" s="138">
        <f>'Resultaat 2'!C48</f>
        <v>0</v>
      </c>
      <c r="D315" s="247">
        <f>'Resultaat 2'!K48</f>
        <v>0</v>
      </c>
      <c r="E315" s="248">
        <f>'Resultaat 2'!L48</f>
        <v>0</v>
      </c>
      <c r="F315" s="138" t="s">
        <v>0</v>
      </c>
      <c r="G315" s="247">
        <f ca="1">VLOOKUP(C315,Financiering!$AO$7:$AS$57,5,0)*E315</f>
        <v>0</v>
      </c>
      <c r="H315" s="249" t="str">
        <f t="shared" si="4"/>
        <v/>
      </c>
      <c r="I315" s="136" t="str">
        <f>'Resultaat 2'!$B$2</f>
        <v>Resultaat 2</v>
      </c>
      <c r="J315" s="138" t="str">
        <f>Deelnemersoverzicht!$C$6</f>
        <v>[wordt door RVO ingevuld]</v>
      </c>
      <c r="K315" s="259">
        <f>Deelnemersoverzicht!$C$9</f>
        <v>0</v>
      </c>
    </row>
    <row r="316" spans="1:11" x14ac:dyDescent="0.2">
      <c r="A316" s="258">
        <f>'Resultaat 2'!B49</f>
        <v>0</v>
      </c>
      <c r="B316" s="138" t="str">
        <f>IFERROR(VLOOKUP(C316,Deelnemersoverzicht!$C$16:$G$66,6,0),"")</f>
        <v/>
      </c>
      <c r="C316" s="138">
        <f>'Resultaat 2'!C49</f>
        <v>0</v>
      </c>
      <c r="D316" s="247">
        <f>'Resultaat 2'!K49</f>
        <v>0</v>
      </c>
      <c r="E316" s="248">
        <f>'Resultaat 2'!L49</f>
        <v>0</v>
      </c>
      <c r="F316" s="138" t="s">
        <v>0</v>
      </c>
      <c r="G316" s="247">
        <f ca="1">VLOOKUP(C316,Financiering!$AO$7:$AS$57,5,0)*E316</f>
        <v>0</v>
      </c>
      <c r="H316" s="249" t="str">
        <f t="shared" si="4"/>
        <v/>
      </c>
      <c r="I316" s="136" t="str">
        <f>'Resultaat 2'!$B$2</f>
        <v>Resultaat 2</v>
      </c>
      <c r="J316" s="138" t="str">
        <f>Deelnemersoverzicht!$C$6</f>
        <v>[wordt door RVO ingevuld]</v>
      </c>
      <c r="K316" s="259">
        <f>Deelnemersoverzicht!$C$9</f>
        <v>0</v>
      </c>
    </row>
    <row r="317" spans="1:11" x14ac:dyDescent="0.2">
      <c r="A317" s="258">
        <f>'Resultaat 2'!B50</f>
        <v>0</v>
      </c>
      <c r="B317" s="138" t="str">
        <f>IFERROR(VLOOKUP(C317,Deelnemersoverzicht!$C$16:$G$66,6,0),"")</f>
        <v/>
      </c>
      <c r="C317" s="138">
        <f>'Resultaat 2'!C50</f>
        <v>0</v>
      </c>
      <c r="D317" s="247">
        <f>'Resultaat 2'!K50</f>
        <v>0</v>
      </c>
      <c r="E317" s="248">
        <f>'Resultaat 2'!L50</f>
        <v>0</v>
      </c>
      <c r="F317" s="138" t="s">
        <v>0</v>
      </c>
      <c r="G317" s="247">
        <f ca="1">VLOOKUP(C317,Financiering!$AO$7:$AS$57,5,0)*E317</f>
        <v>0</v>
      </c>
      <c r="H317" s="249" t="str">
        <f t="shared" si="4"/>
        <v/>
      </c>
      <c r="I317" s="136" t="str">
        <f>'Resultaat 2'!$B$2</f>
        <v>Resultaat 2</v>
      </c>
      <c r="J317" s="138" t="str">
        <f>Deelnemersoverzicht!$C$6</f>
        <v>[wordt door RVO ingevuld]</v>
      </c>
      <c r="K317" s="259">
        <f>Deelnemersoverzicht!$C$9</f>
        <v>0</v>
      </c>
    </row>
    <row r="318" spans="1:11" x14ac:dyDescent="0.2">
      <c r="A318" s="258">
        <f>'Resultaat 2'!B51</f>
        <v>0</v>
      </c>
      <c r="B318" s="138" t="str">
        <f>IFERROR(VLOOKUP(C318,Deelnemersoverzicht!$C$16:$G$66,6,0),"")</f>
        <v/>
      </c>
      <c r="C318" s="138">
        <f>'Resultaat 2'!C51</f>
        <v>0</v>
      </c>
      <c r="D318" s="247">
        <f>'Resultaat 2'!K51</f>
        <v>0</v>
      </c>
      <c r="E318" s="248">
        <f>'Resultaat 2'!L51</f>
        <v>0</v>
      </c>
      <c r="F318" s="138" t="s">
        <v>0</v>
      </c>
      <c r="G318" s="247">
        <f ca="1">VLOOKUP(C318,Financiering!$AO$7:$AS$57,5,0)*E318</f>
        <v>0</v>
      </c>
      <c r="H318" s="249" t="str">
        <f t="shared" si="4"/>
        <v/>
      </c>
      <c r="I318" s="136" t="str">
        <f>'Resultaat 2'!$B$2</f>
        <v>Resultaat 2</v>
      </c>
      <c r="J318" s="138" t="str">
        <f>Deelnemersoverzicht!$C$6</f>
        <v>[wordt door RVO ingevuld]</v>
      </c>
      <c r="K318" s="259">
        <f>Deelnemersoverzicht!$C$9</f>
        <v>0</v>
      </c>
    </row>
    <row r="319" spans="1:11" x14ac:dyDescent="0.2">
      <c r="A319" s="258">
        <f>'Resultaat 2'!B52</f>
        <v>0</v>
      </c>
      <c r="B319" s="138" t="str">
        <f>IFERROR(VLOOKUP(C319,Deelnemersoverzicht!$C$16:$G$66,6,0),"")</f>
        <v/>
      </c>
      <c r="C319" s="138">
        <f>'Resultaat 2'!C52</f>
        <v>0</v>
      </c>
      <c r="D319" s="247">
        <f>'Resultaat 2'!K52</f>
        <v>0</v>
      </c>
      <c r="E319" s="248">
        <f>'Resultaat 2'!L52</f>
        <v>0</v>
      </c>
      <c r="F319" s="138" t="s">
        <v>0</v>
      </c>
      <c r="G319" s="247">
        <f ca="1">VLOOKUP(C319,Financiering!$AO$7:$AS$57,5,0)*E319</f>
        <v>0</v>
      </c>
      <c r="H319" s="249" t="str">
        <f t="shared" si="4"/>
        <v/>
      </c>
      <c r="I319" s="136" t="str">
        <f>'Resultaat 2'!$B$2</f>
        <v>Resultaat 2</v>
      </c>
      <c r="J319" s="138" t="str">
        <f>Deelnemersoverzicht!$C$6</f>
        <v>[wordt door RVO ingevuld]</v>
      </c>
      <c r="K319" s="259">
        <f>Deelnemersoverzicht!$C$9</f>
        <v>0</v>
      </c>
    </row>
    <row r="320" spans="1:11" x14ac:dyDescent="0.2">
      <c r="A320" s="258">
        <f>'Resultaat 2'!B53</f>
        <v>0</v>
      </c>
      <c r="B320" s="138" t="str">
        <f>IFERROR(VLOOKUP(C320,Deelnemersoverzicht!$C$16:$G$66,6,0),"")</f>
        <v/>
      </c>
      <c r="C320" s="138">
        <f>'Resultaat 2'!C53</f>
        <v>0</v>
      </c>
      <c r="D320" s="247">
        <f>'Resultaat 2'!K53</f>
        <v>0</v>
      </c>
      <c r="E320" s="248">
        <f>'Resultaat 2'!L53</f>
        <v>0</v>
      </c>
      <c r="F320" s="138" t="s">
        <v>0</v>
      </c>
      <c r="G320" s="247">
        <f ca="1">VLOOKUP(C320,Financiering!$AO$7:$AS$57,5,0)*E320</f>
        <v>0</v>
      </c>
      <c r="H320" s="249" t="str">
        <f t="shared" si="4"/>
        <v/>
      </c>
      <c r="I320" s="136" t="str">
        <f>'Resultaat 2'!$B$2</f>
        <v>Resultaat 2</v>
      </c>
      <c r="J320" s="138" t="str">
        <f>Deelnemersoverzicht!$C$6</f>
        <v>[wordt door RVO ingevuld]</v>
      </c>
      <c r="K320" s="259">
        <f>Deelnemersoverzicht!$C$9</f>
        <v>0</v>
      </c>
    </row>
    <row r="321" spans="1:11" x14ac:dyDescent="0.2">
      <c r="A321" s="258">
        <f>'Resultaat 2'!B54</f>
        <v>0</v>
      </c>
      <c r="B321" s="138" t="str">
        <f>IFERROR(VLOOKUP(C321,Deelnemersoverzicht!$C$16:$G$66,6,0),"")</f>
        <v/>
      </c>
      <c r="C321" s="138">
        <f>'Resultaat 2'!C54</f>
        <v>0</v>
      </c>
      <c r="D321" s="247">
        <f>'Resultaat 2'!K54</f>
        <v>0</v>
      </c>
      <c r="E321" s="248">
        <f>'Resultaat 2'!L54</f>
        <v>0</v>
      </c>
      <c r="F321" s="138" t="s">
        <v>0</v>
      </c>
      <c r="G321" s="247">
        <f ca="1">VLOOKUP(C321,Financiering!$AO$7:$AS$57,5,0)*E321</f>
        <v>0</v>
      </c>
      <c r="H321" s="249" t="str">
        <f t="shared" si="4"/>
        <v/>
      </c>
      <c r="I321" s="136" t="str">
        <f>'Resultaat 2'!$B$2</f>
        <v>Resultaat 2</v>
      </c>
      <c r="J321" s="138" t="str">
        <f>Deelnemersoverzicht!$C$6</f>
        <v>[wordt door RVO ingevuld]</v>
      </c>
      <c r="K321" s="259">
        <f>Deelnemersoverzicht!$C$9</f>
        <v>0</v>
      </c>
    </row>
    <row r="322" spans="1:11" x14ac:dyDescent="0.2">
      <c r="A322" s="258">
        <f>'Resultaat 2'!B55</f>
        <v>0</v>
      </c>
      <c r="B322" s="138" t="str">
        <f>IFERROR(VLOOKUP(C322,Deelnemersoverzicht!$C$16:$G$66,6,0),"")</f>
        <v/>
      </c>
      <c r="C322" s="138">
        <f>'Resultaat 2'!C55</f>
        <v>0</v>
      </c>
      <c r="D322" s="247">
        <f>'Resultaat 2'!K55</f>
        <v>0</v>
      </c>
      <c r="E322" s="248">
        <f>'Resultaat 2'!L55</f>
        <v>0</v>
      </c>
      <c r="F322" s="138" t="s">
        <v>0</v>
      </c>
      <c r="G322" s="247">
        <f ca="1">VLOOKUP(C322,Financiering!$AO$7:$AS$57,5,0)*E322</f>
        <v>0</v>
      </c>
      <c r="H322" s="249" t="str">
        <f t="shared" ref="H322:H385" si="5">IFERROR((HLOOKUP(D322,$O$1:$R$52,VLOOKUP(C322,$M$2:$R$52,2,0)+1,0)*E322),"")</f>
        <v/>
      </c>
      <c r="I322" s="136" t="str">
        <f>'Resultaat 2'!$B$2</f>
        <v>Resultaat 2</v>
      </c>
      <c r="J322" s="138" t="str">
        <f>Deelnemersoverzicht!$C$6</f>
        <v>[wordt door RVO ingevuld]</v>
      </c>
      <c r="K322" s="259">
        <f>Deelnemersoverzicht!$C$9</f>
        <v>0</v>
      </c>
    </row>
    <row r="323" spans="1:11" x14ac:dyDescent="0.2">
      <c r="A323" s="258">
        <f>'Resultaat 2'!B56</f>
        <v>0</v>
      </c>
      <c r="B323" s="138" t="str">
        <f>IFERROR(VLOOKUP(C323,Deelnemersoverzicht!$C$16:$G$66,6,0),"")</f>
        <v/>
      </c>
      <c r="C323" s="138">
        <f>'Resultaat 2'!C56</f>
        <v>0</v>
      </c>
      <c r="D323" s="247">
        <f>'Resultaat 2'!K56</f>
        <v>0</v>
      </c>
      <c r="E323" s="248">
        <f>'Resultaat 2'!L56</f>
        <v>0</v>
      </c>
      <c r="F323" s="138" t="s">
        <v>0</v>
      </c>
      <c r="G323" s="247">
        <f ca="1">VLOOKUP(C323,Financiering!$AO$7:$AS$57,5,0)*E323</f>
        <v>0</v>
      </c>
      <c r="H323" s="249" t="str">
        <f t="shared" si="5"/>
        <v/>
      </c>
      <c r="I323" s="136" t="str">
        <f>'Resultaat 2'!$B$2</f>
        <v>Resultaat 2</v>
      </c>
      <c r="J323" s="138" t="str">
        <f>Deelnemersoverzicht!$C$6</f>
        <v>[wordt door RVO ingevuld]</v>
      </c>
      <c r="K323" s="259">
        <f>Deelnemersoverzicht!$C$9</f>
        <v>0</v>
      </c>
    </row>
    <row r="324" spans="1:11" x14ac:dyDescent="0.2">
      <c r="A324" s="258">
        <f>'Resultaat 2'!B57</f>
        <v>0</v>
      </c>
      <c r="B324" s="138" t="str">
        <f>IFERROR(VLOOKUP(C324,Deelnemersoverzicht!$C$16:$G$66,6,0),"")</f>
        <v/>
      </c>
      <c r="C324" s="138">
        <f>'Resultaat 2'!C57</f>
        <v>0</v>
      </c>
      <c r="D324" s="247">
        <f>'Resultaat 2'!K57</f>
        <v>0</v>
      </c>
      <c r="E324" s="248">
        <f>'Resultaat 2'!L57</f>
        <v>0</v>
      </c>
      <c r="F324" s="138" t="s">
        <v>0</v>
      </c>
      <c r="G324" s="247">
        <f ca="1">VLOOKUP(C324,Financiering!$AO$7:$AS$57,5,0)*E324</f>
        <v>0</v>
      </c>
      <c r="H324" s="249" t="str">
        <f t="shared" si="5"/>
        <v/>
      </c>
      <c r="I324" s="136" t="str">
        <f>'Resultaat 2'!$B$2</f>
        <v>Resultaat 2</v>
      </c>
      <c r="J324" s="138" t="str">
        <f>Deelnemersoverzicht!$C$6</f>
        <v>[wordt door RVO ingevuld]</v>
      </c>
      <c r="K324" s="259">
        <f>Deelnemersoverzicht!$C$9</f>
        <v>0</v>
      </c>
    </row>
    <row r="325" spans="1:11" x14ac:dyDescent="0.2">
      <c r="A325" s="258">
        <f>'Resultaat 2'!B58</f>
        <v>0</v>
      </c>
      <c r="B325" s="138" t="str">
        <f>IFERROR(VLOOKUP(C325,Deelnemersoverzicht!$C$16:$G$66,6,0),"")</f>
        <v/>
      </c>
      <c r="C325" s="138">
        <f>'Resultaat 2'!C58</f>
        <v>0</v>
      </c>
      <c r="D325" s="247">
        <f>'Resultaat 2'!K58</f>
        <v>0</v>
      </c>
      <c r="E325" s="248">
        <f>'Resultaat 2'!L58</f>
        <v>0</v>
      </c>
      <c r="F325" s="138" t="s">
        <v>0</v>
      </c>
      <c r="G325" s="247">
        <f ca="1">VLOOKUP(C325,Financiering!$AO$7:$AS$57,5,0)*E325</f>
        <v>0</v>
      </c>
      <c r="H325" s="249" t="str">
        <f t="shared" si="5"/>
        <v/>
      </c>
      <c r="I325" s="136" t="str">
        <f>'Resultaat 2'!$B$2</f>
        <v>Resultaat 2</v>
      </c>
      <c r="J325" s="138" t="str">
        <f>Deelnemersoverzicht!$C$6</f>
        <v>[wordt door RVO ingevuld]</v>
      </c>
      <c r="K325" s="259">
        <f>Deelnemersoverzicht!$C$9</f>
        <v>0</v>
      </c>
    </row>
    <row r="326" spans="1:11" x14ac:dyDescent="0.2">
      <c r="A326" s="258">
        <f>'Resultaat 2'!B59</f>
        <v>0</v>
      </c>
      <c r="B326" s="138" t="str">
        <f>IFERROR(VLOOKUP(C326,Deelnemersoverzicht!$C$16:$G$66,6,0),"")</f>
        <v/>
      </c>
      <c r="C326" s="138">
        <f>'Resultaat 2'!C59</f>
        <v>0</v>
      </c>
      <c r="D326" s="247">
        <f>'Resultaat 2'!K59</f>
        <v>0</v>
      </c>
      <c r="E326" s="248">
        <f>'Resultaat 2'!L59</f>
        <v>0</v>
      </c>
      <c r="F326" s="138" t="s">
        <v>0</v>
      </c>
      <c r="G326" s="247">
        <f ca="1">VLOOKUP(C326,Financiering!$AO$7:$AS$57,5,0)*E326</f>
        <v>0</v>
      </c>
      <c r="H326" s="249" t="str">
        <f t="shared" si="5"/>
        <v/>
      </c>
      <c r="I326" s="136" t="str">
        <f>'Resultaat 2'!$B$2</f>
        <v>Resultaat 2</v>
      </c>
      <c r="J326" s="138" t="str">
        <f>Deelnemersoverzicht!$C$6</f>
        <v>[wordt door RVO ingevuld]</v>
      </c>
      <c r="K326" s="259">
        <f>Deelnemersoverzicht!$C$9</f>
        <v>0</v>
      </c>
    </row>
    <row r="327" spans="1:11" x14ac:dyDescent="0.2">
      <c r="A327" s="258">
        <f>'Resultaat 2'!B60</f>
        <v>0</v>
      </c>
      <c r="B327" s="138" t="str">
        <f>IFERROR(VLOOKUP(C327,Deelnemersoverzicht!$C$16:$G$66,6,0),"")</f>
        <v/>
      </c>
      <c r="C327" s="138">
        <f>'Resultaat 2'!C60</f>
        <v>0</v>
      </c>
      <c r="D327" s="247">
        <f>'Resultaat 2'!K60</f>
        <v>0</v>
      </c>
      <c r="E327" s="248">
        <f>'Resultaat 2'!L60</f>
        <v>0</v>
      </c>
      <c r="F327" s="138" t="s">
        <v>0</v>
      </c>
      <c r="G327" s="247">
        <f ca="1">VLOOKUP(C327,Financiering!$AO$7:$AS$57,5,0)*E327</f>
        <v>0</v>
      </c>
      <c r="H327" s="249" t="str">
        <f t="shared" si="5"/>
        <v/>
      </c>
      <c r="I327" s="136" t="str">
        <f>'Resultaat 2'!$B$2</f>
        <v>Resultaat 2</v>
      </c>
      <c r="J327" s="138" t="str">
        <f>Deelnemersoverzicht!$C$6</f>
        <v>[wordt door RVO ingevuld]</v>
      </c>
      <c r="K327" s="259">
        <f>Deelnemersoverzicht!$C$9</f>
        <v>0</v>
      </c>
    </row>
    <row r="328" spans="1:11" x14ac:dyDescent="0.2">
      <c r="A328" s="258">
        <f>'Resultaat 2'!B61</f>
        <v>0</v>
      </c>
      <c r="B328" s="138" t="str">
        <f>IFERROR(VLOOKUP(C328,Deelnemersoverzicht!$C$16:$G$66,6,0),"")</f>
        <v/>
      </c>
      <c r="C328" s="138">
        <f>'Resultaat 2'!C61</f>
        <v>0</v>
      </c>
      <c r="D328" s="247">
        <f>'Resultaat 2'!K61</f>
        <v>0</v>
      </c>
      <c r="E328" s="248">
        <f>'Resultaat 2'!L61</f>
        <v>0</v>
      </c>
      <c r="F328" s="138" t="s">
        <v>0</v>
      </c>
      <c r="G328" s="247">
        <f ca="1">VLOOKUP(C328,Financiering!$AO$7:$AS$57,5,0)*E328</f>
        <v>0</v>
      </c>
      <c r="H328" s="249" t="str">
        <f t="shared" si="5"/>
        <v/>
      </c>
      <c r="I328" s="136" t="str">
        <f>'Resultaat 2'!$B$2</f>
        <v>Resultaat 2</v>
      </c>
      <c r="J328" s="138" t="str">
        <f>Deelnemersoverzicht!$C$6</f>
        <v>[wordt door RVO ingevuld]</v>
      </c>
      <c r="K328" s="259">
        <f>Deelnemersoverzicht!$C$9</f>
        <v>0</v>
      </c>
    </row>
    <row r="329" spans="1:11" x14ac:dyDescent="0.2">
      <c r="A329" s="258">
        <f>'Resultaat 2'!B62</f>
        <v>0</v>
      </c>
      <c r="B329" s="138" t="str">
        <f>IFERROR(VLOOKUP(C329,Deelnemersoverzicht!$C$16:$G$66,6,0),"")</f>
        <v/>
      </c>
      <c r="C329" s="138">
        <f>'Resultaat 2'!C62</f>
        <v>0</v>
      </c>
      <c r="D329" s="247">
        <f>'Resultaat 2'!K62</f>
        <v>0</v>
      </c>
      <c r="E329" s="248">
        <f>'Resultaat 2'!L62</f>
        <v>0</v>
      </c>
      <c r="F329" s="138" t="s">
        <v>0</v>
      </c>
      <c r="G329" s="247">
        <f ca="1">VLOOKUP(C329,Financiering!$AO$7:$AS$57,5,0)*E329</f>
        <v>0</v>
      </c>
      <c r="H329" s="249" t="str">
        <f t="shared" si="5"/>
        <v/>
      </c>
      <c r="I329" s="136" t="str">
        <f>'Resultaat 2'!$B$2</f>
        <v>Resultaat 2</v>
      </c>
      <c r="J329" s="138" t="str">
        <f>Deelnemersoverzicht!$C$6</f>
        <v>[wordt door RVO ingevuld]</v>
      </c>
      <c r="K329" s="259">
        <f>Deelnemersoverzicht!$C$9</f>
        <v>0</v>
      </c>
    </row>
    <row r="330" spans="1:11" x14ac:dyDescent="0.2">
      <c r="A330" s="258">
        <f>'Resultaat 2'!B63</f>
        <v>0</v>
      </c>
      <c r="B330" s="138" t="str">
        <f>IFERROR(VLOOKUP(C330,Deelnemersoverzicht!$C$16:$G$66,6,0),"")</f>
        <v/>
      </c>
      <c r="C330" s="138">
        <f>'Resultaat 2'!C63</f>
        <v>0</v>
      </c>
      <c r="D330" s="247">
        <f>'Resultaat 2'!K63</f>
        <v>0</v>
      </c>
      <c r="E330" s="248">
        <f>'Resultaat 2'!L63</f>
        <v>0</v>
      </c>
      <c r="F330" s="138" t="s">
        <v>0</v>
      </c>
      <c r="G330" s="247">
        <f ca="1">VLOOKUP(C330,Financiering!$AO$7:$AS$57,5,0)*E330</f>
        <v>0</v>
      </c>
      <c r="H330" s="249" t="str">
        <f t="shared" si="5"/>
        <v/>
      </c>
      <c r="I330" s="136" t="str">
        <f>'Resultaat 2'!$B$2</f>
        <v>Resultaat 2</v>
      </c>
      <c r="J330" s="138" t="str">
        <f>Deelnemersoverzicht!$C$6</f>
        <v>[wordt door RVO ingevuld]</v>
      </c>
      <c r="K330" s="259">
        <f>Deelnemersoverzicht!$C$9</f>
        <v>0</v>
      </c>
    </row>
    <row r="331" spans="1:11" x14ac:dyDescent="0.2">
      <c r="A331" s="258">
        <f>'Resultaat 2'!B64</f>
        <v>0</v>
      </c>
      <c r="B331" s="138" t="str">
        <f>IFERROR(VLOOKUP(C331,Deelnemersoverzicht!$C$16:$G$66,6,0),"")</f>
        <v/>
      </c>
      <c r="C331" s="138">
        <f>'Resultaat 2'!C64</f>
        <v>0</v>
      </c>
      <c r="D331" s="247">
        <f>'Resultaat 2'!K64</f>
        <v>0</v>
      </c>
      <c r="E331" s="248">
        <f>'Resultaat 2'!L64</f>
        <v>0</v>
      </c>
      <c r="F331" s="138" t="s">
        <v>0</v>
      </c>
      <c r="G331" s="247">
        <f ca="1">VLOOKUP(C331,Financiering!$AO$7:$AS$57,5,0)*E331</f>
        <v>0</v>
      </c>
      <c r="H331" s="249" t="str">
        <f t="shared" si="5"/>
        <v/>
      </c>
      <c r="I331" s="136" t="str">
        <f>'Resultaat 2'!$B$2</f>
        <v>Resultaat 2</v>
      </c>
      <c r="J331" s="138" t="str">
        <f>Deelnemersoverzicht!$C$6</f>
        <v>[wordt door RVO ingevuld]</v>
      </c>
      <c r="K331" s="259">
        <f>Deelnemersoverzicht!$C$9</f>
        <v>0</v>
      </c>
    </row>
    <row r="332" spans="1:11" x14ac:dyDescent="0.2">
      <c r="A332" s="258">
        <f>'Resultaat 2'!B65</f>
        <v>0</v>
      </c>
      <c r="B332" s="138" t="str">
        <f>IFERROR(VLOOKUP(C332,Deelnemersoverzicht!$C$16:$G$66,6,0),"")</f>
        <v/>
      </c>
      <c r="C332" s="138">
        <f>'Resultaat 2'!C65</f>
        <v>0</v>
      </c>
      <c r="D332" s="247">
        <f>'Resultaat 2'!K65</f>
        <v>0</v>
      </c>
      <c r="E332" s="248">
        <f>'Resultaat 2'!L65</f>
        <v>0</v>
      </c>
      <c r="F332" s="138" t="s">
        <v>0</v>
      </c>
      <c r="G332" s="247">
        <f ca="1">VLOOKUP(C332,Financiering!$AO$7:$AS$57,5,0)*E332</f>
        <v>0</v>
      </c>
      <c r="H332" s="249" t="str">
        <f t="shared" si="5"/>
        <v/>
      </c>
      <c r="I332" s="136" t="str">
        <f>'Resultaat 2'!$B$2</f>
        <v>Resultaat 2</v>
      </c>
      <c r="J332" s="138" t="str">
        <f>Deelnemersoverzicht!$C$6</f>
        <v>[wordt door RVO ingevuld]</v>
      </c>
      <c r="K332" s="259">
        <f>Deelnemersoverzicht!$C$9</f>
        <v>0</v>
      </c>
    </row>
    <row r="333" spans="1:11" x14ac:dyDescent="0.2">
      <c r="A333" s="258">
        <f>'Resultaat 2'!B66</f>
        <v>0</v>
      </c>
      <c r="B333" s="138" t="str">
        <f>IFERROR(VLOOKUP(C333,Deelnemersoverzicht!$C$16:$G$66,6,0),"")</f>
        <v/>
      </c>
      <c r="C333" s="138">
        <f>'Resultaat 2'!C66</f>
        <v>0</v>
      </c>
      <c r="D333" s="247">
        <f>'Resultaat 2'!K66</f>
        <v>0</v>
      </c>
      <c r="E333" s="248">
        <f>'Resultaat 2'!L66</f>
        <v>0</v>
      </c>
      <c r="F333" s="138" t="s">
        <v>0</v>
      </c>
      <c r="G333" s="247">
        <f ca="1">VLOOKUP(C333,Financiering!$AO$7:$AS$57,5,0)*E333</f>
        <v>0</v>
      </c>
      <c r="H333" s="249" t="str">
        <f t="shared" si="5"/>
        <v/>
      </c>
      <c r="I333" s="136" t="str">
        <f>'Resultaat 2'!$B$2</f>
        <v>Resultaat 2</v>
      </c>
      <c r="J333" s="138" t="str">
        <f>Deelnemersoverzicht!$C$6</f>
        <v>[wordt door RVO ingevuld]</v>
      </c>
      <c r="K333" s="259">
        <f>Deelnemersoverzicht!$C$9</f>
        <v>0</v>
      </c>
    </row>
    <row r="334" spans="1:11" x14ac:dyDescent="0.2">
      <c r="A334" s="258">
        <f>'Resultaat 2'!B67</f>
        <v>0</v>
      </c>
      <c r="B334" s="138" t="str">
        <f>IFERROR(VLOOKUP(C334,Deelnemersoverzicht!$C$16:$G$66,6,0),"")</f>
        <v/>
      </c>
      <c r="C334" s="138">
        <f>'Resultaat 2'!C67</f>
        <v>0</v>
      </c>
      <c r="D334" s="247">
        <f>'Resultaat 2'!K67</f>
        <v>0</v>
      </c>
      <c r="E334" s="248">
        <f>'Resultaat 2'!L67</f>
        <v>0</v>
      </c>
      <c r="F334" s="138" t="s">
        <v>0</v>
      </c>
      <c r="G334" s="247">
        <f ca="1">VLOOKUP(C334,Financiering!$AO$7:$AS$57,5,0)*E334</f>
        <v>0</v>
      </c>
      <c r="H334" s="249" t="str">
        <f t="shared" si="5"/>
        <v/>
      </c>
      <c r="I334" s="136" t="str">
        <f>'Resultaat 2'!$B$2</f>
        <v>Resultaat 2</v>
      </c>
      <c r="J334" s="138" t="str">
        <f>Deelnemersoverzicht!$C$6</f>
        <v>[wordt door RVO ingevuld]</v>
      </c>
      <c r="K334" s="259">
        <f>Deelnemersoverzicht!$C$9</f>
        <v>0</v>
      </c>
    </row>
    <row r="335" spans="1:11" x14ac:dyDescent="0.2">
      <c r="A335" s="258">
        <f>'Resultaat 2'!B68</f>
        <v>0</v>
      </c>
      <c r="B335" s="138" t="str">
        <f>IFERROR(VLOOKUP(C335,Deelnemersoverzicht!$C$16:$G$66,6,0),"")</f>
        <v/>
      </c>
      <c r="C335" s="138">
        <f>'Resultaat 2'!C68</f>
        <v>0</v>
      </c>
      <c r="D335" s="247">
        <f>'Resultaat 2'!K68</f>
        <v>0</v>
      </c>
      <c r="E335" s="248">
        <f>'Resultaat 2'!L68</f>
        <v>0</v>
      </c>
      <c r="F335" s="138" t="s">
        <v>0</v>
      </c>
      <c r="G335" s="247">
        <f ca="1">VLOOKUP(C335,Financiering!$AO$7:$AS$57,5,0)*E335</f>
        <v>0</v>
      </c>
      <c r="H335" s="249" t="str">
        <f t="shared" si="5"/>
        <v/>
      </c>
      <c r="I335" s="136" t="str">
        <f>'Resultaat 2'!$B$2</f>
        <v>Resultaat 2</v>
      </c>
      <c r="J335" s="138" t="str">
        <f>Deelnemersoverzicht!$C$6</f>
        <v>[wordt door RVO ingevuld]</v>
      </c>
      <c r="K335" s="259">
        <f>Deelnemersoverzicht!$C$9</f>
        <v>0</v>
      </c>
    </row>
    <row r="336" spans="1:11" x14ac:dyDescent="0.2">
      <c r="A336" s="258">
        <f>'Resultaat 2'!B69</f>
        <v>0</v>
      </c>
      <c r="B336" s="138" t="str">
        <f>IFERROR(VLOOKUP(C336,Deelnemersoverzicht!$C$16:$G$66,6,0),"")</f>
        <v/>
      </c>
      <c r="C336" s="138">
        <f>'Resultaat 2'!C69</f>
        <v>0</v>
      </c>
      <c r="D336" s="247">
        <f>'Resultaat 2'!K69</f>
        <v>0</v>
      </c>
      <c r="E336" s="248">
        <f>'Resultaat 2'!L69</f>
        <v>0</v>
      </c>
      <c r="F336" s="138" t="s">
        <v>0</v>
      </c>
      <c r="G336" s="247">
        <f ca="1">VLOOKUP(C336,Financiering!$AO$7:$AS$57,5,0)*E336</f>
        <v>0</v>
      </c>
      <c r="H336" s="249" t="str">
        <f t="shared" si="5"/>
        <v/>
      </c>
      <c r="I336" s="136" t="str">
        <f>'Resultaat 2'!$B$2</f>
        <v>Resultaat 2</v>
      </c>
      <c r="J336" s="138" t="str">
        <f>Deelnemersoverzicht!$C$6</f>
        <v>[wordt door RVO ingevuld]</v>
      </c>
      <c r="K336" s="259">
        <f>Deelnemersoverzicht!$C$9</f>
        <v>0</v>
      </c>
    </row>
    <row r="337" spans="1:11" x14ac:dyDescent="0.2">
      <c r="A337" s="258">
        <f>'Resultaat 2'!B70</f>
        <v>0</v>
      </c>
      <c r="B337" s="138" t="str">
        <f>IFERROR(VLOOKUP(C337,Deelnemersoverzicht!$C$16:$G$66,6,0),"")</f>
        <v/>
      </c>
      <c r="C337" s="138">
        <f>'Resultaat 2'!C70</f>
        <v>0</v>
      </c>
      <c r="D337" s="247">
        <f>'Resultaat 2'!K70</f>
        <v>0</v>
      </c>
      <c r="E337" s="248">
        <f>'Resultaat 2'!L70</f>
        <v>0</v>
      </c>
      <c r="F337" s="138" t="s">
        <v>0</v>
      </c>
      <c r="G337" s="247">
        <f ca="1">VLOOKUP(C337,Financiering!$AO$7:$AS$57,5,0)*E337</f>
        <v>0</v>
      </c>
      <c r="H337" s="249" t="str">
        <f t="shared" si="5"/>
        <v/>
      </c>
      <c r="I337" s="136" t="str">
        <f>'Resultaat 2'!$B$2</f>
        <v>Resultaat 2</v>
      </c>
      <c r="J337" s="138" t="str">
        <f>Deelnemersoverzicht!$C$6</f>
        <v>[wordt door RVO ingevuld]</v>
      </c>
      <c r="K337" s="259">
        <f>Deelnemersoverzicht!$C$9</f>
        <v>0</v>
      </c>
    </row>
    <row r="338" spans="1:11" x14ac:dyDescent="0.2">
      <c r="A338" s="258">
        <f>'Resultaat 2'!B71</f>
        <v>0</v>
      </c>
      <c r="B338" s="138" t="str">
        <f>IFERROR(VLOOKUP(C338,Deelnemersoverzicht!$C$16:$G$66,6,0),"")</f>
        <v/>
      </c>
      <c r="C338" s="138">
        <f>'Resultaat 2'!C71</f>
        <v>0</v>
      </c>
      <c r="D338" s="247">
        <f>'Resultaat 2'!K71</f>
        <v>0</v>
      </c>
      <c r="E338" s="248">
        <f>'Resultaat 2'!L71</f>
        <v>0</v>
      </c>
      <c r="F338" s="138" t="s">
        <v>0</v>
      </c>
      <c r="G338" s="247">
        <f ca="1">VLOOKUP(C338,Financiering!$AO$7:$AS$57,5,0)*E338</f>
        <v>0</v>
      </c>
      <c r="H338" s="249" t="str">
        <f t="shared" si="5"/>
        <v/>
      </c>
      <c r="I338" s="136" t="str">
        <f>'Resultaat 2'!$B$2</f>
        <v>Resultaat 2</v>
      </c>
      <c r="J338" s="138" t="str">
        <f>Deelnemersoverzicht!$C$6</f>
        <v>[wordt door RVO ingevuld]</v>
      </c>
      <c r="K338" s="259">
        <f>Deelnemersoverzicht!$C$9</f>
        <v>0</v>
      </c>
    </row>
    <row r="339" spans="1:11" x14ac:dyDescent="0.2">
      <c r="A339" s="258">
        <f>'Resultaat 2'!B72</f>
        <v>0</v>
      </c>
      <c r="B339" s="138" t="str">
        <f>IFERROR(VLOOKUP(C339,Deelnemersoverzicht!$C$16:$G$66,6,0),"")</f>
        <v/>
      </c>
      <c r="C339" s="138">
        <f>'Resultaat 2'!C72</f>
        <v>0</v>
      </c>
      <c r="D339" s="247">
        <f>'Resultaat 2'!K72</f>
        <v>0</v>
      </c>
      <c r="E339" s="248">
        <f>'Resultaat 2'!L72</f>
        <v>0</v>
      </c>
      <c r="F339" s="138" t="s">
        <v>0</v>
      </c>
      <c r="G339" s="247">
        <f ca="1">VLOOKUP(C339,Financiering!$AO$7:$AS$57,5,0)*E339</f>
        <v>0</v>
      </c>
      <c r="H339" s="249" t="str">
        <f t="shared" si="5"/>
        <v/>
      </c>
      <c r="I339" s="136" t="str">
        <f>'Resultaat 2'!$B$2</f>
        <v>Resultaat 2</v>
      </c>
      <c r="J339" s="138" t="str">
        <f>Deelnemersoverzicht!$C$6</f>
        <v>[wordt door RVO ingevuld]</v>
      </c>
      <c r="K339" s="259">
        <f>Deelnemersoverzicht!$C$9</f>
        <v>0</v>
      </c>
    </row>
    <row r="340" spans="1:11" x14ac:dyDescent="0.2">
      <c r="A340" s="258">
        <f>'Resultaat 2'!B73</f>
        <v>0</v>
      </c>
      <c r="B340" s="138" t="str">
        <f>IFERROR(VLOOKUP(C340,Deelnemersoverzicht!$C$16:$G$66,6,0),"")</f>
        <v/>
      </c>
      <c r="C340" s="138">
        <f>'Resultaat 2'!C73</f>
        <v>0</v>
      </c>
      <c r="D340" s="247">
        <f>'Resultaat 2'!K73</f>
        <v>0</v>
      </c>
      <c r="E340" s="248">
        <f>'Resultaat 2'!L73</f>
        <v>0</v>
      </c>
      <c r="F340" s="138" t="s">
        <v>0</v>
      </c>
      <c r="G340" s="247">
        <f ca="1">VLOOKUP(C340,Financiering!$AO$7:$AS$57,5,0)*E340</f>
        <v>0</v>
      </c>
      <c r="H340" s="249" t="str">
        <f t="shared" si="5"/>
        <v/>
      </c>
      <c r="I340" s="136" t="str">
        <f>'Resultaat 2'!$B$2</f>
        <v>Resultaat 2</v>
      </c>
      <c r="J340" s="138" t="str">
        <f>Deelnemersoverzicht!$C$6</f>
        <v>[wordt door RVO ingevuld]</v>
      </c>
      <c r="K340" s="259">
        <f>Deelnemersoverzicht!$C$9</f>
        <v>0</v>
      </c>
    </row>
    <row r="341" spans="1:11" x14ac:dyDescent="0.2">
      <c r="A341" s="258">
        <f>'Resultaat 2'!B74</f>
        <v>0</v>
      </c>
      <c r="B341" s="138" t="str">
        <f>IFERROR(VLOOKUP(C341,Deelnemersoverzicht!$C$16:$G$66,6,0),"")</f>
        <v/>
      </c>
      <c r="C341" s="138">
        <f>'Resultaat 2'!C74</f>
        <v>0</v>
      </c>
      <c r="D341" s="247">
        <f>'Resultaat 2'!K74</f>
        <v>0</v>
      </c>
      <c r="E341" s="248">
        <f>'Resultaat 2'!L74</f>
        <v>0</v>
      </c>
      <c r="F341" s="138" t="s">
        <v>0</v>
      </c>
      <c r="G341" s="247">
        <f ca="1">VLOOKUP(C341,Financiering!$AO$7:$AS$57,5,0)*E341</f>
        <v>0</v>
      </c>
      <c r="H341" s="249" t="str">
        <f t="shared" si="5"/>
        <v/>
      </c>
      <c r="I341" s="136" t="str">
        <f>'Resultaat 2'!$B$2</f>
        <v>Resultaat 2</v>
      </c>
      <c r="J341" s="138" t="str">
        <f>Deelnemersoverzicht!$C$6</f>
        <v>[wordt door RVO ingevuld]</v>
      </c>
      <c r="K341" s="259">
        <f>Deelnemersoverzicht!$C$9</f>
        <v>0</v>
      </c>
    </row>
    <row r="342" spans="1:11" x14ac:dyDescent="0.2">
      <c r="A342" s="258">
        <f>'Resultaat 2'!B75</f>
        <v>0</v>
      </c>
      <c r="B342" s="138" t="str">
        <f>IFERROR(VLOOKUP(C342,Deelnemersoverzicht!$C$16:$G$66,6,0),"")</f>
        <v/>
      </c>
      <c r="C342" s="138">
        <f>'Resultaat 2'!C75</f>
        <v>0</v>
      </c>
      <c r="D342" s="247">
        <f>'Resultaat 2'!K75</f>
        <v>0</v>
      </c>
      <c r="E342" s="248">
        <f>'Resultaat 2'!L75</f>
        <v>0</v>
      </c>
      <c r="F342" s="138" t="s">
        <v>0</v>
      </c>
      <c r="G342" s="247">
        <f ca="1">VLOOKUP(C342,Financiering!$AO$7:$AS$57,5,0)*E342</f>
        <v>0</v>
      </c>
      <c r="H342" s="249" t="str">
        <f t="shared" si="5"/>
        <v/>
      </c>
      <c r="I342" s="136" t="str">
        <f>'Resultaat 2'!$B$2</f>
        <v>Resultaat 2</v>
      </c>
      <c r="J342" s="138" t="str">
        <f>Deelnemersoverzicht!$C$6</f>
        <v>[wordt door RVO ingevuld]</v>
      </c>
      <c r="K342" s="259">
        <f>Deelnemersoverzicht!$C$9</f>
        <v>0</v>
      </c>
    </row>
    <row r="343" spans="1:11" x14ac:dyDescent="0.2">
      <c r="A343" s="258">
        <f>'Resultaat 2'!B76</f>
        <v>0</v>
      </c>
      <c r="B343" s="138" t="str">
        <f>IFERROR(VLOOKUP(C343,Deelnemersoverzicht!$C$16:$G$66,6,0),"")</f>
        <v/>
      </c>
      <c r="C343" s="138">
        <f>'Resultaat 2'!C76</f>
        <v>0</v>
      </c>
      <c r="D343" s="247">
        <f>'Resultaat 2'!K76</f>
        <v>0</v>
      </c>
      <c r="E343" s="248">
        <f>'Resultaat 2'!L76</f>
        <v>0</v>
      </c>
      <c r="F343" s="138" t="s">
        <v>0</v>
      </c>
      <c r="G343" s="247">
        <f ca="1">VLOOKUP(C343,Financiering!$AO$7:$AS$57,5,0)*E343</f>
        <v>0</v>
      </c>
      <c r="H343" s="249" t="str">
        <f t="shared" si="5"/>
        <v/>
      </c>
      <c r="I343" s="136" t="str">
        <f>'Resultaat 2'!$B$2</f>
        <v>Resultaat 2</v>
      </c>
      <c r="J343" s="138" t="str">
        <f>Deelnemersoverzicht!$C$6</f>
        <v>[wordt door RVO ingevuld]</v>
      </c>
      <c r="K343" s="259">
        <f>Deelnemersoverzicht!$C$9</f>
        <v>0</v>
      </c>
    </row>
    <row r="344" spans="1:11" x14ac:dyDescent="0.2">
      <c r="A344" s="258">
        <f>'Resultaat 2'!B77</f>
        <v>0</v>
      </c>
      <c r="B344" s="138" t="str">
        <f>IFERROR(VLOOKUP(C344,Deelnemersoverzicht!$C$16:$G$66,6,0),"")</f>
        <v/>
      </c>
      <c r="C344" s="138">
        <f>'Resultaat 2'!C77</f>
        <v>0</v>
      </c>
      <c r="D344" s="247">
        <f>'Resultaat 2'!K77</f>
        <v>0</v>
      </c>
      <c r="E344" s="248">
        <f>'Resultaat 2'!L77</f>
        <v>0</v>
      </c>
      <c r="F344" s="138" t="s">
        <v>0</v>
      </c>
      <c r="G344" s="247">
        <f ca="1">VLOOKUP(C344,Financiering!$AO$7:$AS$57,5,0)*E344</f>
        <v>0</v>
      </c>
      <c r="H344" s="249" t="str">
        <f t="shared" si="5"/>
        <v/>
      </c>
      <c r="I344" s="136" t="str">
        <f>'Resultaat 2'!$B$2</f>
        <v>Resultaat 2</v>
      </c>
      <c r="J344" s="138" t="str">
        <f>Deelnemersoverzicht!$C$6</f>
        <v>[wordt door RVO ingevuld]</v>
      </c>
      <c r="K344" s="259">
        <f>Deelnemersoverzicht!$C$9</f>
        <v>0</v>
      </c>
    </row>
    <row r="345" spans="1:11" x14ac:dyDescent="0.2">
      <c r="A345" s="258">
        <f>'Resultaat 2'!B78</f>
        <v>0</v>
      </c>
      <c r="B345" s="138" t="str">
        <f>IFERROR(VLOOKUP(C345,Deelnemersoverzicht!$C$16:$G$66,6,0),"")</f>
        <v/>
      </c>
      <c r="C345" s="138">
        <f>'Resultaat 2'!C78</f>
        <v>0</v>
      </c>
      <c r="D345" s="247">
        <f>'Resultaat 2'!K78</f>
        <v>0</v>
      </c>
      <c r="E345" s="248">
        <f>'Resultaat 2'!L78</f>
        <v>0</v>
      </c>
      <c r="F345" s="138" t="s">
        <v>0</v>
      </c>
      <c r="G345" s="247">
        <f ca="1">VLOOKUP(C345,Financiering!$AO$7:$AS$57,5,0)*E345</f>
        <v>0</v>
      </c>
      <c r="H345" s="249" t="str">
        <f t="shared" si="5"/>
        <v/>
      </c>
      <c r="I345" s="136" t="str">
        <f>'Resultaat 2'!$B$2</f>
        <v>Resultaat 2</v>
      </c>
      <c r="J345" s="138" t="str">
        <f>Deelnemersoverzicht!$C$6</f>
        <v>[wordt door RVO ingevuld]</v>
      </c>
      <c r="K345" s="259">
        <f>Deelnemersoverzicht!$C$9</f>
        <v>0</v>
      </c>
    </row>
    <row r="346" spans="1:11" x14ac:dyDescent="0.2">
      <c r="A346" s="258">
        <f>'Resultaat 2'!B79</f>
        <v>0</v>
      </c>
      <c r="B346" s="138" t="str">
        <f>IFERROR(VLOOKUP(C346,Deelnemersoverzicht!$C$16:$G$66,6,0),"")</f>
        <v/>
      </c>
      <c r="C346" s="138">
        <f>'Resultaat 2'!C79</f>
        <v>0</v>
      </c>
      <c r="D346" s="247">
        <f>'Resultaat 2'!K79</f>
        <v>0</v>
      </c>
      <c r="E346" s="248">
        <f>'Resultaat 2'!L79</f>
        <v>0</v>
      </c>
      <c r="F346" s="138" t="s">
        <v>0</v>
      </c>
      <c r="G346" s="247">
        <f ca="1">VLOOKUP(C346,Financiering!$AO$7:$AS$57,5,0)*E346</f>
        <v>0</v>
      </c>
      <c r="H346" s="249" t="str">
        <f t="shared" si="5"/>
        <v/>
      </c>
      <c r="I346" s="136" t="str">
        <f>'Resultaat 2'!$B$2</f>
        <v>Resultaat 2</v>
      </c>
      <c r="J346" s="138" t="str">
        <f>Deelnemersoverzicht!$C$6</f>
        <v>[wordt door RVO ingevuld]</v>
      </c>
      <c r="K346" s="259">
        <f>Deelnemersoverzicht!$C$9</f>
        <v>0</v>
      </c>
    </row>
    <row r="347" spans="1:11" x14ac:dyDescent="0.2">
      <c r="A347" s="258">
        <f>'Resultaat 2'!B80</f>
        <v>0</v>
      </c>
      <c r="B347" s="138" t="str">
        <f>IFERROR(VLOOKUP(C347,Deelnemersoverzicht!$C$16:$G$66,6,0),"")</f>
        <v/>
      </c>
      <c r="C347" s="138">
        <f>'Resultaat 2'!C80</f>
        <v>0</v>
      </c>
      <c r="D347" s="247">
        <f>'Resultaat 2'!K80</f>
        <v>0</v>
      </c>
      <c r="E347" s="248">
        <f>'Resultaat 2'!L80</f>
        <v>0</v>
      </c>
      <c r="F347" s="138" t="s">
        <v>0</v>
      </c>
      <c r="G347" s="247">
        <f ca="1">VLOOKUP(C347,Financiering!$AO$7:$AS$57,5,0)*E347</f>
        <v>0</v>
      </c>
      <c r="H347" s="249" t="str">
        <f t="shared" si="5"/>
        <v/>
      </c>
      <c r="I347" s="136" t="str">
        <f>'Resultaat 2'!$B$2</f>
        <v>Resultaat 2</v>
      </c>
      <c r="J347" s="138" t="str">
        <f>Deelnemersoverzicht!$C$6</f>
        <v>[wordt door RVO ingevuld]</v>
      </c>
      <c r="K347" s="259">
        <f>Deelnemersoverzicht!$C$9</f>
        <v>0</v>
      </c>
    </row>
    <row r="348" spans="1:11" x14ac:dyDescent="0.2">
      <c r="A348" s="258">
        <f>'Resultaat 2'!B81</f>
        <v>0</v>
      </c>
      <c r="B348" s="138" t="str">
        <f>IFERROR(VLOOKUP(C348,Deelnemersoverzicht!$C$16:$G$66,6,0),"")</f>
        <v/>
      </c>
      <c r="C348" s="138">
        <f>'Resultaat 2'!C81</f>
        <v>0</v>
      </c>
      <c r="D348" s="247">
        <f>'Resultaat 2'!K81</f>
        <v>0</v>
      </c>
      <c r="E348" s="248">
        <f>'Resultaat 2'!L81</f>
        <v>0</v>
      </c>
      <c r="F348" s="138" t="s">
        <v>0</v>
      </c>
      <c r="G348" s="247">
        <f ca="1">VLOOKUP(C348,Financiering!$AO$7:$AS$57,5,0)*E348</f>
        <v>0</v>
      </c>
      <c r="H348" s="249" t="str">
        <f t="shared" si="5"/>
        <v/>
      </c>
      <c r="I348" s="136" t="str">
        <f>'Resultaat 2'!$B$2</f>
        <v>Resultaat 2</v>
      </c>
      <c r="J348" s="138" t="str">
        <f>Deelnemersoverzicht!$C$6</f>
        <v>[wordt door RVO ingevuld]</v>
      </c>
      <c r="K348" s="259">
        <f>Deelnemersoverzicht!$C$9</f>
        <v>0</v>
      </c>
    </row>
    <row r="349" spans="1:11" x14ac:dyDescent="0.2">
      <c r="A349" s="258">
        <f>'Resultaat 2'!B82</f>
        <v>0</v>
      </c>
      <c r="B349" s="138" t="str">
        <f>IFERROR(VLOOKUP(C349,Deelnemersoverzicht!$C$16:$G$66,6,0),"")</f>
        <v/>
      </c>
      <c r="C349" s="138">
        <f>'Resultaat 2'!C82</f>
        <v>0</v>
      </c>
      <c r="D349" s="247">
        <f>'Resultaat 2'!K82</f>
        <v>0</v>
      </c>
      <c r="E349" s="248">
        <f>'Resultaat 2'!L82</f>
        <v>0</v>
      </c>
      <c r="F349" s="138" t="s">
        <v>0</v>
      </c>
      <c r="G349" s="247">
        <f ca="1">VLOOKUP(C349,Financiering!$AO$7:$AS$57,5,0)*E349</f>
        <v>0</v>
      </c>
      <c r="H349" s="249" t="str">
        <f t="shared" si="5"/>
        <v/>
      </c>
      <c r="I349" s="136" t="str">
        <f>'Resultaat 2'!$B$2</f>
        <v>Resultaat 2</v>
      </c>
      <c r="J349" s="138" t="str">
        <f>Deelnemersoverzicht!$C$6</f>
        <v>[wordt door RVO ingevuld]</v>
      </c>
      <c r="K349" s="259">
        <f>Deelnemersoverzicht!$C$9</f>
        <v>0</v>
      </c>
    </row>
    <row r="350" spans="1:11" x14ac:dyDescent="0.2">
      <c r="A350" s="258">
        <f>'Resultaat 2'!B83</f>
        <v>0</v>
      </c>
      <c r="B350" s="138" t="str">
        <f>IFERROR(VLOOKUP(C350,Deelnemersoverzicht!$C$16:$G$66,6,0),"")</f>
        <v/>
      </c>
      <c r="C350" s="138">
        <f>'Resultaat 2'!C83</f>
        <v>0</v>
      </c>
      <c r="D350" s="247">
        <f>'Resultaat 2'!K83</f>
        <v>0</v>
      </c>
      <c r="E350" s="248">
        <f>'Resultaat 2'!L83</f>
        <v>0</v>
      </c>
      <c r="F350" s="138" t="s">
        <v>0</v>
      </c>
      <c r="G350" s="247">
        <f ca="1">VLOOKUP(C350,Financiering!$AO$7:$AS$57,5,0)*E350</f>
        <v>0</v>
      </c>
      <c r="H350" s="249" t="str">
        <f t="shared" si="5"/>
        <v/>
      </c>
      <c r="I350" s="136" t="str">
        <f>'Resultaat 2'!$B$2</f>
        <v>Resultaat 2</v>
      </c>
      <c r="J350" s="138" t="str">
        <f>Deelnemersoverzicht!$C$6</f>
        <v>[wordt door RVO ingevuld]</v>
      </c>
      <c r="K350" s="259">
        <f>Deelnemersoverzicht!$C$9</f>
        <v>0</v>
      </c>
    </row>
    <row r="351" spans="1:11" x14ac:dyDescent="0.2">
      <c r="A351" s="258">
        <f>'Resultaat 2'!B84</f>
        <v>0</v>
      </c>
      <c r="B351" s="138" t="str">
        <f>IFERROR(VLOOKUP(C351,Deelnemersoverzicht!$C$16:$G$66,6,0),"")</f>
        <v/>
      </c>
      <c r="C351" s="138">
        <f>'Resultaat 2'!C84</f>
        <v>0</v>
      </c>
      <c r="D351" s="247">
        <f>'Resultaat 2'!K84</f>
        <v>0</v>
      </c>
      <c r="E351" s="248">
        <f>'Resultaat 2'!L84</f>
        <v>0</v>
      </c>
      <c r="F351" s="138" t="s">
        <v>0</v>
      </c>
      <c r="G351" s="247">
        <f ca="1">VLOOKUP(C351,Financiering!$AO$7:$AS$57,5,0)*E351</f>
        <v>0</v>
      </c>
      <c r="H351" s="249" t="str">
        <f t="shared" si="5"/>
        <v/>
      </c>
      <c r="I351" s="136" t="str">
        <f>'Resultaat 2'!$B$2</f>
        <v>Resultaat 2</v>
      </c>
      <c r="J351" s="138" t="str">
        <f>Deelnemersoverzicht!$C$6</f>
        <v>[wordt door RVO ingevuld]</v>
      </c>
      <c r="K351" s="259">
        <f>Deelnemersoverzicht!$C$9</f>
        <v>0</v>
      </c>
    </row>
    <row r="352" spans="1:11" x14ac:dyDescent="0.2">
      <c r="A352" s="258">
        <f>'Resultaat 2'!B85</f>
        <v>0</v>
      </c>
      <c r="B352" s="138" t="str">
        <f>IFERROR(VLOOKUP(C352,Deelnemersoverzicht!$C$16:$G$66,6,0),"")</f>
        <v/>
      </c>
      <c r="C352" s="138">
        <f>'Resultaat 2'!C85</f>
        <v>0</v>
      </c>
      <c r="D352" s="247">
        <f>'Resultaat 2'!K85</f>
        <v>0</v>
      </c>
      <c r="E352" s="248">
        <f>'Resultaat 2'!L85</f>
        <v>0</v>
      </c>
      <c r="F352" s="138" t="s">
        <v>0</v>
      </c>
      <c r="G352" s="247">
        <f ca="1">VLOOKUP(C352,Financiering!$AO$7:$AS$57,5,0)*E352</f>
        <v>0</v>
      </c>
      <c r="H352" s="249" t="str">
        <f t="shared" si="5"/>
        <v/>
      </c>
      <c r="I352" s="136" t="str">
        <f>'Resultaat 2'!$B$2</f>
        <v>Resultaat 2</v>
      </c>
      <c r="J352" s="138" t="str">
        <f>Deelnemersoverzicht!$C$6</f>
        <v>[wordt door RVO ingevuld]</v>
      </c>
      <c r="K352" s="259">
        <f>Deelnemersoverzicht!$C$9</f>
        <v>0</v>
      </c>
    </row>
    <row r="353" spans="1:11" x14ac:dyDescent="0.2">
      <c r="A353" s="258">
        <f>'Resultaat 2'!B86</f>
        <v>0</v>
      </c>
      <c r="B353" s="138" t="str">
        <f>IFERROR(VLOOKUP(C353,Deelnemersoverzicht!$C$16:$G$66,6,0),"")</f>
        <v/>
      </c>
      <c r="C353" s="138">
        <f>'Resultaat 2'!C86</f>
        <v>0</v>
      </c>
      <c r="D353" s="247">
        <f>'Resultaat 2'!K86</f>
        <v>0</v>
      </c>
      <c r="E353" s="248">
        <f>'Resultaat 2'!L86</f>
        <v>0</v>
      </c>
      <c r="F353" s="138" t="s">
        <v>0</v>
      </c>
      <c r="G353" s="247">
        <f ca="1">VLOOKUP(C353,Financiering!$AO$7:$AS$57,5,0)*E353</f>
        <v>0</v>
      </c>
      <c r="H353" s="249" t="str">
        <f t="shared" si="5"/>
        <v/>
      </c>
      <c r="I353" s="136" t="str">
        <f>'Resultaat 2'!$B$2</f>
        <v>Resultaat 2</v>
      </c>
      <c r="J353" s="138" t="str">
        <f>Deelnemersoverzicht!$C$6</f>
        <v>[wordt door RVO ingevuld]</v>
      </c>
      <c r="K353" s="259">
        <f>Deelnemersoverzicht!$C$9</f>
        <v>0</v>
      </c>
    </row>
    <row r="354" spans="1:11" x14ac:dyDescent="0.2">
      <c r="A354" s="258">
        <f>'Resultaat 2'!B87</f>
        <v>0</v>
      </c>
      <c r="B354" s="138" t="str">
        <f>IFERROR(VLOOKUP(C354,Deelnemersoverzicht!$C$16:$G$66,6,0),"")</f>
        <v/>
      </c>
      <c r="C354" s="138">
        <f>'Resultaat 2'!C87</f>
        <v>0</v>
      </c>
      <c r="D354" s="247">
        <f>'Resultaat 2'!K87</f>
        <v>0</v>
      </c>
      <c r="E354" s="248">
        <f>'Resultaat 2'!L87</f>
        <v>0</v>
      </c>
      <c r="F354" s="138" t="s">
        <v>0</v>
      </c>
      <c r="G354" s="247">
        <f ca="1">VLOOKUP(C354,Financiering!$AO$7:$AS$57,5,0)*E354</f>
        <v>0</v>
      </c>
      <c r="H354" s="249" t="str">
        <f t="shared" si="5"/>
        <v/>
      </c>
      <c r="I354" s="136" t="str">
        <f>'Resultaat 2'!$B$2</f>
        <v>Resultaat 2</v>
      </c>
      <c r="J354" s="138" t="str">
        <f>Deelnemersoverzicht!$C$6</f>
        <v>[wordt door RVO ingevuld]</v>
      </c>
      <c r="K354" s="259">
        <f>Deelnemersoverzicht!$C$9</f>
        <v>0</v>
      </c>
    </row>
    <row r="355" spans="1:11" x14ac:dyDescent="0.2">
      <c r="A355" s="258">
        <f>'Resultaat 2'!B88</f>
        <v>0</v>
      </c>
      <c r="B355" s="138" t="str">
        <f>IFERROR(VLOOKUP(C355,Deelnemersoverzicht!$C$16:$G$66,6,0),"")</f>
        <v/>
      </c>
      <c r="C355" s="138">
        <f>'Resultaat 2'!C88</f>
        <v>0</v>
      </c>
      <c r="D355" s="247">
        <f>'Resultaat 2'!K88</f>
        <v>0</v>
      </c>
      <c r="E355" s="248">
        <f>'Resultaat 2'!L88</f>
        <v>0</v>
      </c>
      <c r="F355" s="138" t="s">
        <v>0</v>
      </c>
      <c r="G355" s="247">
        <f ca="1">VLOOKUP(C355,Financiering!$AO$7:$AS$57,5,0)*E355</f>
        <v>0</v>
      </c>
      <c r="H355" s="249" t="str">
        <f t="shared" si="5"/>
        <v/>
      </c>
      <c r="I355" s="136" t="str">
        <f>'Resultaat 2'!$B$2</f>
        <v>Resultaat 2</v>
      </c>
      <c r="J355" s="138" t="str">
        <f>Deelnemersoverzicht!$C$6</f>
        <v>[wordt door RVO ingevuld]</v>
      </c>
      <c r="K355" s="259">
        <f>Deelnemersoverzicht!$C$9</f>
        <v>0</v>
      </c>
    </row>
    <row r="356" spans="1:11" x14ac:dyDescent="0.2">
      <c r="A356" s="258">
        <f>'Resultaat 2'!B89</f>
        <v>0</v>
      </c>
      <c r="B356" s="138" t="str">
        <f>IFERROR(VLOOKUP(C356,Deelnemersoverzicht!$C$16:$G$66,6,0),"")</f>
        <v/>
      </c>
      <c r="C356" s="138">
        <f>'Resultaat 2'!C89</f>
        <v>0</v>
      </c>
      <c r="D356" s="247">
        <f>'Resultaat 2'!K89</f>
        <v>0</v>
      </c>
      <c r="E356" s="248">
        <f>'Resultaat 2'!L89</f>
        <v>0</v>
      </c>
      <c r="F356" s="138" t="s">
        <v>0</v>
      </c>
      <c r="G356" s="247">
        <f ca="1">VLOOKUP(C356,Financiering!$AO$7:$AS$57,5,0)*E356</f>
        <v>0</v>
      </c>
      <c r="H356" s="249" t="str">
        <f t="shared" si="5"/>
        <v/>
      </c>
      <c r="I356" s="136" t="str">
        <f>'Resultaat 2'!$B$2</f>
        <v>Resultaat 2</v>
      </c>
      <c r="J356" s="138" t="str">
        <f>Deelnemersoverzicht!$C$6</f>
        <v>[wordt door RVO ingevuld]</v>
      </c>
      <c r="K356" s="259">
        <f>Deelnemersoverzicht!$C$9</f>
        <v>0</v>
      </c>
    </row>
    <row r="357" spans="1:11" x14ac:dyDescent="0.2">
      <c r="A357" s="258">
        <f>'Resultaat 2'!B96</f>
        <v>0</v>
      </c>
      <c r="B357" s="138" t="str">
        <f>IFERROR(VLOOKUP(C357,Deelnemersoverzicht!$C$16:$G$66,6,0),"")</f>
        <v/>
      </c>
      <c r="C357" s="138">
        <f>'Resultaat 2'!C96</f>
        <v>0</v>
      </c>
      <c r="D357" s="247">
        <f>'Resultaat 2'!K96</f>
        <v>0</v>
      </c>
      <c r="E357" s="248">
        <f>'Resultaat 2'!L96</f>
        <v>0</v>
      </c>
      <c r="F357" s="138" t="s">
        <v>265</v>
      </c>
      <c r="G357" s="247">
        <f ca="1">VLOOKUP(C357,Financiering!$AO$7:$AS$57,5,0)*E357</f>
        <v>0</v>
      </c>
      <c r="H357" s="249" t="str">
        <f t="shared" si="5"/>
        <v/>
      </c>
      <c r="I357" s="136" t="str">
        <f>'Resultaat 2'!$B$2</f>
        <v>Resultaat 2</v>
      </c>
      <c r="J357" s="138" t="str">
        <f>Deelnemersoverzicht!$C$6</f>
        <v>[wordt door RVO ingevuld]</v>
      </c>
      <c r="K357" s="259">
        <f>Deelnemersoverzicht!$C$9</f>
        <v>0</v>
      </c>
    </row>
    <row r="358" spans="1:11" x14ac:dyDescent="0.2">
      <c r="A358" s="258">
        <f>'Resultaat 2'!B97</f>
        <v>0</v>
      </c>
      <c r="B358" s="138" t="str">
        <f>IFERROR(VLOOKUP(C358,Deelnemersoverzicht!$C$16:$G$66,6,0),"")</f>
        <v/>
      </c>
      <c r="C358" s="138">
        <f>'Resultaat 2'!C97</f>
        <v>0</v>
      </c>
      <c r="D358" s="247">
        <f>'Resultaat 2'!K97</f>
        <v>0</v>
      </c>
      <c r="E358" s="248">
        <f>'Resultaat 2'!L97</f>
        <v>0</v>
      </c>
      <c r="F358" s="138" t="s">
        <v>265</v>
      </c>
      <c r="G358" s="247">
        <f ca="1">VLOOKUP(C358,Financiering!$AO$7:$AS$57,5,0)*E358</f>
        <v>0</v>
      </c>
      <c r="H358" s="249" t="str">
        <f t="shared" si="5"/>
        <v/>
      </c>
      <c r="I358" s="136" t="str">
        <f>'Resultaat 2'!$B$2</f>
        <v>Resultaat 2</v>
      </c>
      <c r="J358" s="138" t="str">
        <f>Deelnemersoverzicht!$C$6</f>
        <v>[wordt door RVO ingevuld]</v>
      </c>
      <c r="K358" s="259">
        <f>Deelnemersoverzicht!$C$9</f>
        <v>0</v>
      </c>
    </row>
    <row r="359" spans="1:11" x14ac:dyDescent="0.2">
      <c r="A359" s="258">
        <f>'Resultaat 2'!B98</f>
        <v>0</v>
      </c>
      <c r="B359" s="138" t="str">
        <f>IFERROR(VLOOKUP(C359,Deelnemersoverzicht!$C$16:$G$66,6,0),"")</f>
        <v/>
      </c>
      <c r="C359" s="138">
        <f>'Resultaat 2'!C98</f>
        <v>0</v>
      </c>
      <c r="D359" s="247">
        <f>'Resultaat 2'!K98</f>
        <v>0</v>
      </c>
      <c r="E359" s="248">
        <f>'Resultaat 2'!L98</f>
        <v>0</v>
      </c>
      <c r="F359" s="138" t="s">
        <v>265</v>
      </c>
      <c r="G359" s="247">
        <f ca="1">VLOOKUP(C359,Financiering!$AO$7:$AS$57,5,0)*E359</f>
        <v>0</v>
      </c>
      <c r="H359" s="249" t="str">
        <f t="shared" si="5"/>
        <v/>
      </c>
      <c r="I359" s="136" t="str">
        <f>'Resultaat 2'!$B$2</f>
        <v>Resultaat 2</v>
      </c>
      <c r="J359" s="138" t="str">
        <f>Deelnemersoverzicht!$C$6</f>
        <v>[wordt door RVO ingevuld]</v>
      </c>
      <c r="K359" s="259">
        <f>Deelnemersoverzicht!$C$9</f>
        <v>0</v>
      </c>
    </row>
    <row r="360" spans="1:11" x14ac:dyDescent="0.2">
      <c r="A360" s="258">
        <f>'Resultaat 2'!B99</f>
        <v>0</v>
      </c>
      <c r="B360" s="138" t="str">
        <f>IFERROR(VLOOKUP(C360,Deelnemersoverzicht!$C$16:$G$66,6,0),"")</f>
        <v/>
      </c>
      <c r="C360" s="138">
        <f>'Resultaat 2'!C99</f>
        <v>0</v>
      </c>
      <c r="D360" s="247">
        <f>'Resultaat 2'!K99</f>
        <v>0</v>
      </c>
      <c r="E360" s="248">
        <f>'Resultaat 2'!L99</f>
        <v>0</v>
      </c>
      <c r="F360" s="138" t="s">
        <v>265</v>
      </c>
      <c r="G360" s="247">
        <f ca="1">VLOOKUP(C360,Financiering!$AO$7:$AS$57,5,0)*E360</f>
        <v>0</v>
      </c>
      <c r="H360" s="249" t="str">
        <f t="shared" si="5"/>
        <v/>
      </c>
      <c r="I360" s="136" t="str">
        <f>'Resultaat 2'!$B$2</f>
        <v>Resultaat 2</v>
      </c>
      <c r="J360" s="138" t="str">
        <f>Deelnemersoverzicht!$C$6</f>
        <v>[wordt door RVO ingevuld]</v>
      </c>
      <c r="K360" s="259">
        <f>Deelnemersoverzicht!$C$9</f>
        <v>0</v>
      </c>
    </row>
    <row r="361" spans="1:11" x14ac:dyDescent="0.2">
      <c r="A361" s="258">
        <f>'Resultaat 2'!B100</f>
        <v>0</v>
      </c>
      <c r="B361" s="138" t="str">
        <f>IFERROR(VLOOKUP(C361,Deelnemersoverzicht!$C$16:$G$66,6,0),"")</f>
        <v/>
      </c>
      <c r="C361" s="138">
        <f>'Resultaat 2'!C100</f>
        <v>0</v>
      </c>
      <c r="D361" s="247">
        <f>'Resultaat 2'!K100</f>
        <v>0</v>
      </c>
      <c r="E361" s="248">
        <f>'Resultaat 2'!L100</f>
        <v>0</v>
      </c>
      <c r="F361" s="138" t="s">
        <v>265</v>
      </c>
      <c r="G361" s="247">
        <f ca="1">VLOOKUP(C361,Financiering!$AO$7:$AS$57,5,0)*E361</f>
        <v>0</v>
      </c>
      <c r="H361" s="249" t="str">
        <f t="shared" si="5"/>
        <v/>
      </c>
      <c r="I361" s="136" t="str">
        <f>'Resultaat 2'!$B$2</f>
        <v>Resultaat 2</v>
      </c>
      <c r="J361" s="138" t="str">
        <f>Deelnemersoverzicht!$C$6</f>
        <v>[wordt door RVO ingevuld]</v>
      </c>
      <c r="K361" s="259">
        <f>Deelnemersoverzicht!$C$9</f>
        <v>0</v>
      </c>
    </row>
    <row r="362" spans="1:11" x14ac:dyDescent="0.2">
      <c r="A362" s="258">
        <f>'Resultaat 2'!B101</f>
        <v>0</v>
      </c>
      <c r="B362" s="138" t="str">
        <f>IFERROR(VLOOKUP(C362,Deelnemersoverzicht!$C$16:$G$66,6,0),"")</f>
        <v/>
      </c>
      <c r="C362" s="138">
        <f>'Resultaat 2'!C101</f>
        <v>0</v>
      </c>
      <c r="D362" s="247">
        <f>'Resultaat 2'!K101</f>
        <v>0</v>
      </c>
      <c r="E362" s="248">
        <f>'Resultaat 2'!L101</f>
        <v>0</v>
      </c>
      <c r="F362" s="138" t="s">
        <v>265</v>
      </c>
      <c r="G362" s="247">
        <f ca="1">VLOOKUP(C362,Financiering!$AO$7:$AS$57,5,0)*E362</f>
        <v>0</v>
      </c>
      <c r="H362" s="249" t="str">
        <f t="shared" si="5"/>
        <v/>
      </c>
      <c r="I362" s="136" t="str">
        <f>'Resultaat 2'!$B$2</f>
        <v>Resultaat 2</v>
      </c>
      <c r="J362" s="138" t="str">
        <f>Deelnemersoverzicht!$C$6</f>
        <v>[wordt door RVO ingevuld]</v>
      </c>
      <c r="K362" s="259">
        <f>Deelnemersoverzicht!$C$9</f>
        <v>0</v>
      </c>
    </row>
    <row r="363" spans="1:11" x14ac:dyDescent="0.2">
      <c r="A363" s="258">
        <f>'Resultaat 2'!B102</f>
        <v>0</v>
      </c>
      <c r="B363" s="138" t="str">
        <f>IFERROR(VLOOKUP(C363,Deelnemersoverzicht!$C$16:$G$66,6,0),"")</f>
        <v/>
      </c>
      <c r="C363" s="138">
        <f>'Resultaat 2'!C102</f>
        <v>0</v>
      </c>
      <c r="D363" s="247">
        <f>'Resultaat 2'!K102</f>
        <v>0</v>
      </c>
      <c r="E363" s="248">
        <f>'Resultaat 2'!L102</f>
        <v>0</v>
      </c>
      <c r="F363" s="138" t="s">
        <v>265</v>
      </c>
      <c r="G363" s="247">
        <f ca="1">VLOOKUP(C363,Financiering!$AO$7:$AS$57,5,0)*E363</f>
        <v>0</v>
      </c>
      <c r="H363" s="249" t="str">
        <f t="shared" si="5"/>
        <v/>
      </c>
      <c r="I363" s="136" t="str">
        <f>'Resultaat 2'!$B$2</f>
        <v>Resultaat 2</v>
      </c>
      <c r="J363" s="138" t="str">
        <f>Deelnemersoverzicht!$C$6</f>
        <v>[wordt door RVO ingevuld]</v>
      </c>
      <c r="K363" s="259">
        <f>Deelnemersoverzicht!$C$9</f>
        <v>0</v>
      </c>
    </row>
    <row r="364" spans="1:11" x14ac:dyDescent="0.2">
      <c r="A364" s="258">
        <f>'Resultaat 2'!B103</f>
        <v>0</v>
      </c>
      <c r="B364" s="138" t="str">
        <f>IFERROR(VLOOKUP(C364,Deelnemersoverzicht!$C$16:$G$66,6,0),"")</f>
        <v/>
      </c>
      <c r="C364" s="138">
        <f>'Resultaat 2'!C103</f>
        <v>0</v>
      </c>
      <c r="D364" s="247">
        <f>'Resultaat 2'!K103</f>
        <v>0</v>
      </c>
      <c r="E364" s="248">
        <f>'Resultaat 2'!L103</f>
        <v>0</v>
      </c>
      <c r="F364" s="138" t="s">
        <v>265</v>
      </c>
      <c r="G364" s="247">
        <f ca="1">VLOOKUP(C364,Financiering!$AO$7:$AS$57,5,0)*E364</f>
        <v>0</v>
      </c>
      <c r="H364" s="249" t="str">
        <f t="shared" si="5"/>
        <v/>
      </c>
      <c r="I364" s="136" t="str">
        <f>'Resultaat 2'!$B$2</f>
        <v>Resultaat 2</v>
      </c>
      <c r="J364" s="138" t="str">
        <f>Deelnemersoverzicht!$C$6</f>
        <v>[wordt door RVO ingevuld]</v>
      </c>
      <c r="K364" s="259">
        <f>Deelnemersoverzicht!$C$9</f>
        <v>0</v>
      </c>
    </row>
    <row r="365" spans="1:11" x14ac:dyDescent="0.2">
      <c r="A365" s="258">
        <f>'Resultaat 2'!B104</f>
        <v>0</v>
      </c>
      <c r="B365" s="138" t="str">
        <f>IFERROR(VLOOKUP(C365,Deelnemersoverzicht!$C$16:$G$66,6,0),"")</f>
        <v/>
      </c>
      <c r="C365" s="138">
        <f>'Resultaat 2'!C104</f>
        <v>0</v>
      </c>
      <c r="D365" s="247">
        <f>'Resultaat 2'!K104</f>
        <v>0</v>
      </c>
      <c r="E365" s="248">
        <f>'Resultaat 2'!L104</f>
        <v>0</v>
      </c>
      <c r="F365" s="138" t="s">
        <v>265</v>
      </c>
      <c r="G365" s="247">
        <f ca="1">VLOOKUP(C365,Financiering!$AO$7:$AS$57,5,0)*E365</f>
        <v>0</v>
      </c>
      <c r="H365" s="249" t="str">
        <f t="shared" si="5"/>
        <v/>
      </c>
      <c r="I365" s="136" t="str">
        <f>'Resultaat 2'!$B$2</f>
        <v>Resultaat 2</v>
      </c>
      <c r="J365" s="138" t="str">
        <f>Deelnemersoverzicht!$C$6</f>
        <v>[wordt door RVO ingevuld]</v>
      </c>
      <c r="K365" s="259">
        <f>Deelnemersoverzicht!$C$9</f>
        <v>0</v>
      </c>
    </row>
    <row r="366" spans="1:11" x14ac:dyDescent="0.2">
      <c r="A366" s="258">
        <f>'Resultaat 2'!B105</f>
        <v>0</v>
      </c>
      <c r="B366" s="138" t="str">
        <f>IFERROR(VLOOKUP(C366,Deelnemersoverzicht!$C$16:$G$66,6,0),"")</f>
        <v/>
      </c>
      <c r="C366" s="138">
        <f>'Resultaat 2'!C105</f>
        <v>0</v>
      </c>
      <c r="D366" s="247">
        <f>'Resultaat 2'!K105</f>
        <v>0</v>
      </c>
      <c r="E366" s="248">
        <f>'Resultaat 2'!L105</f>
        <v>0</v>
      </c>
      <c r="F366" s="138" t="s">
        <v>265</v>
      </c>
      <c r="G366" s="247">
        <f ca="1">VLOOKUP(C366,Financiering!$AO$7:$AS$57,5,0)*E366</f>
        <v>0</v>
      </c>
      <c r="H366" s="249" t="str">
        <f t="shared" si="5"/>
        <v/>
      </c>
      <c r="I366" s="136" t="str">
        <f>'Resultaat 2'!$B$2</f>
        <v>Resultaat 2</v>
      </c>
      <c r="J366" s="138" t="str">
        <f>Deelnemersoverzicht!$C$6</f>
        <v>[wordt door RVO ingevuld]</v>
      </c>
      <c r="K366" s="259">
        <f>Deelnemersoverzicht!$C$9</f>
        <v>0</v>
      </c>
    </row>
    <row r="367" spans="1:11" x14ac:dyDescent="0.2">
      <c r="A367" s="258">
        <f>'Resultaat 2'!B106</f>
        <v>0</v>
      </c>
      <c r="B367" s="138" t="str">
        <f>IFERROR(VLOOKUP(C367,Deelnemersoverzicht!$C$16:$G$66,6,0),"")</f>
        <v/>
      </c>
      <c r="C367" s="138">
        <f>'Resultaat 2'!C106</f>
        <v>0</v>
      </c>
      <c r="D367" s="247">
        <f>'Resultaat 2'!K106</f>
        <v>0</v>
      </c>
      <c r="E367" s="248">
        <f>'Resultaat 2'!L106</f>
        <v>0</v>
      </c>
      <c r="F367" s="138" t="s">
        <v>265</v>
      </c>
      <c r="G367" s="247">
        <f ca="1">VLOOKUP(C367,Financiering!$AO$7:$AS$57,5,0)*E367</f>
        <v>0</v>
      </c>
      <c r="H367" s="249" t="str">
        <f t="shared" si="5"/>
        <v/>
      </c>
      <c r="I367" s="136" t="str">
        <f>'Resultaat 2'!$B$2</f>
        <v>Resultaat 2</v>
      </c>
      <c r="J367" s="138" t="str">
        <f>Deelnemersoverzicht!$C$6</f>
        <v>[wordt door RVO ingevuld]</v>
      </c>
      <c r="K367" s="259">
        <f>Deelnemersoverzicht!$C$9</f>
        <v>0</v>
      </c>
    </row>
    <row r="368" spans="1:11" x14ac:dyDescent="0.2">
      <c r="A368" s="258">
        <f>'Resultaat 2'!B107</f>
        <v>0</v>
      </c>
      <c r="B368" s="138" t="str">
        <f>IFERROR(VLOOKUP(C368,Deelnemersoverzicht!$C$16:$G$66,6,0),"")</f>
        <v/>
      </c>
      <c r="C368" s="138">
        <f>'Resultaat 2'!C107</f>
        <v>0</v>
      </c>
      <c r="D368" s="247">
        <f>'Resultaat 2'!K107</f>
        <v>0</v>
      </c>
      <c r="E368" s="248">
        <f>'Resultaat 2'!L107</f>
        <v>0</v>
      </c>
      <c r="F368" s="138" t="s">
        <v>265</v>
      </c>
      <c r="G368" s="247">
        <f ca="1">VLOOKUP(C368,Financiering!$AO$7:$AS$57,5,0)*E368</f>
        <v>0</v>
      </c>
      <c r="H368" s="249" t="str">
        <f t="shared" si="5"/>
        <v/>
      </c>
      <c r="I368" s="136" t="str">
        <f>'Resultaat 2'!$B$2</f>
        <v>Resultaat 2</v>
      </c>
      <c r="J368" s="138" t="str">
        <f>Deelnemersoverzicht!$C$6</f>
        <v>[wordt door RVO ingevuld]</v>
      </c>
      <c r="K368" s="259">
        <f>Deelnemersoverzicht!$C$9</f>
        <v>0</v>
      </c>
    </row>
    <row r="369" spans="1:11" x14ac:dyDescent="0.2">
      <c r="A369" s="258">
        <f>'Resultaat 2'!B108</f>
        <v>0</v>
      </c>
      <c r="B369" s="138" t="str">
        <f>IFERROR(VLOOKUP(C369,Deelnemersoverzicht!$C$16:$G$66,6,0),"")</f>
        <v/>
      </c>
      <c r="C369" s="138">
        <f>'Resultaat 2'!C108</f>
        <v>0</v>
      </c>
      <c r="D369" s="247">
        <f>'Resultaat 2'!K108</f>
        <v>0</v>
      </c>
      <c r="E369" s="248">
        <f>'Resultaat 2'!L108</f>
        <v>0</v>
      </c>
      <c r="F369" s="138" t="s">
        <v>265</v>
      </c>
      <c r="G369" s="247">
        <f ca="1">VLOOKUP(C369,Financiering!$AO$7:$AS$57,5,0)*E369</f>
        <v>0</v>
      </c>
      <c r="H369" s="249" t="str">
        <f t="shared" si="5"/>
        <v/>
      </c>
      <c r="I369" s="136" t="str">
        <f>'Resultaat 2'!$B$2</f>
        <v>Resultaat 2</v>
      </c>
      <c r="J369" s="138" t="str">
        <f>Deelnemersoverzicht!$C$6</f>
        <v>[wordt door RVO ingevuld]</v>
      </c>
      <c r="K369" s="259">
        <f>Deelnemersoverzicht!$C$9</f>
        <v>0</v>
      </c>
    </row>
    <row r="370" spans="1:11" x14ac:dyDescent="0.2">
      <c r="A370" s="258">
        <f>'Resultaat 2'!B109</f>
        <v>0</v>
      </c>
      <c r="B370" s="138" t="str">
        <f>IFERROR(VLOOKUP(C370,Deelnemersoverzicht!$C$16:$G$66,6,0),"")</f>
        <v/>
      </c>
      <c r="C370" s="138">
        <f>'Resultaat 2'!C109</f>
        <v>0</v>
      </c>
      <c r="D370" s="247">
        <f>'Resultaat 2'!K109</f>
        <v>0</v>
      </c>
      <c r="E370" s="248">
        <f>'Resultaat 2'!L109</f>
        <v>0</v>
      </c>
      <c r="F370" s="138" t="s">
        <v>265</v>
      </c>
      <c r="G370" s="247">
        <f ca="1">VLOOKUP(C370,Financiering!$AO$7:$AS$57,5,0)*E370</f>
        <v>0</v>
      </c>
      <c r="H370" s="249" t="str">
        <f t="shared" si="5"/>
        <v/>
      </c>
      <c r="I370" s="136" t="str">
        <f>'Resultaat 2'!$B$2</f>
        <v>Resultaat 2</v>
      </c>
      <c r="J370" s="138" t="str">
        <f>Deelnemersoverzicht!$C$6</f>
        <v>[wordt door RVO ingevuld]</v>
      </c>
      <c r="K370" s="259">
        <f>Deelnemersoverzicht!$C$9</f>
        <v>0</v>
      </c>
    </row>
    <row r="371" spans="1:11" x14ac:dyDescent="0.2">
      <c r="A371" s="258">
        <f>'Resultaat 2'!B110</f>
        <v>0</v>
      </c>
      <c r="B371" s="138" t="str">
        <f>IFERROR(VLOOKUP(C371,Deelnemersoverzicht!$C$16:$G$66,6,0),"")</f>
        <v/>
      </c>
      <c r="C371" s="138">
        <f>'Resultaat 2'!C110</f>
        <v>0</v>
      </c>
      <c r="D371" s="247">
        <f>'Resultaat 2'!K110</f>
        <v>0</v>
      </c>
      <c r="E371" s="248">
        <f>'Resultaat 2'!L110</f>
        <v>0</v>
      </c>
      <c r="F371" s="138" t="s">
        <v>265</v>
      </c>
      <c r="G371" s="247">
        <f ca="1">VLOOKUP(C371,Financiering!$AO$7:$AS$57,5,0)*E371</f>
        <v>0</v>
      </c>
      <c r="H371" s="249" t="str">
        <f t="shared" si="5"/>
        <v/>
      </c>
      <c r="I371" s="136" t="str">
        <f>'Resultaat 2'!$B$2</f>
        <v>Resultaat 2</v>
      </c>
      <c r="J371" s="138" t="str">
        <f>Deelnemersoverzicht!$C$6</f>
        <v>[wordt door RVO ingevuld]</v>
      </c>
      <c r="K371" s="259">
        <f>Deelnemersoverzicht!$C$9</f>
        <v>0</v>
      </c>
    </row>
    <row r="372" spans="1:11" x14ac:dyDescent="0.2">
      <c r="A372" s="258">
        <f>'Resultaat 2'!B111</f>
        <v>0</v>
      </c>
      <c r="B372" s="138" t="str">
        <f>IFERROR(VLOOKUP(C372,Deelnemersoverzicht!$C$16:$G$66,6,0),"")</f>
        <v/>
      </c>
      <c r="C372" s="138">
        <f>'Resultaat 2'!C111</f>
        <v>0</v>
      </c>
      <c r="D372" s="247">
        <f>'Resultaat 2'!K111</f>
        <v>0</v>
      </c>
      <c r="E372" s="248">
        <f>'Resultaat 2'!L111</f>
        <v>0</v>
      </c>
      <c r="F372" s="138" t="s">
        <v>265</v>
      </c>
      <c r="G372" s="247">
        <f ca="1">VLOOKUP(C372,Financiering!$AO$7:$AS$57,5,0)*E372</f>
        <v>0</v>
      </c>
      <c r="H372" s="249" t="str">
        <f t="shared" si="5"/>
        <v/>
      </c>
      <c r="I372" s="136" t="str">
        <f>'Resultaat 2'!$B$2</f>
        <v>Resultaat 2</v>
      </c>
      <c r="J372" s="138" t="str">
        <f>Deelnemersoverzicht!$C$6</f>
        <v>[wordt door RVO ingevuld]</v>
      </c>
      <c r="K372" s="259">
        <f>Deelnemersoverzicht!$C$9</f>
        <v>0</v>
      </c>
    </row>
    <row r="373" spans="1:11" x14ac:dyDescent="0.2">
      <c r="A373" s="258">
        <f>'Resultaat 2'!B112</f>
        <v>0</v>
      </c>
      <c r="B373" s="138" t="str">
        <f>IFERROR(VLOOKUP(C373,Deelnemersoverzicht!$C$16:$G$66,6,0),"")</f>
        <v/>
      </c>
      <c r="C373" s="138">
        <f>'Resultaat 2'!C112</f>
        <v>0</v>
      </c>
      <c r="D373" s="247">
        <f>'Resultaat 2'!K112</f>
        <v>0</v>
      </c>
      <c r="E373" s="248">
        <f>'Resultaat 2'!L112</f>
        <v>0</v>
      </c>
      <c r="F373" s="138" t="s">
        <v>265</v>
      </c>
      <c r="G373" s="247">
        <f ca="1">VLOOKUP(C373,Financiering!$AO$7:$AS$57,5,0)*E373</f>
        <v>0</v>
      </c>
      <c r="H373" s="249" t="str">
        <f t="shared" si="5"/>
        <v/>
      </c>
      <c r="I373" s="136" t="str">
        <f>'Resultaat 2'!$B$2</f>
        <v>Resultaat 2</v>
      </c>
      <c r="J373" s="138" t="str">
        <f>Deelnemersoverzicht!$C$6</f>
        <v>[wordt door RVO ingevuld]</v>
      </c>
      <c r="K373" s="259">
        <f>Deelnemersoverzicht!$C$9</f>
        <v>0</v>
      </c>
    </row>
    <row r="374" spans="1:11" x14ac:dyDescent="0.2">
      <c r="A374" s="258">
        <f>'Resultaat 2'!B113</f>
        <v>0</v>
      </c>
      <c r="B374" s="138" t="str">
        <f>IFERROR(VLOOKUP(C374,Deelnemersoverzicht!$C$16:$G$66,6,0),"")</f>
        <v/>
      </c>
      <c r="C374" s="138">
        <f>'Resultaat 2'!C113</f>
        <v>0</v>
      </c>
      <c r="D374" s="247">
        <f>'Resultaat 2'!K113</f>
        <v>0</v>
      </c>
      <c r="E374" s="248">
        <f>'Resultaat 2'!L113</f>
        <v>0</v>
      </c>
      <c r="F374" s="138" t="s">
        <v>265</v>
      </c>
      <c r="G374" s="247">
        <f ca="1">VLOOKUP(C374,Financiering!$AO$7:$AS$57,5,0)*E374</f>
        <v>0</v>
      </c>
      <c r="H374" s="249" t="str">
        <f t="shared" si="5"/>
        <v/>
      </c>
      <c r="I374" s="136" t="str">
        <f>'Resultaat 2'!$B$2</f>
        <v>Resultaat 2</v>
      </c>
      <c r="J374" s="138" t="str">
        <f>Deelnemersoverzicht!$C$6</f>
        <v>[wordt door RVO ingevuld]</v>
      </c>
      <c r="K374" s="259">
        <f>Deelnemersoverzicht!$C$9</f>
        <v>0</v>
      </c>
    </row>
    <row r="375" spans="1:11" x14ac:dyDescent="0.2">
      <c r="A375" s="258">
        <f>'Resultaat 2'!B114</f>
        <v>0</v>
      </c>
      <c r="B375" s="138" t="str">
        <f>IFERROR(VLOOKUP(C375,Deelnemersoverzicht!$C$16:$G$66,6,0),"")</f>
        <v/>
      </c>
      <c r="C375" s="138">
        <f>'Resultaat 2'!C114</f>
        <v>0</v>
      </c>
      <c r="D375" s="247">
        <f>'Resultaat 2'!K114</f>
        <v>0</v>
      </c>
      <c r="E375" s="248">
        <f>'Resultaat 2'!L114</f>
        <v>0</v>
      </c>
      <c r="F375" s="138" t="s">
        <v>265</v>
      </c>
      <c r="G375" s="247">
        <f ca="1">VLOOKUP(C375,Financiering!$AO$7:$AS$57,5,0)*E375</f>
        <v>0</v>
      </c>
      <c r="H375" s="249" t="str">
        <f t="shared" si="5"/>
        <v/>
      </c>
      <c r="I375" s="136" t="str">
        <f>'Resultaat 2'!$B$2</f>
        <v>Resultaat 2</v>
      </c>
      <c r="J375" s="138" t="str">
        <f>Deelnemersoverzicht!$C$6</f>
        <v>[wordt door RVO ingevuld]</v>
      </c>
      <c r="K375" s="259">
        <f>Deelnemersoverzicht!$C$9</f>
        <v>0</v>
      </c>
    </row>
    <row r="376" spans="1:11" x14ac:dyDescent="0.2">
      <c r="A376" s="258">
        <f>'Resultaat 2'!B115</f>
        <v>0</v>
      </c>
      <c r="B376" s="138" t="str">
        <f>IFERROR(VLOOKUP(C376,Deelnemersoverzicht!$C$16:$G$66,6,0),"")</f>
        <v/>
      </c>
      <c r="C376" s="138">
        <f>'Resultaat 2'!C115</f>
        <v>0</v>
      </c>
      <c r="D376" s="247">
        <f>'Resultaat 2'!K115</f>
        <v>0</v>
      </c>
      <c r="E376" s="248">
        <f>'Resultaat 2'!L115</f>
        <v>0</v>
      </c>
      <c r="F376" s="138" t="s">
        <v>265</v>
      </c>
      <c r="G376" s="247">
        <f ca="1">VLOOKUP(C376,Financiering!$AO$7:$AS$57,5,0)*E376</f>
        <v>0</v>
      </c>
      <c r="H376" s="249" t="str">
        <f t="shared" si="5"/>
        <v/>
      </c>
      <c r="I376" s="136" t="str">
        <f>'Resultaat 2'!$B$2</f>
        <v>Resultaat 2</v>
      </c>
      <c r="J376" s="138" t="str">
        <f>Deelnemersoverzicht!$C$6</f>
        <v>[wordt door RVO ingevuld]</v>
      </c>
      <c r="K376" s="259">
        <f>Deelnemersoverzicht!$C$9</f>
        <v>0</v>
      </c>
    </row>
    <row r="377" spans="1:11" x14ac:dyDescent="0.2">
      <c r="A377" s="258">
        <f>'Resultaat 2'!B116</f>
        <v>0</v>
      </c>
      <c r="B377" s="138" t="str">
        <f>IFERROR(VLOOKUP(C377,Deelnemersoverzicht!$C$16:$G$66,6,0),"")</f>
        <v/>
      </c>
      <c r="C377" s="138">
        <f>'Resultaat 2'!C116</f>
        <v>0</v>
      </c>
      <c r="D377" s="247">
        <f>'Resultaat 2'!K116</f>
        <v>0</v>
      </c>
      <c r="E377" s="248">
        <f>'Resultaat 2'!L116</f>
        <v>0</v>
      </c>
      <c r="F377" s="138" t="s">
        <v>265</v>
      </c>
      <c r="G377" s="247">
        <f ca="1">VLOOKUP(C377,Financiering!$AO$7:$AS$57,5,0)*E377</f>
        <v>0</v>
      </c>
      <c r="H377" s="249" t="str">
        <f t="shared" si="5"/>
        <v/>
      </c>
      <c r="I377" s="136" t="str">
        <f>'Resultaat 2'!$B$2</f>
        <v>Resultaat 2</v>
      </c>
      <c r="J377" s="138" t="str">
        <f>Deelnemersoverzicht!$C$6</f>
        <v>[wordt door RVO ingevuld]</v>
      </c>
      <c r="K377" s="259">
        <f>Deelnemersoverzicht!$C$9</f>
        <v>0</v>
      </c>
    </row>
    <row r="378" spans="1:11" x14ac:dyDescent="0.2">
      <c r="A378" s="258">
        <f>'Resultaat 2'!B117</f>
        <v>0</v>
      </c>
      <c r="B378" s="138" t="str">
        <f>IFERROR(VLOOKUP(C378,Deelnemersoverzicht!$C$16:$G$66,6,0),"")</f>
        <v/>
      </c>
      <c r="C378" s="138">
        <f>'Resultaat 2'!C117</f>
        <v>0</v>
      </c>
      <c r="D378" s="247">
        <f>'Resultaat 2'!K117</f>
        <v>0</v>
      </c>
      <c r="E378" s="248">
        <f>'Resultaat 2'!L117</f>
        <v>0</v>
      </c>
      <c r="F378" s="138" t="s">
        <v>265</v>
      </c>
      <c r="G378" s="247">
        <f ca="1">VLOOKUP(C378,Financiering!$AO$7:$AS$57,5,0)*E378</f>
        <v>0</v>
      </c>
      <c r="H378" s="249" t="str">
        <f t="shared" si="5"/>
        <v/>
      </c>
      <c r="I378" s="136" t="str">
        <f>'Resultaat 2'!$B$2</f>
        <v>Resultaat 2</v>
      </c>
      <c r="J378" s="138" t="str">
        <f>Deelnemersoverzicht!$C$6</f>
        <v>[wordt door RVO ingevuld]</v>
      </c>
      <c r="K378" s="259">
        <f>Deelnemersoverzicht!$C$9</f>
        <v>0</v>
      </c>
    </row>
    <row r="379" spans="1:11" x14ac:dyDescent="0.2">
      <c r="A379" s="258">
        <f>'Resultaat 2'!B118</f>
        <v>0</v>
      </c>
      <c r="B379" s="138" t="str">
        <f>IFERROR(VLOOKUP(C379,Deelnemersoverzicht!$C$16:$G$66,6,0),"")</f>
        <v/>
      </c>
      <c r="C379" s="138">
        <f>'Resultaat 2'!C118</f>
        <v>0</v>
      </c>
      <c r="D379" s="247">
        <f>'Resultaat 2'!K118</f>
        <v>0</v>
      </c>
      <c r="E379" s="248">
        <f>'Resultaat 2'!L118</f>
        <v>0</v>
      </c>
      <c r="F379" s="138" t="s">
        <v>265</v>
      </c>
      <c r="G379" s="247">
        <f ca="1">VLOOKUP(C379,Financiering!$AO$7:$AS$57,5,0)*E379</f>
        <v>0</v>
      </c>
      <c r="H379" s="249" t="str">
        <f t="shared" si="5"/>
        <v/>
      </c>
      <c r="I379" s="136" t="str">
        <f>'Resultaat 2'!$B$2</f>
        <v>Resultaat 2</v>
      </c>
      <c r="J379" s="138" t="str">
        <f>Deelnemersoverzicht!$C$6</f>
        <v>[wordt door RVO ingevuld]</v>
      </c>
      <c r="K379" s="259">
        <f>Deelnemersoverzicht!$C$9</f>
        <v>0</v>
      </c>
    </row>
    <row r="380" spans="1:11" x14ac:dyDescent="0.2">
      <c r="A380" s="258">
        <f>'Resultaat 2'!B119</f>
        <v>0</v>
      </c>
      <c r="B380" s="138" t="str">
        <f>IFERROR(VLOOKUP(C380,Deelnemersoverzicht!$C$16:$G$66,6,0),"")</f>
        <v/>
      </c>
      <c r="C380" s="138">
        <f>'Resultaat 2'!C119</f>
        <v>0</v>
      </c>
      <c r="D380" s="247">
        <f>'Resultaat 2'!K119</f>
        <v>0</v>
      </c>
      <c r="E380" s="248">
        <f>'Resultaat 2'!L119</f>
        <v>0</v>
      </c>
      <c r="F380" s="138" t="s">
        <v>265</v>
      </c>
      <c r="G380" s="247">
        <f ca="1">VLOOKUP(C380,Financiering!$AO$7:$AS$57,5,0)*E380</f>
        <v>0</v>
      </c>
      <c r="H380" s="249" t="str">
        <f t="shared" si="5"/>
        <v/>
      </c>
      <c r="I380" s="136" t="str">
        <f>'Resultaat 2'!$B$2</f>
        <v>Resultaat 2</v>
      </c>
      <c r="J380" s="138" t="str">
        <f>Deelnemersoverzicht!$C$6</f>
        <v>[wordt door RVO ingevuld]</v>
      </c>
      <c r="K380" s="259">
        <f>Deelnemersoverzicht!$C$9</f>
        <v>0</v>
      </c>
    </row>
    <row r="381" spans="1:11" x14ac:dyDescent="0.2">
      <c r="A381" s="258">
        <f>'Resultaat 2'!B120</f>
        <v>0</v>
      </c>
      <c r="B381" s="138" t="str">
        <f>IFERROR(VLOOKUP(C381,Deelnemersoverzicht!$C$16:$G$66,6,0),"")</f>
        <v/>
      </c>
      <c r="C381" s="138">
        <f>'Resultaat 2'!C120</f>
        <v>0</v>
      </c>
      <c r="D381" s="247">
        <f>'Resultaat 2'!K120</f>
        <v>0</v>
      </c>
      <c r="E381" s="248">
        <f>'Resultaat 2'!L120</f>
        <v>0</v>
      </c>
      <c r="F381" s="138" t="s">
        <v>265</v>
      </c>
      <c r="G381" s="247">
        <f ca="1">VLOOKUP(C381,Financiering!$AO$7:$AS$57,5,0)*E381</f>
        <v>0</v>
      </c>
      <c r="H381" s="249" t="str">
        <f t="shared" si="5"/>
        <v/>
      </c>
      <c r="I381" s="136" t="str">
        <f>'Resultaat 2'!$B$2</f>
        <v>Resultaat 2</v>
      </c>
      <c r="J381" s="138" t="str">
        <f>Deelnemersoverzicht!$C$6</f>
        <v>[wordt door RVO ingevuld]</v>
      </c>
      <c r="K381" s="259">
        <f>Deelnemersoverzicht!$C$9</f>
        <v>0</v>
      </c>
    </row>
    <row r="382" spans="1:11" x14ac:dyDescent="0.2">
      <c r="A382" s="258">
        <f>'Resultaat 2'!B121</f>
        <v>0</v>
      </c>
      <c r="B382" s="138" t="str">
        <f>IFERROR(VLOOKUP(C382,Deelnemersoverzicht!$C$16:$G$66,6,0),"")</f>
        <v/>
      </c>
      <c r="C382" s="138">
        <f>'Resultaat 2'!C121</f>
        <v>0</v>
      </c>
      <c r="D382" s="247">
        <f>'Resultaat 2'!K121</f>
        <v>0</v>
      </c>
      <c r="E382" s="248">
        <f>'Resultaat 2'!L121</f>
        <v>0</v>
      </c>
      <c r="F382" s="138" t="s">
        <v>265</v>
      </c>
      <c r="G382" s="247">
        <f ca="1">VLOOKUP(C382,Financiering!$AO$7:$AS$57,5,0)*E382</f>
        <v>0</v>
      </c>
      <c r="H382" s="249" t="str">
        <f t="shared" si="5"/>
        <v/>
      </c>
      <c r="I382" s="136" t="str">
        <f>'Resultaat 2'!$B$2</f>
        <v>Resultaat 2</v>
      </c>
      <c r="J382" s="138" t="str">
        <f>Deelnemersoverzicht!$C$6</f>
        <v>[wordt door RVO ingevuld]</v>
      </c>
      <c r="K382" s="259">
        <f>Deelnemersoverzicht!$C$9</f>
        <v>0</v>
      </c>
    </row>
    <row r="383" spans="1:11" x14ac:dyDescent="0.2">
      <c r="A383" s="258">
        <f>'Resultaat 2'!B122</f>
        <v>0</v>
      </c>
      <c r="B383" s="138" t="str">
        <f>IFERROR(VLOOKUP(C383,Deelnemersoverzicht!$C$16:$G$66,6,0),"")</f>
        <v/>
      </c>
      <c r="C383" s="138">
        <f>'Resultaat 2'!C122</f>
        <v>0</v>
      </c>
      <c r="D383" s="247">
        <f>'Resultaat 2'!K122</f>
        <v>0</v>
      </c>
      <c r="E383" s="248">
        <f>'Resultaat 2'!L122</f>
        <v>0</v>
      </c>
      <c r="F383" s="138" t="s">
        <v>265</v>
      </c>
      <c r="G383" s="247">
        <f ca="1">VLOOKUP(C383,Financiering!$AO$7:$AS$57,5,0)*E383</f>
        <v>0</v>
      </c>
      <c r="H383" s="249" t="str">
        <f t="shared" si="5"/>
        <v/>
      </c>
      <c r="I383" s="136" t="str">
        <f>'Resultaat 2'!$B$2</f>
        <v>Resultaat 2</v>
      </c>
      <c r="J383" s="138" t="str">
        <f>Deelnemersoverzicht!$C$6</f>
        <v>[wordt door RVO ingevuld]</v>
      </c>
      <c r="K383" s="259">
        <f>Deelnemersoverzicht!$C$9</f>
        <v>0</v>
      </c>
    </row>
    <row r="384" spans="1:11" x14ac:dyDescent="0.2">
      <c r="A384" s="258">
        <f>'Resultaat 2'!B123</f>
        <v>0</v>
      </c>
      <c r="B384" s="138" t="str">
        <f>IFERROR(VLOOKUP(C384,Deelnemersoverzicht!$C$16:$G$66,6,0),"")</f>
        <v/>
      </c>
      <c r="C384" s="138">
        <f>'Resultaat 2'!C123</f>
        <v>0</v>
      </c>
      <c r="D384" s="247">
        <f>'Resultaat 2'!K123</f>
        <v>0</v>
      </c>
      <c r="E384" s="248">
        <f>'Resultaat 2'!L123</f>
        <v>0</v>
      </c>
      <c r="F384" s="138" t="s">
        <v>265</v>
      </c>
      <c r="G384" s="247">
        <f ca="1">VLOOKUP(C384,Financiering!$AO$7:$AS$57,5,0)*E384</f>
        <v>0</v>
      </c>
      <c r="H384" s="249" t="str">
        <f t="shared" si="5"/>
        <v/>
      </c>
      <c r="I384" s="136" t="str">
        <f>'Resultaat 2'!$B$2</f>
        <v>Resultaat 2</v>
      </c>
      <c r="J384" s="138" t="str">
        <f>Deelnemersoverzicht!$C$6</f>
        <v>[wordt door RVO ingevuld]</v>
      </c>
      <c r="K384" s="259">
        <f>Deelnemersoverzicht!$C$9</f>
        <v>0</v>
      </c>
    </row>
    <row r="385" spans="1:11" x14ac:dyDescent="0.2">
      <c r="A385" s="258">
        <f>'Resultaat 2'!B124</f>
        <v>0</v>
      </c>
      <c r="B385" s="138" t="str">
        <f>IFERROR(VLOOKUP(C385,Deelnemersoverzicht!$C$16:$G$66,6,0),"")</f>
        <v/>
      </c>
      <c r="C385" s="138">
        <f>'Resultaat 2'!C124</f>
        <v>0</v>
      </c>
      <c r="D385" s="247">
        <f>'Resultaat 2'!K124</f>
        <v>0</v>
      </c>
      <c r="E385" s="248">
        <f>'Resultaat 2'!L124</f>
        <v>0</v>
      </c>
      <c r="F385" s="138" t="s">
        <v>265</v>
      </c>
      <c r="G385" s="247">
        <f ca="1">VLOOKUP(C385,Financiering!$AO$7:$AS$57,5,0)*E385</f>
        <v>0</v>
      </c>
      <c r="H385" s="249" t="str">
        <f t="shared" si="5"/>
        <v/>
      </c>
      <c r="I385" s="136" t="str">
        <f>'Resultaat 2'!$B$2</f>
        <v>Resultaat 2</v>
      </c>
      <c r="J385" s="138" t="str">
        <f>Deelnemersoverzicht!$C$6</f>
        <v>[wordt door RVO ingevuld]</v>
      </c>
      <c r="K385" s="259">
        <f>Deelnemersoverzicht!$C$9</f>
        <v>0</v>
      </c>
    </row>
    <row r="386" spans="1:11" x14ac:dyDescent="0.2">
      <c r="A386" s="258">
        <f>'Resultaat 2'!B125</f>
        <v>0</v>
      </c>
      <c r="B386" s="138" t="str">
        <f>IFERROR(VLOOKUP(C386,Deelnemersoverzicht!$C$16:$G$66,6,0),"")</f>
        <v/>
      </c>
      <c r="C386" s="138">
        <f>'Resultaat 2'!C125</f>
        <v>0</v>
      </c>
      <c r="D386" s="247">
        <f>'Resultaat 2'!K125</f>
        <v>0</v>
      </c>
      <c r="E386" s="248">
        <f>'Resultaat 2'!L125</f>
        <v>0</v>
      </c>
      <c r="F386" s="138" t="s">
        <v>265</v>
      </c>
      <c r="G386" s="247">
        <f ca="1">VLOOKUP(C386,Financiering!$AO$7:$AS$57,5,0)*E386</f>
        <v>0</v>
      </c>
      <c r="H386" s="249" t="str">
        <f t="shared" ref="H386:H449" si="6">IFERROR((HLOOKUP(D386,$O$1:$R$52,VLOOKUP(C386,$M$2:$R$52,2,0)+1,0)*E386),"")</f>
        <v/>
      </c>
      <c r="I386" s="136" t="str">
        <f>'Resultaat 2'!$B$2</f>
        <v>Resultaat 2</v>
      </c>
      <c r="J386" s="138" t="str">
        <f>Deelnemersoverzicht!$C$6</f>
        <v>[wordt door RVO ingevuld]</v>
      </c>
      <c r="K386" s="259">
        <f>Deelnemersoverzicht!$C$9</f>
        <v>0</v>
      </c>
    </row>
    <row r="387" spans="1:11" x14ac:dyDescent="0.2">
      <c r="A387" s="258">
        <f>'Resultaat 2'!B126</f>
        <v>0</v>
      </c>
      <c r="B387" s="138" t="str">
        <f>IFERROR(VLOOKUP(C387,Deelnemersoverzicht!$C$16:$G$66,6,0),"")</f>
        <v/>
      </c>
      <c r="C387" s="138">
        <f>'Resultaat 2'!C126</f>
        <v>0</v>
      </c>
      <c r="D387" s="247">
        <f>'Resultaat 2'!K126</f>
        <v>0</v>
      </c>
      <c r="E387" s="248">
        <f>'Resultaat 2'!L126</f>
        <v>0</v>
      </c>
      <c r="F387" s="138" t="s">
        <v>265</v>
      </c>
      <c r="G387" s="247">
        <f ca="1">VLOOKUP(C387,Financiering!$AO$7:$AS$57,5,0)*E387</f>
        <v>0</v>
      </c>
      <c r="H387" s="249" t="str">
        <f t="shared" si="6"/>
        <v/>
      </c>
      <c r="I387" s="136" t="str">
        <f>'Resultaat 2'!$B$2</f>
        <v>Resultaat 2</v>
      </c>
      <c r="J387" s="138" t="str">
        <f>Deelnemersoverzicht!$C$6</f>
        <v>[wordt door RVO ingevuld]</v>
      </c>
      <c r="K387" s="259">
        <f>Deelnemersoverzicht!$C$9</f>
        <v>0</v>
      </c>
    </row>
    <row r="388" spans="1:11" x14ac:dyDescent="0.2">
      <c r="A388" s="258">
        <f>'Resultaat 2'!B127</f>
        <v>0</v>
      </c>
      <c r="B388" s="138" t="str">
        <f>IFERROR(VLOOKUP(C388,Deelnemersoverzicht!$C$16:$G$66,6,0),"")</f>
        <v/>
      </c>
      <c r="C388" s="138">
        <f>'Resultaat 2'!C127</f>
        <v>0</v>
      </c>
      <c r="D388" s="247">
        <f>'Resultaat 2'!K127</f>
        <v>0</v>
      </c>
      <c r="E388" s="248">
        <f>'Resultaat 2'!L127</f>
        <v>0</v>
      </c>
      <c r="F388" s="138" t="s">
        <v>265</v>
      </c>
      <c r="G388" s="247">
        <f ca="1">VLOOKUP(C388,Financiering!$AO$7:$AS$57,5,0)*E388</f>
        <v>0</v>
      </c>
      <c r="H388" s="249" t="str">
        <f t="shared" si="6"/>
        <v/>
      </c>
      <c r="I388" s="136" t="str">
        <f>'Resultaat 2'!$B$2</f>
        <v>Resultaat 2</v>
      </c>
      <c r="J388" s="138" t="str">
        <f>Deelnemersoverzicht!$C$6</f>
        <v>[wordt door RVO ingevuld]</v>
      </c>
      <c r="K388" s="259">
        <f>Deelnemersoverzicht!$C$9</f>
        <v>0</v>
      </c>
    </row>
    <row r="389" spans="1:11" x14ac:dyDescent="0.2">
      <c r="A389" s="258">
        <f>'Resultaat 2'!B128</f>
        <v>0</v>
      </c>
      <c r="B389" s="138" t="str">
        <f>IFERROR(VLOOKUP(C389,Deelnemersoverzicht!$C$16:$G$66,6,0),"")</f>
        <v/>
      </c>
      <c r="C389" s="138">
        <f>'Resultaat 2'!C128</f>
        <v>0</v>
      </c>
      <c r="D389" s="247">
        <f>'Resultaat 2'!K128</f>
        <v>0</v>
      </c>
      <c r="E389" s="248">
        <f>'Resultaat 2'!L128</f>
        <v>0</v>
      </c>
      <c r="F389" s="138" t="s">
        <v>265</v>
      </c>
      <c r="G389" s="247">
        <f ca="1">VLOOKUP(C389,Financiering!$AO$7:$AS$57,5,0)*E389</f>
        <v>0</v>
      </c>
      <c r="H389" s="249" t="str">
        <f t="shared" si="6"/>
        <v/>
      </c>
      <c r="I389" s="136" t="str">
        <f>'Resultaat 2'!$B$2</f>
        <v>Resultaat 2</v>
      </c>
      <c r="J389" s="138" t="str">
        <f>Deelnemersoverzicht!$C$6</f>
        <v>[wordt door RVO ingevuld]</v>
      </c>
      <c r="K389" s="259">
        <f>Deelnemersoverzicht!$C$9</f>
        <v>0</v>
      </c>
    </row>
    <row r="390" spans="1:11" x14ac:dyDescent="0.2">
      <c r="A390" s="258">
        <f>'Resultaat 2'!B129</f>
        <v>0</v>
      </c>
      <c r="B390" s="138" t="str">
        <f>IFERROR(VLOOKUP(C390,Deelnemersoverzicht!$C$16:$G$66,6,0),"")</f>
        <v/>
      </c>
      <c r="C390" s="138">
        <f>'Resultaat 2'!C129</f>
        <v>0</v>
      </c>
      <c r="D390" s="247">
        <f>'Resultaat 2'!K129</f>
        <v>0</v>
      </c>
      <c r="E390" s="248">
        <f>'Resultaat 2'!L129</f>
        <v>0</v>
      </c>
      <c r="F390" s="138" t="s">
        <v>265</v>
      </c>
      <c r="G390" s="247">
        <f ca="1">VLOOKUP(C390,Financiering!$AO$7:$AS$57,5,0)*E390</f>
        <v>0</v>
      </c>
      <c r="H390" s="249" t="str">
        <f t="shared" si="6"/>
        <v/>
      </c>
      <c r="I390" s="136" t="str">
        <f>'Resultaat 2'!$B$2</f>
        <v>Resultaat 2</v>
      </c>
      <c r="J390" s="138" t="str">
        <f>Deelnemersoverzicht!$C$6</f>
        <v>[wordt door RVO ingevuld]</v>
      </c>
      <c r="K390" s="259">
        <f>Deelnemersoverzicht!$C$9</f>
        <v>0</v>
      </c>
    </row>
    <row r="391" spans="1:11" x14ac:dyDescent="0.2">
      <c r="A391" s="258">
        <f>'Resultaat 2'!B130</f>
        <v>0</v>
      </c>
      <c r="B391" s="138" t="str">
        <f>IFERROR(VLOOKUP(C391,Deelnemersoverzicht!$C$16:$G$66,6,0),"")</f>
        <v/>
      </c>
      <c r="C391" s="138">
        <f>'Resultaat 2'!C130</f>
        <v>0</v>
      </c>
      <c r="D391" s="247">
        <f>'Resultaat 2'!K130</f>
        <v>0</v>
      </c>
      <c r="E391" s="248">
        <f>'Resultaat 2'!L130</f>
        <v>0</v>
      </c>
      <c r="F391" s="138" t="s">
        <v>265</v>
      </c>
      <c r="G391" s="247">
        <f ca="1">VLOOKUP(C391,Financiering!$AO$7:$AS$57,5,0)*E391</f>
        <v>0</v>
      </c>
      <c r="H391" s="249" t="str">
        <f t="shared" si="6"/>
        <v/>
      </c>
      <c r="I391" s="136" t="str">
        <f>'Resultaat 2'!$B$2</f>
        <v>Resultaat 2</v>
      </c>
      <c r="J391" s="138" t="str">
        <f>Deelnemersoverzicht!$C$6</f>
        <v>[wordt door RVO ingevuld]</v>
      </c>
      <c r="K391" s="259">
        <f>Deelnemersoverzicht!$C$9</f>
        <v>0</v>
      </c>
    </row>
    <row r="392" spans="1:11" x14ac:dyDescent="0.2">
      <c r="A392" s="258">
        <f>'Resultaat 2'!B131</f>
        <v>0</v>
      </c>
      <c r="B392" s="138" t="str">
        <f>IFERROR(VLOOKUP(C392,Deelnemersoverzicht!$C$16:$G$66,6,0),"")</f>
        <v/>
      </c>
      <c r="C392" s="138">
        <f>'Resultaat 2'!C131</f>
        <v>0</v>
      </c>
      <c r="D392" s="247">
        <f>'Resultaat 2'!K131</f>
        <v>0</v>
      </c>
      <c r="E392" s="248">
        <f>'Resultaat 2'!L131</f>
        <v>0</v>
      </c>
      <c r="F392" s="138" t="s">
        <v>265</v>
      </c>
      <c r="G392" s="247">
        <f ca="1">VLOOKUP(C392,Financiering!$AO$7:$AS$57,5,0)*E392</f>
        <v>0</v>
      </c>
      <c r="H392" s="249" t="str">
        <f t="shared" si="6"/>
        <v/>
      </c>
      <c r="I392" s="136" t="str">
        <f>'Resultaat 2'!$B$2</f>
        <v>Resultaat 2</v>
      </c>
      <c r="J392" s="138" t="str">
        <f>Deelnemersoverzicht!$C$6</f>
        <v>[wordt door RVO ingevuld]</v>
      </c>
      <c r="K392" s="259">
        <f>Deelnemersoverzicht!$C$9</f>
        <v>0</v>
      </c>
    </row>
    <row r="393" spans="1:11" x14ac:dyDescent="0.2">
      <c r="A393" s="258">
        <f>'Resultaat 2'!B132</f>
        <v>0</v>
      </c>
      <c r="B393" s="138" t="str">
        <f>IFERROR(VLOOKUP(C393,Deelnemersoverzicht!$C$16:$G$66,6,0),"")</f>
        <v/>
      </c>
      <c r="C393" s="138">
        <f>'Resultaat 2'!C132</f>
        <v>0</v>
      </c>
      <c r="D393" s="247">
        <f>'Resultaat 2'!K132</f>
        <v>0</v>
      </c>
      <c r="E393" s="248">
        <f>'Resultaat 2'!L132</f>
        <v>0</v>
      </c>
      <c r="F393" s="138" t="s">
        <v>265</v>
      </c>
      <c r="G393" s="247">
        <f ca="1">VLOOKUP(C393,Financiering!$AO$7:$AS$57,5,0)*E393</f>
        <v>0</v>
      </c>
      <c r="H393" s="249" t="str">
        <f t="shared" si="6"/>
        <v/>
      </c>
      <c r="I393" s="136" t="str">
        <f>'Resultaat 2'!$B$2</f>
        <v>Resultaat 2</v>
      </c>
      <c r="J393" s="138" t="str">
        <f>Deelnemersoverzicht!$C$6</f>
        <v>[wordt door RVO ingevuld]</v>
      </c>
      <c r="K393" s="259">
        <f>Deelnemersoverzicht!$C$9</f>
        <v>0</v>
      </c>
    </row>
    <row r="394" spans="1:11" x14ac:dyDescent="0.2">
      <c r="A394" s="258">
        <f>'Resultaat 2'!B133</f>
        <v>0</v>
      </c>
      <c r="B394" s="138" t="str">
        <f>IFERROR(VLOOKUP(C394,Deelnemersoverzicht!$C$16:$G$66,6,0),"")</f>
        <v/>
      </c>
      <c r="C394" s="138">
        <f>'Resultaat 2'!C133</f>
        <v>0</v>
      </c>
      <c r="D394" s="247">
        <f>'Resultaat 2'!K133</f>
        <v>0</v>
      </c>
      <c r="E394" s="248">
        <f>'Resultaat 2'!L133</f>
        <v>0</v>
      </c>
      <c r="F394" s="138" t="s">
        <v>265</v>
      </c>
      <c r="G394" s="247">
        <f ca="1">VLOOKUP(C394,Financiering!$AO$7:$AS$57,5,0)*E394</f>
        <v>0</v>
      </c>
      <c r="H394" s="249" t="str">
        <f t="shared" si="6"/>
        <v/>
      </c>
      <c r="I394" s="136" t="str">
        <f>'Resultaat 2'!$B$2</f>
        <v>Resultaat 2</v>
      </c>
      <c r="J394" s="138" t="str">
        <f>Deelnemersoverzicht!$C$6</f>
        <v>[wordt door RVO ingevuld]</v>
      </c>
      <c r="K394" s="259">
        <f>Deelnemersoverzicht!$C$9</f>
        <v>0</v>
      </c>
    </row>
    <row r="395" spans="1:11" x14ac:dyDescent="0.2">
      <c r="A395" s="258">
        <f>'Resultaat 2'!B134</f>
        <v>0</v>
      </c>
      <c r="B395" s="138" t="str">
        <f>IFERROR(VLOOKUP(C395,Deelnemersoverzicht!$C$16:$G$66,6,0),"")</f>
        <v/>
      </c>
      <c r="C395" s="138">
        <f>'Resultaat 2'!C134</f>
        <v>0</v>
      </c>
      <c r="D395" s="247">
        <f>'Resultaat 2'!K134</f>
        <v>0</v>
      </c>
      <c r="E395" s="248">
        <f>'Resultaat 2'!L134</f>
        <v>0</v>
      </c>
      <c r="F395" s="138" t="s">
        <v>265</v>
      </c>
      <c r="G395" s="247">
        <f ca="1">VLOOKUP(C395,Financiering!$AO$7:$AS$57,5,0)*E395</f>
        <v>0</v>
      </c>
      <c r="H395" s="249" t="str">
        <f t="shared" si="6"/>
        <v/>
      </c>
      <c r="I395" s="136" t="str">
        <f>'Resultaat 2'!$B$2</f>
        <v>Resultaat 2</v>
      </c>
      <c r="J395" s="138" t="str">
        <f>Deelnemersoverzicht!$C$6</f>
        <v>[wordt door RVO ingevuld]</v>
      </c>
      <c r="K395" s="259">
        <f>Deelnemersoverzicht!$C$9</f>
        <v>0</v>
      </c>
    </row>
    <row r="396" spans="1:11" x14ac:dyDescent="0.2">
      <c r="A396" s="258">
        <f>'Resultaat 2'!B135</f>
        <v>0</v>
      </c>
      <c r="B396" s="138" t="str">
        <f>IFERROR(VLOOKUP(C396,Deelnemersoverzicht!$C$16:$G$66,6,0),"")</f>
        <v/>
      </c>
      <c r="C396" s="138">
        <f>'Resultaat 2'!C135</f>
        <v>0</v>
      </c>
      <c r="D396" s="247">
        <f>'Resultaat 2'!K135</f>
        <v>0</v>
      </c>
      <c r="E396" s="248">
        <f>'Resultaat 2'!L135</f>
        <v>0</v>
      </c>
      <c r="F396" s="138" t="s">
        <v>265</v>
      </c>
      <c r="G396" s="247">
        <f ca="1">VLOOKUP(C396,Financiering!$AO$7:$AS$57,5,0)*E396</f>
        <v>0</v>
      </c>
      <c r="H396" s="249" t="str">
        <f t="shared" si="6"/>
        <v/>
      </c>
      <c r="I396" s="136" t="str">
        <f>'Resultaat 2'!$B$2</f>
        <v>Resultaat 2</v>
      </c>
      <c r="J396" s="138" t="str">
        <f>Deelnemersoverzicht!$C$6</f>
        <v>[wordt door RVO ingevuld]</v>
      </c>
      <c r="K396" s="259">
        <f>Deelnemersoverzicht!$C$9</f>
        <v>0</v>
      </c>
    </row>
    <row r="397" spans="1:11" x14ac:dyDescent="0.2">
      <c r="A397" s="258">
        <f>'Resultaat 2'!B136</f>
        <v>0</v>
      </c>
      <c r="B397" s="138" t="str">
        <f>IFERROR(VLOOKUP(C397,Deelnemersoverzicht!$C$16:$G$66,6,0),"")</f>
        <v/>
      </c>
      <c r="C397" s="138">
        <f>'Resultaat 2'!C136</f>
        <v>0</v>
      </c>
      <c r="D397" s="247">
        <f>'Resultaat 2'!K136</f>
        <v>0</v>
      </c>
      <c r="E397" s="248">
        <f>'Resultaat 2'!L136</f>
        <v>0</v>
      </c>
      <c r="F397" s="138" t="s">
        <v>265</v>
      </c>
      <c r="G397" s="247">
        <f ca="1">VLOOKUP(C397,Financiering!$AO$7:$AS$57,5,0)*E397</f>
        <v>0</v>
      </c>
      <c r="H397" s="249" t="str">
        <f t="shared" si="6"/>
        <v/>
      </c>
      <c r="I397" s="136" t="str">
        <f>'Resultaat 2'!$B$2</f>
        <v>Resultaat 2</v>
      </c>
      <c r="J397" s="138" t="str">
        <f>Deelnemersoverzicht!$C$6</f>
        <v>[wordt door RVO ingevuld]</v>
      </c>
      <c r="K397" s="259">
        <f>Deelnemersoverzicht!$C$9</f>
        <v>0</v>
      </c>
    </row>
    <row r="398" spans="1:11" x14ac:dyDescent="0.2">
      <c r="A398" s="258">
        <f>'Resultaat 2'!B137</f>
        <v>0</v>
      </c>
      <c r="B398" s="138" t="str">
        <f>IFERROR(VLOOKUP(C398,Deelnemersoverzicht!$C$16:$G$66,6,0),"")</f>
        <v/>
      </c>
      <c r="C398" s="138">
        <f>'Resultaat 2'!C137</f>
        <v>0</v>
      </c>
      <c r="D398" s="247">
        <f>'Resultaat 2'!K137</f>
        <v>0</v>
      </c>
      <c r="E398" s="248">
        <f>'Resultaat 2'!L137</f>
        <v>0</v>
      </c>
      <c r="F398" s="138" t="s">
        <v>265</v>
      </c>
      <c r="G398" s="247">
        <f ca="1">VLOOKUP(C398,Financiering!$AO$7:$AS$57,5,0)*E398</f>
        <v>0</v>
      </c>
      <c r="H398" s="249" t="str">
        <f t="shared" si="6"/>
        <v/>
      </c>
      <c r="I398" s="136" t="str">
        <f>'Resultaat 2'!$B$2</f>
        <v>Resultaat 2</v>
      </c>
      <c r="J398" s="138" t="str">
        <f>Deelnemersoverzicht!$C$6</f>
        <v>[wordt door RVO ingevuld]</v>
      </c>
      <c r="K398" s="259">
        <f>Deelnemersoverzicht!$C$9</f>
        <v>0</v>
      </c>
    </row>
    <row r="399" spans="1:11" x14ac:dyDescent="0.2">
      <c r="A399" s="258">
        <f>'Resultaat 2'!B138</f>
        <v>0</v>
      </c>
      <c r="B399" s="138" t="str">
        <f>IFERROR(VLOOKUP(C399,Deelnemersoverzicht!$C$16:$G$66,6,0),"")</f>
        <v/>
      </c>
      <c r="C399" s="138">
        <f>'Resultaat 2'!C138</f>
        <v>0</v>
      </c>
      <c r="D399" s="247">
        <f>'Resultaat 2'!K138</f>
        <v>0</v>
      </c>
      <c r="E399" s="248">
        <f>'Resultaat 2'!L138</f>
        <v>0</v>
      </c>
      <c r="F399" s="138" t="s">
        <v>265</v>
      </c>
      <c r="G399" s="247">
        <f ca="1">VLOOKUP(C399,Financiering!$AO$7:$AS$57,5,0)*E399</f>
        <v>0</v>
      </c>
      <c r="H399" s="249" t="str">
        <f t="shared" si="6"/>
        <v/>
      </c>
      <c r="I399" s="136" t="str">
        <f>'Resultaat 2'!$B$2</f>
        <v>Resultaat 2</v>
      </c>
      <c r="J399" s="138" t="str">
        <f>Deelnemersoverzicht!$C$6</f>
        <v>[wordt door RVO ingevuld]</v>
      </c>
      <c r="K399" s="259">
        <f>Deelnemersoverzicht!$C$9</f>
        <v>0</v>
      </c>
    </row>
    <row r="400" spans="1:11" x14ac:dyDescent="0.2">
      <c r="A400" s="258">
        <f>'Resultaat 2'!B139</f>
        <v>0</v>
      </c>
      <c r="B400" s="138" t="str">
        <f>IFERROR(VLOOKUP(C400,Deelnemersoverzicht!$C$16:$G$66,6,0),"")</f>
        <v/>
      </c>
      <c r="C400" s="138">
        <f>'Resultaat 2'!C139</f>
        <v>0</v>
      </c>
      <c r="D400" s="247">
        <f>'Resultaat 2'!K139</f>
        <v>0</v>
      </c>
      <c r="E400" s="248">
        <f>'Resultaat 2'!L139</f>
        <v>0</v>
      </c>
      <c r="F400" s="138" t="s">
        <v>265</v>
      </c>
      <c r="G400" s="247">
        <f ca="1">VLOOKUP(C400,Financiering!$AO$7:$AS$57,5,0)*E400</f>
        <v>0</v>
      </c>
      <c r="H400" s="249" t="str">
        <f t="shared" si="6"/>
        <v/>
      </c>
      <c r="I400" s="136" t="str">
        <f>'Resultaat 2'!$B$2</f>
        <v>Resultaat 2</v>
      </c>
      <c r="J400" s="138" t="str">
        <f>Deelnemersoverzicht!$C$6</f>
        <v>[wordt door RVO ingevuld]</v>
      </c>
      <c r="K400" s="259">
        <f>Deelnemersoverzicht!$C$9</f>
        <v>0</v>
      </c>
    </row>
    <row r="401" spans="1:11" x14ac:dyDescent="0.2">
      <c r="A401" s="258">
        <f>'Resultaat 2'!B140</f>
        <v>0</v>
      </c>
      <c r="B401" s="138" t="str">
        <f>IFERROR(VLOOKUP(C401,Deelnemersoverzicht!$C$16:$G$66,6,0),"")</f>
        <v/>
      </c>
      <c r="C401" s="138">
        <f>'Resultaat 2'!C140</f>
        <v>0</v>
      </c>
      <c r="D401" s="247">
        <f>'Resultaat 2'!K140</f>
        <v>0</v>
      </c>
      <c r="E401" s="248">
        <f>'Resultaat 2'!L140</f>
        <v>0</v>
      </c>
      <c r="F401" s="138" t="s">
        <v>265</v>
      </c>
      <c r="G401" s="247">
        <f ca="1">VLOOKUP(C401,Financiering!$AO$7:$AS$57,5,0)*E401</f>
        <v>0</v>
      </c>
      <c r="H401" s="249" t="str">
        <f t="shared" si="6"/>
        <v/>
      </c>
      <c r="I401" s="136" t="str">
        <f>'Resultaat 2'!$B$2</f>
        <v>Resultaat 2</v>
      </c>
      <c r="J401" s="138" t="str">
        <f>Deelnemersoverzicht!$C$6</f>
        <v>[wordt door RVO ingevuld]</v>
      </c>
      <c r="K401" s="259">
        <f>Deelnemersoverzicht!$C$9</f>
        <v>0</v>
      </c>
    </row>
    <row r="402" spans="1:11" x14ac:dyDescent="0.2">
      <c r="A402" s="258">
        <f>'Resultaat 2'!B141</f>
        <v>0</v>
      </c>
      <c r="B402" s="138" t="str">
        <f>IFERROR(VLOOKUP(C402,Deelnemersoverzicht!$C$16:$G$66,6,0),"")</f>
        <v/>
      </c>
      <c r="C402" s="138">
        <f>'Resultaat 2'!C141</f>
        <v>0</v>
      </c>
      <c r="D402" s="247">
        <f>'Resultaat 2'!K141</f>
        <v>0</v>
      </c>
      <c r="E402" s="248">
        <f>'Resultaat 2'!L141</f>
        <v>0</v>
      </c>
      <c r="F402" s="138" t="s">
        <v>265</v>
      </c>
      <c r="G402" s="247">
        <f ca="1">VLOOKUP(C402,Financiering!$AO$7:$AS$57,5,0)*E402</f>
        <v>0</v>
      </c>
      <c r="H402" s="249" t="str">
        <f t="shared" si="6"/>
        <v/>
      </c>
      <c r="I402" s="136" t="str">
        <f>'Resultaat 2'!$B$2</f>
        <v>Resultaat 2</v>
      </c>
      <c r="J402" s="138" t="str">
        <f>Deelnemersoverzicht!$C$6</f>
        <v>[wordt door RVO ingevuld]</v>
      </c>
      <c r="K402" s="259">
        <f>Deelnemersoverzicht!$C$9</f>
        <v>0</v>
      </c>
    </row>
    <row r="403" spans="1:11" x14ac:dyDescent="0.2">
      <c r="A403" s="258">
        <f>'Resultaat 2'!B142</f>
        <v>0</v>
      </c>
      <c r="B403" s="138" t="str">
        <f>IFERROR(VLOOKUP(C403,Deelnemersoverzicht!$C$16:$G$66,6,0),"")</f>
        <v/>
      </c>
      <c r="C403" s="138">
        <f>'Resultaat 2'!C142</f>
        <v>0</v>
      </c>
      <c r="D403" s="247">
        <f>'Resultaat 2'!K142</f>
        <v>0</v>
      </c>
      <c r="E403" s="248">
        <f>'Resultaat 2'!L142</f>
        <v>0</v>
      </c>
      <c r="F403" s="138" t="s">
        <v>265</v>
      </c>
      <c r="G403" s="247">
        <f ca="1">VLOOKUP(C403,Financiering!$AO$7:$AS$57,5,0)*E403</f>
        <v>0</v>
      </c>
      <c r="H403" s="249" t="str">
        <f t="shared" si="6"/>
        <v/>
      </c>
      <c r="I403" s="136" t="str">
        <f>'Resultaat 2'!$B$2</f>
        <v>Resultaat 2</v>
      </c>
      <c r="J403" s="138" t="str">
        <f>Deelnemersoverzicht!$C$6</f>
        <v>[wordt door RVO ingevuld]</v>
      </c>
      <c r="K403" s="259">
        <f>Deelnemersoverzicht!$C$9</f>
        <v>0</v>
      </c>
    </row>
    <row r="404" spans="1:11" x14ac:dyDescent="0.2">
      <c r="A404" s="258">
        <f>'Resultaat 2'!B143</f>
        <v>0</v>
      </c>
      <c r="B404" s="138" t="str">
        <f>IFERROR(VLOOKUP(C404,Deelnemersoverzicht!$C$16:$G$66,6,0),"")</f>
        <v/>
      </c>
      <c r="C404" s="138">
        <f>'Resultaat 2'!C143</f>
        <v>0</v>
      </c>
      <c r="D404" s="247">
        <f>'Resultaat 2'!K143</f>
        <v>0</v>
      </c>
      <c r="E404" s="248">
        <f>'Resultaat 2'!L143</f>
        <v>0</v>
      </c>
      <c r="F404" s="138" t="s">
        <v>265</v>
      </c>
      <c r="G404" s="247">
        <f ca="1">VLOOKUP(C404,Financiering!$AO$7:$AS$57,5,0)*E404</f>
        <v>0</v>
      </c>
      <c r="H404" s="249" t="str">
        <f t="shared" si="6"/>
        <v/>
      </c>
      <c r="I404" s="136" t="str">
        <f>'Resultaat 2'!$B$2</f>
        <v>Resultaat 2</v>
      </c>
      <c r="J404" s="138" t="str">
        <f>Deelnemersoverzicht!$C$6</f>
        <v>[wordt door RVO ingevuld]</v>
      </c>
      <c r="K404" s="259">
        <f>Deelnemersoverzicht!$C$9</f>
        <v>0</v>
      </c>
    </row>
    <row r="405" spans="1:11" x14ac:dyDescent="0.2">
      <c r="A405" s="258">
        <f>'Resultaat 2'!B144</f>
        <v>0</v>
      </c>
      <c r="B405" s="138" t="str">
        <f>IFERROR(VLOOKUP(C405,Deelnemersoverzicht!$C$16:$G$66,6,0),"")</f>
        <v/>
      </c>
      <c r="C405" s="138">
        <f>'Resultaat 2'!C144</f>
        <v>0</v>
      </c>
      <c r="D405" s="247">
        <f>'Resultaat 2'!K144</f>
        <v>0</v>
      </c>
      <c r="E405" s="248">
        <f>'Resultaat 2'!L144</f>
        <v>0</v>
      </c>
      <c r="F405" s="138" t="s">
        <v>265</v>
      </c>
      <c r="G405" s="247">
        <f ca="1">VLOOKUP(C405,Financiering!$AO$7:$AS$57,5,0)*E405</f>
        <v>0</v>
      </c>
      <c r="H405" s="249" t="str">
        <f t="shared" si="6"/>
        <v/>
      </c>
      <c r="I405" s="136" t="str">
        <f>'Resultaat 2'!$B$2</f>
        <v>Resultaat 2</v>
      </c>
      <c r="J405" s="138" t="str">
        <f>Deelnemersoverzicht!$C$6</f>
        <v>[wordt door RVO ingevuld]</v>
      </c>
      <c r="K405" s="259">
        <f>Deelnemersoverzicht!$C$9</f>
        <v>0</v>
      </c>
    </row>
    <row r="406" spans="1:11" x14ac:dyDescent="0.2">
      <c r="A406" s="258">
        <f>'Resultaat 2'!B145</f>
        <v>0</v>
      </c>
      <c r="B406" s="138" t="str">
        <f>IFERROR(VLOOKUP(C406,Deelnemersoverzicht!$C$16:$G$66,6,0),"")</f>
        <v/>
      </c>
      <c r="C406" s="138">
        <f>'Resultaat 2'!C145</f>
        <v>0</v>
      </c>
      <c r="D406" s="247">
        <f>'Resultaat 2'!K145</f>
        <v>0</v>
      </c>
      <c r="E406" s="248">
        <f>'Resultaat 2'!L145</f>
        <v>0</v>
      </c>
      <c r="F406" s="138" t="s">
        <v>265</v>
      </c>
      <c r="G406" s="247">
        <f ca="1">VLOOKUP(C406,Financiering!$AO$7:$AS$57,5,0)*E406</f>
        <v>0</v>
      </c>
      <c r="H406" s="249" t="str">
        <f t="shared" si="6"/>
        <v/>
      </c>
      <c r="I406" s="136" t="str">
        <f>'Resultaat 2'!$B$2</f>
        <v>Resultaat 2</v>
      </c>
      <c r="J406" s="138" t="str">
        <f>Deelnemersoverzicht!$C$6</f>
        <v>[wordt door RVO ingevuld]</v>
      </c>
      <c r="K406" s="259">
        <f>Deelnemersoverzicht!$C$9</f>
        <v>0</v>
      </c>
    </row>
    <row r="407" spans="1:11" x14ac:dyDescent="0.2">
      <c r="A407" s="258">
        <f>'Resultaat 2'!B146</f>
        <v>0</v>
      </c>
      <c r="B407" s="138" t="str">
        <f>IFERROR(VLOOKUP(C407,Deelnemersoverzicht!$C$16:$G$66,6,0),"")</f>
        <v/>
      </c>
      <c r="C407" s="138">
        <f>'Resultaat 2'!C146</f>
        <v>0</v>
      </c>
      <c r="D407" s="247">
        <f>'Resultaat 2'!K146</f>
        <v>0</v>
      </c>
      <c r="E407" s="248">
        <f>'Resultaat 2'!L146</f>
        <v>0</v>
      </c>
      <c r="F407" s="138" t="s">
        <v>265</v>
      </c>
      <c r="G407" s="247">
        <f ca="1">VLOOKUP(C407,Financiering!$AO$7:$AS$57,5,0)*E407</f>
        <v>0</v>
      </c>
      <c r="H407" s="249" t="str">
        <f t="shared" si="6"/>
        <v/>
      </c>
      <c r="I407" s="136" t="str">
        <f>'Resultaat 2'!$B$2</f>
        <v>Resultaat 2</v>
      </c>
      <c r="J407" s="138" t="str">
        <f>Deelnemersoverzicht!$C$6</f>
        <v>[wordt door RVO ingevuld]</v>
      </c>
      <c r="K407" s="259">
        <f>Deelnemersoverzicht!$C$9</f>
        <v>0</v>
      </c>
    </row>
    <row r="408" spans="1:11" x14ac:dyDescent="0.2">
      <c r="A408" s="258">
        <f>'Resultaat 2'!B147</f>
        <v>0</v>
      </c>
      <c r="B408" s="138" t="str">
        <f>IFERROR(VLOOKUP(C408,Deelnemersoverzicht!$C$16:$G$66,6,0),"")</f>
        <v/>
      </c>
      <c r="C408" s="138">
        <f>'Resultaat 2'!C147</f>
        <v>0</v>
      </c>
      <c r="D408" s="247">
        <f>'Resultaat 2'!K147</f>
        <v>0</v>
      </c>
      <c r="E408" s="248">
        <f>'Resultaat 2'!L147</f>
        <v>0</v>
      </c>
      <c r="F408" s="138" t="s">
        <v>265</v>
      </c>
      <c r="G408" s="247">
        <f ca="1">VLOOKUP(C408,Financiering!$AO$7:$AS$57,5,0)*E408</f>
        <v>0</v>
      </c>
      <c r="H408" s="249" t="str">
        <f t="shared" si="6"/>
        <v/>
      </c>
      <c r="I408" s="136" t="str">
        <f>'Resultaat 2'!$B$2</f>
        <v>Resultaat 2</v>
      </c>
      <c r="J408" s="138" t="str">
        <f>Deelnemersoverzicht!$C$6</f>
        <v>[wordt door RVO ingevuld]</v>
      </c>
      <c r="K408" s="259">
        <f>Deelnemersoverzicht!$C$9</f>
        <v>0</v>
      </c>
    </row>
    <row r="409" spans="1:11" x14ac:dyDescent="0.2">
      <c r="A409" s="258">
        <f>'Resultaat 2'!B148</f>
        <v>0</v>
      </c>
      <c r="B409" s="138" t="str">
        <f>IFERROR(VLOOKUP(C409,Deelnemersoverzicht!$C$16:$G$66,6,0),"")</f>
        <v/>
      </c>
      <c r="C409" s="138">
        <f>'Resultaat 2'!C148</f>
        <v>0</v>
      </c>
      <c r="D409" s="247">
        <f>'Resultaat 2'!K148</f>
        <v>0</v>
      </c>
      <c r="E409" s="248">
        <f>'Resultaat 2'!L148</f>
        <v>0</v>
      </c>
      <c r="F409" s="138" t="s">
        <v>265</v>
      </c>
      <c r="G409" s="247">
        <f ca="1">VLOOKUP(C409,Financiering!$AO$7:$AS$57,5,0)*E409</f>
        <v>0</v>
      </c>
      <c r="H409" s="249" t="str">
        <f t="shared" si="6"/>
        <v/>
      </c>
      <c r="I409" s="136" t="str">
        <f>'Resultaat 2'!$B$2</f>
        <v>Resultaat 2</v>
      </c>
      <c r="J409" s="138" t="str">
        <f>Deelnemersoverzicht!$C$6</f>
        <v>[wordt door RVO ingevuld]</v>
      </c>
      <c r="K409" s="259">
        <f>Deelnemersoverzicht!$C$9</f>
        <v>0</v>
      </c>
    </row>
    <row r="410" spans="1:11" x14ac:dyDescent="0.2">
      <c r="A410" s="258">
        <f>'Resultaat 2'!B149</f>
        <v>0</v>
      </c>
      <c r="B410" s="138" t="str">
        <f>IFERROR(VLOOKUP(C410,Deelnemersoverzicht!$C$16:$G$66,6,0),"")</f>
        <v/>
      </c>
      <c r="C410" s="138">
        <f>'Resultaat 2'!C149</f>
        <v>0</v>
      </c>
      <c r="D410" s="247">
        <f>'Resultaat 2'!K149</f>
        <v>0</v>
      </c>
      <c r="E410" s="248">
        <f>'Resultaat 2'!L149</f>
        <v>0</v>
      </c>
      <c r="F410" s="138" t="s">
        <v>265</v>
      </c>
      <c r="G410" s="247">
        <f ca="1">VLOOKUP(C410,Financiering!$AO$7:$AS$57,5,0)*E410</f>
        <v>0</v>
      </c>
      <c r="H410" s="249" t="str">
        <f t="shared" si="6"/>
        <v/>
      </c>
      <c r="I410" s="136" t="str">
        <f>'Resultaat 2'!$B$2</f>
        <v>Resultaat 2</v>
      </c>
      <c r="J410" s="138" t="str">
        <f>Deelnemersoverzicht!$C$6</f>
        <v>[wordt door RVO ingevuld]</v>
      </c>
      <c r="K410" s="259">
        <f>Deelnemersoverzicht!$C$9</f>
        <v>0</v>
      </c>
    </row>
    <row r="411" spans="1:11" x14ac:dyDescent="0.2">
      <c r="A411" s="258">
        <f>'Resultaat 2'!B150</f>
        <v>0</v>
      </c>
      <c r="B411" s="138" t="str">
        <f>IFERROR(VLOOKUP(C411,Deelnemersoverzicht!$C$16:$G$66,6,0),"")</f>
        <v/>
      </c>
      <c r="C411" s="138">
        <f>'Resultaat 2'!C150</f>
        <v>0</v>
      </c>
      <c r="D411" s="247">
        <f>'Resultaat 2'!K150</f>
        <v>0</v>
      </c>
      <c r="E411" s="248">
        <f>'Resultaat 2'!L150</f>
        <v>0</v>
      </c>
      <c r="F411" s="138" t="s">
        <v>265</v>
      </c>
      <c r="G411" s="247">
        <f ca="1">VLOOKUP(C411,Financiering!$AO$7:$AS$57,5,0)*E411</f>
        <v>0</v>
      </c>
      <c r="H411" s="249" t="str">
        <f t="shared" si="6"/>
        <v/>
      </c>
      <c r="I411" s="136" t="str">
        <f>'Resultaat 2'!$B$2</f>
        <v>Resultaat 2</v>
      </c>
      <c r="J411" s="138" t="str">
        <f>Deelnemersoverzicht!$C$6</f>
        <v>[wordt door RVO ingevuld]</v>
      </c>
      <c r="K411" s="259">
        <f>Deelnemersoverzicht!$C$9</f>
        <v>0</v>
      </c>
    </row>
    <row r="412" spans="1:11" x14ac:dyDescent="0.2">
      <c r="A412" s="258">
        <f>'Resultaat 2'!B157</f>
        <v>0</v>
      </c>
      <c r="B412" s="138" t="str">
        <f>IFERROR(VLOOKUP(C412,Deelnemersoverzicht!$C$16:$G$66,6,0),"")</f>
        <v/>
      </c>
      <c r="C412" s="138">
        <f>'Resultaat 2'!C157</f>
        <v>0</v>
      </c>
      <c r="D412" s="247">
        <f>'Resultaat 2'!K157</f>
        <v>0</v>
      </c>
      <c r="E412" s="248">
        <f>'Resultaat 2'!L157</f>
        <v>0</v>
      </c>
      <c r="F412" s="138" t="s">
        <v>266</v>
      </c>
      <c r="G412" s="247">
        <f ca="1">VLOOKUP(C412,Financiering!$AO$7:$AS$57,5,0)*E412</f>
        <v>0</v>
      </c>
      <c r="H412" s="249" t="str">
        <f t="shared" si="6"/>
        <v/>
      </c>
      <c r="I412" s="136" t="str">
        <f>'Resultaat 2'!$B$2</f>
        <v>Resultaat 2</v>
      </c>
      <c r="J412" s="138" t="str">
        <f>Deelnemersoverzicht!$C$6</f>
        <v>[wordt door RVO ingevuld]</v>
      </c>
      <c r="K412" s="259">
        <f>Deelnemersoverzicht!$C$9</f>
        <v>0</v>
      </c>
    </row>
    <row r="413" spans="1:11" x14ac:dyDescent="0.2">
      <c r="A413" s="258">
        <f>'Resultaat 2'!B158</f>
        <v>0</v>
      </c>
      <c r="B413" s="138" t="str">
        <f>IFERROR(VLOOKUP(C413,Deelnemersoverzicht!$C$16:$G$66,6,0),"")</f>
        <v/>
      </c>
      <c r="C413" s="138">
        <f>'Resultaat 2'!C158</f>
        <v>0</v>
      </c>
      <c r="D413" s="247">
        <f>'Resultaat 2'!K158</f>
        <v>0</v>
      </c>
      <c r="E413" s="248">
        <f>'Resultaat 2'!L158</f>
        <v>0</v>
      </c>
      <c r="F413" s="138" t="s">
        <v>266</v>
      </c>
      <c r="G413" s="247">
        <f ca="1">VLOOKUP(C413,Financiering!$AO$7:$AS$57,5,0)*E413</f>
        <v>0</v>
      </c>
      <c r="H413" s="249" t="str">
        <f t="shared" si="6"/>
        <v/>
      </c>
      <c r="I413" s="136" t="str">
        <f>'Resultaat 2'!$B$2</f>
        <v>Resultaat 2</v>
      </c>
      <c r="J413" s="138" t="str">
        <f>Deelnemersoverzicht!$C$6</f>
        <v>[wordt door RVO ingevuld]</v>
      </c>
      <c r="K413" s="259">
        <f>Deelnemersoverzicht!$C$9</f>
        <v>0</v>
      </c>
    </row>
    <row r="414" spans="1:11" x14ac:dyDescent="0.2">
      <c r="A414" s="258">
        <f>'Resultaat 2'!B159</f>
        <v>0</v>
      </c>
      <c r="B414" s="138" t="str">
        <f>IFERROR(VLOOKUP(C414,Deelnemersoverzicht!$C$16:$G$66,6,0),"")</f>
        <v/>
      </c>
      <c r="C414" s="138">
        <f>'Resultaat 2'!C159</f>
        <v>0</v>
      </c>
      <c r="D414" s="247">
        <f>'Resultaat 2'!K159</f>
        <v>0</v>
      </c>
      <c r="E414" s="248">
        <f>'Resultaat 2'!L159</f>
        <v>0</v>
      </c>
      <c r="F414" s="138" t="s">
        <v>266</v>
      </c>
      <c r="G414" s="247">
        <f ca="1">VLOOKUP(C414,Financiering!$AO$7:$AS$57,5,0)*E414</f>
        <v>0</v>
      </c>
      <c r="H414" s="249" t="str">
        <f t="shared" si="6"/>
        <v/>
      </c>
      <c r="I414" s="136" t="str">
        <f>'Resultaat 2'!$B$2</f>
        <v>Resultaat 2</v>
      </c>
      <c r="J414" s="138" t="str">
        <f>Deelnemersoverzicht!$C$6</f>
        <v>[wordt door RVO ingevuld]</v>
      </c>
      <c r="K414" s="259">
        <f>Deelnemersoverzicht!$C$9</f>
        <v>0</v>
      </c>
    </row>
    <row r="415" spans="1:11" x14ac:dyDescent="0.2">
      <c r="A415" s="258">
        <f>'Resultaat 2'!B160</f>
        <v>0</v>
      </c>
      <c r="B415" s="138" t="str">
        <f>IFERROR(VLOOKUP(C415,Deelnemersoverzicht!$C$16:$G$66,6,0),"")</f>
        <v/>
      </c>
      <c r="C415" s="138">
        <f>'Resultaat 2'!C160</f>
        <v>0</v>
      </c>
      <c r="D415" s="247">
        <f>'Resultaat 2'!K160</f>
        <v>0</v>
      </c>
      <c r="E415" s="248">
        <f>'Resultaat 2'!L160</f>
        <v>0</v>
      </c>
      <c r="F415" s="138" t="s">
        <v>266</v>
      </c>
      <c r="G415" s="247">
        <f ca="1">VLOOKUP(C415,Financiering!$AO$7:$AS$57,5,0)*E415</f>
        <v>0</v>
      </c>
      <c r="H415" s="249" t="str">
        <f t="shared" si="6"/>
        <v/>
      </c>
      <c r="I415" s="136" t="str">
        <f>'Resultaat 2'!$B$2</f>
        <v>Resultaat 2</v>
      </c>
      <c r="J415" s="138" t="str">
        <f>Deelnemersoverzicht!$C$6</f>
        <v>[wordt door RVO ingevuld]</v>
      </c>
      <c r="K415" s="259">
        <f>Deelnemersoverzicht!$C$9</f>
        <v>0</v>
      </c>
    </row>
    <row r="416" spans="1:11" x14ac:dyDescent="0.2">
      <c r="A416" s="258">
        <f>'Resultaat 2'!B161</f>
        <v>0</v>
      </c>
      <c r="B416" s="138" t="str">
        <f>IFERROR(VLOOKUP(C416,Deelnemersoverzicht!$C$16:$G$66,6,0),"")</f>
        <v/>
      </c>
      <c r="C416" s="138">
        <f>'Resultaat 2'!C161</f>
        <v>0</v>
      </c>
      <c r="D416" s="247">
        <f>'Resultaat 2'!K161</f>
        <v>0</v>
      </c>
      <c r="E416" s="248">
        <f>'Resultaat 2'!L161</f>
        <v>0</v>
      </c>
      <c r="F416" s="138" t="s">
        <v>266</v>
      </c>
      <c r="G416" s="247">
        <f ca="1">VLOOKUP(C416,Financiering!$AO$7:$AS$57,5,0)*E416</f>
        <v>0</v>
      </c>
      <c r="H416" s="249" t="str">
        <f t="shared" si="6"/>
        <v/>
      </c>
      <c r="I416" s="136" t="str">
        <f>'Resultaat 2'!$B$2</f>
        <v>Resultaat 2</v>
      </c>
      <c r="J416" s="138" t="str">
        <f>Deelnemersoverzicht!$C$6</f>
        <v>[wordt door RVO ingevuld]</v>
      </c>
      <c r="K416" s="259">
        <f>Deelnemersoverzicht!$C$9</f>
        <v>0</v>
      </c>
    </row>
    <row r="417" spans="1:11" x14ac:dyDescent="0.2">
      <c r="A417" s="258">
        <f>'Resultaat 2'!B162</f>
        <v>0</v>
      </c>
      <c r="B417" s="138" t="str">
        <f>IFERROR(VLOOKUP(C417,Deelnemersoverzicht!$C$16:$G$66,6,0),"")</f>
        <v/>
      </c>
      <c r="C417" s="138">
        <f>'Resultaat 2'!C162</f>
        <v>0</v>
      </c>
      <c r="D417" s="247">
        <f>'Resultaat 2'!K162</f>
        <v>0</v>
      </c>
      <c r="E417" s="248">
        <f>'Resultaat 2'!L162</f>
        <v>0</v>
      </c>
      <c r="F417" s="138" t="s">
        <v>266</v>
      </c>
      <c r="G417" s="247">
        <f ca="1">VLOOKUP(C417,Financiering!$AO$7:$AS$57,5,0)*E417</f>
        <v>0</v>
      </c>
      <c r="H417" s="249" t="str">
        <f t="shared" si="6"/>
        <v/>
      </c>
      <c r="I417" s="136" t="str">
        <f>'Resultaat 2'!$B$2</f>
        <v>Resultaat 2</v>
      </c>
      <c r="J417" s="138" t="str">
        <f>Deelnemersoverzicht!$C$6</f>
        <v>[wordt door RVO ingevuld]</v>
      </c>
      <c r="K417" s="259">
        <f>Deelnemersoverzicht!$C$9</f>
        <v>0</v>
      </c>
    </row>
    <row r="418" spans="1:11" x14ac:dyDescent="0.2">
      <c r="A418" s="258">
        <f>'Resultaat 2'!B163</f>
        <v>0</v>
      </c>
      <c r="B418" s="138" t="str">
        <f>IFERROR(VLOOKUP(C418,Deelnemersoverzicht!$C$16:$G$66,6,0),"")</f>
        <v/>
      </c>
      <c r="C418" s="138">
        <f>'Resultaat 2'!C163</f>
        <v>0</v>
      </c>
      <c r="D418" s="247">
        <f>'Resultaat 2'!K163</f>
        <v>0</v>
      </c>
      <c r="E418" s="248">
        <f>'Resultaat 2'!L163</f>
        <v>0</v>
      </c>
      <c r="F418" s="138" t="s">
        <v>266</v>
      </c>
      <c r="G418" s="247">
        <f ca="1">VLOOKUP(C418,Financiering!$AO$7:$AS$57,5,0)*E418</f>
        <v>0</v>
      </c>
      <c r="H418" s="249" t="str">
        <f t="shared" si="6"/>
        <v/>
      </c>
      <c r="I418" s="136" t="str">
        <f>'Resultaat 2'!$B$2</f>
        <v>Resultaat 2</v>
      </c>
      <c r="J418" s="138" t="str">
        <f>Deelnemersoverzicht!$C$6</f>
        <v>[wordt door RVO ingevuld]</v>
      </c>
      <c r="K418" s="259">
        <f>Deelnemersoverzicht!$C$9</f>
        <v>0</v>
      </c>
    </row>
    <row r="419" spans="1:11" x14ac:dyDescent="0.2">
      <c r="A419" s="258">
        <f>'Resultaat 2'!B164</f>
        <v>0</v>
      </c>
      <c r="B419" s="138" t="str">
        <f>IFERROR(VLOOKUP(C419,Deelnemersoverzicht!$C$16:$G$66,6,0),"")</f>
        <v/>
      </c>
      <c r="C419" s="138">
        <f>'Resultaat 2'!C164</f>
        <v>0</v>
      </c>
      <c r="D419" s="247">
        <f>'Resultaat 2'!K164</f>
        <v>0</v>
      </c>
      <c r="E419" s="248">
        <f>'Resultaat 2'!L164</f>
        <v>0</v>
      </c>
      <c r="F419" s="138" t="s">
        <v>266</v>
      </c>
      <c r="G419" s="247">
        <f ca="1">VLOOKUP(C419,Financiering!$AO$7:$AS$57,5,0)*E419</f>
        <v>0</v>
      </c>
      <c r="H419" s="249" t="str">
        <f t="shared" si="6"/>
        <v/>
      </c>
      <c r="I419" s="136" t="str">
        <f>'Resultaat 2'!$B$2</f>
        <v>Resultaat 2</v>
      </c>
      <c r="J419" s="138" t="str">
        <f>Deelnemersoverzicht!$C$6</f>
        <v>[wordt door RVO ingevuld]</v>
      </c>
      <c r="K419" s="259">
        <f>Deelnemersoverzicht!$C$9</f>
        <v>0</v>
      </c>
    </row>
    <row r="420" spans="1:11" x14ac:dyDescent="0.2">
      <c r="A420" s="258">
        <f>'Resultaat 2'!B165</f>
        <v>0</v>
      </c>
      <c r="B420" s="138" t="str">
        <f>IFERROR(VLOOKUP(C420,Deelnemersoverzicht!$C$16:$G$66,6,0),"")</f>
        <v/>
      </c>
      <c r="C420" s="138">
        <f>'Resultaat 2'!C165</f>
        <v>0</v>
      </c>
      <c r="D420" s="247">
        <f>'Resultaat 2'!K165</f>
        <v>0</v>
      </c>
      <c r="E420" s="248">
        <f>'Resultaat 2'!L165</f>
        <v>0</v>
      </c>
      <c r="F420" s="138" t="s">
        <v>266</v>
      </c>
      <c r="G420" s="247">
        <f ca="1">VLOOKUP(C420,Financiering!$AO$7:$AS$57,5,0)*E420</f>
        <v>0</v>
      </c>
      <c r="H420" s="249" t="str">
        <f t="shared" si="6"/>
        <v/>
      </c>
      <c r="I420" s="136" t="str">
        <f>'Resultaat 2'!$B$2</f>
        <v>Resultaat 2</v>
      </c>
      <c r="J420" s="138" t="str">
        <f>Deelnemersoverzicht!$C$6</f>
        <v>[wordt door RVO ingevuld]</v>
      </c>
      <c r="K420" s="259">
        <f>Deelnemersoverzicht!$C$9</f>
        <v>0</v>
      </c>
    </row>
    <row r="421" spans="1:11" x14ac:dyDescent="0.2">
      <c r="A421" s="258">
        <f>'Resultaat 2'!B166</f>
        <v>0</v>
      </c>
      <c r="B421" s="138" t="str">
        <f>IFERROR(VLOOKUP(C421,Deelnemersoverzicht!$C$16:$G$66,6,0),"")</f>
        <v/>
      </c>
      <c r="C421" s="138">
        <f>'Resultaat 2'!C166</f>
        <v>0</v>
      </c>
      <c r="D421" s="247">
        <f>'Resultaat 2'!K166</f>
        <v>0</v>
      </c>
      <c r="E421" s="248">
        <f>'Resultaat 2'!L166</f>
        <v>0</v>
      </c>
      <c r="F421" s="138" t="s">
        <v>266</v>
      </c>
      <c r="G421" s="247">
        <f ca="1">VLOOKUP(C421,Financiering!$AO$7:$AS$57,5,0)*E421</f>
        <v>0</v>
      </c>
      <c r="H421" s="249" t="str">
        <f t="shared" si="6"/>
        <v/>
      </c>
      <c r="I421" s="136" t="str">
        <f>'Resultaat 2'!$B$2</f>
        <v>Resultaat 2</v>
      </c>
      <c r="J421" s="138" t="str">
        <f>Deelnemersoverzicht!$C$6</f>
        <v>[wordt door RVO ingevuld]</v>
      </c>
      <c r="K421" s="259">
        <f>Deelnemersoverzicht!$C$9</f>
        <v>0</v>
      </c>
    </row>
    <row r="422" spans="1:11" x14ac:dyDescent="0.2">
      <c r="A422" s="258">
        <f>'Resultaat 2'!B167</f>
        <v>0</v>
      </c>
      <c r="B422" s="138" t="str">
        <f>IFERROR(VLOOKUP(C422,Deelnemersoverzicht!$C$16:$G$66,6,0),"")</f>
        <v/>
      </c>
      <c r="C422" s="138">
        <f>'Resultaat 2'!C167</f>
        <v>0</v>
      </c>
      <c r="D422" s="247">
        <f>'Resultaat 2'!K167</f>
        <v>0</v>
      </c>
      <c r="E422" s="248">
        <f>'Resultaat 2'!L167</f>
        <v>0</v>
      </c>
      <c r="F422" s="138" t="s">
        <v>266</v>
      </c>
      <c r="G422" s="247">
        <f ca="1">VLOOKUP(C422,Financiering!$AO$7:$AS$57,5,0)*E422</f>
        <v>0</v>
      </c>
      <c r="H422" s="249" t="str">
        <f t="shared" si="6"/>
        <v/>
      </c>
      <c r="I422" s="136" t="str">
        <f>'Resultaat 2'!$B$2</f>
        <v>Resultaat 2</v>
      </c>
      <c r="J422" s="138" t="str">
        <f>Deelnemersoverzicht!$C$6</f>
        <v>[wordt door RVO ingevuld]</v>
      </c>
      <c r="K422" s="259">
        <f>Deelnemersoverzicht!$C$9</f>
        <v>0</v>
      </c>
    </row>
    <row r="423" spans="1:11" x14ac:dyDescent="0.2">
      <c r="A423" s="258">
        <f>'Resultaat 2'!B168</f>
        <v>0</v>
      </c>
      <c r="B423" s="138" t="str">
        <f>IFERROR(VLOOKUP(C423,Deelnemersoverzicht!$C$16:$G$66,6,0),"")</f>
        <v/>
      </c>
      <c r="C423" s="138">
        <f>'Resultaat 2'!C168</f>
        <v>0</v>
      </c>
      <c r="D423" s="247">
        <f>'Resultaat 2'!K168</f>
        <v>0</v>
      </c>
      <c r="E423" s="248">
        <f>'Resultaat 2'!L168</f>
        <v>0</v>
      </c>
      <c r="F423" s="138" t="s">
        <v>266</v>
      </c>
      <c r="G423" s="247">
        <f ca="1">VLOOKUP(C423,Financiering!$AO$7:$AS$57,5,0)*E423</f>
        <v>0</v>
      </c>
      <c r="H423" s="249" t="str">
        <f t="shared" si="6"/>
        <v/>
      </c>
      <c r="I423" s="136" t="str">
        <f>'Resultaat 2'!$B$2</f>
        <v>Resultaat 2</v>
      </c>
      <c r="J423" s="138" t="str">
        <f>Deelnemersoverzicht!$C$6</f>
        <v>[wordt door RVO ingevuld]</v>
      </c>
      <c r="K423" s="259">
        <f>Deelnemersoverzicht!$C$9</f>
        <v>0</v>
      </c>
    </row>
    <row r="424" spans="1:11" x14ac:dyDescent="0.2">
      <c r="A424" s="258">
        <f>'Resultaat 2'!B169</f>
        <v>0</v>
      </c>
      <c r="B424" s="138" t="str">
        <f>IFERROR(VLOOKUP(C424,Deelnemersoverzicht!$C$16:$G$66,6,0),"")</f>
        <v/>
      </c>
      <c r="C424" s="138">
        <f>'Resultaat 2'!C169</f>
        <v>0</v>
      </c>
      <c r="D424" s="247">
        <f>'Resultaat 2'!K169</f>
        <v>0</v>
      </c>
      <c r="E424" s="248">
        <f>'Resultaat 2'!L169</f>
        <v>0</v>
      </c>
      <c r="F424" s="138" t="s">
        <v>266</v>
      </c>
      <c r="G424" s="247">
        <f ca="1">VLOOKUP(C424,Financiering!$AO$7:$AS$57,5,0)*E424</f>
        <v>0</v>
      </c>
      <c r="H424" s="249" t="str">
        <f t="shared" si="6"/>
        <v/>
      </c>
      <c r="I424" s="136" t="str">
        <f>'Resultaat 2'!$B$2</f>
        <v>Resultaat 2</v>
      </c>
      <c r="J424" s="138" t="str">
        <f>Deelnemersoverzicht!$C$6</f>
        <v>[wordt door RVO ingevuld]</v>
      </c>
      <c r="K424" s="259">
        <f>Deelnemersoverzicht!$C$9</f>
        <v>0</v>
      </c>
    </row>
    <row r="425" spans="1:11" x14ac:dyDescent="0.2">
      <c r="A425" s="258">
        <f>'Resultaat 2'!B170</f>
        <v>0</v>
      </c>
      <c r="B425" s="138" t="str">
        <f>IFERROR(VLOOKUP(C425,Deelnemersoverzicht!$C$16:$G$66,6,0),"")</f>
        <v/>
      </c>
      <c r="C425" s="138">
        <f>'Resultaat 2'!C170</f>
        <v>0</v>
      </c>
      <c r="D425" s="247">
        <f>'Resultaat 2'!K170</f>
        <v>0</v>
      </c>
      <c r="E425" s="248">
        <f>'Resultaat 2'!L170</f>
        <v>0</v>
      </c>
      <c r="F425" s="138" t="s">
        <v>266</v>
      </c>
      <c r="G425" s="247">
        <f ca="1">VLOOKUP(C425,Financiering!$AO$7:$AS$57,5,0)*E425</f>
        <v>0</v>
      </c>
      <c r="H425" s="249" t="str">
        <f t="shared" si="6"/>
        <v/>
      </c>
      <c r="I425" s="136" t="str">
        <f>'Resultaat 2'!$B$2</f>
        <v>Resultaat 2</v>
      </c>
      <c r="J425" s="138" t="str">
        <f>Deelnemersoverzicht!$C$6</f>
        <v>[wordt door RVO ingevuld]</v>
      </c>
      <c r="K425" s="259">
        <f>Deelnemersoverzicht!$C$9</f>
        <v>0</v>
      </c>
    </row>
    <row r="426" spans="1:11" x14ac:dyDescent="0.2">
      <c r="A426" s="258">
        <f>'Resultaat 2'!B171</f>
        <v>0</v>
      </c>
      <c r="B426" s="138" t="str">
        <f>IFERROR(VLOOKUP(C426,Deelnemersoverzicht!$C$16:$G$66,6,0),"")</f>
        <v/>
      </c>
      <c r="C426" s="138">
        <f>'Resultaat 2'!C171</f>
        <v>0</v>
      </c>
      <c r="D426" s="247">
        <f>'Resultaat 2'!K171</f>
        <v>0</v>
      </c>
      <c r="E426" s="248">
        <f>'Resultaat 2'!L171</f>
        <v>0</v>
      </c>
      <c r="F426" s="138" t="s">
        <v>266</v>
      </c>
      <c r="G426" s="247">
        <f ca="1">VLOOKUP(C426,Financiering!$AO$7:$AS$57,5,0)*E426</f>
        <v>0</v>
      </c>
      <c r="H426" s="249" t="str">
        <f t="shared" si="6"/>
        <v/>
      </c>
      <c r="I426" s="136" t="str">
        <f>'Resultaat 2'!$B$2</f>
        <v>Resultaat 2</v>
      </c>
      <c r="J426" s="138" t="str">
        <f>Deelnemersoverzicht!$C$6</f>
        <v>[wordt door RVO ingevuld]</v>
      </c>
      <c r="K426" s="259">
        <f>Deelnemersoverzicht!$C$9</f>
        <v>0</v>
      </c>
    </row>
    <row r="427" spans="1:11" x14ac:dyDescent="0.2">
      <c r="A427" s="258">
        <f>'Resultaat 2'!B172</f>
        <v>0</v>
      </c>
      <c r="B427" s="138" t="str">
        <f>IFERROR(VLOOKUP(C427,Deelnemersoverzicht!$C$16:$G$66,6,0),"")</f>
        <v/>
      </c>
      <c r="C427" s="138">
        <f>'Resultaat 2'!C172</f>
        <v>0</v>
      </c>
      <c r="D427" s="247">
        <f>'Resultaat 2'!K172</f>
        <v>0</v>
      </c>
      <c r="E427" s="248">
        <f>'Resultaat 2'!L172</f>
        <v>0</v>
      </c>
      <c r="F427" s="138" t="s">
        <v>266</v>
      </c>
      <c r="G427" s="247">
        <f ca="1">VLOOKUP(C427,Financiering!$AO$7:$AS$57,5,0)*E427</f>
        <v>0</v>
      </c>
      <c r="H427" s="249" t="str">
        <f t="shared" si="6"/>
        <v/>
      </c>
      <c r="I427" s="136" t="str">
        <f>'Resultaat 2'!$B$2</f>
        <v>Resultaat 2</v>
      </c>
      <c r="J427" s="138" t="str">
        <f>Deelnemersoverzicht!$C$6</f>
        <v>[wordt door RVO ingevuld]</v>
      </c>
      <c r="K427" s="259">
        <f>Deelnemersoverzicht!$C$9</f>
        <v>0</v>
      </c>
    </row>
    <row r="428" spans="1:11" x14ac:dyDescent="0.2">
      <c r="A428" s="258">
        <f>'Resultaat 2'!B173</f>
        <v>0</v>
      </c>
      <c r="B428" s="138" t="str">
        <f>IFERROR(VLOOKUP(C428,Deelnemersoverzicht!$C$16:$G$66,6,0),"")</f>
        <v/>
      </c>
      <c r="C428" s="138">
        <f>'Resultaat 2'!C173</f>
        <v>0</v>
      </c>
      <c r="D428" s="247">
        <f>'Resultaat 2'!K173</f>
        <v>0</v>
      </c>
      <c r="E428" s="248">
        <f>'Resultaat 2'!L173</f>
        <v>0</v>
      </c>
      <c r="F428" s="138" t="s">
        <v>266</v>
      </c>
      <c r="G428" s="247">
        <f ca="1">VLOOKUP(C428,Financiering!$AO$7:$AS$57,5,0)*E428</f>
        <v>0</v>
      </c>
      <c r="H428" s="249" t="str">
        <f t="shared" si="6"/>
        <v/>
      </c>
      <c r="I428" s="136" t="str">
        <f>'Resultaat 2'!$B$2</f>
        <v>Resultaat 2</v>
      </c>
      <c r="J428" s="138" t="str">
        <f>Deelnemersoverzicht!$C$6</f>
        <v>[wordt door RVO ingevuld]</v>
      </c>
      <c r="K428" s="259">
        <f>Deelnemersoverzicht!$C$9</f>
        <v>0</v>
      </c>
    </row>
    <row r="429" spans="1:11" x14ac:dyDescent="0.2">
      <c r="A429" s="258">
        <f>'Resultaat 2'!B174</f>
        <v>0</v>
      </c>
      <c r="B429" s="138" t="str">
        <f>IFERROR(VLOOKUP(C429,Deelnemersoverzicht!$C$16:$G$66,6,0),"")</f>
        <v/>
      </c>
      <c r="C429" s="138">
        <f>'Resultaat 2'!C174</f>
        <v>0</v>
      </c>
      <c r="D429" s="247">
        <f>'Resultaat 2'!K174</f>
        <v>0</v>
      </c>
      <c r="E429" s="248">
        <f>'Resultaat 2'!L174</f>
        <v>0</v>
      </c>
      <c r="F429" s="138" t="s">
        <v>266</v>
      </c>
      <c r="G429" s="247">
        <f ca="1">VLOOKUP(C429,Financiering!$AO$7:$AS$57,5,0)*E429</f>
        <v>0</v>
      </c>
      <c r="H429" s="249" t="str">
        <f t="shared" si="6"/>
        <v/>
      </c>
      <c r="I429" s="136" t="str">
        <f>'Resultaat 2'!$B$2</f>
        <v>Resultaat 2</v>
      </c>
      <c r="J429" s="138" t="str">
        <f>Deelnemersoverzicht!$C$6</f>
        <v>[wordt door RVO ingevuld]</v>
      </c>
      <c r="K429" s="259">
        <f>Deelnemersoverzicht!$C$9</f>
        <v>0</v>
      </c>
    </row>
    <row r="430" spans="1:11" x14ac:dyDescent="0.2">
      <c r="A430" s="258">
        <f>'Resultaat 2'!B175</f>
        <v>0</v>
      </c>
      <c r="B430" s="138" t="str">
        <f>IFERROR(VLOOKUP(C430,Deelnemersoverzicht!$C$16:$G$66,6,0),"")</f>
        <v/>
      </c>
      <c r="C430" s="138">
        <f>'Resultaat 2'!C175</f>
        <v>0</v>
      </c>
      <c r="D430" s="247">
        <f>'Resultaat 2'!K175</f>
        <v>0</v>
      </c>
      <c r="E430" s="248">
        <f>'Resultaat 2'!L175</f>
        <v>0</v>
      </c>
      <c r="F430" s="138" t="s">
        <v>266</v>
      </c>
      <c r="G430" s="247">
        <f ca="1">VLOOKUP(C430,Financiering!$AO$7:$AS$57,5,0)*E430</f>
        <v>0</v>
      </c>
      <c r="H430" s="249" t="str">
        <f t="shared" si="6"/>
        <v/>
      </c>
      <c r="I430" s="136" t="str">
        <f>'Resultaat 2'!$B$2</f>
        <v>Resultaat 2</v>
      </c>
      <c r="J430" s="138" t="str">
        <f>Deelnemersoverzicht!$C$6</f>
        <v>[wordt door RVO ingevuld]</v>
      </c>
      <c r="K430" s="259">
        <f>Deelnemersoverzicht!$C$9</f>
        <v>0</v>
      </c>
    </row>
    <row r="431" spans="1:11" x14ac:dyDescent="0.2">
      <c r="A431" s="258">
        <f>'Resultaat 2'!B176</f>
        <v>0</v>
      </c>
      <c r="B431" s="138" t="str">
        <f>IFERROR(VLOOKUP(C431,Deelnemersoverzicht!$C$16:$G$66,6,0),"")</f>
        <v/>
      </c>
      <c r="C431" s="138">
        <f>'Resultaat 2'!C176</f>
        <v>0</v>
      </c>
      <c r="D431" s="247">
        <f>'Resultaat 2'!K176</f>
        <v>0</v>
      </c>
      <c r="E431" s="248">
        <f>'Resultaat 2'!L176</f>
        <v>0</v>
      </c>
      <c r="F431" s="138" t="s">
        <v>266</v>
      </c>
      <c r="G431" s="247">
        <f ca="1">VLOOKUP(C431,Financiering!$AO$7:$AS$57,5,0)*E431</f>
        <v>0</v>
      </c>
      <c r="H431" s="249" t="str">
        <f t="shared" si="6"/>
        <v/>
      </c>
      <c r="I431" s="136" t="str">
        <f>'Resultaat 2'!$B$2</f>
        <v>Resultaat 2</v>
      </c>
      <c r="J431" s="138" t="str">
        <f>Deelnemersoverzicht!$C$6</f>
        <v>[wordt door RVO ingevuld]</v>
      </c>
      <c r="K431" s="259">
        <f>Deelnemersoverzicht!$C$9</f>
        <v>0</v>
      </c>
    </row>
    <row r="432" spans="1:11" x14ac:dyDescent="0.2">
      <c r="A432" s="258">
        <f>'Resultaat 2'!B177</f>
        <v>0</v>
      </c>
      <c r="B432" s="138" t="str">
        <f>IFERROR(VLOOKUP(C432,Deelnemersoverzicht!$C$16:$G$66,6,0),"")</f>
        <v/>
      </c>
      <c r="C432" s="138">
        <f>'Resultaat 2'!C177</f>
        <v>0</v>
      </c>
      <c r="D432" s="247">
        <f>'Resultaat 2'!K177</f>
        <v>0</v>
      </c>
      <c r="E432" s="248">
        <f>'Resultaat 2'!L177</f>
        <v>0</v>
      </c>
      <c r="F432" s="138" t="s">
        <v>266</v>
      </c>
      <c r="G432" s="247">
        <f ca="1">VLOOKUP(C432,Financiering!$AO$7:$AS$57,5,0)*E432</f>
        <v>0</v>
      </c>
      <c r="H432" s="249" t="str">
        <f t="shared" si="6"/>
        <v/>
      </c>
      <c r="I432" s="136" t="str">
        <f>'Resultaat 2'!$B$2</f>
        <v>Resultaat 2</v>
      </c>
      <c r="J432" s="138" t="str">
        <f>Deelnemersoverzicht!$C$6</f>
        <v>[wordt door RVO ingevuld]</v>
      </c>
      <c r="K432" s="259">
        <f>Deelnemersoverzicht!$C$9</f>
        <v>0</v>
      </c>
    </row>
    <row r="433" spans="1:11" x14ac:dyDescent="0.2">
      <c r="A433" s="258">
        <f>'Resultaat 2'!B178</f>
        <v>0</v>
      </c>
      <c r="B433" s="138" t="str">
        <f>IFERROR(VLOOKUP(C433,Deelnemersoverzicht!$C$16:$G$66,6,0),"")</f>
        <v/>
      </c>
      <c r="C433" s="138">
        <f>'Resultaat 2'!C178</f>
        <v>0</v>
      </c>
      <c r="D433" s="247">
        <f>'Resultaat 2'!K178</f>
        <v>0</v>
      </c>
      <c r="E433" s="248">
        <f>'Resultaat 2'!L178</f>
        <v>0</v>
      </c>
      <c r="F433" s="138" t="s">
        <v>266</v>
      </c>
      <c r="G433" s="247">
        <f ca="1">VLOOKUP(C433,Financiering!$AO$7:$AS$57,5,0)*E433</f>
        <v>0</v>
      </c>
      <c r="H433" s="249" t="str">
        <f t="shared" si="6"/>
        <v/>
      </c>
      <c r="I433" s="136" t="str">
        <f>'Resultaat 2'!$B$2</f>
        <v>Resultaat 2</v>
      </c>
      <c r="J433" s="138" t="str">
        <f>Deelnemersoverzicht!$C$6</f>
        <v>[wordt door RVO ingevuld]</v>
      </c>
      <c r="K433" s="259">
        <f>Deelnemersoverzicht!$C$9</f>
        <v>0</v>
      </c>
    </row>
    <row r="434" spans="1:11" x14ac:dyDescent="0.2">
      <c r="A434" s="258">
        <f>'Resultaat 2'!B179</f>
        <v>0</v>
      </c>
      <c r="B434" s="138" t="str">
        <f>IFERROR(VLOOKUP(C434,Deelnemersoverzicht!$C$16:$G$66,6,0),"")</f>
        <v/>
      </c>
      <c r="C434" s="138">
        <f>'Resultaat 2'!C179</f>
        <v>0</v>
      </c>
      <c r="D434" s="247">
        <f>'Resultaat 2'!K179</f>
        <v>0</v>
      </c>
      <c r="E434" s="248">
        <f>'Resultaat 2'!L179</f>
        <v>0</v>
      </c>
      <c r="F434" s="138" t="s">
        <v>266</v>
      </c>
      <c r="G434" s="247">
        <f ca="1">VLOOKUP(C434,Financiering!$AO$7:$AS$57,5,0)*E434</f>
        <v>0</v>
      </c>
      <c r="H434" s="249" t="str">
        <f t="shared" si="6"/>
        <v/>
      </c>
      <c r="I434" s="136" t="str">
        <f>'Resultaat 2'!$B$2</f>
        <v>Resultaat 2</v>
      </c>
      <c r="J434" s="138" t="str">
        <f>Deelnemersoverzicht!$C$6</f>
        <v>[wordt door RVO ingevuld]</v>
      </c>
      <c r="K434" s="259">
        <f>Deelnemersoverzicht!$C$9</f>
        <v>0</v>
      </c>
    </row>
    <row r="435" spans="1:11" x14ac:dyDescent="0.2">
      <c r="A435" s="258">
        <f>'Resultaat 2'!B180</f>
        <v>0</v>
      </c>
      <c r="B435" s="138" t="str">
        <f>IFERROR(VLOOKUP(C435,Deelnemersoverzicht!$C$16:$G$66,6,0),"")</f>
        <v/>
      </c>
      <c r="C435" s="138">
        <f>'Resultaat 2'!C180</f>
        <v>0</v>
      </c>
      <c r="D435" s="247">
        <f>'Resultaat 2'!K180</f>
        <v>0</v>
      </c>
      <c r="E435" s="248">
        <f>'Resultaat 2'!L180</f>
        <v>0</v>
      </c>
      <c r="F435" s="138" t="s">
        <v>266</v>
      </c>
      <c r="G435" s="247">
        <f ca="1">VLOOKUP(C435,Financiering!$AO$7:$AS$57,5,0)*E435</f>
        <v>0</v>
      </c>
      <c r="H435" s="249" t="str">
        <f t="shared" si="6"/>
        <v/>
      </c>
      <c r="I435" s="136" t="str">
        <f>'Resultaat 2'!$B$2</f>
        <v>Resultaat 2</v>
      </c>
      <c r="J435" s="138" t="str">
        <f>Deelnemersoverzicht!$C$6</f>
        <v>[wordt door RVO ingevuld]</v>
      </c>
      <c r="K435" s="259">
        <f>Deelnemersoverzicht!$C$9</f>
        <v>0</v>
      </c>
    </row>
    <row r="436" spans="1:11" x14ac:dyDescent="0.2">
      <c r="A436" s="258">
        <f>'Resultaat 2'!B181</f>
        <v>0</v>
      </c>
      <c r="B436" s="138" t="str">
        <f>IFERROR(VLOOKUP(C436,Deelnemersoverzicht!$C$16:$G$66,6,0),"")</f>
        <v/>
      </c>
      <c r="C436" s="138">
        <f>'Resultaat 2'!C181</f>
        <v>0</v>
      </c>
      <c r="D436" s="247">
        <f>'Resultaat 2'!K181</f>
        <v>0</v>
      </c>
      <c r="E436" s="248">
        <f>'Resultaat 2'!L181</f>
        <v>0</v>
      </c>
      <c r="F436" s="138" t="s">
        <v>266</v>
      </c>
      <c r="G436" s="247">
        <f ca="1">VLOOKUP(C436,Financiering!$AO$7:$AS$57,5,0)*E436</f>
        <v>0</v>
      </c>
      <c r="H436" s="249" t="str">
        <f t="shared" si="6"/>
        <v/>
      </c>
      <c r="I436" s="136" t="str">
        <f>'Resultaat 2'!$B$2</f>
        <v>Resultaat 2</v>
      </c>
      <c r="J436" s="138" t="str">
        <f>Deelnemersoverzicht!$C$6</f>
        <v>[wordt door RVO ingevuld]</v>
      </c>
      <c r="K436" s="259">
        <f>Deelnemersoverzicht!$C$9</f>
        <v>0</v>
      </c>
    </row>
    <row r="437" spans="1:11" x14ac:dyDescent="0.2">
      <c r="A437" s="258">
        <f>'Resultaat 2'!B182</f>
        <v>0</v>
      </c>
      <c r="B437" s="138" t="str">
        <f>IFERROR(VLOOKUP(C437,Deelnemersoverzicht!$C$16:$G$66,6,0),"")</f>
        <v/>
      </c>
      <c r="C437" s="138">
        <f>'Resultaat 2'!C182</f>
        <v>0</v>
      </c>
      <c r="D437" s="247">
        <f>'Resultaat 2'!K182</f>
        <v>0</v>
      </c>
      <c r="E437" s="248">
        <f>'Resultaat 2'!L182</f>
        <v>0</v>
      </c>
      <c r="F437" s="138" t="s">
        <v>266</v>
      </c>
      <c r="G437" s="247">
        <f ca="1">VLOOKUP(C437,Financiering!$AO$7:$AS$57,5,0)*E437</f>
        <v>0</v>
      </c>
      <c r="H437" s="249" t="str">
        <f t="shared" si="6"/>
        <v/>
      </c>
      <c r="I437" s="136" t="str">
        <f>'Resultaat 2'!$B$2</f>
        <v>Resultaat 2</v>
      </c>
      <c r="J437" s="138" t="str">
        <f>Deelnemersoverzicht!$C$6</f>
        <v>[wordt door RVO ingevuld]</v>
      </c>
      <c r="K437" s="259">
        <f>Deelnemersoverzicht!$C$9</f>
        <v>0</v>
      </c>
    </row>
    <row r="438" spans="1:11" x14ac:dyDescent="0.2">
      <c r="A438" s="258">
        <f>'Resultaat 2'!B183</f>
        <v>0</v>
      </c>
      <c r="B438" s="138" t="str">
        <f>IFERROR(VLOOKUP(C438,Deelnemersoverzicht!$C$16:$G$66,6,0),"")</f>
        <v/>
      </c>
      <c r="C438" s="138">
        <f>'Resultaat 2'!C183</f>
        <v>0</v>
      </c>
      <c r="D438" s="247">
        <f>'Resultaat 2'!K183</f>
        <v>0</v>
      </c>
      <c r="E438" s="248">
        <f>'Resultaat 2'!L183</f>
        <v>0</v>
      </c>
      <c r="F438" s="138" t="s">
        <v>266</v>
      </c>
      <c r="G438" s="247">
        <f ca="1">VLOOKUP(C438,Financiering!$AO$7:$AS$57,5,0)*E438</f>
        <v>0</v>
      </c>
      <c r="H438" s="249" t="str">
        <f t="shared" si="6"/>
        <v/>
      </c>
      <c r="I438" s="136" t="str">
        <f>'Resultaat 2'!$B$2</f>
        <v>Resultaat 2</v>
      </c>
      <c r="J438" s="138" t="str">
        <f>Deelnemersoverzicht!$C$6</f>
        <v>[wordt door RVO ingevuld]</v>
      </c>
      <c r="K438" s="259">
        <f>Deelnemersoverzicht!$C$9</f>
        <v>0</v>
      </c>
    </row>
    <row r="439" spans="1:11" x14ac:dyDescent="0.2">
      <c r="A439" s="258">
        <f>'Resultaat 2'!B184</f>
        <v>0</v>
      </c>
      <c r="B439" s="138" t="str">
        <f>IFERROR(VLOOKUP(C439,Deelnemersoverzicht!$C$16:$G$66,6,0),"")</f>
        <v/>
      </c>
      <c r="C439" s="138">
        <f>'Resultaat 2'!C184</f>
        <v>0</v>
      </c>
      <c r="D439" s="247">
        <f>'Resultaat 2'!K184</f>
        <v>0</v>
      </c>
      <c r="E439" s="248">
        <f>'Resultaat 2'!L184</f>
        <v>0</v>
      </c>
      <c r="F439" s="138" t="s">
        <v>266</v>
      </c>
      <c r="G439" s="247">
        <f ca="1">VLOOKUP(C439,Financiering!$AO$7:$AS$57,5,0)*E439</f>
        <v>0</v>
      </c>
      <c r="H439" s="249" t="str">
        <f t="shared" si="6"/>
        <v/>
      </c>
      <c r="I439" s="136" t="str">
        <f>'Resultaat 2'!$B$2</f>
        <v>Resultaat 2</v>
      </c>
      <c r="J439" s="138" t="str">
        <f>Deelnemersoverzicht!$C$6</f>
        <v>[wordt door RVO ingevuld]</v>
      </c>
      <c r="K439" s="259">
        <f>Deelnemersoverzicht!$C$9</f>
        <v>0</v>
      </c>
    </row>
    <row r="440" spans="1:11" x14ac:dyDescent="0.2">
      <c r="A440" s="258">
        <f>'Resultaat 2'!B185</f>
        <v>0</v>
      </c>
      <c r="B440" s="138" t="str">
        <f>IFERROR(VLOOKUP(C440,Deelnemersoverzicht!$C$16:$G$66,6,0),"")</f>
        <v/>
      </c>
      <c r="C440" s="138">
        <f>'Resultaat 2'!C185</f>
        <v>0</v>
      </c>
      <c r="D440" s="247">
        <f>'Resultaat 2'!K185</f>
        <v>0</v>
      </c>
      <c r="E440" s="248">
        <f>'Resultaat 2'!L185</f>
        <v>0</v>
      </c>
      <c r="F440" s="138" t="s">
        <v>266</v>
      </c>
      <c r="G440" s="247">
        <f ca="1">VLOOKUP(C440,Financiering!$AO$7:$AS$57,5,0)*E440</f>
        <v>0</v>
      </c>
      <c r="H440" s="249" t="str">
        <f t="shared" si="6"/>
        <v/>
      </c>
      <c r="I440" s="136" t="str">
        <f>'Resultaat 2'!$B$2</f>
        <v>Resultaat 2</v>
      </c>
      <c r="J440" s="138" t="str">
        <f>Deelnemersoverzicht!$C$6</f>
        <v>[wordt door RVO ingevuld]</v>
      </c>
      <c r="K440" s="259">
        <f>Deelnemersoverzicht!$C$9</f>
        <v>0</v>
      </c>
    </row>
    <row r="441" spans="1:11" x14ac:dyDescent="0.2">
      <c r="A441" s="258">
        <f>'Resultaat 2'!B186</f>
        <v>0</v>
      </c>
      <c r="B441" s="138" t="str">
        <f>IFERROR(VLOOKUP(C441,Deelnemersoverzicht!$C$16:$G$66,6,0),"")</f>
        <v/>
      </c>
      <c r="C441" s="138">
        <f>'Resultaat 2'!C186</f>
        <v>0</v>
      </c>
      <c r="D441" s="247">
        <f>'Resultaat 2'!K186</f>
        <v>0</v>
      </c>
      <c r="E441" s="248">
        <f>'Resultaat 2'!L186</f>
        <v>0</v>
      </c>
      <c r="F441" s="138" t="s">
        <v>266</v>
      </c>
      <c r="G441" s="247">
        <f ca="1">VLOOKUP(C441,Financiering!$AO$7:$AS$57,5,0)*E441</f>
        <v>0</v>
      </c>
      <c r="H441" s="249" t="str">
        <f t="shared" si="6"/>
        <v/>
      </c>
      <c r="I441" s="136" t="str">
        <f>'Resultaat 2'!$B$2</f>
        <v>Resultaat 2</v>
      </c>
      <c r="J441" s="138" t="str">
        <f>Deelnemersoverzicht!$C$6</f>
        <v>[wordt door RVO ingevuld]</v>
      </c>
      <c r="K441" s="259">
        <f>Deelnemersoverzicht!$C$9</f>
        <v>0</v>
      </c>
    </row>
    <row r="442" spans="1:11" x14ac:dyDescent="0.2">
      <c r="A442" s="258">
        <f>'Resultaat 2'!B187</f>
        <v>0</v>
      </c>
      <c r="B442" s="138" t="str">
        <f>IFERROR(VLOOKUP(C442,Deelnemersoverzicht!$C$16:$G$66,6,0),"")</f>
        <v/>
      </c>
      <c r="C442" s="138">
        <f>'Resultaat 2'!C187</f>
        <v>0</v>
      </c>
      <c r="D442" s="247">
        <f>'Resultaat 2'!K187</f>
        <v>0</v>
      </c>
      <c r="E442" s="248">
        <f>'Resultaat 2'!L187</f>
        <v>0</v>
      </c>
      <c r="F442" s="138" t="s">
        <v>266</v>
      </c>
      <c r="G442" s="247">
        <f ca="1">VLOOKUP(C442,Financiering!$AO$7:$AS$57,5,0)*E442</f>
        <v>0</v>
      </c>
      <c r="H442" s="249" t="str">
        <f t="shared" si="6"/>
        <v/>
      </c>
      <c r="I442" s="136" t="str">
        <f>'Resultaat 2'!$B$2</f>
        <v>Resultaat 2</v>
      </c>
      <c r="J442" s="138" t="str">
        <f>Deelnemersoverzicht!$C$6</f>
        <v>[wordt door RVO ingevuld]</v>
      </c>
      <c r="K442" s="259">
        <f>Deelnemersoverzicht!$C$9</f>
        <v>0</v>
      </c>
    </row>
    <row r="443" spans="1:11" x14ac:dyDescent="0.2">
      <c r="A443" s="258">
        <f>'Resultaat 2'!B188</f>
        <v>0</v>
      </c>
      <c r="B443" s="138" t="str">
        <f>IFERROR(VLOOKUP(C443,Deelnemersoverzicht!$C$16:$G$66,6,0),"")</f>
        <v/>
      </c>
      <c r="C443" s="138">
        <f>'Resultaat 2'!C188</f>
        <v>0</v>
      </c>
      <c r="D443" s="247">
        <f>'Resultaat 2'!K188</f>
        <v>0</v>
      </c>
      <c r="E443" s="248">
        <f>'Resultaat 2'!L188</f>
        <v>0</v>
      </c>
      <c r="F443" s="138" t="s">
        <v>266</v>
      </c>
      <c r="G443" s="247">
        <f ca="1">VLOOKUP(C443,Financiering!$AO$7:$AS$57,5,0)*E443</f>
        <v>0</v>
      </c>
      <c r="H443" s="249" t="str">
        <f t="shared" si="6"/>
        <v/>
      </c>
      <c r="I443" s="136" t="str">
        <f>'Resultaat 2'!$B$2</f>
        <v>Resultaat 2</v>
      </c>
      <c r="J443" s="138" t="str">
        <f>Deelnemersoverzicht!$C$6</f>
        <v>[wordt door RVO ingevuld]</v>
      </c>
      <c r="K443" s="259">
        <f>Deelnemersoverzicht!$C$9</f>
        <v>0</v>
      </c>
    </row>
    <row r="444" spans="1:11" x14ac:dyDescent="0.2">
      <c r="A444" s="258">
        <f>'Resultaat 2'!B189</f>
        <v>0</v>
      </c>
      <c r="B444" s="138" t="str">
        <f>IFERROR(VLOOKUP(C444,Deelnemersoverzicht!$C$16:$G$66,6,0),"")</f>
        <v/>
      </c>
      <c r="C444" s="138">
        <f>'Resultaat 2'!C189</f>
        <v>0</v>
      </c>
      <c r="D444" s="247">
        <f>'Resultaat 2'!K189</f>
        <v>0</v>
      </c>
      <c r="E444" s="248">
        <f>'Resultaat 2'!L189</f>
        <v>0</v>
      </c>
      <c r="F444" s="138" t="s">
        <v>266</v>
      </c>
      <c r="G444" s="247">
        <f ca="1">VLOOKUP(C444,Financiering!$AO$7:$AS$57,5,0)*E444</f>
        <v>0</v>
      </c>
      <c r="H444" s="249" t="str">
        <f t="shared" si="6"/>
        <v/>
      </c>
      <c r="I444" s="136" t="str">
        <f>'Resultaat 2'!$B$2</f>
        <v>Resultaat 2</v>
      </c>
      <c r="J444" s="138" t="str">
        <f>Deelnemersoverzicht!$C$6</f>
        <v>[wordt door RVO ingevuld]</v>
      </c>
      <c r="K444" s="259">
        <f>Deelnemersoverzicht!$C$9</f>
        <v>0</v>
      </c>
    </row>
    <row r="445" spans="1:11" x14ac:dyDescent="0.2">
      <c r="A445" s="258">
        <f>'Resultaat 2'!B190</f>
        <v>0</v>
      </c>
      <c r="B445" s="138" t="str">
        <f>IFERROR(VLOOKUP(C445,Deelnemersoverzicht!$C$16:$G$66,6,0),"")</f>
        <v/>
      </c>
      <c r="C445" s="138">
        <f>'Resultaat 2'!C190</f>
        <v>0</v>
      </c>
      <c r="D445" s="247">
        <f>'Resultaat 2'!K190</f>
        <v>0</v>
      </c>
      <c r="E445" s="248">
        <f>'Resultaat 2'!L190</f>
        <v>0</v>
      </c>
      <c r="F445" s="138" t="s">
        <v>266</v>
      </c>
      <c r="G445" s="247">
        <f ca="1">VLOOKUP(C445,Financiering!$AO$7:$AS$57,5,0)*E445</f>
        <v>0</v>
      </c>
      <c r="H445" s="249" t="str">
        <f t="shared" si="6"/>
        <v/>
      </c>
      <c r="I445" s="136" t="str">
        <f>'Resultaat 2'!$B$2</f>
        <v>Resultaat 2</v>
      </c>
      <c r="J445" s="138" t="str">
        <f>Deelnemersoverzicht!$C$6</f>
        <v>[wordt door RVO ingevuld]</v>
      </c>
      <c r="K445" s="259">
        <f>Deelnemersoverzicht!$C$9</f>
        <v>0</v>
      </c>
    </row>
    <row r="446" spans="1:11" x14ac:dyDescent="0.2">
      <c r="A446" s="258">
        <f>'Resultaat 2'!B191</f>
        <v>0</v>
      </c>
      <c r="B446" s="138" t="str">
        <f>IFERROR(VLOOKUP(C446,Deelnemersoverzicht!$C$16:$G$66,6,0),"")</f>
        <v/>
      </c>
      <c r="C446" s="138">
        <f>'Resultaat 2'!C191</f>
        <v>0</v>
      </c>
      <c r="D446" s="247">
        <f>'Resultaat 2'!K191</f>
        <v>0</v>
      </c>
      <c r="E446" s="248">
        <f>'Resultaat 2'!L191</f>
        <v>0</v>
      </c>
      <c r="F446" s="138" t="s">
        <v>266</v>
      </c>
      <c r="G446" s="247">
        <f ca="1">VLOOKUP(C446,Financiering!$AO$7:$AS$57,5,0)*E446</f>
        <v>0</v>
      </c>
      <c r="H446" s="249" t="str">
        <f t="shared" si="6"/>
        <v/>
      </c>
      <c r="I446" s="136" t="str">
        <f>'Resultaat 2'!$B$2</f>
        <v>Resultaat 2</v>
      </c>
      <c r="J446" s="138" t="str">
        <f>Deelnemersoverzicht!$C$6</f>
        <v>[wordt door RVO ingevuld]</v>
      </c>
      <c r="K446" s="259">
        <f>Deelnemersoverzicht!$C$9</f>
        <v>0</v>
      </c>
    </row>
    <row r="447" spans="1:11" x14ac:dyDescent="0.2">
      <c r="A447" s="258">
        <f>'Resultaat 2'!B192</f>
        <v>0</v>
      </c>
      <c r="B447" s="138" t="str">
        <f>IFERROR(VLOOKUP(C447,Deelnemersoverzicht!$C$16:$G$66,6,0),"")</f>
        <v/>
      </c>
      <c r="C447" s="138">
        <f>'Resultaat 2'!C192</f>
        <v>0</v>
      </c>
      <c r="D447" s="247">
        <f>'Resultaat 2'!K192</f>
        <v>0</v>
      </c>
      <c r="E447" s="248">
        <f>'Resultaat 2'!L192</f>
        <v>0</v>
      </c>
      <c r="F447" s="138" t="s">
        <v>266</v>
      </c>
      <c r="G447" s="247">
        <f ca="1">VLOOKUP(C447,Financiering!$AO$7:$AS$57,5,0)*E447</f>
        <v>0</v>
      </c>
      <c r="H447" s="249" t="str">
        <f t="shared" si="6"/>
        <v/>
      </c>
      <c r="I447" s="136" t="str">
        <f>'Resultaat 2'!$B$2</f>
        <v>Resultaat 2</v>
      </c>
      <c r="J447" s="138" t="str">
        <f>Deelnemersoverzicht!$C$6</f>
        <v>[wordt door RVO ingevuld]</v>
      </c>
      <c r="K447" s="259">
        <f>Deelnemersoverzicht!$C$9</f>
        <v>0</v>
      </c>
    </row>
    <row r="448" spans="1:11" x14ac:dyDescent="0.2">
      <c r="A448" s="258">
        <f>'Resultaat 2'!B193</f>
        <v>0</v>
      </c>
      <c r="B448" s="138" t="str">
        <f>IFERROR(VLOOKUP(C448,Deelnemersoverzicht!$C$16:$G$66,6,0),"")</f>
        <v/>
      </c>
      <c r="C448" s="138">
        <f>'Resultaat 2'!C193</f>
        <v>0</v>
      </c>
      <c r="D448" s="247">
        <f>'Resultaat 2'!K193</f>
        <v>0</v>
      </c>
      <c r="E448" s="248">
        <f>'Resultaat 2'!L193</f>
        <v>0</v>
      </c>
      <c r="F448" s="138" t="s">
        <v>266</v>
      </c>
      <c r="G448" s="247">
        <f ca="1">VLOOKUP(C448,Financiering!$AO$7:$AS$57,5,0)*E448</f>
        <v>0</v>
      </c>
      <c r="H448" s="249" t="str">
        <f t="shared" si="6"/>
        <v/>
      </c>
      <c r="I448" s="136" t="str">
        <f>'Resultaat 2'!$B$2</f>
        <v>Resultaat 2</v>
      </c>
      <c r="J448" s="138" t="str">
        <f>Deelnemersoverzicht!$C$6</f>
        <v>[wordt door RVO ingevuld]</v>
      </c>
      <c r="K448" s="259">
        <f>Deelnemersoverzicht!$C$9</f>
        <v>0</v>
      </c>
    </row>
    <row r="449" spans="1:11" x14ac:dyDescent="0.2">
      <c r="A449" s="258">
        <f>'Resultaat 2'!B194</f>
        <v>0</v>
      </c>
      <c r="B449" s="138" t="str">
        <f>IFERROR(VLOOKUP(C449,Deelnemersoverzicht!$C$16:$G$66,6,0),"")</f>
        <v/>
      </c>
      <c r="C449" s="138">
        <f>'Resultaat 2'!C194</f>
        <v>0</v>
      </c>
      <c r="D449" s="247">
        <f>'Resultaat 2'!K194</f>
        <v>0</v>
      </c>
      <c r="E449" s="248">
        <f>'Resultaat 2'!L194</f>
        <v>0</v>
      </c>
      <c r="F449" s="138" t="s">
        <v>266</v>
      </c>
      <c r="G449" s="247">
        <f ca="1">VLOOKUP(C449,Financiering!$AO$7:$AS$57,5,0)*E449</f>
        <v>0</v>
      </c>
      <c r="H449" s="249" t="str">
        <f t="shared" si="6"/>
        <v/>
      </c>
      <c r="I449" s="136" t="str">
        <f>'Resultaat 2'!$B$2</f>
        <v>Resultaat 2</v>
      </c>
      <c r="J449" s="138" t="str">
        <f>Deelnemersoverzicht!$C$6</f>
        <v>[wordt door RVO ingevuld]</v>
      </c>
      <c r="K449" s="259">
        <f>Deelnemersoverzicht!$C$9</f>
        <v>0</v>
      </c>
    </row>
    <row r="450" spans="1:11" x14ac:dyDescent="0.2">
      <c r="A450" s="258">
        <f>'Resultaat 2'!B195</f>
        <v>0</v>
      </c>
      <c r="B450" s="138" t="str">
        <f>IFERROR(VLOOKUP(C450,Deelnemersoverzicht!$C$16:$G$66,6,0),"")</f>
        <v/>
      </c>
      <c r="C450" s="138">
        <f>'Resultaat 2'!C195</f>
        <v>0</v>
      </c>
      <c r="D450" s="247">
        <f>'Resultaat 2'!K195</f>
        <v>0</v>
      </c>
      <c r="E450" s="248">
        <f>'Resultaat 2'!L195</f>
        <v>0</v>
      </c>
      <c r="F450" s="138" t="s">
        <v>266</v>
      </c>
      <c r="G450" s="247">
        <f ca="1">VLOOKUP(C450,Financiering!$AO$7:$AS$57,5,0)*E450</f>
        <v>0</v>
      </c>
      <c r="H450" s="249" t="str">
        <f t="shared" ref="H450:H513" si="7">IFERROR((HLOOKUP(D450,$O$1:$R$52,VLOOKUP(C450,$M$2:$R$52,2,0)+1,0)*E450),"")</f>
        <v/>
      </c>
      <c r="I450" s="136" t="str">
        <f>'Resultaat 2'!$B$2</f>
        <v>Resultaat 2</v>
      </c>
      <c r="J450" s="138" t="str">
        <f>Deelnemersoverzicht!$C$6</f>
        <v>[wordt door RVO ingevuld]</v>
      </c>
      <c r="K450" s="259">
        <f>Deelnemersoverzicht!$C$9</f>
        <v>0</v>
      </c>
    </row>
    <row r="451" spans="1:11" x14ac:dyDescent="0.2">
      <c r="A451" s="258">
        <f>'Resultaat 2'!B196</f>
        <v>0</v>
      </c>
      <c r="B451" s="138" t="str">
        <f>IFERROR(VLOOKUP(C451,Deelnemersoverzicht!$C$16:$G$66,6,0),"")</f>
        <v/>
      </c>
      <c r="C451" s="138">
        <f>'Resultaat 2'!C196</f>
        <v>0</v>
      </c>
      <c r="D451" s="247">
        <f>'Resultaat 2'!K196</f>
        <v>0</v>
      </c>
      <c r="E451" s="248">
        <f>'Resultaat 2'!L196</f>
        <v>0</v>
      </c>
      <c r="F451" s="138" t="s">
        <v>266</v>
      </c>
      <c r="G451" s="247">
        <f ca="1">VLOOKUP(C451,Financiering!$AO$7:$AS$57,5,0)*E451</f>
        <v>0</v>
      </c>
      <c r="H451" s="249" t="str">
        <f t="shared" si="7"/>
        <v/>
      </c>
      <c r="I451" s="136" t="str">
        <f>'Resultaat 2'!$B$2</f>
        <v>Resultaat 2</v>
      </c>
      <c r="J451" s="138" t="str">
        <f>Deelnemersoverzicht!$C$6</f>
        <v>[wordt door RVO ingevuld]</v>
      </c>
      <c r="K451" s="259">
        <f>Deelnemersoverzicht!$C$9</f>
        <v>0</v>
      </c>
    </row>
    <row r="452" spans="1:11" x14ac:dyDescent="0.2">
      <c r="A452" s="258">
        <f>'Resultaat 2'!B197</f>
        <v>0</v>
      </c>
      <c r="B452" s="138" t="str">
        <f>IFERROR(VLOOKUP(C452,Deelnemersoverzicht!$C$16:$G$66,6,0),"")</f>
        <v/>
      </c>
      <c r="C452" s="138">
        <f>'Resultaat 2'!C197</f>
        <v>0</v>
      </c>
      <c r="D452" s="247">
        <f>'Resultaat 2'!K197</f>
        <v>0</v>
      </c>
      <c r="E452" s="248">
        <f>'Resultaat 2'!L197</f>
        <v>0</v>
      </c>
      <c r="F452" s="138" t="s">
        <v>266</v>
      </c>
      <c r="G452" s="247">
        <f ca="1">VLOOKUP(C452,Financiering!$AO$7:$AS$57,5,0)*E452</f>
        <v>0</v>
      </c>
      <c r="H452" s="249" t="str">
        <f t="shared" si="7"/>
        <v/>
      </c>
      <c r="I452" s="136" t="str">
        <f>'Resultaat 2'!$B$2</f>
        <v>Resultaat 2</v>
      </c>
      <c r="J452" s="138" t="str">
        <f>Deelnemersoverzicht!$C$6</f>
        <v>[wordt door RVO ingevuld]</v>
      </c>
      <c r="K452" s="259">
        <f>Deelnemersoverzicht!$C$9</f>
        <v>0</v>
      </c>
    </row>
    <row r="453" spans="1:11" x14ac:dyDescent="0.2">
      <c r="A453" s="258">
        <f>'Resultaat 2'!B198</f>
        <v>0</v>
      </c>
      <c r="B453" s="138" t="str">
        <f>IFERROR(VLOOKUP(C453,Deelnemersoverzicht!$C$16:$G$66,6,0),"")</f>
        <v/>
      </c>
      <c r="C453" s="138">
        <f>'Resultaat 2'!C198</f>
        <v>0</v>
      </c>
      <c r="D453" s="247">
        <f>'Resultaat 2'!K198</f>
        <v>0</v>
      </c>
      <c r="E453" s="248">
        <f>'Resultaat 2'!L198</f>
        <v>0</v>
      </c>
      <c r="F453" s="138" t="s">
        <v>266</v>
      </c>
      <c r="G453" s="247">
        <f ca="1">VLOOKUP(C453,Financiering!$AO$7:$AS$57,5,0)*E453</f>
        <v>0</v>
      </c>
      <c r="H453" s="249" t="str">
        <f t="shared" si="7"/>
        <v/>
      </c>
      <c r="I453" s="136" t="str">
        <f>'Resultaat 2'!$B$2</f>
        <v>Resultaat 2</v>
      </c>
      <c r="J453" s="138" t="str">
        <f>Deelnemersoverzicht!$C$6</f>
        <v>[wordt door RVO ingevuld]</v>
      </c>
      <c r="K453" s="259">
        <f>Deelnemersoverzicht!$C$9</f>
        <v>0</v>
      </c>
    </row>
    <row r="454" spans="1:11" x14ac:dyDescent="0.2">
      <c r="A454" s="258">
        <f>'Resultaat 2'!B199</f>
        <v>0</v>
      </c>
      <c r="B454" s="138" t="str">
        <f>IFERROR(VLOOKUP(C454,Deelnemersoverzicht!$C$16:$G$66,6,0),"")</f>
        <v/>
      </c>
      <c r="C454" s="138">
        <f>'Resultaat 2'!C199</f>
        <v>0</v>
      </c>
      <c r="D454" s="247">
        <f>'Resultaat 2'!K199</f>
        <v>0</v>
      </c>
      <c r="E454" s="248">
        <f>'Resultaat 2'!L199</f>
        <v>0</v>
      </c>
      <c r="F454" s="138" t="s">
        <v>266</v>
      </c>
      <c r="G454" s="247">
        <f ca="1">VLOOKUP(C454,Financiering!$AO$7:$AS$57,5,0)*E454</f>
        <v>0</v>
      </c>
      <c r="H454" s="249" t="str">
        <f t="shared" si="7"/>
        <v/>
      </c>
      <c r="I454" s="136" t="str">
        <f>'Resultaat 2'!$B$2</f>
        <v>Resultaat 2</v>
      </c>
      <c r="J454" s="138" t="str">
        <f>Deelnemersoverzicht!$C$6</f>
        <v>[wordt door RVO ingevuld]</v>
      </c>
      <c r="K454" s="259">
        <f>Deelnemersoverzicht!$C$9</f>
        <v>0</v>
      </c>
    </row>
    <row r="455" spans="1:11" x14ac:dyDescent="0.2">
      <c r="A455" s="258">
        <f>'Resultaat 2'!B200</f>
        <v>0</v>
      </c>
      <c r="B455" s="138" t="str">
        <f>IFERROR(VLOOKUP(C455,Deelnemersoverzicht!$C$16:$G$66,6,0),"")</f>
        <v/>
      </c>
      <c r="C455" s="138">
        <f>'Resultaat 2'!C200</f>
        <v>0</v>
      </c>
      <c r="D455" s="247">
        <f>'Resultaat 2'!K200</f>
        <v>0</v>
      </c>
      <c r="E455" s="248">
        <f>'Resultaat 2'!L200</f>
        <v>0</v>
      </c>
      <c r="F455" s="138" t="s">
        <v>266</v>
      </c>
      <c r="G455" s="247">
        <f ca="1">VLOOKUP(C455,Financiering!$AO$7:$AS$57,5,0)*E455</f>
        <v>0</v>
      </c>
      <c r="H455" s="249" t="str">
        <f t="shared" si="7"/>
        <v/>
      </c>
      <c r="I455" s="136" t="str">
        <f>'Resultaat 2'!$B$2</f>
        <v>Resultaat 2</v>
      </c>
      <c r="J455" s="138" t="str">
        <f>Deelnemersoverzicht!$C$6</f>
        <v>[wordt door RVO ingevuld]</v>
      </c>
      <c r="K455" s="259">
        <f>Deelnemersoverzicht!$C$9</f>
        <v>0</v>
      </c>
    </row>
    <row r="456" spans="1:11" x14ac:dyDescent="0.2">
      <c r="A456" s="258">
        <f>'Resultaat 2'!B201</f>
        <v>0</v>
      </c>
      <c r="B456" s="138" t="str">
        <f>IFERROR(VLOOKUP(C456,Deelnemersoverzicht!$C$16:$G$66,6,0),"")</f>
        <v/>
      </c>
      <c r="C456" s="138">
        <f>'Resultaat 2'!C201</f>
        <v>0</v>
      </c>
      <c r="D456" s="247">
        <f>'Resultaat 2'!K201</f>
        <v>0</v>
      </c>
      <c r="E456" s="248">
        <f>'Resultaat 2'!L201</f>
        <v>0</v>
      </c>
      <c r="F456" s="138" t="s">
        <v>266</v>
      </c>
      <c r="G456" s="247">
        <f ca="1">VLOOKUP(C456,Financiering!$AO$7:$AS$57,5,0)*E456</f>
        <v>0</v>
      </c>
      <c r="H456" s="249" t="str">
        <f t="shared" si="7"/>
        <v/>
      </c>
      <c r="I456" s="136" t="str">
        <f>'Resultaat 2'!$B$2</f>
        <v>Resultaat 2</v>
      </c>
      <c r="J456" s="138" t="str">
        <f>Deelnemersoverzicht!$C$6</f>
        <v>[wordt door RVO ingevuld]</v>
      </c>
      <c r="K456" s="259">
        <f>Deelnemersoverzicht!$C$9</f>
        <v>0</v>
      </c>
    </row>
    <row r="457" spans="1:11" x14ac:dyDescent="0.2">
      <c r="A457" s="258">
        <f>'Resultaat 2'!B202</f>
        <v>0</v>
      </c>
      <c r="B457" s="138" t="str">
        <f>IFERROR(VLOOKUP(C457,Deelnemersoverzicht!$C$16:$G$66,6,0),"")</f>
        <v/>
      </c>
      <c r="C457" s="138">
        <f>'Resultaat 2'!C202</f>
        <v>0</v>
      </c>
      <c r="D457" s="247">
        <f>'Resultaat 2'!K202</f>
        <v>0</v>
      </c>
      <c r="E457" s="248">
        <f>'Resultaat 2'!L202</f>
        <v>0</v>
      </c>
      <c r="F457" s="138" t="s">
        <v>266</v>
      </c>
      <c r="G457" s="247">
        <f ca="1">VLOOKUP(C457,Financiering!$AO$7:$AS$57,5,0)*E457</f>
        <v>0</v>
      </c>
      <c r="H457" s="249" t="str">
        <f t="shared" si="7"/>
        <v/>
      </c>
      <c r="I457" s="136" t="str">
        <f>'Resultaat 2'!$B$2</f>
        <v>Resultaat 2</v>
      </c>
      <c r="J457" s="138" t="str">
        <f>Deelnemersoverzicht!$C$6</f>
        <v>[wordt door RVO ingevuld]</v>
      </c>
      <c r="K457" s="259">
        <f>Deelnemersoverzicht!$C$9</f>
        <v>0</v>
      </c>
    </row>
    <row r="458" spans="1:11" x14ac:dyDescent="0.2">
      <c r="A458" s="258">
        <f>'Resultaat 2'!B203</f>
        <v>0</v>
      </c>
      <c r="B458" s="138" t="str">
        <f>IFERROR(VLOOKUP(C458,Deelnemersoverzicht!$C$16:$G$66,6,0),"")</f>
        <v/>
      </c>
      <c r="C458" s="138">
        <f>'Resultaat 2'!C203</f>
        <v>0</v>
      </c>
      <c r="D458" s="247">
        <f>'Resultaat 2'!K203</f>
        <v>0</v>
      </c>
      <c r="E458" s="248">
        <f>'Resultaat 2'!L203</f>
        <v>0</v>
      </c>
      <c r="F458" s="138" t="s">
        <v>266</v>
      </c>
      <c r="G458" s="247">
        <f ca="1">VLOOKUP(C458,Financiering!$AO$7:$AS$57,5,0)*E458</f>
        <v>0</v>
      </c>
      <c r="H458" s="249" t="str">
        <f t="shared" si="7"/>
        <v/>
      </c>
      <c r="I458" s="136" t="str">
        <f>'Resultaat 2'!$B$2</f>
        <v>Resultaat 2</v>
      </c>
      <c r="J458" s="138" t="str">
        <f>Deelnemersoverzicht!$C$6</f>
        <v>[wordt door RVO ingevuld]</v>
      </c>
      <c r="K458" s="259">
        <f>Deelnemersoverzicht!$C$9</f>
        <v>0</v>
      </c>
    </row>
    <row r="459" spans="1:11" x14ac:dyDescent="0.2">
      <c r="A459" s="258">
        <f>'Resultaat 2'!B204</f>
        <v>0</v>
      </c>
      <c r="B459" s="138" t="str">
        <f>IFERROR(VLOOKUP(C459,Deelnemersoverzicht!$C$16:$G$66,6,0),"")</f>
        <v/>
      </c>
      <c r="C459" s="138">
        <f>'Resultaat 2'!C204</f>
        <v>0</v>
      </c>
      <c r="D459" s="247">
        <f>'Resultaat 2'!K204</f>
        <v>0</v>
      </c>
      <c r="E459" s="248">
        <f>'Resultaat 2'!L204</f>
        <v>0</v>
      </c>
      <c r="F459" s="138" t="s">
        <v>266</v>
      </c>
      <c r="G459" s="247">
        <f ca="1">VLOOKUP(C459,Financiering!$AO$7:$AS$57,5,0)*E459</f>
        <v>0</v>
      </c>
      <c r="H459" s="249" t="str">
        <f t="shared" si="7"/>
        <v/>
      </c>
      <c r="I459" s="136" t="str">
        <f>'Resultaat 2'!$B$2</f>
        <v>Resultaat 2</v>
      </c>
      <c r="J459" s="138" t="str">
        <f>Deelnemersoverzicht!$C$6</f>
        <v>[wordt door RVO ingevuld]</v>
      </c>
      <c r="K459" s="259">
        <f>Deelnemersoverzicht!$C$9</f>
        <v>0</v>
      </c>
    </row>
    <row r="460" spans="1:11" x14ac:dyDescent="0.2">
      <c r="A460" s="258">
        <f>'Resultaat 2'!B205</f>
        <v>0</v>
      </c>
      <c r="B460" s="138" t="str">
        <f>IFERROR(VLOOKUP(C460,Deelnemersoverzicht!$C$16:$G$66,6,0),"")</f>
        <v/>
      </c>
      <c r="C460" s="138">
        <f>'Resultaat 2'!C205</f>
        <v>0</v>
      </c>
      <c r="D460" s="247">
        <f>'Resultaat 2'!K205</f>
        <v>0</v>
      </c>
      <c r="E460" s="248">
        <f>'Resultaat 2'!L205</f>
        <v>0</v>
      </c>
      <c r="F460" s="138" t="s">
        <v>266</v>
      </c>
      <c r="G460" s="247">
        <f ca="1">VLOOKUP(C460,Financiering!$AO$7:$AS$57,5,0)*E460</f>
        <v>0</v>
      </c>
      <c r="H460" s="249" t="str">
        <f t="shared" si="7"/>
        <v/>
      </c>
      <c r="I460" s="136" t="str">
        <f>'Resultaat 2'!$B$2</f>
        <v>Resultaat 2</v>
      </c>
      <c r="J460" s="138" t="str">
        <f>Deelnemersoverzicht!$C$6</f>
        <v>[wordt door RVO ingevuld]</v>
      </c>
      <c r="K460" s="259">
        <f>Deelnemersoverzicht!$C$9</f>
        <v>0</v>
      </c>
    </row>
    <row r="461" spans="1:11" x14ac:dyDescent="0.2">
      <c r="A461" s="258">
        <f>'Resultaat 2'!B206</f>
        <v>0</v>
      </c>
      <c r="B461" s="138" t="str">
        <f>IFERROR(VLOOKUP(C461,Deelnemersoverzicht!$C$16:$G$66,6,0),"")</f>
        <v/>
      </c>
      <c r="C461" s="138">
        <f>'Resultaat 2'!C206</f>
        <v>0</v>
      </c>
      <c r="D461" s="247">
        <f>'Resultaat 2'!K206</f>
        <v>0</v>
      </c>
      <c r="E461" s="248">
        <f>'Resultaat 2'!L206</f>
        <v>0</v>
      </c>
      <c r="F461" s="138" t="s">
        <v>266</v>
      </c>
      <c r="G461" s="247">
        <f ca="1">VLOOKUP(C461,Financiering!$AO$7:$AS$57,5,0)*E461</f>
        <v>0</v>
      </c>
      <c r="H461" s="249" t="str">
        <f t="shared" si="7"/>
        <v/>
      </c>
      <c r="I461" s="136" t="str">
        <f>'Resultaat 2'!$B$2</f>
        <v>Resultaat 2</v>
      </c>
      <c r="J461" s="138" t="str">
        <f>Deelnemersoverzicht!$C$6</f>
        <v>[wordt door RVO ingevuld]</v>
      </c>
      <c r="K461" s="259">
        <f>Deelnemersoverzicht!$C$9</f>
        <v>0</v>
      </c>
    </row>
    <row r="462" spans="1:11" x14ac:dyDescent="0.2">
      <c r="A462" s="258">
        <f>'Resultaat 2'!B211</f>
        <v>0</v>
      </c>
      <c r="B462" s="138" t="str">
        <f>IFERROR(VLOOKUP(C462,Deelnemersoverzicht!$C$16:$G$66,6,0),"")</f>
        <v/>
      </c>
      <c r="C462" s="138">
        <f>'Resultaat 2'!C211</f>
        <v>0</v>
      </c>
      <c r="D462" s="247">
        <f>'Resultaat 2'!K211</f>
        <v>0</v>
      </c>
      <c r="E462" s="248">
        <f>'Resultaat 2'!L211</f>
        <v>0</v>
      </c>
      <c r="F462" s="138" t="s">
        <v>266</v>
      </c>
      <c r="G462" s="247">
        <f ca="1">VLOOKUP(C462,Financiering!$AO$7:$AS$57,5,0)*E462</f>
        <v>0</v>
      </c>
      <c r="H462" s="249" t="str">
        <f t="shared" si="7"/>
        <v/>
      </c>
      <c r="I462" s="136" t="str">
        <f>'Resultaat 2'!$B$2</f>
        <v>Resultaat 2</v>
      </c>
      <c r="J462" s="138" t="str">
        <f>Deelnemersoverzicht!$C$6</f>
        <v>[wordt door RVO ingevuld]</v>
      </c>
      <c r="K462" s="259">
        <f>Deelnemersoverzicht!$C$9</f>
        <v>0</v>
      </c>
    </row>
    <row r="463" spans="1:11" x14ac:dyDescent="0.2">
      <c r="A463" s="258">
        <f>'Resultaat 2'!B212</f>
        <v>0</v>
      </c>
      <c r="B463" s="138" t="str">
        <f>IFERROR(VLOOKUP(C463,Deelnemersoverzicht!$C$16:$G$66,6,0),"")</f>
        <v/>
      </c>
      <c r="C463" s="138">
        <f>'Resultaat 2'!C212</f>
        <v>0</v>
      </c>
      <c r="D463" s="247">
        <f>'Resultaat 2'!K212</f>
        <v>0</v>
      </c>
      <c r="E463" s="248">
        <f>'Resultaat 2'!L212</f>
        <v>0</v>
      </c>
      <c r="F463" s="138" t="s">
        <v>266</v>
      </c>
      <c r="G463" s="247">
        <f ca="1">VLOOKUP(C463,Financiering!$AO$7:$AS$57,5,0)*E463</f>
        <v>0</v>
      </c>
      <c r="H463" s="249" t="str">
        <f t="shared" si="7"/>
        <v/>
      </c>
      <c r="I463" s="136" t="str">
        <f>'Resultaat 2'!$B$2</f>
        <v>Resultaat 2</v>
      </c>
      <c r="J463" s="138" t="str">
        <f>Deelnemersoverzicht!$C$6</f>
        <v>[wordt door RVO ingevuld]</v>
      </c>
      <c r="K463" s="259">
        <f>Deelnemersoverzicht!$C$9</f>
        <v>0</v>
      </c>
    </row>
    <row r="464" spans="1:11" x14ac:dyDescent="0.2">
      <c r="A464" s="258">
        <f>'Resultaat 2'!B213</f>
        <v>0</v>
      </c>
      <c r="B464" s="138" t="str">
        <f>IFERROR(VLOOKUP(C464,Deelnemersoverzicht!$C$16:$G$66,6,0),"")</f>
        <v/>
      </c>
      <c r="C464" s="138">
        <f>'Resultaat 2'!C213</f>
        <v>0</v>
      </c>
      <c r="D464" s="247">
        <f>'Resultaat 2'!K213</f>
        <v>0</v>
      </c>
      <c r="E464" s="248">
        <f>'Resultaat 2'!L213</f>
        <v>0</v>
      </c>
      <c r="F464" s="138" t="s">
        <v>266</v>
      </c>
      <c r="G464" s="247">
        <f ca="1">VLOOKUP(C464,Financiering!$AO$7:$AS$57,5,0)*E464</f>
        <v>0</v>
      </c>
      <c r="H464" s="249" t="str">
        <f t="shared" si="7"/>
        <v/>
      </c>
      <c r="I464" s="136" t="str">
        <f>'Resultaat 2'!$B$2</f>
        <v>Resultaat 2</v>
      </c>
      <c r="J464" s="138" t="str">
        <f>Deelnemersoverzicht!$C$6</f>
        <v>[wordt door RVO ingevuld]</v>
      </c>
      <c r="K464" s="259">
        <f>Deelnemersoverzicht!$C$9</f>
        <v>0</v>
      </c>
    </row>
    <row r="465" spans="1:11" x14ac:dyDescent="0.2">
      <c r="A465" s="258">
        <f>'Resultaat 2'!B214</f>
        <v>0</v>
      </c>
      <c r="B465" s="138" t="str">
        <f>IFERROR(VLOOKUP(C465,Deelnemersoverzicht!$C$16:$G$66,6,0),"")</f>
        <v/>
      </c>
      <c r="C465" s="138">
        <f>'Resultaat 2'!C214</f>
        <v>0</v>
      </c>
      <c r="D465" s="247">
        <f>'Resultaat 2'!K214</f>
        <v>0</v>
      </c>
      <c r="E465" s="248">
        <f>'Resultaat 2'!L214</f>
        <v>0</v>
      </c>
      <c r="F465" s="138" t="s">
        <v>266</v>
      </c>
      <c r="G465" s="247">
        <f ca="1">VLOOKUP(C465,Financiering!$AO$7:$AS$57,5,0)*E465</f>
        <v>0</v>
      </c>
      <c r="H465" s="249" t="str">
        <f t="shared" si="7"/>
        <v/>
      </c>
      <c r="I465" s="136" t="str">
        <f>'Resultaat 2'!$B$2</f>
        <v>Resultaat 2</v>
      </c>
      <c r="J465" s="138" t="str">
        <f>Deelnemersoverzicht!$C$6</f>
        <v>[wordt door RVO ingevuld]</v>
      </c>
      <c r="K465" s="259">
        <f>Deelnemersoverzicht!$C$9</f>
        <v>0</v>
      </c>
    </row>
    <row r="466" spans="1:11" x14ac:dyDescent="0.2">
      <c r="A466" s="258">
        <f>'Resultaat 2'!B215</f>
        <v>0</v>
      </c>
      <c r="B466" s="138" t="str">
        <f>IFERROR(VLOOKUP(C466,Deelnemersoverzicht!$C$16:$G$66,6,0),"")</f>
        <v/>
      </c>
      <c r="C466" s="138">
        <f>'Resultaat 2'!C215</f>
        <v>0</v>
      </c>
      <c r="D466" s="247">
        <f>'Resultaat 2'!K215</f>
        <v>0</v>
      </c>
      <c r="E466" s="248">
        <f>'Resultaat 2'!L215</f>
        <v>0</v>
      </c>
      <c r="F466" s="138" t="s">
        <v>266</v>
      </c>
      <c r="G466" s="247">
        <f ca="1">VLOOKUP(C466,Financiering!$AO$7:$AS$57,5,0)*E466</f>
        <v>0</v>
      </c>
      <c r="H466" s="249" t="str">
        <f t="shared" si="7"/>
        <v/>
      </c>
      <c r="I466" s="136" t="str">
        <f>'Resultaat 2'!$B$2</f>
        <v>Resultaat 2</v>
      </c>
      <c r="J466" s="138" t="str">
        <f>Deelnemersoverzicht!$C$6</f>
        <v>[wordt door RVO ingevuld]</v>
      </c>
      <c r="K466" s="259">
        <f>Deelnemersoverzicht!$C$9</f>
        <v>0</v>
      </c>
    </row>
    <row r="467" spans="1:11" x14ac:dyDescent="0.2">
      <c r="A467" s="258">
        <f>'Resultaat 2'!B216</f>
        <v>0</v>
      </c>
      <c r="B467" s="138" t="str">
        <f>IFERROR(VLOOKUP(C467,Deelnemersoverzicht!$C$16:$G$66,6,0),"")</f>
        <v/>
      </c>
      <c r="C467" s="138">
        <f>'Resultaat 2'!C216</f>
        <v>0</v>
      </c>
      <c r="D467" s="247">
        <f>'Resultaat 2'!K216</f>
        <v>0</v>
      </c>
      <c r="E467" s="248">
        <f>'Resultaat 2'!L216</f>
        <v>0</v>
      </c>
      <c r="F467" s="138" t="s">
        <v>266</v>
      </c>
      <c r="G467" s="247">
        <f ca="1">VLOOKUP(C467,Financiering!$AO$7:$AS$57,5,0)*E467</f>
        <v>0</v>
      </c>
      <c r="H467" s="249" t="str">
        <f t="shared" si="7"/>
        <v/>
      </c>
      <c r="I467" s="136" t="str">
        <f>'Resultaat 2'!$B$2</f>
        <v>Resultaat 2</v>
      </c>
      <c r="J467" s="138" t="str">
        <f>Deelnemersoverzicht!$C$6</f>
        <v>[wordt door RVO ingevuld]</v>
      </c>
      <c r="K467" s="259">
        <f>Deelnemersoverzicht!$C$9</f>
        <v>0</v>
      </c>
    </row>
    <row r="468" spans="1:11" x14ac:dyDescent="0.2">
      <c r="A468" s="258">
        <f>'Resultaat 2'!B217</f>
        <v>0</v>
      </c>
      <c r="B468" s="138" t="str">
        <f>IFERROR(VLOOKUP(C468,Deelnemersoverzicht!$C$16:$G$66,6,0),"")</f>
        <v/>
      </c>
      <c r="C468" s="138">
        <f>'Resultaat 2'!C217</f>
        <v>0</v>
      </c>
      <c r="D468" s="247">
        <f>'Resultaat 2'!K217</f>
        <v>0</v>
      </c>
      <c r="E468" s="248">
        <f>'Resultaat 2'!L217</f>
        <v>0</v>
      </c>
      <c r="F468" s="138" t="s">
        <v>266</v>
      </c>
      <c r="G468" s="247">
        <f ca="1">VLOOKUP(C468,Financiering!$AO$7:$AS$57,5,0)*E468</f>
        <v>0</v>
      </c>
      <c r="H468" s="249" t="str">
        <f t="shared" si="7"/>
        <v/>
      </c>
      <c r="I468" s="136" t="str">
        <f>'Resultaat 2'!$B$2</f>
        <v>Resultaat 2</v>
      </c>
      <c r="J468" s="138" t="str">
        <f>Deelnemersoverzicht!$C$6</f>
        <v>[wordt door RVO ingevuld]</v>
      </c>
      <c r="K468" s="259">
        <f>Deelnemersoverzicht!$C$9</f>
        <v>0</v>
      </c>
    </row>
    <row r="469" spans="1:11" x14ac:dyDescent="0.2">
      <c r="A469" s="258">
        <f>'Resultaat 2'!B218</f>
        <v>0</v>
      </c>
      <c r="B469" s="138" t="str">
        <f>IFERROR(VLOOKUP(C469,Deelnemersoverzicht!$C$16:$G$66,6,0),"")</f>
        <v/>
      </c>
      <c r="C469" s="138">
        <f>'Resultaat 2'!C218</f>
        <v>0</v>
      </c>
      <c r="D469" s="247">
        <f>'Resultaat 2'!K218</f>
        <v>0</v>
      </c>
      <c r="E469" s="248">
        <f>'Resultaat 2'!L218</f>
        <v>0</v>
      </c>
      <c r="F469" s="138" t="s">
        <v>266</v>
      </c>
      <c r="G469" s="247">
        <f ca="1">VLOOKUP(C469,Financiering!$AO$7:$AS$57,5,0)*E469</f>
        <v>0</v>
      </c>
      <c r="H469" s="249" t="str">
        <f t="shared" si="7"/>
        <v/>
      </c>
      <c r="I469" s="136" t="str">
        <f>'Resultaat 2'!$B$2</f>
        <v>Resultaat 2</v>
      </c>
      <c r="J469" s="138" t="str">
        <f>Deelnemersoverzicht!$C$6</f>
        <v>[wordt door RVO ingevuld]</v>
      </c>
      <c r="K469" s="259">
        <f>Deelnemersoverzicht!$C$9</f>
        <v>0</v>
      </c>
    </row>
    <row r="470" spans="1:11" x14ac:dyDescent="0.2">
      <c r="A470" s="258">
        <f>'Resultaat 2'!B219</f>
        <v>0</v>
      </c>
      <c r="B470" s="138" t="str">
        <f>IFERROR(VLOOKUP(C470,Deelnemersoverzicht!$C$16:$G$66,6,0),"")</f>
        <v/>
      </c>
      <c r="C470" s="138">
        <f>'Resultaat 2'!C219</f>
        <v>0</v>
      </c>
      <c r="D470" s="247">
        <f>'Resultaat 2'!K219</f>
        <v>0</v>
      </c>
      <c r="E470" s="248">
        <f>'Resultaat 2'!L219</f>
        <v>0</v>
      </c>
      <c r="F470" s="138" t="s">
        <v>266</v>
      </c>
      <c r="G470" s="247">
        <f ca="1">VLOOKUP(C470,Financiering!$AO$7:$AS$57,5,0)*E470</f>
        <v>0</v>
      </c>
      <c r="H470" s="249" t="str">
        <f t="shared" si="7"/>
        <v/>
      </c>
      <c r="I470" s="136" t="str">
        <f>'Resultaat 2'!$B$2</f>
        <v>Resultaat 2</v>
      </c>
      <c r="J470" s="138" t="str">
        <f>Deelnemersoverzicht!$C$6</f>
        <v>[wordt door RVO ingevuld]</v>
      </c>
      <c r="K470" s="259">
        <f>Deelnemersoverzicht!$C$9</f>
        <v>0</v>
      </c>
    </row>
    <row r="471" spans="1:11" x14ac:dyDescent="0.2">
      <c r="A471" s="258">
        <f>'Resultaat 2'!B220</f>
        <v>0</v>
      </c>
      <c r="B471" s="138" t="str">
        <f>IFERROR(VLOOKUP(C471,Deelnemersoverzicht!$C$16:$G$66,6,0),"")</f>
        <v/>
      </c>
      <c r="C471" s="138">
        <f>'Resultaat 2'!C220</f>
        <v>0</v>
      </c>
      <c r="D471" s="247">
        <f>'Resultaat 2'!K220</f>
        <v>0</v>
      </c>
      <c r="E471" s="248">
        <f>'Resultaat 2'!L220</f>
        <v>0</v>
      </c>
      <c r="F471" s="138" t="s">
        <v>266</v>
      </c>
      <c r="G471" s="247">
        <f ca="1">VLOOKUP(C471,Financiering!$AO$7:$AS$57,5,0)*E471</f>
        <v>0</v>
      </c>
      <c r="H471" s="249" t="str">
        <f t="shared" si="7"/>
        <v/>
      </c>
      <c r="I471" s="136" t="str">
        <f>'Resultaat 2'!$B$2</f>
        <v>Resultaat 2</v>
      </c>
      <c r="J471" s="138" t="str">
        <f>Deelnemersoverzicht!$C$6</f>
        <v>[wordt door RVO ingevuld]</v>
      </c>
      <c r="K471" s="259">
        <f>Deelnemersoverzicht!$C$9</f>
        <v>0</v>
      </c>
    </row>
    <row r="472" spans="1:11" x14ac:dyDescent="0.2">
      <c r="A472" s="258">
        <f>'Resultaat 2'!B221</f>
        <v>0</v>
      </c>
      <c r="B472" s="138" t="str">
        <f>IFERROR(VLOOKUP(C472,Deelnemersoverzicht!$C$16:$G$66,6,0),"")</f>
        <v/>
      </c>
      <c r="C472" s="138">
        <f>'Resultaat 2'!C221</f>
        <v>0</v>
      </c>
      <c r="D472" s="247">
        <f>'Resultaat 2'!K221</f>
        <v>0</v>
      </c>
      <c r="E472" s="248">
        <f>'Resultaat 2'!L221</f>
        <v>0</v>
      </c>
      <c r="F472" s="138" t="s">
        <v>266</v>
      </c>
      <c r="G472" s="247">
        <f ca="1">VLOOKUP(C472,Financiering!$AO$7:$AS$57,5,0)*E472</f>
        <v>0</v>
      </c>
      <c r="H472" s="249" t="str">
        <f t="shared" si="7"/>
        <v/>
      </c>
      <c r="I472" s="136" t="str">
        <f>'Resultaat 2'!$B$2</f>
        <v>Resultaat 2</v>
      </c>
      <c r="J472" s="138" t="str">
        <f>Deelnemersoverzicht!$C$6</f>
        <v>[wordt door RVO ingevuld]</v>
      </c>
      <c r="K472" s="259">
        <f>Deelnemersoverzicht!$C$9</f>
        <v>0</v>
      </c>
    </row>
    <row r="473" spans="1:11" x14ac:dyDescent="0.2">
      <c r="A473" s="258">
        <f>'Resultaat 2'!B222</f>
        <v>0</v>
      </c>
      <c r="B473" s="138" t="str">
        <f>IFERROR(VLOOKUP(C473,Deelnemersoverzicht!$C$16:$G$66,6,0),"")</f>
        <v/>
      </c>
      <c r="C473" s="138">
        <f>'Resultaat 2'!C222</f>
        <v>0</v>
      </c>
      <c r="D473" s="247">
        <f>'Resultaat 2'!K222</f>
        <v>0</v>
      </c>
      <c r="E473" s="248">
        <f>'Resultaat 2'!L222</f>
        <v>0</v>
      </c>
      <c r="F473" s="138" t="s">
        <v>266</v>
      </c>
      <c r="G473" s="247">
        <f ca="1">VLOOKUP(C473,Financiering!$AO$7:$AS$57,5,0)*E473</f>
        <v>0</v>
      </c>
      <c r="H473" s="249" t="str">
        <f t="shared" si="7"/>
        <v/>
      </c>
      <c r="I473" s="136" t="str">
        <f>'Resultaat 2'!$B$2</f>
        <v>Resultaat 2</v>
      </c>
      <c r="J473" s="138" t="str">
        <f>Deelnemersoverzicht!$C$6</f>
        <v>[wordt door RVO ingevuld]</v>
      </c>
      <c r="K473" s="259">
        <f>Deelnemersoverzicht!$C$9</f>
        <v>0</v>
      </c>
    </row>
    <row r="474" spans="1:11" x14ac:dyDescent="0.2">
      <c r="A474" s="258">
        <f>'Resultaat 2'!B223</f>
        <v>0</v>
      </c>
      <c r="B474" s="138" t="str">
        <f>IFERROR(VLOOKUP(C474,Deelnemersoverzicht!$C$16:$G$66,6,0),"")</f>
        <v/>
      </c>
      <c r="C474" s="138">
        <f>'Resultaat 2'!C223</f>
        <v>0</v>
      </c>
      <c r="D474" s="247">
        <f>'Resultaat 2'!K223</f>
        <v>0</v>
      </c>
      <c r="E474" s="248">
        <f>'Resultaat 2'!L223</f>
        <v>0</v>
      </c>
      <c r="F474" s="138" t="s">
        <v>266</v>
      </c>
      <c r="G474" s="247">
        <f ca="1">VLOOKUP(C474,Financiering!$AO$7:$AS$57,5,0)*E474</f>
        <v>0</v>
      </c>
      <c r="H474" s="249" t="str">
        <f t="shared" si="7"/>
        <v/>
      </c>
      <c r="I474" s="136" t="str">
        <f>'Resultaat 2'!$B$2</f>
        <v>Resultaat 2</v>
      </c>
      <c r="J474" s="138" t="str">
        <f>Deelnemersoverzicht!$C$6</f>
        <v>[wordt door RVO ingevuld]</v>
      </c>
      <c r="K474" s="259">
        <f>Deelnemersoverzicht!$C$9</f>
        <v>0</v>
      </c>
    </row>
    <row r="475" spans="1:11" x14ac:dyDescent="0.2">
      <c r="A475" s="258">
        <f>'Resultaat 2'!B224</f>
        <v>0</v>
      </c>
      <c r="B475" s="138" t="str">
        <f>IFERROR(VLOOKUP(C475,Deelnemersoverzicht!$C$16:$G$66,6,0),"")</f>
        <v/>
      </c>
      <c r="C475" s="138">
        <f>'Resultaat 2'!C224</f>
        <v>0</v>
      </c>
      <c r="D475" s="247">
        <f>'Resultaat 2'!K224</f>
        <v>0</v>
      </c>
      <c r="E475" s="248">
        <f>'Resultaat 2'!L224</f>
        <v>0</v>
      </c>
      <c r="F475" s="138" t="s">
        <v>266</v>
      </c>
      <c r="G475" s="247">
        <f ca="1">VLOOKUP(C475,Financiering!$AO$7:$AS$57,5,0)*E475</f>
        <v>0</v>
      </c>
      <c r="H475" s="249" t="str">
        <f t="shared" si="7"/>
        <v/>
      </c>
      <c r="I475" s="136" t="str">
        <f>'Resultaat 2'!$B$2</f>
        <v>Resultaat 2</v>
      </c>
      <c r="J475" s="138" t="str">
        <f>Deelnemersoverzicht!$C$6</f>
        <v>[wordt door RVO ingevuld]</v>
      </c>
      <c r="K475" s="259">
        <f>Deelnemersoverzicht!$C$9</f>
        <v>0</v>
      </c>
    </row>
    <row r="476" spans="1:11" x14ac:dyDescent="0.2">
      <c r="A476" s="258">
        <f>'Resultaat 2'!B225</f>
        <v>0</v>
      </c>
      <c r="B476" s="138" t="str">
        <f>IFERROR(VLOOKUP(C476,Deelnemersoverzicht!$C$16:$G$66,6,0),"")</f>
        <v/>
      </c>
      <c r="C476" s="138">
        <f>'Resultaat 2'!C225</f>
        <v>0</v>
      </c>
      <c r="D476" s="247">
        <f>'Resultaat 2'!K225</f>
        <v>0</v>
      </c>
      <c r="E476" s="248">
        <f>'Resultaat 2'!L225</f>
        <v>0</v>
      </c>
      <c r="F476" s="138" t="s">
        <v>266</v>
      </c>
      <c r="G476" s="247">
        <f ca="1">VLOOKUP(C476,Financiering!$AO$7:$AS$57,5,0)*E476</f>
        <v>0</v>
      </c>
      <c r="H476" s="249" t="str">
        <f t="shared" si="7"/>
        <v/>
      </c>
      <c r="I476" s="136" t="str">
        <f>'Resultaat 2'!$B$2</f>
        <v>Resultaat 2</v>
      </c>
      <c r="J476" s="138" t="str">
        <f>Deelnemersoverzicht!$C$6</f>
        <v>[wordt door RVO ingevuld]</v>
      </c>
      <c r="K476" s="259">
        <f>Deelnemersoverzicht!$C$9</f>
        <v>0</v>
      </c>
    </row>
    <row r="477" spans="1:11" x14ac:dyDescent="0.2">
      <c r="A477" s="258">
        <f>'Resultaat 2'!B226</f>
        <v>0</v>
      </c>
      <c r="B477" s="138" t="str">
        <f>IFERROR(VLOOKUP(C477,Deelnemersoverzicht!$C$16:$G$66,6,0),"")</f>
        <v/>
      </c>
      <c r="C477" s="138">
        <f>'Resultaat 2'!C226</f>
        <v>0</v>
      </c>
      <c r="D477" s="247">
        <f>'Resultaat 2'!K226</f>
        <v>0</v>
      </c>
      <c r="E477" s="248">
        <f>'Resultaat 2'!L226</f>
        <v>0</v>
      </c>
      <c r="F477" s="138" t="s">
        <v>266</v>
      </c>
      <c r="G477" s="247">
        <f ca="1">VLOOKUP(C477,Financiering!$AO$7:$AS$57,5,0)*E477</f>
        <v>0</v>
      </c>
      <c r="H477" s="249" t="str">
        <f t="shared" si="7"/>
        <v/>
      </c>
      <c r="I477" s="136" t="str">
        <f>'Resultaat 2'!$B$2</f>
        <v>Resultaat 2</v>
      </c>
      <c r="J477" s="138" t="str">
        <f>Deelnemersoverzicht!$C$6</f>
        <v>[wordt door RVO ingevuld]</v>
      </c>
      <c r="K477" s="259">
        <f>Deelnemersoverzicht!$C$9</f>
        <v>0</v>
      </c>
    </row>
    <row r="478" spans="1:11" x14ac:dyDescent="0.2">
      <c r="A478" s="258">
        <f>'Resultaat 2'!B227</f>
        <v>0</v>
      </c>
      <c r="B478" s="138" t="str">
        <f>IFERROR(VLOOKUP(C478,Deelnemersoverzicht!$C$16:$G$66,6,0),"")</f>
        <v/>
      </c>
      <c r="C478" s="138">
        <f>'Resultaat 2'!C227</f>
        <v>0</v>
      </c>
      <c r="D478" s="247">
        <f>'Resultaat 2'!K227</f>
        <v>0</v>
      </c>
      <c r="E478" s="248">
        <f>'Resultaat 2'!L227</f>
        <v>0</v>
      </c>
      <c r="F478" s="138" t="s">
        <v>266</v>
      </c>
      <c r="G478" s="247">
        <f ca="1">VLOOKUP(C478,Financiering!$AO$7:$AS$57,5,0)*E478</f>
        <v>0</v>
      </c>
      <c r="H478" s="249" t="str">
        <f t="shared" si="7"/>
        <v/>
      </c>
      <c r="I478" s="136" t="str">
        <f>'Resultaat 2'!$B$2</f>
        <v>Resultaat 2</v>
      </c>
      <c r="J478" s="138" t="str">
        <f>Deelnemersoverzicht!$C$6</f>
        <v>[wordt door RVO ingevuld]</v>
      </c>
      <c r="K478" s="259">
        <f>Deelnemersoverzicht!$C$9</f>
        <v>0</v>
      </c>
    </row>
    <row r="479" spans="1:11" x14ac:dyDescent="0.2">
      <c r="A479" s="258">
        <f>'Resultaat 2'!B228</f>
        <v>0</v>
      </c>
      <c r="B479" s="138" t="str">
        <f>IFERROR(VLOOKUP(C479,Deelnemersoverzicht!$C$16:$G$66,6,0),"")</f>
        <v/>
      </c>
      <c r="C479" s="138">
        <f>'Resultaat 2'!C228</f>
        <v>0</v>
      </c>
      <c r="D479" s="247">
        <f>'Resultaat 2'!K228</f>
        <v>0</v>
      </c>
      <c r="E479" s="248">
        <f>'Resultaat 2'!L228</f>
        <v>0</v>
      </c>
      <c r="F479" s="138" t="s">
        <v>266</v>
      </c>
      <c r="G479" s="247">
        <f ca="1">VLOOKUP(C479,Financiering!$AO$7:$AS$57,5,0)*E479</f>
        <v>0</v>
      </c>
      <c r="H479" s="249" t="str">
        <f t="shared" si="7"/>
        <v/>
      </c>
      <c r="I479" s="136" t="str">
        <f>'Resultaat 2'!$B$2</f>
        <v>Resultaat 2</v>
      </c>
      <c r="J479" s="138" t="str">
        <f>Deelnemersoverzicht!$C$6</f>
        <v>[wordt door RVO ingevuld]</v>
      </c>
      <c r="K479" s="259">
        <f>Deelnemersoverzicht!$C$9</f>
        <v>0</v>
      </c>
    </row>
    <row r="480" spans="1:11" x14ac:dyDescent="0.2">
      <c r="A480" s="258">
        <f>'Resultaat 2'!B229</f>
        <v>0</v>
      </c>
      <c r="B480" s="138" t="str">
        <f>IFERROR(VLOOKUP(C480,Deelnemersoverzicht!$C$16:$G$66,6,0),"")</f>
        <v/>
      </c>
      <c r="C480" s="138">
        <f>'Resultaat 2'!C229</f>
        <v>0</v>
      </c>
      <c r="D480" s="247">
        <f>'Resultaat 2'!K229</f>
        <v>0</v>
      </c>
      <c r="E480" s="248">
        <f>'Resultaat 2'!L229</f>
        <v>0</v>
      </c>
      <c r="F480" s="138" t="s">
        <v>266</v>
      </c>
      <c r="G480" s="247">
        <f ca="1">VLOOKUP(C480,Financiering!$AO$7:$AS$57,5,0)*E480</f>
        <v>0</v>
      </c>
      <c r="H480" s="249" t="str">
        <f t="shared" si="7"/>
        <v/>
      </c>
      <c r="I480" s="136" t="str">
        <f>'Resultaat 2'!$B$2</f>
        <v>Resultaat 2</v>
      </c>
      <c r="J480" s="138" t="str">
        <f>Deelnemersoverzicht!$C$6</f>
        <v>[wordt door RVO ingevuld]</v>
      </c>
      <c r="K480" s="259">
        <f>Deelnemersoverzicht!$C$9</f>
        <v>0</v>
      </c>
    </row>
    <row r="481" spans="1:11" x14ac:dyDescent="0.2">
      <c r="A481" s="258">
        <f>'Resultaat 2'!B230</f>
        <v>0</v>
      </c>
      <c r="B481" s="138" t="str">
        <f>IFERROR(VLOOKUP(C481,Deelnemersoverzicht!$C$16:$G$66,6,0),"")</f>
        <v/>
      </c>
      <c r="C481" s="138">
        <f>'Resultaat 2'!C230</f>
        <v>0</v>
      </c>
      <c r="D481" s="247">
        <f>'Resultaat 2'!K230</f>
        <v>0</v>
      </c>
      <c r="E481" s="248">
        <f>'Resultaat 2'!L230</f>
        <v>0</v>
      </c>
      <c r="F481" s="138" t="s">
        <v>266</v>
      </c>
      <c r="G481" s="247">
        <f ca="1">VLOOKUP(C481,Financiering!$AO$7:$AS$57,5,0)*E481</f>
        <v>0</v>
      </c>
      <c r="H481" s="249" t="str">
        <f t="shared" si="7"/>
        <v/>
      </c>
      <c r="I481" s="136" t="str">
        <f>'Resultaat 2'!$B$2</f>
        <v>Resultaat 2</v>
      </c>
      <c r="J481" s="138" t="str">
        <f>Deelnemersoverzicht!$C$6</f>
        <v>[wordt door RVO ingevuld]</v>
      </c>
      <c r="K481" s="259">
        <f>Deelnemersoverzicht!$C$9</f>
        <v>0</v>
      </c>
    </row>
    <row r="482" spans="1:11" x14ac:dyDescent="0.2">
      <c r="A482" s="258">
        <f>'Resultaat 2'!B231</f>
        <v>0</v>
      </c>
      <c r="B482" s="138" t="str">
        <f>IFERROR(VLOOKUP(C482,Deelnemersoverzicht!$C$16:$G$66,6,0),"")</f>
        <v/>
      </c>
      <c r="C482" s="138">
        <f>'Resultaat 2'!C231</f>
        <v>0</v>
      </c>
      <c r="D482" s="247">
        <f>'Resultaat 2'!K231</f>
        <v>0</v>
      </c>
      <c r="E482" s="248">
        <f>'Resultaat 2'!L231</f>
        <v>0</v>
      </c>
      <c r="F482" s="138" t="s">
        <v>266</v>
      </c>
      <c r="G482" s="247">
        <f ca="1">VLOOKUP(C482,Financiering!$AO$7:$AS$57,5,0)*E482</f>
        <v>0</v>
      </c>
      <c r="H482" s="249" t="str">
        <f t="shared" si="7"/>
        <v/>
      </c>
      <c r="I482" s="136" t="str">
        <f>'Resultaat 2'!$B$2</f>
        <v>Resultaat 2</v>
      </c>
      <c r="J482" s="138" t="str">
        <f>Deelnemersoverzicht!$C$6</f>
        <v>[wordt door RVO ingevuld]</v>
      </c>
      <c r="K482" s="259">
        <f>Deelnemersoverzicht!$C$9</f>
        <v>0</v>
      </c>
    </row>
    <row r="483" spans="1:11" x14ac:dyDescent="0.2">
      <c r="A483" s="258">
        <f>'Resultaat 2'!B232</f>
        <v>0</v>
      </c>
      <c r="B483" s="138" t="str">
        <f>IFERROR(VLOOKUP(C483,Deelnemersoverzicht!$C$16:$G$66,6,0),"")</f>
        <v/>
      </c>
      <c r="C483" s="138">
        <f>'Resultaat 2'!C232</f>
        <v>0</v>
      </c>
      <c r="D483" s="247">
        <f>'Resultaat 2'!K232</f>
        <v>0</v>
      </c>
      <c r="E483" s="248">
        <f>'Resultaat 2'!L232</f>
        <v>0</v>
      </c>
      <c r="F483" s="138" t="s">
        <v>266</v>
      </c>
      <c r="G483" s="247">
        <f ca="1">VLOOKUP(C483,Financiering!$AO$7:$AS$57,5,0)*E483</f>
        <v>0</v>
      </c>
      <c r="H483" s="249" t="str">
        <f t="shared" si="7"/>
        <v/>
      </c>
      <c r="I483" s="136" t="str">
        <f>'Resultaat 2'!$B$2</f>
        <v>Resultaat 2</v>
      </c>
      <c r="J483" s="138" t="str">
        <f>Deelnemersoverzicht!$C$6</f>
        <v>[wordt door RVO ingevuld]</v>
      </c>
      <c r="K483" s="259">
        <f>Deelnemersoverzicht!$C$9</f>
        <v>0</v>
      </c>
    </row>
    <row r="484" spans="1:11" x14ac:dyDescent="0.2">
      <c r="A484" s="258">
        <f>'Resultaat 2'!B233</f>
        <v>0</v>
      </c>
      <c r="B484" s="138" t="str">
        <f>IFERROR(VLOOKUP(C484,Deelnemersoverzicht!$C$16:$G$66,6,0),"")</f>
        <v/>
      </c>
      <c r="C484" s="138">
        <f>'Resultaat 2'!C233</f>
        <v>0</v>
      </c>
      <c r="D484" s="247">
        <f>'Resultaat 2'!K233</f>
        <v>0</v>
      </c>
      <c r="E484" s="248">
        <f>'Resultaat 2'!L233</f>
        <v>0</v>
      </c>
      <c r="F484" s="138" t="s">
        <v>266</v>
      </c>
      <c r="G484" s="247">
        <f ca="1">VLOOKUP(C484,Financiering!$AO$7:$AS$57,5,0)*E484</f>
        <v>0</v>
      </c>
      <c r="H484" s="249" t="str">
        <f t="shared" si="7"/>
        <v/>
      </c>
      <c r="I484" s="136" t="str">
        <f>'Resultaat 2'!$B$2</f>
        <v>Resultaat 2</v>
      </c>
      <c r="J484" s="138" t="str">
        <f>Deelnemersoverzicht!$C$6</f>
        <v>[wordt door RVO ingevuld]</v>
      </c>
      <c r="K484" s="259">
        <f>Deelnemersoverzicht!$C$9</f>
        <v>0</v>
      </c>
    </row>
    <row r="485" spans="1:11" x14ac:dyDescent="0.2">
      <c r="A485" s="258">
        <f>'Resultaat 2'!B234</f>
        <v>0</v>
      </c>
      <c r="B485" s="138" t="str">
        <f>IFERROR(VLOOKUP(C485,Deelnemersoverzicht!$C$16:$G$66,6,0),"")</f>
        <v/>
      </c>
      <c r="C485" s="138">
        <f>'Resultaat 2'!C234</f>
        <v>0</v>
      </c>
      <c r="D485" s="247">
        <f>'Resultaat 2'!K234</f>
        <v>0</v>
      </c>
      <c r="E485" s="248">
        <f>'Resultaat 2'!L234</f>
        <v>0</v>
      </c>
      <c r="F485" s="138" t="s">
        <v>266</v>
      </c>
      <c r="G485" s="247">
        <f ca="1">VLOOKUP(C485,Financiering!$AO$7:$AS$57,5,0)*E485</f>
        <v>0</v>
      </c>
      <c r="H485" s="249" t="str">
        <f t="shared" si="7"/>
        <v/>
      </c>
      <c r="I485" s="136" t="str">
        <f>'Resultaat 2'!$B$2</f>
        <v>Resultaat 2</v>
      </c>
      <c r="J485" s="138" t="str">
        <f>Deelnemersoverzicht!$C$6</f>
        <v>[wordt door RVO ingevuld]</v>
      </c>
      <c r="K485" s="259">
        <f>Deelnemersoverzicht!$C$9</f>
        <v>0</v>
      </c>
    </row>
    <row r="486" spans="1:11" x14ac:dyDescent="0.2">
      <c r="A486" s="258">
        <f>'Resultaat 2'!B235</f>
        <v>0</v>
      </c>
      <c r="B486" s="138" t="str">
        <f>IFERROR(VLOOKUP(C486,Deelnemersoverzicht!$C$16:$G$66,6,0),"")</f>
        <v/>
      </c>
      <c r="C486" s="138">
        <f>'Resultaat 2'!C235</f>
        <v>0</v>
      </c>
      <c r="D486" s="247">
        <f>'Resultaat 2'!K235</f>
        <v>0</v>
      </c>
      <c r="E486" s="248">
        <f>'Resultaat 2'!L235</f>
        <v>0</v>
      </c>
      <c r="F486" s="138" t="s">
        <v>266</v>
      </c>
      <c r="G486" s="247">
        <f ca="1">VLOOKUP(C486,Financiering!$AO$7:$AS$57,5,0)*E486</f>
        <v>0</v>
      </c>
      <c r="H486" s="249" t="str">
        <f t="shared" si="7"/>
        <v/>
      </c>
      <c r="I486" s="136" t="str">
        <f>'Resultaat 2'!$B$2</f>
        <v>Resultaat 2</v>
      </c>
      <c r="J486" s="138" t="str">
        <f>Deelnemersoverzicht!$C$6</f>
        <v>[wordt door RVO ingevuld]</v>
      </c>
      <c r="K486" s="259">
        <f>Deelnemersoverzicht!$C$9</f>
        <v>0</v>
      </c>
    </row>
    <row r="487" spans="1:11" x14ac:dyDescent="0.2">
      <c r="A487" s="258">
        <f>'Resultaat 2'!B236</f>
        <v>0</v>
      </c>
      <c r="B487" s="138" t="str">
        <f>IFERROR(VLOOKUP(C487,Deelnemersoverzicht!$C$16:$G$66,6,0),"")</f>
        <v/>
      </c>
      <c r="C487" s="138">
        <f>'Resultaat 2'!C236</f>
        <v>0</v>
      </c>
      <c r="D487" s="247">
        <f>'Resultaat 2'!K236</f>
        <v>0</v>
      </c>
      <c r="E487" s="248">
        <f>'Resultaat 2'!L236</f>
        <v>0</v>
      </c>
      <c r="F487" s="138" t="s">
        <v>266</v>
      </c>
      <c r="G487" s="247">
        <f ca="1">VLOOKUP(C487,Financiering!$AO$7:$AS$57,5,0)*E487</f>
        <v>0</v>
      </c>
      <c r="H487" s="249" t="str">
        <f t="shared" si="7"/>
        <v/>
      </c>
      <c r="I487" s="136" t="str">
        <f>'Resultaat 2'!$B$2</f>
        <v>Resultaat 2</v>
      </c>
      <c r="J487" s="138" t="str">
        <f>Deelnemersoverzicht!$C$6</f>
        <v>[wordt door RVO ingevuld]</v>
      </c>
      <c r="K487" s="259">
        <f>Deelnemersoverzicht!$C$9</f>
        <v>0</v>
      </c>
    </row>
    <row r="488" spans="1:11" x14ac:dyDescent="0.2">
      <c r="A488" s="258">
        <f>'Resultaat 2'!B237</f>
        <v>0</v>
      </c>
      <c r="B488" s="138" t="str">
        <f>IFERROR(VLOOKUP(C488,Deelnemersoverzicht!$C$16:$G$66,6,0),"")</f>
        <v/>
      </c>
      <c r="C488" s="138">
        <f>'Resultaat 2'!C237</f>
        <v>0</v>
      </c>
      <c r="D488" s="247">
        <f>'Resultaat 2'!K237</f>
        <v>0</v>
      </c>
      <c r="E488" s="248">
        <f>'Resultaat 2'!L237</f>
        <v>0</v>
      </c>
      <c r="F488" s="138" t="s">
        <v>266</v>
      </c>
      <c r="G488" s="247">
        <f ca="1">VLOOKUP(C488,Financiering!$AO$7:$AS$57,5,0)*E488</f>
        <v>0</v>
      </c>
      <c r="H488" s="249" t="str">
        <f t="shared" si="7"/>
        <v/>
      </c>
      <c r="I488" s="136" t="str">
        <f>'Resultaat 2'!$B$2</f>
        <v>Resultaat 2</v>
      </c>
      <c r="J488" s="138" t="str">
        <f>Deelnemersoverzicht!$C$6</f>
        <v>[wordt door RVO ingevuld]</v>
      </c>
      <c r="K488" s="259">
        <f>Deelnemersoverzicht!$C$9</f>
        <v>0</v>
      </c>
    </row>
    <row r="489" spans="1:11" x14ac:dyDescent="0.2">
      <c r="A489" s="258">
        <f>'Resultaat 2'!B238</f>
        <v>0</v>
      </c>
      <c r="B489" s="138" t="str">
        <f>IFERROR(VLOOKUP(C489,Deelnemersoverzicht!$C$16:$G$66,6,0),"")</f>
        <v/>
      </c>
      <c r="C489" s="138">
        <f>'Resultaat 2'!C238</f>
        <v>0</v>
      </c>
      <c r="D489" s="247">
        <f>'Resultaat 2'!K238</f>
        <v>0</v>
      </c>
      <c r="E489" s="248">
        <f>'Resultaat 2'!L238</f>
        <v>0</v>
      </c>
      <c r="F489" s="138" t="s">
        <v>266</v>
      </c>
      <c r="G489" s="247">
        <f ca="1">VLOOKUP(C489,Financiering!$AO$7:$AS$57,5,0)*E489</f>
        <v>0</v>
      </c>
      <c r="H489" s="249" t="str">
        <f t="shared" si="7"/>
        <v/>
      </c>
      <c r="I489" s="136" t="str">
        <f>'Resultaat 2'!$B$2</f>
        <v>Resultaat 2</v>
      </c>
      <c r="J489" s="138" t="str">
        <f>Deelnemersoverzicht!$C$6</f>
        <v>[wordt door RVO ingevuld]</v>
      </c>
      <c r="K489" s="259">
        <f>Deelnemersoverzicht!$C$9</f>
        <v>0</v>
      </c>
    </row>
    <row r="490" spans="1:11" x14ac:dyDescent="0.2">
      <c r="A490" s="258">
        <f>'Resultaat 2'!B239</f>
        <v>0</v>
      </c>
      <c r="B490" s="138" t="str">
        <f>IFERROR(VLOOKUP(C490,Deelnemersoverzicht!$C$16:$G$66,6,0),"")</f>
        <v/>
      </c>
      <c r="C490" s="138">
        <f>'Resultaat 2'!C239</f>
        <v>0</v>
      </c>
      <c r="D490" s="247">
        <f>'Resultaat 2'!K239</f>
        <v>0</v>
      </c>
      <c r="E490" s="248">
        <f>'Resultaat 2'!L239</f>
        <v>0</v>
      </c>
      <c r="F490" s="138" t="s">
        <v>266</v>
      </c>
      <c r="G490" s="247">
        <f ca="1">VLOOKUP(C490,Financiering!$AO$7:$AS$57,5,0)*E490</f>
        <v>0</v>
      </c>
      <c r="H490" s="249" t="str">
        <f t="shared" si="7"/>
        <v/>
      </c>
      <c r="I490" s="136" t="str">
        <f>'Resultaat 2'!$B$2</f>
        <v>Resultaat 2</v>
      </c>
      <c r="J490" s="138" t="str">
        <f>Deelnemersoverzicht!$C$6</f>
        <v>[wordt door RVO ingevuld]</v>
      </c>
      <c r="K490" s="259">
        <f>Deelnemersoverzicht!$C$9</f>
        <v>0</v>
      </c>
    </row>
    <row r="491" spans="1:11" x14ac:dyDescent="0.2">
      <c r="A491" s="258">
        <f>'Resultaat 2'!B240</f>
        <v>0</v>
      </c>
      <c r="B491" s="138" t="str">
        <f>IFERROR(VLOOKUP(C491,Deelnemersoverzicht!$C$16:$G$66,6,0),"")</f>
        <v/>
      </c>
      <c r="C491" s="138">
        <f>'Resultaat 2'!C240</f>
        <v>0</v>
      </c>
      <c r="D491" s="247">
        <f>'Resultaat 2'!K240</f>
        <v>0</v>
      </c>
      <c r="E491" s="248">
        <f>'Resultaat 2'!L240</f>
        <v>0</v>
      </c>
      <c r="F491" s="138" t="s">
        <v>266</v>
      </c>
      <c r="G491" s="247">
        <f ca="1">VLOOKUP(C491,Financiering!$AO$7:$AS$57,5,0)*E491</f>
        <v>0</v>
      </c>
      <c r="H491" s="249" t="str">
        <f t="shared" si="7"/>
        <v/>
      </c>
      <c r="I491" s="136" t="str">
        <f>'Resultaat 2'!$B$2</f>
        <v>Resultaat 2</v>
      </c>
      <c r="J491" s="138" t="str">
        <f>Deelnemersoverzicht!$C$6</f>
        <v>[wordt door RVO ingevuld]</v>
      </c>
      <c r="K491" s="259">
        <f>Deelnemersoverzicht!$C$9</f>
        <v>0</v>
      </c>
    </row>
    <row r="492" spans="1:11" x14ac:dyDescent="0.2">
      <c r="A492" s="258">
        <f>'Resultaat 2'!B241</f>
        <v>0</v>
      </c>
      <c r="B492" s="138" t="str">
        <f>IFERROR(VLOOKUP(C492,Deelnemersoverzicht!$C$16:$G$66,6,0),"")</f>
        <v/>
      </c>
      <c r="C492" s="138">
        <f>'Resultaat 2'!C241</f>
        <v>0</v>
      </c>
      <c r="D492" s="247">
        <f>'Resultaat 2'!K241</f>
        <v>0</v>
      </c>
      <c r="E492" s="248">
        <f>'Resultaat 2'!L241</f>
        <v>0</v>
      </c>
      <c r="F492" s="138" t="s">
        <v>266</v>
      </c>
      <c r="G492" s="247">
        <f ca="1">VLOOKUP(C492,Financiering!$AO$7:$AS$57,5,0)*E492</f>
        <v>0</v>
      </c>
      <c r="H492" s="249" t="str">
        <f t="shared" si="7"/>
        <v/>
      </c>
      <c r="I492" s="136" t="str">
        <f>'Resultaat 2'!$B$2</f>
        <v>Resultaat 2</v>
      </c>
      <c r="J492" s="138" t="str">
        <f>Deelnemersoverzicht!$C$6</f>
        <v>[wordt door RVO ingevuld]</v>
      </c>
      <c r="K492" s="259">
        <f>Deelnemersoverzicht!$C$9</f>
        <v>0</v>
      </c>
    </row>
    <row r="493" spans="1:11" x14ac:dyDescent="0.2">
      <c r="A493" s="258">
        <f>'Resultaat 2'!B242</f>
        <v>0</v>
      </c>
      <c r="B493" s="138" t="str">
        <f>IFERROR(VLOOKUP(C493,Deelnemersoverzicht!$C$16:$G$66,6,0),"")</f>
        <v/>
      </c>
      <c r="C493" s="138">
        <f>'Resultaat 2'!C242</f>
        <v>0</v>
      </c>
      <c r="D493" s="247">
        <f>'Resultaat 2'!K242</f>
        <v>0</v>
      </c>
      <c r="E493" s="248">
        <f>'Resultaat 2'!L242</f>
        <v>0</v>
      </c>
      <c r="F493" s="138" t="s">
        <v>266</v>
      </c>
      <c r="G493" s="247">
        <f ca="1">VLOOKUP(C493,Financiering!$AO$7:$AS$57,5,0)*E493</f>
        <v>0</v>
      </c>
      <c r="H493" s="249" t="str">
        <f t="shared" si="7"/>
        <v/>
      </c>
      <c r="I493" s="136" t="str">
        <f>'Resultaat 2'!$B$2</f>
        <v>Resultaat 2</v>
      </c>
      <c r="J493" s="138" t="str">
        <f>Deelnemersoverzicht!$C$6</f>
        <v>[wordt door RVO ingevuld]</v>
      </c>
      <c r="K493" s="259">
        <f>Deelnemersoverzicht!$C$9</f>
        <v>0</v>
      </c>
    </row>
    <row r="494" spans="1:11" x14ac:dyDescent="0.2">
      <c r="A494" s="258">
        <f>'Resultaat 2'!B243</f>
        <v>0</v>
      </c>
      <c r="B494" s="138" t="str">
        <f>IFERROR(VLOOKUP(C494,Deelnemersoverzicht!$C$16:$G$66,6,0),"")</f>
        <v/>
      </c>
      <c r="C494" s="138">
        <f>'Resultaat 2'!C243</f>
        <v>0</v>
      </c>
      <c r="D494" s="247">
        <f>'Resultaat 2'!K243</f>
        <v>0</v>
      </c>
      <c r="E494" s="248">
        <f>'Resultaat 2'!L243</f>
        <v>0</v>
      </c>
      <c r="F494" s="138" t="s">
        <v>266</v>
      </c>
      <c r="G494" s="247">
        <f ca="1">VLOOKUP(C494,Financiering!$AO$7:$AS$57,5,0)*E494</f>
        <v>0</v>
      </c>
      <c r="H494" s="249" t="str">
        <f t="shared" si="7"/>
        <v/>
      </c>
      <c r="I494" s="136" t="str">
        <f>'Resultaat 2'!$B$2</f>
        <v>Resultaat 2</v>
      </c>
      <c r="J494" s="138" t="str">
        <f>Deelnemersoverzicht!$C$6</f>
        <v>[wordt door RVO ingevuld]</v>
      </c>
      <c r="K494" s="259">
        <f>Deelnemersoverzicht!$C$9</f>
        <v>0</v>
      </c>
    </row>
    <row r="495" spans="1:11" x14ac:dyDescent="0.2">
      <c r="A495" s="258">
        <f>'Resultaat 2'!B244</f>
        <v>0</v>
      </c>
      <c r="B495" s="138" t="str">
        <f>IFERROR(VLOOKUP(C495,Deelnemersoverzicht!$C$16:$G$66,6,0),"")</f>
        <v/>
      </c>
      <c r="C495" s="138">
        <f>'Resultaat 2'!C244</f>
        <v>0</v>
      </c>
      <c r="D495" s="247">
        <f>'Resultaat 2'!K244</f>
        <v>0</v>
      </c>
      <c r="E495" s="248">
        <f>'Resultaat 2'!L244</f>
        <v>0</v>
      </c>
      <c r="F495" s="138" t="s">
        <v>266</v>
      </c>
      <c r="G495" s="247">
        <f ca="1">VLOOKUP(C495,Financiering!$AO$7:$AS$57,5,0)*E495</f>
        <v>0</v>
      </c>
      <c r="H495" s="249" t="str">
        <f t="shared" si="7"/>
        <v/>
      </c>
      <c r="I495" s="136" t="str">
        <f>'Resultaat 2'!$B$2</f>
        <v>Resultaat 2</v>
      </c>
      <c r="J495" s="138" t="str">
        <f>Deelnemersoverzicht!$C$6</f>
        <v>[wordt door RVO ingevuld]</v>
      </c>
      <c r="K495" s="259">
        <f>Deelnemersoverzicht!$C$9</f>
        <v>0</v>
      </c>
    </row>
    <row r="496" spans="1:11" x14ac:dyDescent="0.2">
      <c r="A496" s="258">
        <f>'Resultaat 2'!B245</f>
        <v>0</v>
      </c>
      <c r="B496" s="138" t="str">
        <f>IFERROR(VLOOKUP(C496,Deelnemersoverzicht!$C$16:$G$66,6,0),"")</f>
        <v/>
      </c>
      <c r="C496" s="138">
        <f>'Resultaat 2'!C245</f>
        <v>0</v>
      </c>
      <c r="D496" s="247">
        <f>'Resultaat 2'!K245</f>
        <v>0</v>
      </c>
      <c r="E496" s="248">
        <f>'Resultaat 2'!L245</f>
        <v>0</v>
      </c>
      <c r="F496" s="138" t="s">
        <v>266</v>
      </c>
      <c r="G496" s="247">
        <f ca="1">VLOOKUP(C496,Financiering!$AO$7:$AS$57,5,0)*E496</f>
        <v>0</v>
      </c>
      <c r="H496" s="249" t="str">
        <f t="shared" si="7"/>
        <v/>
      </c>
      <c r="I496" s="136" t="str">
        <f>'Resultaat 2'!$B$2</f>
        <v>Resultaat 2</v>
      </c>
      <c r="J496" s="138" t="str">
        <f>Deelnemersoverzicht!$C$6</f>
        <v>[wordt door RVO ingevuld]</v>
      </c>
      <c r="K496" s="259">
        <f>Deelnemersoverzicht!$C$9</f>
        <v>0</v>
      </c>
    </row>
    <row r="497" spans="1:11" x14ac:dyDescent="0.2">
      <c r="A497" s="258">
        <f>'Resultaat 2'!B246</f>
        <v>0</v>
      </c>
      <c r="B497" s="138" t="str">
        <f>IFERROR(VLOOKUP(C497,Deelnemersoverzicht!$C$16:$G$66,6,0),"")</f>
        <v/>
      </c>
      <c r="C497" s="138">
        <f>'Resultaat 2'!C246</f>
        <v>0</v>
      </c>
      <c r="D497" s="247">
        <f>'Resultaat 2'!K246</f>
        <v>0</v>
      </c>
      <c r="E497" s="248">
        <f>'Resultaat 2'!L246</f>
        <v>0</v>
      </c>
      <c r="F497" s="138" t="s">
        <v>266</v>
      </c>
      <c r="G497" s="247">
        <f ca="1">VLOOKUP(C497,Financiering!$AO$7:$AS$57,5,0)*E497</f>
        <v>0</v>
      </c>
      <c r="H497" s="249" t="str">
        <f t="shared" si="7"/>
        <v/>
      </c>
      <c r="I497" s="136" t="str">
        <f>'Resultaat 2'!$B$2</f>
        <v>Resultaat 2</v>
      </c>
      <c r="J497" s="138" t="str">
        <f>Deelnemersoverzicht!$C$6</f>
        <v>[wordt door RVO ingevuld]</v>
      </c>
      <c r="K497" s="259">
        <f>Deelnemersoverzicht!$C$9</f>
        <v>0</v>
      </c>
    </row>
    <row r="498" spans="1:11" x14ac:dyDescent="0.2">
      <c r="A498" s="258">
        <f>'Resultaat 2'!B247</f>
        <v>0</v>
      </c>
      <c r="B498" s="138" t="str">
        <f>IFERROR(VLOOKUP(C498,Deelnemersoverzicht!$C$16:$G$66,6,0),"")</f>
        <v/>
      </c>
      <c r="C498" s="138">
        <f>'Resultaat 2'!C247</f>
        <v>0</v>
      </c>
      <c r="D498" s="247">
        <f>'Resultaat 2'!K247</f>
        <v>0</v>
      </c>
      <c r="E498" s="248">
        <f>'Resultaat 2'!L247</f>
        <v>0</v>
      </c>
      <c r="F498" s="138" t="s">
        <v>266</v>
      </c>
      <c r="G498" s="247">
        <f ca="1">VLOOKUP(C498,Financiering!$AO$7:$AS$57,5,0)*E498</f>
        <v>0</v>
      </c>
      <c r="H498" s="249" t="str">
        <f t="shared" si="7"/>
        <v/>
      </c>
      <c r="I498" s="136" t="str">
        <f>'Resultaat 2'!$B$2</f>
        <v>Resultaat 2</v>
      </c>
      <c r="J498" s="138" t="str">
        <f>Deelnemersoverzicht!$C$6</f>
        <v>[wordt door RVO ingevuld]</v>
      </c>
      <c r="K498" s="259">
        <f>Deelnemersoverzicht!$C$9</f>
        <v>0</v>
      </c>
    </row>
    <row r="499" spans="1:11" x14ac:dyDescent="0.2">
      <c r="A499" s="258">
        <f>'Resultaat 2'!B248</f>
        <v>0</v>
      </c>
      <c r="B499" s="138" t="str">
        <f>IFERROR(VLOOKUP(C499,Deelnemersoverzicht!$C$16:$G$66,6,0),"")</f>
        <v/>
      </c>
      <c r="C499" s="138">
        <f>'Resultaat 2'!C248</f>
        <v>0</v>
      </c>
      <c r="D499" s="247">
        <f>'Resultaat 2'!K248</f>
        <v>0</v>
      </c>
      <c r="E499" s="248">
        <f>'Resultaat 2'!L248</f>
        <v>0</v>
      </c>
      <c r="F499" s="138" t="s">
        <v>266</v>
      </c>
      <c r="G499" s="247">
        <f ca="1">VLOOKUP(C499,Financiering!$AO$7:$AS$57,5,0)*E499</f>
        <v>0</v>
      </c>
      <c r="H499" s="249" t="str">
        <f t="shared" si="7"/>
        <v/>
      </c>
      <c r="I499" s="136" t="str">
        <f>'Resultaat 2'!$B$2</f>
        <v>Resultaat 2</v>
      </c>
      <c r="J499" s="138" t="str">
        <f>Deelnemersoverzicht!$C$6</f>
        <v>[wordt door RVO ingevuld]</v>
      </c>
      <c r="K499" s="259">
        <f>Deelnemersoverzicht!$C$9</f>
        <v>0</v>
      </c>
    </row>
    <row r="500" spans="1:11" x14ac:dyDescent="0.2">
      <c r="A500" s="258">
        <f>'Resultaat 2'!B249</f>
        <v>0</v>
      </c>
      <c r="B500" s="138" t="str">
        <f>IFERROR(VLOOKUP(C500,Deelnemersoverzicht!$C$16:$G$66,6,0),"")</f>
        <v/>
      </c>
      <c r="C500" s="138">
        <f>'Resultaat 2'!C249</f>
        <v>0</v>
      </c>
      <c r="D500" s="247">
        <f>'Resultaat 2'!K249</f>
        <v>0</v>
      </c>
      <c r="E500" s="248">
        <f>'Resultaat 2'!L249</f>
        <v>0</v>
      </c>
      <c r="F500" s="138" t="s">
        <v>266</v>
      </c>
      <c r="G500" s="247">
        <f ca="1">VLOOKUP(C500,Financiering!$AO$7:$AS$57,5,0)*E500</f>
        <v>0</v>
      </c>
      <c r="H500" s="249" t="str">
        <f t="shared" si="7"/>
        <v/>
      </c>
      <c r="I500" s="136" t="str">
        <f>'Resultaat 2'!$B$2</f>
        <v>Resultaat 2</v>
      </c>
      <c r="J500" s="138" t="str">
        <f>Deelnemersoverzicht!$C$6</f>
        <v>[wordt door RVO ingevuld]</v>
      </c>
      <c r="K500" s="259">
        <f>Deelnemersoverzicht!$C$9</f>
        <v>0</v>
      </c>
    </row>
    <row r="501" spans="1:11" x14ac:dyDescent="0.2">
      <c r="A501" s="258">
        <f>'Resultaat 2'!B250</f>
        <v>0</v>
      </c>
      <c r="B501" s="138" t="str">
        <f>IFERROR(VLOOKUP(C501,Deelnemersoverzicht!$C$16:$G$66,6,0),"")</f>
        <v/>
      </c>
      <c r="C501" s="138">
        <f>'Resultaat 2'!C250</f>
        <v>0</v>
      </c>
      <c r="D501" s="247">
        <f>'Resultaat 2'!K250</f>
        <v>0</v>
      </c>
      <c r="E501" s="248">
        <f>'Resultaat 2'!L250</f>
        <v>0</v>
      </c>
      <c r="F501" s="138" t="s">
        <v>266</v>
      </c>
      <c r="G501" s="247">
        <f ca="1">VLOOKUP(C501,Financiering!$AO$7:$AS$57,5,0)*E501</f>
        <v>0</v>
      </c>
      <c r="H501" s="249" t="str">
        <f t="shared" si="7"/>
        <v/>
      </c>
      <c r="I501" s="136" t="str">
        <f>'Resultaat 2'!$B$2</f>
        <v>Resultaat 2</v>
      </c>
      <c r="J501" s="138" t="str">
        <f>Deelnemersoverzicht!$C$6</f>
        <v>[wordt door RVO ingevuld]</v>
      </c>
      <c r="K501" s="259">
        <f>Deelnemersoverzicht!$C$9</f>
        <v>0</v>
      </c>
    </row>
    <row r="502" spans="1:11" x14ac:dyDescent="0.2">
      <c r="A502" s="258">
        <f>'Resultaat 2'!B251</f>
        <v>0</v>
      </c>
      <c r="B502" s="138" t="str">
        <f>IFERROR(VLOOKUP(C502,Deelnemersoverzicht!$C$16:$G$66,6,0),"")</f>
        <v/>
      </c>
      <c r="C502" s="138">
        <f>'Resultaat 2'!C251</f>
        <v>0</v>
      </c>
      <c r="D502" s="247">
        <f>'Resultaat 2'!K251</f>
        <v>0</v>
      </c>
      <c r="E502" s="248">
        <f>'Resultaat 2'!L251</f>
        <v>0</v>
      </c>
      <c r="F502" s="138" t="s">
        <v>266</v>
      </c>
      <c r="G502" s="247">
        <f ca="1">VLOOKUP(C502,Financiering!$AO$7:$AS$57,5,0)*E502</f>
        <v>0</v>
      </c>
      <c r="H502" s="249" t="str">
        <f t="shared" si="7"/>
        <v/>
      </c>
      <c r="I502" s="136" t="str">
        <f>'Resultaat 2'!$B$2</f>
        <v>Resultaat 2</v>
      </c>
      <c r="J502" s="138" t="str">
        <f>Deelnemersoverzicht!$C$6</f>
        <v>[wordt door RVO ingevuld]</v>
      </c>
      <c r="K502" s="259">
        <f>Deelnemersoverzicht!$C$9</f>
        <v>0</v>
      </c>
    </row>
    <row r="503" spans="1:11" x14ac:dyDescent="0.2">
      <c r="A503" s="258">
        <f>'Resultaat 2'!B252</f>
        <v>0</v>
      </c>
      <c r="B503" s="138" t="str">
        <f>IFERROR(VLOOKUP(C503,Deelnemersoverzicht!$C$16:$G$66,6,0),"")</f>
        <v/>
      </c>
      <c r="C503" s="138">
        <f>'Resultaat 2'!C252</f>
        <v>0</v>
      </c>
      <c r="D503" s="247">
        <f>'Resultaat 2'!K252</f>
        <v>0</v>
      </c>
      <c r="E503" s="248">
        <f>'Resultaat 2'!L252</f>
        <v>0</v>
      </c>
      <c r="F503" s="138" t="s">
        <v>266</v>
      </c>
      <c r="G503" s="247">
        <f ca="1">VLOOKUP(C503,Financiering!$AO$7:$AS$57,5,0)*E503</f>
        <v>0</v>
      </c>
      <c r="H503" s="249" t="str">
        <f t="shared" si="7"/>
        <v/>
      </c>
      <c r="I503" s="136" t="str">
        <f>'Resultaat 2'!$B$2</f>
        <v>Resultaat 2</v>
      </c>
      <c r="J503" s="138" t="str">
        <f>Deelnemersoverzicht!$C$6</f>
        <v>[wordt door RVO ingevuld]</v>
      </c>
      <c r="K503" s="259">
        <f>Deelnemersoverzicht!$C$9</f>
        <v>0</v>
      </c>
    </row>
    <row r="504" spans="1:11" x14ac:dyDescent="0.2">
      <c r="A504" s="258">
        <f>'Resultaat 2'!B253</f>
        <v>0</v>
      </c>
      <c r="B504" s="138" t="str">
        <f>IFERROR(VLOOKUP(C504,Deelnemersoverzicht!$C$16:$G$66,6,0),"")</f>
        <v/>
      </c>
      <c r="C504" s="138">
        <f>'Resultaat 2'!C253</f>
        <v>0</v>
      </c>
      <c r="D504" s="247">
        <f>'Resultaat 2'!K253</f>
        <v>0</v>
      </c>
      <c r="E504" s="248">
        <f>'Resultaat 2'!L253</f>
        <v>0</v>
      </c>
      <c r="F504" s="138" t="s">
        <v>266</v>
      </c>
      <c r="G504" s="247">
        <f ca="1">VLOOKUP(C504,Financiering!$AO$7:$AS$57,5,0)*E504</f>
        <v>0</v>
      </c>
      <c r="H504" s="249" t="str">
        <f t="shared" si="7"/>
        <v/>
      </c>
      <c r="I504" s="136" t="str">
        <f>'Resultaat 2'!$B$2</f>
        <v>Resultaat 2</v>
      </c>
      <c r="J504" s="138" t="str">
        <f>Deelnemersoverzicht!$C$6</f>
        <v>[wordt door RVO ingevuld]</v>
      </c>
      <c r="K504" s="259">
        <f>Deelnemersoverzicht!$C$9</f>
        <v>0</v>
      </c>
    </row>
    <row r="505" spans="1:11" x14ac:dyDescent="0.2">
      <c r="A505" s="258">
        <f>'Resultaat 2'!B254</f>
        <v>0</v>
      </c>
      <c r="B505" s="138" t="str">
        <f>IFERROR(VLOOKUP(C505,Deelnemersoverzicht!$C$16:$G$66,6,0),"")</f>
        <v/>
      </c>
      <c r="C505" s="138">
        <f>'Resultaat 2'!C254</f>
        <v>0</v>
      </c>
      <c r="D505" s="247">
        <f>'Resultaat 2'!K254</f>
        <v>0</v>
      </c>
      <c r="E505" s="248">
        <f>'Resultaat 2'!L254</f>
        <v>0</v>
      </c>
      <c r="F505" s="138" t="s">
        <v>266</v>
      </c>
      <c r="G505" s="247">
        <f ca="1">VLOOKUP(C505,Financiering!$AO$7:$AS$57,5,0)*E505</f>
        <v>0</v>
      </c>
      <c r="H505" s="249" t="str">
        <f t="shared" si="7"/>
        <v/>
      </c>
      <c r="I505" s="136" t="str">
        <f>'Resultaat 2'!$B$2</f>
        <v>Resultaat 2</v>
      </c>
      <c r="J505" s="138" t="str">
        <f>Deelnemersoverzicht!$C$6</f>
        <v>[wordt door RVO ingevuld]</v>
      </c>
      <c r="K505" s="259">
        <f>Deelnemersoverzicht!$C$9</f>
        <v>0</v>
      </c>
    </row>
    <row r="506" spans="1:11" x14ac:dyDescent="0.2">
      <c r="A506" s="258">
        <f>'Resultaat 2'!B255</f>
        <v>0</v>
      </c>
      <c r="B506" s="138" t="str">
        <f>IFERROR(VLOOKUP(C506,Deelnemersoverzicht!$C$16:$G$66,6,0),"")</f>
        <v/>
      </c>
      <c r="C506" s="138">
        <f>'Resultaat 2'!C255</f>
        <v>0</v>
      </c>
      <c r="D506" s="247">
        <f>'Resultaat 2'!K255</f>
        <v>0</v>
      </c>
      <c r="E506" s="248">
        <f>'Resultaat 2'!L255</f>
        <v>0</v>
      </c>
      <c r="F506" s="138" t="s">
        <v>266</v>
      </c>
      <c r="G506" s="247">
        <f ca="1">VLOOKUP(C506,Financiering!$AO$7:$AS$57,5,0)*E506</f>
        <v>0</v>
      </c>
      <c r="H506" s="249" t="str">
        <f t="shared" si="7"/>
        <v/>
      </c>
      <c r="I506" s="136" t="str">
        <f>'Resultaat 2'!$B$2</f>
        <v>Resultaat 2</v>
      </c>
      <c r="J506" s="138" t="str">
        <f>Deelnemersoverzicht!$C$6</f>
        <v>[wordt door RVO ingevuld]</v>
      </c>
      <c r="K506" s="259">
        <f>Deelnemersoverzicht!$C$9</f>
        <v>0</v>
      </c>
    </row>
    <row r="507" spans="1:11" x14ac:dyDescent="0.2">
      <c r="A507" s="258">
        <f>'Resultaat 2'!B256</f>
        <v>0</v>
      </c>
      <c r="B507" s="138" t="str">
        <f>IFERROR(VLOOKUP(C507,Deelnemersoverzicht!$C$16:$G$66,6,0),"")</f>
        <v/>
      </c>
      <c r="C507" s="138">
        <f>'Resultaat 2'!C256</f>
        <v>0</v>
      </c>
      <c r="D507" s="247">
        <f>'Resultaat 2'!K256</f>
        <v>0</v>
      </c>
      <c r="E507" s="248">
        <f>'Resultaat 2'!L256</f>
        <v>0</v>
      </c>
      <c r="F507" s="138" t="s">
        <v>266</v>
      </c>
      <c r="G507" s="247">
        <f ca="1">VLOOKUP(C507,Financiering!$AO$7:$AS$57,5,0)*E507</f>
        <v>0</v>
      </c>
      <c r="H507" s="249" t="str">
        <f t="shared" si="7"/>
        <v/>
      </c>
      <c r="I507" s="136" t="str">
        <f>'Resultaat 2'!$B$2</f>
        <v>Resultaat 2</v>
      </c>
      <c r="J507" s="138" t="str">
        <f>Deelnemersoverzicht!$C$6</f>
        <v>[wordt door RVO ingevuld]</v>
      </c>
      <c r="K507" s="259">
        <f>Deelnemersoverzicht!$C$9</f>
        <v>0</v>
      </c>
    </row>
    <row r="508" spans="1:11" x14ac:dyDescent="0.2">
      <c r="A508" s="258">
        <f>'Resultaat 2'!B257</f>
        <v>0</v>
      </c>
      <c r="B508" s="138" t="str">
        <f>IFERROR(VLOOKUP(C508,Deelnemersoverzicht!$C$16:$G$66,6,0),"")</f>
        <v/>
      </c>
      <c r="C508" s="138">
        <f>'Resultaat 2'!C257</f>
        <v>0</v>
      </c>
      <c r="D508" s="247">
        <f>'Resultaat 2'!K257</f>
        <v>0</v>
      </c>
      <c r="E508" s="248">
        <f>'Resultaat 2'!L257</f>
        <v>0</v>
      </c>
      <c r="F508" s="138" t="s">
        <v>266</v>
      </c>
      <c r="G508" s="247">
        <f ca="1">VLOOKUP(C508,Financiering!$AO$7:$AS$57,5,0)*E508</f>
        <v>0</v>
      </c>
      <c r="H508" s="249" t="str">
        <f t="shared" si="7"/>
        <v/>
      </c>
      <c r="I508" s="136" t="str">
        <f>'Resultaat 2'!$B$2</f>
        <v>Resultaat 2</v>
      </c>
      <c r="J508" s="138" t="str">
        <f>Deelnemersoverzicht!$C$6</f>
        <v>[wordt door RVO ingevuld]</v>
      </c>
      <c r="K508" s="259">
        <f>Deelnemersoverzicht!$C$9</f>
        <v>0</v>
      </c>
    </row>
    <row r="509" spans="1:11" x14ac:dyDescent="0.2">
      <c r="A509" s="258">
        <f>'Resultaat 2'!B258</f>
        <v>0</v>
      </c>
      <c r="B509" s="138" t="str">
        <f>IFERROR(VLOOKUP(C509,Deelnemersoverzicht!$C$16:$G$66,6,0),"")</f>
        <v/>
      </c>
      <c r="C509" s="138">
        <f>'Resultaat 2'!C258</f>
        <v>0</v>
      </c>
      <c r="D509" s="247">
        <f>'Resultaat 2'!K258</f>
        <v>0</v>
      </c>
      <c r="E509" s="248">
        <f>'Resultaat 2'!L258</f>
        <v>0</v>
      </c>
      <c r="F509" s="138" t="s">
        <v>266</v>
      </c>
      <c r="G509" s="247">
        <f ca="1">VLOOKUP(C509,Financiering!$AO$7:$AS$57,5,0)*E509</f>
        <v>0</v>
      </c>
      <c r="H509" s="249" t="str">
        <f t="shared" si="7"/>
        <v/>
      </c>
      <c r="I509" s="136" t="str">
        <f>'Resultaat 2'!$B$2</f>
        <v>Resultaat 2</v>
      </c>
      <c r="J509" s="138" t="str">
        <f>Deelnemersoverzicht!$C$6</f>
        <v>[wordt door RVO ingevuld]</v>
      </c>
      <c r="K509" s="259">
        <f>Deelnemersoverzicht!$C$9</f>
        <v>0</v>
      </c>
    </row>
    <row r="510" spans="1:11" x14ac:dyDescent="0.2">
      <c r="A510" s="258">
        <f>'Resultaat 2'!B259</f>
        <v>0</v>
      </c>
      <c r="B510" s="138" t="str">
        <f>IFERROR(VLOOKUP(C510,Deelnemersoverzicht!$C$16:$G$66,6,0),"")</f>
        <v/>
      </c>
      <c r="C510" s="138">
        <f>'Resultaat 2'!C259</f>
        <v>0</v>
      </c>
      <c r="D510" s="247">
        <f>'Resultaat 2'!K259</f>
        <v>0</v>
      </c>
      <c r="E510" s="248">
        <f>'Resultaat 2'!L259</f>
        <v>0</v>
      </c>
      <c r="F510" s="138" t="s">
        <v>266</v>
      </c>
      <c r="G510" s="247">
        <f ca="1">VLOOKUP(C510,Financiering!$AO$7:$AS$57,5,0)*E510</f>
        <v>0</v>
      </c>
      <c r="H510" s="249" t="str">
        <f t="shared" si="7"/>
        <v/>
      </c>
      <c r="I510" s="136" t="str">
        <f>'Resultaat 2'!$B$2</f>
        <v>Resultaat 2</v>
      </c>
      <c r="J510" s="138" t="str">
        <f>Deelnemersoverzicht!$C$6</f>
        <v>[wordt door RVO ingevuld]</v>
      </c>
      <c r="K510" s="259">
        <f>Deelnemersoverzicht!$C$9</f>
        <v>0</v>
      </c>
    </row>
    <row r="511" spans="1:11" x14ac:dyDescent="0.2">
      <c r="A511" s="258">
        <f>'Resultaat 2'!B260</f>
        <v>0</v>
      </c>
      <c r="B511" s="138" t="str">
        <f>IFERROR(VLOOKUP(C511,Deelnemersoverzicht!$C$16:$G$66,6,0),"")</f>
        <v/>
      </c>
      <c r="C511" s="138">
        <f>'Resultaat 2'!C260</f>
        <v>0</v>
      </c>
      <c r="D511" s="247">
        <f>'Resultaat 2'!K260</f>
        <v>0</v>
      </c>
      <c r="E511" s="248">
        <f>'Resultaat 2'!L260</f>
        <v>0</v>
      </c>
      <c r="F511" s="138" t="s">
        <v>266</v>
      </c>
      <c r="G511" s="247">
        <f ca="1">VLOOKUP(C511,Financiering!$AO$7:$AS$57,5,0)*E511</f>
        <v>0</v>
      </c>
      <c r="H511" s="249" t="str">
        <f t="shared" si="7"/>
        <v/>
      </c>
      <c r="I511" s="136" t="str">
        <f>'Resultaat 2'!$B$2</f>
        <v>Resultaat 2</v>
      </c>
      <c r="J511" s="138" t="str">
        <f>Deelnemersoverzicht!$C$6</f>
        <v>[wordt door RVO ingevuld]</v>
      </c>
      <c r="K511" s="259">
        <f>Deelnemersoverzicht!$C$9</f>
        <v>0</v>
      </c>
    </row>
    <row r="512" spans="1:11" x14ac:dyDescent="0.2">
      <c r="A512" s="258">
        <f>'Resultaat 2'!B265</f>
        <v>0</v>
      </c>
      <c r="B512" s="138" t="str">
        <f>IFERROR(VLOOKUP(C512,Deelnemersoverzicht!$C$16:$G$66,6,0),"")</f>
        <v/>
      </c>
      <c r="C512" s="138">
        <f>'Resultaat 2'!C265</f>
        <v>0</v>
      </c>
      <c r="D512" s="247">
        <f>'Resultaat 2'!K265</f>
        <v>0</v>
      </c>
      <c r="E512" s="248">
        <f>'Resultaat 2'!L265</f>
        <v>0</v>
      </c>
      <c r="F512" s="138" t="s">
        <v>266</v>
      </c>
      <c r="G512" s="247">
        <f ca="1">VLOOKUP(C512,Financiering!$AO$7:$AS$57,5,0)*E512</f>
        <v>0</v>
      </c>
      <c r="H512" s="249" t="str">
        <f t="shared" si="7"/>
        <v/>
      </c>
      <c r="I512" s="136" t="str">
        <f>'Resultaat 2'!$B$2</f>
        <v>Resultaat 2</v>
      </c>
      <c r="J512" s="138" t="str">
        <f>Deelnemersoverzicht!$C$6</f>
        <v>[wordt door RVO ingevuld]</v>
      </c>
      <c r="K512" s="259">
        <f>Deelnemersoverzicht!$C$9</f>
        <v>0</v>
      </c>
    </row>
    <row r="513" spans="1:11" x14ac:dyDescent="0.2">
      <c r="A513" s="258">
        <f>'Resultaat 2'!B266</f>
        <v>0</v>
      </c>
      <c r="B513" s="138" t="str">
        <f>IFERROR(VLOOKUP(C513,Deelnemersoverzicht!$C$16:$G$66,6,0),"")</f>
        <v/>
      </c>
      <c r="C513" s="138">
        <f>'Resultaat 2'!C266</f>
        <v>0</v>
      </c>
      <c r="D513" s="247">
        <f>'Resultaat 2'!K266</f>
        <v>0</v>
      </c>
      <c r="E513" s="248">
        <f>'Resultaat 2'!L266</f>
        <v>0</v>
      </c>
      <c r="F513" s="138" t="s">
        <v>266</v>
      </c>
      <c r="G513" s="247">
        <f ca="1">VLOOKUP(C513,Financiering!$AO$7:$AS$57,5,0)*E513</f>
        <v>0</v>
      </c>
      <c r="H513" s="249" t="str">
        <f t="shared" si="7"/>
        <v/>
      </c>
      <c r="I513" s="136" t="str">
        <f>'Resultaat 2'!$B$2</f>
        <v>Resultaat 2</v>
      </c>
      <c r="J513" s="138" t="str">
        <f>Deelnemersoverzicht!$C$6</f>
        <v>[wordt door RVO ingevuld]</v>
      </c>
      <c r="K513" s="259">
        <f>Deelnemersoverzicht!$C$9</f>
        <v>0</v>
      </c>
    </row>
    <row r="514" spans="1:11" x14ac:dyDescent="0.2">
      <c r="A514" s="258">
        <f>'Resultaat 2'!B267</f>
        <v>0</v>
      </c>
      <c r="B514" s="138" t="str">
        <f>IFERROR(VLOOKUP(C514,Deelnemersoverzicht!$C$16:$G$66,6,0),"")</f>
        <v/>
      </c>
      <c r="C514" s="138">
        <f>'Resultaat 2'!C267</f>
        <v>0</v>
      </c>
      <c r="D514" s="247">
        <f>'Resultaat 2'!K267</f>
        <v>0</v>
      </c>
      <c r="E514" s="248">
        <f>'Resultaat 2'!L267</f>
        <v>0</v>
      </c>
      <c r="F514" s="138" t="s">
        <v>266</v>
      </c>
      <c r="G514" s="247">
        <f ca="1">VLOOKUP(C514,Financiering!$AO$7:$AS$57,5,0)*E514</f>
        <v>0</v>
      </c>
      <c r="H514" s="249" t="str">
        <f t="shared" ref="H514:H577" si="8">IFERROR((HLOOKUP(D514,$O$1:$R$52,VLOOKUP(C514,$M$2:$R$52,2,0)+1,0)*E514),"")</f>
        <v/>
      </c>
      <c r="I514" s="136" t="str">
        <f>'Resultaat 2'!$B$2</f>
        <v>Resultaat 2</v>
      </c>
      <c r="J514" s="138" t="str">
        <f>Deelnemersoverzicht!$C$6</f>
        <v>[wordt door RVO ingevuld]</v>
      </c>
      <c r="K514" s="259">
        <f>Deelnemersoverzicht!$C$9</f>
        <v>0</v>
      </c>
    </row>
    <row r="515" spans="1:11" x14ac:dyDescent="0.2">
      <c r="A515" s="258">
        <f>'Resultaat 2'!B268</f>
        <v>0</v>
      </c>
      <c r="B515" s="138" t="str">
        <f>IFERROR(VLOOKUP(C515,Deelnemersoverzicht!$C$16:$G$66,6,0),"")</f>
        <v/>
      </c>
      <c r="C515" s="138">
        <f>'Resultaat 2'!C268</f>
        <v>0</v>
      </c>
      <c r="D515" s="247">
        <f>'Resultaat 2'!K268</f>
        <v>0</v>
      </c>
      <c r="E515" s="248">
        <f>'Resultaat 2'!L268</f>
        <v>0</v>
      </c>
      <c r="F515" s="138" t="s">
        <v>266</v>
      </c>
      <c r="G515" s="247">
        <f ca="1">VLOOKUP(C515,Financiering!$AO$7:$AS$57,5,0)*E515</f>
        <v>0</v>
      </c>
      <c r="H515" s="249" t="str">
        <f t="shared" si="8"/>
        <v/>
      </c>
      <c r="I515" s="136" t="str">
        <f>'Resultaat 2'!$B$2</f>
        <v>Resultaat 2</v>
      </c>
      <c r="J515" s="138" t="str">
        <f>Deelnemersoverzicht!$C$6</f>
        <v>[wordt door RVO ingevuld]</v>
      </c>
      <c r="K515" s="259">
        <f>Deelnemersoverzicht!$C$9</f>
        <v>0</v>
      </c>
    </row>
    <row r="516" spans="1:11" x14ac:dyDescent="0.2">
      <c r="A516" s="258">
        <f>'Resultaat 2'!B269</f>
        <v>0</v>
      </c>
      <c r="B516" s="138" t="str">
        <f>IFERROR(VLOOKUP(C516,Deelnemersoverzicht!$C$16:$G$66,6,0),"")</f>
        <v/>
      </c>
      <c r="C516" s="138">
        <f>'Resultaat 2'!C269</f>
        <v>0</v>
      </c>
      <c r="D516" s="247">
        <f>'Resultaat 2'!K269</f>
        <v>0</v>
      </c>
      <c r="E516" s="248">
        <f>'Resultaat 2'!L269</f>
        <v>0</v>
      </c>
      <c r="F516" s="138" t="s">
        <v>266</v>
      </c>
      <c r="G516" s="247">
        <f ca="1">VLOOKUP(C516,Financiering!$AO$7:$AS$57,5,0)*E516</f>
        <v>0</v>
      </c>
      <c r="H516" s="249" t="str">
        <f t="shared" si="8"/>
        <v/>
      </c>
      <c r="I516" s="136" t="str">
        <f>'Resultaat 2'!$B$2</f>
        <v>Resultaat 2</v>
      </c>
      <c r="J516" s="138" t="str">
        <f>Deelnemersoverzicht!$C$6</f>
        <v>[wordt door RVO ingevuld]</v>
      </c>
      <c r="K516" s="259">
        <f>Deelnemersoverzicht!$C$9</f>
        <v>0</v>
      </c>
    </row>
    <row r="517" spans="1:11" x14ac:dyDescent="0.2">
      <c r="A517" s="258">
        <f>'Resultaat 2'!B270</f>
        <v>0</v>
      </c>
      <c r="B517" s="138" t="str">
        <f>IFERROR(VLOOKUP(C517,Deelnemersoverzicht!$C$16:$G$66,6,0),"")</f>
        <v/>
      </c>
      <c r="C517" s="138">
        <f>'Resultaat 2'!C270</f>
        <v>0</v>
      </c>
      <c r="D517" s="247">
        <f>'Resultaat 2'!K270</f>
        <v>0</v>
      </c>
      <c r="E517" s="248">
        <f>'Resultaat 2'!L270</f>
        <v>0</v>
      </c>
      <c r="F517" s="138" t="s">
        <v>266</v>
      </c>
      <c r="G517" s="247">
        <f ca="1">VLOOKUP(C517,Financiering!$AO$7:$AS$57,5,0)*E517</f>
        <v>0</v>
      </c>
      <c r="H517" s="249" t="str">
        <f t="shared" si="8"/>
        <v/>
      </c>
      <c r="I517" s="136" t="str">
        <f>'Resultaat 2'!$B$2</f>
        <v>Resultaat 2</v>
      </c>
      <c r="J517" s="138" t="str">
        <f>Deelnemersoverzicht!$C$6</f>
        <v>[wordt door RVO ingevuld]</v>
      </c>
      <c r="K517" s="259">
        <f>Deelnemersoverzicht!$C$9</f>
        <v>0</v>
      </c>
    </row>
    <row r="518" spans="1:11" x14ac:dyDescent="0.2">
      <c r="A518" s="258">
        <f>'Resultaat 2'!B271</f>
        <v>0</v>
      </c>
      <c r="B518" s="138" t="str">
        <f>IFERROR(VLOOKUP(C518,Deelnemersoverzicht!$C$16:$G$66,6,0),"")</f>
        <v/>
      </c>
      <c r="C518" s="138">
        <f>'Resultaat 2'!C271</f>
        <v>0</v>
      </c>
      <c r="D518" s="247">
        <f>'Resultaat 2'!K271</f>
        <v>0</v>
      </c>
      <c r="E518" s="248">
        <f>'Resultaat 2'!L271</f>
        <v>0</v>
      </c>
      <c r="F518" s="138" t="s">
        <v>266</v>
      </c>
      <c r="G518" s="247">
        <f ca="1">VLOOKUP(C518,Financiering!$AO$7:$AS$57,5,0)*E518</f>
        <v>0</v>
      </c>
      <c r="H518" s="249" t="str">
        <f t="shared" si="8"/>
        <v/>
      </c>
      <c r="I518" s="136" t="str">
        <f>'Resultaat 2'!$B$2</f>
        <v>Resultaat 2</v>
      </c>
      <c r="J518" s="138" t="str">
        <f>Deelnemersoverzicht!$C$6</f>
        <v>[wordt door RVO ingevuld]</v>
      </c>
      <c r="K518" s="259">
        <f>Deelnemersoverzicht!$C$9</f>
        <v>0</v>
      </c>
    </row>
    <row r="519" spans="1:11" x14ac:dyDescent="0.2">
      <c r="A519" s="258">
        <f>'Resultaat 2'!B272</f>
        <v>0</v>
      </c>
      <c r="B519" s="138" t="str">
        <f>IFERROR(VLOOKUP(C519,Deelnemersoverzicht!$C$16:$G$66,6,0),"")</f>
        <v/>
      </c>
      <c r="C519" s="138">
        <f>'Resultaat 2'!C272</f>
        <v>0</v>
      </c>
      <c r="D519" s="247">
        <f>'Resultaat 2'!K272</f>
        <v>0</v>
      </c>
      <c r="E519" s="248">
        <f>'Resultaat 2'!L272</f>
        <v>0</v>
      </c>
      <c r="F519" s="138" t="s">
        <v>266</v>
      </c>
      <c r="G519" s="247">
        <f ca="1">VLOOKUP(C519,Financiering!$AO$7:$AS$57,5,0)*E519</f>
        <v>0</v>
      </c>
      <c r="H519" s="249" t="str">
        <f t="shared" si="8"/>
        <v/>
      </c>
      <c r="I519" s="136" t="str">
        <f>'Resultaat 2'!$B$2</f>
        <v>Resultaat 2</v>
      </c>
      <c r="J519" s="138" t="str">
        <f>Deelnemersoverzicht!$C$6</f>
        <v>[wordt door RVO ingevuld]</v>
      </c>
      <c r="K519" s="259">
        <f>Deelnemersoverzicht!$C$9</f>
        <v>0</v>
      </c>
    </row>
    <row r="520" spans="1:11" x14ac:dyDescent="0.2">
      <c r="A520" s="258">
        <f>'Resultaat 2'!B273</f>
        <v>0</v>
      </c>
      <c r="B520" s="138" t="str">
        <f>IFERROR(VLOOKUP(C520,Deelnemersoverzicht!$C$16:$G$66,6,0),"")</f>
        <v/>
      </c>
      <c r="C520" s="138">
        <f>'Resultaat 2'!C273</f>
        <v>0</v>
      </c>
      <c r="D520" s="247">
        <f>'Resultaat 2'!K273</f>
        <v>0</v>
      </c>
      <c r="E520" s="248">
        <f>'Resultaat 2'!L273</f>
        <v>0</v>
      </c>
      <c r="F520" s="138" t="s">
        <v>266</v>
      </c>
      <c r="G520" s="247">
        <f ca="1">VLOOKUP(C520,Financiering!$AO$7:$AS$57,5,0)*E520</f>
        <v>0</v>
      </c>
      <c r="H520" s="249" t="str">
        <f t="shared" si="8"/>
        <v/>
      </c>
      <c r="I520" s="136" t="str">
        <f>'Resultaat 2'!$B$2</f>
        <v>Resultaat 2</v>
      </c>
      <c r="J520" s="138" t="str">
        <f>Deelnemersoverzicht!$C$6</f>
        <v>[wordt door RVO ingevuld]</v>
      </c>
      <c r="K520" s="259">
        <f>Deelnemersoverzicht!$C$9</f>
        <v>0</v>
      </c>
    </row>
    <row r="521" spans="1:11" x14ac:dyDescent="0.2">
      <c r="A521" s="258">
        <f>'Resultaat 2'!B274</f>
        <v>0</v>
      </c>
      <c r="B521" s="138" t="str">
        <f>IFERROR(VLOOKUP(C521,Deelnemersoverzicht!$C$16:$G$66,6,0),"")</f>
        <v/>
      </c>
      <c r="C521" s="138">
        <f>'Resultaat 2'!C274</f>
        <v>0</v>
      </c>
      <c r="D521" s="247">
        <f>'Resultaat 2'!K274</f>
        <v>0</v>
      </c>
      <c r="E521" s="248">
        <f>'Resultaat 2'!L274</f>
        <v>0</v>
      </c>
      <c r="F521" s="138" t="s">
        <v>266</v>
      </c>
      <c r="G521" s="247">
        <f ca="1">VLOOKUP(C521,Financiering!$AO$7:$AS$57,5,0)*E521</f>
        <v>0</v>
      </c>
      <c r="H521" s="249" t="str">
        <f t="shared" si="8"/>
        <v/>
      </c>
      <c r="I521" s="136" t="str">
        <f>'Resultaat 2'!$B$2</f>
        <v>Resultaat 2</v>
      </c>
      <c r="J521" s="138" t="str">
        <f>Deelnemersoverzicht!$C$6</f>
        <v>[wordt door RVO ingevuld]</v>
      </c>
      <c r="K521" s="259">
        <f>Deelnemersoverzicht!$C$9</f>
        <v>0</v>
      </c>
    </row>
    <row r="522" spans="1:11" x14ac:dyDescent="0.2">
      <c r="A522" s="258">
        <f>'Resultaat 2'!B275</f>
        <v>0</v>
      </c>
      <c r="B522" s="138" t="str">
        <f>IFERROR(VLOOKUP(C522,Deelnemersoverzicht!$C$16:$G$66,6,0),"")</f>
        <v/>
      </c>
      <c r="C522" s="138">
        <f>'Resultaat 2'!C275</f>
        <v>0</v>
      </c>
      <c r="D522" s="247">
        <f>'Resultaat 2'!K275</f>
        <v>0</v>
      </c>
      <c r="E522" s="248">
        <f>'Resultaat 2'!L275</f>
        <v>0</v>
      </c>
      <c r="F522" s="138" t="s">
        <v>266</v>
      </c>
      <c r="G522" s="247">
        <f ca="1">VLOOKUP(C522,Financiering!$AO$7:$AS$57,5,0)*E522</f>
        <v>0</v>
      </c>
      <c r="H522" s="249" t="str">
        <f t="shared" si="8"/>
        <v/>
      </c>
      <c r="I522" s="136" t="str">
        <f>'Resultaat 2'!$B$2</f>
        <v>Resultaat 2</v>
      </c>
      <c r="J522" s="138" t="str">
        <f>Deelnemersoverzicht!$C$6</f>
        <v>[wordt door RVO ingevuld]</v>
      </c>
      <c r="K522" s="259">
        <f>Deelnemersoverzicht!$C$9</f>
        <v>0</v>
      </c>
    </row>
    <row r="523" spans="1:11" x14ac:dyDescent="0.2">
      <c r="A523" s="258">
        <f>'Resultaat 2'!B276</f>
        <v>0</v>
      </c>
      <c r="B523" s="138" t="str">
        <f>IFERROR(VLOOKUP(C523,Deelnemersoverzicht!$C$16:$G$66,6,0),"")</f>
        <v/>
      </c>
      <c r="C523" s="138">
        <f>'Resultaat 2'!C276</f>
        <v>0</v>
      </c>
      <c r="D523" s="247">
        <f>'Resultaat 2'!K276</f>
        <v>0</v>
      </c>
      <c r="E523" s="248">
        <f>'Resultaat 2'!L276</f>
        <v>0</v>
      </c>
      <c r="F523" s="138" t="s">
        <v>266</v>
      </c>
      <c r="G523" s="247">
        <f ca="1">VLOOKUP(C523,Financiering!$AO$7:$AS$57,5,0)*E523</f>
        <v>0</v>
      </c>
      <c r="H523" s="249" t="str">
        <f t="shared" si="8"/>
        <v/>
      </c>
      <c r="I523" s="136" t="str">
        <f>'Resultaat 2'!$B$2</f>
        <v>Resultaat 2</v>
      </c>
      <c r="J523" s="138" t="str">
        <f>Deelnemersoverzicht!$C$6</f>
        <v>[wordt door RVO ingevuld]</v>
      </c>
      <c r="K523" s="259">
        <f>Deelnemersoverzicht!$C$9</f>
        <v>0</v>
      </c>
    </row>
    <row r="524" spans="1:11" x14ac:dyDescent="0.2">
      <c r="A524" s="258">
        <f>'Resultaat 2'!B277</f>
        <v>0</v>
      </c>
      <c r="B524" s="138" t="str">
        <f>IFERROR(VLOOKUP(C524,Deelnemersoverzicht!$C$16:$G$66,6,0),"")</f>
        <v/>
      </c>
      <c r="C524" s="138">
        <f>'Resultaat 2'!C277</f>
        <v>0</v>
      </c>
      <c r="D524" s="247">
        <f>'Resultaat 2'!K277</f>
        <v>0</v>
      </c>
      <c r="E524" s="248">
        <f>'Resultaat 2'!L277</f>
        <v>0</v>
      </c>
      <c r="F524" s="138" t="s">
        <v>266</v>
      </c>
      <c r="G524" s="247">
        <f ca="1">VLOOKUP(C524,Financiering!$AO$7:$AS$57,5,0)*E524</f>
        <v>0</v>
      </c>
      <c r="H524" s="249" t="str">
        <f t="shared" si="8"/>
        <v/>
      </c>
      <c r="I524" s="136" t="str">
        <f>'Resultaat 2'!$B$2</f>
        <v>Resultaat 2</v>
      </c>
      <c r="J524" s="138" t="str">
        <f>Deelnemersoverzicht!$C$6</f>
        <v>[wordt door RVO ingevuld]</v>
      </c>
      <c r="K524" s="259">
        <f>Deelnemersoverzicht!$C$9</f>
        <v>0</v>
      </c>
    </row>
    <row r="525" spans="1:11" x14ac:dyDescent="0.2">
      <c r="A525" s="258">
        <f>'Resultaat 2'!B278</f>
        <v>0</v>
      </c>
      <c r="B525" s="138" t="str">
        <f>IFERROR(VLOOKUP(C525,Deelnemersoverzicht!$C$16:$G$66,6,0),"")</f>
        <v/>
      </c>
      <c r="C525" s="138">
        <f>'Resultaat 2'!C278</f>
        <v>0</v>
      </c>
      <c r="D525" s="247">
        <f>'Resultaat 2'!K278</f>
        <v>0</v>
      </c>
      <c r="E525" s="248">
        <f>'Resultaat 2'!L278</f>
        <v>0</v>
      </c>
      <c r="F525" s="138" t="s">
        <v>266</v>
      </c>
      <c r="G525" s="247">
        <f ca="1">VLOOKUP(C525,Financiering!$AO$7:$AS$57,5,0)*E525</f>
        <v>0</v>
      </c>
      <c r="H525" s="249" t="str">
        <f t="shared" si="8"/>
        <v/>
      </c>
      <c r="I525" s="136" t="str">
        <f>'Resultaat 2'!$B$2</f>
        <v>Resultaat 2</v>
      </c>
      <c r="J525" s="138" t="str">
        <f>Deelnemersoverzicht!$C$6</f>
        <v>[wordt door RVO ingevuld]</v>
      </c>
      <c r="K525" s="259">
        <f>Deelnemersoverzicht!$C$9</f>
        <v>0</v>
      </c>
    </row>
    <row r="526" spans="1:11" x14ac:dyDescent="0.2">
      <c r="A526" s="258">
        <f>'Resultaat 2'!B279</f>
        <v>0</v>
      </c>
      <c r="B526" s="138" t="str">
        <f>IFERROR(VLOOKUP(C526,Deelnemersoverzicht!$C$16:$G$66,6,0),"")</f>
        <v/>
      </c>
      <c r="C526" s="138">
        <f>'Resultaat 2'!C279</f>
        <v>0</v>
      </c>
      <c r="D526" s="247">
        <f>'Resultaat 2'!K279</f>
        <v>0</v>
      </c>
      <c r="E526" s="248">
        <f>'Resultaat 2'!L279</f>
        <v>0</v>
      </c>
      <c r="F526" s="138" t="s">
        <v>266</v>
      </c>
      <c r="G526" s="247">
        <f ca="1">VLOOKUP(C526,Financiering!$AO$7:$AS$57,5,0)*E526</f>
        <v>0</v>
      </c>
      <c r="H526" s="249" t="str">
        <f t="shared" si="8"/>
        <v/>
      </c>
      <c r="I526" s="136" t="str">
        <f>'Resultaat 2'!$B$2</f>
        <v>Resultaat 2</v>
      </c>
      <c r="J526" s="138" t="str">
        <f>Deelnemersoverzicht!$C$6</f>
        <v>[wordt door RVO ingevuld]</v>
      </c>
      <c r="K526" s="259">
        <f>Deelnemersoverzicht!$C$9</f>
        <v>0</v>
      </c>
    </row>
    <row r="527" spans="1:11" x14ac:dyDescent="0.2">
      <c r="A527" s="258">
        <f>'Resultaat 2'!B280</f>
        <v>0</v>
      </c>
      <c r="B527" s="138" t="str">
        <f>IFERROR(VLOOKUP(C527,Deelnemersoverzicht!$C$16:$G$66,6,0),"")</f>
        <v/>
      </c>
      <c r="C527" s="138">
        <f>'Resultaat 2'!C280</f>
        <v>0</v>
      </c>
      <c r="D527" s="247">
        <f>'Resultaat 2'!K280</f>
        <v>0</v>
      </c>
      <c r="E527" s="248">
        <f>'Resultaat 2'!L280</f>
        <v>0</v>
      </c>
      <c r="F527" s="138" t="s">
        <v>266</v>
      </c>
      <c r="G527" s="247">
        <f ca="1">VLOOKUP(C527,Financiering!$AO$7:$AS$57,5,0)*E527</f>
        <v>0</v>
      </c>
      <c r="H527" s="249" t="str">
        <f t="shared" si="8"/>
        <v/>
      </c>
      <c r="I527" s="136" t="str">
        <f>'Resultaat 2'!$B$2</f>
        <v>Resultaat 2</v>
      </c>
      <c r="J527" s="138" t="str">
        <f>Deelnemersoverzicht!$C$6</f>
        <v>[wordt door RVO ingevuld]</v>
      </c>
      <c r="K527" s="259">
        <f>Deelnemersoverzicht!$C$9</f>
        <v>0</v>
      </c>
    </row>
    <row r="528" spans="1:11" x14ac:dyDescent="0.2">
      <c r="A528" s="258">
        <f>'Resultaat 2'!B281</f>
        <v>0</v>
      </c>
      <c r="B528" s="138" t="str">
        <f>IFERROR(VLOOKUP(C528,Deelnemersoverzicht!$C$16:$G$66,6,0),"")</f>
        <v/>
      </c>
      <c r="C528" s="138">
        <f>'Resultaat 2'!C281</f>
        <v>0</v>
      </c>
      <c r="D528" s="247">
        <f>'Resultaat 2'!K281</f>
        <v>0</v>
      </c>
      <c r="E528" s="248">
        <f>'Resultaat 2'!L281</f>
        <v>0</v>
      </c>
      <c r="F528" s="138" t="s">
        <v>266</v>
      </c>
      <c r="G528" s="247">
        <f ca="1">VLOOKUP(C528,Financiering!$AO$7:$AS$57,5,0)*E528</f>
        <v>0</v>
      </c>
      <c r="H528" s="249" t="str">
        <f t="shared" si="8"/>
        <v/>
      </c>
      <c r="I528" s="136" t="str">
        <f>'Resultaat 2'!$B$2</f>
        <v>Resultaat 2</v>
      </c>
      <c r="J528" s="138" t="str">
        <f>Deelnemersoverzicht!$C$6</f>
        <v>[wordt door RVO ingevuld]</v>
      </c>
      <c r="K528" s="259">
        <f>Deelnemersoverzicht!$C$9</f>
        <v>0</v>
      </c>
    </row>
    <row r="529" spans="1:11" x14ac:dyDescent="0.2">
      <c r="A529" s="258">
        <f>'Resultaat 2'!B282</f>
        <v>0</v>
      </c>
      <c r="B529" s="138" t="str">
        <f>IFERROR(VLOOKUP(C529,Deelnemersoverzicht!$C$16:$G$66,6,0),"")</f>
        <v/>
      </c>
      <c r="C529" s="138">
        <f>'Resultaat 2'!C282</f>
        <v>0</v>
      </c>
      <c r="D529" s="247">
        <f>'Resultaat 2'!K282</f>
        <v>0</v>
      </c>
      <c r="E529" s="248">
        <f>'Resultaat 2'!L282</f>
        <v>0</v>
      </c>
      <c r="F529" s="138" t="s">
        <v>266</v>
      </c>
      <c r="G529" s="247">
        <f ca="1">VLOOKUP(C529,Financiering!$AO$7:$AS$57,5,0)*E529</f>
        <v>0</v>
      </c>
      <c r="H529" s="249" t="str">
        <f t="shared" si="8"/>
        <v/>
      </c>
      <c r="I529" s="136" t="str">
        <f>'Resultaat 2'!$B$2</f>
        <v>Resultaat 2</v>
      </c>
      <c r="J529" s="138" t="str">
        <f>Deelnemersoverzicht!$C$6</f>
        <v>[wordt door RVO ingevuld]</v>
      </c>
      <c r="K529" s="259">
        <f>Deelnemersoverzicht!$C$9</f>
        <v>0</v>
      </c>
    </row>
    <row r="530" spans="1:11" x14ac:dyDescent="0.2">
      <c r="A530" s="258">
        <f>'Resultaat 2'!B283</f>
        <v>0</v>
      </c>
      <c r="B530" s="138" t="str">
        <f>IFERROR(VLOOKUP(C530,Deelnemersoverzicht!$C$16:$G$66,6,0),"")</f>
        <v/>
      </c>
      <c r="C530" s="138">
        <f>'Resultaat 2'!C283</f>
        <v>0</v>
      </c>
      <c r="D530" s="247">
        <f>'Resultaat 2'!K283</f>
        <v>0</v>
      </c>
      <c r="E530" s="248">
        <f>'Resultaat 2'!L283</f>
        <v>0</v>
      </c>
      <c r="F530" s="138" t="s">
        <v>266</v>
      </c>
      <c r="G530" s="247">
        <f ca="1">VLOOKUP(C530,Financiering!$AO$7:$AS$57,5,0)*E530</f>
        <v>0</v>
      </c>
      <c r="H530" s="249" t="str">
        <f t="shared" si="8"/>
        <v/>
      </c>
      <c r="I530" s="136" t="str">
        <f>'Resultaat 2'!$B$2</f>
        <v>Resultaat 2</v>
      </c>
      <c r="J530" s="138" t="str">
        <f>Deelnemersoverzicht!$C$6</f>
        <v>[wordt door RVO ingevuld]</v>
      </c>
      <c r="K530" s="259">
        <f>Deelnemersoverzicht!$C$9</f>
        <v>0</v>
      </c>
    </row>
    <row r="531" spans="1:11" x14ac:dyDescent="0.2">
      <c r="A531" s="258">
        <f>'Resultaat 2'!B284</f>
        <v>0</v>
      </c>
      <c r="B531" s="138" t="str">
        <f>IFERROR(VLOOKUP(C531,Deelnemersoverzicht!$C$16:$G$66,6,0),"")</f>
        <v/>
      </c>
      <c r="C531" s="138">
        <f>'Resultaat 2'!C284</f>
        <v>0</v>
      </c>
      <c r="D531" s="247">
        <f>'Resultaat 2'!K284</f>
        <v>0</v>
      </c>
      <c r="E531" s="248">
        <f>'Resultaat 2'!L284</f>
        <v>0</v>
      </c>
      <c r="F531" s="138" t="s">
        <v>266</v>
      </c>
      <c r="G531" s="247">
        <f ca="1">VLOOKUP(C531,Financiering!$AO$7:$AS$57,5,0)*E531</f>
        <v>0</v>
      </c>
      <c r="H531" s="249" t="str">
        <f t="shared" si="8"/>
        <v/>
      </c>
      <c r="I531" s="136" t="str">
        <f>'Resultaat 2'!$B$2</f>
        <v>Resultaat 2</v>
      </c>
      <c r="J531" s="138" t="str">
        <f>Deelnemersoverzicht!$C$6</f>
        <v>[wordt door RVO ingevuld]</v>
      </c>
      <c r="K531" s="259">
        <f>Deelnemersoverzicht!$C$9</f>
        <v>0</v>
      </c>
    </row>
    <row r="532" spans="1:11" x14ac:dyDescent="0.2">
      <c r="A532" s="258">
        <f>'Resultaat 2'!B285</f>
        <v>0</v>
      </c>
      <c r="B532" s="138" t="str">
        <f>IFERROR(VLOOKUP(C532,Deelnemersoverzicht!$C$16:$G$66,6,0),"")</f>
        <v/>
      </c>
      <c r="C532" s="138">
        <f>'Resultaat 2'!C285</f>
        <v>0</v>
      </c>
      <c r="D532" s="247">
        <f>'Resultaat 2'!K285</f>
        <v>0</v>
      </c>
      <c r="E532" s="248">
        <f>'Resultaat 2'!L285</f>
        <v>0</v>
      </c>
      <c r="F532" s="138" t="s">
        <v>266</v>
      </c>
      <c r="G532" s="247">
        <f ca="1">VLOOKUP(C532,Financiering!$AO$7:$AS$57,5,0)*E532</f>
        <v>0</v>
      </c>
      <c r="H532" s="249" t="str">
        <f t="shared" si="8"/>
        <v/>
      </c>
      <c r="I532" s="136" t="str">
        <f>'Resultaat 2'!$B$2</f>
        <v>Resultaat 2</v>
      </c>
      <c r="J532" s="138" t="str">
        <f>Deelnemersoverzicht!$C$6</f>
        <v>[wordt door RVO ingevuld]</v>
      </c>
      <c r="K532" s="259">
        <f>Deelnemersoverzicht!$C$9</f>
        <v>0</v>
      </c>
    </row>
    <row r="533" spans="1:11" x14ac:dyDescent="0.2">
      <c r="A533" s="258">
        <f>'Resultaat 2'!B286</f>
        <v>0</v>
      </c>
      <c r="B533" s="138" t="str">
        <f>IFERROR(VLOOKUP(C533,Deelnemersoverzicht!$C$16:$G$66,6,0),"")</f>
        <v/>
      </c>
      <c r="C533" s="138">
        <f>'Resultaat 2'!C286</f>
        <v>0</v>
      </c>
      <c r="D533" s="247">
        <f>'Resultaat 2'!K286</f>
        <v>0</v>
      </c>
      <c r="E533" s="248">
        <f>'Resultaat 2'!L286</f>
        <v>0</v>
      </c>
      <c r="F533" s="138" t="s">
        <v>266</v>
      </c>
      <c r="G533" s="247">
        <f ca="1">VLOOKUP(C533,Financiering!$AO$7:$AS$57,5,0)*E533</f>
        <v>0</v>
      </c>
      <c r="H533" s="249" t="str">
        <f t="shared" si="8"/>
        <v/>
      </c>
      <c r="I533" s="136" t="str">
        <f>'Resultaat 2'!$B$2</f>
        <v>Resultaat 2</v>
      </c>
      <c r="J533" s="138" t="str">
        <f>Deelnemersoverzicht!$C$6</f>
        <v>[wordt door RVO ingevuld]</v>
      </c>
      <c r="K533" s="259">
        <f>Deelnemersoverzicht!$C$9</f>
        <v>0</v>
      </c>
    </row>
    <row r="534" spans="1:11" x14ac:dyDescent="0.2">
      <c r="A534" s="258">
        <f>'Resultaat 2'!B287</f>
        <v>0</v>
      </c>
      <c r="B534" s="138" t="str">
        <f>IFERROR(VLOOKUP(C534,Deelnemersoverzicht!$C$16:$G$66,6,0),"")</f>
        <v/>
      </c>
      <c r="C534" s="138">
        <f>'Resultaat 2'!C287</f>
        <v>0</v>
      </c>
      <c r="D534" s="247">
        <f>'Resultaat 2'!K287</f>
        <v>0</v>
      </c>
      <c r="E534" s="248">
        <f>'Resultaat 2'!L287</f>
        <v>0</v>
      </c>
      <c r="F534" s="138" t="s">
        <v>266</v>
      </c>
      <c r="G534" s="247">
        <f ca="1">VLOOKUP(C534,Financiering!$AO$7:$AS$57,5,0)*E534</f>
        <v>0</v>
      </c>
      <c r="H534" s="249" t="str">
        <f t="shared" si="8"/>
        <v/>
      </c>
      <c r="I534" s="136" t="str">
        <f>'Resultaat 2'!$B$2</f>
        <v>Resultaat 2</v>
      </c>
      <c r="J534" s="138" t="str">
        <f>Deelnemersoverzicht!$C$6</f>
        <v>[wordt door RVO ingevuld]</v>
      </c>
      <c r="K534" s="259">
        <f>Deelnemersoverzicht!$C$9</f>
        <v>0</v>
      </c>
    </row>
    <row r="535" spans="1:11" x14ac:dyDescent="0.2">
      <c r="A535" s="258">
        <f>'Resultaat 2'!B288</f>
        <v>0</v>
      </c>
      <c r="B535" s="138" t="str">
        <f>IFERROR(VLOOKUP(C535,Deelnemersoverzicht!$C$16:$G$66,6,0),"")</f>
        <v/>
      </c>
      <c r="C535" s="138">
        <f>'Resultaat 2'!C288</f>
        <v>0</v>
      </c>
      <c r="D535" s="247">
        <f>'Resultaat 2'!K288</f>
        <v>0</v>
      </c>
      <c r="E535" s="248">
        <f>'Resultaat 2'!L288</f>
        <v>0</v>
      </c>
      <c r="F535" s="138" t="s">
        <v>266</v>
      </c>
      <c r="G535" s="247">
        <f ca="1">VLOOKUP(C535,Financiering!$AO$7:$AS$57,5,0)*E535</f>
        <v>0</v>
      </c>
      <c r="H535" s="249" t="str">
        <f t="shared" si="8"/>
        <v/>
      </c>
      <c r="I535" s="136" t="str">
        <f>'Resultaat 2'!$B$2</f>
        <v>Resultaat 2</v>
      </c>
      <c r="J535" s="138" t="str">
        <f>Deelnemersoverzicht!$C$6</f>
        <v>[wordt door RVO ingevuld]</v>
      </c>
      <c r="K535" s="259">
        <f>Deelnemersoverzicht!$C$9</f>
        <v>0</v>
      </c>
    </row>
    <row r="536" spans="1:11" x14ac:dyDescent="0.2">
      <c r="A536" s="258">
        <f>'Resultaat 2'!B289</f>
        <v>0</v>
      </c>
      <c r="B536" s="138" t="str">
        <f>IFERROR(VLOOKUP(C536,Deelnemersoverzicht!$C$16:$G$66,6,0),"")</f>
        <v/>
      </c>
      <c r="C536" s="138">
        <f>'Resultaat 2'!C289</f>
        <v>0</v>
      </c>
      <c r="D536" s="247">
        <f>'Resultaat 2'!K289</f>
        <v>0</v>
      </c>
      <c r="E536" s="248">
        <f>'Resultaat 2'!L289</f>
        <v>0</v>
      </c>
      <c r="F536" s="138" t="s">
        <v>266</v>
      </c>
      <c r="G536" s="247">
        <f ca="1">VLOOKUP(C536,Financiering!$AO$7:$AS$57,5,0)*E536</f>
        <v>0</v>
      </c>
      <c r="H536" s="249" t="str">
        <f t="shared" si="8"/>
        <v/>
      </c>
      <c r="I536" s="136" t="str">
        <f>'Resultaat 2'!$B$2</f>
        <v>Resultaat 2</v>
      </c>
      <c r="J536" s="138" t="str">
        <f>Deelnemersoverzicht!$C$6</f>
        <v>[wordt door RVO ingevuld]</v>
      </c>
      <c r="K536" s="259">
        <f>Deelnemersoverzicht!$C$9</f>
        <v>0</v>
      </c>
    </row>
    <row r="537" spans="1:11" x14ac:dyDescent="0.2">
      <c r="A537" s="258">
        <f>'Resultaat 2'!B290</f>
        <v>0</v>
      </c>
      <c r="B537" s="138" t="str">
        <f>IFERROR(VLOOKUP(C537,Deelnemersoverzicht!$C$16:$G$66,6,0),"")</f>
        <v/>
      </c>
      <c r="C537" s="138">
        <f>'Resultaat 2'!C290</f>
        <v>0</v>
      </c>
      <c r="D537" s="247">
        <f>'Resultaat 2'!K290</f>
        <v>0</v>
      </c>
      <c r="E537" s="248">
        <f>'Resultaat 2'!L290</f>
        <v>0</v>
      </c>
      <c r="F537" s="138" t="s">
        <v>266</v>
      </c>
      <c r="G537" s="247">
        <f ca="1">VLOOKUP(C537,Financiering!$AO$7:$AS$57,5,0)*E537</f>
        <v>0</v>
      </c>
      <c r="H537" s="249" t="str">
        <f t="shared" si="8"/>
        <v/>
      </c>
      <c r="I537" s="136" t="str">
        <f>'Resultaat 2'!$B$2</f>
        <v>Resultaat 2</v>
      </c>
      <c r="J537" s="138" t="str">
        <f>Deelnemersoverzicht!$C$6</f>
        <v>[wordt door RVO ingevuld]</v>
      </c>
      <c r="K537" s="259">
        <f>Deelnemersoverzicht!$C$9</f>
        <v>0</v>
      </c>
    </row>
    <row r="538" spans="1:11" x14ac:dyDescent="0.2">
      <c r="A538" s="258">
        <f>'Resultaat 2'!B291</f>
        <v>0</v>
      </c>
      <c r="B538" s="138" t="str">
        <f>IFERROR(VLOOKUP(C538,Deelnemersoverzicht!$C$16:$G$66,6,0),"")</f>
        <v/>
      </c>
      <c r="C538" s="138">
        <f>'Resultaat 2'!C291</f>
        <v>0</v>
      </c>
      <c r="D538" s="247">
        <f>'Resultaat 2'!K291</f>
        <v>0</v>
      </c>
      <c r="E538" s="248">
        <f>'Resultaat 2'!L291</f>
        <v>0</v>
      </c>
      <c r="F538" s="138" t="s">
        <v>266</v>
      </c>
      <c r="G538" s="247">
        <f ca="1">VLOOKUP(C538,Financiering!$AO$7:$AS$57,5,0)*E538</f>
        <v>0</v>
      </c>
      <c r="H538" s="249" t="str">
        <f t="shared" si="8"/>
        <v/>
      </c>
      <c r="I538" s="136" t="str">
        <f>'Resultaat 2'!$B$2</f>
        <v>Resultaat 2</v>
      </c>
      <c r="J538" s="138" t="str">
        <f>Deelnemersoverzicht!$C$6</f>
        <v>[wordt door RVO ingevuld]</v>
      </c>
      <c r="K538" s="259">
        <f>Deelnemersoverzicht!$C$9</f>
        <v>0</v>
      </c>
    </row>
    <row r="539" spans="1:11" x14ac:dyDescent="0.2">
      <c r="A539" s="258">
        <f>'Resultaat 2'!B292</f>
        <v>0</v>
      </c>
      <c r="B539" s="138" t="str">
        <f>IFERROR(VLOOKUP(C539,Deelnemersoverzicht!$C$16:$G$66,6,0),"")</f>
        <v/>
      </c>
      <c r="C539" s="138">
        <f>'Resultaat 2'!C292</f>
        <v>0</v>
      </c>
      <c r="D539" s="247">
        <f>'Resultaat 2'!K292</f>
        <v>0</v>
      </c>
      <c r="E539" s="248">
        <f>'Resultaat 2'!L292</f>
        <v>0</v>
      </c>
      <c r="F539" s="138" t="s">
        <v>266</v>
      </c>
      <c r="G539" s="247">
        <f ca="1">VLOOKUP(C539,Financiering!$AO$7:$AS$57,5,0)*E539</f>
        <v>0</v>
      </c>
      <c r="H539" s="249" t="str">
        <f t="shared" si="8"/>
        <v/>
      </c>
      <c r="I539" s="136" t="str">
        <f>'Resultaat 2'!$B$2</f>
        <v>Resultaat 2</v>
      </c>
      <c r="J539" s="138" t="str">
        <f>Deelnemersoverzicht!$C$6</f>
        <v>[wordt door RVO ingevuld]</v>
      </c>
      <c r="K539" s="259">
        <f>Deelnemersoverzicht!$C$9</f>
        <v>0</v>
      </c>
    </row>
    <row r="540" spans="1:11" x14ac:dyDescent="0.2">
      <c r="A540" s="258">
        <f>'Resultaat 2'!B293</f>
        <v>0</v>
      </c>
      <c r="B540" s="138" t="str">
        <f>IFERROR(VLOOKUP(C540,Deelnemersoverzicht!$C$16:$G$66,6,0),"")</f>
        <v/>
      </c>
      <c r="C540" s="138">
        <f>'Resultaat 2'!C293</f>
        <v>0</v>
      </c>
      <c r="D540" s="247">
        <f>'Resultaat 2'!K293</f>
        <v>0</v>
      </c>
      <c r="E540" s="248">
        <f>'Resultaat 2'!L293</f>
        <v>0</v>
      </c>
      <c r="F540" s="138" t="s">
        <v>266</v>
      </c>
      <c r="G540" s="247">
        <f ca="1">VLOOKUP(C540,Financiering!$AO$7:$AS$57,5,0)*E540</f>
        <v>0</v>
      </c>
      <c r="H540" s="249" t="str">
        <f t="shared" si="8"/>
        <v/>
      </c>
      <c r="I540" s="136" t="str">
        <f>'Resultaat 2'!$B$2</f>
        <v>Resultaat 2</v>
      </c>
      <c r="J540" s="138" t="str">
        <f>Deelnemersoverzicht!$C$6</f>
        <v>[wordt door RVO ingevuld]</v>
      </c>
      <c r="K540" s="259">
        <f>Deelnemersoverzicht!$C$9</f>
        <v>0</v>
      </c>
    </row>
    <row r="541" spans="1:11" x14ac:dyDescent="0.2">
      <c r="A541" s="258">
        <f>'Resultaat 2'!B294</f>
        <v>0</v>
      </c>
      <c r="B541" s="138" t="str">
        <f>IFERROR(VLOOKUP(C541,Deelnemersoverzicht!$C$16:$G$66,6,0),"")</f>
        <v/>
      </c>
      <c r="C541" s="138">
        <f>'Resultaat 2'!C294</f>
        <v>0</v>
      </c>
      <c r="D541" s="247">
        <f>'Resultaat 2'!K294</f>
        <v>0</v>
      </c>
      <c r="E541" s="248">
        <f>'Resultaat 2'!L294</f>
        <v>0</v>
      </c>
      <c r="F541" s="138" t="s">
        <v>266</v>
      </c>
      <c r="G541" s="247">
        <f ca="1">VLOOKUP(C541,Financiering!$AO$7:$AS$57,5,0)*E541</f>
        <v>0</v>
      </c>
      <c r="H541" s="249" t="str">
        <f t="shared" si="8"/>
        <v/>
      </c>
      <c r="I541" s="136" t="str">
        <f>'Resultaat 2'!$B$2</f>
        <v>Resultaat 2</v>
      </c>
      <c r="J541" s="138" t="str">
        <f>Deelnemersoverzicht!$C$6</f>
        <v>[wordt door RVO ingevuld]</v>
      </c>
      <c r="K541" s="259">
        <f>Deelnemersoverzicht!$C$9</f>
        <v>0</v>
      </c>
    </row>
    <row r="542" spans="1:11" x14ac:dyDescent="0.2">
      <c r="A542" s="258">
        <f>'Resultaat 2'!B295</f>
        <v>0</v>
      </c>
      <c r="B542" s="138" t="str">
        <f>IFERROR(VLOOKUP(C542,Deelnemersoverzicht!$C$16:$G$66,6,0),"")</f>
        <v/>
      </c>
      <c r="C542" s="138">
        <f>'Resultaat 2'!C295</f>
        <v>0</v>
      </c>
      <c r="D542" s="247">
        <f>'Resultaat 2'!K295</f>
        <v>0</v>
      </c>
      <c r="E542" s="248">
        <f>'Resultaat 2'!L295</f>
        <v>0</v>
      </c>
      <c r="F542" s="138" t="s">
        <v>266</v>
      </c>
      <c r="G542" s="247">
        <f ca="1">VLOOKUP(C542,Financiering!$AO$7:$AS$57,5,0)*E542</f>
        <v>0</v>
      </c>
      <c r="H542" s="249" t="str">
        <f t="shared" si="8"/>
        <v/>
      </c>
      <c r="I542" s="136" t="str">
        <f>'Resultaat 2'!$B$2</f>
        <v>Resultaat 2</v>
      </c>
      <c r="J542" s="138" t="str">
        <f>Deelnemersoverzicht!$C$6</f>
        <v>[wordt door RVO ingevuld]</v>
      </c>
      <c r="K542" s="259">
        <f>Deelnemersoverzicht!$C$9</f>
        <v>0</v>
      </c>
    </row>
    <row r="543" spans="1:11" x14ac:dyDescent="0.2">
      <c r="A543" s="258">
        <f>'Resultaat 2'!B296</f>
        <v>0</v>
      </c>
      <c r="B543" s="138" t="str">
        <f>IFERROR(VLOOKUP(C543,Deelnemersoverzicht!$C$16:$G$66,6,0),"")</f>
        <v/>
      </c>
      <c r="C543" s="138">
        <f>'Resultaat 2'!C296</f>
        <v>0</v>
      </c>
      <c r="D543" s="247">
        <f>'Resultaat 2'!K296</f>
        <v>0</v>
      </c>
      <c r="E543" s="248">
        <f>'Resultaat 2'!L296</f>
        <v>0</v>
      </c>
      <c r="F543" s="138" t="s">
        <v>266</v>
      </c>
      <c r="G543" s="247">
        <f ca="1">VLOOKUP(C543,Financiering!$AO$7:$AS$57,5,0)*E543</f>
        <v>0</v>
      </c>
      <c r="H543" s="249" t="str">
        <f t="shared" si="8"/>
        <v/>
      </c>
      <c r="I543" s="136" t="str">
        <f>'Resultaat 2'!$B$2</f>
        <v>Resultaat 2</v>
      </c>
      <c r="J543" s="138" t="str">
        <f>Deelnemersoverzicht!$C$6</f>
        <v>[wordt door RVO ingevuld]</v>
      </c>
      <c r="K543" s="259">
        <f>Deelnemersoverzicht!$C$9</f>
        <v>0</v>
      </c>
    </row>
    <row r="544" spans="1:11" x14ac:dyDescent="0.2">
      <c r="A544" s="258">
        <f>'Resultaat 2'!B297</f>
        <v>0</v>
      </c>
      <c r="B544" s="138" t="str">
        <f>IFERROR(VLOOKUP(C544,Deelnemersoverzicht!$C$16:$G$66,6,0),"")</f>
        <v/>
      </c>
      <c r="C544" s="138">
        <f>'Resultaat 2'!C297</f>
        <v>0</v>
      </c>
      <c r="D544" s="247">
        <f>'Resultaat 2'!K297</f>
        <v>0</v>
      </c>
      <c r="E544" s="248">
        <f>'Resultaat 2'!L297</f>
        <v>0</v>
      </c>
      <c r="F544" s="138" t="s">
        <v>266</v>
      </c>
      <c r="G544" s="247">
        <f ca="1">VLOOKUP(C544,Financiering!$AO$7:$AS$57,5,0)*E544</f>
        <v>0</v>
      </c>
      <c r="H544" s="249" t="str">
        <f t="shared" si="8"/>
        <v/>
      </c>
      <c r="I544" s="136" t="str">
        <f>'Resultaat 2'!$B$2</f>
        <v>Resultaat 2</v>
      </c>
      <c r="J544" s="138" t="str">
        <f>Deelnemersoverzicht!$C$6</f>
        <v>[wordt door RVO ingevuld]</v>
      </c>
      <c r="K544" s="259">
        <f>Deelnemersoverzicht!$C$9</f>
        <v>0</v>
      </c>
    </row>
    <row r="545" spans="1:11" x14ac:dyDescent="0.2">
      <c r="A545" s="258">
        <f>'Resultaat 2'!B298</f>
        <v>0</v>
      </c>
      <c r="B545" s="138" t="str">
        <f>IFERROR(VLOOKUP(C545,Deelnemersoverzicht!$C$16:$G$66,6,0),"")</f>
        <v/>
      </c>
      <c r="C545" s="138">
        <f>'Resultaat 2'!C298</f>
        <v>0</v>
      </c>
      <c r="D545" s="247">
        <f>'Resultaat 2'!K298</f>
        <v>0</v>
      </c>
      <c r="E545" s="248">
        <f>'Resultaat 2'!L298</f>
        <v>0</v>
      </c>
      <c r="F545" s="138" t="s">
        <v>266</v>
      </c>
      <c r="G545" s="247">
        <f ca="1">VLOOKUP(C545,Financiering!$AO$7:$AS$57,5,0)*E545</f>
        <v>0</v>
      </c>
      <c r="H545" s="249" t="str">
        <f t="shared" si="8"/>
        <v/>
      </c>
      <c r="I545" s="136" t="str">
        <f>'Resultaat 2'!$B$2</f>
        <v>Resultaat 2</v>
      </c>
      <c r="J545" s="138" t="str">
        <f>Deelnemersoverzicht!$C$6</f>
        <v>[wordt door RVO ingevuld]</v>
      </c>
      <c r="K545" s="259">
        <f>Deelnemersoverzicht!$C$9</f>
        <v>0</v>
      </c>
    </row>
    <row r="546" spans="1:11" x14ac:dyDescent="0.2">
      <c r="A546" s="258">
        <f>'Resultaat 2'!B299</f>
        <v>0</v>
      </c>
      <c r="B546" s="138" t="str">
        <f>IFERROR(VLOOKUP(C546,Deelnemersoverzicht!$C$16:$G$66,6,0),"")</f>
        <v/>
      </c>
      <c r="C546" s="138">
        <f>'Resultaat 2'!C299</f>
        <v>0</v>
      </c>
      <c r="D546" s="247">
        <f>'Resultaat 2'!K299</f>
        <v>0</v>
      </c>
      <c r="E546" s="248">
        <f>'Resultaat 2'!L299</f>
        <v>0</v>
      </c>
      <c r="F546" s="138" t="s">
        <v>266</v>
      </c>
      <c r="G546" s="247">
        <f ca="1">VLOOKUP(C546,Financiering!$AO$7:$AS$57,5,0)*E546</f>
        <v>0</v>
      </c>
      <c r="H546" s="249" t="str">
        <f t="shared" si="8"/>
        <v/>
      </c>
      <c r="I546" s="136" t="str">
        <f>'Resultaat 2'!$B$2</f>
        <v>Resultaat 2</v>
      </c>
      <c r="J546" s="138" t="str">
        <f>Deelnemersoverzicht!$C$6</f>
        <v>[wordt door RVO ingevuld]</v>
      </c>
      <c r="K546" s="259">
        <f>Deelnemersoverzicht!$C$9</f>
        <v>0</v>
      </c>
    </row>
    <row r="547" spans="1:11" x14ac:dyDescent="0.2">
      <c r="A547" s="258">
        <f>'Resultaat 2'!B300</f>
        <v>0</v>
      </c>
      <c r="B547" s="138" t="str">
        <f>IFERROR(VLOOKUP(C547,Deelnemersoverzicht!$C$16:$G$66,6,0),"")</f>
        <v/>
      </c>
      <c r="C547" s="138">
        <f>'Resultaat 2'!C300</f>
        <v>0</v>
      </c>
      <c r="D547" s="247">
        <f>'Resultaat 2'!K300</f>
        <v>0</v>
      </c>
      <c r="E547" s="248">
        <f>'Resultaat 2'!L300</f>
        <v>0</v>
      </c>
      <c r="F547" s="138" t="s">
        <v>266</v>
      </c>
      <c r="G547" s="247">
        <f ca="1">VLOOKUP(C547,Financiering!$AO$7:$AS$57,5,0)*E547</f>
        <v>0</v>
      </c>
      <c r="H547" s="249" t="str">
        <f t="shared" si="8"/>
        <v/>
      </c>
      <c r="I547" s="136" t="str">
        <f>'Resultaat 2'!$B$2</f>
        <v>Resultaat 2</v>
      </c>
      <c r="J547" s="138" t="str">
        <f>Deelnemersoverzicht!$C$6</f>
        <v>[wordt door RVO ingevuld]</v>
      </c>
      <c r="K547" s="259">
        <f>Deelnemersoverzicht!$C$9</f>
        <v>0</v>
      </c>
    </row>
    <row r="548" spans="1:11" x14ac:dyDescent="0.2">
      <c r="A548" s="258">
        <f>'Resultaat 2'!B301</f>
        <v>0</v>
      </c>
      <c r="B548" s="138" t="str">
        <f>IFERROR(VLOOKUP(C548,Deelnemersoverzicht!$C$16:$G$66,6,0),"")</f>
        <v/>
      </c>
      <c r="C548" s="138">
        <f>'Resultaat 2'!C301</f>
        <v>0</v>
      </c>
      <c r="D548" s="247">
        <f>'Resultaat 2'!K301</f>
        <v>0</v>
      </c>
      <c r="E548" s="248">
        <f>'Resultaat 2'!L301</f>
        <v>0</v>
      </c>
      <c r="F548" s="138" t="s">
        <v>266</v>
      </c>
      <c r="G548" s="247">
        <f ca="1">VLOOKUP(C548,Financiering!$AO$7:$AS$57,5,0)*E548</f>
        <v>0</v>
      </c>
      <c r="H548" s="249" t="str">
        <f t="shared" si="8"/>
        <v/>
      </c>
      <c r="I548" s="136" t="str">
        <f>'Resultaat 2'!$B$2</f>
        <v>Resultaat 2</v>
      </c>
      <c r="J548" s="138" t="str">
        <f>Deelnemersoverzicht!$C$6</f>
        <v>[wordt door RVO ingevuld]</v>
      </c>
      <c r="K548" s="259">
        <f>Deelnemersoverzicht!$C$9</f>
        <v>0</v>
      </c>
    </row>
    <row r="549" spans="1:11" x14ac:dyDescent="0.2">
      <c r="A549" s="258">
        <f>'Resultaat 2'!B302</f>
        <v>0</v>
      </c>
      <c r="B549" s="138" t="str">
        <f>IFERROR(VLOOKUP(C549,Deelnemersoverzicht!$C$16:$G$66,6,0),"")</f>
        <v/>
      </c>
      <c r="C549" s="138">
        <f>'Resultaat 2'!C302</f>
        <v>0</v>
      </c>
      <c r="D549" s="247">
        <f>'Resultaat 2'!K302</f>
        <v>0</v>
      </c>
      <c r="E549" s="248">
        <f>'Resultaat 2'!L302</f>
        <v>0</v>
      </c>
      <c r="F549" s="138" t="s">
        <v>266</v>
      </c>
      <c r="G549" s="247">
        <f ca="1">VLOOKUP(C549,Financiering!$AO$7:$AS$57,5,0)*E549</f>
        <v>0</v>
      </c>
      <c r="H549" s="249" t="str">
        <f t="shared" si="8"/>
        <v/>
      </c>
      <c r="I549" s="136" t="str">
        <f>'Resultaat 2'!$B$2</f>
        <v>Resultaat 2</v>
      </c>
      <c r="J549" s="138" t="str">
        <f>Deelnemersoverzicht!$C$6</f>
        <v>[wordt door RVO ingevuld]</v>
      </c>
      <c r="K549" s="259">
        <f>Deelnemersoverzicht!$C$9</f>
        <v>0</v>
      </c>
    </row>
    <row r="550" spans="1:11" x14ac:dyDescent="0.2">
      <c r="A550" s="258">
        <f>'Resultaat 2'!B303</f>
        <v>0</v>
      </c>
      <c r="B550" s="138" t="str">
        <f>IFERROR(VLOOKUP(C550,Deelnemersoverzicht!$C$16:$G$66,6,0),"")</f>
        <v/>
      </c>
      <c r="C550" s="138">
        <f>'Resultaat 2'!C303</f>
        <v>0</v>
      </c>
      <c r="D550" s="247">
        <f>'Resultaat 2'!K303</f>
        <v>0</v>
      </c>
      <c r="E550" s="248">
        <f>'Resultaat 2'!L303</f>
        <v>0</v>
      </c>
      <c r="F550" s="138" t="s">
        <v>266</v>
      </c>
      <c r="G550" s="247">
        <f ca="1">VLOOKUP(C550,Financiering!$AO$7:$AS$57,5,0)*E550</f>
        <v>0</v>
      </c>
      <c r="H550" s="249" t="str">
        <f t="shared" si="8"/>
        <v/>
      </c>
      <c r="I550" s="136" t="str">
        <f>'Resultaat 2'!$B$2</f>
        <v>Resultaat 2</v>
      </c>
      <c r="J550" s="138" t="str">
        <f>Deelnemersoverzicht!$C$6</f>
        <v>[wordt door RVO ingevuld]</v>
      </c>
      <c r="K550" s="259">
        <f>Deelnemersoverzicht!$C$9</f>
        <v>0</v>
      </c>
    </row>
    <row r="551" spans="1:11" x14ac:dyDescent="0.2">
      <c r="A551" s="258">
        <f>'Resultaat 2'!B304</f>
        <v>0</v>
      </c>
      <c r="B551" s="138" t="str">
        <f>IFERROR(VLOOKUP(C551,Deelnemersoverzicht!$C$16:$G$66,6,0),"")</f>
        <v/>
      </c>
      <c r="C551" s="138">
        <f>'Resultaat 2'!C304</f>
        <v>0</v>
      </c>
      <c r="D551" s="247">
        <f>'Resultaat 2'!K304</f>
        <v>0</v>
      </c>
      <c r="E551" s="248">
        <f>'Resultaat 2'!L304</f>
        <v>0</v>
      </c>
      <c r="F551" s="138" t="s">
        <v>266</v>
      </c>
      <c r="G551" s="247">
        <f ca="1">VLOOKUP(C551,Financiering!$AO$7:$AS$57,5,0)*E551</f>
        <v>0</v>
      </c>
      <c r="H551" s="249" t="str">
        <f t="shared" si="8"/>
        <v/>
      </c>
      <c r="I551" s="136" t="str">
        <f>'Resultaat 2'!$B$2</f>
        <v>Resultaat 2</v>
      </c>
      <c r="J551" s="138" t="str">
        <f>Deelnemersoverzicht!$C$6</f>
        <v>[wordt door RVO ingevuld]</v>
      </c>
      <c r="K551" s="259">
        <f>Deelnemersoverzicht!$C$9</f>
        <v>0</v>
      </c>
    </row>
    <row r="552" spans="1:11" x14ac:dyDescent="0.2">
      <c r="A552" s="258">
        <f>'Resultaat 2'!B305</f>
        <v>0</v>
      </c>
      <c r="B552" s="138" t="str">
        <f>IFERROR(VLOOKUP(C552,Deelnemersoverzicht!$C$16:$G$66,6,0),"")</f>
        <v/>
      </c>
      <c r="C552" s="138">
        <f>'Resultaat 2'!C305</f>
        <v>0</v>
      </c>
      <c r="D552" s="247">
        <f>'Resultaat 2'!K305</f>
        <v>0</v>
      </c>
      <c r="E552" s="248">
        <f>'Resultaat 2'!L305</f>
        <v>0</v>
      </c>
      <c r="F552" s="138" t="s">
        <v>266</v>
      </c>
      <c r="G552" s="247">
        <f ca="1">VLOOKUP(C552,Financiering!$AO$7:$AS$57,5,0)*E552</f>
        <v>0</v>
      </c>
      <c r="H552" s="249" t="str">
        <f t="shared" si="8"/>
        <v/>
      </c>
      <c r="I552" s="136" t="str">
        <f>'Resultaat 2'!$B$2</f>
        <v>Resultaat 2</v>
      </c>
      <c r="J552" s="138" t="str">
        <f>Deelnemersoverzicht!$C$6</f>
        <v>[wordt door RVO ingevuld]</v>
      </c>
      <c r="K552" s="259">
        <f>Deelnemersoverzicht!$C$9</f>
        <v>0</v>
      </c>
    </row>
    <row r="553" spans="1:11" x14ac:dyDescent="0.2">
      <c r="A553" s="258">
        <f>'Resultaat 2'!B306</f>
        <v>0</v>
      </c>
      <c r="B553" s="138" t="str">
        <f>IFERROR(VLOOKUP(C553,Deelnemersoverzicht!$C$16:$G$66,6,0),"")</f>
        <v/>
      </c>
      <c r="C553" s="138">
        <f>'Resultaat 2'!C306</f>
        <v>0</v>
      </c>
      <c r="D553" s="247">
        <f>'Resultaat 2'!K306</f>
        <v>0</v>
      </c>
      <c r="E553" s="248">
        <f>'Resultaat 2'!L306</f>
        <v>0</v>
      </c>
      <c r="F553" s="138" t="s">
        <v>266</v>
      </c>
      <c r="G553" s="247">
        <f ca="1">VLOOKUP(C553,Financiering!$AO$7:$AS$57,5,0)*E553</f>
        <v>0</v>
      </c>
      <c r="H553" s="249" t="str">
        <f t="shared" si="8"/>
        <v/>
      </c>
      <c r="I553" s="136" t="str">
        <f>'Resultaat 2'!$B$2</f>
        <v>Resultaat 2</v>
      </c>
      <c r="J553" s="138" t="str">
        <f>Deelnemersoverzicht!$C$6</f>
        <v>[wordt door RVO ingevuld]</v>
      </c>
      <c r="K553" s="259">
        <f>Deelnemersoverzicht!$C$9</f>
        <v>0</v>
      </c>
    </row>
    <row r="554" spans="1:11" x14ac:dyDescent="0.2">
      <c r="A554" s="258">
        <f>'Resultaat 2'!B307</f>
        <v>0</v>
      </c>
      <c r="B554" s="138" t="str">
        <f>IFERROR(VLOOKUP(C554,Deelnemersoverzicht!$C$16:$G$66,6,0),"")</f>
        <v/>
      </c>
      <c r="C554" s="138">
        <f>'Resultaat 2'!C307</f>
        <v>0</v>
      </c>
      <c r="D554" s="247">
        <f>'Resultaat 2'!K307</f>
        <v>0</v>
      </c>
      <c r="E554" s="248">
        <f>'Resultaat 2'!L307</f>
        <v>0</v>
      </c>
      <c r="F554" s="138" t="s">
        <v>266</v>
      </c>
      <c r="G554" s="247">
        <f ca="1">VLOOKUP(C554,Financiering!$AO$7:$AS$57,5,0)*E554</f>
        <v>0</v>
      </c>
      <c r="H554" s="249" t="str">
        <f t="shared" si="8"/>
        <v/>
      </c>
      <c r="I554" s="136" t="str">
        <f>'Resultaat 2'!$B$2</f>
        <v>Resultaat 2</v>
      </c>
      <c r="J554" s="138" t="str">
        <f>Deelnemersoverzicht!$C$6</f>
        <v>[wordt door RVO ingevuld]</v>
      </c>
      <c r="K554" s="259">
        <f>Deelnemersoverzicht!$C$9</f>
        <v>0</v>
      </c>
    </row>
    <row r="555" spans="1:11" x14ac:dyDescent="0.2">
      <c r="A555" s="258">
        <f>'Resultaat 2'!B308</f>
        <v>0</v>
      </c>
      <c r="B555" s="138" t="str">
        <f>IFERROR(VLOOKUP(C555,Deelnemersoverzicht!$C$16:$G$66,6,0),"")</f>
        <v/>
      </c>
      <c r="C555" s="138">
        <f>'Resultaat 2'!C308</f>
        <v>0</v>
      </c>
      <c r="D555" s="247">
        <f>'Resultaat 2'!K308</f>
        <v>0</v>
      </c>
      <c r="E555" s="248">
        <f>'Resultaat 2'!L308</f>
        <v>0</v>
      </c>
      <c r="F555" s="138" t="s">
        <v>266</v>
      </c>
      <c r="G555" s="247">
        <f ca="1">VLOOKUP(C555,Financiering!$AO$7:$AS$57,5,0)*E555</f>
        <v>0</v>
      </c>
      <c r="H555" s="249" t="str">
        <f t="shared" si="8"/>
        <v/>
      </c>
      <c r="I555" s="136" t="str">
        <f>'Resultaat 2'!$B$2</f>
        <v>Resultaat 2</v>
      </c>
      <c r="J555" s="138" t="str">
        <f>Deelnemersoverzicht!$C$6</f>
        <v>[wordt door RVO ingevuld]</v>
      </c>
      <c r="K555" s="259">
        <f>Deelnemersoverzicht!$C$9</f>
        <v>0</v>
      </c>
    </row>
    <row r="556" spans="1:11" x14ac:dyDescent="0.2">
      <c r="A556" s="258">
        <f>'Resultaat 2'!B309</f>
        <v>0</v>
      </c>
      <c r="B556" s="138" t="str">
        <f>IFERROR(VLOOKUP(C556,Deelnemersoverzicht!$C$16:$G$66,6,0),"")</f>
        <v/>
      </c>
      <c r="C556" s="138">
        <f>'Resultaat 2'!C309</f>
        <v>0</v>
      </c>
      <c r="D556" s="247">
        <f>'Resultaat 2'!K309</f>
        <v>0</v>
      </c>
      <c r="E556" s="248">
        <f>'Resultaat 2'!L309</f>
        <v>0</v>
      </c>
      <c r="F556" s="138" t="s">
        <v>266</v>
      </c>
      <c r="G556" s="247">
        <f ca="1">VLOOKUP(C556,Financiering!$AO$7:$AS$57,5,0)*E556</f>
        <v>0</v>
      </c>
      <c r="H556" s="249" t="str">
        <f t="shared" si="8"/>
        <v/>
      </c>
      <c r="I556" s="136" t="str">
        <f>'Resultaat 2'!$B$2</f>
        <v>Resultaat 2</v>
      </c>
      <c r="J556" s="138" t="str">
        <f>Deelnemersoverzicht!$C$6</f>
        <v>[wordt door RVO ingevuld]</v>
      </c>
      <c r="K556" s="259">
        <f>Deelnemersoverzicht!$C$9</f>
        <v>0</v>
      </c>
    </row>
    <row r="557" spans="1:11" x14ac:dyDescent="0.2">
      <c r="A557" s="258">
        <f>'Resultaat 2'!B310</f>
        <v>0</v>
      </c>
      <c r="B557" s="138" t="str">
        <f>IFERROR(VLOOKUP(C557,Deelnemersoverzicht!$C$16:$G$66,6,0),"")</f>
        <v/>
      </c>
      <c r="C557" s="138">
        <f>'Resultaat 2'!C310</f>
        <v>0</v>
      </c>
      <c r="D557" s="247">
        <f>'Resultaat 2'!K310</f>
        <v>0</v>
      </c>
      <c r="E557" s="248">
        <f>'Resultaat 2'!L310</f>
        <v>0</v>
      </c>
      <c r="F557" s="138" t="s">
        <v>266</v>
      </c>
      <c r="G557" s="247">
        <f ca="1">VLOOKUP(C557,Financiering!$AO$7:$AS$57,5,0)*E557</f>
        <v>0</v>
      </c>
      <c r="H557" s="249" t="str">
        <f t="shared" si="8"/>
        <v/>
      </c>
      <c r="I557" s="136" t="str">
        <f>'Resultaat 2'!$B$2</f>
        <v>Resultaat 2</v>
      </c>
      <c r="J557" s="138" t="str">
        <f>Deelnemersoverzicht!$C$6</f>
        <v>[wordt door RVO ingevuld]</v>
      </c>
      <c r="K557" s="259">
        <f>Deelnemersoverzicht!$C$9</f>
        <v>0</v>
      </c>
    </row>
    <row r="558" spans="1:11" x14ac:dyDescent="0.2">
      <c r="A558" s="258">
        <f>'Resultaat 2'!B311</f>
        <v>0</v>
      </c>
      <c r="B558" s="138" t="str">
        <f>IFERROR(VLOOKUP(C558,Deelnemersoverzicht!$C$16:$G$66,6,0),"")</f>
        <v/>
      </c>
      <c r="C558" s="138">
        <f>'Resultaat 2'!C311</f>
        <v>0</v>
      </c>
      <c r="D558" s="247">
        <f>'Resultaat 2'!K311</f>
        <v>0</v>
      </c>
      <c r="E558" s="248">
        <f>'Resultaat 2'!L311</f>
        <v>0</v>
      </c>
      <c r="F558" s="138" t="s">
        <v>266</v>
      </c>
      <c r="G558" s="247">
        <f ca="1">VLOOKUP(C558,Financiering!$AO$7:$AS$57,5,0)*E558</f>
        <v>0</v>
      </c>
      <c r="H558" s="249" t="str">
        <f t="shared" si="8"/>
        <v/>
      </c>
      <c r="I558" s="136" t="str">
        <f>'Resultaat 2'!$B$2</f>
        <v>Resultaat 2</v>
      </c>
      <c r="J558" s="138" t="str">
        <f>Deelnemersoverzicht!$C$6</f>
        <v>[wordt door RVO ingevuld]</v>
      </c>
      <c r="K558" s="259">
        <f>Deelnemersoverzicht!$C$9</f>
        <v>0</v>
      </c>
    </row>
    <row r="559" spans="1:11" x14ac:dyDescent="0.2">
      <c r="A559" s="258">
        <f>'Resultaat 2'!B312</f>
        <v>0</v>
      </c>
      <c r="B559" s="138" t="str">
        <f>IFERROR(VLOOKUP(C559,Deelnemersoverzicht!$C$16:$G$66,6,0),"")</f>
        <v/>
      </c>
      <c r="C559" s="138">
        <f>'Resultaat 2'!C312</f>
        <v>0</v>
      </c>
      <c r="D559" s="247">
        <f>'Resultaat 2'!K312</f>
        <v>0</v>
      </c>
      <c r="E559" s="248">
        <f>'Resultaat 2'!L312</f>
        <v>0</v>
      </c>
      <c r="F559" s="138" t="s">
        <v>266</v>
      </c>
      <c r="G559" s="247">
        <f ca="1">VLOOKUP(C559,Financiering!$AO$7:$AS$57,5,0)*E559</f>
        <v>0</v>
      </c>
      <c r="H559" s="249" t="str">
        <f t="shared" si="8"/>
        <v/>
      </c>
      <c r="I559" s="136" t="str">
        <f>'Resultaat 2'!$B$2</f>
        <v>Resultaat 2</v>
      </c>
      <c r="J559" s="138" t="str">
        <f>Deelnemersoverzicht!$C$6</f>
        <v>[wordt door RVO ingevuld]</v>
      </c>
      <c r="K559" s="259">
        <f>Deelnemersoverzicht!$C$9</f>
        <v>0</v>
      </c>
    </row>
    <row r="560" spans="1:11" x14ac:dyDescent="0.2">
      <c r="A560" s="258">
        <f>'Resultaat 2'!B313</f>
        <v>0</v>
      </c>
      <c r="B560" s="138" t="str">
        <f>IFERROR(VLOOKUP(C560,Deelnemersoverzicht!$C$16:$G$66,6,0),"")</f>
        <v/>
      </c>
      <c r="C560" s="138">
        <f>'Resultaat 2'!C313</f>
        <v>0</v>
      </c>
      <c r="D560" s="247">
        <f>'Resultaat 2'!K313</f>
        <v>0</v>
      </c>
      <c r="E560" s="248">
        <f>'Resultaat 2'!L313</f>
        <v>0</v>
      </c>
      <c r="F560" s="138" t="s">
        <v>266</v>
      </c>
      <c r="G560" s="247">
        <f ca="1">VLOOKUP(C560,Financiering!$AO$7:$AS$57,5,0)*E560</f>
        <v>0</v>
      </c>
      <c r="H560" s="249" t="str">
        <f t="shared" si="8"/>
        <v/>
      </c>
      <c r="I560" s="136" t="str">
        <f>'Resultaat 2'!$B$2</f>
        <v>Resultaat 2</v>
      </c>
      <c r="J560" s="138" t="str">
        <f>Deelnemersoverzicht!$C$6</f>
        <v>[wordt door RVO ingevuld]</v>
      </c>
      <c r="K560" s="259">
        <f>Deelnemersoverzicht!$C$9</f>
        <v>0</v>
      </c>
    </row>
    <row r="561" spans="1:11" x14ac:dyDescent="0.2">
      <c r="A561" s="258">
        <f>'Resultaat 2'!B314</f>
        <v>0</v>
      </c>
      <c r="B561" s="138" t="str">
        <f>IFERROR(VLOOKUP(C561,Deelnemersoverzicht!$C$16:$G$66,6,0),"")</f>
        <v/>
      </c>
      <c r="C561" s="138">
        <f>'Resultaat 2'!C314</f>
        <v>0</v>
      </c>
      <c r="D561" s="247">
        <f>'Resultaat 2'!K314</f>
        <v>0</v>
      </c>
      <c r="E561" s="248">
        <f>'Resultaat 2'!L314</f>
        <v>0</v>
      </c>
      <c r="F561" s="138" t="s">
        <v>266</v>
      </c>
      <c r="G561" s="247">
        <f ca="1">VLOOKUP(C561,Financiering!$AO$7:$AS$57,5,0)*E561</f>
        <v>0</v>
      </c>
      <c r="H561" s="249" t="str">
        <f t="shared" si="8"/>
        <v/>
      </c>
      <c r="I561" s="136" t="str">
        <f>'Resultaat 2'!$B$2</f>
        <v>Resultaat 2</v>
      </c>
      <c r="J561" s="138" t="str">
        <f>Deelnemersoverzicht!$C$6</f>
        <v>[wordt door RVO ingevuld]</v>
      </c>
      <c r="K561" s="259">
        <f>Deelnemersoverzicht!$C$9</f>
        <v>0</v>
      </c>
    </row>
    <row r="562" spans="1:11" x14ac:dyDescent="0.2">
      <c r="A562" s="258">
        <f>'Resultaat 3'!B15</f>
        <v>0</v>
      </c>
      <c r="B562" s="138" t="str">
        <f>IFERROR(VLOOKUP(C562,Deelnemersoverzicht!$C$16:$G$66,6,0),"")</f>
        <v/>
      </c>
      <c r="C562" s="138">
        <f>'Resultaat 3'!C15</f>
        <v>0</v>
      </c>
      <c r="D562" s="247">
        <f>'Resultaat 3'!K15</f>
        <v>0</v>
      </c>
      <c r="E562" s="248">
        <f>'Resultaat 3'!L15</f>
        <v>0</v>
      </c>
      <c r="F562" s="138" t="s">
        <v>0</v>
      </c>
      <c r="G562" s="247">
        <f ca="1">VLOOKUP(C562,Financiering!$AO$7:$AS$57,5,0)*E562</f>
        <v>0</v>
      </c>
      <c r="H562" s="249" t="str">
        <f t="shared" si="8"/>
        <v/>
      </c>
      <c r="I562" s="136" t="str">
        <f>'Resultaat 3'!$B$2</f>
        <v>Resultaat 3</v>
      </c>
      <c r="J562" s="138" t="str">
        <f>Deelnemersoverzicht!$C$6</f>
        <v>[wordt door RVO ingevuld]</v>
      </c>
      <c r="K562" s="259">
        <f>Deelnemersoverzicht!$C$9</f>
        <v>0</v>
      </c>
    </row>
    <row r="563" spans="1:11" x14ac:dyDescent="0.2">
      <c r="A563" s="258">
        <f>'Resultaat 3'!B16</f>
        <v>0</v>
      </c>
      <c r="B563" s="138" t="str">
        <f>IFERROR(VLOOKUP(C563,Deelnemersoverzicht!$C$16:$G$66,6,0),"")</f>
        <v/>
      </c>
      <c r="C563" s="138">
        <f>'Resultaat 3'!C16</f>
        <v>0</v>
      </c>
      <c r="D563" s="247">
        <f>'Resultaat 3'!K16</f>
        <v>0</v>
      </c>
      <c r="E563" s="248">
        <f>'Resultaat 3'!L16</f>
        <v>0</v>
      </c>
      <c r="F563" s="138" t="s">
        <v>0</v>
      </c>
      <c r="G563" s="247">
        <f ca="1">VLOOKUP(C563,Financiering!$AO$7:$AS$57,5,0)*E563</f>
        <v>0</v>
      </c>
      <c r="H563" s="249" t="str">
        <f t="shared" si="8"/>
        <v/>
      </c>
      <c r="I563" s="136" t="str">
        <f>'Resultaat 3'!$B$2</f>
        <v>Resultaat 3</v>
      </c>
      <c r="J563" s="138" t="str">
        <f>Deelnemersoverzicht!$C$6</f>
        <v>[wordt door RVO ingevuld]</v>
      </c>
      <c r="K563" s="259">
        <f>Deelnemersoverzicht!$C$9</f>
        <v>0</v>
      </c>
    </row>
    <row r="564" spans="1:11" x14ac:dyDescent="0.2">
      <c r="A564" s="258">
        <f>'Resultaat 3'!B17</f>
        <v>0</v>
      </c>
      <c r="B564" s="138" t="str">
        <f>IFERROR(VLOOKUP(C564,Deelnemersoverzicht!$C$16:$G$66,6,0),"")</f>
        <v/>
      </c>
      <c r="C564" s="138">
        <f>'Resultaat 3'!C17</f>
        <v>0</v>
      </c>
      <c r="D564" s="247">
        <f>'Resultaat 3'!K17</f>
        <v>0</v>
      </c>
      <c r="E564" s="248">
        <f>'Resultaat 3'!L17</f>
        <v>0</v>
      </c>
      <c r="F564" s="138" t="s">
        <v>0</v>
      </c>
      <c r="G564" s="247">
        <f ca="1">VLOOKUP(C564,Financiering!$AO$7:$AS$57,5,0)*E564</f>
        <v>0</v>
      </c>
      <c r="H564" s="249" t="str">
        <f t="shared" si="8"/>
        <v/>
      </c>
      <c r="I564" s="136" t="str">
        <f>'Resultaat 3'!$B$2</f>
        <v>Resultaat 3</v>
      </c>
      <c r="J564" s="138" t="str">
        <f>Deelnemersoverzicht!$C$6</f>
        <v>[wordt door RVO ingevuld]</v>
      </c>
      <c r="K564" s="259">
        <f>Deelnemersoverzicht!$C$9</f>
        <v>0</v>
      </c>
    </row>
    <row r="565" spans="1:11" x14ac:dyDescent="0.2">
      <c r="A565" s="258">
        <f>'Resultaat 3'!B18</f>
        <v>0</v>
      </c>
      <c r="B565" s="138" t="str">
        <f>IFERROR(VLOOKUP(C565,Deelnemersoverzicht!$C$16:$G$66,6,0),"")</f>
        <v/>
      </c>
      <c r="C565" s="138">
        <f>'Resultaat 3'!C18</f>
        <v>0</v>
      </c>
      <c r="D565" s="247">
        <f>'Resultaat 3'!K18</f>
        <v>0</v>
      </c>
      <c r="E565" s="248">
        <f>'Resultaat 3'!L18</f>
        <v>0</v>
      </c>
      <c r="F565" s="138" t="s">
        <v>0</v>
      </c>
      <c r="G565" s="247">
        <f ca="1">VLOOKUP(C565,Financiering!$AO$7:$AS$57,5,0)*E565</f>
        <v>0</v>
      </c>
      <c r="H565" s="249" t="str">
        <f t="shared" si="8"/>
        <v/>
      </c>
      <c r="I565" s="136" t="str">
        <f>'Resultaat 3'!$B$2</f>
        <v>Resultaat 3</v>
      </c>
      <c r="J565" s="138" t="str">
        <f>Deelnemersoverzicht!$C$6</f>
        <v>[wordt door RVO ingevuld]</v>
      </c>
      <c r="K565" s="259">
        <f>Deelnemersoverzicht!$C$9</f>
        <v>0</v>
      </c>
    </row>
    <row r="566" spans="1:11" x14ac:dyDescent="0.2">
      <c r="A566" s="258">
        <f>'Resultaat 3'!B19</f>
        <v>0</v>
      </c>
      <c r="B566" s="138" t="str">
        <f>IFERROR(VLOOKUP(C566,Deelnemersoverzicht!$C$16:$G$66,6,0),"")</f>
        <v/>
      </c>
      <c r="C566" s="138">
        <f>'Resultaat 3'!C19</f>
        <v>0</v>
      </c>
      <c r="D566" s="247">
        <f>'Resultaat 3'!K19</f>
        <v>0</v>
      </c>
      <c r="E566" s="248">
        <f>'Resultaat 3'!L19</f>
        <v>0</v>
      </c>
      <c r="F566" s="138" t="s">
        <v>0</v>
      </c>
      <c r="G566" s="247">
        <f ca="1">VLOOKUP(C566,Financiering!$AO$7:$AS$57,5,0)*E566</f>
        <v>0</v>
      </c>
      <c r="H566" s="249" t="str">
        <f t="shared" si="8"/>
        <v/>
      </c>
      <c r="I566" s="136" t="str">
        <f>'Resultaat 3'!$B$2</f>
        <v>Resultaat 3</v>
      </c>
      <c r="J566" s="138" t="str">
        <f>Deelnemersoverzicht!$C$6</f>
        <v>[wordt door RVO ingevuld]</v>
      </c>
      <c r="K566" s="259">
        <f>Deelnemersoverzicht!$C$9</f>
        <v>0</v>
      </c>
    </row>
    <row r="567" spans="1:11" x14ac:dyDescent="0.2">
      <c r="A567" s="258">
        <f>'Resultaat 3'!B20</f>
        <v>0</v>
      </c>
      <c r="B567" s="138" t="str">
        <f>IFERROR(VLOOKUP(C567,Deelnemersoverzicht!$C$16:$G$66,6,0),"")</f>
        <v/>
      </c>
      <c r="C567" s="138">
        <f>'Resultaat 3'!C20</f>
        <v>0</v>
      </c>
      <c r="D567" s="247">
        <f>'Resultaat 3'!K20</f>
        <v>0</v>
      </c>
      <c r="E567" s="248">
        <f>'Resultaat 3'!L20</f>
        <v>0</v>
      </c>
      <c r="F567" s="138" t="s">
        <v>0</v>
      </c>
      <c r="G567" s="247">
        <f ca="1">VLOOKUP(C567,Financiering!$AO$7:$AS$57,5,0)*E567</f>
        <v>0</v>
      </c>
      <c r="H567" s="249" t="str">
        <f t="shared" si="8"/>
        <v/>
      </c>
      <c r="I567" s="136" t="str">
        <f>'Resultaat 3'!$B$2</f>
        <v>Resultaat 3</v>
      </c>
      <c r="J567" s="138" t="str">
        <f>Deelnemersoverzicht!$C$6</f>
        <v>[wordt door RVO ingevuld]</v>
      </c>
      <c r="K567" s="259">
        <f>Deelnemersoverzicht!$C$9</f>
        <v>0</v>
      </c>
    </row>
    <row r="568" spans="1:11" x14ac:dyDescent="0.2">
      <c r="A568" s="258">
        <f>'Resultaat 3'!B21</f>
        <v>0</v>
      </c>
      <c r="B568" s="138" t="str">
        <f>IFERROR(VLOOKUP(C568,Deelnemersoverzicht!$C$16:$G$66,6,0),"")</f>
        <v/>
      </c>
      <c r="C568" s="138">
        <f>'Resultaat 3'!C21</f>
        <v>0</v>
      </c>
      <c r="D568" s="247">
        <f>'Resultaat 3'!K21</f>
        <v>0</v>
      </c>
      <c r="E568" s="248">
        <f>'Resultaat 3'!L21</f>
        <v>0</v>
      </c>
      <c r="F568" s="138" t="s">
        <v>0</v>
      </c>
      <c r="G568" s="247">
        <f ca="1">VLOOKUP(C568,Financiering!$AO$7:$AS$57,5,0)*E568</f>
        <v>0</v>
      </c>
      <c r="H568" s="249" t="str">
        <f t="shared" si="8"/>
        <v/>
      </c>
      <c r="I568" s="136" t="str">
        <f>'Resultaat 3'!$B$2</f>
        <v>Resultaat 3</v>
      </c>
      <c r="J568" s="138" t="str">
        <f>Deelnemersoverzicht!$C$6</f>
        <v>[wordt door RVO ingevuld]</v>
      </c>
      <c r="K568" s="259">
        <f>Deelnemersoverzicht!$C$9</f>
        <v>0</v>
      </c>
    </row>
    <row r="569" spans="1:11" x14ac:dyDescent="0.2">
      <c r="A569" s="258">
        <f>'Resultaat 3'!B22</f>
        <v>0</v>
      </c>
      <c r="B569" s="138" t="str">
        <f>IFERROR(VLOOKUP(C569,Deelnemersoverzicht!$C$16:$G$66,6,0),"")</f>
        <v/>
      </c>
      <c r="C569" s="138">
        <f>'Resultaat 3'!C22</f>
        <v>0</v>
      </c>
      <c r="D569" s="247">
        <f>'Resultaat 3'!K22</f>
        <v>0</v>
      </c>
      <c r="E569" s="248">
        <f>'Resultaat 3'!L22</f>
        <v>0</v>
      </c>
      <c r="F569" s="138" t="s">
        <v>0</v>
      </c>
      <c r="G569" s="247">
        <f ca="1">VLOOKUP(C569,Financiering!$AO$7:$AS$57,5,0)*E569</f>
        <v>0</v>
      </c>
      <c r="H569" s="249" t="str">
        <f t="shared" si="8"/>
        <v/>
      </c>
      <c r="I569" s="136" t="str">
        <f>'Resultaat 3'!$B$2</f>
        <v>Resultaat 3</v>
      </c>
      <c r="J569" s="138" t="str">
        <f>Deelnemersoverzicht!$C$6</f>
        <v>[wordt door RVO ingevuld]</v>
      </c>
      <c r="K569" s="259">
        <f>Deelnemersoverzicht!$C$9</f>
        <v>0</v>
      </c>
    </row>
    <row r="570" spans="1:11" x14ac:dyDescent="0.2">
      <c r="A570" s="258">
        <f>'Resultaat 3'!B23</f>
        <v>0</v>
      </c>
      <c r="B570" s="138" t="str">
        <f>IFERROR(VLOOKUP(C570,Deelnemersoverzicht!$C$16:$G$66,6,0),"")</f>
        <v/>
      </c>
      <c r="C570" s="138">
        <f>'Resultaat 3'!C23</f>
        <v>0</v>
      </c>
      <c r="D570" s="247">
        <f>'Resultaat 3'!K23</f>
        <v>0</v>
      </c>
      <c r="E570" s="248">
        <f>'Resultaat 3'!L23</f>
        <v>0</v>
      </c>
      <c r="F570" s="138" t="s">
        <v>0</v>
      </c>
      <c r="G570" s="247">
        <f ca="1">VLOOKUP(C570,Financiering!$AO$7:$AS$57,5,0)*E570</f>
        <v>0</v>
      </c>
      <c r="H570" s="249" t="str">
        <f t="shared" si="8"/>
        <v/>
      </c>
      <c r="I570" s="136" t="str">
        <f>'Resultaat 3'!$B$2</f>
        <v>Resultaat 3</v>
      </c>
      <c r="J570" s="138" t="str">
        <f>Deelnemersoverzicht!$C$6</f>
        <v>[wordt door RVO ingevuld]</v>
      </c>
      <c r="K570" s="259">
        <f>Deelnemersoverzicht!$C$9</f>
        <v>0</v>
      </c>
    </row>
    <row r="571" spans="1:11" x14ac:dyDescent="0.2">
      <c r="A571" s="258">
        <f>'Resultaat 3'!B24</f>
        <v>0</v>
      </c>
      <c r="B571" s="138" t="str">
        <f>IFERROR(VLOOKUP(C571,Deelnemersoverzicht!$C$16:$G$66,6,0),"")</f>
        <v/>
      </c>
      <c r="C571" s="138">
        <f>'Resultaat 3'!C24</f>
        <v>0</v>
      </c>
      <c r="D571" s="247">
        <f>'Resultaat 3'!K24</f>
        <v>0</v>
      </c>
      <c r="E571" s="248">
        <f>'Resultaat 3'!L24</f>
        <v>0</v>
      </c>
      <c r="F571" s="138" t="s">
        <v>0</v>
      </c>
      <c r="G571" s="247">
        <f ca="1">VLOOKUP(C571,Financiering!$AO$7:$AS$57,5,0)*E571</f>
        <v>0</v>
      </c>
      <c r="H571" s="249" t="str">
        <f t="shared" si="8"/>
        <v/>
      </c>
      <c r="I571" s="136" t="str">
        <f>'Resultaat 3'!$B$2</f>
        <v>Resultaat 3</v>
      </c>
      <c r="J571" s="138" t="str">
        <f>Deelnemersoverzicht!$C$6</f>
        <v>[wordt door RVO ingevuld]</v>
      </c>
      <c r="K571" s="259">
        <f>Deelnemersoverzicht!$C$9</f>
        <v>0</v>
      </c>
    </row>
    <row r="572" spans="1:11" x14ac:dyDescent="0.2">
      <c r="A572" s="258">
        <f>'Resultaat 3'!B25</f>
        <v>0</v>
      </c>
      <c r="B572" s="138" t="str">
        <f>IFERROR(VLOOKUP(C572,Deelnemersoverzicht!$C$16:$G$66,6,0),"")</f>
        <v/>
      </c>
      <c r="C572" s="138">
        <f>'Resultaat 3'!C25</f>
        <v>0</v>
      </c>
      <c r="D572" s="247">
        <f>'Resultaat 3'!K25</f>
        <v>0</v>
      </c>
      <c r="E572" s="248">
        <f>'Resultaat 3'!L25</f>
        <v>0</v>
      </c>
      <c r="F572" s="138" t="s">
        <v>0</v>
      </c>
      <c r="G572" s="247">
        <f ca="1">VLOOKUP(C572,Financiering!$AO$7:$AS$57,5,0)*E572</f>
        <v>0</v>
      </c>
      <c r="H572" s="249" t="str">
        <f t="shared" si="8"/>
        <v/>
      </c>
      <c r="I572" s="136" t="str">
        <f>'Resultaat 3'!$B$2</f>
        <v>Resultaat 3</v>
      </c>
      <c r="J572" s="138" t="str">
        <f>Deelnemersoverzicht!$C$6</f>
        <v>[wordt door RVO ingevuld]</v>
      </c>
      <c r="K572" s="259">
        <f>Deelnemersoverzicht!$C$9</f>
        <v>0</v>
      </c>
    </row>
    <row r="573" spans="1:11" x14ac:dyDescent="0.2">
      <c r="A573" s="258">
        <f>'Resultaat 3'!B26</f>
        <v>0</v>
      </c>
      <c r="B573" s="138" t="str">
        <f>IFERROR(VLOOKUP(C573,Deelnemersoverzicht!$C$16:$G$66,6,0),"")</f>
        <v/>
      </c>
      <c r="C573" s="138">
        <f>'Resultaat 3'!C26</f>
        <v>0</v>
      </c>
      <c r="D573" s="247">
        <f>'Resultaat 3'!K26</f>
        <v>0</v>
      </c>
      <c r="E573" s="248">
        <f>'Resultaat 3'!L26</f>
        <v>0</v>
      </c>
      <c r="F573" s="138" t="s">
        <v>0</v>
      </c>
      <c r="G573" s="247">
        <f ca="1">VLOOKUP(C573,Financiering!$AO$7:$AS$57,5,0)*E573</f>
        <v>0</v>
      </c>
      <c r="H573" s="249" t="str">
        <f t="shared" si="8"/>
        <v/>
      </c>
      <c r="I573" s="136" t="str">
        <f>'Resultaat 3'!$B$2</f>
        <v>Resultaat 3</v>
      </c>
      <c r="J573" s="138" t="str">
        <f>Deelnemersoverzicht!$C$6</f>
        <v>[wordt door RVO ingevuld]</v>
      </c>
      <c r="K573" s="259">
        <f>Deelnemersoverzicht!$C$9</f>
        <v>0</v>
      </c>
    </row>
    <row r="574" spans="1:11" x14ac:dyDescent="0.2">
      <c r="A574" s="258">
        <f>'Resultaat 3'!B27</f>
        <v>0</v>
      </c>
      <c r="B574" s="138" t="str">
        <f>IFERROR(VLOOKUP(C574,Deelnemersoverzicht!$C$16:$G$66,6,0),"")</f>
        <v/>
      </c>
      <c r="C574" s="138">
        <f>'Resultaat 3'!C27</f>
        <v>0</v>
      </c>
      <c r="D574" s="247">
        <f>'Resultaat 3'!K27</f>
        <v>0</v>
      </c>
      <c r="E574" s="248">
        <f>'Resultaat 3'!L27</f>
        <v>0</v>
      </c>
      <c r="F574" s="138" t="s">
        <v>0</v>
      </c>
      <c r="G574" s="247">
        <f ca="1">VLOOKUP(C574,Financiering!$AO$7:$AS$57,5,0)*E574</f>
        <v>0</v>
      </c>
      <c r="H574" s="249" t="str">
        <f t="shared" si="8"/>
        <v/>
      </c>
      <c r="I574" s="136" t="str">
        <f>'Resultaat 3'!$B$2</f>
        <v>Resultaat 3</v>
      </c>
      <c r="J574" s="138" t="str">
        <f>Deelnemersoverzicht!$C$6</f>
        <v>[wordt door RVO ingevuld]</v>
      </c>
      <c r="K574" s="259">
        <f>Deelnemersoverzicht!$C$9</f>
        <v>0</v>
      </c>
    </row>
    <row r="575" spans="1:11" x14ac:dyDescent="0.2">
      <c r="A575" s="258">
        <f>'Resultaat 3'!B28</f>
        <v>0</v>
      </c>
      <c r="B575" s="138" t="str">
        <f>IFERROR(VLOOKUP(C575,Deelnemersoverzicht!$C$16:$G$66,6,0),"")</f>
        <v/>
      </c>
      <c r="C575" s="138">
        <f>'Resultaat 3'!C28</f>
        <v>0</v>
      </c>
      <c r="D575" s="247">
        <f>'Resultaat 3'!K28</f>
        <v>0</v>
      </c>
      <c r="E575" s="248">
        <f>'Resultaat 3'!L28</f>
        <v>0</v>
      </c>
      <c r="F575" s="138" t="s">
        <v>0</v>
      </c>
      <c r="G575" s="247">
        <f ca="1">VLOOKUP(C575,Financiering!$AO$7:$AS$57,5,0)*E575</f>
        <v>0</v>
      </c>
      <c r="H575" s="249" t="str">
        <f t="shared" si="8"/>
        <v/>
      </c>
      <c r="I575" s="136" t="str">
        <f>'Resultaat 3'!$B$2</f>
        <v>Resultaat 3</v>
      </c>
      <c r="J575" s="138" t="str">
        <f>Deelnemersoverzicht!$C$6</f>
        <v>[wordt door RVO ingevuld]</v>
      </c>
      <c r="K575" s="259">
        <f>Deelnemersoverzicht!$C$9</f>
        <v>0</v>
      </c>
    </row>
    <row r="576" spans="1:11" x14ac:dyDescent="0.2">
      <c r="A576" s="258">
        <f>'Resultaat 3'!B29</f>
        <v>0</v>
      </c>
      <c r="B576" s="138" t="str">
        <f>IFERROR(VLOOKUP(C576,Deelnemersoverzicht!$C$16:$G$66,6,0),"")</f>
        <v/>
      </c>
      <c r="C576" s="138">
        <f>'Resultaat 3'!C29</f>
        <v>0</v>
      </c>
      <c r="D576" s="247">
        <f>'Resultaat 3'!K29</f>
        <v>0</v>
      </c>
      <c r="E576" s="248">
        <f>'Resultaat 3'!L29</f>
        <v>0</v>
      </c>
      <c r="F576" s="138" t="s">
        <v>0</v>
      </c>
      <c r="G576" s="247">
        <f ca="1">VLOOKUP(C576,Financiering!$AO$7:$AS$57,5,0)*E576</f>
        <v>0</v>
      </c>
      <c r="H576" s="249" t="str">
        <f t="shared" si="8"/>
        <v/>
      </c>
      <c r="I576" s="136" t="str">
        <f>'Resultaat 3'!$B$2</f>
        <v>Resultaat 3</v>
      </c>
      <c r="J576" s="138" t="str">
        <f>Deelnemersoverzicht!$C$6</f>
        <v>[wordt door RVO ingevuld]</v>
      </c>
      <c r="K576" s="259">
        <f>Deelnemersoverzicht!$C$9</f>
        <v>0</v>
      </c>
    </row>
    <row r="577" spans="1:11" x14ac:dyDescent="0.2">
      <c r="A577" s="258">
        <f>'Resultaat 3'!B30</f>
        <v>0</v>
      </c>
      <c r="B577" s="138" t="str">
        <f>IFERROR(VLOOKUP(C577,Deelnemersoverzicht!$C$16:$G$66,6,0),"")</f>
        <v/>
      </c>
      <c r="C577" s="138">
        <f>'Resultaat 3'!C30</f>
        <v>0</v>
      </c>
      <c r="D577" s="247">
        <f>'Resultaat 3'!K30</f>
        <v>0</v>
      </c>
      <c r="E577" s="248">
        <f>'Resultaat 3'!L30</f>
        <v>0</v>
      </c>
      <c r="F577" s="138" t="s">
        <v>0</v>
      </c>
      <c r="G577" s="247">
        <f ca="1">VLOOKUP(C577,Financiering!$AO$7:$AS$57,5,0)*E577</f>
        <v>0</v>
      </c>
      <c r="H577" s="249" t="str">
        <f t="shared" si="8"/>
        <v/>
      </c>
      <c r="I577" s="136" t="str">
        <f>'Resultaat 3'!$B$2</f>
        <v>Resultaat 3</v>
      </c>
      <c r="J577" s="138" t="str">
        <f>Deelnemersoverzicht!$C$6</f>
        <v>[wordt door RVO ingevuld]</v>
      </c>
      <c r="K577" s="259">
        <f>Deelnemersoverzicht!$C$9</f>
        <v>0</v>
      </c>
    </row>
    <row r="578" spans="1:11" x14ac:dyDescent="0.2">
      <c r="A578" s="258">
        <f>'Resultaat 3'!B31</f>
        <v>0</v>
      </c>
      <c r="B578" s="138" t="str">
        <f>IFERROR(VLOOKUP(C578,Deelnemersoverzicht!$C$16:$G$66,6,0),"")</f>
        <v/>
      </c>
      <c r="C578" s="138">
        <f>'Resultaat 3'!C31</f>
        <v>0</v>
      </c>
      <c r="D578" s="247">
        <f>'Resultaat 3'!K31</f>
        <v>0</v>
      </c>
      <c r="E578" s="248">
        <f>'Resultaat 3'!L31</f>
        <v>0</v>
      </c>
      <c r="F578" s="138" t="s">
        <v>0</v>
      </c>
      <c r="G578" s="247">
        <f ca="1">VLOOKUP(C578,Financiering!$AO$7:$AS$57,5,0)*E578</f>
        <v>0</v>
      </c>
      <c r="H578" s="249" t="str">
        <f t="shared" ref="H578:H641" si="9">IFERROR((HLOOKUP(D578,$O$1:$R$52,VLOOKUP(C578,$M$2:$R$52,2,0)+1,0)*E578),"")</f>
        <v/>
      </c>
      <c r="I578" s="136" t="str">
        <f>'Resultaat 3'!$B$2</f>
        <v>Resultaat 3</v>
      </c>
      <c r="J578" s="138" t="str">
        <f>Deelnemersoverzicht!$C$6</f>
        <v>[wordt door RVO ingevuld]</v>
      </c>
      <c r="K578" s="259">
        <f>Deelnemersoverzicht!$C$9</f>
        <v>0</v>
      </c>
    </row>
    <row r="579" spans="1:11" x14ac:dyDescent="0.2">
      <c r="A579" s="258">
        <f>'Resultaat 3'!B32</f>
        <v>0</v>
      </c>
      <c r="B579" s="138" t="str">
        <f>IFERROR(VLOOKUP(C579,Deelnemersoverzicht!$C$16:$G$66,6,0),"")</f>
        <v/>
      </c>
      <c r="C579" s="138">
        <f>'Resultaat 3'!C32</f>
        <v>0</v>
      </c>
      <c r="D579" s="247">
        <f>'Resultaat 3'!K32</f>
        <v>0</v>
      </c>
      <c r="E579" s="248">
        <f>'Resultaat 3'!L32</f>
        <v>0</v>
      </c>
      <c r="F579" s="138" t="s">
        <v>0</v>
      </c>
      <c r="G579" s="247">
        <f ca="1">VLOOKUP(C579,Financiering!$AO$7:$AS$57,5,0)*E579</f>
        <v>0</v>
      </c>
      <c r="H579" s="249" t="str">
        <f t="shared" si="9"/>
        <v/>
      </c>
      <c r="I579" s="136" t="str">
        <f>'Resultaat 3'!$B$2</f>
        <v>Resultaat 3</v>
      </c>
      <c r="J579" s="138" t="str">
        <f>Deelnemersoverzicht!$C$6</f>
        <v>[wordt door RVO ingevuld]</v>
      </c>
      <c r="K579" s="259">
        <f>Deelnemersoverzicht!$C$9</f>
        <v>0</v>
      </c>
    </row>
    <row r="580" spans="1:11" x14ac:dyDescent="0.2">
      <c r="A580" s="258">
        <f>'Resultaat 3'!B33</f>
        <v>0</v>
      </c>
      <c r="B580" s="138" t="str">
        <f>IFERROR(VLOOKUP(C580,Deelnemersoverzicht!$C$16:$G$66,6,0),"")</f>
        <v/>
      </c>
      <c r="C580" s="138">
        <f>'Resultaat 3'!C33</f>
        <v>0</v>
      </c>
      <c r="D580" s="247">
        <f>'Resultaat 3'!K33</f>
        <v>0</v>
      </c>
      <c r="E580" s="248">
        <f>'Resultaat 3'!L33</f>
        <v>0</v>
      </c>
      <c r="F580" s="138" t="s">
        <v>0</v>
      </c>
      <c r="G580" s="247">
        <f ca="1">VLOOKUP(C580,Financiering!$AO$7:$AS$57,5,0)*E580</f>
        <v>0</v>
      </c>
      <c r="H580" s="249" t="str">
        <f t="shared" si="9"/>
        <v/>
      </c>
      <c r="I580" s="136" t="str">
        <f>'Resultaat 3'!$B$2</f>
        <v>Resultaat 3</v>
      </c>
      <c r="J580" s="138" t="str">
        <f>Deelnemersoverzicht!$C$6</f>
        <v>[wordt door RVO ingevuld]</v>
      </c>
      <c r="K580" s="259">
        <f>Deelnemersoverzicht!$C$9</f>
        <v>0</v>
      </c>
    </row>
    <row r="581" spans="1:11" x14ac:dyDescent="0.2">
      <c r="A581" s="258">
        <f>'Resultaat 3'!B34</f>
        <v>0</v>
      </c>
      <c r="B581" s="138" t="str">
        <f>IFERROR(VLOOKUP(C581,Deelnemersoverzicht!$C$16:$G$66,6,0),"")</f>
        <v/>
      </c>
      <c r="C581" s="138">
        <f>'Resultaat 3'!C34</f>
        <v>0</v>
      </c>
      <c r="D581" s="247">
        <f>'Resultaat 3'!K34</f>
        <v>0</v>
      </c>
      <c r="E581" s="248">
        <f>'Resultaat 3'!L34</f>
        <v>0</v>
      </c>
      <c r="F581" s="138" t="s">
        <v>0</v>
      </c>
      <c r="G581" s="247">
        <f ca="1">VLOOKUP(C581,Financiering!$AO$7:$AS$57,5,0)*E581</f>
        <v>0</v>
      </c>
      <c r="H581" s="249" t="str">
        <f t="shared" si="9"/>
        <v/>
      </c>
      <c r="I581" s="136" t="str">
        <f>'Resultaat 3'!$B$2</f>
        <v>Resultaat 3</v>
      </c>
      <c r="J581" s="138" t="str">
        <f>Deelnemersoverzicht!$C$6</f>
        <v>[wordt door RVO ingevuld]</v>
      </c>
      <c r="K581" s="259">
        <f>Deelnemersoverzicht!$C$9</f>
        <v>0</v>
      </c>
    </row>
    <row r="582" spans="1:11" x14ac:dyDescent="0.2">
      <c r="A582" s="258">
        <f>'Resultaat 3'!B35</f>
        <v>0</v>
      </c>
      <c r="B582" s="138" t="str">
        <f>IFERROR(VLOOKUP(C582,Deelnemersoverzicht!$C$16:$G$66,6,0),"")</f>
        <v/>
      </c>
      <c r="C582" s="138">
        <f>'Resultaat 3'!C35</f>
        <v>0</v>
      </c>
      <c r="D582" s="247">
        <f>'Resultaat 3'!K35</f>
        <v>0</v>
      </c>
      <c r="E582" s="248">
        <f>'Resultaat 3'!L35</f>
        <v>0</v>
      </c>
      <c r="F582" s="138" t="s">
        <v>0</v>
      </c>
      <c r="G582" s="247">
        <f ca="1">VLOOKUP(C582,Financiering!$AO$7:$AS$57,5,0)*E582</f>
        <v>0</v>
      </c>
      <c r="H582" s="249" t="str">
        <f t="shared" si="9"/>
        <v/>
      </c>
      <c r="I582" s="136" t="str">
        <f>'Resultaat 3'!$B$2</f>
        <v>Resultaat 3</v>
      </c>
      <c r="J582" s="138" t="str">
        <f>Deelnemersoverzicht!$C$6</f>
        <v>[wordt door RVO ingevuld]</v>
      </c>
      <c r="K582" s="259">
        <f>Deelnemersoverzicht!$C$9</f>
        <v>0</v>
      </c>
    </row>
    <row r="583" spans="1:11" x14ac:dyDescent="0.2">
      <c r="A583" s="258">
        <f>'Resultaat 3'!B36</f>
        <v>0</v>
      </c>
      <c r="B583" s="138" t="str">
        <f>IFERROR(VLOOKUP(C583,Deelnemersoverzicht!$C$16:$G$66,6,0),"")</f>
        <v/>
      </c>
      <c r="C583" s="138">
        <f>'Resultaat 3'!C36</f>
        <v>0</v>
      </c>
      <c r="D583" s="247">
        <f>'Resultaat 3'!K36</f>
        <v>0</v>
      </c>
      <c r="E583" s="248">
        <f>'Resultaat 3'!L36</f>
        <v>0</v>
      </c>
      <c r="F583" s="138" t="s">
        <v>0</v>
      </c>
      <c r="G583" s="247">
        <f ca="1">VLOOKUP(C583,Financiering!$AO$7:$AS$57,5,0)*E583</f>
        <v>0</v>
      </c>
      <c r="H583" s="249" t="str">
        <f t="shared" si="9"/>
        <v/>
      </c>
      <c r="I583" s="136" t="str">
        <f>'Resultaat 3'!$B$2</f>
        <v>Resultaat 3</v>
      </c>
      <c r="J583" s="138" t="str">
        <f>Deelnemersoverzicht!$C$6</f>
        <v>[wordt door RVO ingevuld]</v>
      </c>
      <c r="K583" s="259">
        <f>Deelnemersoverzicht!$C$9</f>
        <v>0</v>
      </c>
    </row>
    <row r="584" spans="1:11" x14ac:dyDescent="0.2">
      <c r="A584" s="258">
        <f>'Resultaat 3'!B37</f>
        <v>0</v>
      </c>
      <c r="B584" s="138" t="str">
        <f>IFERROR(VLOOKUP(C584,Deelnemersoverzicht!$C$16:$G$66,6,0),"")</f>
        <v/>
      </c>
      <c r="C584" s="138">
        <f>'Resultaat 3'!C37</f>
        <v>0</v>
      </c>
      <c r="D584" s="247">
        <f>'Resultaat 3'!K37</f>
        <v>0</v>
      </c>
      <c r="E584" s="248">
        <f>'Resultaat 3'!L37</f>
        <v>0</v>
      </c>
      <c r="F584" s="138" t="s">
        <v>0</v>
      </c>
      <c r="G584" s="247">
        <f ca="1">VLOOKUP(C584,Financiering!$AO$7:$AS$57,5,0)*E584</f>
        <v>0</v>
      </c>
      <c r="H584" s="249" t="str">
        <f t="shared" si="9"/>
        <v/>
      </c>
      <c r="I584" s="136" t="str">
        <f>'Resultaat 3'!$B$2</f>
        <v>Resultaat 3</v>
      </c>
      <c r="J584" s="138" t="str">
        <f>Deelnemersoverzicht!$C$6</f>
        <v>[wordt door RVO ingevuld]</v>
      </c>
      <c r="K584" s="259">
        <f>Deelnemersoverzicht!$C$9</f>
        <v>0</v>
      </c>
    </row>
    <row r="585" spans="1:11" x14ac:dyDescent="0.2">
      <c r="A585" s="258">
        <f>'Resultaat 3'!B38</f>
        <v>0</v>
      </c>
      <c r="B585" s="138" t="str">
        <f>IFERROR(VLOOKUP(C585,Deelnemersoverzicht!$C$16:$G$66,6,0),"")</f>
        <v/>
      </c>
      <c r="C585" s="138">
        <f>'Resultaat 3'!C38</f>
        <v>0</v>
      </c>
      <c r="D585" s="247">
        <f>'Resultaat 3'!K38</f>
        <v>0</v>
      </c>
      <c r="E585" s="248">
        <f>'Resultaat 3'!L38</f>
        <v>0</v>
      </c>
      <c r="F585" s="138" t="s">
        <v>0</v>
      </c>
      <c r="G585" s="247">
        <f ca="1">VLOOKUP(C585,Financiering!$AO$7:$AS$57,5,0)*E585</f>
        <v>0</v>
      </c>
      <c r="H585" s="249" t="str">
        <f t="shared" si="9"/>
        <v/>
      </c>
      <c r="I585" s="136" t="str">
        <f>'Resultaat 3'!$B$2</f>
        <v>Resultaat 3</v>
      </c>
      <c r="J585" s="138" t="str">
        <f>Deelnemersoverzicht!$C$6</f>
        <v>[wordt door RVO ingevuld]</v>
      </c>
      <c r="K585" s="259">
        <f>Deelnemersoverzicht!$C$9</f>
        <v>0</v>
      </c>
    </row>
    <row r="586" spans="1:11" x14ac:dyDescent="0.2">
      <c r="A586" s="258">
        <f>'Resultaat 3'!B39</f>
        <v>0</v>
      </c>
      <c r="B586" s="138" t="str">
        <f>IFERROR(VLOOKUP(C586,Deelnemersoverzicht!$C$16:$G$66,6,0),"")</f>
        <v/>
      </c>
      <c r="C586" s="138">
        <f>'Resultaat 3'!C39</f>
        <v>0</v>
      </c>
      <c r="D586" s="247">
        <f>'Resultaat 3'!K39</f>
        <v>0</v>
      </c>
      <c r="E586" s="248">
        <f>'Resultaat 3'!L39</f>
        <v>0</v>
      </c>
      <c r="F586" s="138" t="s">
        <v>0</v>
      </c>
      <c r="G586" s="247">
        <f ca="1">VLOOKUP(C586,Financiering!$AO$7:$AS$57,5,0)*E586</f>
        <v>0</v>
      </c>
      <c r="H586" s="249" t="str">
        <f t="shared" si="9"/>
        <v/>
      </c>
      <c r="I586" s="136" t="str">
        <f>'Resultaat 3'!$B$2</f>
        <v>Resultaat 3</v>
      </c>
      <c r="J586" s="138" t="str">
        <f>Deelnemersoverzicht!$C$6</f>
        <v>[wordt door RVO ingevuld]</v>
      </c>
      <c r="K586" s="259">
        <f>Deelnemersoverzicht!$C$9</f>
        <v>0</v>
      </c>
    </row>
    <row r="587" spans="1:11" x14ac:dyDescent="0.2">
      <c r="A587" s="258">
        <f>'Resultaat 3'!B40</f>
        <v>0</v>
      </c>
      <c r="B587" s="138" t="str">
        <f>IFERROR(VLOOKUP(C587,Deelnemersoverzicht!$C$16:$G$66,6,0),"")</f>
        <v/>
      </c>
      <c r="C587" s="138">
        <f>'Resultaat 3'!C40</f>
        <v>0</v>
      </c>
      <c r="D587" s="247">
        <f>'Resultaat 3'!K40</f>
        <v>0</v>
      </c>
      <c r="E587" s="248">
        <f>'Resultaat 3'!L40</f>
        <v>0</v>
      </c>
      <c r="F587" s="138" t="s">
        <v>0</v>
      </c>
      <c r="G587" s="247">
        <f ca="1">VLOOKUP(C587,Financiering!$AO$7:$AS$57,5,0)*E587</f>
        <v>0</v>
      </c>
      <c r="H587" s="249" t="str">
        <f t="shared" si="9"/>
        <v/>
      </c>
      <c r="I587" s="136" t="str">
        <f>'Resultaat 3'!$B$2</f>
        <v>Resultaat 3</v>
      </c>
      <c r="J587" s="138" t="str">
        <f>Deelnemersoverzicht!$C$6</f>
        <v>[wordt door RVO ingevuld]</v>
      </c>
      <c r="K587" s="259">
        <f>Deelnemersoverzicht!$C$9</f>
        <v>0</v>
      </c>
    </row>
    <row r="588" spans="1:11" x14ac:dyDescent="0.2">
      <c r="A588" s="258">
        <f>'Resultaat 3'!B41</f>
        <v>0</v>
      </c>
      <c r="B588" s="138" t="str">
        <f>IFERROR(VLOOKUP(C588,Deelnemersoverzicht!$C$16:$G$66,6,0),"")</f>
        <v/>
      </c>
      <c r="C588" s="138">
        <f>'Resultaat 3'!C41</f>
        <v>0</v>
      </c>
      <c r="D588" s="247">
        <f>'Resultaat 3'!K41</f>
        <v>0</v>
      </c>
      <c r="E588" s="248">
        <f>'Resultaat 3'!L41</f>
        <v>0</v>
      </c>
      <c r="F588" s="138" t="s">
        <v>0</v>
      </c>
      <c r="G588" s="247">
        <f ca="1">VLOOKUP(C588,Financiering!$AO$7:$AS$57,5,0)*E588</f>
        <v>0</v>
      </c>
      <c r="H588" s="249" t="str">
        <f t="shared" si="9"/>
        <v/>
      </c>
      <c r="I588" s="136" t="str">
        <f>'Resultaat 3'!$B$2</f>
        <v>Resultaat 3</v>
      </c>
      <c r="J588" s="138" t="str">
        <f>Deelnemersoverzicht!$C$6</f>
        <v>[wordt door RVO ingevuld]</v>
      </c>
      <c r="K588" s="259">
        <f>Deelnemersoverzicht!$C$9</f>
        <v>0</v>
      </c>
    </row>
    <row r="589" spans="1:11" x14ac:dyDescent="0.2">
      <c r="A589" s="258">
        <f>'Resultaat 3'!B42</f>
        <v>0</v>
      </c>
      <c r="B589" s="138" t="str">
        <f>IFERROR(VLOOKUP(C589,Deelnemersoverzicht!$C$16:$G$66,6,0),"")</f>
        <v/>
      </c>
      <c r="C589" s="138">
        <f>'Resultaat 3'!C42</f>
        <v>0</v>
      </c>
      <c r="D589" s="247">
        <f>'Resultaat 3'!K42</f>
        <v>0</v>
      </c>
      <c r="E589" s="248">
        <f>'Resultaat 3'!L42</f>
        <v>0</v>
      </c>
      <c r="F589" s="138" t="s">
        <v>0</v>
      </c>
      <c r="G589" s="247">
        <f ca="1">VLOOKUP(C589,Financiering!$AO$7:$AS$57,5,0)*E589</f>
        <v>0</v>
      </c>
      <c r="H589" s="249" t="str">
        <f t="shared" si="9"/>
        <v/>
      </c>
      <c r="I589" s="136" t="str">
        <f>'Resultaat 3'!$B$2</f>
        <v>Resultaat 3</v>
      </c>
      <c r="J589" s="138" t="str">
        <f>Deelnemersoverzicht!$C$6</f>
        <v>[wordt door RVO ingevuld]</v>
      </c>
      <c r="K589" s="259">
        <f>Deelnemersoverzicht!$C$9</f>
        <v>0</v>
      </c>
    </row>
    <row r="590" spans="1:11" x14ac:dyDescent="0.2">
      <c r="A590" s="258">
        <f>'Resultaat 3'!B43</f>
        <v>0</v>
      </c>
      <c r="B590" s="138" t="str">
        <f>IFERROR(VLOOKUP(C590,Deelnemersoverzicht!$C$16:$G$66,6,0),"")</f>
        <v/>
      </c>
      <c r="C590" s="138">
        <f>'Resultaat 3'!C43</f>
        <v>0</v>
      </c>
      <c r="D590" s="247">
        <f>'Resultaat 3'!K43</f>
        <v>0</v>
      </c>
      <c r="E590" s="248">
        <f>'Resultaat 3'!L43</f>
        <v>0</v>
      </c>
      <c r="F590" s="138" t="s">
        <v>0</v>
      </c>
      <c r="G590" s="247">
        <f ca="1">VLOOKUP(C590,Financiering!$AO$7:$AS$57,5,0)*E590</f>
        <v>0</v>
      </c>
      <c r="H590" s="249" t="str">
        <f t="shared" si="9"/>
        <v/>
      </c>
      <c r="I590" s="136" t="str">
        <f>'Resultaat 3'!$B$2</f>
        <v>Resultaat 3</v>
      </c>
      <c r="J590" s="138" t="str">
        <f>Deelnemersoverzicht!$C$6</f>
        <v>[wordt door RVO ingevuld]</v>
      </c>
      <c r="K590" s="259">
        <f>Deelnemersoverzicht!$C$9</f>
        <v>0</v>
      </c>
    </row>
    <row r="591" spans="1:11" x14ac:dyDescent="0.2">
      <c r="A591" s="258">
        <f>'Resultaat 3'!B44</f>
        <v>0</v>
      </c>
      <c r="B591" s="138" t="str">
        <f>IFERROR(VLOOKUP(C591,Deelnemersoverzicht!$C$16:$G$66,6,0),"")</f>
        <v/>
      </c>
      <c r="C591" s="138">
        <f>'Resultaat 3'!C44</f>
        <v>0</v>
      </c>
      <c r="D591" s="247">
        <f>'Resultaat 3'!K44</f>
        <v>0</v>
      </c>
      <c r="E591" s="248">
        <f>'Resultaat 3'!L44</f>
        <v>0</v>
      </c>
      <c r="F591" s="138" t="s">
        <v>0</v>
      </c>
      <c r="G591" s="247">
        <f ca="1">VLOOKUP(C591,Financiering!$AO$7:$AS$57,5,0)*E591</f>
        <v>0</v>
      </c>
      <c r="H591" s="249" t="str">
        <f t="shared" si="9"/>
        <v/>
      </c>
      <c r="I591" s="136" t="str">
        <f>'Resultaat 3'!$B$2</f>
        <v>Resultaat 3</v>
      </c>
      <c r="J591" s="138" t="str">
        <f>Deelnemersoverzicht!$C$6</f>
        <v>[wordt door RVO ingevuld]</v>
      </c>
      <c r="K591" s="259">
        <f>Deelnemersoverzicht!$C$9</f>
        <v>0</v>
      </c>
    </row>
    <row r="592" spans="1:11" x14ac:dyDescent="0.2">
      <c r="A592" s="258">
        <f>'Resultaat 3'!B45</f>
        <v>0</v>
      </c>
      <c r="B592" s="138" t="str">
        <f>IFERROR(VLOOKUP(C592,Deelnemersoverzicht!$C$16:$G$66,6,0),"")</f>
        <v/>
      </c>
      <c r="C592" s="138">
        <f>'Resultaat 3'!C45</f>
        <v>0</v>
      </c>
      <c r="D592" s="247">
        <f>'Resultaat 3'!K45</f>
        <v>0</v>
      </c>
      <c r="E592" s="248">
        <f>'Resultaat 3'!L45</f>
        <v>0</v>
      </c>
      <c r="F592" s="138" t="s">
        <v>0</v>
      </c>
      <c r="G592" s="247">
        <f ca="1">VLOOKUP(C592,Financiering!$AO$7:$AS$57,5,0)*E592</f>
        <v>0</v>
      </c>
      <c r="H592" s="249" t="str">
        <f t="shared" si="9"/>
        <v/>
      </c>
      <c r="I592" s="136" t="str">
        <f>'Resultaat 3'!$B$2</f>
        <v>Resultaat 3</v>
      </c>
      <c r="J592" s="138" t="str">
        <f>Deelnemersoverzicht!$C$6</f>
        <v>[wordt door RVO ingevuld]</v>
      </c>
      <c r="K592" s="259">
        <f>Deelnemersoverzicht!$C$9</f>
        <v>0</v>
      </c>
    </row>
    <row r="593" spans="1:11" x14ac:dyDescent="0.2">
      <c r="A593" s="258">
        <f>'Resultaat 3'!B46</f>
        <v>0</v>
      </c>
      <c r="B593" s="138" t="str">
        <f>IFERROR(VLOOKUP(C593,Deelnemersoverzicht!$C$16:$G$66,6,0),"")</f>
        <v/>
      </c>
      <c r="C593" s="138">
        <f>'Resultaat 3'!C46</f>
        <v>0</v>
      </c>
      <c r="D593" s="247">
        <f>'Resultaat 3'!K46</f>
        <v>0</v>
      </c>
      <c r="E593" s="248">
        <f>'Resultaat 3'!L46</f>
        <v>0</v>
      </c>
      <c r="F593" s="138" t="s">
        <v>0</v>
      </c>
      <c r="G593" s="247">
        <f ca="1">VLOOKUP(C593,Financiering!$AO$7:$AS$57,5,0)*E593</f>
        <v>0</v>
      </c>
      <c r="H593" s="249" t="str">
        <f t="shared" si="9"/>
        <v/>
      </c>
      <c r="I593" s="136" t="str">
        <f>'Resultaat 3'!$B$2</f>
        <v>Resultaat 3</v>
      </c>
      <c r="J593" s="138" t="str">
        <f>Deelnemersoverzicht!$C$6</f>
        <v>[wordt door RVO ingevuld]</v>
      </c>
      <c r="K593" s="259">
        <f>Deelnemersoverzicht!$C$9</f>
        <v>0</v>
      </c>
    </row>
    <row r="594" spans="1:11" x14ac:dyDescent="0.2">
      <c r="A594" s="258">
        <f>'Resultaat 3'!B47</f>
        <v>0</v>
      </c>
      <c r="B594" s="138" t="str">
        <f>IFERROR(VLOOKUP(C594,Deelnemersoverzicht!$C$16:$G$66,6,0),"")</f>
        <v/>
      </c>
      <c r="C594" s="138">
        <f>'Resultaat 3'!C47</f>
        <v>0</v>
      </c>
      <c r="D594" s="247">
        <f>'Resultaat 3'!K47</f>
        <v>0</v>
      </c>
      <c r="E594" s="248">
        <f>'Resultaat 3'!L47</f>
        <v>0</v>
      </c>
      <c r="F594" s="138" t="s">
        <v>0</v>
      </c>
      <c r="G594" s="247">
        <f ca="1">VLOOKUP(C594,Financiering!$AO$7:$AS$57,5,0)*E594</f>
        <v>0</v>
      </c>
      <c r="H594" s="249" t="str">
        <f t="shared" si="9"/>
        <v/>
      </c>
      <c r="I594" s="136" t="str">
        <f>'Resultaat 3'!$B$2</f>
        <v>Resultaat 3</v>
      </c>
      <c r="J594" s="138" t="str">
        <f>Deelnemersoverzicht!$C$6</f>
        <v>[wordt door RVO ingevuld]</v>
      </c>
      <c r="K594" s="259">
        <f>Deelnemersoverzicht!$C$9</f>
        <v>0</v>
      </c>
    </row>
    <row r="595" spans="1:11" x14ac:dyDescent="0.2">
      <c r="A595" s="258">
        <f>'Resultaat 3'!B48</f>
        <v>0</v>
      </c>
      <c r="B595" s="138" t="str">
        <f>IFERROR(VLOOKUP(C595,Deelnemersoverzicht!$C$16:$G$66,6,0),"")</f>
        <v/>
      </c>
      <c r="C595" s="138">
        <f>'Resultaat 3'!C48</f>
        <v>0</v>
      </c>
      <c r="D595" s="247">
        <f>'Resultaat 3'!K48</f>
        <v>0</v>
      </c>
      <c r="E595" s="248">
        <f>'Resultaat 3'!L48</f>
        <v>0</v>
      </c>
      <c r="F595" s="138" t="s">
        <v>0</v>
      </c>
      <c r="G595" s="247">
        <f ca="1">VLOOKUP(C595,Financiering!$AO$7:$AS$57,5,0)*E595</f>
        <v>0</v>
      </c>
      <c r="H595" s="249" t="str">
        <f t="shared" si="9"/>
        <v/>
      </c>
      <c r="I595" s="136" t="str">
        <f>'Resultaat 3'!$B$2</f>
        <v>Resultaat 3</v>
      </c>
      <c r="J595" s="138" t="str">
        <f>Deelnemersoverzicht!$C$6</f>
        <v>[wordt door RVO ingevuld]</v>
      </c>
      <c r="K595" s="259">
        <f>Deelnemersoverzicht!$C$9</f>
        <v>0</v>
      </c>
    </row>
    <row r="596" spans="1:11" x14ac:dyDescent="0.2">
      <c r="A596" s="258">
        <f>'Resultaat 3'!B49</f>
        <v>0</v>
      </c>
      <c r="B596" s="138" t="str">
        <f>IFERROR(VLOOKUP(C596,Deelnemersoverzicht!$C$16:$G$66,6,0),"")</f>
        <v/>
      </c>
      <c r="C596" s="138">
        <f>'Resultaat 3'!C49</f>
        <v>0</v>
      </c>
      <c r="D596" s="247">
        <f>'Resultaat 3'!K49</f>
        <v>0</v>
      </c>
      <c r="E596" s="248">
        <f>'Resultaat 3'!L49</f>
        <v>0</v>
      </c>
      <c r="F596" s="138" t="s">
        <v>0</v>
      </c>
      <c r="G596" s="247">
        <f ca="1">VLOOKUP(C596,Financiering!$AO$7:$AS$57,5,0)*E596</f>
        <v>0</v>
      </c>
      <c r="H596" s="249" t="str">
        <f t="shared" si="9"/>
        <v/>
      </c>
      <c r="I596" s="136" t="str">
        <f>'Resultaat 3'!$B$2</f>
        <v>Resultaat 3</v>
      </c>
      <c r="J596" s="138" t="str">
        <f>Deelnemersoverzicht!$C$6</f>
        <v>[wordt door RVO ingevuld]</v>
      </c>
      <c r="K596" s="259">
        <f>Deelnemersoverzicht!$C$9</f>
        <v>0</v>
      </c>
    </row>
    <row r="597" spans="1:11" x14ac:dyDescent="0.2">
      <c r="A597" s="258">
        <f>'Resultaat 3'!B50</f>
        <v>0</v>
      </c>
      <c r="B597" s="138" t="str">
        <f>IFERROR(VLOOKUP(C597,Deelnemersoverzicht!$C$16:$G$66,6,0),"")</f>
        <v/>
      </c>
      <c r="C597" s="138">
        <f>'Resultaat 3'!C50</f>
        <v>0</v>
      </c>
      <c r="D597" s="247">
        <f>'Resultaat 3'!K50</f>
        <v>0</v>
      </c>
      <c r="E597" s="248">
        <f>'Resultaat 3'!L50</f>
        <v>0</v>
      </c>
      <c r="F597" s="138" t="s">
        <v>0</v>
      </c>
      <c r="G597" s="247">
        <f ca="1">VLOOKUP(C597,Financiering!$AO$7:$AS$57,5,0)*E597</f>
        <v>0</v>
      </c>
      <c r="H597" s="249" t="str">
        <f t="shared" si="9"/>
        <v/>
      </c>
      <c r="I597" s="136" t="str">
        <f>'Resultaat 3'!$B$2</f>
        <v>Resultaat 3</v>
      </c>
      <c r="J597" s="138" t="str">
        <f>Deelnemersoverzicht!$C$6</f>
        <v>[wordt door RVO ingevuld]</v>
      </c>
      <c r="K597" s="259">
        <f>Deelnemersoverzicht!$C$9</f>
        <v>0</v>
      </c>
    </row>
    <row r="598" spans="1:11" x14ac:dyDescent="0.2">
      <c r="A598" s="258">
        <f>'Resultaat 3'!B51</f>
        <v>0</v>
      </c>
      <c r="B598" s="138" t="str">
        <f>IFERROR(VLOOKUP(C598,Deelnemersoverzicht!$C$16:$G$66,6,0),"")</f>
        <v/>
      </c>
      <c r="C598" s="138">
        <f>'Resultaat 3'!C51</f>
        <v>0</v>
      </c>
      <c r="D598" s="247">
        <f>'Resultaat 3'!K51</f>
        <v>0</v>
      </c>
      <c r="E598" s="248">
        <f>'Resultaat 3'!L51</f>
        <v>0</v>
      </c>
      <c r="F598" s="138" t="s">
        <v>0</v>
      </c>
      <c r="G598" s="247">
        <f ca="1">VLOOKUP(C598,Financiering!$AO$7:$AS$57,5,0)*E598</f>
        <v>0</v>
      </c>
      <c r="H598" s="249" t="str">
        <f t="shared" si="9"/>
        <v/>
      </c>
      <c r="I598" s="136" t="str">
        <f>'Resultaat 3'!$B$2</f>
        <v>Resultaat 3</v>
      </c>
      <c r="J598" s="138" t="str">
        <f>Deelnemersoverzicht!$C$6</f>
        <v>[wordt door RVO ingevuld]</v>
      </c>
      <c r="K598" s="259">
        <f>Deelnemersoverzicht!$C$9</f>
        <v>0</v>
      </c>
    </row>
    <row r="599" spans="1:11" x14ac:dyDescent="0.2">
      <c r="A599" s="258">
        <f>'Resultaat 3'!B52</f>
        <v>0</v>
      </c>
      <c r="B599" s="138" t="str">
        <f>IFERROR(VLOOKUP(C599,Deelnemersoverzicht!$C$16:$G$66,6,0),"")</f>
        <v/>
      </c>
      <c r="C599" s="138">
        <f>'Resultaat 3'!C52</f>
        <v>0</v>
      </c>
      <c r="D599" s="247">
        <f>'Resultaat 3'!K52</f>
        <v>0</v>
      </c>
      <c r="E599" s="248">
        <f>'Resultaat 3'!L52</f>
        <v>0</v>
      </c>
      <c r="F599" s="138" t="s">
        <v>0</v>
      </c>
      <c r="G599" s="247">
        <f ca="1">VLOOKUP(C599,Financiering!$AO$7:$AS$57,5,0)*E599</f>
        <v>0</v>
      </c>
      <c r="H599" s="249" t="str">
        <f t="shared" si="9"/>
        <v/>
      </c>
      <c r="I599" s="136" t="str">
        <f>'Resultaat 3'!$B$2</f>
        <v>Resultaat 3</v>
      </c>
      <c r="J599" s="138" t="str">
        <f>Deelnemersoverzicht!$C$6</f>
        <v>[wordt door RVO ingevuld]</v>
      </c>
      <c r="K599" s="259">
        <f>Deelnemersoverzicht!$C$9</f>
        <v>0</v>
      </c>
    </row>
    <row r="600" spans="1:11" x14ac:dyDescent="0.2">
      <c r="A600" s="258">
        <f>'Resultaat 3'!B53</f>
        <v>0</v>
      </c>
      <c r="B600" s="138" t="str">
        <f>IFERROR(VLOOKUP(C600,Deelnemersoverzicht!$C$16:$G$66,6,0),"")</f>
        <v/>
      </c>
      <c r="C600" s="138">
        <f>'Resultaat 3'!C53</f>
        <v>0</v>
      </c>
      <c r="D600" s="247">
        <f>'Resultaat 3'!K53</f>
        <v>0</v>
      </c>
      <c r="E600" s="248">
        <f>'Resultaat 3'!L53</f>
        <v>0</v>
      </c>
      <c r="F600" s="138" t="s">
        <v>0</v>
      </c>
      <c r="G600" s="247">
        <f ca="1">VLOOKUP(C600,Financiering!$AO$7:$AS$57,5,0)*E600</f>
        <v>0</v>
      </c>
      <c r="H600" s="249" t="str">
        <f t="shared" si="9"/>
        <v/>
      </c>
      <c r="I600" s="136" t="str">
        <f>'Resultaat 3'!$B$2</f>
        <v>Resultaat 3</v>
      </c>
      <c r="J600" s="138" t="str">
        <f>Deelnemersoverzicht!$C$6</f>
        <v>[wordt door RVO ingevuld]</v>
      </c>
      <c r="K600" s="259">
        <f>Deelnemersoverzicht!$C$9</f>
        <v>0</v>
      </c>
    </row>
    <row r="601" spans="1:11" x14ac:dyDescent="0.2">
      <c r="A601" s="258">
        <f>'Resultaat 3'!B54</f>
        <v>0</v>
      </c>
      <c r="B601" s="138" t="str">
        <f>IFERROR(VLOOKUP(C601,Deelnemersoverzicht!$C$16:$G$66,6,0),"")</f>
        <v/>
      </c>
      <c r="C601" s="138">
        <f>'Resultaat 3'!C54</f>
        <v>0</v>
      </c>
      <c r="D601" s="247">
        <f>'Resultaat 3'!K54</f>
        <v>0</v>
      </c>
      <c r="E601" s="248">
        <f>'Resultaat 3'!L54</f>
        <v>0</v>
      </c>
      <c r="F601" s="138" t="s">
        <v>0</v>
      </c>
      <c r="G601" s="247">
        <f ca="1">VLOOKUP(C601,Financiering!$AO$7:$AS$57,5,0)*E601</f>
        <v>0</v>
      </c>
      <c r="H601" s="249" t="str">
        <f t="shared" si="9"/>
        <v/>
      </c>
      <c r="I601" s="136" t="str">
        <f>'Resultaat 3'!$B$2</f>
        <v>Resultaat 3</v>
      </c>
      <c r="J601" s="138" t="str">
        <f>Deelnemersoverzicht!$C$6</f>
        <v>[wordt door RVO ingevuld]</v>
      </c>
      <c r="K601" s="259">
        <f>Deelnemersoverzicht!$C$9</f>
        <v>0</v>
      </c>
    </row>
    <row r="602" spans="1:11" x14ac:dyDescent="0.2">
      <c r="A602" s="258">
        <f>'Resultaat 3'!B55</f>
        <v>0</v>
      </c>
      <c r="B602" s="138" t="str">
        <f>IFERROR(VLOOKUP(C602,Deelnemersoverzicht!$C$16:$G$66,6,0),"")</f>
        <v/>
      </c>
      <c r="C602" s="138">
        <f>'Resultaat 3'!C55</f>
        <v>0</v>
      </c>
      <c r="D602" s="247">
        <f>'Resultaat 3'!K55</f>
        <v>0</v>
      </c>
      <c r="E602" s="248">
        <f>'Resultaat 3'!L55</f>
        <v>0</v>
      </c>
      <c r="F602" s="138" t="s">
        <v>0</v>
      </c>
      <c r="G602" s="247">
        <f ca="1">VLOOKUP(C602,Financiering!$AO$7:$AS$57,5,0)*E602</f>
        <v>0</v>
      </c>
      <c r="H602" s="249" t="str">
        <f t="shared" si="9"/>
        <v/>
      </c>
      <c r="I602" s="136" t="str">
        <f>'Resultaat 3'!$B$2</f>
        <v>Resultaat 3</v>
      </c>
      <c r="J602" s="138" t="str">
        <f>Deelnemersoverzicht!$C$6</f>
        <v>[wordt door RVO ingevuld]</v>
      </c>
      <c r="K602" s="259">
        <f>Deelnemersoverzicht!$C$9</f>
        <v>0</v>
      </c>
    </row>
    <row r="603" spans="1:11" x14ac:dyDescent="0.2">
      <c r="A603" s="258">
        <f>'Resultaat 3'!B56</f>
        <v>0</v>
      </c>
      <c r="B603" s="138" t="str">
        <f>IFERROR(VLOOKUP(C603,Deelnemersoverzicht!$C$16:$G$66,6,0),"")</f>
        <v/>
      </c>
      <c r="C603" s="138">
        <f>'Resultaat 3'!C56</f>
        <v>0</v>
      </c>
      <c r="D603" s="247">
        <f>'Resultaat 3'!K56</f>
        <v>0</v>
      </c>
      <c r="E603" s="248">
        <f>'Resultaat 3'!L56</f>
        <v>0</v>
      </c>
      <c r="F603" s="138" t="s">
        <v>0</v>
      </c>
      <c r="G603" s="247">
        <f ca="1">VLOOKUP(C603,Financiering!$AO$7:$AS$57,5,0)*E603</f>
        <v>0</v>
      </c>
      <c r="H603" s="249" t="str">
        <f t="shared" si="9"/>
        <v/>
      </c>
      <c r="I603" s="136" t="str">
        <f>'Resultaat 3'!$B$2</f>
        <v>Resultaat 3</v>
      </c>
      <c r="J603" s="138" t="str">
        <f>Deelnemersoverzicht!$C$6</f>
        <v>[wordt door RVO ingevuld]</v>
      </c>
      <c r="K603" s="259">
        <f>Deelnemersoverzicht!$C$9</f>
        <v>0</v>
      </c>
    </row>
    <row r="604" spans="1:11" x14ac:dyDescent="0.2">
      <c r="A604" s="258">
        <f>'Resultaat 3'!B57</f>
        <v>0</v>
      </c>
      <c r="B604" s="138" t="str">
        <f>IFERROR(VLOOKUP(C604,Deelnemersoverzicht!$C$16:$G$66,6,0),"")</f>
        <v/>
      </c>
      <c r="C604" s="138">
        <f>'Resultaat 3'!C57</f>
        <v>0</v>
      </c>
      <c r="D604" s="247">
        <f>'Resultaat 3'!K57</f>
        <v>0</v>
      </c>
      <c r="E604" s="248">
        <f>'Resultaat 3'!L57</f>
        <v>0</v>
      </c>
      <c r="F604" s="138" t="s">
        <v>0</v>
      </c>
      <c r="G604" s="247">
        <f ca="1">VLOOKUP(C604,Financiering!$AO$7:$AS$57,5,0)*E604</f>
        <v>0</v>
      </c>
      <c r="H604" s="249" t="str">
        <f t="shared" si="9"/>
        <v/>
      </c>
      <c r="I604" s="136" t="str">
        <f>'Resultaat 3'!$B$2</f>
        <v>Resultaat 3</v>
      </c>
      <c r="J604" s="138" t="str">
        <f>Deelnemersoverzicht!$C$6</f>
        <v>[wordt door RVO ingevuld]</v>
      </c>
      <c r="K604" s="259">
        <f>Deelnemersoverzicht!$C$9</f>
        <v>0</v>
      </c>
    </row>
    <row r="605" spans="1:11" x14ac:dyDescent="0.2">
      <c r="A605" s="258">
        <f>'Resultaat 3'!B58</f>
        <v>0</v>
      </c>
      <c r="B605" s="138" t="str">
        <f>IFERROR(VLOOKUP(C605,Deelnemersoverzicht!$C$16:$G$66,6,0),"")</f>
        <v/>
      </c>
      <c r="C605" s="138">
        <f>'Resultaat 3'!C58</f>
        <v>0</v>
      </c>
      <c r="D605" s="247">
        <f>'Resultaat 3'!K58</f>
        <v>0</v>
      </c>
      <c r="E605" s="248">
        <f>'Resultaat 3'!L58</f>
        <v>0</v>
      </c>
      <c r="F605" s="138" t="s">
        <v>0</v>
      </c>
      <c r="G605" s="247">
        <f ca="1">VLOOKUP(C605,Financiering!$AO$7:$AS$57,5,0)*E605</f>
        <v>0</v>
      </c>
      <c r="H605" s="249" t="str">
        <f t="shared" si="9"/>
        <v/>
      </c>
      <c r="I605" s="136" t="str">
        <f>'Resultaat 3'!$B$2</f>
        <v>Resultaat 3</v>
      </c>
      <c r="J605" s="138" t="str">
        <f>Deelnemersoverzicht!$C$6</f>
        <v>[wordt door RVO ingevuld]</v>
      </c>
      <c r="K605" s="259">
        <f>Deelnemersoverzicht!$C$9</f>
        <v>0</v>
      </c>
    </row>
    <row r="606" spans="1:11" x14ac:dyDescent="0.2">
      <c r="A606" s="258">
        <f>'Resultaat 3'!B59</f>
        <v>0</v>
      </c>
      <c r="B606" s="138" t="str">
        <f>IFERROR(VLOOKUP(C606,Deelnemersoverzicht!$C$16:$G$66,6,0),"")</f>
        <v/>
      </c>
      <c r="C606" s="138">
        <f>'Resultaat 3'!C59</f>
        <v>0</v>
      </c>
      <c r="D606" s="247">
        <f>'Resultaat 3'!K59</f>
        <v>0</v>
      </c>
      <c r="E606" s="248">
        <f>'Resultaat 3'!L59</f>
        <v>0</v>
      </c>
      <c r="F606" s="138" t="s">
        <v>0</v>
      </c>
      <c r="G606" s="247">
        <f ca="1">VLOOKUP(C606,Financiering!$AO$7:$AS$57,5,0)*E606</f>
        <v>0</v>
      </c>
      <c r="H606" s="249" t="str">
        <f t="shared" si="9"/>
        <v/>
      </c>
      <c r="I606" s="136" t="str">
        <f>'Resultaat 3'!$B$2</f>
        <v>Resultaat 3</v>
      </c>
      <c r="J606" s="138" t="str">
        <f>Deelnemersoverzicht!$C$6</f>
        <v>[wordt door RVO ingevuld]</v>
      </c>
      <c r="K606" s="259">
        <f>Deelnemersoverzicht!$C$9</f>
        <v>0</v>
      </c>
    </row>
    <row r="607" spans="1:11" x14ac:dyDescent="0.2">
      <c r="A607" s="258">
        <f>'Resultaat 3'!B60</f>
        <v>0</v>
      </c>
      <c r="B607" s="138" t="str">
        <f>IFERROR(VLOOKUP(C607,Deelnemersoverzicht!$C$16:$G$66,6,0),"")</f>
        <v/>
      </c>
      <c r="C607" s="138">
        <f>'Resultaat 3'!C60</f>
        <v>0</v>
      </c>
      <c r="D607" s="247">
        <f>'Resultaat 3'!K60</f>
        <v>0</v>
      </c>
      <c r="E607" s="248">
        <f>'Resultaat 3'!L60</f>
        <v>0</v>
      </c>
      <c r="F607" s="138" t="s">
        <v>0</v>
      </c>
      <c r="G607" s="247">
        <f ca="1">VLOOKUP(C607,Financiering!$AO$7:$AS$57,5,0)*E607</f>
        <v>0</v>
      </c>
      <c r="H607" s="249" t="str">
        <f t="shared" si="9"/>
        <v/>
      </c>
      <c r="I607" s="136" t="str">
        <f>'Resultaat 3'!$B$2</f>
        <v>Resultaat 3</v>
      </c>
      <c r="J607" s="138" t="str">
        <f>Deelnemersoverzicht!$C$6</f>
        <v>[wordt door RVO ingevuld]</v>
      </c>
      <c r="K607" s="259">
        <f>Deelnemersoverzicht!$C$9</f>
        <v>0</v>
      </c>
    </row>
    <row r="608" spans="1:11" x14ac:dyDescent="0.2">
      <c r="A608" s="258">
        <f>'Resultaat 3'!B61</f>
        <v>0</v>
      </c>
      <c r="B608" s="138" t="str">
        <f>IFERROR(VLOOKUP(C608,Deelnemersoverzicht!$C$16:$G$66,6,0),"")</f>
        <v/>
      </c>
      <c r="C608" s="138">
        <f>'Resultaat 3'!C61</f>
        <v>0</v>
      </c>
      <c r="D608" s="247">
        <f>'Resultaat 3'!K61</f>
        <v>0</v>
      </c>
      <c r="E608" s="248">
        <f>'Resultaat 3'!L61</f>
        <v>0</v>
      </c>
      <c r="F608" s="138" t="s">
        <v>0</v>
      </c>
      <c r="G608" s="247">
        <f ca="1">VLOOKUP(C608,Financiering!$AO$7:$AS$57,5,0)*E608</f>
        <v>0</v>
      </c>
      <c r="H608" s="249" t="str">
        <f t="shared" si="9"/>
        <v/>
      </c>
      <c r="I608" s="136" t="str">
        <f>'Resultaat 3'!$B$2</f>
        <v>Resultaat 3</v>
      </c>
      <c r="J608" s="138" t="str">
        <f>Deelnemersoverzicht!$C$6</f>
        <v>[wordt door RVO ingevuld]</v>
      </c>
      <c r="K608" s="259">
        <f>Deelnemersoverzicht!$C$9</f>
        <v>0</v>
      </c>
    </row>
    <row r="609" spans="1:11" x14ac:dyDescent="0.2">
      <c r="A609" s="258">
        <f>'Resultaat 3'!B62</f>
        <v>0</v>
      </c>
      <c r="B609" s="138" t="str">
        <f>IFERROR(VLOOKUP(C609,Deelnemersoverzicht!$C$16:$G$66,6,0),"")</f>
        <v/>
      </c>
      <c r="C609" s="138">
        <f>'Resultaat 3'!C62</f>
        <v>0</v>
      </c>
      <c r="D609" s="247">
        <f>'Resultaat 3'!K62</f>
        <v>0</v>
      </c>
      <c r="E609" s="248">
        <f>'Resultaat 3'!L62</f>
        <v>0</v>
      </c>
      <c r="F609" s="138" t="s">
        <v>0</v>
      </c>
      <c r="G609" s="247">
        <f ca="1">VLOOKUP(C609,Financiering!$AO$7:$AS$57,5,0)*E609</f>
        <v>0</v>
      </c>
      <c r="H609" s="249" t="str">
        <f t="shared" si="9"/>
        <v/>
      </c>
      <c r="I609" s="136" t="str">
        <f>'Resultaat 3'!$B$2</f>
        <v>Resultaat 3</v>
      </c>
      <c r="J609" s="138" t="str">
        <f>Deelnemersoverzicht!$C$6</f>
        <v>[wordt door RVO ingevuld]</v>
      </c>
      <c r="K609" s="259">
        <f>Deelnemersoverzicht!$C$9</f>
        <v>0</v>
      </c>
    </row>
    <row r="610" spans="1:11" x14ac:dyDescent="0.2">
      <c r="A610" s="258">
        <f>'Resultaat 3'!B63</f>
        <v>0</v>
      </c>
      <c r="B610" s="138" t="str">
        <f>IFERROR(VLOOKUP(C610,Deelnemersoverzicht!$C$16:$G$66,6,0),"")</f>
        <v/>
      </c>
      <c r="C610" s="138">
        <f>'Resultaat 3'!C63</f>
        <v>0</v>
      </c>
      <c r="D610" s="247">
        <f>'Resultaat 3'!K63</f>
        <v>0</v>
      </c>
      <c r="E610" s="248">
        <f>'Resultaat 3'!L63</f>
        <v>0</v>
      </c>
      <c r="F610" s="138" t="s">
        <v>0</v>
      </c>
      <c r="G610" s="247">
        <f ca="1">VLOOKUP(C610,Financiering!$AO$7:$AS$57,5,0)*E610</f>
        <v>0</v>
      </c>
      <c r="H610" s="249" t="str">
        <f t="shared" si="9"/>
        <v/>
      </c>
      <c r="I610" s="136" t="str">
        <f>'Resultaat 3'!$B$2</f>
        <v>Resultaat 3</v>
      </c>
      <c r="J610" s="138" t="str">
        <f>Deelnemersoverzicht!$C$6</f>
        <v>[wordt door RVO ingevuld]</v>
      </c>
      <c r="K610" s="259">
        <f>Deelnemersoverzicht!$C$9</f>
        <v>0</v>
      </c>
    </row>
    <row r="611" spans="1:11" x14ac:dyDescent="0.2">
      <c r="A611" s="258">
        <f>'Resultaat 3'!B64</f>
        <v>0</v>
      </c>
      <c r="B611" s="138" t="str">
        <f>IFERROR(VLOOKUP(C611,Deelnemersoverzicht!$C$16:$G$66,6,0),"")</f>
        <v/>
      </c>
      <c r="C611" s="138">
        <f>'Resultaat 3'!C64</f>
        <v>0</v>
      </c>
      <c r="D611" s="247">
        <f>'Resultaat 3'!K64</f>
        <v>0</v>
      </c>
      <c r="E611" s="248">
        <f>'Resultaat 3'!L64</f>
        <v>0</v>
      </c>
      <c r="F611" s="138" t="s">
        <v>0</v>
      </c>
      <c r="G611" s="247">
        <f ca="1">VLOOKUP(C611,Financiering!$AO$7:$AS$57,5,0)*E611</f>
        <v>0</v>
      </c>
      <c r="H611" s="249" t="str">
        <f t="shared" si="9"/>
        <v/>
      </c>
      <c r="I611" s="136" t="str">
        <f>'Resultaat 3'!$B$2</f>
        <v>Resultaat 3</v>
      </c>
      <c r="J611" s="138" t="str">
        <f>Deelnemersoverzicht!$C$6</f>
        <v>[wordt door RVO ingevuld]</v>
      </c>
      <c r="K611" s="259">
        <f>Deelnemersoverzicht!$C$9</f>
        <v>0</v>
      </c>
    </row>
    <row r="612" spans="1:11" x14ac:dyDescent="0.2">
      <c r="A612" s="258">
        <f>'Resultaat 3'!B65</f>
        <v>0</v>
      </c>
      <c r="B612" s="138" t="str">
        <f>IFERROR(VLOOKUP(C612,Deelnemersoverzicht!$C$16:$G$66,6,0),"")</f>
        <v/>
      </c>
      <c r="C612" s="138">
        <f>'Resultaat 3'!C65</f>
        <v>0</v>
      </c>
      <c r="D612" s="247">
        <f>'Resultaat 3'!K65</f>
        <v>0</v>
      </c>
      <c r="E612" s="248">
        <f>'Resultaat 3'!L65</f>
        <v>0</v>
      </c>
      <c r="F612" s="138" t="s">
        <v>0</v>
      </c>
      <c r="G612" s="247">
        <f ca="1">VLOOKUP(C612,Financiering!$AO$7:$AS$57,5,0)*E612</f>
        <v>0</v>
      </c>
      <c r="H612" s="249" t="str">
        <f t="shared" si="9"/>
        <v/>
      </c>
      <c r="I612" s="136" t="str">
        <f>'Resultaat 3'!$B$2</f>
        <v>Resultaat 3</v>
      </c>
      <c r="J612" s="138" t="str">
        <f>Deelnemersoverzicht!$C$6</f>
        <v>[wordt door RVO ingevuld]</v>
      </c>
      <c r="K612" s="259">
        <f>Deelnemersoverzicht!$C$9</f>
        <v>0</v>
      </c>
    </row>
    <row r="613" spans="1:11" x14ac:dyDescent="0.2">
      <c r="A613" s="258">
        <f>'Resultaat 3'!B66</f>
        <v>0</v>
      </c>
      <c r="B613" s="138" t="str">
        <f>IFERROR(VLOOKUP(C613,Deelnemersoverzicht!$C$16:$G$66,6,0),"")</f>
        <v/>
      </c>
      <c r="C613" s="138">
        <f>'Resultaat 3'!C66</f>
        <v>0</v>
      </c>
      <c r="D613" s="247">
        <f>'Resultaat 3'!K66</f>
        <v>0</v>
      </c>
      <c r="E613" s="248">
        <f>'Resultaat 3'!L66</f>
        <v>0</v>
      </c>
      <c r="F613" s="138" t="s">
        <v>0</v>
      </c>
      <c r="G613" s="247">
        <f ca="1">VLOOKUP(C613,Financiering!$AO$7:$AS$57,5,0)*E613</f>
        <v>0</v>
      </c>
      <c r="H613" s="249" t="str">
        <f t="shared" si="9"/>
        <v/>
      </c>
      <c r="I613" s="136" t="str">
        <f>'Resultaat 3'!$B$2</f>
        <v>Resultaat 3</v>
      </c>
      <c r="J613" s="138" t="str">
        <f>Deelnemersoverzicht!$C$6</f>
        <v>[wordt door RVO ingevuld]</v>
      </c>
      <c r="K613" s="259">
        <f>Deelnemersoverzicht!$C$9</f>
        <v>0</v>
      </c>
    </row>
    <row r="614" spans="1:11" x14ac:dyDescent="0.2">
      <c r="A614" s="258">
        <f>'Resultaat 3'!B67</f>
        <v>0</v>
      </c>
      <c r="B614" s="138" t="str">
        <f>IFERROR(VLOOKUP(C614,Deelnemersoverzicht!$C$16:$G$66,6,0),"")</f>
        <v/>
      </c>
      <c r="C614" s="138">
        <f>'Resultaat 3'!C67</f>
        <v>0</v>
      </c>
      <c r="D614" s="247">
        <f>'Resultaat 3'!K67</f>
        <v>0</v>
      </c>
      <c r="E614" s="248">
        <f>'Resultaat 3'!L67</f>
        <v>0</v>
      </c>
      <c r="F614" s="138" t="s">
        <v>0</v>
      </c>
      <c r="G614" s="247">
        <f ca="1">VLOOKUP(C614,Financiering!$AO$7:$AS$57,5,0)*E614</f>
        <v>0</v>
      </c>
      <c r="H614" s="249" t="str">
        <f t="shared" si="9"/>
        <v/>
      </c>
      <c r="I614" s="136" t="str">
        <f>'Resultaat 3'!$B$2</f>
        <v>Resultaat 3</v>
      </c>
      <c r="J614" s="138" t="str">
        <f>Deelnemersoverzicht!$C$6</f>
        <v>[wordt door RVO ingevuld]</v>
      </c>
      <c r="K614" s="259">
        <f>Deelnemersoverzicht!$C$9</f>
        <v>0</v>
      </c>
    </row>
    <row r="615" spans="1:11" x14ac:dyDescent="0.2">
      <c r="A615" s="258">
        <f>'Resultaat 3'!B68</f>
        <v>0</v>
      </c>
      <c r="B615" s="138" t="str">
        <f>IFERROR(VLOOKUP(C615,Deelnemersoverzicht!$C$16:$G$66,6,0),"")</f>
        <v/>
      </c>
      <c r="C615" s="138">
        <f>'Resultaat 3'!C68</f>
        <v>0</v>
      </c>
      <c r="D615" s="247">
        <f>'Resultaat 3'!K68</f>
        <v>0</v>
      </c>
      <c r="E615" s="248">
        <f>'Resultaat 3'!L68</f>
        <v>0</v>
      </c>
      <c r="F615" s="138" t="s">
        <v>0</v>
      </c>
      <c r="G615" s="247">
        <f ca="1">VLOOKUP(C615,Financiering!$AO$7:$AS$57,5,0)*E615</f>
        <v>0</v>
      </c>
      <c r="H615" s="249" t="str">
        <f t="shared" si="9"/>
        <v/>
      </c>
      <c r="I615" s="136" t="str">
        <f>'Resultaat 3'!$B$2</f>
        <v>Resultaat 3</v>
      </c>
      <c r="J615" s="138" t="str">
        <f>Deelnemersoverzicht!$C$6</f>
        <v>[wordt door RVO ingevuld]</v>
      </c>
      <c r="K615" s="259">
        <f>Deelnemersoverzicht!$C$9</f>
        <v>0</v>
      </c>
    </row>
    <row r="616" spans="1:11" x14ac:dyDescent="0.2">
      <c r="A616" s="258">
        <f>'Resultaat 3'!B69</f>
        <v>0</v>
      </c>
      <c r="B616" s="138" t="str">
        <f>IFERROR(VLOOKUP(C616,Deelnemersoverzicht!$C$16:$G$66,6,0),"")</f>
        <v/>
      </c>
      <c r="C616" s="138">
        <f>'Resultaat 3'!C69</f>
        <v>0</v>
      </c>
      <c r="D616" s="247">
        <f>'Resultaat 3'!K69</f>
        <v>0</v>
      </c>
      <c r="E616" s="248">
        <f>'Resultaat 3'!L69</f>
        <v>0</v>
      </c>
      <c r="F616" s="138" t="s">
        <v>0</v>
      </c>
      <c r="G616" s="247">
        <f ca="1">VLOOKUP(C616,Financiering!$AO$7:$AS$57,5,0)*E616</f>
        <v>0</v>
      </c>
      <c r="H616" s="249" t="str">
        <f t="shared" si="9"/>
        <v/>
      </c>
      <c r="I616" s="136" t="str">
        <f>'Resultaat 3'!$B$2</f>
        <v>Resultaat 3</v>
      </c>
      <c r="J616" s="138" t="str">
        <f>Deelnemersoverzicht!$C$6</f>
        <v>[wordt door RVO ingevuld]</v>
      </c>
      <c r="K616" s="259">
        <f>Deelnemersoverzicht!$C$9</f>
        <v>0</v>
      </c>
    </row>
    <row r="617" spans="1:11" x14ac:dyDescent="0.2">
      <c r="A617" s="258">
        <f>'Resultaat 3'!B70</f>
        <v>0</v>
      </c>
      <c r="B617" s="138" t="str">
        <f>IFERROR(VLOOKUP(C617,Deelnemersoverzicht!$C$16:$G$66,6,0),"")</f>
        <v/>
      </c>
      <c r="C617" s="138">
        <f>'Resultaat 3'!C70</f>
        <v>0</v>
      </c>
      <c r="D617" s="247">
        <f>'Resultaat 3'!K70</f>
        <v>0</v>
      </c>
      <c r="E617" s="248">
        <f>'Resultaat 3'!L70</f>
        <v>0</v>
      </c>
      <c r="F617" s="138" t="s">
        <v>0</v>
      </c>
      <c r="G617" s="247">
        <f ca="1">VLOOKUP(C617,Financiering!$AO$7:$AS$57,5,0)*E617</f>
        <v>0</v>
      </c>
      <c r="H617" s="249" t="str">
        <f t="shared" si="9"/>
        <v/>
      </c>
      <c r="I617" s="136" t="str">
        <f>'Resultaat 3'!$B$2</f>
        <v>Resultaat 3</v>
      </c>
      <c r="J617" s="138" t="str">
        <f>Deelnemersoverzicht!$C$6</f>
        <v>[wordt door RVO ingevuld]</v>
      </c>
      <c r="K617" s="259">
        <f>Deelnemersoverzicht!$C$9</f>
        <v>0</v>
      </c>
    </row>
    <row r="618" spans="1:11" x14ac:dyDescent="0.2">
      <c r="A618" s="258">
        <f>'Resultaat 3'!B71</f>
        <v>0</v>
      </c>
      <c r="B618" s="138" t="str">
        <f>IFERROR(VLOOKUP(C618,Deelnemersoverzicht!$C$16:$G$66,6,0),"")</f>
        <v/>
      </c>
      <c r="C618" s="138">
        <f>'Resultaat 3'!C71</f>
        <v>0</v>
      </c>
      <c r="D618" s="247">
        <f>'Resultaat 3'!K71</f>
        <v>0</v>
      </c>
      <c r="E618" s="248">
        <f>'Resultaat 3'!L71</f>
        <v>0</v>
      </c>
      <c r="F618" s="138" t="s">
        <v>0</v>
      </c>
      <c r="G618" s="247">
        <f ca="1">VLOOKUP(C618,Financiering!$AO$7:$AS$57,5,0)*E618</f>
        <v>0</v>
      </c>
      <c r="H618" s="249" t="str">
        <f t="shared" si="9"/>
        <v/>
      </c>
      <c r="I618" s="136" t="str">
        <f>'Resultaat 3'!$B$2</f>
        <v>Resultaat 3</v>
      </c>
      <c r="J618" s="138" t="str">
        <f>Deelnemersoverzicht!$C$6</f>
        <v>[wordt door RVO ingevuld]</v>
      </c>
      <c r="K618" s="259">
        <f>Deelnemersoverzicht!$C$9</f>
        <v>0</v>
      </c>
    </row>
    <row r="619" spans="1:11" x14ac:dyDescent="0.2">
      <c r="A619" s="258">
        <f>'Resultaat 3'!B72</f>
        <v>0</v>
      </c>
      <c r="B619" s="138" t="str">
        <f>IFERROR(VLOOKUP(C619,Deelnemersoverzicht!$C$16:$G$66,6,0),"")</f>
        <v/>
      </c>
      <c r="C619" s="138">
        <f>'Resultaat 3'!C72</f>
        <v>0</v>
      </c>
      <c r="D619" s="247">
        <f>'Resultaat 3'!K72</f>
        <v>0</v>
      </c>
      <c r="E619" s="248">
        <f>'Resultaat 3'!L72</f>
        <v>0</v>
      </c>
      <c r="F619" s="138" t="s">
        <v>0</v>
      </c>
      <c r="G619" s="247">
        <f ca="1">VLOOKUP(C619,Financiering!$AO$7:$AS$57,5,0)*E619</f>
        <v>0</v>
      </c>
      <c r="H619" s="249" t="str">
        <f t="shared" si="9"/>
        <v/>
      </c>
      <c r="I619" s="136" t="str">
        <f>'Resultaat 3'!$B$2</f>
        <v>Resultaat 3</v>
      </c>
      <c r="J619" s="138" t="str">
        <f>Deelnemersoverzicht!$C$6</f>
        <v>[wordt door RVO ingevuld]</v>
      </c>
      <c r="K619" s="259">
        <f>Deelnemersoverzicht!$C$9</f>
        <v>0</v>
      </c>
    </row>
    <row r="620" spans="1:11" x14ac:dyDescent="0.2">
      <c r="A620" s="258">
        <f>'Resultaat 3'!B73</f>
        <v>0</v>
      </c>
      <c r="B620" s="138" t="str">
        <f>IFERROR(VLOOKUP(C620,Deelnemersoverzicht!$C$16:$G$66,6,0),"")</f>
        <v/>
      </c>
      <c r="C620" s="138">
        <f>'Resultaat 3'!C73</f>
        <v>0</v>
      </c>
      <c r="D620" s="247">
        <f>'Resultaat 3'!K73</f>
        <v>0</v>
      </c>
      <c r="E620" s="248">
        <f>'Resultaat 3'!L73</f>
        <v>0</v>
      </c>
      <c r="F620" s="138" t="s">
        <v>0</v>
      </c>
      <c r="G620" s="247">
        <f ca="1">VLOOKUP(C620,Financiering!$AO$7:$AS$57,5,0)*E620</f>
        <v>0</v>
      </c>
      <c r="H620" s="249" t="str">
        <f t="shared" si="9"/>
        <v/>
      </c>
      <c r="I620" s="136" t="str">
        <f>'Resultaat 3'!$B$2</f>
        <v>Resultaat 3</v>
      </c>
      <c r="J620" s="138" t="str">
        <f>Deelnemersoverzicht!$C$6</f>
        <v>[wordt door RVO ingevuld]</v>
      </c>
      <c r="K620" s="259">
        <f>Deelnemersoverzicht!$C$9</f>
        <v>0</v>
      </c>
    </row>
    <row r="621" spans="1:11" x14ac:dyDescent="0.2">
      <c r="A621" s="258">
        <f>'Resultaat 3'!B74</f>
        <v>0</v>
      </c>
      <c r="B621" s="138" t="str">
        <f>IFERROR(VLOOKUP(C621,Deelnemersoverzicht!$C$16:$G$66,6,0),"")</f>
        <v/>
      </c>
      <c r="C621" s="138">
        <f>'Resultaat 3'!C74</f>
        <v>0</v>
      </c>
      <c r="D621" s="247">
        <f>'Resultaat 3'!K74</f>
        <v>0</v>
      </c>
      <c r="E621" s="248">
        <f>'Resultaat 3'!L74</f>
        <v>0</v>
      </c>
      <c r="F621" s="138" t="s">
        <v>0</v>
      </c>
      <c r="G621" s="247">
        <f ca="1">VLOOKUP(C621,Financiering!$AO$7:$AS$57,5,0)*E621</f>
        <v>0</v>
      </c>
      <c r="H621" s="249" t="str">
        <f t="shared" si="9"/>
        <v/>
      </c>
      <c r="I621" s="136" t="str">
        <f>'Resultaat 3'!$B$2</f>
        <v>Resultaat 3</v>
      </c>
      <c r="J621" s="138" t="str">
        <f>Deelnemersoverzicht!$C$6</f>
        <v>[wordt door RVO ingevuld]</v>
      </c>
      <c r="K621" s="259">
        <f>Deelnemersoverzicht!$C$9</f>
        <v>0</v>
      </c>
    </row>
    <row r="622" spans="1:11" x14ac:dyDescent="0.2">
      <c r="A622" s="258">
        <f>'Resultaat 3'!B75</f>
        <v>0</v>
      </c>
      <c r="B622" s="138" t="str">
        <f>IFERROR(VLOOKUP(C622,Deelnemersoverzicht!$C$16:$G$66,6,0),"")</f>
        <v/>
      </c>
      <c r="C622" s="138">
        <f>'Resultaat 3'!C75</f>
        <v>0</v>
      </c>
      <c r="D622" s="247">
        <f>'Resultaat 3'!K75</f>
        <v>0</v>
      </c>
      <c r="E622" s="248">
        <f>'Resultaat 3'!L75</f>
        <v>0</v>
      </c>
      <c r="F622" s="138" t="s">
        <v>0</v>
      </c>
      <c r="G622" s="247">
        <f ca="1">VLOOKUP(C622,Financiering!$AO$7:$AS$57,5,0)*E622</f>
        <v>0</v>
      </c>
      <c r="H622" s="249" t="str">
        <f t="shared" si="9"/>
        <v/>
      </c>
      <c r="I622" s="136" t="str">
        <f>'Resultaat 3'!$B$2</f>
        <v>Resultaat 3</v>
      </c>
      <c r="J622" s="138" t="str">
        <f>Deelnemersoverzicht!$C$6</f>
        <v>[wordt door RVO ingevuld]</v>
      </c>
      <c r="K622" s="259">
        <f>Deelnemersoverzicht!$C$9</f>
        <v>0</v>
      </c>
    </row>
    <row r="623" spans="1:11" x14ac:dyDescent="0.2">
      <c r="A623" s="258">
        <f>'Resultaat 3'!B76</f>
        <v>0</v>
      </c>
      <c r="B623" s="138" t="str">
        <f>IFERROR(VLOOKUP(C623,Deelnemersoverzicht!$C$16:$G$66,6,0),"")</f>
        <v/>
      </c>
      <c r="C623" s="138">
        <f>'Resultaat 3'!C76</f>
        <v>0</v>
      </c>
      <c r="D623" s="247">
        <f>'Resultaat 3'!K76</f>
        <v>0</v>
      </c>
      <c r="E623" s="248">
        <f>'Resultaat 3'!L76</f>
        <v>0</v>
      </c>
      <c r="F623" s="138" t="s">
        <v>0</v>
      </c>
      <c r="G623" s="247">
        <f ca="1">VLOOKUP(C623,Financiering!$AO$7:$AS$57,5,0)*E623</f>
        <v>0</v>
      </c>
      <c r="H623" s="249" t="str">
        <f t="shared" si="9"/>
        <v/>
      </c>
      <c r="I623" s="136" t="str">
        <f>'Resultaat 3'!$B$2</f>
        <v>Resultaat 3</v>
      </c>
      <c r="J623" s="138" t="str">
        <f>Deelnemersoverzicht!$C$6</f>
        <v>[wordt door RVO ingevuld]</v>
      </c>
      <c r="K623" s="259">
        <f>Deelnemersoverzicht!$C$9</f>
        <v>0</v>
      </c>
    </row>
    <row r="624" spans="1:11" x14ac:dyDescent="0.2">
      <c r="A624" s="258">
        <f>'Resultaat 3'!B77</f>
        <v>0</v>
      </c>
      <c r="B624" s="138" t="str">
        <f>IFERROR(VLOOKUP(C624,Deelnemersoverzicht!$C$16:$G$66,6,0),"")</f>
        <v/>
      </c>
      <c r="C624" s="138">
        <f>'Resultaat 3'!C77</f>
        <v>0</v>
      </c>
      <c r="D624" s="247">
        <f>'Resultaat 3'!K77</f>
        <v>0</v>
      </c>
      <c r="E624" s="248">
        <f>'Resultaat 3'!L77</f>
        <v>0</v>
      </c>
      <c r="F624" s="138" t="s">
        <v>0</v>
      </c>
      <c r="G624" s="247">
        <f ca="1">VLOOKUP(C624,Financiering!$AO$7:$AS$57,5,0)*E624</f>
        <v>0</v>
      </c>
      <c r="H624" s="249" t="str">
        <f t="shared" si="9"/>
        <v/>
      </c>
      <c r="I624" s="136" t="str">
        <f>'Resultaat 3'!$B$2</f>
        <v>Resultaat 3</v>
      </c>
      <c r="J624" s="138" t="str">
        <f>Deelnemersoverzicht!$C$6</f>
        <v>[wordt door RVO ingevuld]</v>
      </c>
      <c r="K624" s="259">
        <f>Deelnemersoverzicht!$C$9</f>
        <v>0</v>
      </c>
    </row>
    <row r="625" spans="1:11" x14ac:dyDescent="0.2">
      <c r="A625" s="258">
        <f>'Resultaat 3'!B78</f>
        <v>0</v>
      </c>
      <c r="B625" s="138" t="str">
        <f>IFERROR(VLOOKUP(C625,Deelnemersoverzicht!$C$16:$G$66,6,0),"")</f>
        <v/>
      </c>
      <c r="C625" s="138">
        <f>'Resultaat 3'!C78</f>
        <v>0</v>
      </c>
      <c r="D625" s="247">
        <f>'Resultaat 3'!K78</f>
        <v>0</v>
      </c>
      <c r="E625" s="248">
        <f>'Resultaat 3'!L78</f>
        <v>0</v>
      </c>
      <c r="F625" s="138" t="s">
        <v>0</v>
      </c>
      <c r="G625" s="247">
        <f ca="1">VLOOKUP(C625,Financiering!$AO$7:$AS$57,5,0)*E625</f>
        <v>0</v>
      </c>
      <c r="H625" s="249" t="str">
        <f t="shared" si="9"/>
        <v/>
      </c>
      <c r="I625" s="136" t="str">
        <f>'Resultaat 3'!$B$2</f>
        <v>Resultaat 3</v>
      </c>
      <c r="J625" s="138" t="str">
        <f>Deelnemersoverzicht!$C$6</f>
        <v>[wordt door RVO ingevuld]</v>
      </c>
      <c r="K625" s="259">
        <f>Deelnemersoverzicht!$C$9</f>
        <v>0</v>
      </c>
    </row>
    <row r="626" spans="1:11" x14ac:dyDescent="0.2">
      <c r="A626" s="258">
        <f>'Resultaat 3'!B79</f>
        <v>0</v>
      </c>
      <c r="B626" s="138" t="str">
        <f>IFERROR(VLOOKUP(C626,Deelnemersoverzicht!$C$16:$G$66,6,0),"")</f>
        <v/>
      </c>
      <c r="C626" s="138">
        <f>'Resultaat 3'!C79</f>
        <v>0</v>
      </c>
      <c r="D626" s="247">
        <f>'Resultaat 3'!K79</f>
        <v>0</v>
      </c>
      <c r="E626" s="248">
        <f>'Resultaat 3'!L79</f>
        <v>0</v>
      </c>
      <c r="F626" s="138" t="s">
        <v>0</v>
      </c>
      <c r="G626" s="247">
        <f ca="1">VLOOKUP(C626,Financiering!$AO$7:$AS$57,5,0)*E626</f>
        <v>0</v>
      </c>
      <c r="H626" s="249" t="str">
        <f t="shared" si="9"/>
        <v/>
      </c>
      <c r="I626" s="136" t="str">
        <f>'Resultaat 3'!$B$2</f>
        <v>Resultaat 3</v>
      </c>
      <c r="J626" s="138" t="str">
        <f>Deelnemersoverzicht!$C$6</f>
        <v>[wordt door RVO ingevuld]</v>
      </c>
      <c r="K626" s="259">
        <f>Deelnemersoverzicht!$C$9</f>
        <v>0</v>
      </c>
    </row>
    <row r="627" spans="1:11" x14ac:dyDescent="0.2">
      <c r="A627" s="258">
        <f>'Resultaat 3'!B80</f>
        <v>0</v>
      </c>
      <c r="B627" s="138" t="str">
        <f>IFERROR(VLOOKUP(C627,Deelnemersoverzicht!$C$16:$G$66,6,0),"")</f>
        <v/>
      </c>
      <c r="C627" s="138">
        <f>'Resultaat 3'!C80</f>
        <v>0</v>
      </c>
      <c r="D627" s="247">
        <f>'Resultaat 3'!K80</f>
        <v>0</v>
      </c>
      <c r="E627" s="248">
        <f>'Resultaat 3'!L80</f>
        <v>0</v>
      </c>
      <c r="F627" s="138" t="s">
        <v>0</v>
      </c>
      <c r="G627" s="247">
        <f ca="1">VLOOKUP(C627,Financiering!$AO$7:$AS$57,5,0)*E627</f>
        <v>0</v>
      </c>
      <c r="H627" s="249" t="str">
        <f t="shared" si="9"/>
        <v/>
      </c>
      <c r="I627" s="136" t="str">
        <f>'Resultaat 3'!$B$2</f>
        <v>Resultaat 3</v>
      </c>
      <c r="J627" s="138" t="str">
        <f>Deelnemersoverzicht!$C$6</f>
        <v>[wordt door RVO ingevuld]</v>
      </c>
      <c r="K627" s="259">
        <f>Deelnemersoverzicht!$C$9</f>
        <v>0</v>
      </c>
    </row>
    <row r="628" spans="1:11" x14ac:dyDescent="0.2">
      <c r="A628" s="258">
        <f>'Resultaat 3'!B81</f>
        <v>0</v>
      </c>
      <c r="B628" s="138" t="str">
        <f>IFERROR(VLOOKUP(C628,Deelnemersoverzicht!$C$16:$G$66,6,0),"")</f>
        <v/>
      </c>
      <c r="C628" s="138">
        <f>'Resultaat 3'!C81</f>
        <v>0</v>
      </c>
      <c r="D628" s="247">
        <f>'Resultaat 3'!K81</f>
        <v>0</v>
      </c>
      <c r="E628" s="248">
        <f>'Resultaat 3'!L81</f>
        <v>0</v>
      </c>
      <c r="F628" s="138" t="s">
        <v>0</v>
      </c>
      <c r="G628" s="247">
        <f ca="1">VLOOKUP(C628,Financiering!$AO$7:$AS$57,5,0)*E628</f>
        <v>0</v>
      </c>
      <c r="H628" s="249" t="str">
        <f t="shared" si="9"/>
        <v/>
      </c>
      <c r="I628" s="136" t="str">
        <f>'Resultaat 3'!$B$2</f>
        <v>Resultaat 3</v>
      </c>
      <c r="J628" s="138" t="str">
        <f>Deelnemersoverzicht!$C$6</f>
        <v>[wordt door RVO ingevuld]</v>
      </c>
      <c r="K628" s="259">
        <f>Deelnemersoverzicht!$C$9</f>
        <v>0</v>
      </c>
    </row>
    <row r="629" spans="1:11" x14ac:dyDescent="0.2">
      <c r="A629" s="258">
        <f>'Resultaat 3'!B82</f>
        <v>0</v>
      </c>
      <c r="B629" s="138" t="str">
        <f>IFERROR(VLOOKUP(C629,Deelnemersoverzicht!$C$16:$G$66,6,0),"")</f>
        <v/>
      </c>
      <c r="C629" s="138">
        <f>'Resultaat 3'!C82</f>
        <v>0</v>
      </c>
      <c r="D629" s="247">
        <f>'Resultaat 3'!K82</f>
        <v>0</v>
      </c>
      <c r="E629" s="248">
        <f>'Resultaat 3'!L82</f>
        <v>0</v>
      </c>
      <c r="F629" s="138" t="s">
        <v>0</v>
      </c>
      <c r="G629" s="247">
        <f ca="1">VLOOKUP(C629,Financiering!$AO$7:$AS$57,5,0)*E629</f>
        <v>0</v>
      </c>
      <c r="H629" s="249" t="str">
        <f t="shared" si="9"/>
        <v/>
      </c>
      <c r="I629" s="136" t="str">
        <f>'Resultaat 3'!$B$2</f>
        <v>Resultaat 3</v>
      </c>
      <c r="J629" s="138" t="str">
        <f>Deelnemersoverzicht!$C$6</f>
        <v>[wordt door RVO ingevuld]</v>
      </c>
      <c r="K629" s="259">
        <f>Deelnemersoverzicht!$C$9</f>
        <v>0</v>
      </c>
    </row>
    <row r="630" spans="1:11" x14ac:dyDescent="0.2">
      <c r="A630" s="258">
        <f>'Resultaat 3'!B83</f>
        <v>0</v>
      </c>
      <c r="B630" s="138" t="str">
        <f>IFERROR(VLOOKUP(C630,Deelnemersoverzicht!$C$16:$G$66,6,0),"")</f>
        <v/>
      </c>
      <c r="C630" s="138">
        <f>'Resultaat 3'!C83</f>
        <v>0</v>
      </c>
      <c r="D630" s="247">
        <f>'Resultaat 3'!K83</f>
        <v>0</v>
      </c>
      <c r="E630" s="248">
        <f>'Resultaat 3'!L83</f>
        <v>0</v>
      </c>
      <c r="F630" s="138" t="s">
        <v>0</v>
      </c>
      <c r="G630" s="247">
        <f ca="1">VLOOKUP(C630,Financiering!$AO$7:$AS$57,5,0)*E630</f>
        <v>0</v>
      </c>
      <c r="H630" s="249" t="str">
        <f t="shared" si="9"/>
        <v/>
      </c>
      <c r="I630" s="136" t="str">
        <f>'Resultaat 3'!$B$2</f>
        <v>Resultaat 3</v>
      </c>
      <c r="J630" s="138" t="str">
        <f>Deelnemersoverzicht!$C$6</f>
        <v>[wordt door RVO ingevuld]</v>
      </c>
      <c r="K630" s="259">
        <f>Deelnemersoverzicht!$C$9</f>
        <v>0</v>
      </c>
    </row>
    <row r="631" spans="1:11" x14ac:dyDescent="0.2">
      <c r="A631" s="258">
        <f>'Resultaat 3'!B84</f>
        <v>0</v>
      </c>
      <c r="B631" s="138" t="str">
        <f>IFERROR(VLOOKUP(C631,Deelnemersoverzicht!$C$16:$G$66,6,0),"")</f>
        <v/>
      </c>
      <c r="C631" s="138">
        <f>'Resultaat 3'!C84</f>
        <v>0</v>
      </c>
      <c r="D631" s="247">
        <f>'Resultaat 3'!K84</f>
        <v>0</v>
      </c>
      <c r="E631" s="248">
        <f>'Resultaat 3'!L84</f>
        <v>0</v>
      </c>
      <c r="F631" s="138" t="s">
        <v>0</v>
      </c>
      <c r="G631" s="247">
        <f ca="1">VLOOKUP(C631,Financiering!$AO$7:$AS$57,5,0)*E631</f>
        <v>0</v>
      </c>
      <c r="H631" s="249" t="str">
        <f t="shared" si="9"/>
        <v/>
      </c>
      <c r="I631" s="136" t="str">
        <f>'Resultaat 3'!$B$2</f>
        <v>Resultaat 3</v>
      </c>
      <c r="J631" s="138" t="str">
        <f>Deelnemersoverzicht!$C$6</f>
        <v>[wordt door RVO ingevuld]</v>
      </c>
      <c r="K631" s="259">
        <f>Deelnemersoverzicht!$C$9</f>
        <v>0</v>
      </c>
    </row>
    <row r="632" spans="1:11" x14ac:dyDescent="0.2">
      <c r="A632" s="258">
        <f>'Resultaat 3'!B85</f>
        <v>0</v>
      </c>
      <c r="B632" s="138" t="str">
        <f>IFERROR(VLOOKUP(C632,Deelnemersoverzicht!$C$16:$G$66,6,0),"")</f>
        <v/>
      </c>
      <c r="C632" s="138">
        <f>'Resultaat 3'!C85</f>
        <v>0</v>
      </c>
      <c r="D632" s="247">
        <f>'Resultaat 3'!K85</f>
        <v>0</v>
      </c>
      <c r="E632" s="248">
        <f>'Resultaat 3'!L85</f>
        <v>0</v>
      </c>
      <c r="F632" s="138" t="s">
        <v>0</v>
      </c>
      <c r="G632" s="247">
        <f ca="1">VLOOKUP(C632,Financiering!$AO$7:$AS$57,5,0)*E632</f>
        <v>0</v>
      </c>
      <c r="H632" s="249" t="str">
        <f t="shared" si="9"/>
        <v/>
      </c>
      <c r="I632" s="136" t="str">
        <f>'Resultaat 3'!$B$2</f>
        <v>Resultaat 3</v>
      </c>
      <c r="J632" s="138" t="str">
        <f>Deelnemersoverzicht!$C$6</f>
        <v>[wordt door RVO ingevuld]</v>
      </c>
      <c r="K632" s="259">
        <f>Deelnemersoverzicht!$C$9</f>
        <v>0</v>
      </c>
    </row>
    <row r="633" spans="1:11" x14ac:dyDescent="0.2">
      <c r="A633" s="258">
        <f>'Resultaat 3'!B86</f>
        <v>0</v>
      </c>
      <c r="B633" s="138" t="str">
        <f>IFERROR(VLOOKUP(C633,Deelnemersoverzicht!$C$16:$G$66,6,0),"")</f>
        <v/>
      </c>
      <c r="C633" s="138">
        <f>'Resultaat 3'!C86</f>
        <v>0</v>
      </c>
      <c r="D633" s="247">
        <f>'Resultaat 3'!K86</f>
        <v>0</v>
      </c>
      <c r="E633" s="248">
        <f>'Resultaat 3'!L86</f>
        <v>0</v>
      </c>
      <c r="F633" s="138" t="s">
        <v>0</v>
      </c>
      <c r="G633" s="247">
        <f ca="1">VLOOKUP(C633,Financiering!$AO$7:$AS$57,5,0)*E633</f>
        <v>0</v>
      </c>
      <c r="H633" s="249" t="str">
        <f t="shared" si="9"/>
        <v/>
      </c>
      <c r="I633" s="136" t="str">
        <f>'Resultaat 3'!$B$2</f>
        <v>Resultaat 3</v>
      </c>
      <c r="J633" s="138" t="str">
        <f>Deelnemersoverzicht!$C$6</f>
        <v>[wordt door RVO ingevuld]</v>
      </c>
      <c r="K633" s="259">
        <f>Deelnemersoverzicht!$C$9</f>
        <v>0</v>
      </c>
    </row>
    <row r="634" spans="1:11" x14ac:dyDescent="0.2">
      <c r="A634" s="258">
        <f>'Resultaat 3'!B87</f>
        <v>0</v>
      </c>
      <c r="B634" s="138" t="str">
        <f>IFERROR(VLOOKUP(C634,Deelnemersoverzicht!$C$16:$G$66,6,0),"")</f>
        <v/>
      </c>
      <c r="C634" s="138">
        <f>'Resultaat 3'!C87</f>
        <v>0</v>
      </c>
      <c r="D634" s="247">
        <f>'Resultaat 3'!K87</f>
        <v>0</v>
      </c>
      <c r="E634" s="248">
        <f>'Resultaat 3'!L87</f>
        <v>0</v>
      </c>
      <c r="F634" s="138" t="s">
        <v>0</v>
      </c>
      <c r="G634" s="247">
        <f ca="1">VLOOKUP(C634,Financiering!$AO$7:$AS$57,5,0)*E634</f>
        <v>0</v>
      </c>
      <c r="H634" s="249" t="str">
        <f t="shared" si="9"/>
        <v/>
      </c>
      <c r="I634" s="136" t="str">
        <f>'Resultaat 3'!$B$2</f>
        <v>Resultaat 3</v>
      </c>
      <c r="J634" s="138" t="str">
        <f>Deelnemersoverzicht!$C$6</f>
        <v>[wordt door RVO ingevuld]</v>
      </c>
      <c r="K634" s="259">
        <f>Deelnemersoverzicht!$C$9</f>
        <v>0</v>
      </c>
    </row>
    <row r="635" spans="1:11" x14ac:dyDescent="0.2">
      <c r="A635" s="258">
        <f>'Resultaat 3'!B88</f>
        <v>0</v>
      </c>
      <c r="B635" s="138" t="str">
        <f>IFERROR(VLOOKUP(C635,Deelnemersoverzicht!$C$16:$G$66,6,0),"")</f>
        <v/>
      </c>
      <c r="C635" s="138">
        <f>'Resultaat 3'!C88</f>
        <v>0</v>
      </c>
      <c r="D635" s="247">
        <f>'Resultaat 3'!K88</f>
        <v>0</v>
      </c>
      <c r="E635" s="248">
        <f>'Resultaat 3'!L88</f>
        <v>0</v>
      </c>
      <c r="F635" s="138" t="s">
        <v>0</v>
      </c>
      <c r="G635" s="247">
        <f ca="1">VLOOKUP(C635,Financiering!$AO$7:$AS$57,5,0)*E635</f>
        <v>0</v>
      </c>
      <c r="H635" s="249" t="str">
        <f t="shared" si="9"/>
        <v/>
      </c>
      <c r="I635" s="136" t="str">
        <f>'Resultaat 3'!$B$2</f>
        <v>Resultaat 3</v>
      </c>
      <c r="J635" s="138" t="str">
        <f>Deelnemersoverzicht!$C$6</f>
        <v>[wordt door RVO ingevuld]</v>
      </c>
      <c r="K635" s="259">
        <f>Deelnemersoverzicht!$C$9</f>
        <v>0</v>
      </c>
    </row>
    <row r="636" spans="1:11" x14ac:dyDescent="0.2">
      <c r="A636" s="258">
        <f>'Resultaat 3'!B89</f>
        <v>0</v>
      </c>
      <c r="B636" s="138" t="str">
        <f>IFERROR(VLOOKUP(C636,Deelnemersoverzicht!$C$16:$G$66,6,0),"")</f>
        <v/>
      </c>
      <c r="C636" s="138">
        <f>'Resultaat 3'!C89</f>
        <v>0</v>
      </c>
      <c r="D636" s="247">
        <f>'Resultaat 3'!K89</f>
        <v>0</v>
      </c>
      <c r="E636" s="248">
        <f>'Resultaat 3'!L89</f>
        <v>0</v>
      </c>
      <c r="F636" s="138" t="s">
        <v>0</v>
      </c>
      <c r="G636" s="247">
        <f ca="1">VLOOKUP(C636,Financiering!$AO$7:$AS$57,5,0)*E636</f>
        <v>0</v>
      </c>
      <c r="H636" s="249" t="str">
        <f t="shared" si="9"/>
        <v/>
      </c>
      <c r="I636" s="136" t="str">
        <f>'Resultaat 3'!$B$2</f>
        <v>Resultaat 3</v>
      </c>
      <c r="J636" s="138" t="str">
        <f>Deelnemersoverzicht!$C$6</f>
        <v>[wordt door RVO ingevuld]</v>
      </c>
      <c r="K636" s="259">
        <f>Deelnemersoverzicht!$C$9</f>
        <v>0</v>
      </c>
    </row>
    <row r="637" spans="1:11" x14ac:dyDescent="0.2">
      <c r="A637" s="258">
        <f>'Resultaat 3'!B96</f>
        <v>0</v>
      </c>
      <c r="B637" s="138" t="str">
        <f>IFERROR(VLOOKUP(C637,Deelnemersoverzicht!$C$16:$G$66,6,0),"")</f>
        <v/>
      </c>
      <c r="C637" s="138">
        <f>'Resultaat 3'!C96</f>
        <v>0</v>
      </c>
      <c r="D637" s="247">
        <f>'Resultaat 3'!K96</f>
        <v>0</v>
      </c>
      <c r="E637" s="248">
        <f>'Resultaat 3'!L96</f>
        <v>0</v>
      </c>
      <c r="F637" s="138" t="s">
        <v>265</v>
      </c>
      <c r="G637" s="247">
        <f ca="1">VLOOKUP(C637,Financiering!$AO$7:$AS$57,5,0)*E637</f>
        <v>0</v>
      </c>
      <c r="H637" s="249" t="str">
        <f t="shared" si="9"/>
        <v/>
      </c>
      <c r="I637" s="136" t="str">
        <f>'Resultaat 3'!$B$2</f>
        <v>Resultaat 3</v>
      </c>
      <c r="J637" s="138" t="str">
        <f>Deelnemersoverzicht!$C$6</f>
        <v>[wordt door RVO ingevuld]</v>
      </c>
      <c r="K637" s="259">
        <f>Deelnemersoverzicht!$C$9</f>
        <v>0</v>
      </c>
    </row>
    <row r="638" spans="1:11" x14ac:dyDescent="0.2">
      <c r="A638" s="258">
        <f>'Resultaat 3'!B97</f>
        <v>0</v>
      </c>
      <c r="B638" s="138" t="str">
        <f>IFERROR(VLOOKUP(C638,Deelnemersoverzicht!$C$16:$G$66,6,0),"")</f>
        <v/>
      </c>
      <c r="C638" s="138">
        <f>'Resultaat 3'!C97</f>
        <v>0</v>
      </c>
      <c r="D638" s="247">
        <f>'Resultaat 3'!K97</f>
        <v>0</v>
      </c>
      <c r="E638" s="248">
        <f>'Resultaat 3'!L97</f>
        <v>0</v>
      </c>
      <c r="F638" s="138" t="s">
        <v>265</v>
      </c>
      <c r="G638" s="247">
        <f ca="1">VLOOKUP(C638,Financiering!$AO$7:$AS$57,5,0)*E638</f>
        <v>0</v>
      </c>
      <c r="H638" s="249" t="str">
        <f t="shared" si="9"/>
        <v/>
      </c>
      <c r="I638" s="136" t="str">
        <f>'Resultaat 3'!$B$2</f>
        <v>Resultaat 3</v>
      </c>
      <c r="J638" s="138" t="str">
        <f>Deelnemersoverzicht!$C$6</f>
        <v>[wordt door RVO ingevuld]</v>
      </c>
      <c r="K638" s="259">
        <f>Deelnemersoverzicht!$C$9</f>
        <v>0</v>
      </c>
    </row>
    <row r="639" spans="1:11" x14ac:dyDescent="0.2">
      <c r="A639" s="258">
        <f>'Resultaat 3'!B98</f>
        <v>0</v>
      </c>
      <c r="B639" s="138" t="str">
        <f>IFERROR(VLOOKUP(C639,Deelnemersoverzicht!$C$16:$G$66,6,0),"")</f>
        <v/>
      </c>
      <c r="C639" s="138">
        <f>'Resultaat 3'!C98</f>
        <v>0</v>
      </c>
      <c r="D639" s="247">
        <f>'Resultaat 3'!K98</f>
        <v>0</v>
      </c>
      <c r="E639" s="248">
        <f>'Resultaat 3'!L98</f>
        <v>0</v>
      </c>
      <c r="F639" s="138" t="s">
        <v>265</v>
      </c>
      <c r="G639" s="247">
        <f ca="1">VLOOKUP(C639,Financiering!$AO$7:$AS$57,5,0)*E639</f>
        <v>0</v>
      </c>
      <c r="H639" s="249" t="str">
        <f t="shared" si="9"/>
        <v/>
      </c>
      <c r="I639" s="136" t="str">
        <f>'Resultaat 3'!$B$2</f>
        <v>Resultaat 3</v>
      </c>
      <c r="J639" s="138" t="str">
        <f>Deelnemersoverzicht!$C$6</f>
        <v>[wordt door RVO ingevuld]</v>
      </c>
      <c r="K639" s="259">
        <f>Deelnemersoverzicht!$C$9</f>
        <v>0</v>
      </c>
    </row>
    <row r="640" spans="1:11" x14ac:dyDescent="0.2">
      <c r="A640" s="258">
        <f>'Resultaat 3'!B99</f>
        <v>0</v>
      </c>
      <c r="B640" s="138" t="str">
        <f>IFERROR(VLOOKUP(C640,Deelnemersoverzicht!$C$16:$G$66,6,0),"")</f>
        <v/>
      </c>
      <c r="C640" s="138">
        <f>'Resultaat 3'!C99</f>
        <v>0</v>
      </c>
      <c r="D640" s="247">
        <f>'Resultaat 3'!K99</f>
        <v>0</v>
      </c>
      <c r="E640" s="248">
        <f>'Resultaat 3'!L99</f>
        <v>0</v>
      </c>
      <c r="F640" s="138" t="s">
        <v>265</v>
      </c>
      <c r="G640" s="247">
        <f ca="1">VLOOKUP(C640,Financiering!$AO$7:$AS$57,5,0)*E640</f>
        <v>0</v>
      </c>
      <c r="H640" s="249" t="str">
        <f t="shared" si="9"/>
        <v/>
      </c>
      <c r="I640" s="136" t="str">
        <f>'Resultaat 3'!$B$2</f>
        <v>Resultaat 3</v>
      </c>
      <c r="J640" s="138" t="str">
        <f>Deelnemersoverzicht!$C$6</f>
        <v>[wordt door RVO ingevuld]</v>
      </c>
      <c r="K640" s="259">
        <f>Deelnemersoverzicht!$C$9</f>
        <v>0</v>
      </c>
    </row>
    <row r="641" spans="1:11" x14ac:dyDescent="0.2">
      <c r="A641" s="258">
        <f>'Resultaat 3'!B100</f>
        <v>0</v>
      </c>
      <c r="B641" s="138" t="str">
        <f>IFERROR(VLOOKUP(C641,Deelnemersoverzicht!$C$16:$G$66,6,0),"")</f>
        <v/>
      </c>
      <c r="C641" s="138">
        <f>'Resultaat 3'!C100</f>
        <v>0</v>
      </c>
      <c r="D641" s="247">
        <f>'Resultaat 3'!K100</f>
        <v>0</v>
      </c>
      <c r="E641" s="248">
        <f>'Resultaat 3'!L100</f>
        <v>0</v>
      </c>
      <c r="F641" s="138" t="s">
        <v>265</v>
      </c>
      <c r="G641" s="247">
        <f ca="1">VLOOKUP(C641,Financiering!$AO$7:$AS$57,5,0)*E641</f>
        <v>0</v>
      </c>
      <c r="H641" s="249" t="str">
        <f t="shared" si="9"/>
        <v/>
      </c>
      <c r="I641" s="136" t="str">
        <f>'Resultaat 3'!$B$2</f>
        <v>Resultaat 3</v>
      </c>
      <c r="J641" s="138" t="str">
        <f>Deelnemersoverzicht!$C$6</f>
        <v>[wordt door RVO ingevuld]</v>
      </c>
      <c r="K641" s="259">
        <f>Deelnemersoverzicht!$C$9</f>
        <v>0</v>
      </c>
    </row>
    <row r="642" spans="1:11" x14ac:dyDescent="0.2">
      <c r="A642" s="258">
        <f>'Resultaat 3'!B101</f>
        <v>0</v>
      </c>
      <c r="B642" s="138" t="str">
        <f>IFERROR(VLOOKUP(C642,Deelnemersoverzicht!$C$16:$G$66,6,0),"")</f>
        <v/>
      </c>
      <c r="C642" s="138">
        <f>'Resultaat 3'!C101</f>
        <v>0</v>
      </c>
      <c r="D642" s="247">
        <f>'Resultaat 3'!K101</f>
        <v>0</v>
      </c>
      <c r="E642" s="248">
        <f>'Resultaat 3'!L101</f>
        <v>0</v>
      </c>
      <c r="F642" s="138" t="s">
        <v>265</v>
      </c>
      <c r="G642" s="247">
        <f ca="1">VLOOKUP(C642,Financiering!$AO$7:$AS$57,5,0)*E642</f>
        <v>0</v>
      </c>
      <c r="H642" s="249" t="str">
        <f t="shared" ref="H642:H705" si="10">IFERROR((HLOOKUP(D642,$O$1:$R$52,VLOOKUP(C642,$M$2:$R$52,2,0)+1,0)*E642),"")</f>
        <v/>
      </c>
      <c r="I642" s="136" t="str">
        <f>'Resultaat 3'!$B$2</f>
        <v>Resultaat 3</v>
      </c>
      <c r="J642" s="138" t="str">
        <f>Deelnemersoverzicht!$C$6</f>
        <v>[wordt door RVO ingevuld]</v>
      </c>
      <c r="K642" s="259">
        <f>Deelnemersoverzicht!$C$9</f>
        <v>0</v>
      </c>
    </row>
    <row r="643" spans="1:11" x14ac:dyDescent="0.2">
      <c r="A643" s="258">
        <f>'Resultaat 3'!B102</f>
        <v>0</v>
      </c>
      <c r="B643" s="138" t="str">
        <f>IFERROR(VLOOKUP(C643,Deelnemersoverzicht!$C$16:$G$66,6,0),"")</f>
        <v/>
      </c>
      <c r="C643" s="138">
        <f>'Resultaat 3'!C102</f>
        <v>0</v>
      </c>
      <c r="D643" s="247">
        <f>'Resultaat 3'!K102</f>
        <v>0</v>
      </c>
      <c r="E643" s="248">
        <f>'Resultaat 3'!L102</f>
        <v>0</v>
      </c>
      <c r="F643" s="138" t="s">
        <v>265</v>
      </c>
      <c r="G643" s="247">
        <f ca="1">VLOOKUP(C643,Financiering!$AO$7:$AS$57,5,0)*E643</f>
        <v>0</v>
      </c>
      <c r="H643" s="249" t="str">
        <f t="shared" si="10"/>
        <v/>
      </c>
      <c r="I643" s="136" t="str">
        <f>'Resultaat 3'!$B$2</f>
        <v>Resultaat 3</v>
      </c>
      <c r="J643" s="138" t="str">
        <f>Deelnemersoverzicht!$C$6</f>
        <v>[wordt door RVO ingevuld]</v>
      </c>
      <c r="K643" s="259">
        <f>Deelnemersoverzicht!$C$9</f>
        <v>0</v>
      </c>
    </row>
    <row r="644" spans="1:11" x14ac:dyDescent="0.2">
      <c r="A644" s="258">
        <f>'Resultaat 3'!B103</f>
        <v>0</v>
      </c>
      <c r="B644" s="138" t="str">
        <f>IFERROR(VLOOKUP(C644,Deelnemersoverzicht!$C$16:$G$66,6,0),"")</f>
        <v/>
      </c>
      <c r="C644" s="138">
        <f>'Resultaat 3'!C103</f>
        <v>0</v>
      </c>
      <c r="D644" s="247">
        <f>'Resultaat 3'!K103</f>
        <v>0</v>
      </c>
      <c r="E644" s="248">
        <f>'Resultaat 3'!L103</f>
        <v>0</v>
      </c>
      <c r="F644" s="138" t="s">
        <v>265</v>
      </c>
      <c r="G644" s="247">
        <f ca="1">VLOOKUP(C644,Financiering!$AO$7:$AS$57,5,0)*E644</f>
        <v>0</v>
      </c>
      <c r="H644" s="249" t="str">
        <f t="shared" si="10"/>
        <v/>
      </c>
      <c r="I644" s="136" t="str">
        <f>'Resultaat 3'!$B$2</f>
        <v>Resultaat 3</v>
      </c>
      <c r="J644" s="138" t="str">
        <f>Deelnemersoverzicht!$C$6</f>
        <v>[wordt door RVO ingevuld]</v>
      </c>
      <c r="K644" s="259">
        <f>Deelnemersoverzicht!$C$9</f>
        <v>0</v>
      </c>
    </row>
    <row r="645" spans="1:11" x14ac:dyDescent="0.2">
      <c r="A645" s="258">
        <f>'Resultaat 3'!B104</f>
        <v>0</v>
      </c>
      <c r="B645" s="138" t="str">
        <f>IFERROR(VLOOKUP(C645,Deelnemersoverzicht!$C$16:$G$66,6,0),"")</f>
        <v/>
      </c>
      <c r="C645" s="138">
        <f>'Resultaat 3'!C104</f>
        <v>0</v>
      </c>
      <c r="D645" s="247">
        <f>'Resultaat 3'!K104</f>
        <v>0</v>
      </c>
      <c r="E645" s="248">
        <f>'Resultaat 3'!L104</f>
        <v>0</v>
      </c>
      <c r="F645" s="138" t="s">
        <v>265</v>
      </c>
      <c r="G645" s="247">
        <f ca="1">VLOOKUP(C645,Financiering!$AO$7:$AS$57,5,0)*E645</f>
        <v>0</v>
      </c>
      <c r="H645" s="249" t="str">
        <f t="shared" si="10"/>
        <v/>
      </c>
      <c r="I645" s="136" t="str">
        <f>'Resultaat 3'!$B$2</f>
        <v>Resultaat 3</v>
      </c>
      <c r="J645" s="138" t="str">
        <f>Deelnemersoverzicht!$C$6</f>
        <v>[wordt door RVO ingevuld]</v>
      </c>
      <c r="K645" s="259">
        <f>Deelnemersoverzicht!$C$9</f>
        <v>0</v>
      </c>
    </row>
    <row r="646" spans="1:11" x14ac:dyDescent="0.2">
      <c r="A646" s="258">
        <f>'Resultaat 3'!B105</f>
        <v>0</v>
      </c>
      <c r="B646" s="138" t="str">
        <f>IFERROR(VLOOKUP(C646,Deelnemersoverzicht!$C$16:$G$66,6,0),"")</f>
        <v/>
      </c>
      <c r="C646" s="138">
        <f>'Resultaat 3'!C105</f>
        <v>0</v>
      </c>
      <c r="D646" s="247">
        <f>'Resultaat 3'!K105</f>
        <v>0</v>
      </c>
      <c r="E646" s="248">
        <f>'Resultaat 3'!L105</f>
        <v>0</v>
      </c>
      <c r="F646" s="138" t="s">
        <v>265</v>
      </c>
      <c r="G646" s="247">
        <f ca="1">VLOOKUP(C646,Financiering!$AO$7:$AS$57,5,0)*E646</f>
        <v>0</v>
      </c>
      <c r="H646" s="249" t="str">
        <f t="shared" si="10"/>
        <v/>
      </c>
      <c r="I646" s="136" t="str">
        <f>'Resultaat 3'!$B$2</f>
        <v>Resultaat 3</v>
      </c>
      <c r="J646" s="138" t="str">
        <f>Deelnemersoverzicht!$C$6</f>
        <v>[wordt door RVO ingevuld]</v>
      </c>
      <c r="K646" s="259">
        <f>Deelnemersoverzicht!$C$9</f>
        <v>0</v>
      </c>
    </row>
    <row r="647" spans="1:11" x14ac:dyDescent="0.2">
      <c r="A647" s="258">
        <f>'Resultaat 3'!B106</f>
        <v>0</v>
      </c>
      <c r="B647" s="138" t="str">
        <f>IFERROR(VLOOKUP(C647,Deelnemersoverzicht!$C$16:$G$66,6,0),"")</f>
        <v/>
      </c>
      <c r="C647" s="138">
        <f>'Resultaat 3'!C106</f>
        <v>0</v>
      </c>
      <c r="D647" s="247">
        <f>'Resultaat 3'!K106</f>
        <v>0</v>
      </c>
      <c r="E647" s="248">
        <f>'Resultaat 3'!L106</f>
        <v>0</v>
      </c>
      <c r="F647" s="138" t="s">
        <v>265</v>
      </c>
      <c r="G647" s="247">
        <f ca="1">VLOOKUP(C647,Financiering!$AO$7:$AS$57,5,0)*E647</f>
        <v>0</v>
      </c>
      <c r="H647" s="249" t="str">
        <f t="shared" si="10"/>
        <v/>
      </c>
      <c r="I647" s="136" t="str">
        <f>'Resultaat 3'!$B$2</f>
        <v>Resultaat 3</v>
      </c>
      <c r="J647" s="138" t="str">
        <f>Deelnemersoverzicht!$C$6</f>
        <v>[wordt door RVO ingevuld]</v>
      </c>
      <c r="K647" s="259">
        <f>Deelnemersoverzicht!$C$9</f>
        <v>0</v>
      </c>
    </row>
    <row r="648" spans="1:11" x14ac:dyDescent="0.2">
      <c r="A648" s="258">
        <f>'Resultaat 3'!B107</f>
        <v>0</v>
      </c>
      <c r="B648" s="138" t="str">
        <f>IFERROR(VLOOKUP(C648,Deelnemersoverzicht!$C$16:$G$66,6,0),"")</f>
        <v/>
      </c>
      <c r="C648" s="138">
        <f>'Resultaat 3'!C107</f>
        <v>0</v>
      </c>
      <c r="D648" s="247">
        <f>'Resultaat 3'!K107</f>
        <v>0</v>
      </c>
      <c r="E648" s="248">
        <f>'Resultaat 3'!L107</f>
        <v>0</v>
      </c>
      <c r="F648" s="138" t="s">
        <v>265</v>
      </c>
      <c r="G648" s="247">
        <f ca="1">VLOOKUP(C648,Financiering!$AO$7:$AS$57,5,0)*E648</f>
        <v>0</v>
      </c>
      <c r="H648" s="249" t="str">
        <f t="shared" si="10"/>
        <v/>
      </c>
      <c r="I648" s="136" t="str">
        <f>'Resultaat 3'!$B$2</f>
        <v>Resultaat 3</v>
      </c>
      <c r="J648" s="138" t="str">
        <f>Deelnemersoverzicht!$C$6</f>
        <v>[wordt door RVO ingevuld]</v>
      </c>
      <c r="K648" s="259">
        <f>Deelnemersoverzicht!$C$9</f>
        <v>0</v>
      </c>
    </row>
    <row r="649" spans="1:11" x14ac:dyDescent="0.2">
      <c r="A649" s="258">
        <f>'Resultaat 3'!B108</f>
        <v>0</v>
      </c>
      <c r="B649" s="138" t="str">
        <f>IFERROR(VLOOKUP(C649,Deelnemersoverzicht!$C$16:$G$66,6,0),"")</f>
        <v/>
      </c>
      <c r="C649" s="138">
        <f>'Resultaat 3'!C108</f>
        <v>0</v>
      </c>
      <c r="D649" s="247">
        <f>'Resultaat 3'!K108</f>
        <v>0</v>
      </c>
      <c r="E649" s="248">
        <f>'Resultaat 3'!L108</f>
        <v>0</v>
      </c>
      <c r="F649" s="138" t="s">
        <v>265</v>
      </c>
      <c r="G649" s="247">
        <f ca="1">VLOOKUP(C649,Financiering!$AO$7:$AS$57,5,0)*E649</f>
        <v>0</v>
      </c>
      <c r="H649" s="249" t="str">
        <f t="shared" si="10"/>
        <v/>
      </c>
      <c r="I649" s="136" t="str">
        <f>'Resultaat 3'!$B$2</f>
        <v>Resultaat 3</v>
      </c>
      <c r="J649" s="138" t="str">
        <f>Deelnemersoverzicht!$C$6</f>
        <v>[wordt door RVO ingevuld]</v>
      </c>
      <c r="K649" s="259">
        <f>Deelnemersoverzicht!$C$9</f>
        <v>0</v>
      </c>
    </row>
    <row r="650" spans="1:11" x14ac:dyDescent="0.2">
      <c r="A650" s="258">
        <f>'Resultaat 3'!B109</f>
        <v>0</v>
      </c>
      <c r="B650" s="138" t="str">
        <f>IFERROR(VLOOKUP(C650,Deelnemersoverzicht!$C$16:$G$66,6,0),"")</f>
        <v/>
      </c>
      <c r="C650" s="138">
        <f>'Resultaat 3'!C109</f>
        <v>0</v>
      </c>
      <c r="D650" s="247">
        <f>'Resultaat 3'!K109</f>
        <v>0</v>
      </c>
      <c r="E650" s="248">
        <f>'Resultaat 3'!L109</f>
        <v>0</v>
      </c>
      <c r="F650" s="138" t="s">
        <v>265</v>
      </c>
      <c r="G650" s="247">
        <f ca="1">VLOOKUP(C650,Financiering!$AO$7:$AS$57,5,0)*E650</f>
        <v>0</v>
      </c>
      <c r="H650" s="249" t="str">
        <f t="shared" si="10"/>
        <v/>
      </c>
      <c r="I650" s="136" t="str">
        <f>'Resultaat 3'!$B$2</f>
        <v>Resultaat 3</v>
      </c>
      <c r="J650" s="138" t="str">
        <f>Deelnemersoverzicht!$C$6</f>
        <v>[wordt door RVO ingevuld]</v>
      </c>
      <c r="K650" s="259">
        <f>Deelnemersoverzicht!$C$9</f>
        <v>0</v>
      </c>
    </row>
    <row r="651" spans="1:11" x14ac:dyDescent="0.2">
      <c r="A651" s="258">
        <f>'Resultaat 3'!B110</f>
        <v>0</v>
      </c>
      <c r="B651" s="138" t="str">
        <f>IFERROR(VLOOKUP(C651,Deelnemersoverzicht!$C$16:$G$66,6,0),"")</f>
        <v/>
      </c>
      <c r="C651" s="138">
        <f>'Resultaat 3'!C110</f>
        <v>0</v>
      </c>
      <c r="D651" s="247">
        <f>'Resultaat 3'!K110</f>
        <v>0</v>
      </c>
      <c r="E651" s="248">
        <f>'Resultaat 3'!L110</f>
        <v>0</v>
      </c>
      <c r="F651" s="138" t="s">
        <v>265</v>
      </c>
      <c r="G651" s="247">
        <f ca="1">VLOOKUP(C651,Financiering!$AO$7:$AS$57,5,0)*E651</f>
        <v>0</v>
      </c>
      <c r="H651" s="249" t="str">
        <f t="shared" si="10"/>
        <v/>
      </c>
      <c r="I651" s="136" t="str">
        <f>'Resultaat 3'!$B$2</f>
        <v>Resultaat 3</v>
      </c>
      <c r="J651" s="138" t="str">
        <f>Deelnemersoverzicht!$C$6</f>
        <v>[wordt door RVO ingevuld]</v>
      </c>
      <c r="K651" s="259">
        <f>Deelnemersoverzicht!$C$9</f>
        <v>0</v>
      </c>
    </row>
    <row r="652" spans="1:11" x14ac:dyDescent="0.2">
      <c r="A652" s="258">
        <f>'Resultaat 3'!B111</f>
        <v>0</v>
      </c>
      <c r="B652" s="138" t="str">
        <f>IFERROR(VLOOKUP(C652,Deelnemersoverzicht!$C$16:$G$66,6,0),"")</f>
        <v/>
      </c>
      <c r="C652" s="138">
        <f>'Resultaat 3'!C111</f>
        <v>0</v>
      </c>
      <c r="D652" s="247">
        <f>'Resultaat 3'!K111</f>
        <v>0</v>
      </c>
      <c r="E652" s="248">
        <f>'Resultaat 3'!L111</f>
        <v>0</v>
      </c>
      <c r="F652" s="138" t="s">
        <v>265</v>
      </c>
      <c r="G652" s="247">
        <f ca="1">VLOOKUP(C652,Financiering!$AO$7:$AS$57,5,0)*E652</f>
        <v>0</v>
      </c>
      <c r="H652" s="249" t="str">
        <f t="shared" si="10"/>
        <v/>
      </c>
      <c r="I652" s="136" t="str">
        <f>'Resultaat 3'!$B$2</f>
        <v>Resultaat 3</v>
      </c>
      <c r="J652" s="138" t="str">
        <f>Deelnemersoverzicht!$C$6</f>
        <v>[wordt door RVO ingevuld]</v>
      </c>
      <c r="K652" s="259">
        <f>Deelnemersoverzicht!$C$9</f>
        <v>0</v>
      </c>
    </row>
    <row r="653" spans="1:11" x14ac:dyDescent="0.2">
      <c r="A653" s="258">
        <f>'Resultaat 3'!B112</f>
        <v>0</v>
      </c>
      <c r="B653" s="138" t="str">
        <f>IFERROR(VLOOKUP(C653,Deelnemersoverzicht!$C$16:$G$66,6,0),"")</f>
        <v/>
      </c>
      <c r="C653" s="138">
        <f>'Resultaat 3'!C112</f>
        <v>0</v>
      </c>
      <c r="D653" s="247">
        <f>'Resultaat 3'!K112</f>
        <v>0</v>
      </c>
      <c r="E653" s="248">
        <f>'Resultaat 3'!L112</f>
        <v>0</v>
      </c>
      <c r="F653" s="138" t="s">
        <v>265</v>
      </c>
      <c r="G653" s="247">
        <f ca="1">VLOOKUP(C653,Financiering!$AO$7:$AS$57,5,0)*E653</f>
        <v>0</v>
      </c>
      <c r="H653" s="249" t="str">
        <f t="shared" si="10"/>
        <v/>
      </c>
      <c r="I653" s="136" t="str">
        <f>'Resultaat 3'!$B$2</f>
        <v>Resultaat 3</v>
      </c>
      <c r="J653" s="138" t="str">
        <f>Deelnemersoverzicht!$C$6</f>
        <v>[wordt door RVO ingevuld]</v>
      </c>
      <c r="K653" s="259">
        <f>Deelnemersoverzicht!$C$9</f>
        <v>0</v>
      </c>
    </row>
    <row r="654" spans="1:11" x14ac:dyDescent="0.2">
      <c r="A654" s="258">
        <f>'Resultaat 3'!B113</f>
        <v>0</v>
      </c>
      <c r="B654" s="138" t="str">
        <f>IFERROR(VLOOKUP(C654,Deelnemersoverzicht!$C$16:$G$66,6,0),"")</f>
        <v/>
      </c>
      <c r="C654" s="138">
        <f>'Resultaat 3'!C113</f>
        <v>0</v>
      </c>
      <c r="D654" s="247">
        <f>'Resultaat 3'!K113</f>
        <v>0</v>
      </c>
      <c r="E654" s="248">
        <f>'Resultaat 3'!L113</f>
        <v>0</v>
      </c>
      <c r="F654" s="138" t="s">
        <v>265</v>
      </c>
      <c r="G654" s="247">
        <f ca="1">VLOOKUP(C654,Financiering!$AO$7:$AS$57,5,0)*E654</f>
        <v>0</v>
      </c>
      <c r="H654" s="249" t="str">
        <f t="shared" si="10"/>
        <v/>
      </c>
      <c r="I654" s="136" t="str">
        <f>'Resultaat 3'!$B$2</f>
        <v>Resultaat 3</v>
      </c>
      <c r="J654" s="138" t="str">
        <f>Deelnemersoverzicht!$C$6</f>
        <v>[wordt door RVO ingevuld]</v>
      </c>
      <c r="K654" s="259">
        <f>Deelnemersoverzicht!$C$9</f>
        <v>0</v>
      </c>
    </row>
    <row r="655" spans="1:11" x14ac:dyDescent="0.2">
      <c r="A655" s="258">
        <f>'Resultaat 3'!B114</f>
        <v>0</v>
      </c>
      <c r="B655" s="138" t="str">
        <f>IFERROR(VLOOKUP(C655,Deelnemersoverzicht!$C$16:$G$66,6,0),"")</f>
        <v/>
      </c>
      <c r="C655" s="138">
        <f>'Resultaat 3'!C114</f>
        <v>0</v>
      </c>
      <c r="D655" s="247">
        <f>'Resultaat 3'!K114</f>
        <v>0</v>
      </c>
      <c r="E655" s="248">
        <f>'Resultaat 3'!L114</f>
        <v>0</v>
      </c>
      <c r="F655" s="138" t="s">
        <v>265</v>
      </c>
      <c r="G655" s="247">
        <f ca="1">VLOOKUP(C655,Financiering!$AO$7:$AS$57,5,0)*E655</f>
        <v>0</v>
      </c>
      <c r="H655" s="249" t="str">
        <f t="shared" si="10"/>
        <v/>
      </c>
      <c r="I655" s="136" t="str">
        <f>'Resultaat 3'!$B$2</f>
        <v>Resultaat 3</v>
      </c>
      <c r="J655" s="138" t="str">
        <f>Deelnemersoverzicht!$C$6</f>
        <v>[wordt door RVO ingevuld]</v>
      </c>
      <c r="K655" s="259">
        <f>Deelnemersoverzicht!$C$9</f>
        <v>0</v>
      </c>
    </row>
    <row r="656" spans="1:11" x14ac:dyDescent="0.2">
      <c r="A656" s="258">
        <f>'Resultaat 3'!B115</f>
        <v>0</v>
      </c>
      <c r="B656" s="138" t="str">
        <f>IFERROR(VLOOKUP(C656,Deelnemersoverzicht!$C$16:$G$66,6,0),"")</f>
        <v/>
      </c>
      <c r="C656" s="138">
        <f>'Resultaat 3'!C115</f>
        <v>0</v>
      </c>
      <c r="D656" s="247">
        <f>'Resultaat 3'!K115</f>
        <v>0</v>
      </c>
      <c r="E656" s="248">
        <f>'Resultaat 3'!L115</f>
        <v>0</v>
      </c>
      <c r="F656" s="138" t="s">
        <v>265</v>
      </c>
      <c r="G656" s="247">
        <f ca="1">VLOOKUP(C656,Financiering!$AO$7:$AS$57,5,0)*E656</f>
        <v>0</v>
      </c>
      <c r="H656" s="249" t="str">
        <f t="shared" si="10"/>
        <v/>
      </c>
      <c r="I656" s="136" t="str">
        <f>'Resultaat 3'!$B$2</f>
        <v>Resultaat 3</v>
      </c>
      <c r="J656" s="138" t="str">
        <f>Deelnemersoverzicht!$C$6</f>
        <v>[wordt door RVO ingevuld]</v>
      </c>
      <c r="K656" s="259">
        <f>Deelnemersoverzicht!$C$9</f>
        <v>0</v>
      </c>
    </row>
    <row r="657" spans="1:11" x14ac:dyDescent="0.2">
      <c r="A657" s="258">
        <f>'Resultaat 3'!B116</f>
        <v>0</v>
      </c>
      <c r="B657" s="138" t="str">
        <f>IFERROR(VLOOKUP(C657,Deelnemersoverzicht!$C$16:$G$66,6,0),"")</f>
        <v/>
      </c>
      <c r="C657" s="138">
        <f>'Resultaat 3'!C116</f>
        <v>0</v>
      </c>
      <c r="D657" s="247">
        <f>'Resultaat 3'!K116</f>
        <v>0</v>
      </c>
      <c r="E657" s="248">
        <f>'Resultaat 3'!L116</f>
        <v>0</v>
      </c>
      <c r="F657" s="138" t="s">
        <v>265</v>
      </c>
      <c r="G657" s="247">
        <f ca="1">VLOOKUP(C657,Financiering!$AO$7:$AS$57,5,0)*E657</f>
        <v>0</v>
      </c>
      <c r="H657" s="249" t="str">
        <f t="shared" si="10"/>
        <v/>
      </c>
      <c r="I657" s="136" t="str">
        <f>'Resultaat 3'!$B$2</f>
        <v>Resultaat 3</v>
      </c>
      <c r="J657" s="138" t="str">
        <f>Deelnemersoverzicht!$C$6</f>
        <v>[wordt door RVO ingevuld]</v>
      </c>
      <c r="K657" s="259">
        <f>Deelnemersoverzicht!$C$9</f>
        <v>0</v>
      </c>
    </row>
    <row r="658" spans="1:11" x14ac:dyDescent="0.2">
      <c r="A658" s="258">
        <f>'Resultaat 3'!B117</f>
        <v>0</v>
      </c>
      <c r="B658" s="138" t="str">
        <f>IFERROR(VLOOKUP(C658,Deelnemersoverzicht!$C$16:$G$66,6,0),"")</f>
        <v/>
      </c>
      <c r="C658" s="138">
        <f>'Resultaat 3'!C117</f>
        <v>0</v>
      </c>
      <c r="D658" s="247">
        <f>'Resultaat 3'!K117</f>
        <v>0</v>
      </c>
      <c r="E658" s="248">
        <f>'Resultaat 3'!L117</f>
        <v>0</v>
      </c>
      <c r="F658" s="138" t="s">
        <v>265</v>
      </c>
      <c r="G658" s="247">
        <f ca="1">VLOOKUP(C658,Financiering!$AO$7:$AS$57,5,0)*E658</f>
        <v>0</v>
      </c>
      <c r="H658" s="249" t="str">
        <f t="shared" si="10"/>
        <v/>
      </c>
      <c r="I658" s="136" t="str">
        <f>'Resultaat 3'!$B$2</f>
        <v>Resultaat 3</v>
      </c>
      <c r="J658" s="138" t="str">
        <f>Deelnemersoverzicht!$C$6</f>
        <v>[wordt door RVO ingevuld]</v>
      </c>
      <c r="K658" s="259">
        <f>Deelnemersoverzicht!$C$9</f>
        <v>0</v>
      </c>
    </row>
    <row r="659" spans="1:11" x14ac:dyDescent="0.2">
      <c r="A659" s="258">
        <f>'Resultaat 3'!B118</f>
        <v>0</v>
      </c>
      <c r="B659" s="138" t="str">
        <f>IFERROR(VLOOKUP(C659,Deelnemersoverzicht!$C$16:$G$66,6,0),"")</f>
        <v/>
      </c>
      <c r="C659" s="138">
        <f>'Resultaat 3'!C118</f>
        <v>0</v>
      </c>
      <c r="D659" s="247">
        <f>'Resultaat 3'!K118</f>
        <v>0</v>
      </c>
      <c r="E659" s="248">
        <f>'Resultaat 3'!L118</f>
        <v>0</v>
      </c>
      <c r="F659" s="138" t="s">
        <v>265</v>
      </c>
      <c r="G659" s="247">
        <f ca="1">VLOOKUP(C659,Financiering!$AO$7:$AS$57,5,0)*E659</f>
        <v>0</v>
      </c>
      <c r="H659" s="249" t="str">
        <f t="shared" si="10"/>
        <v/>
      </c>
      <c r="I659" s="136" t="str">
        <f>'Resultaat 3'!$B$2</f>
        <v>Resultaat 3</v>
      </c>
      <c r="J659" s="138" t="str">
        <f>Deelnemersoverzicht!$C$6</f>
        <v>[wordt door RVO ingevuld]</v>
      </c>
      <c r="K659" s="259">
        <f>Deelnemersoverzicht!$C$9</f>
        <v>0</v>
      </c>
    </row>
    <row r="660" spans="1:11" x14ac:dyDescent="0.2">
      <c r="A660" s="258">
        <f>'Resultaat 3'!B119</f>
        <v>0</v>
      </c>
      <c r="B660" s="138" t="str">
        <f>IFERROR(VLOOKUP(C660,Deelnemersoverzicht!$C$16:$G$66,6,0),"")</f>
        <v/>
      </c>
      <c r="C660" s="138">
        <f>'Resultaat 3'!C119</f>
        <v>0</v>
      </c>
      <c r="D660" s="247">
        <f>'Resultaat 3'!K119</f>
        <v>0</v>
      </c>
      <c r="E660" s="248">
        <f>'Resultaat 3'!L119</f>
        <v>0</v>
      </c>
      <c r="F660" s="138" t="s">
        <v>265</v>
      </c>
      <c r="G660" s="247">
        <f ca="1">VLOOKUP(C660,Financiering!$AO$7:$AS$57,5,0)*E660</f>
        <v>0</v>
      </c>
      <c r="H660" s="249" t="str">
        <f t="shared" si="10"/>
        <v/>
      </c>
      <c r="I660" s="136" t="str">
        <f>'Resultaat 3'!$B$2</f>
        <v>Resultaat 3</v>
      </c>
      <c r="J660" s="138" t="str">
        <f>Deelnemersoverzicht!$C$6</f>
        <v>[wordt door RVO ingevuld]</v>
      </c>
      <c r="K660" s="259">
        <f>Deelnemersoverzicht!$C$9</f>
        <v>0</v>
      </c>
    </row>
    <row r="661" spans="1:11" x14ac:dyDescent="0.2">
      <c r="A661" s="258">
        <f>'Resultaat 3'!B120</f>
        <v>0</v>
      </c>
      <c r="B661" s="138" t="str">
        <f>IFERROR(VLOOKUP(C661,Deelnemersoverzicht!$C$16:$G$66,6,0),"")</f>
        <v/>
      </c>
      <c r="C661" s="138">
        <f>'Resultaat 3'!C120</f>
        <v>0</v>
      </c>
      <c r="D661" s="247">
        <f>'Resultaat 3'!K120</f>
        <v>0</v>
      </c>
      <c r="E661" s="248">
        <f>'Resultaat 3'!L120</f>
        <v>0</v>
      </c>
      <c r="F661" s="138" t="s">
        <v>265</v>
      </c>
      <c r="G661" s="247">
        <f ca="1">VLOOKUP(C661,Financiering!$AO$7:$AS$57,5,0)*E661</f>
        <v>0</v>
      </c>
      <c r="H661" s="249" t="str">
        <f t="shared" si="10"/>
        <v/>
      </c>
      <c r="I661" s="136" t="str">
        <f>'Resultaat 3'!$B$2</f>
        <v>Resultaat 3</v>
      </c>
      <c r="J661" s="138" t="str">
        <f>Deelnemersoverzicht!$C$6</f>
        <v>[wordt door RVO ingevuld]</v>
      </c>
      <c r="K661" s="259">
        <f>Deelnemersoverzicht!$C$9</f>
        <v>0</v>
      </c>
    </row>
    <row r="662" spans="1:11" x14ac:dyDescent="0.2">
      <c r="A662" s="258">
        <f>'Resultaat 3'!B121</f>
        <v>0</v>
      </c>
      <c r="B662" s="138" t="str">
        <f>IFERROR(VLOOKUP(C662,Deelnemersoverzicht!$C$16:$G$66,6,0),"")</f>
        <v/>
      </c>
      <c r="C662" s="138">
        <f>'Resultaat 3'!C121</f>
        <v>0</v>
      </c>
      <c r="D662" s="247">
        <f>'Resultaat 3'!K121</f>
        <v>0</v>
      </c>
      <c r="E662" s="248">
        <f>'Resultaat 3'!L121</f>
        <v>0</v>
      </c>
      <c r="F662" s="138" t="s">
        <v>265</v>
      </c>
      <c r="G662" s="247">
        <f ca="1">VLOOKUP(C662,Financiering!$AO$7:$AS$57,5,0)*E662</f>
        <v>0</v>
      </c>
      <c r="H662" s="249" t="str">
        <f t="shared" si="10"/>
        <v/>
      </c>
      <c r="I662" s="136" t="str">
        <f>'Resultaat 3'!$B$2</f>
        <v>Resultaat 3</v>
      </c>
      <c r="J662" s="138" t="str">
        <f>Deelnemersoverzicht!$C$6</f>
        <v>[wordt door RVO ingevuld]</v>
      </c>
      <c r="K662" s="259">
        <f>Deelnemersoverzicht!$C$9</f>
        <v>0</v>
      </c>
    </row>
    <row r="663" spans="1:11" x14ac:dyDescent="0.2">
      <c r="A663" s="258">
        <f>'Resultaat 3'!B122</f>
        <v>0</v>
      </c>
      <c r="B663" s="138" t="str">
        <f>IFERROR(VLOOKUP(C663,Deelnemersoverzicht!$C$16:$G$66,6,0),"")</f>
        <v/>
      </c>
      <c r="C663" s="138">
        <f>'Resultaat 3'!C122</f>
        <v>0</v>
      </c>
      <c r="D663" s="247">
        <f>'Resultaat 3'!K122</f>
        <v>0</v>
      </c>
      <c r="E663" s="248">
        <f>'Resultaat 3'!L122</f>
        <v>0</v>
      </c>
      <c r="F663" s="138" t="s">
        <v>265</v>
      </c>
      <c r="G663" s="247">
        <f ca="1">VLOOKUP(C663,Financiering!$AO$7:$AS$57,5,0)*E663</f>
        <v>0</v>
      </c>
      <c r="H663" s="249" t="str">
        <f t="shared" si="10"/>
        <v/>
      </c>
      <c r="I663" s="136" t="str">
        <f>'Resultaat 3'!$B$2</f>
        <v>Resultaat 3</v>
      </c>
      <c r="J663" s="138" t="str">
        <f>Deelnemersoverzicht!$C$6</f>
        <v>[wordt door RVO ingevuld]</v>
      </c>
      <c r="K663" s="259">
        <f>Deelnemersoverzicht!$C$9</f>
        <v>0</v>
      </c>
    </row>
    <row r="664" spans="1:11" x14ac:dyDescent="0.2">
      <c r="A664" s="258">
        <f>'Resultaat 3'!B123</f>
        <v>0</v>
      </c>
      <c r="B664" s="138" t="str">
        <f>IFERROR(VLOOKUP(C664,Deelnemersoverzicht!$C$16:$G$66,6,0),"")</f>
        <v/>
      </c>
      <c r="C664" s="138">
        <f>'Resultaat 3'!C123</f>
        <v>0</v>
      </c>
      <c r="D664" s="247">
        <f>'Resultaat 3'!K123</f>
        <v>0</v>
      </c>
      <c r="E664" s="248">
        <f>'Resultaat 3'!L123</f>
        <v>0</v>
      </c>
      <c r="F664" s="138" t="s">
        <v>265</v>
      </c>
      <c r="G664" s="247">
        <f ca="1">VLOOKUP(C664,Financiering!$AO$7:$AS$57,5,0)*E664</f>
        <v>0</v>
      </c>
      <c r="H664" s="249" t="str">
        <f t="shared" si="10"/>
        <v/>
      </c>
      <c r="I664" s="136" t="str">
        <f>'Resultaat 3'!$B$2</f>
        <v>Resultaat 3</v>
      </c>
      <c r="J664" s="138" t="str">
        <f>Deelnemersoverzicht!$C$6</f>
        <v>[wordt door RVO ingevuld]</v>
      </c>
      <c r="K664" s="259">
        <f>Deelnemersoverzicht!$C$9</f>
        <v>0</v>
      </c>
    </row>
    <row r="665" spans="1:11" x14ac:dyDescent="0.2">
      <c r="A665" s="258">
        <f>'Resultaat 3'!B124</f>
        <v>0</v>
      </c>
      <c r="B665" s="138" t="str">
        <f>IFERROR(VLOOKUP(C665,Deelnemersoverzicht!$C$16:$G$66,6,0),"")</f>
        <v/>
      </c>
      <c r="C665" s="138">
        <f>'Resultaat 3'!C124</f>
        <v>0</v>
      </c>
      <c r="D665" s="247">
        <f>'Resultaat 3'!K124</f>
        <v>0</v>
      </c>
      <c r="E665" s="248">
        <f>'Resultaat 3'!L124</f>
        <v>0</v>
      </c>
      <c r="F665" s="138" t="s">
        <v>265</v>
      </c>
      <c r="G665" s="247">
        <f ca="1">VLOOKUP(C665,Financiering!$AO$7:$AS$57,5,0)*E665</f>
        <v>0</v>
      </c>
      <c r="H665" s="249" t="str">
        <f t="shared" si="10"/>
        <v/>
      </c>
      <c r="I665" s="136" t="str">
        <f>'Resultaat 3'!$B$2</f>
        <v>Resultaat 3</v>
      </c>
      <c r="J665" s="138" t="str">
        <f>Deelnemersoverzicht!$C$6</f>
        <v>[wordt door RVO ingevuld]</v>
      </c>
      <c r="K665" s="259">
        <f>Deelnemersoverzicht!$C$9</f>
        <v>0</v>
      </c>
    </row>
    <row r="666" spans="1:11" x14ac:dyDescent="0.2">
      <c r="A666" s="258">
        <f>'Resultaat 3'!B125</f>
        <v>0</v>
      </c>
      <c r="B666" s="138" t="str">
        <f>IFERROR(VLOOKUP(C666,Deelnemersoverzicht!$C$16:$G$66,6,0),"")</f>
        <v/>
      </c>
      <c r="C666" s="138">
        <f>'Resultaat 3'!C125</f>
        <v>0</v>
      </c>
      <c r="D666" s="247">
        <f>'Resultaat 3'!K125</f>
        <v>0</v>
      </c>
      <c r="E666" s="248">
        <f>'Resultaat 3'!L125</f>
        <v>0</v>
      </c>
      <c r="F666" s="138" t="s">
        <v>265</v>
      </c>
      <c r="G666" s="247">
        <f ca="1">VLOOKUP(C666,Financiering!$AO$7:$AS$57,5,0)*E666</f>
        <v>0</v>
      </c>
      <c r="H666" s="249" t="str">
        <f t="shared" si="10"/>
        <v/>
      </c>
      <c r="I666" s="136" t="str">
        <f>'Resultaat 3'!$B$2</f>
        <v>Resultaat 3</v>
      </c>
      <c r="J666" s="138" t="str">
        <f>Deelnemersoverzicht!$C$6</f>
        <v>[wordt door RVO ingevuld]</v>
      </c>
      <c r="K666" s="259">
        <f>Deelnemersoverzicht!$C$9</f>
        <v>0</v>
      </c>
    </row>
    <row r="667" spans="1:11" x14ac:dyDescent="0.2">
      <c r="A667" s="258">
        <f>'Resultaat 3'!B126</f>
        <v>0</v>
      </c>
      <c r="B667" s="138" t="str">
        <f>IFERROR(VLOOKUP(C667,Deelnemersoverzicht!$C$16:$G$66,6,0),"")</f>
        <v/>
      </c>
      <c r="C667" s="138">
        <f>'Resultaat 3'!C126</f>
        <v>0</v>
      </c>
      <c r="D667" s="247">
        <f>'Resultaat 3'!K126</f>
        <v>0</v>
      </c>
      <c r="E667" s="248">
        <f>'Resultaat 3'!L126</f>
        <v>0</v>
      </c>
      <c r="F667" s="138" t="s">
        <v>265</v>
      </c>
      <c r="G667" s="247">
        <f ca="1">VLOOKUP(C667,Financiering!$AO$7:$AS$57,5,0)*E667</f>
        <v>0</v>
      </c>
      <c r="H667" s="249" t="str">
        <f t="shared" si="10"/>
        <v/>
      </c>
      <c r="I667" s="136" t="str">
        <f>'Resultaat 3'!$B$2</f>
        <v>Resultaat 3</v>
      </c>
      <c r="J667" s="138" t="str">
        <f>Deelnemersoverzicht!$C$6</f>
        <v>[wordt door RVO ingevuld]</v>
      </c>
      <c r="K667" s="259">
        <f>Deelnemersoverzicht!$C$9</f>
        <v>0</v>
      </c>
    </row>
    <row r="668" spans="1:11" x14ac:dyDescent="0.2">
      <c r="A668" s="258">
        <f>'Resultaat 3'!B127</f>
        <v>0</v>
      </c>
      <c r="B668" s="138" t="str">
        <f>IFERROR(VLOOKUP(C668,Deelnemersoverzicht!$C$16:$G$66,6,0),"")</f>
        <v/>
      </c>
      <c r="C668" s="138">
        <f>'Resultaat 3'!C127</f>
        <v>0</v>
      </c>
      <c r="D668" s="247">
        <f>'Resultaat 3'!K127</f>
        <v>0</v>
      </c>
      <c r="E668" s="248">
        <f>'Resultaat 3'!L127</f>
        <v>0</v>
      </c>
      <c r="F668" s="138" t="s">
        <v>265</v>
      </c>
      <c r="G668" s="247">
        <f ca="1">VLOOKUP(C668,Financiering!$AO$7:$AS$57,5,0)*E668</f>
        <v>0</v>
      </c>
      <c r="H668" s="249" t="str">
        <f t="shared" si="10"/>
        <v/>
      </c>
      <c r="I668" s="136" t="str">
        <f>'Resultaat 3'!$B$2</f>
        <v>Resultaat 3</v>
      </c>
      <c r="J668" s="138" t="str">
        <f>Deelnemersoverzicht!$C$6</f>
        <v>[wordt door RVO ingevuld]</v>
      </c>
      <c r="K668" s="259">
        <f>Deelnemersoverzicht!$C$9</f>
        <v>0</v>
      </c>
    </row>
    <row r="669" spans="1:11" x14ac:dyDescent="0.2">
      <c r="A669" s="258">
        <f>'Resultaat 3'!B128</f>
        <v>0</v>
      </c>
      <c r="B669" s="138" t="str">
        <f>IFERROR(VLOOKUP(C669,Deelnemersoverzicht!$C$16:$G$66,6,0),"")</f>
        <v/>
      </c>
      <c r="C669" s="138">
        <f>'Resultaat 3'!C128</f>
        <v>0</v>
      </c>
      <c r="D669" s="247">
        <f>'Resultaat 3'!K128</f>
        <v>0</v>
      </c>
      <c r="E669" s="248">
        <f>'Resultaat 3'!L128</f>
        <v>0</v>
      </c>
      <c r="F669" s="138" t="s">
        <v>265</v>
      </c>
      <c r="G669" s="247">
        <f ca="1">VLOOKUP(C669,Financiering!$AO$7:$AS$57,5,0)*E669</f>
        <v>0</v>
      </c>
      <c r="H669" s="249" t="str">
        <f t="shared" si="10"/>
        <v/>
      </c>
      <c r="I669" s="136" t="str">
        <f>'Resultaat 3'!$B$2</f>
        <v>Resultaat 3</v>
      </c>
      <c r="J669" s="138" t="str">
        <f>Deelnemersoverzicht!$C$6</f>
        <v>[wordt door RVO ingevuld]</v>
      </c>
      <c r="K669" s="259">
        <f>Deelnemersoverzicht!$C$9</f>
        <v>0</v>
      </c>
    </row>
    <row r="670" spans="1:11" x14ac:dyDescent="0.2">
      <c r="A670" s="258">
        <f>'Resultaat 3'!B129</f>
        <v>0</v>
      </c>
      <c r="B670" s="138" t="str">
        <f>IFERROR(VLOOKUP(C670,Deelnemersoverzicht!$C$16:$G$66,6,0),"")</f>
        <v/>
      </c>
      <c r="C670" s="138">
        <f>'Resultaat 3'!C129</f>
        <v>0</v>
      </c>
      <c r="D670" s="247">
        <f>'Resultaat 3'!K129</f>
        <v>0</v>
      </c>
      <c r="E670" s="248">
        <f>'Resultaat 3'!L129</f>
        <v>0</v>
      </c>
      <c r="F670" s="138" t="s">
        <v>265</v>
      </c>
      <c r="G670" s="247">
        <f ca="1">VLOOKUP(C670,Financiering!$AO$7:$AS$57,5,0)*E670</f>
        <v>0</v>
      </c>
      <c r="H670" s="249" t="str">
        <f t="shared" si="10"/>
        <v/>
      </c>
      <c r="I670" s="136" t="str">
        <f>'Resultaat 3'!$B$2</f>
        <v>Resultaat 3</v>
      </c>
      <c r="J670" s="138" t="str">
        <f>Deelnemersoverzicht!$C$6</f>
        <v>[wordt door RVO ingevuld]</v>
      </c>
      <c r="K670" s="259">
        <f>Deelnemersoverzicht!$C$9</f>
        <v>0</v>
      </c>
    </row>
    <row r="671" spans="1:11" x14ac:dyDescent="0.2">
      <c r="A671" s="258">
        <f>'Resultaat 3'!B130</f>
        <v>0</v>
      </c>
      <c r="B671" s="138" t="str">
        <f>IFERROR(VLOOKUP(C671,Deelnemersoverzicht!$C$16:$G$66,6,0),"")</f>
        <v/>
      </c>
      <c r="C671" s="138">
        <f>'Resultaat 3'!C130</f>
        <v>0</v>
      </c>
      <c r="D671" s="247">
        <f>'Resultaat 3'!K130</f>
        <v>0</v>
      </c>
      <c r="E671" s="248">
        <f>'Resultaat 3'!L130</f>
        <v>0</v>
      </c>
      <c r="F671" s="138" t="s">
        <v>265</v>
      </c>
      <c r="G671" s="247">
        <f ca="1">VLOOKUP(C671,Financiering!$AO$7:$AS$57,5,0)*E671</f>
        <v>0</v>
      </c>
      <c r="H671" s="249" t="str">
        <f t="shared" si="10"/>
        <v/>
      </c>
      <c r="I671" s="136" t="str">
        <f>'Resultaat 3'!$B$2</f>
        <v>Resultaat 3</v>
      </c>
      <c r="J671" s="138" t="str">
        <f>Deelnemersoverzicht!$C$6</f>
        <v>[wordt door RVO ingevuld]</v>
      </c>
      <c r="K671" s="259">
        <f>Deelnemersoverzicht!$C$9</f>
        <v>0</v>
      </c>
    </row>
    <row r="672" spans="1:11" x14ac:dyDescent="0.2">
      <c r="A672" s="258">
        <f>'Resultaat 3'!B131</f>
        <v>0</v>
      </c>
      <c r="B672" s="138" t="str">
        <f>IFERROR(VLOOKUP(C672,Deelnemersoverzicht!$C$16:$G$66,6,0),"")</f>
        <v/>
      </c>
      <c r="C672" s="138">
        <f>'Resultaat 3'!C131</f>
        <v>0</v>
      </c>
      <c r="D672" s="247">
        <f>'Resultaat 3'!K131</f>
        <v>0</v>
      </c>
      <c r="E672" s="248">
        <f>'Resultaat 3'!L131</f>
        <v>0</v>
      </c>
      <c r="F672" s="138" t="s">
        <v>265</v>
      </c>
      <c r="G672" s="247">
        <f ca="1">VLOOKUP(C672,Financiering!$AO$7:$AS$57,5,0)*E672</f>
        <v>0</v>
      </c>
      <c r="H672" s="249" t="str">
        <f t="shared" si="10"/>
        <v/>
      </c>
      <c r="I672" s="136" t="str">
        <f>'Resultaat 3'!$B$2</f>
        <v>Resultaat 3</v>
      </c>
      <c r="J672" s="138" t="str">
        <f>Deelnemersoverzicht!$C$6</f>
        <v>[wordt door RVO ingevuld]</v>
      </c>
      <c r="K672" s="259">
        <f>Deelnemersoverzicht!$C$9</f>
        <v>0</v>
      </c>
    </row>
    <row r="673" spans="1:11" x14ac:dyDescent="0.2">
      <c r="A673" s="258">
        <f>'Resultaat 3'!B132</f>
        <v>0</v>
      </c>
      <c r="B673" s="138" t="str">
        <f>IFERROR(VLOOKUP(C673,Deelnemersoverzicht!$C$16:$G$66,6,0),"")</f>
        <v/>
      </c>
      <c r="C673" s="138">
        <f>'Resultaat 3'!C132</f>
        <v>0</v>
      </c>
      <c r="D673" s="247">
        <f>'Resultaat 3'!K132</f>
        <v>0</v>
      </c>
      <c r="E673" s="248">
        <f>'Resultaat 3'!L132</f>
        <v>0</v>
      </c>
      <c r="F673" s="138" t="s">
        <v>265</v>
      </c>
      <c r="G673" s="247">
        <f ca="1">VLOOKUP(C673,Financiering!$AO$7:$AS$57,5,0)*E673</f>
        <v>0</v>
      </c>
      <c r="H673" s="249" t="str">
        <f t="shared" si="10"/>
        <v/>
      </c>
      <c r="I673" s="136" t="str">
        <f>'Resultaat 3'!$B$2</f>
        <v>Resultaat 3</v>
      </c>
      <c r="J673" s="138" t="str">
        <f>Deelnemersoverzicht!$C$6</f>
        <v>[wordt door RVO ingevuld]</v>
      </c>
      <c r="K673" s="259">
        <f>Deelnemersoverzicht!$C$9</f>
        <v>0</v>
      </c>
    </row>
    <row r="674" spans="1:11" x14ac:dyDescent="0.2">
      <c r="A674" s="258">
        <f>'Resultaat 3'!B133</f>
        <v>0</v>
      </c>
      <c r="B674" s="138" t="str">
        <f>IFERROR(VLOOKUP(C674,Deelnemersoverzicht!$C$16:$G$66,6,0),"")</f>
        <v/>
      </c>
      <c r="C674" s="138">
        <f>'Resultaat 3'!C133</f>
        <v>0</v>
      </c>
      <c r="D674" s="247">
        <f>'Resultaat 3'!K133</f>
        <v>0</v>
      </c>
      <c r="E674" s="248">
        <f>'Resultaat 3'!L133</f>
        <v>0</v>
      </c>
      <c r="F674" s="138" t="s">
        <v>265</v>
      </c>
      <c r="G674" s="247">
        <f ca="1">VLOOKUP(C674,Financiering!$AO$7:$AS$57,5,0)*E674</f>
        <v>0</v>
      </c>
      <c r="H674" s="249" t="str">
        <f t="shared" si="10"/>
        <v/>
      </c>
      <c r="I674" s="136" t="str">
        <f>'Resultaat 3'!$B$2</f>
        <v>Resultaat 3</v>
      </c>
      <c r="J674" s="138" t="str">
        <f>Deelnemersoverzicht!$C$6</f>
        <v>[wordt door RVO ingevuld]</v>
      </c>
      <c r="K674" s="259">
        <f>Deelnemersoverzicht!$C$9</f>
        <v>0</v>
      </c>
    </row>
    <row r="675" spans="1:11" x14ac:dyDescent="0.2">
      <c r="A675" s="258">
        <f>'Resultaat 3'!B134</f>
        <v>0</v>
      </c>
      <c r="B675" s="138" t="str">
        <f>IFERROR(VLOOKUP(C675,Deelnemersoverzicht!$C$16:$G$66,6,0),"")</f>
        <v/>
      </c>
      <c r="C675" s="138">
        <f>'Resultaat 3'!C134</f>
        <v>0</v>
      </c>
      <c r="D675" s="247">
        <f>'Resultaat 3'!K134</f>
        <v>0</v>
      </c>
      <c r="E675" s="248">
        <f>'Resultaat 3'!L134</f>
        <v>0</v>
      </c>
      <c r="F675" s="138" t="s">
        <v>265</v>
      </c>
      <c r="G675" s="247">
        <f ca="1">VLOOKUP(C675,Financiering!$AO$7:$AS$57,5,0)*E675</f>
        <v>0</v>
      </c>
      <c r="H675" s="249" t="str">
        <f t="shared" si="10"/>
        <v/>
      </c>
      <c r="I675" s="136" t="str">
        <f>'Resultaat 3'!$B$2</f>
        <v>Resultaat 3</v>
      </c>
      <c r="J675" s="138" t="str">
        <f>Deelnemersoverzicht!$C$6</f>
        <v>[wordt door RVO ingevuld]</v>
      </c>
      <c r="K675" s="259">
        <f>Deelnemersoverzicht!$C$9</f>
        <v>0</v>
      </c>
    </row>
    <row r="676" spans="1:11" x14ac:dyDescent="0.2">
      <c r="A676" s="258">
        <f>'Resultaat 3'!B135</f>
        <v>0</v>
      </c>
      <c r="B676" s="138" t="str">
        <f>IFERROR(VLOOKUP(C676,Deelnemersoverzicht!$C$16:$G$66,6,0),"")</f>
        <v/>
      </c>
      <c r="C676" s="138">
        <f>'Resultaat 3'!C135</f>
        <v>0</v>
      </c>
      <c r="D676" s="247">
        <f>'Resultaat 3'!K135</f>
        <v>0</v>
      </c>
      <c r="E676" s="248">
        <f>'Resultaat 3'!L135</f>
        <v>0</v>
      </c>
      <c r="F676" s="138" t="s">
        <v>265</v>
      </c>
      <c r="G676" s="247">
        <f ca="1">VLOOKUP(C676,Financiering!$AO$7:$AS$57,5,0)*E676</f>
        <v>0</v>
      </c>
      <c r="H676" s="249" t="str">
        <f t="shared" si="10"/>
        <v/>
      </c>
      <c r="I676" s="136" t="str">
        <f>'Resultaat 3'!$B$2</f>
        <v>Resultaat 3</v>
      </c>
      <c r="J676" s="138" t="str">
        <f>Deelnemersoverzicht!$C$6</f>
        <v>[wordt door RVO ingevuld]</v>
      </c>
      <c r="K676" s="259">
        <f>Deelnemersoverzicht!$C$9</f>
        <v>0</v>
      </c>
    </row>
    <row r="677" spans="1:11" x14ac:dyDescent="0.2">
      <c r="A677" s="258">
        <f>'Resultaat 3'!B136</f>
        <v>0</v>
      </c>
      <c r="B677" s="138" t="str">
        <f>IFERROR(VLOOKUP(C677,Deelnemersoverzicht!$C$16:$G$66,6,0),"")</f>
        <v/>
      </c>
      <c r="C677" s="138">
        <f>'Resultaat 3'!C136</f>
        <v>0</v>
      </c>
      <c r="D677" s="247">
        <f>'Resultaat 3'!K136</f>
        <v>0</v>
      </c>
      <c r="E677" s="248">
        <f>'Resultaat 3'!L136</f>
        <v>0</v>
      </c>
      <c r="F677" s="138" t="s">
        <v>265</v>
      </c>
      <c r="G677" s="247">
        <f ca="1">VLOOKUP(C677,Financiering!$AO$7:$AS$57,5,0)*E677</f>
        <v>0</v>
      </c>
      <c r="H677" s="249" t="str">
        <f t="shared" si="10"/>
        <v/>
      </c>
      <c r="I677" s="136" t="str">
        <f>'Resultaat 3'!$B$2</f>
        <v>Resultaat 3</v>
      </c>
      <c r="J677" s="138" t="str">
        <f>Deelnemersoverzicht!$C$6</f>
        <v>[wordt door RVO ingevuld]</v>
      </c>
      <c r="K677" s="259">
        <f>Deelnemersoverzicht!$C$9</f>
        <v>0</v>
      </c>
    </row>
    <row r="678" spans="1:11" x14ac:dyDescent="0.2">
      <c r="A678" s="258">
        <f>'Resultaat 3'!B137</f>
        <v>0</v>
      </c>
      <c r="B678" s="138" t="str">
        <f>IFERROR(VLOOKUP(C678,Deelnemersoverzicht!$C$16:$G$66,6,0),"")</f>
        <v/>
      </c>
      <c r="C678" s="138">
        <f>'Resultaat 3'!C137</f>
        <v>0</v>
      </c>
      <c r="D678" s="247">
        <f>'Resultaat 3'!K137</f>
        <v>0</v>
      </c>
      <c r="E678" s="248">
        <f>'Resultaat 3'!L137</f>
        <v>0</v>
      </c>
      <c r="F678" s="138" t="s">
        <v>265</v>
      </c>
      <c r="G678" s="247">
        <f ca="1">VLOOKUP(C678,Financiering!$AO$7:$AS$57,5,0)*E678</f>
        <v>0</v>
      </c>
      <c r="H678" s="249" t="str">
        <f t="shared" si="10"/>
        <v/>
      </c>
      <c r="I678" s="136" t="str">
        <f>'Resultaat 3'!$B$2</f>
        <v>Resultaat 3</v>
      </c>
      <c r="J678" s="138" t="str">
        <f>Deelnemersoverzicht!$C$6</f>
        <v>[wordt door RVO ingevuld]</v>
      </c>
      <c r="K678" s="259">
        <f>Deelnemersoverzicht!$C$9</f>
        <v>0</v>
      </c>
    </row>
    <row r="679" spans="1:11" x14ac:dyDescent="0.2">
      <c r="A679" s="258">
        <f>'Resultaat 3'!B138</f>
        <v>0</v>
      </c>
      <c r="B679" s="138" t="str">
        <f>IFERROR(VLOOKUP(C679,Deelnemersoverzicht!$C$16:$G$66,6,0),"")</f>
        <v/>
      </c>
      <c r="C679" s="138">
        <f>'Resultaat 3'!C138</f>
        <v>0</v>
      </c>
      <c r="D679" s="247">
        <f>'Resultaat 3'!K138</f>
        <v>0</v>
      </c>
      <c r="E679" s="248">
        <f>'Resultaat 3'!L138</f>
        <v>0</v>
      </c>
      <c r="F679" s="138" t="s">
        <v>265</v>
      </c>
      <c r="G679" s="247">
        <f ca="1">VLOOKUP(C679,Financiering!$AO$7:$AS$57,5,0)*E679</f>
        <v>0</v>
      </c>
      <c r="H679" s="249" t="str">
        <f t="shared" si="10"/>
        <v/>
      </c>
      <c r="I679" s="136" t="str">
        <f>'Resultaat 3'!$B$2</f>
        <v>Resultaat 3</v>
      </c>
      <c r="J679" s="138" t="str">
        <f>Deelnemersoverzicht!$C$6</f>
        <v>[wordt door RVO ingevuld]</v>
      </c>
      <c r="K679" s="259">
        <f>Deelnemersoverzicht!$C$9</f>
        <v>0</v>
      </c>
    </row>
    <row r="680" spans="1:11" x14ac:dyDescent="0.2">
      <c r="A680" s="258">
        <f>'Resultaat 3'!B139</f>
        <v>0</v>
      </c>
      <c r="B680" s="138" t="str">
        <f>IFERROR(VLOOKUP(C680,Deelnemersoverzicht!$C$16:$G$66,6,0),"")</f>
        <v/>
      </c>
      <c r="C680" s="138">
        <f>'Resultaat 3'!C139</f>
        <v>0</v>
      </c>
      <c r="D680" s="247">
        <f>'Resultaat 3'!K139</f>
        <v>0</v>
      </c>
      <c r="E680" s="248">
        <f>'Resultaat 3'!L139</f>
        <v>0</v>
      </c>
      <c r="F680" s="138" t="s">
        <v>265</v>
      </c>
      <c r="G680" s="247">
        <f ca="1">VLOOKUP(C680,Financiering!$AO$7:$AS$57,5,0)*E680</f>
        <v>0</v>
      </c>
      <c r="H680" s="249" t="str">
        <f t="shared" si="10"/>
        <v/>
      </c>
      <c r="I680" s="136" t="str">
        <f>'Resultaat 3'!$B$2</f>
        <v>Resultaat 3</v>
      </c>
      <c r="J680" s="138" t="str">
        <f>Deelnemersoverzicht!$C$6</f>
        <v>[wordt door RVO ingevuld]</v>
      </c>
      <c r="K680" s="259">
        <f>Deelnemersoverzicht!$C$9</f>
        <v>0</v>
      </c>
    </row>
    <row r="681" spans="1:11" x14ac:dyDescent="0.2">
      <c r="A681" s="258">
        <f>'Resultaat 3'!B140</f>
        <v>0</v>
      </c>
      <c r="B681" s="138" t="str">
        <f>IFERROR(VLOOKUP(C681,Deelnemersoverzicht!$C$16:$G$66,6,0),"")</f>
        <v/>
      </c>
      <c r="C681" s="138">
        <f>'Resultaat 3'!C140</f>
        <v>0</v>
      </c>
      <c r="D681" s="247">
        <f>'Resultaat 3'!K140</f>
        <v>0</v>
      </c>
      <c r="E681" s="248">
        <f>'Resultaat 3'!L140</f>
        <v>0</v>
      </c>
      <c r="F681" s="138" t="s">
        <v>265</v>
      </c>
      <c r="G681" s="247">
        <f ca="1">VLOOKUP(C681,Financiering!$AO$7:$AS$57,5,0)*E681</f>
        <v>0</v>
      </c>
      <c r="H681" s="249" t="str">
        <f t="shared" si="10"/>
        <v/>
      </c>
      <c r="I681" s="136" t="str">
        <f>'Resultaat 3'!$B$2</f>
        <v>Resultaat 3</v>
      </c>
      <c r="J681" s="138" t="str">
        <f>Deelnemersoverzicht!$C$6</f>
        <v>[wordt door RVO ingevuld]</v>
      </c>
      <c r="K681" s="259">
        <f>Deelnemersoverzicht!$C$9</f>
        <v>0</v>
      </c>
    </row>
    <row r="682" spans="1:11" x14ac:dyDescent="0.2">
      <c r="A682" s="258">
        <f>'Resultaat 3'!B141</f>
        <v>0</v>
      </c>
      <c r="B682" s="138" t="str">
        <f>IFERROR(VLOOKUP(C682,Deelnemersoverzicht!$C$16:$G$66,6,0),"")</f>
        <v/>
      </c>
      <c r="C682" s="138">
        <f>'Resultaat 3'!C141</f>
        <v>0</v>
      </c>
      <c r="D682" s="247">
        <f>'Resultaat 3'!K141</f>
        <v>0</v>
      </c>
      <c r="E682" s="248">
        <f>'Resultaat 3'!L141</f>
        <v>0</v>
      </c>
      <c r="F682" s="138" t="s">
        <v>265</v>
      </c>
      <c r="G682" s="247">
        <f ca="1">VLOOKUP(C682,Financiering!$AO$7:$AS$57,5,0)*E682</f>
        <v>0</v>
      </c>
      <c r="H682" s="249" t="str">
        <f t="shared" si="10"/>
        <v/>
      </c>
      <c r="I682" s="136" t="str">
        <f>'Resultaat 3'!$B$2</f>
        <v>Resultaat 3</v>
      </c>
      <c r="J682" s="138" t="str">
        <f>Deelnemersoverzicht!$C$6</f>
        <v>[wordt door RVO ingevuld]</v>
      </c>
      <c r="K682" s="259">
        <f>Deelnemersoverzicht!$C$9</f>
        <v>0</v>
      </c>
    </row>
    <row r="683" spans="1:11" x14ac:dyDescent="0.2">
      <c r="A683" s="258">
        <f>'Resultaat 3'!B142</f>
        <v>0</v>
      </c>
      <c r="B683" s="138" t="str">
        <f>IFERROR(VLOOKUP(C683,Deelnemersoverzicht!$C$16:$G$66,6,0),"")</f>
        <v/>
      </c>
      <c r="C683" s="138">
        <f>'Resultaat 3'!C142</f>
        <v>0</v>
      </c>
      <c r="D683" s="247">
        <f>'Resultaat 3'!K142</f>
        <v>0</v>
      </c>
      <c r="E683" s="248">
        <f>'Resultaat 3'!L142</f>
        <v>0</v>
      </c>
      <c r="F683" s="138" t="s">
        <v>265</v>
      </c>
      <c r="G683" s="247">
        <f ca="1">VLOOKUP(C683,Financiering!$AO$7:$AS$57,5,0)*E683</f>
        <v>0</v>
      </c>
      <c r="H683" s="249" t="str">
        <f t="shared" si="10"/>
        <v/>
      </c>
      <c r="I683" s="136" t="str">
        <f>'Resultaat 3'!$B$2</f>
        <v>Resultaat 3</v>
      </c>
      <c r="J683" s="138" t="str">
        <f>Deelnemersoverzicht!$C$6</f>
        <v>[wordt door RVO ingevuld]</v>
      </c>
      <c r="K683" s="259">
        <f>Deelnemersoverzicht!$C$9</f>
        <v>0</v>
      </c>
    </row>
    <row r="684" spans="1:11" x14ac:dyDescent="0.2">
      <c r="A684" s="258">
        <f>'Resultaat 3'!B143</f>
        <v>0</v>
      </c>
      <c r="B684" s="138" t="str">
        <f>IFERROR(VLOOKUP(C684,Deelnemersoverzicht!$C$16:$G$66,6,0),"")</f>
        <v/>
      </c>
      <c r="C684" s="138">
        <f>'Resultaat 3'!C143</f>
        <v>0</v>
      </c>
      <c r="D684" s="247">
        <f>'Resultaat 3'!K143</f>
        <v>0</v>
      </c>
      <c r="E684" s="248">
        <f>'Resultaat 3'!L143</f>
        <v>0</v>
      </c>
      <c r="F684" s="138" t="s">
        <v>265</v>
      </c>
      <c r="G684" s="247">
        <f ca="1">VLOOKUP(C684,Financiering!$AO$7:$AS$57,5,0)*E684</f>
        <v>0</v>
      </c>
      <c r="H684" s="249" t="str">
        <f t="shared" si="10"/>
        <v/>
      </c>
      <c r="I684" s="136" t="str">
        <f>'Resultaat 3'!$B$2</f>
        <v>Resultaat 3</v>
      </c>
      <c r="J684" s="138" t="str">
        <f>Deelnemersoverzicht!$C$6</f>
        <v>[wordt door RVO ingevuld]</v>
      </c>
      <c r="K684" s="259">
        <f>Deelnemersoverzicht!$C$9</f>
        <v>0</v>
      </c>
    </row>
    <row r="685" spans="1:11" x14ac:dyDescent="0.2">
      <c r="A685" s="258">
        <f>'Resultaat 3'!B144</f>
        <v>0</v>
      </c>
      <c r="B685" s="138" t="str">
        <f>IFERROR(VLOOKUP(C685,Deelnemersoverzicht!$C$16:$G$66,6,0),"")</f>
        <v/>
      </c>
      <c r="C685" s="138">
        <f>'Resultaat 3'!C144</f>
        <v>0</v>
      </c>
      <c r="D685" s="247">
        <f>'Resultaat 3'!K144</f>
        <v>0</v>
      </c>
      <c r="E685" s="248">
        <f>'Resultaat 3'!L144</f>
        <v>0</v>
      </c>
      <c r="F685" s="138" t="s">
        <v>265</v>
      </c>
      <c r="G685" s="247">
        <f ca="1">VLOOKUP(C685,Financiering!$AO$7:$AS$57,5,0)*E685</f>
        <v>0</v>
      </c>
      <c r="H685" s="249" t="str">
        <f t="shared" si="10"/>
        <v/>
      </c>
      <c r="I685" s="136" t="str">
        <f>'Resultaat 3'!$B$2</f>
        <v>Resultaat 3</v>
      </c>
      <c r="J685" s="138" t="str">
        <f>Deelnemersoverzicht!$C$6</f>
        <v>[wordt door RVO ingevuld]</v>
      </c>
      <c r="K685" s="259">
        <f>Deelnemersoverzicht!$C$9</f>
        <v>0</v>
      </c>
    </row>
    <row r="686" spans="1:11" x14ac:dyDescent="0.2">
      <c r="A686" s="258">
        <f>'Resultaat 3'!B145</f>
        <v>0</v>
      </c>
      <c r="B686" s="138" t="str">
        <f>IFERROR(VLOOKUP(C686,Deelnemersoverzicht!$C$16:$G$66,6,0),"")</f>
        <v/>
      </c>
      <c r="C686" s="138">
        <f>'Resultaat 3'!C145</f>
        <v>0</v>
      </c>
      <c r="D686" s="247">
        <f>'Resultaat 3'!K145</f>
        <v>0</v>
      </c>
      <c r="E686" s="248">
        <f>'Resultaat 3'!L145</f>
        <v>0</v>
      </c>
      <c r="F686" s="138" t="s">
        <v>265</v>
      </c>
      <c r="G686" s="247">
        <f ca="1">VLOOKUP(C686,Financiering!$AO$7:$AS$57,5,0)*E686</f>
        <v>0</v>
      </c>
      <c r="H686" s="249" t="str">
        <f t="shared" si="10"/>
        <v/>
      </c>
      <c r="I686" s="136" t="str">
        <f>'Resultaat 3'!$B$2</f>
        <v>Resultaat 3</v>
      </c>
      <c r="J686" s="138" t="str">
        <f>Deelnemersoverzicht!$C$6</f>
        <v>[wordt door RVO ingevuld]</v>
      </c>
      <c r="K686" s="259">
        <f>Deelnemersoverzicht!$C$9</f>
        <v>0</v>
      </c>
    </row>
    <row r="687" spans="1:11" x14ac:dyDescent="0.2">
      <c r="A687" s="258">
        <f>'Resultaat 3'!B146</f>
        <v>0</v>
      </c>
      <c r="B687" s="138" t="str">
        <f>IFERROR(VLOOKUP(C687,Deelnemersoverzicht!$C$16:$G$66,6,0),"")</f>
        <v/>
      </c>
      <c r="C687" s="138">
        <f>'Resultaat 3'!C146</f>
        <v>0</v>
      </c>
      <c r="D687" s="247">
        <f>'Resultaat 3'!K146</f>
        <v>0</v>
      </c>
      <c r="E687" s="248">
        <f>'Resultaat 3'!L146</f>
        <v>0</v>
      </c>
      <c r="F687" s="138" t="s">
        <v>265</v>
      </c>
      <c r="G687" s="247">
        <f ca="1">VLOOKUP(C687,Financiering!$AO$7:$AS$57,5,0)*E687</f>
        <v>0</v>
      </c>
      <c r="H687" s="249" t="str">
        <f t="shared" si="10"/>
        <v/>
      </c>
      <c r="I687" s="136" t="str">
        <f>'Resultaat 3'!$B$2</f>
        <v>Resultaat 3</v>
      </c>
      <c r="J687" s="138" t="str">
        <f>Deelnemersoverzicht!$C$6</f>
        <v>[wordt door RVO ingevuld]</v>
      </c>
      <c r="K687" s="259">
        <f>Deelnemersoverzicht!$C$9</f>
        <v>0</v>
      </c>
    </row>
    <row r="688" spans="1:11" x14ac:dyDescent="0.2">
      <c r="A688" s="258">
        <f>'Resultaat 3'!B147</f>
        <v>0</v>
      </c>
      <c r="B688" s="138" t="str">
        <f>IFERROR(VLOOKUP(C688,Deelnemersoverzicht!$C$16:$G$66,6,0),"")</f>
        <v/>
      </c>
      <c r="C688" s="138">
        <f>'Resultaat 3'!C147</f>
        <v>0</v>
      </c>
      <c r="D688" s="247">
        <f>'Resultaat 3'!K147</f>
        <v>0</v>
      </c>
      <c r="E688" s="248">
        <f>'Resultaat 3'!L147</f>
        <v>0</v>
      </c>
      <c r="F688" s="138" t="s">
        <v>265</v>
      </c>
      <c r="G688" s="247">
        <f ca="1">VLOOKUP(C688,Financiering!$AO$7:$AS$57,5,0)*E688</f>
        <v>0</v>
      </c>
      <c r="H688" s="249" t="str">
        <f t="shared" si="10"/>
        <v/>
      </c>
      <c r="I688" s="136" t="str">
        <f>'Resultaat 3'!$B$2</f>
        <v>Resultaat 3</v>
      </c>
      <c r="J688" s="138" t="str">
        <f>Deelnemersoverzicht!$C$6</f>
        <v>[wordt door RVO ingevuld]</v>
      </c>
      <c r="K688" s="259">
        <f>Deelnemersoverzicht!$C$9</f>
        <v>0</v>
      </c>
    </row>
    <row r="689" spans="1:11" x14ac:dyDescent="0.2">
      <c r="A689" s="258">
        <f>'Resultaat 3'!B148</f>
        <v>0</v>
      </c>
      <c r="B689" s="138" t="str">
        <f>IFERROR(VLOOKUP(C689,Deelnemersoverzicht!$C$16:$G$66,6,0),"")</f>
        <v/>
      </c>
      <c r="C689" s="138">
        <f>'Resultaat 3'!C148</f>
        <v>0</v>
      </c>
      <c r="D689" s="247">
        <f>'Resultaat 3'!K148</f>
        <v>0</v>
      </c>
      <c r="E689" s="248">
        <f>'Resultaat 3'!L148</f>
        <v>0</v>
      </c>
      <c r="F689" s="138" t="s">
        <v>265</v>
      </c>
      <c r="G689" s="247">
        <f ca="1">VLOOKUP(C689,Financiering!$AO$7:$AS$57,5,0)*E689</f>
        <v>0</v>
      </c>
      <c r="H689" s="249" t="str">
        <f t="shared" si="10"/>
        <v/>
      </c>
      <c r="I689" s="136" t="str">
        <f>'Resultaat 3'!$B$2</f>
        <v>Resultaat 3</v>
      </c>
      <c r="J689" s="138" t="str">
        <f>Deelnemersoverzicht!$C$6</f>
        <v>[wordt door RVO ingevuld]</v>
      </c>
      <c r="K689" s="259">
        <f>Deelnemersoverzicht!$C$9</f>
        <v>0</v>
      </c>
    </row>
    <row r="690" spans="1:11" x14ac:dyDescent="0.2">
      <c r="A690" s="258">
        <f>'Resultaat 3'!B149</f>
        <v>0</v>
      </c>
      <c r="B690" s="138" t="str">
        <f>IFERROR(VLOOKUP(C690,Deelnemersoverzicht!$C$16:$G$66,6,0),"")</f>
        <v/>
      </c>
      <c r="C690" s="138">
        <f>'Resultaat 3'!C149</f>
        <v>0</v>
      </c>
      <c r="D690" s="247">
        <f>'Resultaat 3'!K149</f>
        <v>0</v>
      </c>
      <c r="E690" s="248">
        <f>'Resultaat 3'!L149</f>
        <v>0</v>
      </c>
      <c r="F690" s="138" t="s">
        <v>265</v>
      </c>
      <c r="G690" s="247">
        <f ca="1">VLOOKUP(C690,Financiering!$AO$7:$AS$57,5,0)*E690</f>
        <v>0</v>
      </c>
      <c r="H690" s="249" t="str">
        <f t="shared" si="10"/>
        <v/>
      </c>
      <c r="I690" s="136" t="str">
        <f>'Resultaat 3'!$B$2</f>
        <v>Resultaat 3</v>
      </c>
      <c r="J690" s="138" t="str">
        <f>Deelnemersoverzicht!$C$6</f>
        <v>[wordt door RVO ingevuld]</v>
      </c>
      <c r="K690" s="259">
        <f>Deelnemersoverzicht!$C$9</f>
        <v>0</v>
      </c>
    </row>
    <row r="691" spans="1:11" x14ac:dyDescent="0.2">
      <c r="A691" s="258">
        <f>'Resultaat 3'!B150</f>
        <v>0</v>
      </c>
      <c r="B691" s="138" t="str">
        <f>IFERROR(VLOOKUP(C691,Deelnemersoverzicht!$C$16:$G$66,6,0),"")</f>
        <v/>
      </c>
      <c r="C691" s="138">
        <f>'Resultaat 3'!C150</f>
        <v>0</v>
      </c>
      <c r="D691" s="247">
        <f>'Resultaat 3'!K150</f>
        <v>0</v>
      </c>
      <c r="E691" s="248">
        <f>'Resultaat 3'!L150</f>
        <v>0</v>
      </c>
      <c r="F691" s="138" t="s">
        <v>265</v>
      </c>
      <c r="G691" s="247">
        <f ca="1">VLOOKUP(C691,Financiering!$AO$7:$AS$57,5,0)*E691</f>
        <v>0</v>
      </c>
      <c r="H691" s="249" t="str">
        <f t="shared" si="10"/>
        <v/>
      </c>
      <c r="I691" s="136" t="str">
        <f>'Resultaat 3'!$B$2</f>
        <v>Resultaat 3</v>
      </c>
      <c r="J691" s="138" t="str">
        <f>Deelnemersoverzicht!$C$6</f>
        <v>[wordt door RVO ingevuld]</v>
      </c>
      <c r="K691" s="259">
        <f>Deelnemersoverzicht!$C$9</f>
        <v>0</v>
      </c>
    </row>
    <row r="692" spans="1:11" x14ac:dyDescent="0.2">
      <c r="A692" s="258">
        <f>'Resultaat 3'!B157</f>
        <v>0</v>
      </c>
      <c r="B692" s="138" t="str">
        <f>IFERROR(VLOOKUP(C692,Deelnemersoverzicht!$C$16:$G$66,6,0),"")</f>
        <v/>
      </c>
      <c r="C692" s="138">
        <f>'Resultaat 3'!C157</f>
        <v>0</v>
      </c>
      <c r="D692" s="247">
        <f>'Resultaat 3'!K157</f>
        <v>0</v>
      </c>
      <c r="E692" s="248">
        <f>'Resultaat 3'!L157</f>
        <v>0</v>
      </c>
      <c r="F692" s="138" t="s">
        <v>266</v>
      </c>
      <c r="G692" s="247">
        <f ca="1">VLOOKUP(C692,Financiering!$AO$7:$AS$57,5,0)*E692</f>
        <v>0</v>
      </c>
      <c r="H692" s="249" t="str">
        <f t="shared" si="10"/>
        <v/>
      </c>
      <c r="I692" s="136" t="str">
        <f>'Resultaat 3'!$B$2</f>
        <v>Resultaat 3</v>
      </c>
      <c r="J692" s="138" t="str">
        <f>Deelnemersoverzicht!$C$6</f>
        <v>[wordt door RVO ingevuld]</v>
      </c>
      <c r="K692" s="259">
        <f>Deelnemersoverzicht!$C$9</f>
        <v>0</v>
      </c>
    </row>
    <row r="693" spans="1:11" x14ac:dyDescent="0.2">
      <c r="A693" s="258">
        <f>'Resultaat 3'!B158</f>
        <v>0</v>
      </c>
      <c r="B693" s="138" t="str">
        <f>IFERROR(VLOOKUP(C693,Deelnemersoverzicht!$C$16:$G$66,6,0),"")</f>
        <v/>
      </c>
      <c r="C693" s="138">
        <f>'Resultaat 3'!C158</f>
        <v>0</v>
      </c>
      <c r="D693" s="247">
        <f>'Resultaat 3'!K158</f>
        <v>0</v>
      </c>
      <c r="E693" s="248">
        <f>'Resultaat 3'!L158</f>
        <v>0</v>
      </c>
      <c r="F693" s="138" t="s">
        <v>266</v>
      </c>
      <c r="G693" s="247">
        <f ca="1">VLOOKUP(C693,Financiering!$AO$7:$AS$57,5,0)*E693</f>
        <v>0</v>
      </c>
      <c r="H693" s="249" t="str">
        <f t="shared" si="10"/>
        <v/>
      </c>
      <c r="I693" s="136" t="str">
        <f>'Resultaat 3'!$B$2</f>
        <v>Resultaat 3</v>
      </c>
      <c r="J693" s="138" t="str">
        <f>Deelnemersoverzicht!$C$6</f>
        <v>[wordt door RVO ingevuld]</v>
      </c>
      <c r="K693" s="259">
        <f>Deelnemersoverzicht!$C$9</f>
        <v>0</v>
      </c>
    </row>
    <row r="694" spans="1:11" x14ac:dyDescent="0.2">
      <c r="A694" s="258">
        <f>'Resultaat 3'!B159</f>
        <v>0</v>
      </c>
      <c r="B694" s="138" t="str">
        <f>IFERROR(VLOOKUP(C694,Deelnemersoverzicht!$C$16:$G$66,6,0),"")</f>
        <v/>
      </c>
      <c r="C694" s="138">
        <f>'Resultaat 3'!C159</f>
        <v>0</v>
      </c>
      <c r="D694" s="247">
        <f>'Resultaat 3'!K159</f>
        <v>0</v>
      </c>
      <c r="E694" s="248">
        <f>'Resultaat 3'!L159</f>
        <v>0</v>
      </c>
      <c r="F694" s="138" t="s">
        <v>266</v>
      </c>
      <c r="G694" s="247">
        <f ca="1">VLOOKUP(C694,Financiering!$AO$7:$AS$57,5,0)*E694</f>
        <v>0</v>
      </c>
      <c r="H694" s="249" t="str">
        <f t="shared" si="10"/>
        <v/>
      </c>
      <c r="I694" s="136" t="str">
        <f>'Resultaat 3'!$B$2</f>
        <v>Resultaat 3</v>
      </c>
      <c r="J694" s="138" t="str">
        <f>Deelnemersoverzicht!$C$6</f>
        <v>[wordt door RVO ingevuld]</v>
      </c>
      <c r="K694" s="259">
        <f>Deelnemersoverzicht!$C$9</f>
        <v>0</v>
      </c>
    </row>
    <row r="695" spans="1:11" x14ac:dyDescent="0.2">
      <c r="A695" s="258">
        <f>'Resultaat 3'!B160</f>
        <v>0</v>
      </c>
      <c r="B695" s="138" t="str">
        <f>IFERROR(VLOOKUP(C695,Deelnemersoverzicht!$C$16:$G$66,6,0),"")</f>
        <v/>
      </c>
      <c r="C695" s="138">
        <f>'Resultaat 3'!C160</f>
        <v>0</v>
      </c>
      <c r="D695" s="247">
        <f>'Resultaat 3'!K160</f>
        <v>0</v>
      </c>
      <c r="E695" s="248">
        <f>'Resultaat 3'!L160</f>
        <v>0</v>
      </c>
      <c r="F695" s="138" t="s">
        <v>266</v>
      </c>
      <c r="G695" s="247">
        <f ca="1">VLOOKUP(C695,Financiering!$AO$7:$AS$57,5,0)*E695</f>
        <v>0</v>
      </c>
      <c r="H695" s="249" t="str">
        <f t="shared" si="10"/>
        <v/>
      </c>
      <c r="I695" s="136" t="str">
        <f>'Resultaat 3'!$B$2</f>
        <v>Resultaat 3</v>
      </c>
      <c r="J695" s="138" t="str">
        <f>Deelnemersoverzicht!$C$6</f>
        <v>[wordt door RVO ingevuld]</v>
      </c>
      <c r="K695" s="259">
        <f>Deelnemersoverzicht!$C$9</f>
        <v>0</v>
      </c>
    </row>
    <row r="696" spans="1:11" x14ac:dyDescent="0.2">
      <c r="A696" s="258">
        <f>'Resultaat 3'!B161</f>
        <v>0</v>
      </c>
      <c r="B696" s="138" t="str">
        <f>IFERROR(VLOOKUP(C696,Deelnemersoverzicht!$C$16:$G$66,6,0),"")</f>
        <v/>
      </c>
      <c r="C696" s="138">
        <f>'Resultaat 3'!C161</f>
        <v>0</v>
      </c>
      <c r="D696" s="247">
        <f>'Resultaat 3'!K161</f>
        <v>0</v>
      </c>
      <c r="E696" s="248">
        <f>'Resultaat 3'!L161</f>
        <v>0</v>
      </c>
      <c r="F696" s="138" t="s">
        <v>266</v>
      </c>
      <c r="G696" s="247">
        <f ca="1">VLOOKUP(C696,Financiering!$AO$7:$AS$57,5,0)*E696</f>
        <v>0</v>
      </c>
      <c r="H696" s="249" t="str">
        <f t="shared" si="10"/>
        <v/>
      </c>
      <c r="I696" s="136" t="str">
        <f>'Resultaat 3'!$B$2</f>
        <v>Resultaat 3</v>
      </c>
      <c r="J696" s="138" t="str">
        <f>Deelnemersoverzicht!$C$6</f>
        <v>[wordt door RVO ingevuld]</v>
      </c>
      <c r="K696" s="259">
        <f>Deelnemersoverzicht!$C$9</f>
        <v>0</v>
      </c>
    </row>
    <row r="697" spans="1:11" x14ac:dyDescent="0.2">
      <c r="A697" s="258">
        <f>'Resultaat 3'!B162</f>
        <v>0</v>
      </c>
      <c r="B697" s="138" t="str">
        <f>IFERROR(VLOOKUP(C697,Deelnemersoverzicht!$C$16:$G$66,6,0),"")</f>
        <v/>
      </c>
      <c r="C697" s="138">
        <f>'Resultaat 3'!C162</f>
        <v>0</v>
      </c>
      <c r="D697" s="247">
        <f>'Resultaat 3'!K162</f>
        <v>0</v>
      </c>
      <c r="E697" s="248">
        <f>'Resultaat 3'!L162</f>
        <v>0</v>
      </c>
      <c r="F697" s="138" t="s">
        <v>266</v>
      </c>
      <c r="G697" s="247">
        <f ca="1">VLOOKUP(C697,Financiering!$AO$7:$AS$57,5,0)*E697</f>
        <v>0</v>
      </c>
      <c r="H697" s="249" t="str">
        <f t="shared" si="10"/>
        <v/>
      </c>
      <c r="I697" s="136" t="str">
        <f>'Resultaat 3'!$B$2</f>
        <v>Resultaat 3</v>
      </c>
      <c r="J697" s="138" t="str">
        <f>Deelnemersoverzicht!$C$6</f>
        <v>[wordt door RVO ingevuld]</v>
      </c>
      <c r="K697" s="259">
        <f>Deelnemersoverzicht!$C$9</f>
        <v>0</v>
      </c>
    </row>
    <row r="698" spans="1:11" x14ac:dyDescent="0.2">
      <c r="A698" s="258">
        <f>'Resultaat 3'!B163</f>
        <v>0</v>
      </c>
      <c r="B698" s="138" t="str">
        <f>IFERROR(VLOOKUP(C698,Deelnemersoverzicht!$C$16:$G$66,6,0),"")</f>
        <v/>
      </c>
      <c r="C698" s="138">
        <f>'Resultaat 3'!C163</f>
        <v>0</v>
      </c>
      <c r="D698" s="247">
        <f>'Resultaat 3'!K163</f>
        <v>0</v>
      </c>
      <c r="E698" s="248">
        <f>'Resultaat 3'!L163</f>
        <v>0</v>
      </c>
      <c r="F698" s="138" t="s">
        <v>266</v>
      </c>
      <c r="G698" s="247">
        <f ca="1">VLOOKUP(C698,Financiering!$AO$7:$AS$57,5,0)*E698</f>
        <v>0</v>
      </c>
      <c r="H698" s="249" t="str">
        <f t="shared" si="10"/>
        <v/>
      </c>
      <c r="I698" s="136" t="str">
        <f>'Resultaat 3'!$B$2</f>
        <v>Resultaat 3</v>
      </c>
      <c r="J698" s="138" t="str">
        <f>Deelnemersoverzicht!$C$6</f>
        <v>[wordt door RVO ingevuld]</v>
      </c>
      <c r="K698" s="259">
        <f>Deelnemersoverzicht!$C$9</f>
        <v>0</v>
      </c>
    </row>
    <row r="699" spans="1:11" x14ac:dyDescent="0.2">
      <c r="A699" s="258">
        <f>'Resultaat 3'!B164</f>
        <v>0</v>
      </c>
      <c r="B699" s="138" t="str">
        <f>IFERROR(VLOOKUP(C699,Deelnemersoverzicht!$C$16:$G$66,6,0),"")</f>
        <v/>
      </c>
      <c r="C699" s="138">
        <f>'Resultaat 3'!C164</f>
        <v>0</v>
      </c>
      <c r="D699" s="247">
        <f>'Resultaat 3'!K164</f>
        <v>0</v>
      </c>
      <c r="E699" s="248">
        <f>'Resultaat 3'!L164</f>
        <v>0</v>
      </c>
      <c r="F699" s="138" t="s">
        <v>266</v>
      </c>
      <c r="G699" s="247">
        <f ca="1">VLOOKUP(C699,Financiering!$AO$7:$AS$57,5,0)*E699</f>
        <v>0</v>
      </c>
      <c r="H699" s="249" t="str">
        <f t="shared" si="10"/>
        <v/>
      </c>
      <c r="I699" s="136" t="str">
        <f>'Resultaat 3'!$B$2</f>
        <v>Resultaat 3</v>
      </c>
      <c r="J699" s="138" t="str">
        <f>Deelnemersoverzicht!$C$6</f>
        <v>[wordt door RVO ingevuld]</v>
      </c>
      <c r="K699" s="259">
        <f>Deelnemersoverzicht!$C$9</f>
        <v>0</v>
      </c>
    </row>
    <row r="700" spans="1:11" x14ac:dyDescent="0.2">
      <c r="A700" s="258">
        <f>'Resultaat 3'!B165</f>
        <v>0</v>
      </c>
      <c r="B700" s="138" t="str">
        <f>IFERROR(VLOOKUP(C700,Deelnemersoverzicht!$C$16:$G$66,6,0),"")</f>
        <v/>
      </c>
      <c r="C700" s="138">
        <f>'Resultaat 3'!C165</f>
        <v>0</v>
      </c>
      <c r="D700" s="247">
        <f>'Resultaat 3'!K165</f>
        <v>0</v>
      </c>
      <c r="E700" s="248">
        <f>'Resultaat 3'!L165</f>
        <v>0</v>
      </c>
      <c r="F700" s="138" t="s">
        <v>266</v>
      </c>
      <c r="G700" s="247">
        <f ca="1">VLOOKUP(C700,Financiering!$AO$7:$AS$57,5,0)*E700</f>
        <v>0</v>
      </c>
      <c r="H700" s="249" t="str">
        <f t="shared" si="10"/>
        <v/>
      </c>
      <c r="I700" s="136" t="str">
        <f>'Resultaat 3'!$B$2</f>
        <v>Resultaat 3</v>
      </c>
      <c r="J700" s="138" t="str">
        <f>Deelnemersoverzicht!$C$6</f>
        <v>[wordt door RVO ingevuld]</v>
      </c>
      <c r="K700" s="259">
        <f>Deelnemersoverzicht!$C$9</f>
        <v>0</v>
      </c>
    </row>
    <row r="701" spans="1:11" x14ac:dyDescent="0.2">
      <c r="A701" s="258">
        <f>'Resultaat 3'!B166</f>
        <v>0</v>
      </c>
      <c r="B701" s="138" t="str">
        <f>IFERROR(VLOOKUP(C701,Deelnemersoverzicht!$C$16:$G$66,6,0),"")</f>
        <v/>
      </c>
      <c r="C701" s="138">
        <f>'Resultaat 3'!C166</f>
        <v>0</v>
      </c>
      <c r="D701" s="247">
        <f>'Resultaat 3'!K166</f>
        <v>0</v>
      </c>
      <c r="E701" s="248">
        <f>'Resultaat 3'!L166</f>
        <v>0</v>
      </c>
      <c r="F701" s="138" t="s">
        <v>266</v>
      </c>
      <c r="G701" s="247">
        <f ca="1">VLOOKUP(C701,Financiering!$AO$7:$AS$57,5,0)*E701</f>
        <v>0</v>
      </c>
      <c r="H701" s="249" t="str">
        <f t="shared" si="10"/>
        <v/>
      </c>
      <c r="I701" s="136" t="str">
        <f>'Resultaat 3'!$B$2</f>
        <v>Resultaat 3</v>
      </c>
      <c r="J701" s="138" t="str">
        <f>Deelnemersoverzicht!$C$6</f>
        <v>[wordt door RVO ingevuld]</v>
      </c>
      <c r="K701" s="259">
        <f>Deelnemersoverzicht!$C$9</f>
        <v>0</v>
      </c>
    </row>
    <row r="702" spans="1:11" x14ac:dyDescent="0.2">
      <c r="A702" s="258">
        <f>'Resultaat 3'!B167</f>
        <v>0</v>
      </c>
      <c r="B702" s="138" t="str">
        <f>IFERROR(VLOOKUP(C702,Deelnemersoverzicht!$C$16:$G$66,6,0),"")</f>
        <v/>
      </c>
      <c r="C702" s="138">
        <f>'Resultaat 3'!C167</f>
        <v>0</v>
      </c>
      <c r="D702" s="247">
        <f>'Resultaat 3'!K167</f>
        <v>0</v>
      </c>
      <c r="E702" s="248">
        <f>'Resultaat 3'!L167</f>
        <v>0</v>
      </c>
      <c r="F702" s="138" t="s">
        <v>266</v>
      </c>
      <c r="G702" s="247">
        <f ca="1">VLOOKUP(C702,Financiering!$AO$7:$AS$57,5,0)*E702</f>
        <v>0</v>
      </c>
      <c r="H702" s="249" t="str">
        <f t="shared" si="10"/>
        <v/>
      </c>
      <c r="I702" s="136" t="str">
        <f>'Resultaat 3'!$B$2</f>
        <v>Resultaat 3</v>
      </c>
      <c r="J702" s="138" t="str">
        <f>Deelnemersoverzicht!$C$6</f>
        <v>[wordt door RVO ingevuld]</v>
      </c>
      <c r="K702" s="259">
        <f>Deelnemersoverzicht!$C$9</f>
        <v>0</v>
      </c>
    </row>
    <row r="703" spans="1:11" x14ac:dyDescent="0.2">
      <c r="A703" s="258">
        <f>'Resultaat 3'!B168</f>
        <v>0</v>
      </c>
      <c r="B703" s="138" t="str">
        <f>IFERROR(VLOOKUP(C703,Deelnemersoverzicht!$C$16:$G$66,6,0),"")</f>
        <v/>
      </c>
      <c r="C703" s="138">
        <f>'Resultaat 3'!C168</f>
        <v>0</v>
      </c>
      <c r="D703" s="247">
        <f>'Resultaat 3'!K168</f>
        <v>0</v>
      </c>
      <c r="E703" s="248">
        <f>'Resultaat 3'!L168</f>
        <v>0</v>
      </c>
      <c r="F703" s="138" t="s">
        <v>266</v>
      </c>
      <c r="G703" s="247">
        <f ca="1">VLOOKUP(C703,Financiering!$AO$7:$AS$57,5,0)*E703</f>
        <v>0</v>
      </c>
      <c r="H703" s="249" t="str">
        <f t="shared" si="10"/>
        <v/>
      </c>
      <c r="I703" s="136" t="str">
        <f>'Resultaat 3'!$B$2</f>
        <v>Resultaat 3</v>
      </c>
      <c r="J703" s="138" t="str">
        <f>Deelnemersoverzicht!$C$6</f>
        <v>[wordt door RVO ingevuld]</v>
      </c>
      <c r="K703" s="259">
        <f>Deelnemersoverzicht!$C$9</f>
        <v>0</v>
      </c>
    </row>
    <row r="704" spans="1:11" x14ac:dyDescent="0.2">
      <c r="A704" s="258">
        <f>'Resultaat 3'!B169</f>
        <v>0</v>
      </c>
      <c r="B704" s="138" t="str">
        <f>IFERROR(VLOOKUP(C704,Deelnemersoverzicht!$C$16:$G$66,6,0),"")</f>
        <v/>
      </c>
      <c r="C704" s="138">
        <f>'Resultaat 3'!C169</f>
        <v>0</v>
      </c>
      <c r="D704" s="247">
        <f>'Resultaat 3'!K169</f>
        <v>0</v>
      </c>
      <c r="E704" s="248">
        <f>'Resultaat 3'!L169</f>
        <v>0</v>
      </c>
      <c r="F704" s="138" t="s">
        <v>266</v>
      </c>
      <c r="G704" s="247">
        <f ca="1">VLOOKUP(C704,Financiering!$AO$7:$AS$57,5,0)*E704</f>
        <v>0</v>
      </c>
      <c r="H704" s="249" t="str">
        <f t="shared" si="10"/>
        <v/>
      </c>
      <c r="I704" s="136" t="str">
        <f>'Resultaat 3'!$B$2</f>
        <v>Resultaat 3</v>
      </c>
      <c r="J704" s="138" t="str">
        <f>Deelnemersoverzicht!$C$6</f>
        <v>[wordt door RVO ingevuld]</v>
      </c>
      <c r="K704" s="259">
        <f>Deelnemersoverzicht!$C$9</f>
        <v>0</v>
      </c>
    </row>
    <row r="705" spans="1:11" x14ac:dyDescent="0.2">
      <c r="A705" s="258">
        <f>'Resultaat 3'!B170</f>
        <v>0</v>
      </c>
      <c r="B705" s="138" t="str">
        <f>IFERROR(VLOOKUP(C705,Deelnemersoverzicht!$C$16:$G$66,6,0),"")</f>
        <v/>
      </c>
      <c r="C705" s="138">
        <f>'Resultaat 3'!C170</f>
        <v>0</v>
      </c>
      <c r="D705" s="247">
        <f>'Resultaat 3'!K170</f>
        <v>0</v>
      </c>
      <c r="E705" s="248">
        <f>'Resultaat 3'!L170</f>
        <v>0</v>
      </c>
      <c r="F705" s="138" t="s">
        <v>266</v>
      </c>
      <c r="G705" s="247">
        <f ca="1">VLOOKUP(C705,Financiering!$AO$7:$AS$57,5,0)*E705</f>
        <v>0</v>
      </c>
      <c r="H705" s="249" t="str">
        <f t="shared" si="10"/>
        <v/>
      </c>
      <c r="I705" s="136" t="str">
        <f>'Resultaat 3'!$B$2</f>
        <v>Resultaat 3</v>
      </c>
      <c r="J705" s="138" t="str">
        <f>Deelnemersoverzicht!$C$6</f>
        <v>[wordt door RVO ingevuld]</v>
      </c>
      <c r="K705" s="259">
        <f>Deelnemersoverzicht!$C$9</f>
        <v>0</v>
      </c>
    </row>
    <row r="706" spans="1:11" x14ac:dyDescent="0.2">
      <c r="A706" s="258">
        <f>'Resultaat 3'!B171</f>
        <v>0</v>
      </c>
      <c r="B706" s="138" t="str">
        <f>IFERROR(VLOOKUP(C706,Deelnemersoverzicht!$C$16:$G$66,6,0),"")</f>
        <v/>
      </c>
      <c r="C706" s="138">
        <f>'Resultaat 3'!C171</f>
        <v>0</v>
      </c>
      <c r="D706" s="247">
        <f>'Resultaat 3'!K171</f>
        <v>0</v>
      </c>
      <c r="E706" s="248">
        <f>'Resultaat 3'!L171</f>
        <v>0</v>
      </c>
      <c r="F706" s="138" t="s">
        <v>266</v>
      </c>
      <c r="G706" s="247">
        <f ca="1">VLOOKUP(C706,Financiering!$AO$7:$AS$57,5,0)*E706</f>
        <v>0</v>
      </c>
      <c r="H706" s="249" t="str">
        <f t="shared" ref="H706:H769" si="11">IFERROR((HLOOKUP(D706,$O$1:$R$52,VLOOKUP(C706,$M$2:$R$52,2,0)+1,0)*E706),"")</f>
        <v/>
      </c>
      <c r="I706" s="136" t="str">
        <f>'Resultaat 3'!$B$2</f>
        <v>Resultaat 3</v>
      </c>
      <c r="J706" s="138" t="str">
        <f>Deelnemersoverzicht!$C$6</f>
        <v>[wordt door RVO ingevuld]</v>
      </c>
      <c r="K706" s="259">
        <f>Deelnemersoverzicht!$C$9</f>
        <v>0</v>
      </c>
    </row>
    <row r="707" spans="1:11" x14ac:dyDescent="0.2">
      <c r="A707" s="258">
        <f>'Resultaat 3'!B172</f>
        <v>0</v>
      </c>
      <c r="B707" s="138" t="str">
        <f>IFERROR(VLOOKUP(C707,Deelnemersoverzicht!$C$16:$G$66,6,0),"")</f>
        <v/>
      </c>
      <c r="C707" s="138">
        <f>'Resultaat 3'!C172</f>
        <v>0</v>
      </c>
      <c r="D707" s="247">
        <f>'Resultaat 3'!K172</f>
        <v>0</v>
      </c>
      <c r="E707" s="248">
        <f>'Resultaat 3'!L172</f>
        <v>0</v>
      </c>
      <c r="F707" s="138" t="s">
        <v>266</v>
      </c>
      <c r="G707" s="247">
        <f ca="1">VLOOKUP(C707,Financiering!$AO$7:$AS$57,5,0)*E707</f>
        <v>0</v>
      </c>
      <c r="H707" s="249" t="str">
        <f t="shared" si="11"/>
        <v/>
      </c>
      <c r="I707" s="136" t="str">
        <f>'Resultaat 3'!$B$2</f>
        <v>Resultaat 3</v>
      </c>
      <c r="J707" s="138" t="str">
        <f>Deelnemersoverzicht!$C$6</f>
        <v>[wordt door RVO ingevuld]</v>
      </c>
      <c r="K707" s="259">
        <f>Deelnemersoverzicht!$C$9</f>
        <v>0</v>
      </c>
    </row>
    <row r="708" spans="1:11" x14ac:dyDescent="0.2">
      <c r="A708" s="258">
        <f>'Resultaat 3'!B173</f>
        <v>0</v>
      </c>
      <c r="B708" s="138" t="str">
        <f>IFERROR(VLOOKUP(C708,Deelnemersoverzicht!$C$16:$G$66,6,0),"")</f>
        <v/>
      </c>
      <c r="C708" s="138">
        <f>'Resultaat 3'!C173</f>
        <v>0</v>
      </c>
      <c r="D708" s="247">
        <f>'Resultaat 3'!K173</f>
        <v>0</v>
      </c>
      <c r="E708" s="248">
        <f>'Resultaat 3'!L173</f>
        <v>0</v>
      </c>
      <c r="F708" s="138" t="s">
        <v>266</v>
      </c>
      <c r="G708" s="247">
        <f ca="1">VLOOKUP(C708,Financiering!$AO$7:$AS$57,5,0)*E708</f>
        <v>0</v>
      </c>
      <c r="H708" s="249" t="str">
        <f t="shared" si="11"/>
        <v/>
      </c>
      <c r="I708" s="136" t="str">
        <f>'Resultaat 3'!$B$2</f>
        <v>Resultaat 3</v>
      </c>
      <c r="J708" s="138" t="str">
        <f>Deelnemersoverzicht!$C$6</f>
        <v>[wordt door RVO ingevuld]</v>
      </c>
      <c r="K708" s="259">
        <f>Deelnemersoverzicht!$C$9</f>
        <v>0</v>
      </c>
    </row>
    <row r="709" spans="1:11" x14ac:dyDescent="0.2">
      <c r="A709" s="258">
        <f>'Resultaat 3'!B174</f>
        <v>0</v>
      </c>
      <c r="B709" s="138" t="str">
        <f>IFERROR(VLOOKUP(C709,Deelnemersoverzicht!$C$16:$G$66,6,0),"")</f>
        <v/>
      </c>
      <c r="C709" s="138">
        <f>'Resultaat 3'!C174</f>
        <v>0</v>
      </c>
      <c r="D709" s="247">
        <f>'Resultaat 3'!K174</f>
        <v>0</v>
      </c>
      <c r="E709" s="248">
        <f>'Resultaat 3'!L174</f>
        <v>0</v>
      </c>
      <c r="F709" s="138" t="s">
        <v>266</v>
      </c>
      <c r="G709" s="247">
        <f ca="1">VLOOKUP(C709,Financiering!$AO$7:$AS$57,5,0)*E709</f>
        <v>0</v>
      </c>
      <c r="H709" s="249" t="str">
        <f t="shared" si="11"/>
        <v/>
      </c>
      <c r="I709" s="136" t="str">
        <f>'Resultaat 3'!$B$2</f>
        <v>Resultaat 3</v>
      </c>
      <c r="J709" s="138" t="str">
        <f>Deelnemersoverzicht!$C$6</f>
        <v>[wordt door RVO ingevuld]</v>
      </c>
      <c r="K709" s="259">
        <f>Deelnemersoverzicht!$C$9</f>
        <v>0</v>
      </c>
    </row>
    <row r="710" spans="1:11" x14ac:dyDescent="0.2">
      <c r="A710" s="258">
        <f>'Resultaat 3'!B175</f>
        <v>0</v>
      </c>
      <c r="B710" s="138" t="str">
        <f>IFERROR(VLOOKUP(C710,Deelnemersoverzicht!$C$16:$G$66,6,0),"")</f>
        <v/>
      </c>
      <c r="C710" s="138">
        <f>'Resultaat 3'!C175</f>
        <v>0</v>
      </c>
      <c r="D710" s="247">
        <f>'Resultaat 3'!K175</f>
        <v>0</v>
      </c>
      <c r="E710" s="248">
        <f>'Resultaat 3'!L175</f>
        <v>0</v>
      </c>
      <c r="F710" s="138" t="s">
        <v>266</v>
      </c>
      <c r="G710" s="247">
        <f ca="1">VLOOKUP(C710,Financiering!$AO$7:$AS$57,5,0)*E710</f>
        <v>0</v>
      </c>
      <c r="H710" s="249" t="str">
        <f t="shared" si="11"/>
        <v/>
      </c>
      <c r="I710" s="136" t="str">
        <f>'Resultaat 3'!$B$2</f>
        <v>Resultaat 3</v>
      </c>
      <c r="J710" s="138" t="str">
        <f>Deelnemersoverzicht!$C$6</f>
        <v>[wordt door RVO ingevuld]</v>
      </c>
      <c r="K710" s="259">
        <f>Deelnemersoverzicht!$C$9</f>
        <v>0</v>
      </c>
    </row>
    <row r="711" spans="1:11" x14ac:dyDescent="0.2">
      <c r="A711" s="258">
        <f>'Resultaat 3'!B176</f>
        <v>0</v>
      </c>
      <c r="B711" s="138" t="str">
        <f>IFERROR(VLOOKUP(C711,Deelnemersoverzicht!$C$16:$G$66,6,0),"")</f>
        <v/>
      </c>
      <c r="C711" s="138">
        <f>'Resultaat 3'!C176</f>
        <v>0</v>
      </c>
      <c r="D711" s="247">
        <f>'Resultaat 3'!K176</f>
        <v>0</v>
      </c>
      <c r="E711" s="248">
        <f>'Resultaat 3'!L176</f>
        <v>0</v>
      </c>
      <c r="F711" s="138" t="s">
        <v>266</v>
      </c>
      <c r="G711" s="247">
        <f ca="1">VLOOKUP(C711,Financiering!$AO$7:$AS$57,5,0)*E711</f>
        <v>0</v>
      </c>
      <c r="H711" s="249" t="str">
        <f t="shared" si="11"/>
        <v/>
      </c>
      <c r="I711" s="136" t="str">
        <f>'Resultaat 3'!$B$2</f>
        <v>Resultaat 3</v>
      </c>
      <c r="J711" s="138" t="str">
        <f>Deelnemersoverzicht!$C$6</f>
        <v>[wordt door RVO ingevuld]</v>
      </c>
      <c r="K711" s="259">
        <f>Deelnemersoverzicht!$C$9</f>
        <v>0</v>
      </c>
    </row>
    <row r="712" spans="1:11" x14ac:dyDescent="0.2">
      <c r="A712" s="258">
        <f>'Resultaat 3'!B177</f>
        <v>0</v>
      </c>
      <c r="B712" s="138" t="str">
        <f>IFERROR(VLOOKUP(C712,Deelnemersoverzicht!$C$16:$G$66,6,0),"")</f>
        <v/>
      </c>
      <c r="C712" s="138">
        <f>'Resultaat 3'!C177</f>
        <v>0</v>
      </c>
      <c r="D712" s="247">
        <f>'Resultaat 3'!K177</f>
        <v>0</v>
      </c>
      <c r="E712" s="248">
        <f>'Resultaat 3'!L177</f>
        <v>0</v>
      </c>
      <c r="F712" s="138" t="s">
        <v>266</v>
      </c>
      <c r="G712" s="247">
        <f ca="1">VLOOKUP(C712,Financiering!$AO$7:$AS$57,5,0)*E712</f>
        <v>0</v>
      </c>
      <c r="H712" s="249" t="str">
        <f t="shared" si="11"/>
        <v/>
      </c>
      <c r="I712" s="136" t="str">
        <f>'Resultaat 3'!$B$2</f>
        <v>Resultaat 3</v>
      </c>
      <c r="J712" s="138" t="str">
        <f>Deelnemersoverzicht!$C$6</f>
        <v>[wordt door RVO ingevuld]</v>
      </c>
      <c r="K712" s="259">
        <f>Deelnemersoverzicht!$C$9</f>
        <v>0</v>
      </c>
    </row>
    <row r="713" spans="1:11" x14ac:dyDescent="0.2">
      <c r="A713" s="258">
        <f>'Resultaat 3'!B178</f>
        <v>0</v>
      </c>
      <c r="B713" s="138" t="str">
        <f>IFERROR(VLOOKUP(C713,Deelnemersoverzicht!$C$16:$G$66,6,0),"")</f>
        <v/>
      </c>
      <c r="C713" s="138">
        <f>'Resultaat 3'!C178</f>
        <v>0</v>
      </c>
      <c r="D713" s="247">
        <f>'Resultaat 3'!K178</f>
        <v>0</v>
      </c>
      <c r="E713" s="248">
        <f>'Resultaat 3'!L178</f>
        <v>0</v>
      </c>
      <c r="F713" s="138" t="s">
        <v>266</v>
      </c>
      <c r="G713" s="247">
        <f ca="1">VLOOKUP(C713,Financiering!$AO$7:$AS$57,5,0)*E713</f>
        <v>0</v>
      </c>
      <c r="H713" s="249" t="str">
        <f t="shared" si="11"/>
        <v/>
      </c>
      <c r="I713" s="136" t="str">
        <f>'Resultaat 3'!$B$2</f>
        <v>Resultaat 3</v>
      </c>
      <c r="J713" s="138" t="str">
        <f>Deelnemersoverzicht!$C$6</f>
        <v>[wordt door RVO ingevuld]</v>
      </c>
      <c r="K713" s="259">
        <f>Deelnemersoverzicht!$C$9</f>
        <v>0</v>
      </c>
    </row>
    <row r="714" spans="1:11" x14ac:dyDescent="0.2">
      <c r="A714" s="258">
        <f>'Resultaat 3'!B179</f>
        <v>0</v>
      </c>
      <c r="B714" s="138" t="str">
        <f>IFERROR(VLOOKUP(C714,Deelnemersoverzicht!$C$16:$G$66,6,0),"")</f>
        <v/>
      </c>
      <c r="C714" s="138">
        <f>'Resultaat 3'!C179</f>
        <v>0</v>
      </c>
      <c r="D714" s="247">
        <f>'Resultaat 3'!K179</f>
        <v>0</v>
      </c>
      <c r="E714" s="248">
        <f>'Resultaat 3'!L179</f>
        <v>0</v>
      </c>
      <c r="F714" s="138" t="s">
        <v>266</v>
      </c>
      <c r="G714" s="247">
        <f ca="1">VLOOKUP(C714,Financiering!$AO$7:$AS$57,5,0)*E714</f>
        <v>0</v>
      </c>
      <c r="H714" s="249" t="str">
        <f t="shared" si="11"/>
        <v/>
      </c>
      <c r="I714" s="136" t="str">
        <f>'Resultaat 3'!$B$2</f>
        <v>Resultaat 3</v>
      </c>
      <c r="J714" s="138" t="str">
        <f>Deelnemersoverzicht!$C$6</f>
        <v>[wordt door RVO ingevuld]</v>
      </c>
      <c r="K714" s="259">
        <f>Deelnemersoverzicht!$C$9</f>
        <v>0</v>
      </c>
    </row>
    <row r="715" spans="1:11" x14ac:dyDescent="0.2">
      <c r="A715" s="258">
        <f>'Resultaat 3'!B180</f>
        <v>0</v>
      </c>
      <c r="B715" s="138" t="str">
        <f>IFERROR(VLOOKUP(C715,Deelnemersoverzicht!$C$16:$G$66,6,0),"")</f>
        <v/>
      </c>
      <c r="C715" s="138">
        <f>'Resultaat 3'!C180</f>
        <v>0</v>
      </c>
      <c r="D715" s="247">
        <f>'Resultaat 3'!K180</f>
        <v>0</v>
      </c>
      <c r="E715" s="248">
        <f>'Resultaat 3'!L180</f>
        <v>0</v>
      </c>
      <c r="F715" s="138" t="s">
        <v>266</v>
      </c>
      <c r="G715" s="247">
        <f ca="1">VLOOKUP(C715,Financiering!$AO$7:$AS$57,5,0)*E715</f>
        <v>0</v>
      </c>
      <c r="H715" s="249" t="str">
        <f t="shared" si="11"/>
        <v/>
      </c>
      <c r="I715" s="136" t="str">
        <f>'Resultaat 3'!$B$2</f>
        <v>Resultaat 3</v>
      </c>
      <c r="J715" s="138" t="str">
        <f>Deelnemersoverzicht!$C$6</f>
        <v>[wordt door RVO ingevuld]</v>
      </c>
      <c r="K715" s="259">
        <f>Deelnemersoverzicht!$C$9</f>
        <v>0</v>
      </c>
    </row>
    <row r="716" spans="1:11" x14ac:dyDescent="0.2">
      <c r="A716" s="258">
        <f>'Resultaat 3'!B181</f>
        <v>0</v>
      </c>
      <c r="B716" s="138" t="str">
        <f>IFERROR(VLOOKUP(C716,Deelnemersoverzicht!$C$16:$G$66,6,0),"")</f>
        <v/>
      </c>
      <c r="C716" s="138">
        <f>'Resultaat 3'!C181</f>
        <v>0</v>
      </c>
      <c r="D716" s="247">
        <f>'Resultaat 3'!K181</f>
        <v>0</v>
      </c>
      <c r="E716" s="248">
        <f>'Resultaat 3'!L181</f>
        <v>0</v>
      </c>
      <c r="F716" s="138" t="s">
        <v>266</v>
      </c>
      <c r="G716" s="247">
        <f ca="1">VLOOKUP(C716,Financiering!$AO$7:$AS$57,5,0)*E716</f>
        <v>0</v>
      </c>
      <c r="H716" s="249" t="str">
        <f t="shared" si="11"/>
        <v/>
      </c>
      <c r="I716" s="136" t="str">
        <f>'Resultaat 3'!$B$2</f>
        <v>Resultaat 3</v>
      </c>
      <c r="J716" s="138" t="str">
        <f>Deelnemersoverzicht!$C$6</f>
        <v>[wordt door RVO ingevuld]</v>
      </c>
      <c r="K716" s="259">
        <f>Deelnemersoverzicht!$C$9</f>
        <v>0</v>
      </c>
    </row>
    <row r="717" spans="1:11" x14ac:dyDescent="0.2">
      <c r="A717" s="258">
        <f>'Resultaat 3'!B182</f>
        <v>0</v>
      </c>
      <c r="B717" s="138" t="str">
        <f>IFERROR(VLOOKUP(C717,Deelnemersoverzicht!$C$16:$G$66,6,0),"")</f>
        <v/>
      </c>
      <c r="C717" s="138">
        <f>'Resultaat 3'!C182</f>
        <v>0</v>
      </c>
      <c r="D717" s="247">
        <f>'Resultaat 3'!K182</f>
        <v>0</v>
      </c>
      <c r="E717" s="248">
        <f>'Resultaat 3'!L182</f>
        <v>0</v>
      </c>
      <c r="F717" s="138" t="s">
        <v>266</v>
      </c>
      <c r="G717" s="247">
        <f ca="1">VLOOKUP(C717,Financiering!$AO$7:$AS$57,5,0)*E717</f>
        <v>0</v>
      </c>
      <c r="H717" s="249" t="str">
        <f t="shared" si="11"/>
        <v/>
      </c>
      <c r="I717" s="136" t="str">
        <f>'Resultaat 3'!$B$2</f>
        <v>Resultaat 3</v>
      </c>
      <c r="J717" s="138" t="str">
        <f>Deelnemersoverzicht!$C$6</f>
        <v>[wordt door RVO ingevuld]</v>
      </c>
      <c r="K717" s="259">
        <f>Deelnemersoverzicht!$C$9</f>
        <v>0</v>
      </c>
    </row>
    <row r="718" spans="1:11" x14ac:dyDescent="0.2">
      <c r="A718" s="258">
        <f>'Resultaat 3'!B183</f>
        <v>0</v>
      </c>
      <c r="B718" s="138" t="str">
        <f>IFERROR(VLOOKUP(C718,Deelnemersoverzicht!$C$16:$G$66,6,0),"")</f>
        <v/>
      </c>
      <c r="C718" s="138">
        <f>'Resultaat 3'!C183</f>
        <v>0</v>
      </c>
      <c r="D718" s="247">
        <f>'Resultaat 3'!K183</f>
        <v>0</v>
      </c>
      <c r="E718" s="248">
        <f>'Resultaat 3'!L183</f>
        <v>0</v>
      </c>
      <c r="F718" s="138" t="s">
        <v>266</v>
      </c>
      <c r="G718" s="247">
        <f ca="1">VLOOKUP(C718,Financiering!$AO$7:$AS$57,5,0)*E718</f>
        <v>0</v>
      </c>
      <c r="H718" s="249" t="str">
        <f t="shared" si="11"/>
        <v/>
      </c>
      <c r="I718" s="136" t="str">
        <f>'Resultaat 3'!$B$2</f>
        <v>Resultaat 3</v>
      </c>
      <c r="J718" s="138" t="str">
        <f>Deelnemersoverzicht!$C$6</f>
        <v>[wordt door RVO ingevuld]</v>
      </c>
      <c r="K718" s="259">
        <f>Deelnemersoverzicht!$C$9</f>
        <v>0</v>
      </c>
    </row>
    <row r="719" spans="1:11" x14ac:dyDescent="0.2">
      <c r="A719" s="258">
        <f>'Resultaat 3'!B184</f>
        <v>0</v>
      </c>
      <c r="B719" s="138" t="str">
        <f>IFERROR(VLOOKUP(C719,Deelnemersoverzicht!$C$16:$G$66,6,0),"")</f>
        <v/>
      </c>
      <c r="C719" s="138">
        <f>'Resultaat 3'!C184</f>
        <v>0</v>
      </c>
      <c r="D719" s="247">
        <f>'Resultaat 3'!K184</f>
        <v>0</v>
      </c>
      <c r="E719" s="248">
        <f>'Resultaat 3'!L184</f>
        <v>0</v>
      </c>
      <c r="F719" s="138" t="s">
        <v>266</v>
      </c>
      <c r="G719" s="247">
        <f ca="1">VLOOKUP(C719,Financiering!$AO$7:$AS$57,5,0)*E719</f>
        <v>0</v>
      </c>
      <c r="H719" s="249" t="str">
        <f t="shared" si="11"/>
        <v/>
      </c>
      <c r="I719" s="136" t="str">
        <f>'Resultaat 3'!$B$2</f>
        <v>Resultaat 3</v>
      </c>
      <c r="J719" s="138" t="str">
        <f>Deelnemersoverzicht!$C$6</f>
        <v>[wordt door RVO ingevuld]</v>
      </c>
      <c r="K719" s="259">
        <f>Deelnemersoverzicht!$C$9</f>
        <v>0</v>
      </c>
    </row>
    <row r="720" spans="1:11" x14ac:dyDescent="0.2">
      <c r="A720" s="258">
        <f>'Resultaat 3'!B185</f>
        <v>0</v>
      </c>
      <c r="B720" s="138" t="str">
        <f>IFERROR(VLOOKUP(C720,Deelnemersoverzicht!$C$16:$G$66,6,0),"")</f>
        <v/>
      </c>
      <c r="C720" s="138">
        <f>'Resultaat 3'!C185</f>
        <v>0</v>
      </c>
      <c r="D720" s="247">
        <f>'Resultaat 3'!K185</f>
        <v>0</v>
      </c>
      <c r="E720" s="248">
        <f>'Resultaat 3'!L185</f>
        <v>0</v>
      </c>
      <c r="F720" s="138" t="s">
        <v>266</v>
      </c>
      <c r="G720" s="247">
        <f ca="1">VLOOKUP(C720,Financiering!$AO$7:$AS$57,5,0)*E720</f>
        <v>0</v>
      </c>
      <c r="H720" s="249" t="str">
        <f t="shared" si="11"/>
        <v/>
      </c>
      <c r="I720" s="136" t="str">
        <f>'Resultaat 3'!$B$2</f>
        <v>Resultaat 3</v>
      </c>
      <c r="J720" s="138" t="str">
        <f>Deelnemersoverzicht!$C$6</f>
        <v>[wordt door RVO ingevuld]</v>
      </c>
      <c r="K720" s="259">
        <f>Deelnemersoverzicht!$C$9</f>
        <v>0</v>
      </c>
    </row>
    <row r="721" spans="1:11" x14ac:dyDescent="0.2">
      <c r="A721" s="258">
        <f>'Resultaat 3'!B186</f>
        <v>0</v>
      </c>
      <c r="B721" s="138" t="str">
        <f>IFERROR(VLOOKUP(C721,Deelnemersoverzicht!$C$16:$G$66,6,0),"")</f>
        <v/>
      </c>
      <c r="C721" s="138">
        <f>'Resultaat 3'!C186</f>
        <v>0</v>
      </c>
      <c r="D721" s="247">
        <f>'Resultaat 3'!K186</f>
        <v>0</v>
      </c>
      <c r="E721" s="248">
        <f>'Resultaat 3'!L186</f>
        <v>0</v>
      </c>
      <c r="F721" s="138" t="s">
        <v>266</v>
      </c>
      <c r="G721" s="247">
        <f ca="1">VLOOKUP(C721,Financiering!$AO$7:$AS$57,5,0)*E721</f>
        <v>0</v>
      </c>
      <c r="H721" s="249" t="str">
        <f t="shared" si="11"/>
        <v/>
      </c>
      <c r="I721" s="136" t="str">
        <f>'Resultaat 3'!$B$2</f>
        <v>Resultaat 3</v>
      </c>
      <c r="J721" s="138" t="str">
        <f>Deelnemersoverzicht!$C$6</f>
        <v>[wordt door RVO ingevuld]</v>
      </c>
      <c r="K721" s="259">
        <f>Deelnemersoverzicht!$C$9</f>
        <v>0</v>
      </c>
    </row>
    <row r="722" spans="1:11" x14ac:dyDescent="0.2">
      <c r="A722" s="258">
        <f>'Resultaat 3'!B187</f>
        <v>0</v>
      </c>
      <c r="B722" s="138" t="str">
        <f>IFERROR(VLOOKUP(C722,Deelnemersoverzicht!$C$16:$G$66,6,0),"")</f>
        <v/>
      </c>
      <c r="C722" s="138">
        <f>'Resultaat 3'!C187</f>
        <v>0</v>
      </c>
      <c r="D722" s="247">
        <f>'Resultaat 3'!K187</f>
        <v>0</v>
      </c>
      <c r="E722" s="248">
        <f>'Resultaat 3'!L187</f>
        <v>0</v>
      </c>
      <c r="F722" s="138" t="s">
        <v>266</v>
      </c>
      <c r="G722" s="247">
        <f ca="1">VLOOKUP(C722,Financiering!$AO$7:$AS$57,5,0)*E722</f>
        <v>0</v>
      </c>
      <c r="H722" s="249" t="str">
        <f t="shared" si="11"/>
        <v/>
      </c>
      <c r="I722" s="136" t="str">
        <f>'Resultaat 3'!$B$2</f>
        <v>Resultaat 3</v>
      </c>
      <c r="J722" s="138" t="str">
        <f>Deelnemersoverzicht!$C$6</f>
        <v>[wordt door RVO ingevuld]</v>
      </c>
      <c r="K722" s="259">
        <f>Deelnemersoverzicht!$C$9</f>
        <v>0</v>
      </c>
    </row>
    <row r="723" spans="1:11" x14ac:dyDescent="0.2">
      <c r="A723" s="258">
        <f>'Resultaat 3'!B188</f>
        <v>0</v>
      </c>
      <c r="B723" s="138" t="str">
        <f>IFERROR(VLOOKUP(C723,Deelnemersoverzicht!$C$16:$G$66,6,0),"")</f>
        <v/>
      </c>
      <c r="C723" s="138">
        <f>'Resultaat 3'!C188</f>
        <v>0</v>
      </c>
      <c r="D723" s="247">
        <f>'Resultaat 3'!K188</f>
        <v>0</v>
      </c>
      <c r="E723" s="248">
        <f>'Resultaat 3'!L188</f>
        <v>0</v>
      </c>
      <c r="F723" s="138" t="s">
        <v>266</v>
      </c>
      <c r="G723" s="247">
        <f ca="1">VLOOKUP(C723,Financiering!$AO$7:$AS$57,5,0)*E723</f>
        <v>0</v>
      </c>
      <c r="H723" s="249" t="str">
        <f t="shared" si="11"/>
        <v/>
      </c>
      <c r="I723" s="136" t="str">
        <f>'Resultaat 3'!$B$2</f>
        <v>Resultaat 3</v>
      </c>
      <c r="J723" s="138" t="str">
        <f>Deelnemersoverzicht!$C$6</f>
        <v>[wordt door RVO ingevuld]</v>
      </c>
      <c r="K723" s="259">
        <f>Deelnemersoverzicht!$C$9</f>
        <v>0</v>
      </c>
    </row>
    <row r="724" spans="1:11" x14ac:dyDescent="0.2">
      <c r="A724" s="258">
        <f>'Resultaat 3'!B189</f>
        <v>0</v>
      </c>
      <c r="B724" s="138" t="str">
        <f>IFERROR(VLOOKUP(C724,Deelnemersoverzicht!$C$16:$G$66,6,0),"")</f>
        <v/>
      </c>
      <c r="C724" s="138">
        <f>'Resultaat 3'!C189</f>
        <v>0</v>
      </c>
      <c r="D724" s="247">
        <f>'Resultaat 3'!K189</f>
        <v>0</v>
      </c>
      <c r="E724" s="248">
        <f>'Resultaat 3'!L189</f>
        <v>0</v>
      </c>
      <c r="F724" s="138" t="s">
        <v>266</v>
      </c>
      <c r="G724" s="247">
        <f ca="1">VLOOKUP(C724,Financiering!$AO$7:$AS$57,5,0)*E724</f>
        <v>0</v>
      </c>
      <c r="H724" s="249" t="str">
        <f t="shared" si="11"/>
        <v/>
      </c>
      <c r="I724" s="136" t="str">
        <f>'Resultaat 3'!$B$2</f>
        <v>Resultaat 3</v>
      </c>
      <c r="J724" s="138" t="str">
        <f>Deelnemersoverzicht!$C$6</f>
        <v>[wordt door RVO ingevuld]</v>
      </c>
      <c r="K724" s="259">
        <f>Deelnemersoverzicht!$C$9</f>
        <v>0</v>
      </c>
    </row>
    <row r="725" spans="1:11" x14ac:dyDescent="0.2">
      <c r="A725" s="258">
        <f>'Resultaat 3'!B190</f>
        <v>0</v>
      </c>
      <c r="B725" s="138" t="str">
        <f>IFERROR(VLOOKUP(C725,Deelnemersoverzicht!$C$16:$G$66,6,0),"")</f>
        <v/>
      </c>
      <c r="C725" s="138">
        <f>'Resultaat 3'!C190</f>
        <v>0</v>
      </c>
      <c r="D725" s="247">
        <f>'Resultaat 3'!K190</f>
        <v>0</v>
      </c>
      <c r="E725" s="248">
        <f>'Resultaat 3'!L190</f>
        <v>0</v>
      </c>
      <c r="F725" s="138" t="s">
        <v>266</v>
      </c>
      <c r="G725" s="247">
        <f ca="1">VLOOKUP(C725,Financiering!$AO$7:$AS$57,5,0)*E725</f>
        <v>0</v>
      </c>
      <c r="H725" s="249" t="str">
        <f t="shared" si="11"/>
        <v/>
      </c>
      <c r="I725" s="136" t="str">
        <f>'Resultaat 3'!$B$2</f>
        <v>Resultaat 3</v>
      </c>
      <c r="J725" s="138" t="str">
        <f>Deelnemersoverzicht!$C$6</f>
        <v>[wordt door RVO ingevuld]</v>
      </c>
      <c r="K725" s="259">
        <f>Deelnemersoverzicht!$C$9</f>
        <v>0</v>
      </c>
    </row>
    <row r="726" spans="1:11" x14ac:dyDescent="0.2">
      <c r="A726" s="258">
        <f>'Resultaat 3'!B191</f>
        <v>0</v>
      </c>
      <c r="B726" s="138" t="str">
        <f>IFERROR(VLOOKUP(C726,Deelnemersoverzicht!$C$16:$G$66,6,0),"")</f>
        <v/>
      </c>
      <c r="C726" s="138">
        <f>'Resultaat 3'!C191</f>
        <v>0</v>
      </c>
      <c r="D726" s="247">
        <f>'Resultaat 3'!K191</f>
        <v>0</v>
      </c>
      <c r="E726" s="248">
        <f>'Resultaat 3'!L191</f>
        <v>0</v>
      </c>
      <c r="F726" s="138" t="s">
        <v>266</v>
      </c>
      <c r="G726" s="247">
        <f ca="1">VLOOKUP(C726,Financiering!$AO$7:$AS$57,5,0)*E726</f>
        <v>0</v>
      </c>
      <c r="H726" s="249" t="str">
        <f t="shared" si="11"/>
        <v/>
      </c>
      <c r="I726" s="136" t="str">
        <f>'Resultaat 3'!$B$2</f>
        <v>Resultaat 3</v>
      </c>
      <c r="J726" s="138" t="str">
        <f>Deelnemersoverzicht!$C$6</f>
        <v>[wordt door RVO ingevuld]</v>
      </c>
      <c r="K726" s="259">
        <f>Deelnemersoverzicht!$C$9</f>
        <v>0</v>
      </c>
    </row>
    <row r="727" spans="1:11" x14ac:dyDescent="0.2">
      <c r="A727" s="258">
        <f>'Resultaat 3'!B192</f>
        <v>0</v>
      </c>
      <c r="B727" s="138" t="str">
        <f>IFERROR(VLOOKUP(C727,Deelnemersoverzicht!$C$16:$G$66,6,0),"")</f>
        <v/>
      </c>
      <c r="C727" s="138">
        <f>'Resultaat 3'!C192</f>
        <v>0</v>
      </c>
      <c r="D727" s="247">
        <f>'Resultaat 3'!K192</f>
        <v>0</v>
      </c>
      <c r="E727" s="248">
        <f>'Resultaat 3'!L192</f>
        <v>0</v>
      </c>
      <c r="F727" s="138" t="s">
        <v>266</v>
      </c>
      <c r="G727" s="247">
        <f ca="1">VLOOKUP(C727,Financiering!$AO$7:$AS$57,5,0)*E727</f>
        <v>0</v>
      </c>
      <c r="H727" s="249" t="str">
        <f t="shared" si="11"/>
        <v/>
      </c>
      <c r="I727" s="136" t="str">
        <f>'Resultaat 3'!$B$2</f>
        <v>Resultaat 3</v>
      </c>
      <c r="J727" s="138" t="str">
        <f>Deelnemersoverzicht!$C$6</f>
        <v>[wordt door RVO ingevuld]</v>
      </c>
      <c r="K727" s="259">
        <f>Deelnemersoverzicht!$C$9</f>
        <v>0</v>
      </c>
    </row>
    <row r="728" spans="1:11" x14ac:dyDescent="0.2">
      <c r="A728" s="258">
        <f>'Resultaat 3'!B193</f>
        <v>0</v>
      </c>
      <c r="B728" s="138" t="str">
        <f>IFERROR(VLOOKUP(C728,Deelnemersoverzicht!$C$16:$G$66,6,0),"")</f>
        <v/>
      </c>
      <c r="C728" s="138">
        <f>'Resultaat 3'!C193</f>
        <v>0</v>
      </c>
      <c r="D728" s="247">
        <f>'Resultaat 3'!K193</f>
        <v>0</v>
      </c>
      <c r="E728" s="248">
        <f>'Resultaat 3'!L193</f>
        <v>0</v>
      </c>
      <c r="F728" s="138" t="s">
        <v>266</v>
      </c>
      <c r="G728" s="247">
        <f ca="1">VLOOKUP(C728,Financiering!$AO$7:$AS$57,5,0)*E728</f>
        <v>0</v>
      </c>
      <c r="H728" s="249" t="str">
        <f t="shared" si="11"/>
        <v/>
      </c>
      <c r="I728" s="136" t="str">
        <f>'Resultaat 3'!$B$2</f>
        <v>Resultaat 3</v>
      </c>
      <c r="J728" s="138" t="str">
        <f>Deelnemersoverzicht!$C$6</f>
        <v>[wordt door RVO ingevuld]</v>
      </c>
      <c r="K728" s="259">
        <f>Deelnemersoverzicht!$C$9</f>
        <v>0</v>
      </c>
    </row>
    <row r="729" spans="1:11" x14ac:dyDescent="0.2">
      <c r="A729" s="258">
        <f>'Resultaat 3'!B194</f>
        <v>0</v>
      </c>
      <c r="B729" s="138" t="str">
        <f>IFERROR(VLOOKUP(C729,Deelnemersoverzicht!$C$16:$G$66,6,0),"")</f>
        <v/>
      </c>
      <c r="C729" s="138">
        <f>'Resultaat 3'!C194</f>
        <v>0</v>
      </c>
      <c r="D729" s="247">
        <f>'Resultaat 3'!K194</f>
        <v>0</v>
      </c>
      <c r="E729" s="248">
        <f>'Resultaat 3'!L194</f>
        <v>0</v>
      </c>
      <c r="F729" s="138" t="s">
        <v>266</v>
      </c>
      <c r="G729" s="247">
        <f ca="1">VLOOKUP(C729,Financiering!$AO$7:$AS$57,5,0)*E729</f>
        <v>0</v>
      </c>
      <c r="H729" s="249" t="str">
        <f t="shared" si="11"/>
        <v/>
      </c>
      <c r="I729" s="136" t="str">
        <f>'Resultaat 3'!$B$2</f>
        <v>Resultaat 3</v>
      </c>
      <c r="J729" s="138" t="str">
        <f>Deelnemersoverzicht!$C$6</f>
        <v>[wordt door RVO ingevuld]</v>
      </c>
      <c r="K729" s="259">
        <f>Deelnemersoverzicht!$C$9</f>
        <v>0</v>
      </c>
    </row>
    <row r="730" spans="1:11" x14ac:dyDescent="0.2">
      <c r="A730" s="258">
        <f>'Resultaat 3'!B195</f>
        <v>0</v>
      </c>
      <c r="B730" s="138" t="str">
        <f>IFERROR(VLOOKUP(C730,Deelnemersoverzicht!$C$16:$G$66,6,0),"")</f>
        <v/>
      </c>
      <c r="C730" s="138">
        <f>'Resultaat 3'!C195</f>
        <v>0</v>
      </c>
      <c r="D730" s="247">
        <f>'Resultaat 3'!K195</f>
        <v>0</v>
      </c>
      <c r="E730" s="248">
        <f>'Resultaat 3'!L195</f>
        <v>0</v>
      </c>
      <c r="F730" s="138" t="s">
        <v>266</v>
      </c>
      <c r="G730" s="247">
        <f ca="1">VLOOKUP(C730,Financiering!$AO$7:$AS$57,5,0)*E730</f>
        <v>0</v>
      </c>
      <c r="H730" s="249" t="str">
        <f t="shared" si="11"/>
        <v/>
      </c>
      <c r="I730" s="136" t="str">
        <f>'Resultaat 3'!$B$2</f>
        <v>Resultaat 3</v>
      </c>
      <c r="J730" s="138" t="str">
        <f>Deelnemersoverzicht!$C$6</f>
        <v>[wordt door RVO ingevuld]</v>
      </c>
      <c r="K730" s="259">
        <f>Deelnemersoverzicht!$C$9</f>
        <v>0</v>
      </c>
    </row>
    <row r="731" spans="1:11" x14ac:dyDescent="0.2">
      <c r="A731" s="258">
        <f>'Resultaat 3'!B196</f>
        <v>0</v>
      </c>
      <c r="B731" s="138" t="str">
        <f>IFERROR(VLOOKUP(C731,Deelnemersoverzicht!$C$16:$G$66,6,0),"")</f>
        <v/>
      </c>
      <c r="C731" s="138">
        <f>'Resultaat 3'!C196</f>
        <v>0</v>
      </c>
      <c r="D731" s="247">
        <f>'Resultaat 3'!K196</f>
        <v>0</v>
      </c>
      <c r="E731" s="248">
        <f>'Resultaat 3'!L196</f>
        <v>0</v>
      </c>
      <c r="F731" s="138" t="s">
        <v>266</v>
      </c>
      <c r="G731" s="247">
        <f ca="1">VLOOKUP(C731,Financiering!$AO$7:$AS$57,5,0)*E731</f>
        <v>0</v>
      </c>
      <c r="H731" s="249" t="str">
        <f t="shared" si="11"/>
        <v/>
      </c>
      <c r="I731" s="136" t="str">
        <f>'Resultaat 3'!$B$2</f>
        <v>Resultaat 3</v>
      </c>
      <c r="J731" s="138" t="str">
        <f>Deelnemersoverzicht!$C$6</f>
        <v>[wordt door RVO ingevuld]</v>
      </c>
      <c r="K731" s="259">
        <f>Deelnemersoverzicht!$C$9</f>
        <v>0</v>
      </c>
    </row>
    <row r="732" spans="1:11" x14ac:dyDescent="0.2">
      <c r="A732" s="258">
        <f>'Resultaat 3'!B197</f>
        <v>0</v>
      </c>
      <c r="B732" s="138" t="str">
        <f>IFERROR(VLOOKUP(C732,Deelnemersoverzicht!$C$16:$G$66,6,0),"")</f>
        <v/>
      </c>
      <c r="C732" s="138">
        <f>'Resultaat 3'!C197</f>
        <v>0</v>
      </c>
      <c r="D732" s="247">
        <f>'Resultaat 3'!K197</f>
        <v>0</v>
      </c>
      <c r="E732" s="248">
        <f>'Resultaat 3'!L197</f>
        <v>0</v>
      </c>
      <c r="F732" s="138" t="s">
        <v>266</v>
      </c>
      <c r="G732" s="247">
        <f ca="1">VLOOKUP(C732,Financiering!$AO$7:$AS$57,5,0)*E732</f>
        <v>0</v>
      </c>
      <c r="H732" s="249" t="str">
        <f t="shared" si="11"/>
        <v/>
      </c>
      <c r="I732" s="136" t="str">
        <f>'Resultaat 3'!$B$2</f>
        <v>Resultaat 3</v>
      </c>
      <c r="J732" s="138" t="str">
        <f>Deelnemersoverzicht!$C$6</f>
        <v>[wordt door RVO ingevuld]</v>
      </c>
      <c r="K732" s="259">
        <f>Deelnemersoverzicht!$C$9</f>
        <v>0</v>
      </c>
    </row>
    <row r="733" spans="1:11" x14ac:dyDescent="0.2">
      <c r="A733" s="258">
        <f>'Resultaat 3'!B198</f>
        <v>0</v>
      </c>
      <c r="B733" s="138" t="str">
        <f>IFERROR(VLOOKUP(C733,Deelnemersoverzicht!$C$16:$G$66,6,0),"")</f>
        <v/>
      </c>
      <c r="C733" s="138">
        <f>'Resultaat 3'!C198</f>
        <v>0</v>
      </c>
      <c r="D733" s="247">
        <f>'Resultaat 3'!K198</f>
        <v>0</v>
      </c>
      <c r="E733" s="248">
        <f>'Resultaat 3'!L198</f>
        <v>0</v>
      </c>
      <c r="F733" s="138" t="s">
        <v>266</v>
      </c>
      <c r="G733" s="247">
        <f ca="1">VLOOKUP(C733,Financiering!$AO$7:$AS$57,5,0)*E733</f>
        <v>0</v>
      </c>
      <c r="H733" s="249" t="str">
        <f t="shared" si="11"/>
        <v/>
      </c>
      <c r="I733" s="136" t="str">
        <f>'Resultaat 3'!$B$2</f>
        <v>Resultaat 3</v>
      </c>
      <c r="J733" s="138" t="str">
        <f>Deelnemersoverzicht!$C$6</f>
        <v>[wordt door RVO ingevuld]</v>
      </c>
      <c r="K733" s="259">
        <f>Deelnemersoverzicht!$C$9</f>
        <v>0</v>
      </c>
    </row>
    <row r="734" spans="1:11" x14ac:dyDescent="0.2">
      <c r="A734" s="258">
        <f>'Resultaat 3'!B199</f>
        <v>0</v>
      </c>
      <c r="B734" s="138" t="str">
        <f>IFERROR(VLOOKUP(C734,Deelnemersoverzicht!$C$16:$G$66,6,0),"")</f>
        <v/>
      </c>
      <c r="C734" s="138">
        <f>'Resultaat 3'!C199</f>
        <v>0</v>
      </c>
      <c r="D734" s="247">
        <f>'Resultaat 3'!K199</f>
        <v>0</v>
      </c>
      <c r="E734" s="248">
        <f>'Resultaat 3'!L199</f>
        <v>0</v>
      </c>
      <c r="F734" s="138" t="s">
        <v>266</v>
      </c>
      <c r="G734" s="247">
        <f ca="1">VLOOKUP(C734,Financiering!$AO$7:$AS$57,5,0)*E734</f>
        <v>0</v>
      </c>
      <c r="H734" s="249" t="str">
        <f t="shared" si="11"/>
        <v/>
      </c>
      <c r="I734" s="136" t="str">
        <f>'Resultaat 3'!$B$2</f>
        <v>Resultaat 3</v>
      </c>
      <c r="J734" s="138" t="str">
        <f>Deelnemersoverzicht!$C$6</f>
        <v>[wordt door RVO ingevuld]</v>
      </c>
      <c r="K734" s="259">
        <f>Deelnemersoverzicht!$C$9</f>
        <v>0</v>
      </c>
    </row>
    <row r="735" spans="1:11" x14ac:dyDescent="0.2">
      <c r="A735" s="258">
        <f>'Resultaat 3'!B200</f>
        <v>0</v>
      </c>
      <c r="B735" s="138" t="str">
        <f>IFERROR(VLOOKUP(C735,Deelnemersoverzicht!$C$16:$G$66,6,0),"")</f>
        <v/>
      </c>
      <c r="C735" s="138">
        <f>'Resultaat 3'!C200</f>
        <v>0</v>
      </c>
      <c r="D735" s="247">
        <f>'Resultaat 3'!K200</f>
        <v>0</v>
      </c>
      <c r="E735" s="248">
        <f>'Resultaat 3'!L200</f>
        <v>0</v>
      </c>
      <c r="F735" s="138" t="s">
        <v>266</v>
      </c>
      <c r="G735" s="247">
        <f ca="1">VLOOKUP(C735,Financiering!$AO$7:$AS$57,5,0)*E735</f>
        <v>0</v>
      </c>
      <c r="H735" s="249" t="str">
        <f t="shared" si="11"/>
        <v/>
      </c>
      <c r="I735" s="136" t="str">
        <f>'Resultaat 3'!$B$2</f>
        <v>Resultaat 3</v>
      </c>
      <c r="J735" s="138" t="str">
        <f>Deelnemersoverzicht!$C$6</f>
        <v>[wordt door RVO ingevuld]</v>
      </c>
      <c r="K735" s="259">
        <f>Deelnemersoverzicht!$C$9</f>
        <v>0</v>
      </c>
    </row>
    <row r="736" spans="1:11" x14ac:dyDescent="0.2">
      <c r="A736" s="258">
        <f>'Resultaat 3'!B201</f>
        <v>0</v>
      </c>
      <c r="B736" s="138" t="str">
        <f>IFERROR(VLOOKUP(C736,Deelnemersoverzicht!$C$16:$G$66,6,0),"")</f>
        <v/>
      </c>
      <c r="C736" s="138">
        <f>'Resultaat 3'!C201</f>
        <v>0</v>
      </c>
      <c r="D736" s="247">
        <f>'Resultaat 3'!K201</f>
        <v>0</v>
      </c>
      <c r="E736" s="248">
        <f>'Resultaat 3'!L201</f>
        <v>0</v>
      </c>
      <c r="F736" s="138" t="s">
        <v>266</v>
      </c>
      <c r="G736" s="247">
        <f ca="1">VLOOKUP(C736,Financiering!$AO$7:$AS$57,5,0)*E736</f>
        <v>0</v>
      </c>
      <c r="H736" s="249" t="str">
        <f t="shared" si="11"/>
        <v/>
      </c>
      <c r="I736" s="136" t="str">
        <f>'Resultaat 3'!$B$2</f>
        <v>Resultaat 3</v>
      </c>
      <c r="J736" s="138" t="str">
        <f>Deelnemersoverzicht!$C$6</f>
        <v>[wordt door RVO ingevuld]</v>
      </c>
      <c r="K736" s="259">
        <f>Deelnemersoverzicht!$C$9</f>
        <v>0</v>
      </c>
    </row>
    <row r="737" spans="1:11" x14ac:dyDescent="0.2">
      <c r="A737" s="258">
        <f>'Resultaat 3'!B202</f>
        <v>0</v>
      </c>
      <c r="B737" s="138" t="str">
        <f>IFERROR(VLOOKUP(C737,Deelnemersoverzicht!$C$16:$G$66,6,0),"")</f>
        <v/>
      </c>
      <c r="C737" s="138">
        <f>'Resultaat 3'!C202</f>
        <v>0</v>
      </c>
      <c r="D737" s="247">
        <f>'Resultaat 3'!K202</f>
        <v>0</v>
      </c>
      <c r="E737" s="248">
        <f>'Resultaat 3'!L202</f>
        <v>0</v>
      </c>
      <c r="F737" s="138" t="s">
        <v>266</v>
      </c>
      <c r="G737" s="247">
        <f ca="1">VLOOKUP(C737,Financiering!$AO$7:$AS$57,5,0)*E737</f>
        <v>0</v>
      </c>
      <c r="H737" s="249" t="str">
        <f t="shared" si="11"/>
        <v/>
      </c>
      <c r="I737" s="136" t="str">
        <f>'Resultaat 3'!$B$2</f>
        <v>Resultaat 3</v>
      </c>
      <c r="J737" s="138" t="str">
        <f>Deelnemersoverzicht!$C$6</f>
        <v>[wordt door RVO ingevuld]</v>
      </c>
      <c r="K737" s="259">
        <f>Deelnemersoverzicht!$C$9</f>
        <v>0</v>
      </c>
    </row>
    <row r="738" spans="1:11" x14ac:dyDescent="0.2">
      <c r="A738" s="258">
        <f>'Resultaat 3'!B203</f>
        <v>0</v>
      </c>
      <c r="B738" s="138" t="str">
        <f>IFERROR(VLOOKUP(C738,Deelnemersoverzicht!$C$16:$G$66,6,0),"")</f>
        <v/>
      </c>
      <c r="C738" s="138">
        <f>'Resultaat 3'!C203</f>
        <v>0</v>
      </c>
      <c r="D738" s="247">
        <f>'Resultaat 3'!K203</f>
        <v>0</v>
      </c>
      <c r="E738" s="248">
        <f>'Resultaat 3'!L203</f>
        <v>0</v>
      </c>
      <c r="F738" s="138" t="s">
        <v>266</v>
      </c>
      <c r="G738" s="247">
        <f ca="1">VLOOKUP(C738,Financiering!$AO$7:$AS$57,5,0)*E738</f>
        <v>0</v>
      </c>
      <c r="H738" s="249" t="str">
        <f t="shared" si="11"/>
        <v/>
      </c>
      <c r="I738" s="136" t="str">
        <f>'Resultaat 3'!$B$2</f>
        <v>Resultaat 3</v>
      </c>
      <c r="J738" s="138" t="str">
        <f>Deelnemersoverzicht!$C$6</f>
        <v>[wordt door RVO ingevuld]</v>
      </c>
      <c r="K738" s="259">
        <f>Deelnemersoverzicht!$C$9</f>
        <v>0</v>
      </c>
    </row>
    <row r="739" spans="1:11" x14ac:dyDescent="0.2">
      <c r="A739" s="258">
        <f>'Resultaat 3'!B204</f>
        <v>0</v>
      </c>
      <c r="B739" s="138" t="str">
        <f>IFERROR(VLOOKUP(C739,Deelnemersoverzicht!$C$16:$G$66,6,0),"")</f>
        <v/>
      </c>
      <c r="C739" s="138">
        <f>'Resultaat 3'!C204</f>
        <v>0</v>
      </c>
      <c r="D739" s="247">
        <f>'Resultaat 3'!K204</f>
        <v>0</v>
      </c>
      <c r="E739" s="248">
        <f>'Resultaat 3'!L204</f>
        <v>0</v>
      </c>
      <c r="F739" s="138" t="s">
        <v>266</v>
      </c>
      <c r="G739" s="247">
        <f ca="1">VLOOKUP(C739,Financiering!$AO$7:$AS$57,5,0)*E739</f>
        <v>0</v>
      </c>
      <c r="H739" s="249" t="str">
        <f t="shared" si="11"/>
        <v/>
      </c>
      <c r="I739" s="136" t="str">
        <f>'Resultaat 3'!$B$2</f>
        <v>Resultaat 3</v>
      </c>
      <c r="J739" s="138" t="str">
        <f>Deelnemersoverzicht!$C$6</f>
        <v>[wordt door RVO ingevuld]</v>
      </c>
      <c r="K739" s="259">
        <f>Deelnemersoverzicht!$C$9</f>
        <v>0</v>
      </c>
    </row>
    <row r="740" spans="1:11" x14ac:dyDescent="0.2">
      <c r="A740" s="258">
        <f>'Resultaat 3'!B205</f>
        <v>0</v>
      </c>
      <c r="B740" s="138" t="str">
        <f>IFERROR(VLOOKUP(C740,Deelnemersoverzicht!$C$16:$G$66,6,0),"")</f>
        <v/>
      </c>
      <c r="C740" s="138">
        <f>'Resultaat 3'!C205</f>
        <v>0</v>
      </c>
      <c r="D740" s="247">
        <f>'Resultaat 3'!K205</f>
        <v>0</v>
      </c>
      <c r="E740" s="248">
        <f>'Resultaat 3'!L205</f>
        <v>0</v>
      </c>
      <c r="F740" s="138" t="s">
        <v>266</v>
      </c>
      <c r="G740" s="247">
        <f ca="1">VLOOKUP(C740,Financiering!$AO$7:$AS$57,5,0)*E740</f>
        <v>0</v>
      </c>
      <c r="H740" s="249" t="str">
        <f t="shared" si="11"/>
        <v/>
      </c>
      <c r="I740" s="136" t="str">
        <f>'Resultaat 3'!$B$2</f>
        <v>Resultaat 3</v>
      </c>
      <c r="J740" s="138" t="str">
        <f>Deelnemersoverzicht!$C$6</f>
        <v>[wordt door RVO ingevuld]</v>
      </c>
      <c r="K740" s="259">
        <f>Deelnemersoverzicht!$C$9</f>
        <v>0</v>
      </c>
    </row>
    <row r="741" spans="1:11" x14ac:dyDescent="0.2">
      <c r="A741" s="258">
        <f>'Resultaat 3'!B206</f>
        <v>0</v>
      </c>
      <c r="B741" s="138" t="str">
        <f>IFERROR(VLOOKUP(C741,Deelnemersoverzicht!$C$16:$G$66,6,0),"")</f>
        <v/>
      </c>
      <c r="C741" s="138">
        <f>'Resultaat 3'!C206</f>
        <v>0</v>
      </c>
      <c r="D741" s="247">
        <f>'Resultaat 3'!K206</f>
        <v>0</v>
      </c>
      <c r="E741" s="248">
        <f>'Resultaat 3'!L206</f>
        <v>0</v>
      </c>
      <c r="F741" s="138" t="s">
        <v>266</v>
      </c>
      <c r="G741" s="247">
        <f ca="1">VLOOKUP(C741,Financiering!$AO$7:$AS$57,5,0)*E741</f>
        <v>0</v>
      </c>
      <c r="H741" s="249" t="str">
        <f t="shared" si="11"/>
        <v/>
      </c>
      <c r="I741" s="136" t="str">
        <f>'Resultaat 3'!$B$2</f>
        <v>Resultaat 3</v>
      </c>
      <c r="J741" s="138" t="str">
        <f>Deelnemersoverzicht!$C$6</f>
        <v>[wordt door RVO ingevuld]</v>
      </c>
      <c r="K741" s="259">
        <f>Deelnemersoverzicht!$C$9</f>
        <v>0</v>
      </c>
    </row>
    <row r="742" spans="1:11" x14ac:dyDescent="0.2">
      <c r="A742" s="258">
        <f>'Resultaat 3'!B211</f>
        <v>0</v>
      </c>
      <c r="B742" s="138" t="str">
        <f>IFERROR(VLOOKUP(C742,Deelnemersoverzicht!$C$16:$G$66,6,0),"")</f>
        <v/>
      </c>
      <c r="C742" s="138">
        <f>'Resultaat 3'!C211</f>
        <v>0</v>
      </c>
      <c r="D742" s="247">
        <f>'Resultaat 3'!K211</f>
        <v>0</v>
      </c>
      <c r="E742" s="248">
        <f>'Resultaat 3'!L211</f>
        <v>0</v>
      </c>
      <c r="F742" s="138" t="s">
        <v>266</v>
      </c>
      <c r="G742" s="247">
        <f ca="1">VLOOKUP(C742,Financiering!$AO$7:$AS$57,5,0)*E742</f>
        <v>0</v>
      </c>
      <c r="H742" s="249" t="str">
        <f t="shared" si="11"/>
        <v/>
      </c>
      <c r="I742" s="136" t="str">
        <f>'Resultaat 3'!$B$2</f>
        <v>Resultaat 3</v>
      </c>
      <c r="J742" s="138" t="str">
        <f>Deelnemersoverzicht!$C$6</f>
        <v>[wordt door RVO ingevuld]</v>
      </c>
      <c r="K742" s="259">
        <f>Deelnemersoverzicht!$C$9</f>
        <v>0</v>
      </c>
    </row>
    <row r="743" spans="1:11" x14ac:dyDescent="0.2">
      <c r="A743" s="258">
        <f>'Resultaat 3'!B212</f>
        <v>0</v>
      </c>
      <c r="B743" s="138" t="str">
        <f>IFERROR(VLOOKUP(C743,Deelnemersoverzicht!$C$16:$G$66,6,0),"")</f>
        <v/>
      </c>
      <c r="C743" s="138">
        <f>'Resultaat 3'!C212</f>
        <v>0</v>
      </c>
      <c r="D743" s="247">
        <f>'Resultaat 3'!K212</f>
        <v>0</v>
      </c>
      <c r="E743" s="248">
        <f>'Resultaat 3'!L212</f>
        <v>0</v>
      </c>
      <c r="F743" s="138" t="s">
        <v>266</v>
      </c>
      <c r="G743" s="247">
        <f ca="1">VLOOKUP(C743,Financiering!$AO$7:$AS$57,5,0)*E743</f>
        <v>0</v>
      </c>
      <c r="H743" s="249" t="str">
        <f t="shared" si="11"/>
        <v/>
      </c>
      <c r="I743" s="136" t="str">
        <f>'Resultaat 3'!$B$2</f>
        <v>Resultaat 3</v>
      </c>
      <c r="J743" s="138" t="str">
        <f>Deelnemersoverzicht!$C$6</f>
        <v>[wordt door RVO ingevuld]</v>
      </c>
      <c r="K743" s="259">
        <f>Deelnemersoverzicht!$C$9</f>
        <v>0</v>
      </c>
    </row>
    <row r="744" spans="1:11" x14ac:dyDescent="0.2">
      <c r="A744" s="258">
        <f>'Resultaat 3'!B213</f>
        <v>0</v>
      </c>
      <c r="B744" s="138" t="str">
        <f>IFERROR(VLOOKUP(C744,Deelnemersoverzicht!$C$16:$G$66,6,0),"")</f>
        <v/>
      </c>
      <c r="C744" s="138">
        <f>'Resultaat 3'!C213</f>
        <v>0</v>
      </c>
      <c r="D744" s="247">
        <f>'Resultaat 3'!K213</f>
        <v>0</v>
      </c>
      <c r="E744" s="248">
        <f>'Resultaat 3'!L213</f>
        <v>0</v>
      </c>
      <c r="F744" s="138" t="s">
        <v>266</v>
      </c>
      <c r="G744" s="247">
        <f ca="1">VLOOKUP(C744,Financiering!$AO$7:$AS$57,5,0)*E744</f>
        <v>0</v>
      </c>
      <c r="H744" s="249" t="str">
        <f t="shared" si="11"/>
        <v/>
      </c>
      <c r="I744" s="136" t="str">
        <f>'Resultaat 3'!$B$2</f>
        <v>Resultaat 3</v>
      </c>
      <c r="J744" s="138" t="str">
        <f>Deelnemersoverzicht!$C$6</f>
        <v>[wordt door RVO ingevuld]</v>
      </c>
      <c r="K744" s="259">
        <f>Deelnemersoverzicht!$C$9</f>
        <v>0</v>
      </c>
    </row>
    <row r="745" spans="1:11" x14ac:dyDescent="0.2">
      <c r="A745" s="258">
        <f>'Resultaat 3'!B214</f>
        <v>0</v>
      </c>
      <c r="B745" s="138" t="str">
        <f>IFERROR(VLOOKUP(C745,Deelnemersoverzicht!$C$16:$G$66,6,0),"")</f>
        <v/>
      </c>
      <c r="C745" s="138">
        <f>'Resultaat 3'!C214</f>
        <v>0</v>
      </c>
      <c r="D745" s="247">
        <f>'Resultaat 3'!K214</f>
        <v>0</v>
      </c>
      <c r="E745" s="248">
        <f>'Resultaat 3'!L214</f>
        <v>0</v>
      </c>
      <c r="F745" s="138" t="s">
        <v>266</v>
      </c>
      <c r="G745" s="247">
        <f ca="1">VLOOKUP(C745,Financiering!$AO$7:$AS$57,5,0)*E745</f>
        <v>0</v>
      </c>
      <c r="H745" s="249" t="str">
        <f t="shared" si="11"/>
        <v/>
      </c>
      <c r="I745" s="136" t="str">
        <f>'Resultaat 3'!$B$2</f>
        <v>Resultaat 3</v>
      </c>
      <c r="J745" s="138" t="str">
        <f>Deelnemersoverzicht!$C$6</f>
        <v>[wordt door RVO ingevuld]</v>
      </c>
      <c r="K745" s="259">
        <f>Deelnemersoverzicht!$C$9</f>
        <v>0</v>
      </c>
    </row>
    <row r="746" spans="1:11" x14ac:dyDescent="0.2">
      <c r="A746" s="258">
        <f>'Resultaat 3'!B215</f>
        <v>0</v>
      </c>
      <c r="B746" s="138" t="str">
        <f>IFERROR(VLOOKUP(C746,Deelnemersoverzicht!$C$16:$G$66,6,0),"")</f>
        <v/>
      </c>
      <c r="C746" s="138">
        <f>'Resultaat 3'!C215</f>
        <v>0</v>
      </c>
      <c r="D746" s="247">
        <f>'Resultaat 3'!K215</f>
        <v>0</v>
      </c>
      <c r="E746" s="248">
        <f>'Resultaat 3'!L215</f>
        <v>0</v>
      </c>
      <c r="F746" s="138" t="s">
        <v>266</v>
      </c>
      <c r="G746" s="247">
        <f ca="1">VLOOKUP(C746,Financiering!$AO$7:$AS$57,5,0)*E746</f>
        <v>0</v>
      </c>
      <c r="H746" s="249" t="str">
        <f t="shared" si="11"/>
        <v/>
      </c>
      <c r="I746" s="136" t="str">
        <f>'Resultaat 3'!$B$2</f>
        <v>Resultaat 3</v>
      </c>
      <c r="J746" s="138" t="str">
        <f>Deelnemersoverzicht!$C$6</f>
        <v>[wordt door RVO ingevuld]</v>
      </c>
      <c r="K746" s="259">
        <f>Deelnemersoverzicht!$C$9</f>
        <v>0</v>
      </c>
    </row>
    <row r="747" spans="1:11" x14ac:dyDescent="0.2">
      <c r="A747" s="258">
        <f>'Resultaat 3'!B216</f>
        <v>0</v>
      </c>
      <c r="B747" s="138" t="str">
        <f>IFERROR(VLOOKUP(C747,Deelnemersoverzicht!$C$16:$G$66,6,0),"")</f>
        <v/>
      </c>
      <c r="C747" s="138">
        <f>'Resultaat 3'!C216</f>
        <v>0</v>
      </c>
      <c r="D747" s="247">
        <f>'Resultaat 3'!K216</f>
        <v>0</v>
      </c>
      <c r="E747" s="248">
        <f>'Resultaat 3'!L216</f>
        <v>0</v>
      </c>
      <c r="F747" s="138" t="s">
        <v>266</v>
      </c>
      <c r="G747" s="247">
        <f ca="1">VLOOKUP(C747,Financiering!$AO$7:$AS$57,5,0)*E747</f>
        <v>0</v>
      </c>
      <c r="H747" s="249" t="str">
        <f t="shared" si="11"/>
        <v/>
      </c>
      <c r="I747" s="136" t="str">
        <f>'Resultaat 3'!$B$2</f>
        <v>Resultaat 3</v>
      </c>
      <c r="J747" s="138" t="str">
        <f>Deelnemersoverzicht!$C$6</f>
        <v>[wordt door RVO ingevuld]</v>
      </c>
      <c r="K747" s="259">
        <f>Deelnemersoverzicht!$C$9</f>
        <v>0</v>
      </c>
    </row>
    <row r="748" spans="1:11" x14ac:dyDescent="0.2">
      <c r="A748" s="258">
        <f>'Resultaat 3'!B217</f>
        <v>0</v>
      </c>
      <c r="B748" s="138" t="str">
        <f>IFERROR(VLOOKUP(C748,Deelnemersoverzicht!$C$16:$G$66,6,0),"")</f>
        <v/>
      </c>
      <c r="C748" s="138">
        <f>'Resultaat 3'!C217</f>
        <v>0</v>
      </c>
      <c r="D748" s="247">
        <f>'Resultaat 3'!K217</f>
        <v>0</v>
      </c>
      <c r="E748" s="248">
        <f>'Resultaat 3'!L217</f>
        <v>0</v>
      </c>
      <c r="F748" s="138" t="s">
        <v>266</v>
      </c>
      <c r="G748" s="247">
        <f ca="1">VLOOKUP(C748,Financiering!$AO$7:$AS$57,5,0)*E748</f>
        <v>0</v>
      </c>
      <c r="H748" s="249" t="str">
        <f t="shared" si="11"/>
        <v/>
      </c>
      <c r="I748" s="136" t="str">
        <f>'Resultaat 3'!$B$2</f>
        <v>Resultaat 3</v>
      </c>
      <c r="J748" s="138" t="str">
        <f>Deelnemersoverzicht!$C$6</f>
        <v>[wordt door RVO ingevuld]</v>
      </c>
      <c r="K748" s="259">
        <f>Deelnemersoverzicht!$C$9</f>
        <v>0</v>
      </c>
    </row>
    <row r="749" spans="1:11" x14ac:dyDescent="0.2">
      <c r="A749" s="258">
        <f>'Resultaat 3'!B218</f>
        <v>0</v>
      </c>
      <c r="B749" s="138" t="str">
        <f>IFERROR(VLOOKUP(C749,Deelnemersoverzicht!$C$16:$G$66,6,0),"")</f>
        <v/>
      </c>
      <c r="C749" s="138">
        <f>'Resultaat 3'!C218</f>
        <v>0</v>
      </c>
      <c r="D749" s="247">
        <f>'Resultaat 3'!K218</f>
        <v>0</v>
      </c>
      <c r="E749" s="248">
        <f>'Resultaat 3'!L218</f>
        <v>0</v>
      </c>
      <c r="F749" s="138" t="s">
        <v>266</v>
      </c>
      <c r="G749" s="247">
        <f ca="1">VLOOKUP(C749,Financiering!$AO$7:$AS$57,5,0)*E749</f>
        <v>0</v>
      </c>
      <c r="H749" s="249" t="str">
        <f t="shared" si="11"/>
        <v/>
      </c>
      <c r="I749" s="136" t="str">
        <f>'Resultaat 3'!$B$2</f>
        <v>Resultaat 3</v>
      </c>
      <c r="J749" s="138" t="str">
        <f>Deelnemersoverzicht!$C$6</f>
        <v>[wordt door RVO ingevuld]</v>
      </c>
      <c r="K749" s="259">
        <f>Deelnemersoverzicht!$C$9</f>
        <v>0</v>
      </c>
    </row>
    <row r="750" spans="1:11" x14ac:dyDescent="0.2">
      <c r="A750" s="258">
        <f>'Resultaat 3'!B219</f>
        <v>0</v>
      </c>
      <c r="B750" s="138" t="str">
        <f>IFERROR(VLOOKUP(C750,Deelnemersoverzicht!$C$16:$G$66,6,0),"")</f>
        <v/>
      </c>
      <c r="C750" s="138">
        <f>'Resultaat 3'!C219</f>
        <v>0</v>
      </c>
      <c r="D750" s="247">
        <f>'Resultaat 3'!K219</f>
        <v>0</v>
      </c>
      <c r="E750" s="248">
        <f>'Resultaat 3'!L219</f>
        <v>0</v>
      </c>
      <c r="F750" s="138" t="s">
        <v>266</v>
      </c>
      <c r="G750" s="247">
        <f ca="1">VLOOKUP(C750,Financiering!$AO$7:$AS$57,5,0)*E750</f>
        <v>0</v>
      </c>
      <c r="H750" s="249" t="str">
        <f t="shared" si="11"/>
        <v/>
      </c>
      <c r="I750" s="136" t="str">
        <f>'Resultaat 3'!$B$2</f>
        <v>Resultaat 3</v>
      </c>
      <c r="J750" s="138" t="str">
        <f>Deelnemersoverzicht!$C$6</f>
        <v>[wordt door RVO ingevuld]</v>
      </c>
      <c r="K750" s="259">
        <f>Deelnemersoverzicht!$C$9</f>
        <v>0</v>
      </c>
    </row>
    <row r="751" spans="1:11" x14ac:dyDescent="0.2">
      <c r="A751" s="258">
        <f>'Resultaat 3'!B220</f>
        <v>0</v>
      </c>
      <c r="B751" s="138" t="str">
        <f>IFERROR(VLOOKUP(C751,Deelnemersoverzicht!$C$16:$G$66,6,0),"")</f>
        <v/>
      </c>
      <c r="C751" s="138">
        <f>'Resultaat 3'!C220</f>
        <v>0</v>
      </c>
      <c r="D751" s="247">
        <f>'Resultaat 3'!K220</f>
        <v>0</v>
      </c>
      <c r="E751" s="248">
        <f>'Resultaat 3'!L220</f>
        <v>0</v>
      </c>
      <c r="F751" s="138" t="s">
        <v>266</v>
      </c>
      <c r="G751" s="247">
        <f ca="1">VLOOKUP(C751,Financiering!$AO$7:$AS$57,5,0)*E751</f>
        <v>0</v>
      </c>
      <c r="H751" s="249" t="str">
        <f t="shared" si="11"/>
        <v/>
      </c>
      <c r="I751" s="136" t="str">
        <f>'Resultaat 3'!$B$2</f>
        <v>Resultaat 3</v>
      </c>
      <c r="J751" s="138" t="str">
        <f>Deelnemersoverzicht!$C$6</f>
        <v>[wordt door RVO ingevuld]</v>
      </c>
      <c r="K751" s="259">
        <f>Deelnemersoverzicht!$C$9</f>
        <v>0</v>
      </c>
    </row>
    <row r="752" spans="1:11" x14ac:dyDescent="0.2">
      <c r="A752" s="258">
        <f>'Resultaat 3'!B221</f>
        <v>0</v>
      </c>
      <c r="B752" s="138" t="str">
        <f>IFERROR(VLOOKUP(C752,Deelnemersoverzicht!$C$16:$G$66,6,0),"")</f>
        <v/>
      </c>
      <c r="C752" s="138">
        <f>'Resultaat 3'!C221</f>
        <v>0</v>
      </c>
      <c r="D752" s="247">
        <f>'Resultaat 3'!K221</f>
        <v>0</v>
      </c>
      <c r="E752" s="248">
        <f>'Resultaat 3'!L221</f>
        <v>0</v>
      </c>
      <c r="F752" s="138" t="s">
        <v>266</v>
      </c>
      <c r="G752" s="247">
        <f ca="1">VLOOKUP(C752,Financiering!$AO$7:$AS$57,5,0)*E752</f>
        <v>0</v>
      </c>
      <c r="H752" s="249" t="str">
        <f t="shared" si="11"/>
        <v/>
      </c>
      <c r="I752" s="136" t="str">
        <f>'Resultaat 3'!$B$2</f>
        <v>Resultaat 3</v>
      </c>
      <c r="J752" s="138" t="str">
        <f>Deelnemersoverzicht!$C$6</f>
        <v>[wordt door RVO ingevuld]</v>
      </c>
      <c r="K752" s="259">
        <f>Deelnemersoverzicht!$C$9</f>
        <v>0</v>
      </c>
    </row>
    <row r="753" spans="1:11" x14ac:dyDescent="0.2">
      <c r="A753" s="258">
        <f>'Resultaat 3'!B222</f>
        <v>0</v>
      </c>
      <c r="B753" s="138" t="str">
        <f>IFERROR(VLOOKUP(C753,Deelnemersoverzicht!$C$16:$G$66,6,0),"")</f>
        <v/>
      </c>
      <c r="C753" s="138">
        <f>'Resultaat 3'!C222</f>
        <v>0</v>
      </c>
      <c r="D753" s="247">
        <f>'Resultaat 3'!K222</f>
        <v>0</v>
      </c>
      <c r="E753" s="248">
        <f>'Resultaat 3'!L222</f>
        <v>0</v>
      </c>
      <c r="F753" s="138" t="s">
        <v>266</v>
      </c>
      <c r="G753" s="247">
        <f ca="1">VLOOKUP(C753,Financiering!$AO$7:$AS$57,5,0)*E753</f>
        <v>0</v>
      </c>
      <c r="H753" s="249" t="str">
        <f t="shared" si="11"/>
        <v/>
      </c>
      <c r="I753" s="136" t="str">
        <f>'Resultaat 3'!$B$2</f>
        <v>Resultaat 3</v>
      </c>
      <c r="J753" s="138" t="str">
        <f>Deelnemersoverzicht!$C$6</f>
        <v>[wordt door RVO ingevuld]</v>
      </c>
      <c r="K753" s="259">
        <f>Deelnemersoverzicht!$C$9</f>
        <v>0</v>
      </c>
    </row>
    <row r="754" spans="1:11" x14ac:dyDescent="0.2">
      <c r="A754" s="258">
        <f>'Resultaat 3'!B223</f>
        <v>0</v>
      </c>
      <c r="B754" s="138" t="str">
        <f>IFERROR(VLOOKUP(C754,Deelnemersoverzicht!$C$16:$G$66,6,0),"")</f>
        <v/>
      </c>
      <c r="C754" s="138">
        <f>'Resultaat 3'!C223</f>
        <v>0</v>
      </c>
      <c r="D754" s="247">
        <f>'Resultaat 3'!K223</f>
        <v>0</v>
      </c>
      <c r="E754" s="248">
        <f>'Resultaat 3'!L223</f>
        <v>0</v>
      </c>
      <c r="F754" s="138" t="s">
        <v>266</v>
      </c>
      <c r="G754" s="247">
        <f ca="1">VLOOKUP(C754,Financiering!$AO$7:$AS$57,5,0)*E754</f>
        <v>0</v>
      </c>
      <c r="H754" s="249" t="str">
        <f t="shared" si="11"/>
        <v/>
      </c>
      <c r="I754" s="136" t="str">
        <f>'Resultaat 3'!$B$2</f>
        <v>Resultaat 3</v>
      </c>
      <c r="J754" s="138" t="str">
        <f>Deelnemersoverzicht!$C$6</f>
        <v>[wordt door RVO ingevuld]</v>
      </c>
      <c r="K754" s="259">
        <f>Deelnemersoverzicht!$C$9</f>
        <v>0</v>
      </c>
    </row>
    <row r="755" spans="1:11" x14ac:dyDescent="0.2">
      <c r="A755" s="258">
        <f>'Resultaat 3'!B224</f>
        <v>0</v>
      </c>
      <c r="B755" s="138" t="str">
        <f>IFERROR(VLOOKUP(C755,Deelnemersoverzicht!$C$16:$G$66,6,0),"")</f>
        <v/>
      </c>
      <c r="C755" s="138">
        <f>'Resultaat 3'!C224</f>
        <v>0</v>
      </c>
      <c r="D755" s="247">
        <f>'Resultaat 3'!K224</f>
        <v>0</v>
      </c>
      <c r="E755" s="248">
        <f>'Resultaat 3'!L224</f>
        <v>0</v>
      </c>
      <c r="F755" s="138" t="s">
        <v>266</v>
      </c>
      <c r="G755" s="247">
        <f ca="1">VLOOKUP(C755,Financiering!$AO$7:$AS$57,5,0)*E755</f>
        <v>0</v>
      </c>
      <c r="H755" s="249" t="str">
        <f t="shared" si="11"/>
        <v/>
      </c>
      <c r="I755" s="136" t="str">
        <f>'Resultaat 3'!$B$2</f>
        <v>Resultaat 3</v>
      </c>
      <c r="J755" s="138" t="str">
        <f>Deelnemersoverzicht!$C$6</f>
        <v>[wordt door RVO ingevuld]</v>
      </c>
      <c r="K755" s="259">
        <f>Deelnemersoverzicht!$C$9</f>
        <v>0</v>
      </c>
    </row>
    <row r="756" spans="1:11" x14ac:dyDescent="0.2">
      <c r="A756" s="258">
        <f>'Resultaat 3'!B225</f>
        <v>0</v>
      </c>
      <c r="B756" s="138" t="str">
        <f>IFERROR(VLOOKUP(C756,Deelnemersoverzicht!$C$16:$G$66,6,0),"")</f>
        <v/>
      </c>
      <c r="C756" s="138">
        <f>'Resultaat 3'!C225</f>
        <v>0</v>
      </c>
      <c r="D756" s="247">
        <f>'Resultaat 3'!K225</f>
        <v>0</v>
      </c>
      <c r="E756" s="248">
        <f>'Resultaat 3'!L225</f>
        <v>0</v>
      </c>
      <c r="F756" s="138" t="s">
        <v>266</v>
      </c>
      <c r="G756" s="247">
        <f ca="1">VLOOKUP(C756,Financiering!$AO$7:$AS$57,5,0)*E756</f>
        <v>0</v>
      </c>
      <c r="H756" s="249" t="str">
        <f t="shared" si="11"/>
        <v/>
      </c>
      <c r="I756" s="136" t="str">
        <f>'Resultaat 3'!$B$2</f>
        <v>Resultaat 3</v>
      </c>
      <c r="J756" s="138" t="str">
        <f>Deelnemersoverzicht!$C$6</f>
        <v>[wordt door RVO ingevuld]</v>
      </c>
      <c r="K756" s="259">
        <f>Deelnemersoverzicht!$C$9</f>
        <v>0</v>
      </c>
    </row>
    <row r="757" spans="1:11" x14ac:dyDescent="0.2">
      <c r="A757" s="258">
        <f>'Resultaat 3'!B226</f>
        <v>0</v>
      </c>
      <c r="B757" s="138" t="str">
        <f>IFERROR(VLOOKUP(C757,Deelnemersoverzicht!$C$16:$G$66,6,0),"")</f>
        <v/>
      </c>
      <c r="C757" s="138">
        <f>'Resultaat 3'!C226</f>
        <v>0</v>
      </c>
      <c r="D757" s="247">
        <f>'Resultaat 3'!K226</f>
        <v>0</v>
      </c>
      <c r="E757" s="248">
        <f>'Resultaat 3'!L226</f>
        <v>0</v>
      </c>
      <c r="F757" s="138" t="s">
        <v>266</v>
      </c>
      <c r="G757" s="247">
        <f ca="1">VLOOKUP(C757,Financiering!$AO$7:$AS$57,5,0)*E757</f>
        <v>0</v>
      </c>
      <c r="H757" s="249" t="str">
        <f t="shared" si="11"/>
        <v/>
      </c>
      <c r="I757" s="136" t="str">
        <f>'Resultaat 3'!$B$2</f>
        <v>Resultaat 3</v>
      </c>
      <c r="J757" s="138" t="str">
        <f>Deelnemersoverzicht!$C$6</f>
        <v>[wordt door RVO ingevuld]</v>
      </c>
      <c r="K757" s="259">
        <f>Deelnemersoverzicht!$C$9</f>
        <v>0</v>
      </c>
    </row>
    <row r="758" spans="1:11" x14ac:dyDescent="0.2">
      <c r="A758" s="258">
        <f>'Resultaat 3'!B227</f>
        <v>0</v>
      </c>
      <c r="B758" s="138" t="str">
        <f>IFERROR(VLOOKUP(C758,Deelnemersoverzicht!$C$16:$G$66,6,0),"")</f>
        <v/>
      </c>
      <c r="C758" s="138">
        <f>'Resultaat 3'!C227</f>
        <v>0</v>
      </c>
      <c r="D758" s="247">
        <f>'Resultaat 3'!K227</f>
        <v>0</v>
      </c>
      <c r="E758" s="248">
        <f>'Resultaat 3'!L227</f>
        <v>0</v>
      </c>
      <c r="F758" s="138" t="s">
        <v>266</v>
      </c>
      <c r="G758" s="247">
        <f ca="1">VLOOKUP(C758,Financiering!$AO$7:$AS$57,5,0)*E758</f>
        <v>0</v>
      </c>
      <c r="H758" s="249" t="str">
        <f t="shared" si="11"/>
        <v/>
      </c>
      <c r="I758" s="136" t="str">
        <f>'Resultaat 3'!$B$2</f>
        <v>Resultaat 3</v>
      </c>
      <c r="J758" s="138" t="str">
        <f>Deelnemersoverzicht!$C$6</f>
        <v>[wordt door RVO ingevuld]</v>
      </c>
      <c r="K758" s="259">
        <f>Deelnemersoverzicht!$C$9</f>
        <v>0</v>
      </c>
    </row>
    <row r="759" spans="1:11" x14ac:dyDescent="0.2">
      <c r="A759" s="258">
        <f>'Resultaat 3'!B228</f>
        <v>0</v>
      </c>
      <c r="B759" s="138" t="str">
        <f>IFERROR(VLOOKUP(C759,Deelnemersoverzicht!$C$16:$G$66,6,0),"")</f>
        <v/>
      </c>
      <c r="C759" s="138">
        <f>'Resultaat 3'!C228</f>
        <v>0</v>
      </c>
      <c r="D759" s="247">
        <f>'Resultaat 3'!K228</f>
        <v>0</v>
      </c>
      <c r="E759" s="248">
        <f>'Resultaat 3'!L228</f>
        <v>0</v>
      </c>
      <c r="F759" s="138" t="s">
        <v>266</v>
      </c>
      <c r="G759" s="247">
        <f ca="1">VLOOKUP(C759,Financiering!$AO$7:$AS$57,5,0)*E759</f>
        <v>0</v>
      </c>
      <c r="H759" s="249" t="str">
        <f t="shared" si="11"/>
        <v/>
      </c>
      <c r="I759" s="136" t="str">
        <f>'Resultaat 3'!$B$2</f>
        <v>Resultaat 3</v>
      </c>
      <c r="J759" s="138" t="str">
        <f>Deelnemersoverzicht!$C$6</f>
        <v>[wordt door RVO ingevuld]</v>
      </c>
      <c r="K759" s="259">
        <f>Deelnemersoverzicht!$C$9</f>
        <v>0</v>
      </c>
    </row>
    <row r="760" spans="1:11" x14ac:dyDescent="0.2">
      <c r="A760" s="258">
        <f>'Resultaat 3'!B229</f>
        <v>0</v>
      </c>
      <c r="B760" s="138" t="str">
        <f>IFERROR(VLOOKUP(C760,Deelnemersoverzicht!$C$16:$G$66,6,0),"")</f>
        <v/>
      </c>
      <c r="C760" s="138">
        <f>'Resultaat 3'!C229</f>
        <v>0</v>
      </c>
      <c r="D760" s="247">
        <f>'Resultaat 3'!K229</f>
        <v>0</v>
      </c>
      <c r="E760" s="248">
        <f>'Resultaat 3'!L229</f>
        <v>0</v>
      </c>
      <c r="F760" s="138" t="s">
        <v>266</v>
      </c>
      <c r="G760" s="247">
        <f ca="1">VLOOKUP(C760,Financiering!$AO$7:$AS$57,5,0)*E760</f>
        <v>0</v>
      </c>
      <c r="H760" s="249" t="str">
        <f t="shared" si="11"/>
        <v/>
      </c>
      <c r="I760" s="136" t="str">
        <f>'Resultaat 3'!$B$2</f>
        <v>Resultaat 3</v>
      </c>
      <c r="J760" s="138" t="str">
        <f>Deelnemersoverzicht!$C$6</f>
        <v>[wordt door RVO ingevuld]</v>
      </c>
      <c r="K760" s="259">
        <f>Deelnemersoverzicht!$C$9</f>
        <v>0</v>
      </c>
    </row>
    <row r="761" spans="1:11" x14ac:dyDescent="0.2">
      <c r="A761" s="258">
        <f>'Resultaat 3'!B230</f>
        <v>0</v>
      </c>
      <c r="B761" s="138" t="str">
        <f>IFERROR(VLOOKUP(C761,Deelnemersoverzicht!$C$16:$G$66,6,0),"")</f>
        <v/>
      </c>
      <c r="C761" s="138">
        <f>'Resultaat 3'!C230</f>
        <v>0</v>
      </c>
      <c r="D761" s="247">
        <f>'Resultaat 3'!K230</f>
        <v>0</v>
      </c>
      <c r="E761" s="248">
        <f>'Resultaat 3'!L230</f>
        <v>0</v>
      </c>
      <c r="F761" s="138" t="s">
        <v>266</v>
      </c>
      <c r="G761" s="247">
        <f ca="1">VLOOKUP(C761,Financiering!$AO$7:$AS$57,5,0)*E761</f>
        <v>0</v>
      </c>
      <c r="H761" s="249" t="str">
        <f t="shared" si="11"/>
        <v/>
      </c>
      <c r="I761" s="136" t="str">
        <f>'Resultaat 3'!$B$2</f>
        <v>Resultaat 3</v>
      </c>
      <c r="J761" s="138" t="str">
        <f>Deelnemersoverzicht!$C$6</f>
        <v>[wordt door RVO ingevuld]</v>
      </c>
      <c r="K761" s="259">
        <f>Deelnemersoverzicht!$C$9</f>
        <v>0</v>
      </c>
    </row>
    <row r="762" spans="1:11" x14ac:dyDescent="0.2">
      <c r="A762" s="258">
        <f>'Resultaat 3'!B231</f>
        <v>0</v>
      </c>
      <c r="B762" s="138" t="str">
        <f>IFERROR(VLOOKUP(C762,Deelnemersoverzicht!$C$16:$G$66,6,0),"")</f>
        <v/>
      </c>
      <c r="C762" s="138">
        <f>'Resultaat 3'!C231</f>
        <v>0</v>
      </c>
      <c r="D762" s="247">
        <f>'Resultaat 3'!K231</f>
        <v>0</v>
      </c>
      <c r="E762" s="248">
        <f>'Resultaat 3'!L231</f>
        <v>0</v>
      </c>
      <c r="F762" s="138" t="s">
        <v>266</v>
      </c>
      <c r="G762" s="247">
        <f ca="1">VLOOKUP(C762,Financiering!$AO$7:$AS$57,5,0)*E762</f>
        <v>0</v>
      </c>
      <c r="H762" s="249" t="str">
        <f t="shared" si="11"/>
        <v/>
      </c>
      <c r="I762" s="136" t="str">
        <f>'Resultaat 3'!$B$2</f>
        <v>Resultaat 3</v>
      </c>
      <c r="J762" s="138" t="str">
        <f>Deelnemersoverzicht!$C$6</f>
        <v>[wordt door RVO ingevuld]</v>
      </c>
      <c r="K762" s="259">
        <f>Deelnemersoverzicht!$C$9</f>
        <v>0</v>
      </c>
    </row>
    <row r="763" spans="1:11" x14ac:dyDescent="0.2">
      <c r="A763" s="258">
        <f>'Resultaat 3'!B232</f>
        <v>0</v>
      </c>
      <c r="B763" s="138" t="str">
        <f>IFERROR(VLOOKUP(C763,Deelnemersoverzicht!$C$16:$G$66,6,0),"")</f>
        <v/>
      </c>
      <c r="C763" s="138">
        <f>'Resultaat 3'!C232</f>
        <v>0</v>
      </c>
      <c r="D763" s="247">
        <f>'Resultaat 3'!K232</f>
        <v>0</v>
      </c>
      <c r="E763" s="248">
        <f>'Resultaat 3'!L232</f>
        <v>0</v>
      </c>
      <c r="F763" s="138" t="s">
        <v>266</v>
      </c>
      <c r="G763" s="247">
        <f ca="1">VLOOKUP(C763,Financiering!$AO$7:$AS$57,5,0)*E763</f>
        <v>0</v>
      </c>
      <c r="H763" s="249" t="str">
        <f t="shared" si="11"/>
        <v/>
      </c>
      <c r="I763" s="136" t="str">
        <f>'Resultaat 3'!$B$2</f>
        <v>Resultaat 3</v>
      </c>
      <c r="J763" s="138" t="str">
        <f>Deelnemersoverzicht!$C$6</f>
        <v>[wordt door RVO ingevuld]</v>
      </c>
      <c r="K763" s="259">
        <f>Deelnemersoverzicht!$C$9</f>
        <v>0</v>
      </c>
    </row>
    <row r="764" spans="1:11" x14ac:dyDescent="0.2">
      <c r="A764" s="258">
        <f>'Resultaat 3'!B233</f>
        <v>0</v>
      </c>
      <c r="B764" s="138" t="str">
        <f>IFERROR(VLOOKUP(C764,Deelnemersoverzicht!$C$16:$G$66,6,0),"")</f>
        <v/>
      </c>
      <c r="C764" s="138">
        <f>'Resultaat 3'!C233</f>
        <v>0</v>
      </c>
      <c r="D764" s="247">
        <f>'Resultaat 3'!K233</f>
        <v>0</v>
      </c>
      <c r="E764" s="248">
        <f>'Resultaat 3'!L233</f>
        <v>0</v>
      </c>
      <c r="F764" s="138" t="s">
        <v>266</v>
      </c>
      <c r="G764" s="247">
        <f ca="1">VLOOKUP(C764,Financiering!$AO$7:$AS$57,5,0)*E764</f>
        <v>0</v>
      </c>
      <c r="H764" s="249" t="str">
        <f t="shared" si="11"/>
        <v/>
      </c>
      <c r="I764" s="136" t="str">
        <f>'Resultaat 3'!$B$2</f>
        <v>Resultaat 3</v>
      </c>
      <c r="J764" s="138" t="str">
        <f>Deelnemersoverzicht!$C$6</f>
        <v>[wordt door RVO ingevuld]</v>
      </c>
      <c r="K764" s="259">
        <f>Deelnemersoverzicht!$C$9</f>
        <v>0</v>
      </c>
    </row>
    <row r="765" spans="1:11" x14ac:dyDescent="0.2">
      <c r="A765" s="258">
        <f>'Resultaat 3'!B234</f>
        <v>0</v>
      </c>
      <c r="B765" s="138" t="str">
        <f>IFERROR(VLOOKUP(C765,Deelnemersoverzicht!$C$16:$G$66,6,0),"")</f>
        <v/>
      </c>
      <c r="C765" s="138">
        <f>'Resultaat 3'!C234</f>
        <v>0</v>
      </c>
      <c r="D765" s="247">
        <f>'Resultaat 3'!K234</f>
        <v>0</v>
      </c>
      <c r="E765" s="248">
        <f>'Resultaat 3'!L234</f>
        <v>0</v>
      </c>
      <c r="F765" s="138" t="s">
        <v>266</v>
      </c>
      <c r="G765" s="247">
        <f ca="1">VLOOKUP(C765,Financiering!$AO$7:$AS$57,5,0)*E765</f>
        <v>0</v>
      </c>
      <c r="H765" s="249" t="str">
        <f t="shared" si="11"/>
        <v/>
      </c>
      <c r="I765" s="136" t="str">
        <f>'Resultaat 3'!$B$2</f>
        <v>Resultaat 3</v>
      </c>
      <c r="J765" s="138" t="str">
        <f>Deelnemersoverzicht!$C$6</f>
        <v>[wordt door RVO ingevuld]</v>
      </c>
      <c r="K765" s="259">
        <f>Deelnemersoverzicht!$C$9</f>
        <v>0</v>
      </c>
    </row>
    <row r="766" spans="1:11" x14ac:dyDescent="0.2">
      <c r="A766" s="258">
        <f>'Resultaat 3'!B235</f>
        <v>0</v>
      </c>
      <c r="B766" s="138" t="str">
        <f>IFERROR(VLOOKUP(C766,Deelnemersoverzicht!$C$16:$G$66,6,0),"")</f>
        <v/>
      </c>
      <c r="C766" s="138">
        <f>'Resultaat 3'!C235</f>
        <v>0</v>
      </c>
      <c r="D766" s="247">
        <f>'Resultaat 3'!K235</f>
        <v>0</v>
      </c>
      <c r="E766" s="248">
        <f>'Resultaat 3'!L235</f>
        <v>0</v>
      </c>
      <c r="F766" s="138" t="s">
        <v>266</v>
      </c>
      <c r="G766" s="247">
        <f ca="1">VLOOKUP(C766,Financiering!$AO$7:$AS$57,5,0)*E766</f>
        <v>0</v>
      </c>
      <c r="H766" s="249" t="str">
        <f t="shared" si="11"/>
        <v/>
      </c>
      <c r="I766" s="136" t="str">
        <f>'Resultaat 3'!$B$2</f>
        <v>Resultaat 3</v>
      </c>
      <c r="J766" s="138" t="str">
        <f>Deelnemersoverzicht!$C$6</f>
        <v>[wordt door RVO ingevuld]</v>
      </c>
      <c r="K766" s="259">
        <f>Deelnemersoverzicht!$C$9</f>
        <v>0</v>
      </c>
    </row>
    <row r="767" spans="1:11" x14ac:dyDescent="0.2">
      <c r="A767" s="258">
        <f>'Resultaat 3'!B236</f>
        <v>0</v>
      </c>
      <c r="B767" s="138" t="str">
        <f>IFERROR(VLOOKUP(C767,Deelnemersoverzicht!$C$16:$G$66,6,0),"")</f>
        <v/>
      </c>
      <c r="C767" s="138">
        <f>'Resultaat 3'!C236</f>
        <v>0</v>
      </c>
      <c r="D767" s="247">
        <f>'Resultaat 3'!K236</f>
        <v>0</v>
      </c>
      <c r="E767" s="248">
        <f>'Resultaat 3'!L236</f>
        <v>0</v>
      </c>
      <c r="F767" s="138" t="s">
        <v>266</v>
      </c>
      <c r="G767" s="247">
        <f ca="1">VLOOKUP(C767,Financiering!$AO$7:$AS$57,5,0)*E767</f>
        <v>0</v>
      </c>
      <c r="H767" s="249" t="str">
        <f t="shared" si="11"/>
        <v/>
      </c>
      <c r="I767" s="136" t="str">
        <f>'Resultaat 3'!$B$2</f>
        <v>Resultaat 3</v>
      </c>
      <c r="J767" s="138" t="str">
        <f>Deelnemersoverzicht!$C$6</f>
        <v>[wordt door RVO ingevuld]</v>
      </c>
      <c r="K767" s="259">
        <f>Deelnemersoverzicht!$C$9</f>
        <v>0</v>
      </c>
    </row>
    <row r="768" spans="1:11" x14ac:dyDescent="0.2">
      <c r="A768" s="258">
        <f>'Resultaat 3'!B237</f>
        <v>0</v>
      </c>
      <c r="B768" s="138" t="str">
        <f>IFERROR(VLOOKUP(C768,Deelnemersoverzicht!$C$16:$G$66,6,0),"")</f>
        <v/>
      </c>
      <c r="C768" s="138">
        <f>'Resultaat 3'!C237</f>
        <v>0</v>
      </c>
      <c r="D768" s="247">
        <f>'Resultaat 3'!K237</f>
        <v>0</v>
      </c>
      <c r="E768" s="248">
        <f>'Resultaat 3'!L237</f>
        <v>0</v>
      </c>
      <c r="F768" s="138" t="s">
        <v>266</v>
      </c>
      <c r="G768" s="247">
        <f ca="1">VLOOKUP(C768,Financiering!$AO$7:$AS$57,5,0)*E768</f>
        <v>0</v>
      </c>
      <c r="H768" s="249" t="str">
        <f t="shared" si="11"/>
        <v/>
      </c>
      <c r="I768" s="136" t="str">
        <f>'Resultaat 3'!$B$2</f>
        <v>Resultaat 3</v>
      </c>
      <c r="J768" s="138" t="str">
        <f>Deelnemersoverzicht!$C$6</f>
        <v>[wordt door RVO ingevuld]</v>
      </c>
      <c r="K768" s="259">
        <f>Deelnemersoverzicht!$C$9</f>
        <v>0</v>
      </c>
    </row>
    <row r="769" spans="1:11" x14ac:dyDescent="0.2">
      <c r="A769" s="258">
        <f>'Resultaat 3'!B238</f>
        <v>0</v>
      </c>
      <c r="B769" s="138" t="str">
        <f>IFERROR(VLOOKUP(C769,Deelnemersoverzicht!$C$16:$G$66,6,0),"")</f>
        <v/>
      </c>
      <c r="C769" s="138">
        <f>'Resultaat 3'!C238</f>
        <v>0</v>
      </c>
      <c r="D769" s="247">
        <f>'Resultaat 3'!K238</f>
        <v>0</v>
      </c>
      <c r="E769" s="248">
        <f>'Resultaat 3'!L238</f>
        <v>0</v>
      </c>
      <c r="F769" s="138" t="s">
        <v>266</v>
      </c>
      <c r="G769" s="247">
        <f ca="1">VLOOKUP(C769,Financiering!$AO$7:$AS$57,5,0)*E769</f>
        <v>0</v>
      </c>
      <c r="H769" s="249" t="str">
        <f t="shared" si="11"/>
        <v/>
      </c>
      <c r="I769" s="136" t="str">
        <f>'Resultaat 3'!$B$2</f>
        <v>Resultaat 3</v>
      </c>
      <c r="J769" s="138" t="str">
        <f>Deelnemersoverzicht!$C$6</f>
        <v>[wordt door RVO ingevuld]</v>
      </c>
      <c r="K769" s="259">
        <f>Deelnemersoverzicht!$C$9</f>
        <v>0</v>
      </c>
    </row>
    <row r="770" spans="1:11" x14ac:dyDescent="0.2">
      <c r="A770" s="258">
        <f>'Resultaat 3'!B239</f>
        <v>0</v>
      </c>
      <c r="B770" s="138" t="str">
        <f>IFERROR(VLOOKUP(C770,Deelnemersoverzicht!$C$16:$G$66,6,0),"")</f>
        <v/>
      </c>
      <c r="C770" s="138">
        <f>'Resultaat 3'!C239</f>
        <v>0</v>
      </c>
      <c r="D770" s="247">
        <f>'Resultaat 3'!K239</f>
        <v>0</v>
      </c>
      <c r="E770" s="248">
        <f>'Resultaat 3'!L239</f>
        <v>0</v>
      </c>
      <c r="F770" s="138" t="s">
        <v>266</v>
      </c>
      <c r="G770" s="247">
        <f ca="1">VLOOKUP(C770,Financiering!$AO$7:$AS$57,5,0)*E770</f>
        <v>0</v>
      </c>
      <c r="H770" s="249" t="str">
        <f t="shared" ref="H770:H833" si="12">IFERROR((HLOOKUP(D770,$O$1:$R$52,VLOOKUP(C770,$M$2:$R$52,2,0)+1,0)*E770),"")</f>
        <v/>
      </c>
      <c r="I770" s="136" t="str">
        <f>'Resultaat 3'!$B$2</f>
        <v>Resultaat 3</v>
      </c>
      <c r="J770" s="138" t="str">
        <f>Deelnemersoverzicht!$C$6</f>
        <v>[wordt door RVO ingevuld]</v>
      </c>
      <c r="K770" s="259">
        <f>Deelnemersoverzicht!$C$9</f>
        <v>0</v>
      </c>
    </row>
    <row r="771" spans="1:11" x14ac:dyDescent="0.2">
      <c r="A771" s="258">
        <f>'Resultaat 3'!B240</f>
        <v>0</v>
      </c>
      <c r="B771" s="138" t="str">
        <f>IFERROR(VLOOKUP(C771,Deelnemersoverzicht!$C$16:$G$66,6,0),"")</f>
        <v/>
      </c>
      <c r="C771" s="138">
        <f>'Resultaat 3'!C240</f>
        <v>0</v>
      </c>
      <c r="D771" s="247">
        <f>'Resultaat 3'!K240</f>
        <v>0</v>
      </c>
      <c r="E771" s="248">
        <f>'Resultaat 3'!L240</f>
        <v>0</v>
      </c>
      <c r="F771" s="138" t="s">
        <v>266</v>
      </c>
      <c r="G771" s="247">
        <f ca="1">VLOOKUP(C771,Financiering!$AO$7:$AS$57,5,0)*E771</f>
        <v>0</v>
      </c>
      <c r="H771" s="249" t="str">
        <f t="shared" si="12"/>
        <v/>
      </c>
      <c r="I771" s="136" t="str">
        <f>'Resultaat 3'!$B$2</f>
        <v>Resultaat 3</v>
      </c>
      <c r="J771" s="138" t="str">
        <f>Deelnemersoverzicht!$C$6</f>
        <v>[wordt door RVO ingevuld]</v>
      </c>
      <c r="K771" s="259">
        <f>Deelnemersoverzicht!$C$9</f>
        <v>0</v>
      </c>
    </row>
    <row r="772" spans="1:11" x14ac:dyDescent="0.2">
      <c r="A772" s="258">
        <f>'Resultaat 3'!B241</f>
        <v>0</v>
      </c>
      <c r="B772" s="138" t="str">
        <f>IFERROR(VLOOKUP(C772,Deelnemersoverzicht!$C$16:$G$66,6,0),"")</f>
        <v/>
      </c>
      <c r="C772" s="138">
        <f>'Resultaat 3'!C241</f>
        <v>0</v>
      </c>
      <c r="D772" s="247">
        <f>'Resultaat 3'!K241</f>
        <v>0</v>
      </c>
      <c r="E772" s="248">
        <f>'Resultaat 3'!L241</f>
        <v>0</v>
      </c>
      <c r="F772" s="138" t="s">
        <v>266</v>
      </c>
      <c r="G772" s="247">
        <f ca="1">VLOOKUP(C772,Financiering!$AO$7:$AS$57,5,0)*E772</f>
        <v>0</v>
      </c>
      <c r="H772" s="249" t="str">
        <f t="shared" si="12"/>
        <v/>
      </c>
      <c r="I772" s="136" t="str">
        <f>'Resultaat 3'!$B$2</f>
        <v>Resultaat 3</v>
      </c>
      <c r="J772" s="138" t="str">
        <f>Deelnemersoverzicht!$C$6</f>
        <v>[wordt door RVO ingevuld]</v>
      </c>
      <c r="K772" s="259">
        <f>Deelnemersoverzicht!$C$9</f>
        <v>0</v>
      </c>
    </row>
    <row r="773" spans="1:11" x14ac:dyDescent="0.2">
      <c r="A773" s="258">
        <f>'Resultaat 3'!B242</f>
        <v>0</v>
      </c>
      <c r="B773" s="138" t="str">
        <f>IFERROR(VLOOKUP(C773,Deelnemersoverzicht!$C$16:$G$66,6,0),"")</f>
        <v/>
      </c>
      <c r="C773" s="138">
        <f>'Resultaat 3'!C242</f>
        <v>0</v>
      </c>
      <c r="D773" s="247">
        <f>'Resultaat 3'!K242</f>
        <v>0</v>
      </c>
      <c r="E773" s="248">
        <f>'Resultaat 3'!L242</f>
        <v>0</v>
      </c>
      <c r="F773" s="138" t="s">
        <v>266</v>
      </c>
      <c r="G773" s="247">
        <f ca="1">VLOOKUP(C773,Financiering!$AO$7:$AS$57,5,0)*E773</f>
        <v>0</v>
      </c>
      <c r="H773" s="249" t="str">
        <f t="shared" si="12"/>
        <v/>
      </c>
      <c r="I773" s="136" t="str">
        <f>'Resultaat 3'!$B$2</f>
        <v>Resultaat 3</v>
      </c>
      <c r="J773" s="138" t="str">
        <f>Deelnemersoverzicht!$C$6</f>
        <v>[wordt door RVO ingevuld]</v>
      </c>
      <c r="K773" s="259">
        <f>Deelnemersoverzicht!$C$9</f>
        <v>0</v>
      </c>
    </row>
    <row r="774" spans="1:11" x14ac:dyDescent="0.2">
      <c r="A774" s="258">
        <f>'Resultaat 3'!B243</f>
        <v>0</v>
      </c>
      <c r="B774" s="138" t="str">
        <f>IFERROR(VLOOKUP(C774,Deelnemersoverzicht!$C$16:$G$66,6,0),"")</f>
        <v/>
      </c>
      <c r="C774" s="138">
        <f>'Resultaat 3'!C243</f>
        <v>0</v>
      </c>
      <c r="D774" s="247">
        <f>'Resultaat 3'!K243</f>
        <v>0</v>
      </c>
      <c r="E774" s="248">
        <f>'Resultaat 3'!L243</f>
        <v>0</v>
      </c>
      <c r="F774" s="138" t="s">
        <v>266</v>
      </c>
      <c r="G774" s="247">
        <f ca="1">VLOOKUP(C774,Financiering!$AO$7:$AS$57,5,0)*E774</f>
        <v>0</v>
      </c>
      <c r="H774" s="249" t="str">
        <f t="shared" si="12"/>
        <v/>
      </c>
      <c r="I774" s="136" t="str">
        <f>'Resultaat 3'!$B$2</f>
        <v>Resultaat 3</v>
      </c>
      <c r="J774" s="138" t="str">
        <f>Deelnemersoverzicht!$C$6</f>
        <v>[wordt door RVO ingevuld]</v>
      </c>
      <c r="K774" s="259">
        <f>Deelnemersoverzicht!$C$9</f>
        <v>0</v>
      </c>
    </row>
    <row r="775" spans="1:11" x14ac:dyDescent="0.2">
      <c r="A775" s="258">
        <f>'Resultaat 3'!B244</f>
        <v>0</v>
      </c>
      <c r="B775" s="138" t="str">
        <f>IFERROR(VLOOKUP(C775,Deelnemersoverzicht!$C$16:$G$66,6,0),"")</f>
        <v/>
      </c>
      <c r="C775" s="138">
        <f>'Resultaat 3'!C244</f>
        <v>0</v>
      </c>
      <c r="D775" s="247">
        <f>'Resultaat 3'!K244</f>
        <v>0</v>
      </c>
      <c r="E775" s="248">
        <f>'Resultaat 3'!L244</f>
        <v>0</v>
      </c>
      <c r="F775" s="138" t="s">
        <v>266</v>
      </c>
      <c r="G775" s="247">
        <f ca="1">VLOOKUP(C775,Financiering!$AO$7:$AS$57,5,0)*E775</f>
        <v>0</v>
      </c>
      <c r="H775" s="249" t="str">
        <f t="shared" si="12"/>
        <v/>
      </c>
      <c r="I775" s="136" t="str">
        <f>'Resultaat 3'!$B$2</f>
        <v>Resultaat 3</v>
      </c>
      <c r="J775" s="138" t="str">
        <f>Deelnemersoverzicht!$C$6</f>
        <v>[wordt door RVO ingevuld]</v>
      </c>
      <c r="K775" s="259">
        <f>Deelnemersoverzicht!$C$9</f>
        <v>0</v>
      </c>
    </row>
    <row r="776" spans="1:11" x14ac:dyDescent="0.2">
      <c r="A776" s="258">
        <f>'Resultaat 3'!B245</f>
        <v>0</v>
      </c>
      <c r="B776" s="138" t="str">
        <f>IFERROR(VLOOKUP(C776,Deelnemersoverzicht!$C$16:$G$66,6,0),"")</f>
        <v/>
      </c>
      <c r="C776" s="138">
        <f>'Resultaat 3'!C245</f>
        <v>0</v>
      </c>
      <c r="D776" s="247">
        <f>'Resultaat 3'!K245</f>
        <v>0</v>
      </c>
      <c r="E776" s="248">
        <f>'Resultaat 3'!L245</f>
        <v>0</v>
      </c>
      <c r="F776" s="138" t="s">
        <v>266</v>
      </c>
      <c r="G776" s="247">
        <f ca="1">VLOOKUP(C776,Financiering!$AO$7:$AS$57,5,0)*E776</f>
        <v>0</v>
      </c>
      <c r="H776" s="249" t="str">
        <f t="shared" si="12"/>
        <v/>
      </c>
      <c r="I776" s="136" t="str">
        <f>'Resultaat 3'!$B$2</f>
        <v>Resultaat 3</v>
      </c>
      <c r="J776" s="138" t="str">
        <f>Deelnemersoverzicht!$C$6</f>
        <v>[wordt door RVO ingevuld]</v>
      </c>
      <c r="K776" s="259">
        <f>Deelnemersoverzicht!$C$9</f>
        <v>0</v>
      </c>
    </row>
    <row r="777" spans="1:11" x14ac:dyDescent="0.2">
      <c r="A777" s="258">
        <f>'Resultaat 3'!B246</f>
        <v>0</v>
      </c>
      <c r="B777" s="138" t="str">
        <f>IFERROR(VLOOKUP(C777,Deelnemersoverzicht!$C$16:$G$66,6,0),"")</f>
        <v/>
      </c>
      <c r="C777" s="138">
        <f>'Resultaat 3'!C246</f>
        <v>0</v>
      </c>
      <c r="D777" s="247">
        <f>'Resultaat 3'!K246</f>
        <v>0</v>
      </c>
      <c r="E777" s="248">
        <f>'Resultaat 3'!L246</f>
        <v>0</v>
      </c>
      <c r="F777" s="138" t="s">
        <v>266</v>
      </c>
      <c r="G777" s="247">
        <f ca="1">VLOOKUP(C777,Financiering!$AO$7:$AS$57,5,0)*E777</f>
        <v>0</v>
      </c>
      <c r="H777" s="249" t="str">
        <f t="shared" si="12"/>
        <v/>
      </c>
      <c r="I777" s="136" t="str">
        <f>'Resultaat 3'!$B$2</f>
        <v>Resultaat 3</v>
      </c>
      <c r="J777" s="138" t="str">
        <f>Deelnemersoverzicht!$C$6</f>
        <v>[wordt door RVO ingevuld]</v>
      </c>
      <c r="K777" s="259">
        <f>Deelnemersoverzicht!$C$9</f>
        <v>0</v>
      </c>
    </row>
    <row r="778" spans="1:11" x14ac:dyDescent="0.2">
      <c r="A778" s="258">
        <f>'Resultaat 3'!B247</f>
        <v>0</v>
      </c>
      <c r="B778" s="138" t="str">
        <f>IFERROR(VLOOKUP(C778,Deelnemersoverzicht!$C$16:$G$66,6,0),"")</f>
        <v/>
      </c>
      <c r="C778" s="138">
        <f>'Resultaat 3'!C247</f>
        <v>0</v>
      </c>
      <c r="D778" s="247">
        <f>'Resultaat 3'!K247</f>
        <v>0</v>
      </c>
      <c r="E778" s="248">
        <f>'Resultaat 3'!L247</f>
        <v>0</v>
      </c>
      <c r="F778" s="138" t="s">
        <v>266</v>
      </c>
      <c r="G778" s="247">
        <f ca="1">VLOOKUP(C778,Financiering!$AO$7:$AS$57,5,0)*E778</f>
        <v>0</v>
      </c>
      <c r="H778" s="249" t="str">
        <f t="shared" si="12"/>
        <v/>
      </c>
      <c r="I778" s="136" t="str">
        <f>'Resultaat 3'!$B$2</f>
        <v>Resultaat 3</v>
      </c>
      <c r="J778" s="138" t="str">
        <f>Deelnemersoverzicht!$C$6</f>
        <v>[wordt door RVO ingevuld]</v>
      </c>
      <c r="K778" s="259">
        <f>Deelnemersoverzicht!$C$9</f>
        <v>0</v>
      </c>
    </row>
    <row r="779" spans="1:11" x14ac:dyDescent="0.2">
      <c r="A779" s="258">
        <f>'Resultaat 3'!B248</f>
        <v>0</v>
      </c>
      <c r="B779" s="138" t="str">
        <f>IFERROR(VLOOKUP(C779,Deelnemersoverzicht!$C$16:$G$66,6,0),"")</f>
        <v/>
      </c>
      <c r="C779" s="138">
        <f>'Resultaat 3'!C248</f>
        <v>0</v>
      </c>
      <c r="D779" s="247">
        <f>'Resultaat 3'!K248</f>
        <v>0</v>
      </c>
      <c r="E779" s="248">
        <f>'Resultaat 3'!L248</f>
        <v>0</v>
      </c>
      <c r="F779" s="138" t="s">
        <v>266</v>
      </c>
      <c r="G779" s="247">
        <f ca="1">VLOOKUP(C779,Financiering!$AO$7:$AS$57,5,0)*E779</f>
        <v>0</v>
      </c>
      <c r="H779" s="249" t="str">
        <f t="shared" si="12"/>
        <v/>
      </c>
      <c r="I779" s="136" t="str">
        <f>'Resultaat 3'!$B$2</f>
        <v>Resultaat 3</v>
      </c>
      <c r="J779" s="138" t="str">
        <f>Deelnemersoverzicht!$C$6</f>
        <v>[wordt door RVO ingevuld]</v>
      </c>
      <c r="K779" s="259">
        <f>Deelnemersoverzicht!$C$9</f>
        <v>0</v>
      </c>
    </row>
    <row r="780" spans="1:11" x14ac:dyDescent="0.2">
      <c r="A780" s="258">
        <f>'Resultaat 3'!B249</f>
        <v>0</v>
      </c>
      <c r="B780" s="138" t="str">
        <f>IFERROR(VLOOKUP(C780,Deelnemersoverzicht!$C$16:$G$66,6,0),"")</f>
        <v/>
      </c>
      <c r="C780" s="138">
        <f>'Resultaat 3'!C249</f>
        <v>0</v>
      </c>
      <c r="D780" s="247">
        <f>'Resultaat 3'!K249</f>
        <v>0</v>
      </c>
      <c r="E780" s="248">
        <f>'Resultaat 3'!L249</f>
        <v>0</v>
      </c>
      <c r="F780" s="138" t="s">
        <v>266</v>
      </c>
      <c r="G780" s="247">
        <f ca="1">VLOOKUP(C780,Financiering!$AO$7:$AS$57,5,0)*E780</f>
        <v>0</v>
      </c>
      <c r="H780" s="249" t="str">
        <f t="shared" si="12"/>
        <v/>
      </c>
      <c r="I780" s="136" t="str">
        <f>'Resultaat 3'!$B$2</f>
        <v>Resultaat 3</v>
      </c>
      <c r="J780" s="138" t="str">
        <f>Deelnemersoverzicht!$C$6</f>
        <v>[wordt door RVO ingevuld]</v>
      </c>
      <c r="K780" s="259">
        <f>Deelnemersoverzicht!$C$9</f>
        <v>0</v>
      </c>
    </row>
    <row r="781" spans="1:11" x14ac:dyDescent="0.2">
      <c r="A781" s="258">
        <f>'Resultaat 3'!B250</f>
        <v>0</v>
      </c>
      <c r="B781" s="138" t="str">
        <f>IFERROR(VLOOKUP(C781,Deelnemersoverzicht!$C$16:$G$66,6,0),"")</f>
        <v/>
      </c>
      <c r="C781" s="138">
        <f>'Resultaat 3'!C250</f>
        <v>0</v>
      </c>
      <c r="D781" s="247">
        <f>'Resultaat 3'!K250</f>
        <v>0</v>
      </c>
      <c r="E781" s="248">
        <f>'Resultaat 3'!L250</f>
        <v>0</v>
      </c>
      <c r="F781" s="138" t="s">
        <v>266</v>
      </c>
      <c r="G781" s="247">
        <f ca="1">VLOOKUP(C781,Financiering!$AO$7:$AS$57,5,0)*E781</f>
        <v>0</v>
      </c>
      <c r="H781" s="249" t="str">
        <f t="shared" si="12"/>
        <v/>
      </c>
      <c r="I781" s="136" t="str">
        <f>'Resultaat 3'!$B$2</f>
        <v>Resultaat 3</v>
      </c>
      <c r="J781" s="138" t="str">
        <f>Deelnemersoverzicht!$C$6</f>
        <v>[wordt door RVO ingevuld]</v>
      </c>
      <c r="K781" s="259">
        <f>Deelnemersoverzicht!$C$9</f>
        <v>0</v>
      </c>
    </row>
    <row r="782" spans="1:11" x14ac:dyDescent="0.2">
      <c r="A782" s="258">
        <f>'Resultaat 3'!B251</f>
        <v>0</v>
      </c>
      <c r="B782" s="138" t="str">
        <f>IFERROR(VLOOKUP(C782,Deelnemersoverzicht!$C$16:$G$66,6,0),"")</f>
        <v/>
      </c>
      <c r="C782" s="138">
        <f>'Resultaat 3'!C251</f>
        <v>0</v>
      </c>
      <c r="D782" s="247">
        <f>'Resultaat 3'!K251</f>
        <v>0</v>
      </c>
      <c r="E782" s="248">
        <f>'Resultaat 3'!L251</f>
        <v>0</v>
      </c>
      <c r="F782" s="138" t="s">
        <v>266</v>
      </c>
      <c r="G782" s="247">
        <f ca="1">VLOOKUP(C782,Financiering!$AO$7:$AS$57,5,0)*E782</f>
        <v>0</v>
      </c>
      <c r="H782" s="249" t="str">
        <f t="shared" si="12"/>
        <v/>
      </c>
      <c r="I782" s="136" t="str">
        <f>'Resultaat 3'!$B$2</f>
        <v>Resultaat 3</v>
      </c>
      <c r="J782" s="138" t="str">
        <f>Deelnemersoverzicht!$C$6</f>
        <v>[wordt door RVO ingevuld]</v>
      </c>
      <c r="K782" s="259">
        <f>Deelnemersoverzicht!$C$9</f>
        <v>0</v>
      </c>
    </row>
    <row r="783" spans="1:11" x14ac:dyDescent="0.2">
      <c r="A783" s="258">
        <f>'Resultaat 3'!B252</f>
        <v>0</v>
      </c>
      <c r="B783" s="138" t="str">
        <f>IFERROR(VLOOKUP(C783,Deelnemersoverzicht!$C$16:$G$66,6,0),"")</f>
        <v/>
      </c>
      <c r="C783" s="138">
        <f>'Resultaat 3'!C252</f>
        <v>0</v>
      </c>
      <c r="D783" s="247">
        <f>'Resultaat 3'!K252</f>
        <v>0</v>
      </c>
      <c r="E783" s="248">
        <f>'Resultaat 3'!L252</f>
        <v>0</v>
      </c>
      <c r="F783" s="138" t="s">
        <v>266</v>
      </c>
      <c r="G783" s="247">
        <f ca="1">VLOOKUP(C783,Financiering!$AO$7:$AS$57,5,0)*E783</f>
        <v>0</v>
      </c>
      <c r="H783" s="249" t="str">
        <f t="shared" si="12"/>
        <v/>
      </c>
      <c r="I783" s="136" t="str">
        <f>'Resultaat 3'!$B$2</f>
        <v>Resultaat 3</v>
      </c>
      <c r="J783" s="138" t="str">
        <f>Deelnemersoverzicht!$C$6</f>
        <v>[wordt door RVO ingevuld]</v>
      </c>
      <c r="K783" s="259">
        <f>Deelnemersoverzicht!$C$9</f>
        <v>0</v>
      </c>
    </row>
    <row r="784" spans="1:11" x14ac:dyDescent="0.2">
      <c r="A784" s="258">
        <f>'Resultaat 3'!B253</f>
        <v>0</v>
      </c>
      <c r="B784" s="138" t="str">
        <f>IFERROR(VLOOKUP(C784,Deelnemersoverzicht!$C$16:$G$66,6,0),"")</f>
        <v/>
      </c>
      <c r="C784" s="138">
        <f>'Resultaat 3'!C253</f>
        <v>0</v>
      </c>
      <c r="D784" s="247">
        <f>'Resultaat 3'!K253</f>
        <v>0</v>
      </c>
      <c r="E784" s="248">
        <f>'Resultaat 3'!L253</f>
        <v>0</v>
      </c>
      <c r="F784" s="138" t="s">
        <v>266</v>
      </c>
      <c r="G784" s="247">
        <f ca="1">VLOOKUP(C784,Financiering!$AO$7:$AS$57,5,0)*E784</f>
        <v>0</v>
      </c>
      <c r="H784" s="249" t="str">
        <f t="shared" si="12"/>
        <v/>
      </c>
      <c r="I784" s="136" t="str">
        <f>'Resultaat 3'!$B$2</f>
        <v>Resultaat 3</v>
      </c>
      <c r="J784" s="138" t="str">
        <f>Deelnemersoverzicht!$C$6</f>
        <v>[wordt door RVO ingevuld]</v>
      </c>
      <c r="K784" s="259">
        <f>Deelnemersoverzicht!$C$9</f>
        <v>0</v>
      </c>
    </row>
    <row r="785" spans="1:11" x14ac:dyDescent="0.2">
      <c r="A785" s="258">
        <f>'Resultaat 3'!B254</f>
        <v>0</v>
      </c>
      <c r="B785" s="138" t="str">
        <f>IFERROR(VLOOKUP(C785,Deelnemersoverzicht!$C$16:$G$66,6,0),"")</f>
        <v/>
      </c>
      <c r="C785" s="138">
        <f>'Resultaat 3'!C254</f>
        <v>0</v>
      </c>
      <c r="D785" s="247">
        <f>'Resultaat 3'!K254</f>
        <v>0</v>
      </c>
      <c r="E785" s="248">
        <f>'Resultaat 3'!L254</f>
        <v>0</v>
      </c>
      <c r="F785" s="138" t="s">
        <v>266</v>
      </c>
      <c r="G785" s="247">
        <f ca="1">VLOOKUP(C785,Financiering!$AO$7:$AS$57,5,0)*E785</f>
        <v>0</v>
      </c>
      <c r="H785" s="249" t="str">
        <f t="shared" si="12"/>
        <v/>
      </c>
      <c r="I785" s="136" t="str">
        <f>'Resultaat 3'!$B$2</f>
        <v>Resultaat 3</v>
      </c>
      <c r="J785" s="138" t="str">
        <f>Deelnemersoverzicht!$C$6</f>
        <v>[wordt door RVO ingevuld]</v>
      </c>
      <c r="K785" s="259">
        <f>Deelnemersoverzicht!$C$9</f>
        <v>0</v>
      </c>
    </row>
    <row r="786" spans="1:11" x14ac:dyDescent="0.2">
      <c r="A786" s="258">
        <f>'Resultaat 3'!B255</f>
        <v>0</v>
      </c>
      <c r="B786" s="138" t="str">
        <f>IFERROR(VLOOKUP(C786,Deelnemersoverzicht!$C$16:$G$66,6,0),"")</f>
        <v/>
      </c>
      <c r="C786" s="138">
        <f>'Resultaat 3'!C255</f>
        <v>0</v>
      </c>
      <c r="D786" s="247">
        <f>'Resultaat 3'!K255</f>
        <v>0</v>
      </c>
      <c r="E786" s="248">
        <f>'Resultaat 3'!L255</f>
        <v>0</v>
      </c>
      <c r="F786" s="138" t="s">
        <v>266</v>
      </c>
      <c r="G786" s="247">
        <f ca="1">VLOOKUP(C786,Financiering!$AO$7:$AS$57,5,0)*E786</f>
        <v>0</v>
      </c>
      <c r="H786" s="249" t="str">
        <f t="shared" si="12"/>
        <v/>
      </c>
      <c r="I786" s="136" t="str">
        <f>'Resultaat 3'!$B$2</f>
        <v>Resultaat 3</v>
      </c>
      <c r="J786" s="138" t="str">
        <f>Deelnemersoverzicht!$C$6</f>
        <v>[wordt door RVO ingevuld]</v>
      </c>
      <c r="K786" s="259">
        <f>Deelnemersoverzicht!$C$9</f>
        <v>0</v>
      </c>
    </row>
    <row r="787" spans="1:11" x14ac:dyDescent="0.2">
      <c r="A787" s="258">
        <f>'Resultaat 3'!B256</f>
        <v>0</v>
      </c>
      <c r="B787" s="138" t="str">
        <f>IFERROR(VLOOKUP(C787,Deelnemersoverzicht!$C$16:$G$66,6,0),"")</f>
        <v/>
      </c>
      <c r="C787" s="138">
        <f>'Resultaat 3'!C256</f>
        <v>0</v>
      </c>
      <c r="D787" s="247">
        <f>'Resultaat 3'!K256</f>
        <v>0</v>
      </c>
      <c r="E787" s="248">
        <f>'Resultaat 3'!L256</f>
        <v>0</v>
      </c>
      <c r="F787" s="138" t="s">
        <v>266</v>
      </c>
      <c r="G787" s="247">
        <f ca="1">VLOOKUP(C787,Financiering!$AO$7:$AS$57,5,0)*E787</f>
        <v>0</v>
      </c>
      <c r="H787" s="249" t="str">
        <f t="shared" si="12"/>
        <v/>
      </c>
      <c r="I787" s="136" t="str">
        <f>'Resultaat 3'!$B$2</f>
        <v>Resultaat 3</v>
      </c>
      <c r="J787" s="138" t="str">
        <f>Deelnemersoverzicht!$C$6</f>
        <v>[wordt door RVO ingevuld]</v>
      </c>
      <c r="K787" s="259">
        <f>Deelnemersoverzicht!$C$9</f>
        <v>0</v>
      </c>
    </row>
    <row r="788" spans="1:11" x14ac:dyDescent="0.2">
      <c r="A788" s="258">
        <f>'Resultaat 3'!B257</f>
        <v>0</v>
      </c>
      <c r="B788" s="138" t="str">
        <f>IFERROR(VLOOKUP(C788,Deelnemersoverzicht!$C$16:$G$66,6,0),"")</f>
        <v/>
      </c>
      <c r="C788" s="138">
        <f>'Resultaat 3'!C257</f>
        <v>0</v>
      </c>
      <c r="D788" s="247">
        <f>'Resultaat 3'!K257</f>
        <v>0</v>
      </c>
      <c r="E788" s="248">
        <f>'Resultaat 3'!L257</f>
        <v>0</v>
      </c>
      <c r="F788" s="138" t="s">
        <v>266</v>
      </c>
      <c r="G788" s="247">
        <f ca="1">VLOOKUP(C788,Financiering!$AO$7:$AS$57,5,0)*E788</f>
        <v>0</v>
      </c>
      <c r="H788" s="249" t="str">
        <f t="shared" si="12"/>
        <v/>
      </c>
      <c r="I788" s="136" t="str">
        <f>'Resultaat 3'!$B$2</f>
        <v>Resultaat 3</v>
      </c>
      <c r="J788" s="138" t="str">
        <f>Deelnemersoverzicht!$C$6</f>
        <v>[wordt door RVO ingevuld]</v>
      </c>
      <c r="K788" s="259">
        <f>Deelnemersoverzicht!$C$9</f>
        <v>0</v>
      </c>
    </row>
    <row r="789" spans="1:11" x14ac:dyDescent="0.2">
      <c r="A789" s="258">
        <f>'Resultaat 3'!B258</f>
        <v>0</v>
      </c>
      <c r="B789" s="138" t="str">
        <f>IFERROR(VLOOKUP(C789,Deelnemersoverzicht!$C$16:$G$66,6,0),"")</f>
        <v/>
      </c>
      <c r="C789" s="138">
        <f>'Resultaat 3'!C258</f>
        <v>0</v>
      </c>
      <c r="D789" s="247">
        <f>'Resultaat 3'!K258</f>
        <v>0</v>
      </c>
      <c r="E789" s="248">
        <f>'Resultaat 3'!L258</f>
        <v>0</v>
      </c>
      <c r="F789" s="138" t="s">
        <v>266</v>
      </c>
      <c r="G789" s="247">
        <f ca="1">VLOOKUP(C789,Financiering!$AO$7:$AS$57,5,0)*E789</f>
        <v>0</v>
      </c>
      <c r="H789" s="249" t="str">
        <f t="shared" si="12"/>
        <v/>
      </c>
      <c r="I789" s="136" t="str">
        <f>'Resultaat 3'!$B$2</f>
        <v>Resultaat 3</v>
      </c>
      <c r="J789" s="138" t="str">
        <f>Deelnemersoverzicht!$C$6</f>
        <v>[wordt door RVO ingevuld]</v>
      </c>
      <c r="K789" s="259">
        <f>Deelnemersoverzicht!$C$9</f>
        <v>0</v>
      </c>
    </row>
    <row r="790" spans="1:11" x14ac:dyDescent="0.2">
      <c r="A790" s="258">
        <f>'Resultaat 3'!B259</f>
        <v>0</v>
      </c>
      <c r="B790" s="138" t="str">
        <f>IFERROR(VLOOKUP(C790,Deelnemersoverzicht!$C$16:$G$66,6,0),"")</f>
        <v/>
      </c>
      <c r="C790" s="138">
        <f>'Resultaat 3'!C259</f>
        <v>0</v>
      </c>
      <c r="D790" s="247">
        <f>'Resultaat 3'!K259</f>
        <v>0</v>
      </c>
      <c r="E790" s="248">
        <f>'Resultaat 3'!L259</f>
        <v>0</v>
      </c>
      <c r="F790" s="138" t="s">
        <v>266</v>
      </c>
      <c r="G790" s="247">
        <f ca="1">VLOOKUP(C790,Financiering!$AO$7:$AS$57,5,0)*E790</f>
        <v>0</v>
      </c>
      <c r="H790" s="249" t="str">
        <f t="shared" si="12"/>
        <v/>
      </c>
      <c r="I790" s="136" t="str">
        <f>'Resultaat 3'!$B$2</f>
        <v>Resultaat 3</v>
      </c>
      <c r="J790" s="138" t="str">
        <f>Deelnemersoverzicht!$C$6</f>
        <v>[wordt door RVO ingevuld]</v>
      </c>
      <c r="K790" s="259">
        <f>Deelnemersoverzicht!$C$9</f>
        <v>0</v>
      </c>
    </row>
    <row r="791" spans="1:11" x14ac:dyDescent="0.2">
      <c r="A791" s="258">
        <f>'Resultaat 3'!B260</f>
        <v>0</v>
      </c>
      <c r="B791" s="138" t="str">
        <f>IFERROR(VLOOKUP(C791,Deelnemersoverzicht!$C$16:$G$66,6,0),"")</f>
        <v/>
      </c>
      <c r="C791" s="138">
        <f>'Resultaat 3'!C260</f>
        <v>0</v>
      </c>
      <c r="D791" s="247">
        <f>'Resultaat 3'!K260</f>
        <v>0</v>
      </c>
      <c r="E791" s="248">
        <f>'Resultaat 3'!L260</f>
        <v>0</v>
      </c>
      <c r="F791" s="138" t="s">
        <v>266</v>
      </c>
      <c r="G791" s="247">
        <f ca="1">VLOOKUP(C791,Financiering!$AO$7:$AS$57,5,0)*E791</f>
        <v>0</v>
      </c>
      <c r="H791" s="249" t="str">
        <f t="shared" si="12"/>
        <v/>
      </c>
      <c r="I791" s="136" t="str">
        <f>'Resultaat 3'!$B$2</f>
        <v>Resultaat 3</v>
      </c>
      <c r="J791" s="138" t="str">
        <f>Deelnemersoverzicht!$C$6</f>
        <v>[wordt door RVO ingevuld]</v>
      </c>
      <c r="K791" s="259">
        <f>Deelnemersoverzicht!$C$9</f>
        <v>0</v>
      </c>
    </row>
    <row r="792" spans="1:11" x14ac:dyDescent="0.2">
      <c r="A792" s="258">
        <f>'Resultaat 3'!B265</f>
        <v>0</v>
      </c>
      <c r="B792" s="138" t="str">
        <f>IFERROR(VLOOKUP(C792,Deelnemersoverzicht!$C$16:$G$66,6,0),"")</f>
        <v/>
      </c>
      <c r="C792" s="138">
        <f>'Resultaat 3'!C265</f>
        <v>0</v>
      </c>
      <c r="D792" s="247">
        <f>'Resultaat 3'!K265</f>
        <v>0</v>
      </c>
      <c r="E792" s="248">
        <f>'Resultaat 3'!L265</f>
        <v>0</v>
      </c>
      <c r="F792" s="138" t="s">
        <v>266</v>
      </c>
      <c r="G792" s="247">
        <f ca="1">VLOOKUP(C792,Financiering!$AO$7:$AS$57,5,0)*E792</f>
        <v>0</v>
      </c>
      <c r="H792" s="249" t="str">
        <f t="shared" si="12"/>
        <v/>
      </c>
      <c r="I792" s="136" t="str">
        <f>'Resultaat 3'!$B$2</f>
        <v>Resultaat 3</v>
      </c>
      <c r="J792" s="138" t="str">
        <f>Deelnemersoverzicht!$C$6</f>
        <v>[wordt door RVO ingevuld]</v>
      </c>
      <c r="K792" s="259">
        <f>Deelnemersoverzicht!$C$9</f>
        <v>0</v>
      </c>
    </row>
    <row r="793" spans="1:11" x14ac:dyDescent="0.2">
      <c r="A793" s="258">
        <f>'Resultaat 3'!B266</f>
        <v>0</v>
      </c>
      <c r="B793" s="138" t="str">
        <f>IFERROR(VLOOKUP(C793,Deelnemersoverzicht!$C$16:$G$66,6,0),"")</f>
        <v/>
      </c>
      <c r="C793" s="138">
        <f>'Resultaat 3'!C266</f>
        <v>0</v>
      </c>
      <c r="D793" s="247">
        <f>'Resultaat 3'!K266</f>
        <v>0</v>
      </c>
      <c r="E793" s="248">
        <f>'Resultaat 3'!L266</f>
        <v>0</v>
      </c>
      <c r="F793" s="138" t="s">
        <v>266</v>
      </c>
      <c r="G793" s="247">
        <f ca="1">VLOOKUP(C793,Financiering!$AO$7:$AS$57,5,0)*E793</f>
        <v>0</v>
      </c>
      <c r="H793" s="249" t="str">
        <f t="shared" si="12"/>
        <v/>
      </c>
      <c r="I793" s="136" t="str">
        <f>'Resultaat 3'!$B$2</f>
        <v>Resultaat 3</v>
      </c>
      <c r="J793" s="138" t="str">
        <f>Deelnemersoverzicht!$C$6</f>
        <v>[wordt door RVO ingevuld]</v>
      </c>
      <c r="K793" s="259">
        <f>Deelnemersoverzicht!$C$9</f>
        <v>0</v>
      </c>
    </row>
    <row r="794" spans="1:11" x14ac:dyDescent="0.2">
      <c r="A794" s="258">
        <f>'Resultaat 3'!B267</f>
        <v>0</v>
      </c>
      <c r="B794" s="138" t="str">
        <f>IFERROR(VLOOKUP(C794,Deelnemersoverzicht!$C$16:$G$66,6,0),"")</f>
        <v/>
      </c>
      <c r="C794" s="138">
        <f>'Resultaat 3'!C267</f>
        <v>0</v>
      </c>
      <c r="D794" s="247">
        <f>'Resultaat 3'!K267</f>
        <v>0</v>
      </c>
      <c r="E794" s="248">
        <f>'Resultaat 3'!L267</f>
        <v>0</v>
      </c>
      <c r="F794" s="138" t="s">
        <v>266</v>
      </c>
      <c r="G794" s="247">
        <f ca="1">VLOOKUP(C794,Financiering!$AO$7:$AS$57,5,0)*E794</f>
        <v>0</v>
      </c>
      <c r="H794" s="249" t="str">
        <f t="shared" si="12"/>
        <v/>
      </c>
      <c r="I794" s="136" t="str">
        <f>'Resultaat 3'!$B$2</f>
        <v>Resultaat 3</v>
      </c>
      <c r="J794" s="138" t="str">
        <f>Deelnemersoverzicht!$C$6</f>
        <v>[wordt door RVO ingevuld]</v>
      </c>
      <c r="K794" s="259">
        <f>Deelnemersoverzicht!$C$9</f>
        <v>0</v>
      </c>
    </row>
    <row r="795" spans="1:11" x14ac:dyDescent="0.2">
      <c r="A795" s="258">
        <f>'Resultaat 3'!B268</f>
        <v>0</v>
      </c>
      <c r="B795" s="138" t="str">
        <f>IFERROR(VLOOKUP(C795,Deelnemersoverzicht!$C$16:$G$66,6,0),"")</f>
        <v/>
      </c>
      <c r="C795" s="138">
        <f>'Resultaat 3'!C268</f>
        <v>0</v>
      </c>
      <c r="D795" s="247">
        <f>'Resultaat 3'!K268</f>
        <v>0</v>
      </c>
      <c r="E795" s="248">
        <f>'Resultaat 3'!L268</f>
        <v>0</v>
      </c>
      <c r="F795" s="138" t="s">
        <v>266</v>
      </c>
      <c r="G795" s="247">
        <f ca="1">VLOOKUP(C795,Financiering!$AO$7:$AS$57,5,0)*E795</f>
        <v>0</v>
      </c>
      <c r="H795" s="249" t="str">
        <f t="shared" si="12"/>
        <v/>
      </c>
      <c r="I795" s="136" t="str">
        <f>'Resultaat 3'!$B$2</f>
        <v>Resultaat 3</v>
      </c>
      <c r="J795" s="138" t="str">
        <f>Deelnemersoverzicht!$C$6</f>
        <v>[wordt door RVO ingevuld]</v>
      </c>
      <c r="K795" s="259">
        <f>Deelnemersoverzicht!$C$9</f>
        <v>0</v>
      </c>
    </row>
    <row r="796" spans="1:11" x14ac:dyDescent="0.2">
      <c r="A796" s="258">
        <f>'Resultaat 3'!B269</f>
        <v>0</v>
      </c>
      <c r="B796" s="138" t="str">
        <f>IFERROR(VLOOKUP(C796,Deelnemersoverzicht!$C$16:$G$66,6,0),"")</f>
        <v/>
      </c>
      <c r="C796" s="138">
        <f>'Resultaat 3'!C269</f>
        <v>0</v>
      </c>
      <c r="D796" s="247">
        <f>'Resultaat 3'!K269</f>
        <v>0</v>
      </c>
      <c r="E796" s="248">
        <f>'Resultaat 3'!L269</f>
        <v>0</v>
      </c>
      <c r="F796" s="138" t="s">
        <v>266</v>
      </c>
      <c r="G796" s="247">
        <f ca="1">VLOOKUP(C796,Financiering!$AO$7:$AS$57,5,0)*E796</f>
        <v>0</v>
      </c>
      <c r="H796" s="249" t="str">
        <f t="shared" si="12"/>
        <v/>
      </c>
      <c r="I796" s="136" t="str">
        <f>'Resultaat 3'!$B$2</f>
        <v>Resultaat 3</v>
      </c>
      <c r="J796" s="138" t="str">
        <f>Deelnemersoverzicht!$C$6</f>
        <v>[wordt door RVO ingevuld]</v>
      </c>
      <c r="K796" s="259">
        <f>Deelnemersoverzicht!$C$9</f>
        <v>0</v>
      </c>
    </row>
    <row r="797" spans="1:11" x14ac:dyDescent="0.2">
      <c r="A797" s="258">
        <f>'Resultaat 3'!B270</f>
        <v>0</v>
      </c>
      <c r="B797" s="138" t="str">
        <f>IFERROR(VLOOKUP(C797,Deelnemersoverzicht!$C$16:$G$66,6,0),"")</f>
        <v/>
      </c>
      <c r="C797" s="138">
        <f>'Resultaat 3'!C270</f>
        <v>0</v>
      </c>
      <c r="D797" s="247">
        <f>'Resultaat 3'!K270</f>
        <v>0</v>
      </c>
      <c r="E797" s="248">
        <f>'Resultaat 3'!L270</f>
        <v>0</v>
      </c>
      <c r="F797" s="138" t="s">
        <v>266</v>
      </c>
      <c r="G797" s="247">
        <f ca="1">VLOOKUP(C797,Financiering!$AO$7:$AS$57,5,0)*E797</f>
        <v>0</v>
      </c>
      <c r="H797" s="249" t="str">
        <f t="shared" si="12"/>
        <v/>
      </c>
      <c r="I797" s="136" t="str">
        <f>'Resultaat 3'!$B$2</f>
        <v>Resultaat 3</v>
      </c>
      <c r="J797" s="138" t="str">
        <f>Deelnemersoverzicht!$C$6</f>
        <v>[wordt door RVO ingevuld]</v>
      </c>
      <c r="K797" s="259">
        <f>Deelnemersoverzicht!$C$9</f>
        <v>0</v>
      </c>
    </row>
    <row r="798" spans="1:11" x14ac:dyDescent="0.2">
      <c r="A798" s="258">
        <f>'Resultaat 3'!B271</f>
        <v>0</v>
      </c>
      <c r="B798" s="138" t="str">
        <f>IFERROR(VLOOKUP(C798,Deelnemersoverzicht!$C$16:$G$66,6,0),"")</f>
        <v/>
      </c>
      <c r="C798" s="138">
        <f>'Resultaat 3'!C271</f>
        <v>0</v>
      </c>
      <c r="D798" s="247">
        <f>'Resultaat 3'!K271</f>
        <v>0</v>
      </c>
      <c r="E798" s="248">
        <f>'Resultaat 3'!L271</f>
        <v>0</v>
      </c>
      <c r="F798" s="138" t="s">
        <v>266</v>
      </c>
      <c r="G798" s="247">
        <f ca="1">VLOOKUP(C798,Financiering!$AO$7:$AS$57,5,0)*E798</f>
        <v>0</v>
      </c>
      <c r="H798" s="249" t="str">
        <f t="shared" si="12"/>
        <v/>
      </c>
      <c r="I798" s="136" t="str">
        <f>'Resultaat 3'!$B$2</f>
        <v>Resultaat 3</v>
      </c>
      <c r="J798" s="138" t="str">
        <f>Deelnemersoverzicht!$C$6</f>
        <v>[wordt door RVO ingevuld]</v>
      </c>
      <c r="K798" s="259">
        <f>Deelnemersoverzicht!$C$9</f>
        <v>0</v>
      </c>
    </row>
    <row r="799" spans="1:11" x14ac:dyDescent="0.2">
      <c r="A799" s="258">
        <f>'Resultaat 3'!B272</f>
        <v>0</v>
      </c>
      <c r="B799" s="138" t="str">
        <f>IFERROR(VLOOKUP(C799,Deelnemersoverzicht!$C$16:$G$66,6,0),"")</f>
        <v/>
      </c>
      <c r="C799" s="138">
        <f>'Resultaat 3'!C272</f>
        <v>0</v>
      </c>
      <c r="D799" s="247">
        <f>'Resultaat 3'!K272</f>
        <v>0</v>
      </c>
      <c r="E799" s="248">
        <f>'Resultaat 3'!L272</f>
        <v>0</v>
      </c>
      <c r="F799" s="138" t="s">
        <v>266</v>
      </c>
      <c r="G799" s="247">
        <f ca="1">VLOOKUP(C799,Financiering!$AO$7:$AS$57,5,0)*E799</f>
        <v>0</v>
      </c>
      <c r="H799" s="249" t="str">
        <f t="shared" si="12"/>
        <v/>
      </c>
      <c r="I799" s="136" t="str">
        <f>'Resultaat 3'!$B$2</f>
        <v>Resultaat 3</v>
      </c>
      <c r="J799" s="138" t="str">
        <f>Deelnemersoverzicht!$C$6</f>
        <v>[wordt door RVO ingevuld]</v>
      </c>
      <c r="K799" s="259">
        <f>Deelnemersoverzicht!$C$9</f>
        <v>0</v>
      </c>
    </row>
    <row r="800" spans="1:11" x14ac:dyDescent="0.2">
      <c r="A800" s="258">
        <f>'Resultaat 3'!B273</f>
        <v>0</v>
      </c>
      <c r="B800" s="138" t="str">
        <f>IFERROR(VLOOKUP(C800,Deelnemersoverzicht!$C$16:$G$66,6,0),"")</f>
        <v/>
      </c>
      <c r="C800" s="138">
        <f>'Resultaat 3'!C273</f>
        <v>0</v>
      </c>
      <c r="D800" s="247">
        <f>'Resultaat 3'!K273</f>
        <v>0</v>
      </c>
      <c r="E800" s="248">
        <f>'Resultaat 3'!L273</f>
        <v>0</v>
      </c>
      <c r="F800" s="138" t="s">
        <v>266</v>
      </c>
      <c r="G800" s="247">
        <f ca="1">VLOOKUP(C800,Financiering!$AO$7:$AS$57,5,0)*E800</f>
        <v>0</v>
      </c>
      <c r="H800" s="249" t="str">
        <f t="shared" si="12"/>
        <v/>
      </c>
      <c r="I800" s="136" t="str">
        <f>'Resultaat 3'!$B$2</f>
        <v>Resultaat 3</v>
      </c>
      <c r="J800" s="138" t="str">
        <f>Deelnemersoverzicht!$C$6</f>
        <v>[wordt door RVO ingevuld]</v>
      </c>
      <c r="K800" s="259">
        <f>Deelnemersoverzicht!$C$9</f>
        <v>0</v>
      </c>
    </row>
    <row r="801" spans="1:11" x14ac:dyDescent="0.2">
      <c r="A801" s="258">
        <f>'Resultaat 3'!B274</f>
        <v>0</v>
      </c>
      <c r="B801" s="138" t="str">
        <f>IFERROR(VLOOKUP(C801,Deelnemersoverzicht!$C$16:$G$66,6,0),"")</f>
        <v/>
      </c>
      <c r="C801" s="138">
        <f>'Resultaat 3'!C274</f>
        <v>0</v>
      </c>
      <c r="D801" s="247">
        <f>'Resultaat 3'!K274</f>
        <v>0</v>
      </c>
      <c r="E801" s="248">
        <f>'Resultaat 3'!L274</f>
        <v>0</v>
      </c>
      <c r="F801" s="138" t="s">
        <v>266</v>
      </c>
      <c r="G801" s="247">
        <f ca="1">VLOOKUP(C801,Financiering!$AO$7:$AS$57,5,0)*E801</f>
        <v>0</v>
      </c>
      <c r="H801" s="249" t="str">
        <f t="shared" si="12"/>
        <v/>
      </c>
      <c r="I801" s="136" t="str">
        <f>'Resultaat 3'!$B$2</f>
        <v>Resultaat 3</v>
      </c>
      <c r="J801" s="138" t="str">
        <f>Deelnemersoverzicht!$C$6</f>
        <v>[wordt door RVO ingevuld]</v>
      </c>
      <c r="K801" s="259">
        <f>Deelnemersoverzicht!$C$9</f>
        <v>0</v>
      </c>
    </row>
    <row r="802" spans="1:11" x14ac:dyDescent="0.2">
      <c r="A802" s="258">
        <f>'Resultaat 3'!B275</f>
        <v>0</v>
      </c>
      <c r="B802" s="138" t="str">
        <f>IFERROR(VLOOKUP(C802,Deelnemersoverzicht!$C$16:$G$66,6,0),"")</f>
        <v/>
      </c>
      <c r="C802" s="138">
        <f>'Resultaat 3'!C275</f>
        <v>0</v>
      </c>
      <c r="D802" s="247">
        <f>'Resultaat 3'!K275</f>
        <v>0</v>
      </c>
      <c r="E802" s="248">
        <f>'Resultaat 3'!L275</f>
        <v>0</v>
      </c>
      <c r="F802" s="138" t="s">
        <v>266</v>
      </c>
      <c r="G802" s="247">
        <f ca="1">VLOOKUP(C802,Financiering!$AO$7:$AS$57,5,0)*E802</f>
        <v>0</v>
      </c>
      <c r="H802" s="249" t="str">
        <f t="shared" si="12"/>
        <v/>
      </c>
      <c r="I802" s="136" t="str">
        <f>'Resultaat 3'!$B$2</f>
        <v>Resultaat 3</v>
      </c>
      <c r="J802" s="138" t="str">
        <f>Deelnemersoverzicht!$C$6</f>
        <v>[wordt door RVO ingevuld]</v>
      </c>
      <c r="K802" s="259">
        <f>Deelnemersoverzicht!$C$9</f>
        <v>0</v>
      </c>
    </row>
    <row r="803" spans="1:11" x14ac:dyDescent="0.2">
      <c r="A803" s="258">
        <f>'Resultaat 3'!B276</f>
        <v>0</v>
      </c>
      <c r="B803" s="138" t="str">
        <f>IFERROR(VLOOKUP(C803,Deelnemersoverzicht!$C$16:$G$66,6,0),"")</f>
        <v/>
      </c>
      <c r="C803" s="138">
        <f>'Resultaat 3'!C276</f>
        <v>0</v>
      </c>
      <c r="D803" s="247">
        <f>'Resultaat 3'!K276</f>
        <v>0</v>
      </c>
      <c r="E803" s="248">
        <f>'Resultaat 3'!L276</f>
        <v>0</v>
      </c>
      <c r="F803" s="138" t="s">
        <v>266</v>
      </c>
      <c r="G803" s="247">
        <f ca="1">VLOOKUP(C803,Financiering!$AO$7:$AS$57,5,0)*E803</f>
        <v>0</v>
      </c>
      <c r="H803" s="249" t="str">
        <f t="shared" si="12"/>
        <v/>
      </c>
      <c r="I803" s="136" t="str">
        <f>'Resultaat 3'!$B$2</f>
        <v>Resultaat 3</v>
      </c>
      <c r="J803" s="138" t="str">
        <f>Deelnemersoverzicht!$C$6</f>
        <v>[wordt door RVO ingevuld]</v>
      </c>
      <c r="K803" s="259">
        <f>Deelnemersoverzicht!$C$9</f>
        <v>0</v>
      </c>
    </row>
    <row r="804" spans="1:11" x14ac:dyDescent="0.2">
      <c r="A804" s="258">
        <f>'Resultaat 3'!B277</f>
        <v>0</v>
      </c>
      <c r="B804" s="138" t="str">
        <f>IFERROR(VLOOKUP(C804,Deelnemersoverzicht!$C$16:$G$66,6,0),"")</f>
        <v/>
      </c>
      <c r="C804" s="138">
        <f>'Resultaat 3'!C277</f>
        <v>0</v>
      </c>
      <c r="D804" s="247">
        <f>'Resultaat 3'!K277</f>
        <v>0</v>
      </c>
      <c r="E804" s="248">
        <f>'Resultaat 3'!L277</f>
        <v>0</v>
      </c>
      <c r="F804" s="138" t="s">
        <v>266</v>
      </c>
      <c r="G804" s="247">
        <f ca="1">VLOOKUP(C804,Financiering!$AO$7:$AS$57,5,0)*E804</f>
        <v>0</v>
      </c>
      <c r="H804" s="249" t="str">
        <f t="shared" si="12"/>
        <v/>
      </c>
      <c r="I804" s="136" t="str">
        <f>'Resultaat 3'!$B$2</f>
        <v>Resultaat 3</v>
      </c>
      <c r="J804" s="138" t="str">
        <f>Deelnemersoverzicht!$C$6</f>
        <v>[wordt door RVO ingevuld]</v>
      </c>
      <c r="K804" s="259">
        <f>Deelnemersoverzicht!$C$9</f>
        <v>0</v>
      </c>
    </row>
    <row r="805" spans="1:11" x14ac:dyDescent="0.2">
      <c r="A805" s="258">
        <f>'Resultaat 3'!B278</f>
        <v>0</v>
      </c>
      <c r="B805" s="138" t="str">
        <f>IFERROR(VLOOKUP(C805,Deelnemersoverzicht!$C$16:$G$66,6,0),"")</f>
        <v/>
      </c>
      <c r="C805" s="138">
        <f>'Resultaat 3'!C278</f>
        <v>0</v>
      </c>
      <c r="D805" s="247">
        <f>'Resultaat 3'!K278</f>
        <v>0</v>
      </c>
      <c r="E805" s="248">
        <f>'Resultaat 3'!L278</f>
        <v>0</v>
      </c>
      <c r="F805" s="138" t="s">
        <v>266</v>
      </c>
      <c r="G805" s="247">
        <f ca="1">VLOOKUP(C805,Financiering!$AO$7:$AS$57,5,0)*E805</f>
        <v>0</v>
      </c>
      <c r="H805" s="249" t="str">
        <f t="shared" si="12"/>
        <v/>
      </c>
      <c r="I805" s="136" t="str">
        <f>'Resultaat 3'!$B$2</f>
        <v>Resultaat 3</v>
      </c>
      <c r="J805" s="138" t="str">
        <f>Deelnemersoverzicht!$C$6</f>
        <v>[wordt door RVO ingevuld]</v>
      </c>
      <c r="K805" s="259">
        <f>Deelnemersoverzicht!$C$9</f>
        <v>0</v>
      </c>
    </row>
    <row r="806" spans="1:11" x14ac:dyDescent="0.2">
      <c r="A806" s="258">
        <f>'Resultaat 3'!B279</f>
        <v>0</v>
      </c>
      <c r="B806" s="138" t="str">
        <f>IFERROR(VLOOKUP(C806,Deelnemersoverzicht!$C$16:$G$66,6,0),"")</f>
        <v/>
      </c>
      <c r="C806" s="138">
        <f>'Resultaat 3'!C279</f>
        <v>0</v>
      </c>
      <c r="D806" s="247">
        <f>'Resultaat 3'!K279</f>
        <v>0</v>
      </c>
      <c r="E806" s="248">
        <f>'Resultaat 3'!L279</f>
        <v>0</v>
      </c>
      <c r="F806" s="138" t="s">
        <v>266</v>
      </c>
      <c r="G806" s="247">
        <f ca="1">VLOOKUP(C806,Financiering!$AO$7:$AS$57,5,0)*E806</f>
        <v>0</v>
      </c>
      <c r="H806" s="249" t="str">
        <f t="shared" si="12"/>
        <v/>
      </c>
      <c r="I806" s="136" t="str">
        <f>'Resultaat 3'!$B$2</f>
        <v>Resultaat 3</v>
      </c>
      <c r="J806" s="138" t="str">
        <f>Deelnemersoverzicht!$C$6</f>
        <v>[wordt door RVO ingevuld]</v>
      </c>
      <c r="K806" s="259">
        <f>Deelnemersoverzicht!$C$9</f>
        <v>0</v>
      </c>
    </row>
    <row r="807" spans="1:11" x14ac:dyDescent="0.2">
      <c r="A807" s="258">
        <f>'Resultaat 3'!B280</f>
        <v>0</v>
      </c>
      <c r="B807" s="138" t="str">
        <f>IFERROR(VLOOKUP(C807,Deelnemersoverzicht!$C$16:$G$66,6,0),"")</f>
        <v/>
      </c>
      <c r="C807" s="138">
        <f>'Resultaat 3'!C280</f>
        <v>0</v>
      </c>
      <c r="D807" s="247">
        <f>'Resultaat 3'!K280</f>
        <v>0</v>
      </c>
      <c r="E807" s="248">
        <f>'Resultaat 3'!L280</f>
        <v>0</v>
      </c>
      <c r="F807" s="138" t="s">
        <v>266</v>
      </c>
      <c r="G807" s="247">
        <f ca="1">VLOOKUP(C807,Financiering!$AO$7:$AS$57,5,0)*E807</f>
        <v>0</v>
      </c>
      <c r="H807" s="249" t="str">
        <f t="shared" si="12"/>
        <v/>
      </c>
      <c r="I807" s="136" t="str">
        <f>'Resultaat 3'!$B$2</f>
        <v>Resultaat 3</v>
      </c>
      <c r="J807" s="138" t="str">
        <f>Deelnemersoverzicht!$C$6</f>
        <v>[wordt door RVO ingevuld]</v>
      </c>
      <c r="K807" s="259">
        <f>Deelnemersoverzicht!$C$9</f>
        <v>0</v>
      </c>
    </row>
    <row r="808" spans="1:11" x14ac:dyDescent="0.2">
      <c r="A808" s="258">
        <f>'Resultaat 3'!B281</f>
        <v>0</v>
      </c>
      <c r="B808" s="138" t="str">
        <f>IFERROR(VLOOKUP(C808,Deelnemersoverzicht!$C$16:$G$66,6,0),"")</f>
        <v/>
      </c>
      <c r="C808" s="138">
        <f>'Resultaat 3'!C281</f>
        <v>0</v>
      </c>
      <c r="D808" s="247">
        <f>'Resultaat 3'!K281</f>
        <v>0</v>
      </c>
      <c r="E808" s="248">
        <f>'Resultaat 3'!L281</f>
        <v>0</v>
      </c>
      <c r="F808" s="138" t="s">
        <v>266</v>
      </c>
      <c r="G808" s="247">
        <f ca="1">VLOOKUP(C808,Financiering!$AO$7:$AS$57,5,0)*E808</f>
        <v>0</v>
      </c>
      <c r="H808" s="249" t="str">
        <f t="shared" si="12"/>
        <v/>
      </c>
      <c r="I808" s="136" t="str">
        <f>'Resultaat 3'!$B$2</f>
        <v>Resultaat 3</v>
      </c>
      <c r="J808" s="138" t="str">
        <f>Deelnemersoverzicht!$C$6</f>
        <v>[wordt door RVO ingevuld]</v>
      </c>
      <c r="K808" s="259">
        <f>Deelnemersoverzicht!$C$9</f>
        <v>0</v>
      </c>
    </row>
    <row r="809" spans="1:11" x14ac:dyDescent="0.2">
      <c r="A809" s="258">
        <f>'Resultaat 3'!B282</f>
        <v>0</v>
      </c>
      <c r="B809" s="138" t="str">
        <f>IFERROR(VLOOKUP(C809,Deelnemersoverzicht!$C$16:$G$66,6,0),"")</f>
        <v/>
      </c>
      <c r="C809" s="138">
        <f>'Resultaat 3'!C282</f>
        <v>0</v>
      </c>
      <c r="D809" s="247">
        <f>'Resultaat 3'!K282</f>
        <v>0</v>
      </c>
      <c r="E809" s="248">
        <f>'Resultaat 3'!L282</f>
        <v>0</v>
      </c>
      <c r="F809" s="138" t="s">
        <v>266</v>
      </c>
      <c r="G809" s="247">
        <f ca="1">VLOOKUP(C809,Financiering!$AO$7:$AS$57,5,0)*E809</f>
        <v>0</v>
      </c>
      <c r="H809" s="249" t="str">
        <f t="shared" si="12"/>
        <v/>
      </c>
      <c r="I809" s="136" t="str">
        <f>'Resultaat 3'!$B$2</f>
        <v>Resultaat 3</v>
      </c>
      <c r="J809" s="138" t="str">
        <f>Deelnemersoverzicht!$C$6</f>
        <v>[wordt door RVO ingevuld]</v>
      </c>
      <c r="K809" s="259">
        <f>Deelnemersoverzicht!$C$9</f>
        <v>0</v>
      </c>
    </row>
    <row r="810" spans="1:11" x14ac:dyDescent="0.2">
      <c r="A810" s="258">
        <f>'Resultaat 3'!B283</f>
        <v>0</v>
      </c>
      <c r="B810" s="138" t="str">
        <f>IFERROR(VLOOKUP(C810,Deelnemersoverzicht!$C$16:$G$66,6,0),"")</f>
        <v/>
      </c>
      <c r="C810" s="138">
        <f>'Resultaat 3'!C283</f>
        <v>0</v>
      </c>
      <c r="D810" s="247">
        <f>'Resultaat 3'!K283</f>
        <v>0</v>
      </c>
      <c r="E810" s="248">
        <f>'Resultaat 3'!L283</f>
        <v>0</v>
      </c>
      <c r="F810" s="138" t="s">
        <v>266</v>
      </c>
      <c r="G810" s="247">
        <f ca="1">VLOOKUP(C810,Financiering!$AO$7:$AS$57,5,0)*E810</f>
        <v>0</v>
      </c>
      <c r="H810" s="249" t="str">
        <f t="shared" si="12"/>
        <v/>
      </c>
      <c r="I810" s="136" t="str">
        <f>'Resultaat 3'!$B$2</f>
        <v>Resultaat 3</v>
      </c>
      <c r="J810" s="138" t="str">
        <f>Deelnemersoverzicht!$C$6</f>
        <v>[wordt door RVO ingevuld]</v>
      </c>
      <c r="K810" s="259">
        <f>Deelnemersoverzicht!$C$9</f>
        <v>0</v>
      </c>
    </row>
    <row r="811" spans="1:11" x14ac:dyDescent="0.2">
      <c r="A811" s="258">
        <f>'Resultaat 3'!B284</f>
        <v>0</v>
      </c>
      <c r="B811" s="138" t="str">
        <f>IFERROR(VLOOKUP(C811,Deelnemersoverzicht!$C$16:$G$66,6,0),"")</f>
        <v/>
      </c>
      <c r="C811" s="138">
        <f>'Resultaat 3'!C284</f>
        <v>0</v>
      </c>
      <c r="D811" s="247">
        <f>'Resultaat 3'!K284</f>
        <v>0</v>
      </c>
      <c r="E811" s="248">
        <f>'Resultaat 3'!L284</f>
        <v>0</v>
      </c>
      <c r="F811" s="138" t="s">
        <v>266</v>
      </c>
      <c r="G811" s="247">
        <f ca="1">VLOOKUP(C811,Financiering!$AO$7:$AS$57,5,0)*E811</f>
        <v>0</v>
      </c>
      <c r="H811" s="249" t="str">
        <f t="shared" si="12"/>
        <v/>
      </c>
      <c r="I811" s="136" t="str">
        <f>'Resultaat 3'!$B$2</f>
        <v>Resultaat 3</v>
      </c>
      <c r="J811" s="138" t="str">
        <f>Deelnemersoverzicht!$C$6</f>
        <v>[wordt door RVO ingevuld]</v>
      </c>
      <c r="K811" s="259">
        <f>Deelnemersoverzicht!$C$9</f>
        <v>0</v>
      </c>
    </row>
    <row r="812" spans="1:11" x14ac:dyDescent="0.2">
      <c r="A812" s="258">
        <f>'Resultaat 3'!B285</f>
        <v>0</v>
      </c>
      <c r="B812" s="138" t="str">
        <f>IFERROR(VLOOKUP(C812,Deelnemersoverzicht!$C$16:$G$66,6,0),"")</f>
        <v/>
      </c>
      <c r="C812" s="138">
        <f>'Resultaat 3'!C285</f>
        <v>0</v>
      </c>
      <c r="D812" s="247">
        <f>'Resultaat 3'!K285</f>
        <v>0</v>
      </c>
      <c r="E812" s="248">
        <f>'Resultaat 3'!L285</f>
        <v>0</v>
      </c>
      <c r="F812" s="138" t="s">
        <v>266</v>
      </c>
      <c r="G812" s="247">
        <f ca="1">VLOOKUP(C812,Financiering!$AO$7:$AS$57,5,0)*E812</f>
        <v>0</v>
      </c>
      <c r="H812" s="249" t="str">
        <f t="shared" si="12"/>
        <v/>
      </c>
      <c r="I812" s="136" t="str">
        <f>'Resultaat 3'!$B$2</f>
        <v>Resultaat 3</v>
      </c>
      <c r="J812" s="138" t="str">
        <f>Deelnemersoverzicht!$C$6</f>
        <v>[wordt door RVO ingevuld]</v>
      </c>
      <c r="K812" s="259">
        <f>Deelnemersoverzicht!$C$9</f>
        <v>0</v>
      </c>
    </row>
    <row r="813" spans="1:11" x14ac:dyDescent="0.2">
      <c r="A813" s="258">
        <f>'Resultaat 3'!B286</f>
        <v>0</v>
      </c>
      <c r="B813" s="138" t="str">
        <f>IFERROR(VLOOKUP(C813,Deelnemersoverzicht!$C$16:$G$66,6,0),"")</f>
        <v/>
      </c>
      <c r="C813" s="138">
        <f>'Resultaat 3'!C286</f>
        <v>0</v>
      </c>
      <c r="D813" s="247">
        <f>'Resultaat 3'!K286</f>
        <v>0</v>
      </c>
      <c r="E813" s="248">
        <f>'Resultaat 3'!L286</f>
        <v>0</v>
      </c>
      <c r="F813" s="138" t="s">
        <v>266</v>
      </c>
      <c r="G813" s="247">
        <f ca="1">VLOOKUP(C813,Financiering!$AO$7:$AS$57,5,0)*E813</f>
        <v>0</v>
      </c>
      <c r="H813" s="249" t="str">
        <f t="shared" si="12"/>
        <v/>
      </c>
      <c r="I813" s="136" t="str">
        <f>'Resultaat 3'!$B$2</f>
        <v>Resultaat 3</v>
      </c>
      <c r="J813" s="138" t="str">
        <f>Deelnemersoverzicht!$C$6</f>
        <v>[wordt door RVO ingevuld]</v>
      </c>
      <c r="K813" s="259">
        <f>Deelnemersoverzicht!$C$9</f>
        <v>0</v>
      </c>
    </row>
    <row r="814" spans="1:11" x14ac:dyDescent="0.2">
      <c r="A814" s="258">
        <f>'Resultaat 3'!B287</f>
        <v>0</v>
      </c>
      <c r="B814" s="138" t="str">
        <f>IFERROR(VLOOKUP(C814,Deelnemersoverzicht!$C$16:$G$66,6,0),"")</f>
        <v/>
      </c>
      <c r="C814" s="138">
        <f>'Resultaat 3'!C287</f>
        <v>0</v>
      </c>
      <c r="D814" s="247">
        <f>'Resultaat 3'!K287</f>
        <v>0</v>
      </c>
      <c r="E814" s="248">
        <f>'Resultaat 3'!L287</f>
        <v>0</v>
      </c>
      <c r="F814" s="138" t="s">
        <v>266</v>
      </c>
      <c r="G814" s="247">
        <f ca="1">VLOOKUP(C814,Financiering!$AO$7:$AS$57,5,0)*E814</f>
        <v>0</v>
      </c>
      <c r="H814" s="249" t="str">
        <f t="shared" si="12"/>
        <v/>
      </c>
      <c r="I814" s="136" t="str">
        <f>'Resultaat 3'!$B$2</f>
        <v>Resultaat 3</v>
      </c>
      <c r="J814" s="138" t="str">
        <f>Deelnemersoverzicht!$C$6</f>
        <v>[wordt door RVO ingevuld]</v>
      </c>
      <c r="K814" s="259">
        <f>Deelnemersoverzicht!$C$9</f>
        <v>0</v>
      </c>
    </row>
    <row r="815" spans="1:11" x14ac:dyDescent="0.2">
      <c r="A815" s="258">
        <f>'Resultaat 3'!B288</f>
        <v>0</v>
      </c>
      <c r="B815" s="138" t="str">
        <f>IFERROR(VLOOKUP(C815,Deelnemersoverzicht!$C$16:$G$66,6,0),"")</f>
        <v/>
      </c>
      <c r="C815" s="138">
        <f>'Resultaat 3'!C288</f>
        <v>0</v>
      </c>
      <c r="D815" s="247">
        <f>'Resultaat 3'!K288</f>
        <v>0</v>
      </c>
      <c r="E815" s="248">
        <f>'Resultaat 3'!L288</f>
        <v>0</v>
      </c>
      <c r="F815" s="138" t="s">
        <v>266</v>
      </c>
      <c r="G815" s="247">
        <f ca="1">VLOOKUP(C815,Financiering!$AO$7:$AS$57,5,0)*E815</f>
        <v>0</v>
      </c>
      <c r="H815" s="249" t="str">
        <f t="shared" si="12"/>
        <v/>
      </c>
      <c r="I815" s="136" t="str">
        <f>'Resultaat 3'!$B$2</f>
        <v>Resultaat 3</v>
      </c>
      <c r="J815" s="138" t="str">
        <f>Deelnemersoverzicht!$C$6</f>
        <v>[wordt door RVO ingevuld]</v>
      </c>
      <c r="K815" s="259">
        <f>Deelnemersoverzicht!$C$9</f>
        <v>0</v>
      </c>
    </row>
    <row r="816" spans="1:11" x14ac:dyDescent="0.2">
      <c r="A816" s="258">
        <f>'Resultaat 3'!B289</f>
        <v>0</v>
      </c>
      <c r="B816" s="138" t="str">
        <f>IFERROR(VLOOKUP(C816,Deelnemersoverzicht!$C$16:$G$66,6,0),"")</f>
        <v/>
      </c>
      <c r="C816" s="138">
        <f>'Resultaat 3'!C289</f>
        <v>0</v>
      </c>
      <c r="D816" s="247">
        <f>'Resultaat 3'!K289</f>
        <v>0</v>
      </c>
      <c r="E816" s="248">
        <f>'Resultaat 3'!L289</f>
        <v>0</v>
      </c>
      <c r="F816" s="138" t="s">
        <v>266</v>
      </c>
      <c r="G816" s="247">
        <f ca="1">VLOOKUP(C816,Financiering!$AO$7:$AS$57,5,0)*E816</f>
        <v>0</v>
      </c>
      <c r="H816" s="249" t="str">
        <f t="shared" si="12"/>
        <v/>
      </c>
      <c r="I816" s="136" t="str">
        <f>'Resultaat 3'!$B$2</f>
        <v>Resultaat 3</v>
      </c>
      <c r="J816" s="138" t="str">
        <f>Deelnemersoverzicht!$C$6</f>
        <v>[wordt door RVO ingevuld]</v>
      </c>
      <c r="K816" s="259">
        <f>Deelnemersoverzicht!$C$9</f>
        <v>0</v>
      </c>
    </row>
    <row r="817" spans="1:11" x14ac:dyDescent="0.2">
      <c r="A817" s="258">
        <f>'Resultaat 3'!B290</f>
        <v>0</v>
      </c>
      <c r="B817" s="138" t="str">
        <f>IFERROR(VLOOKUP(C817,Deelnemersoverzicht!$C$16:$G$66,6,0),"")</f>
        <v/>
      </c>
      <c r="C817" s="138">
        <f>'Resultaat 3'!C290</f>
        <v>0</v>
      </c>
      <c r="D817" s="247">
        <f>'Resultaat 3'!K290</f>
        <v>0</v>
      </c>
      <c r="E817" s="248">
        <f>'Resultaat 3'!L290</f>
        <v>0</v>
      </c>
      <c r="F817" s="138" t="s">
        <v>266</v>
      </c>
      <c r="G817" s="247">
        <f ca="1">VLOOKUP(C817,Financiering!$AO$7:$AS$57,5,0)*E817</f>
        <v>0</v>
      </c>
      <c r="H817" s="249" t="str">
        <f t="shared" si="12"/>
        <v/>
      </c>
      <c r="I817" s="136" t="str">
        <f>'Resultaat 3'!$B$2</f>
        <v>Resultaat 3</v>
      </c>
      <c r="J817" s="138" t="str">
        <f>Deelnemersoverzicht!$C$6</f>
        <v>[wordt door RVO ingevuld]</v>
      </c>
      <c r="K817" s="259">
        <f>Deelnemersoverzicht!$C$9</f>
        <v>0</v>
      </c>
    </row>
    <row r="818" spans="1:11" x14ac:dyDescent="0.2">
      <c r="A818" s="258">
        <f>'Resultaat 3'!B291</f>
        <v>0</v>
      </c>
      <c r="B818" s="138" t="str">
        <f>IFERROR(VLOOKUP(C818,Deelnemersoverzicht!$C$16:$G$66,6,0),"")</f>
        <v/>
      </c>
      <c r="C818" s="138">
        <f>'Resultaat 3'!C291</f>
        <v>0</v>
      </c>
      <c r="D818" s="247">
        <f>'Resultaat 3'!K291</f>
        <v>0</v>
      </c>
      <c r="E818" s="248">
        <f>'Resultaat 3'!L291</f>
        <v>0</v>
      </c>
      <c r="F818" s="138" t="s">
        <v>266</v>
      </c>
      <c r="G818" s="247">
        <f ca="1">VLOOKUP(C818,Financiering!$AO$7:$AS$57,5,0)*E818</f>
        <v>0</v>
      </c>
      <c r="H818" s="249" t="str">
        <f t="shared" si="12"/>
        <v/>
      </c>
      <c r="I818" s="136" t="str">
        <f>'Resultaat 3'!$B$2</f>
        <v>Resultaat 3</v>
      </c>
      <c r="J818" s="138" t="str">
        <f>Deelnemersoverzicht!$C$6</f>
        <v>[wordt door RVO ingevuld]</v>
      </c>
      <c r="K818" s="259">
        <f>Deelnemersoverzicht!$C$9</f>
        <v>0</v>
      </c>
    </row>
    <row r="819" spans="1:11" x14ac:dyDescent="0.2">
      <c r="A819" s="258">
        <f>'Resultaat 3'!B292</f>
        <v>0</v>
      </c>
      <c r="B819" s="138" t="str">
        <f>IFERROR(VLOOKUP(C819,Deelnemersoverzicht!$C$16:$G$66,6,0),"")</f>
        <v/>
      </c>
      <c r="C819" s="138">
        <f>'Resultaat 3'!C292</f>
        <v>0</v>
      </c>
      <c r="D819" s="247">
        <f>'Resultaat 3'!K292</f>
        <v>0</v>
      </c>
      <c r="E819" s="248">
        <f>'Resultaat 3'!L292</f>
        <v>0</v>
      </c>
      <c r="F819" s="138" t="s">
        <v>266</v>
      </c>
      <c r="G819" s="247">
        <f ca="1">VLOOKUP(C819,Financiering!$AO$7:$AS$57,5,0)*E819</f>
        <v>0</v>
      </c>
      <c r="H819" s="249" t="str">
        <f t="shared" si="12"/>
        <v/>
      </c>
      <c r="I819" s="136" t="str">
        <f>'Resultaat 3'!$B$2</f>
        <v>Resultaat 3</v>
      </c>
      <c r="J819" s="138" t="str">
        <f>Deelnemersoverzicht!$C$6</f>
        <v>[wordt door RVO ingevuld]</v>
      </c>
      <c r="K819" s="259">
        <f>Deelnemersoverzicht!$C$9</f>
        <v>0</v>
      </c>
    </row>
    <row r="820" spans="1:11" x14ac:dyDescent="0.2">
      <c r="A820" s="258">
        <f>'Resultaat 3'!B293</f>
        <v>0</v>
      </c>
      <c r="B820" s="138" t="str">
        <f>IFERROR(VLOOKUP(C820,Deelnemersoverzicht!$C$16:$G$66,6,0),"")</f>
        <v/>
      </c>
      <c r="C820" s="138">
        <f>'Resultaat 3'!C293</f>
        <v>0</v>
      </c>
      <c r="D820" s="247">
        <f>'Resultaat 3'!K293</f>
        <v>0</v>
      </c>
      <c r="E820" s="248">
        <f>'Resultaat 3'!L293</f>
        <v>0</v>
      </c>
      <c r="F820" s="138" t="s">
        <v>266</v>
      </c>
      <c r="G820" s="247">
        <f ca="1">VLOOKUP(C820,Financiering!$AO$7:$AS$57,5,0)*E820</f>
        <v>0</v>
      </c>
      <c r="H820" s="249" t="str">
        <f t="shared" si="12"/>
        <v/>
      </c>
      <c r="I820" s="136" t="str">
        <f>'Resultaat 3'!$B$2</f>
        <v>Resultaat 3</v>
      </c>
      <c r="J820" s="138" t="str">
        <f>Deelnemersoverzicht!$C$6</f>
        <v>[wordt door RVO ingevuld]</v>
      </c>
      <c r="K820" s="259">
        <f>Deelnemersoverzicht!$C$9</f>
        <v>0</v>
      </c>
    </row>
    <row r="821" spans="1:11" x14ac:dyDescent="0.2">
      <c r="A821" s="258">
        <f>'Resultaat 3'!B294</f>
        <v>0</v>
      </c>
      <c r="B821" s="138" t="str">
        <f>IFERROR(VLOOKUP(C821,Deelnemersoverzicht!$C$16:$G$66,6,0),"")</f>
        <v/>
      </c>
      <c r="C821" s="138">
        <f>'Resultaat 3'!C294</f>
        <v>0</v>
      </c>
      <c r="D821" s="247">
        <f>'Resultaat 3'!K294</f>
        <v>0</v>
      </c>
      <c r="E821" s="248">
        <f>'Resultaat 3'!L294</f>
        <v>0</v>
      </c>
      <c r="F821" s="138" t="s">
        <v>266</v>
      </c>
      <c r="G821" s="247">
        <f ca="1">VLOOKUP(C821,Financiering!$AO$7:$AS$57,5,0)*E821</f>
        <v>0</v>
      </c>
      <c r="H821" s="249" t="str">
        <f t="shared" si="12"/>
        <v/>
      </c>
      <c r="I821" s="136" t="str">
        <f>'Resultaat 3'!$B$2</f>
        <v>Resultaat 3</v>
      </c>
      <c r="J821" s="138" t="str">
        <f>Deelnemersoverzicht!$C$6</f>
        <v>[wordt door RVO ingevuld]</v>
      </c>
      <c r="K821" s="259">
        <f>Deelnemersoverzicht!$C$9</f>
        <v>0</v>
      </c>
    </row>
    <row r="822" spans="1:11" x14ac:dyDescent="0.2">
      <c r="A822" s="258">
        <f>'Resultaat 3'!B295</f>
        <v>0</v>
      </c>
      <c r="B822" s="138" t="str">
        <f>IFERROR(VLOOKUP(C822,Deelnemersoverzicht!$C$16:$G$66,6,0),"")</f>
        <v/>
      </c>
      <c r="C822" s="138">
        <f>'Resultaat 3'!C295</f>
        <v>0</v>
      </c>
      <c r="D822" s="247">
        <f>'Resultaat 3'!K295</f>
        <v>0</v>
      </c>
      <c r="E822" s="248">
        <f>'Resultaat 3'!L295</f>
        <v>0</v>
      </c>
      <c r="F822" s="138" t="s">
        <v>266</v>
      </c>
      <c r="G822" s="247">
        <f ca="1">VLOOKUP(C822,Financiering!$AO$7:$AS$57,5,0)*E822</f>
        <v>0</v>
      </c>
      <c r="H822" s="249" t="str">
        <f t="shared" si="12"/>
        <v/>
      </c>
      <c r="I822" s="136" t="str">
        <f>'Resultaat 3'!$B$2</f>
        <v>Resultaat 3</v>
      </c>
      <c r="J822" s="138" t="str">
        <f>Deelnemersoverzicht!$C$6</f>
        <v>[wordt door RVO ingevuld]</v>
      </c>
      <c r="K822" s="259">
        <f>Deelnemersoverzicht!$C$9</f>
        <v>0</v>
      </c>
    </row>
    <row r="823" spans="1:11" x14ac:dyDescent="0.2">
      <c r="A823" s="258">
        <f>'Resultaat 3'!B296</f>
        <v>0</v>
      </c>
      <c r="B823" s="138" t="str">
        <f>IFERROR(VLOOKUP(C823,Deelnemersoverzicht!$C$16:$G$66,6,0),"")</f>
        <v/>
      </c>
      <c r="C823" s="138">
        <f>'Resultaat 3'!C296</f>
        <v>0</v>
      </c>
      <c r="D823" s="247">
        <f>'Resultaat 3'!K296</f>
        <v>0</v>
      </c>
      <c r="E823" s="248">
        <f>'Resultaat 3'!L296</f>
        <v>0</v>
      </c>
      <c r="F823" s="138" t="s">
        <v>266</v>
      </c>
      <c r="G823" s="247">
        <f ca="1">VLOOKUP(C823,Financiering!$AO$7:$AS$57,5,0)*E823</f>
        <v>0</v>
      </c>
      <c r="H823" s="249" t="str">
        <f t="shared" si="12"/>
        <v/>
      </c>
      <c r="I823" s="136" t="str">
        <f>'Resultaat 3'!$B$2</f>
        <v>Resultaat 3</v>
      </c>
      <c r="J823" s="138" t="str">
        <f>Deelnemersoverzicht!$C$6</f>
        <v>[wordt door RVO ingevuld]</v>
      </c>
      <c r="K823" s="259">
        <f>Deelnemersoverzicht!$C$9</f>
        <v>0</v>
      </c>
    </row>
    <row r="824" spans="1:11" x14ac:dyDescent="0.2">
      <c r="A824" s="258">
        <f>'Resultaat 3'!B297</f>
        <v>0</v>
      </c>
      <c r="B824" s="138" t="str">
        <f>IFERROR(VLOOKUP(C824,Deelnemersoverzicht!$C$16:$G$66,6,0),"")</f>
        <v/>
      </c>
      <c r="C824" s="138">
        <f>'Resultaat 3'!C297</f>
        <v>0</v>
      </c>
      <c r="D824" s="247">
        <f>'Resultaat 3'!K297</f>
        <v>0</v>
      </c>
      <c r="E824" s="248">
        <f>'Resultaat 3'!L297</f>
        <v>0</v>
      </c>
      <c r="F824" s="138" t="s">
        <v>266</v>
      </c>
      <c r="G824" s="247">
        <f ca="1">VLOOKUP(C824,Financiering!$AO$7:$AS$57,5,0)*E824</f>
        <v>0</v>
      </c>
      <c r="H824" s="249" t="str">
        <f t="shared" si="12"/>
        <v/>
      </c>
      <c r="I824" s="136" t="str">
        <f>'Resultaat 3'!$B$2</f>
        <v>Resultaat 3</v>
      </c>
      <c r="J824" s="138" t="str">
        <f>Deelnemersoverzicht!$C$6</f>
        <v>[wordt door RVO ingevuld]</v>
      </c>
      <c r="K824" s="259">
        <f>Deelnemersoverzicht!$C$9</f>
        <v>0</v>
      </c>
    </row>
    <row r="825" spans="1:11" x14ac:dyDescent="0.2">
      <c r="A825" s="258">
        <f>'Resultaat 3'!B298</f>
        <v>0</v>
      </c>
      <c r="B825" s="138" t="str">
        <f>IFERROR(VLOOKUP(C825,Deelnemersoverzicht!$C$16:$G$66,6,0),"")</f>
        <v/>
      </c>
      <c r="C825" s="138">
        <f>'Resultaat 3'!C298</f>
        <v>0</v>
      </c>
      <c r="D825" s="247">
        <f>'Resultaat 3'!K298</f>
        <v>0</v>
      </c>
      <c r="E825" s="248">
        <f>'Resultaat 3'!L298</f>
        <v>0</v>
      </c>
      <c r="F825" s="138" t="s">
        <v>266</v>
      </c>
      <c r="G825" s="247">
        <f ca="1">VLOOKUP(C825,Financiering!$AO$7:$AS$57,5,0)*E825</f>
        <v>0</v>
      </c>
      <c r="H825" s="249" t="str">
        <f t="shared" si="12"/>
        <v/>
      </c>
      <c r="I825" s="136" t="str">
        <f>'Resultaat 3'!$B$2</f>
        <v>Resultaat 3</v>
      </c>
      <c r="J825" s="138" t="str">
        <f>Deelnemersoverzicht!$C$6</f>
        <v>[wordt door RVO ingevuld]</v>
      </c>
      <c r="K825" s="259">
        <f>Deelnemersoverzicht!$C$9</f>
        <v>0</v>
      </c>
    </row>
    <row r="826" spans="1:11" x14ac:dyDescent="0.2">
      <c r="A826" s="258">
        <f>'Resultaat 3'!B299</f>
        <v>0</v>
      </c>
      <c r="B826" s="138" t="str">
        <f>IFERROR(VLOOKUP(C826,Deelnemersoverzicht!$C$16:$G$66,6,0),"")</f>
        <v/>
      </c>
      <c r="C826" s="138">
        <f>'Resultaat 3'!C299</f>
        <v>0</v>
      </c>
      <c r="D826" s="247">
        <f>'Resultaat 3'!K299</f>
        <v>0</v>
      </c>
      <c r="E826" s="248">
        <f>'Resultaat 3'!L299</f>
        <v>0</v>
      </c>
      <c r="F826" s="138" t="s">
        <v>266</v>
      </c>
      <c r="G826" s="247">
        <f ca="1">VLOOKUP(C826,Financiering!$AO$7:$AS$57,5,0)*E826</f>
        <v>0</v>
      </c>
      <c r="H826" s="249" t="str">
        <f t="shared" si="12"/>
        <v/>
      </c>
      <c r="I826" s="136" t="str">
        <f>'Resultaat 3'!$B$2</f>
        <v>Resultaat 3</v>
      </c>
      <c r="J826" s="138" t="str">
        <f>Deelnemersoverzicht!$C$6</f>
        <v>[wordt door RVO ingevuld]</v>
      </c>
      <c r="K826" s="259">
        <f>Deelnemersoverzicht!$C$9</f>
        <v>0</v>
      </c>
    </row>
    <row r="827" spans="1:11" x14ac:dyDescent="0.2">
      <c r="A827" s="258">
        <f>'Resultaat 3'!B300</f>
        <v>0</v>
      </c>
      <c r="B827" s="138" t="str">
        <f>IFERROR(VLOOKUP(C827,Deelnemersoverzicht!$C$16:$G$66,6,0),"")</f>
        <v/>
      </c>
      <c r="C827" s="138">
        <f>'Resultaat 3'!C300</f>
        <v>0</v>
      </c>
      <c r="D827" s="247">
        <f>'Resultaat 3'!K300</f>
        <v>0</v>
      </c>
      <c r="E827" s="248">
        <f>'Resultaat 3'!L300</f>
        <v>0</v>
      </c>
      <c r="F827" s="138" t="s">
        <v>266</v>
      </c>
      <c r="G827" s="247">
        <f ca="1">VLOOKUP(C827,Financiering!$AO$7:$AS$57,5,0)*E827</f>
        <v>0</v>
      </c>
      <c r="H827" s="249" t="str">
        <f t="shared" si="12"/>
        <v/>
      </c>
      <c r="I827" s="136" t="str">
        <f>'Resultaat 3'!$B$2</f>
        <v>Resultaat 3</v>
      </c>
      <c r="J827" s="138" t="str">
        <f>Deelnemersoverzicht!$C$6</f>
        <v>[wordt door RVO ingevuld]</v>
      </c>
      <c r="K827" s="259">
        <f>Deelnemersoverzicht!$C$9</f>
        <v>0</v>
      </c>
    </row>
    <row r="828" spans="1:11" x14ac:dyDescent="0.2">
      <c r="A828" s="258">
        <f>'Resultaat 3'!B301</f>
        <v>0</v>
      </c>
      <c r="B828" s="138" t="str">
        <f>IFERROR(VLOOKUP(C828,Deelnemersoverzicht!$C$16:$G$66,6,0),"")</f>
        <v/>
      </c>
      <c r="C828" s="138">
        <f>'Resultaat 3'!C301</f>
        <v>0</v>
      </c>
      <c r="D828" s="247">
        <f>'Resultaat 3'!K301</f>
        <v>0</v>
      </c>
      <c r="E828" s="248">
        <f>'Resultaat 3'!L301</f>
        <v>0</v>
      </c>
      <c r="F828" s="138" t="s">
        <v>266</v>
      </c>
      <c r="G828" s="247">
        <f ca="1">VLOOKUP(C828,Financiering!$AO$7:$AS$57,5,0)*E828</f>
        <v>0</v>
      </c>
      <c r="H828" s="249" t="str">
        <f t="shared" si="12"/>
        <v/>
      </c>
      <c r="I828" s="136" t="str">
        <f>'Resultaat 3'!$B$2</f>
        <v>Resultaat 3</v>
      </c>
      <c r="J828" s="138" t="str">
        <f>Deelnemersoverzicht!$C$6</f>
        <v>[wordt door RVO ingevuld]</v>
      </c>
      <c r="K828" s="259">
        <f>Deelnemersoverzicht!$C$9</f>
        <v>0</v>
      </c>
    </row>
    <row r="829" spans="1:11" x14ac:dyDescent="0.2">
      <c r="A829" s="258">
        <f>'Resultaat 3'!B302</f>
        <v>0</v>
      </c>
      <c r="B829" s="138" t="str">
        <f>IFERROR(VLOOKUP(C829,Deelnemersoverzicht!$C$16:$G$66,6,0),"")</f>
        <v/>
      </c>
      <c r="C829" s="138">
        <f>'Resultaat 3'!C302</f>
        <v>0</v>
      </c>
      <c r="D829" s="247">
        <f>'Resultaat 3'!K302</f>
        <v>0</v>
      </c>
      <c r="E829" s="248">
        <f>'Resultaat 3'!L302</f>
        <v>0</v>
      </c>
      <c r="F829" s="138" t="s">
        <v>266</v>
      </c>
      <c r="G829" s="247">
        <f ca="1">VLOOKUP(C829,Financiering!$AO$7:$AS$57,5,0)*E829</f>
        <v>0</v>
      </c>
      <c r="H829" s="249" t="str">
        <f t="shared" si="12"/>
        <v/>
      </c>
      <c r="I829" s="136" t="str">
        <f>'Resultaat 3'!$B$2</f>
        <v>Resultaat 3</v>
      </c>
      <c r="J829" s="138" t="str">
        <f>Deelnemersoverzicht!$C$6</f>
        <v>[wordt door RVO ingevuld]</v>
      </c>
      <c r="K829" s="259">
        <f>Deelnemersoverzicht!$C$9</f>
        <v>0</v>
      </c>
    </row>
    <row r="830" spans="1:11" x14ac:dyDescent="0.2">
      <c r="A830" s="258">
        <f>'Resultaat 3'!B303</f>
        <v>0</v>
      </c>
      <c r="B830" s="138" t="str">
        <f>IFERROR(VLOOKUP(C830,Deelnemersoverzicht!$C$16:$G$66,6,0),"")</f>
        <v/>
      </c>
      <c r="C830" s="138">
        <f>'Resultaat 3'!C303</f>
        <v>0</v>
      </c>
      <c r="D830" s="247">
        <f>'Resultaat 3'!K303</f>
        <v>0</v>
      </c>
      <c r="E830" s="248">
        <f>'Resultaat 3'!L303</f>
        <v>0</v>
      </c>
      <c r="F830" s="138" t="s">
        <v>266</v>
      </c>
      <c r="G830" s="247">
        <f ca="1">VLOOKUP(C830,Financiering!$AO$7:$AS$57,5,0)*E830</f>
        <v>0</v>
      </c>
      <c r="H830" s="249" t="str">
        <f t="shared" si="12"/>
        <v/>
      </c>
      <c r="I830" s="136" t="str">
        <f>'Resultaat 3'!$B$2</f>
        <v>Resultaat 3</v>
      </c>
      <c r="J830" s="138" t="str">
        <f>Deelnemersoverzicht!$C$6</f>
        <v>[wordt door RVO ingevuld]</v>
      </c>
      <c r="K830" s="259">
        <f>Deelnemersoverzicht!$C$9</f>
        <v>0</v>
      </c>
    </row>
    <row r="831" spans="1:11" x14ac:dyDescent="0.2">
      <c r="A831" s="258">
        <f>'Resultaat 3'!B304</f>
        <v>0</v>
      </c>
      <c r="B831" s="138" t="str">
        <f>IFERROR(VLOOKUP(C831,Deelnemersoverzicht!$C$16:$G$66,6,0),"")</f>
        <v/>
      </c>
      <c r="C831" s="138">
        <f>'Resultaat 3'!C304</f>
        <v>0</v>
      </c>
      <c r="D831" s="247">
        <f>'Resultaat 3'!K304</f>
        <v>0</v>
      </c>
      <c r="E831" s="248">
        <f>'Resultaat 3'!L304</f>
        <v>0</v>
      </c>
      <c r="F831" s="138" t="s">
        <v>266</v>
      </c>
      <c r="G831" s="247">
        <f ca="1">VLOOKUP(C831,Financiering!$AO$7:$AS$57,5,0)*E831</f>
        <v>0</v>
      </c>
      <c r="H831" s="249" t="str">
        <f t="shared" si="12"/>
        <v/>
      </c>
      <c r="I831" s="136" t="str">
        <f>'Resultaat 3'!$B$2</f>
        <v>Resultaat 3</v>
      </c>
      <c r="J831" s="138" t="str">
        <f>Deelnemersoverzicht!$C$6</f>
        <v>[wordt door RVO ingevuld]</v>
      </c>
      <c r="K831" s="259">
        <f>Deelnemersoverzicht!$C$9</f>
        <v>0</v>
      </c>
    </row>
    <row r="832" spans="1:11" x14ac:dyDescent="0.2">
      <c r="A832" s="258">
        <f>'Resultaat 3'!B305</f>
        <v>0</v>
      </c>
      <c r="B832" s="138" t="str">
        <f>IFERROR(VLOOKUP(C832,Deelnemersoverzicht!$C$16:$G$66,6,0),"")</f>
        <v/>
      </c>
      <c r="C832" s="138">
        <f>'Resultaat 3'!C305</f>
        <v>0</v>
      </c>
      <c r="D832" s="247">
        <f>'Resultaat 3'!K305</f>
        <v>0</v>
      </c>
      <c r="E832" s="248">
        <f>'Resultaat 3'!L305</f>
        <v>0</v>
      </c>
      <c r="F832" s="138" t="s">
        <v>266</v>
      </c>
      <c r="G832" s="247">
        <f ca="1">VLOOKUP(C832,Financiering!$AO$7:$AS$57,5,0)*E832</f>
        <v>0</v>
      </c>
      <c r="H832" s="249" t="str">
        <f t="shared" si="12"/>
        <v/>
      </c>
      <c r="I832" s="136" t="str">
        <f>'Resultaat 3'!$B$2</f>
        <v>Resultaat 3</v>
      </c>
      <c r="J832" s="138" t="str">
        <f>Deelnemersoverzicht!$C$6</f>
        <v>[wordt door RVO ingevuld]</v>
      </c>
      <c r="K832" s="259">
        <f>Deelnemersoverzicht!$C$9</f>
        <v>0</v>
      </c>
    </row>
    <row r="833" spans="1:11" x14ac:dyDescent="0.2">
      <c r="A833" s="258">
        <f>'Resultaat 3'!B306</f>
        <v>0</v>
      </c>
      <c r="B833" s="138" t="str">
        <f>IFERROR(VLOOKUP(C833,Deelnemersoverzicht!$C$16:$G$66,6,0),"")</f>
        <v/>
      </c>
      <c r="C833" s="138">
        <f>'Resultaat 3'!C306</f>
        <v>0</v>
      </c>
      <c r="D833" s="247">
        <f>'Resultaat 3'!K306</f>
        <v>0</v>
      </c>
      <c r="E833" s="248">
        <f>'Resultaat 3'!L306</f>
        <v>0</v>
      </c>
      <c r="F833" s="138" t="s">
        <v>266</v>
      </c>
      <c r="G833" s="247">
        <f ca="1">VLOOKUP(C833,Financiering!$AO$7:$AS$57,5,0)*E833</f>
        <v>0</v>
      </c>
      <c r="H833" s="249" t="str">
        <f t="shared" si="12"/>
        <v/>
      </c>
      <c r="I833" s="136" t="str">
        <f>'Resultaat 3'!$B$2</f>
        <v>Resultaat 3</v>
      </c>
      <c r="J833" s="138" t="str">
        <f>Deelnemersoverzicht!$C$6</f>
        <v>[wordt door RVO ingevuld]</v>
      </c>
      <c r="K833" s="259">
        <f>Deelnemersoverzicht!$C$9</f>
        <v>0</v>
      </c>
    </row>
    <row r="834" spans="1:11" x14ac:dyDescent="0.2">
      <c r="A834" s="258">
        <f>'Resultaat 3'!B307</f>
        <v>0</v>
      </c>
      <c r="B834" s="138" t="str">
        <f>IFERROR(VLOOKUP(C834,Deelnemersoverzicht!$C$16:$G$66,6,0),"")</f>
        <v/>
      </c>
      <c r="C834" s="138">
        <f>'Resultaat 3'!C307</f>
        <v>0</v>
      </c>
      <c r="D834" s="247">
        <f>'Resultaat 3'!K307</f>
        <v>0</v>
      </c>
      <c r="E834" s="248">
        <f>'Resultaat 3'!L307</f>
        <v>0</v>
      </c>
      <c r="F834" s="138" t="s">
        <v>266</v>
      </c>
      <c r="G834" s="247">
        <f ca="1">VLOOKUP(C834,Financiering!$AO$7:$AS$57,5,0)*E834</f>
        <v>0</v>
      </c>
      <c r="H834" s="249" t="str">
        <f t="shared" ref="H834:H897" si="13">IFERROR((HLOOKUP(D834,$O$1:$R$52,VLOOKUP(C834,$M$2:$R$52,2,0)+1,0)*E834),"")</f>
        <v/>
      </c>
      <c r="I834" s="136" t="str">
        <f>'Resultaat 3'!$B$2</f>
        <v>Resultaat 3</v>
      </c>
      <c r="J834" s="138" t="str">
        <f>Deelnemersoverzicht!$C$6</f>
        <v>[wordt door RVO ingevuld]</v>
      </c>
      <c r="K834" s="259">
        <f>Deelnemersoverzicht!$C$9</f>
        <v>0</v>
      </c>
    </row>
    <row r="835" spans="1:11" x14ac:dyDescent="0.2">
      <c r="A835" s="258">
        <f>'Resultaat 3'!B308</f>
        <v>0</v>
      </c>
      <c r="B835" s="138" t="str">
        <f>IFERROR(VLOOKUP(C835,Deelnemersoverzicht!$C$16:$G$66,6,0),"")</f>
        <v/>
      </c>
      <c r="C835" s="138">
        <f>'Resultaat 3'!C308</f>
        <v>0</v>
      </c>
      <c r="D835" s="247">
        <f>'Resultaat 3'!K308</f>
        <v>0</v>
      </c>
      <c r="E835" s="248">
        <f>'Resultaat 3'!L308</f>
        <v>0</v>
      </c>
      <c r="F835" s="138" t="s">
        <v>266</v>
      </c>
      <c r="G835" s="247">
        <f ca="1">VLOOKUP(C835,Financiering!$AO$7:$AS$57,5,0)*E835</f>
        <v>0</v>
      </c>
      <c r="H835" s="249" t="str">
        <f t="shared" si="13"/>
        <v/>
      </c>
      <c r="I835" s="136" t="str">
        <f>'Resultaat 3'!$B$2</f>
        <v>Resultaat 3</v>
      </c>
      <c r="J835" s="138" t="str">
        <f>Deelnemersoverzicht!$C$6</f>
        <v>[wordt door RVO ingevuld]</v>
      </c>
      <c r="K835" s="259">
        <f>Deelnemersoverzicht!$C$9</f>
        <v>0</v>
      </c>
    </row>
    <row r="836" spans="1:11" x14ac:dyDescent="0.2">
      <c r="A836" s="258">
        <f>'Resultaat 3'!B309</f>
        <v>0</v>
      </c>
      <c r="B836" s="138" t="str">
        <f>IFERROR(VLOOKUP(C836,Deelnemersoverzicht!$C$16:$G$66,6,0),"")</f>
        <v/>
      </c>
      <c r="C836" s="138">
        <f>'Resultaat 3'!C309</f>
        <v>0</v>
      </c>
      <c r="D836" s="247">
        <f>'Resultaat 3'!K309</f>
        <v>0</v>
      </c>
      <c r="E836" s="248">
        <f>'Resultaat 3'!L309</f>
        <v>0</v>
      </c>
      <c r="F836" s="138" t="s">
        <v>266</v>
      </c>
      <c r="G836" s="247">
        <f ca="1">VLOOKUP(C836,Financiering!$AO$7:$AS$57,5,0)*E836</f>
        <v>0</v>
      </c>
      <c r="H836" s="249" t="str">
        <f t="shared" si="13"/>
        <v/>
      </c>
      <c r="I836" s="136" t="str">
        <f>'Resultaat 3'!$B$2</f>
        <v>Resultaat 3</v>
      </c>
      <c r="J836" s="138" t="str">
        <f>Deelnemersoverzicht!$C$6</f>
        <v>[wordt door RVO ingevuld]</v>
      </c>
      <c r="K836" s="259">
        <f>Deelnemersoverzicht!$C$9</f>
        <v>0</v>
      </c>
    </row>
    <row r="837" spans="1:11" x14ac:dyDescent="0.2">
      <c r="A837" s="258">
        <f>'Resultaat 3'!B310</f>
        <v>0</v>
      </c>
      <c r="B837" s="138" t="str">
        <f>IFERROR(VLOOKUP(C837,Deelnemersoverzicht!$C$16:$G$66,6,0),"")</f>
        <v/>
      </c>
      <c r="C837" s="138">
        <f>'Resultaat 3'!C310</f>
        <v>0</v>
      </c>
      <c r="D837" s="247">
        <f>'Resultaat 3'!K310</f>
        <v>0</v>
      </c>
      <c r="E837" s="248">
        <f>'Resultaat 3'!L310</f>
        <v>0</v>
      </c>
      <c r="F837" s="138" t="s">
        <v>266</v>
      </c>
      <c r="G837" s="247">
        <f ca="1">VLOOKUP(C837,Financiering!$AO$7:$AS$57,5,0)*E837</f>
        <v>0</v>
      </c>
      <c r="H837" s="249" t="str">
        <f t="shared" si="13"/>
        <v/>
      </c>
      <c r="I837" s="136" t="str">
        <f>'Resultaat 3'!$B$2</f>
        <v>Resultaat 3</v>
      </c>
      <c r="J837" s="138" t="str">
        <f>Deelnemersoverzicht!$C$6</f>
        <v>[wordt door RVO ingevuld]</v>
      </c>
      <c r="K837" s="259">
        <f>Deelnemersoverzicht!$C$9</f>
        <v>0</v>
      </c>
    </row>
    <row r="838" spans="1:11" x14ac:dyDescent="0.2">
      <c r="A838" s="258">
        <f>'Resultaat 3'!B311</f>
        <v>0</v>
      </c>
      <c r="B838" s="138" t="str">
        <f>IFERROR(VLOOKUP(C838,Deelnemersoverzicht!$C$16:$G$66,6,0),"")</f>
        <v/>
      </c>
      <c r="C838" s="138">
        <f>'Resultaat 3'!C311</f>
        <v>0</v>
      </c>
      <c r="D838" s="247">
        <f>'Resultaat 3'!K311</f>
        <v>0</v>
      </c>
      <c r="E838" s="248">
        <f>'Resultaat 3'!L311</f>
        <v>0</v>
      </c>
      <c r="F838" s="138" t="s">
        <v>266</v>
      </c>
      <c r="G838" s="247">
        <f ca="1">VLOOKUP(C838,Financiering!$AO$7:$AS$57,5,0)*E838</f>
        <v>0</v>
      </c>
      <c r="H838" s="249" t="str">
        <f t="shared" si="13"/>
        <v/>
      </c>
      <c r="I838" s="136" t="str">
        <f>'Resultaat 3'!$B$2</f>
        <v>Resultaat 3</v>
      </c>
      <c r="J838" s="138" t="str">
        <f>Deelnemersoverzicht!$C$6</f>
        <v>[wordt door RVO ingevuld]</v>
      </c>
      <c r="K838" s="259">
        <f>Deelnemersoverzicht!$C$9</f>
        <v>0</v>
      </c>
    </row>
    <row r="839" spans="1:11" x14ac:dyDescent="0.2">
      <c r="A839" s="258">
        <f>'Resultaat 3'!B312</f>
        <v>0</v>
      </c>
      <c r="B839" s="138" t="str">
        <f>IFERROR(VLOOKUP(C839,Deelnemersoverzicht!$C$16:$G$66,6,0),"")</f>
        <v/>
      </c>
      <c r="C839" s="138">
        <f>'Resultaat 3'!C312</f>
        <v>0</v>
      </c>
      <c r="D839" s="247">
        <f>'Resultaat 3'!K312</f>
        <v>0</v>
      </c>
      <c r="E839" s="248">
        <f>'Resultaat 3'!L312</f>
        <v>0</v>
      </c>
      <c r="F839" s="138" t="s">
        <v>266</v>
      </c>
      <c r="G839" s="247">
        <f ca="1">VLOOKUP(C839,Financiering!$AO$7:$AS$57,5,0)*E839</f>
        <v>0</v>
      </c>
      <c r="H839" s="249" t="str">
        <f t="shared" si="13"/>
        <v/>
      </c>
      <c r="I839" s="136" t="str">
        <f>'Resultaat 3'!$B$2</f>
        <v>Resultaat 3</v>
      </c>
      <c r="J839" s="138" t="str">
        <f>Deelnemersoverzicht!$C$6</f>
        <v>[wordt door RVO ingevuld]</v>
      </c>
      <c r="K839" s="259">
        <f>Deelnemersoverzicht!$C$9</f>
        <v>0</v>
      </c>
    </row>
    <row r="840" spans="1:11" x14ac:dyDescent="0.2">
      <c r="A840" s="258">
        <f>'Resultaat 3'!B313</f>
        <v>0</v>
      </c>
      <c r="B840" s="138" t="str">
        <f>IFERROR(VLOOKUP(C840,Deelnemersoverzicht!$C$16:$G$66,6,0),"")</f>
        <v/>
      </c>
      <c r="C840" s="138">
        <f>'Resultaat 3'!C313</f>
        <v>0</v>
      </c>
      <c r="D840" s="247">
        <f>'Resultaat 3'!K313</f>
        <v>0</v>
      </c>
      <c r="E840" s="248">
        <f>'Resultaat 3'!L313</f>
        <v>0</v>
      </c>
      <c r="F840" s="138" t="s">
        <v>266</v>
      </c>
      <c r="G840" s="247">
        <f ca="1">VLOOKUP(C840,Financiering!$AO$7:$AS$57,5,0)*E840</f>
        <v>0</v>
      </c>
      <c r="H840" s="249" t="str">
        <f t="shared" si="13"/>
        <v/>
      </c>
      <c r="I840" s="136" t="str">
        <f>'Resultaat 3'!$B$2</f>
        <v>Resultaat 3</v>
      </c>
      <c r="J840" s="138" t="str">
        <f>Deelnemersoverzicht!$C$6</f>
        <v>[wordt door RVO ingevuld]</v>
      </c>
      <c r="K840" s="259">
        <f>Deelnemersoverzicht!$C$9</f>
        <v>0</v>
      </c>
    </row>
    <row r="841" spans="1:11" x14ac:dyDescent="0.2">
      <c r="A841" s="258">
        <f>'Resultaat 3'!B314</f>
        <v>0</v>
      </c>
      <c r="B841" s="138" t="str">
        <f>IFERROR(VLOOKUP(C841,Deelnemersoverzicht!$C$16:$G$66,6,0),"")</f>
        <v/>
      </c>
      <c r="C841" s="138">
        <f>'Resultaat 3'!C314</f>
        <v>0</v>
      </c>
      <c r="D841" s="247">
        <f>'Resultaat 3'!K314</f>
        <v>0</v>
      </c>
      <c r="E841" s="248">
        <f>'Resultaat 3'!L314</f>
        <v>0</v>
      </c>
      <c r="F841" s="138" t="s">
        <v>266</v>
      </c>
      <c r="G841" s="247">
        <f ca="1">VLOOKUP(C841,Financiering!$AO$7:$AS$57,5,0)*E841</f>
        <v>0</v>
      </c>
      <c r="H841" s="249" t="str">
        <f t="shared" si="13"/>
        <v/>
      </c>
      <c r="I841" s="136" t="str">
        <f>'Resultaat 3'!$B$2</f>
        <v>Resultaat 3</v>
      </c>
      <c r="J841" s="138" t="str">
        <f>Deelnemersoverzicht!$C$6</f>
        <v>[wordt door RVO ingevuld]</v>
      </c>
      <c r="K841" s="259">
        <f>Deelnemersoverzicht!$C$9</f>
        <v>0</v>
      </c>
    </row>
    <row r="842" spans="1:11" x14ac:dyDescent="0.2">
      <c r="A842" s="258">
        <f>'Resultaat 4'!B15</f>
        <v>0</v>
      </c>
      <c r="B842" s="138" t="str">
        <f>IFERROR(VLOOKUP(C842,Deelnemersoverzicht!$C$16:$G$66,6,0),"")</f>
        <v/>
      </c>
      <c r="C842" s="138">
        <f>'Resultaat 4'!C15</f>
        <v>0</v>
      </c>
      <c r="D842" s="247">
        <f>'Resultaat 4'!K15</f>
        <v>0</v>
      </c>
      <c r="E842" s="248">
        <f>'Resultaat 4'!L15</f>
        <v>0</v>
      </c>
      <c r="F842" s="138" t="s">
        <v>0</v>
      </c>
      <c r="G842" s="247">
        <f ca="1">VLOOKUP(C842,Financiering!$AO$7:$AS$57,5,0)*E842</f>
        <v>0</v>
      </c>
      <c r="H842" s="249" t="str">
        <f t="shared" si="13"/>
        <v/>
      </c>
      <c r="I842" s="136" t="str">
        <f>'Resultaat 4'!$B$2</f>
        <v>Resultaat 4</v>
      </c>
      <c r="J842" s="138" t="str">
        <f>Deelnemersoverzicht!$C$6</f>
        <v>[wordt door RVO ingevuld]</v>
      </c>
      <c r="K842" s="259">
        <f>Deelnemersoverzicht!$C$9</f>
        <v>0</v>
      </c>
    </row>
    <row r="843" spans="1:11" x14ac:dyDescent="0.2">
      <c r="A843" s="258">
        <f>'Resultaat 4'!B16</f>
        <v>0</v>
      </c>
      <c r="B843" s="138" t="str">
        <f>IFERROR(VLOOKUP(C843,Deelnemersoverzicht!$C$16:$G$66,6,0),"")</f>
        <v/>
      </c>
      <c r="C843" s="138">
        <f>'Resultaat 4'!C16</f>
        <v>0</v>
      </c>
      <c r="D843" s="247">
        <f>'Resultaat 4'!K16</f>
        <v>0</v>
      </c>
      <c r="E843" s="248">
        <f>'Resultaat 4'!L16</f>
        <v>0</v>
      </c>
      <c r="F843" s="138" t="s">
        <v>0</v>
      </c>
      <c r="G843" s="247">
        <f ca="1">VLOOKUP(C843,Financiering!$AO$7:$AS$57,5,0)*E843</f>
        <v>0</v>
      </c>
      <c r="H843" s="249" t="str">
        <f t="shared" si="13"/>
        <v/>
      </c>
      <c r="I843" s="136" t="str">
        <f>'Resultaat 4'!$B$2</f>
        <v>Resultaat 4</v>
      </c>
      <c r="J843" s="138" t="str">
        <f>Deelnemersoverzicht!$C$6</f>
        <v>[wordt door RVO ingevuld]</v>
      </c>
      <c r="K843" s="259">
        <f>Deelnemersoverzicht!$C$9</f>
        <v>0</v>
      </c>
    </row>
    <row r="844" spans="1:11" x14ac:dyDescent="0.2">
      <c r="A844" s="258">
        <f>'Resultaat 4'!B17</f>
        <v>0</v>
      </c>
      <c r="B844" s="138" t="str">
        <f>IFERROR(VLOOKUP(C844,Deelnemersoverzicht!$C$16:$G$66,6,0),"")</f>
        <v/>
      </c>
      <c r="C844" s="138">
        <f>'Resultaat 4'!C17</f>
        <v>0</v>
      </c>
      <c r="D844" s="247">
        <f>'Resultaat 4'!K17</f>
        <v>0</v>
      </c>
      <c r="E844" s="248">
        <f>'Resultaat 4'!L17</f>
        <v>0</v>
      </c>
      <c r="F844" s="138" t="s">
        <v>0</v>
      </c>
      <c r="G844" s="247">
        <f ca="1">VLOOKUP(C844,Financiering!$AO$7:$AS$57,5,0)*E844</f>
        <v>0</v>
      </c>
      <c r="H844" s="249" t="str">
        <f t="shared" si="13"/>
        <v/>
      </c>
      <c r="I844" s="136" t="str">
        <f>'Resultaat 4'!$B$2</f>
        <v>Resultaat 4</v>
      </c>
      <c r="J844" s="138" t="str">
        <f>Deelnemersoverzicht!$C$6</f>
        <v>[wordt door RVO ingevuld]</v>
      </c>
      <c r="K844" s="259">
        <f>Deelnemersoverzicht!$C$9</f>
        <v>0</v>
      </c>
    </row>
    <row r="845" spans="1:11" x14ac:dyDescent="0.2">
      <c r="A845" s="258">
        <f>'Resultaat 4'!B18</f>
        <v>0</v>
      </c>
      <c r="B845" s="138" t="str">
        <f>IFERROR(VLOOKUP(C845,Deelnemersoverzicht!$C$16:$G$66,6,0),"")</f>
        <v/>
      </c>
      <c r="C845" s="138">
        <f>'Resultaat 4'!C18</f>
        <v>0</v>
      </c>
      <c r="D845" s="247">
        <f>'Resultaat 4'!K18</f>
        <v>0</v>
      </c>
      <c r="E845" s="248">
        <f>'Resultaat 4'!L18</f>
        <v>0</v>
      </c>
      <c r="F845" s="138" t="s">
        <v>0</v>
      </c>
      <c r="G845" s="247">
        <f ca="1">VLOOKUP(C845,Financiering!$AO$7:$AS$57,5,0)*E845</f>
        <v>0</v>
      </c>
      <c r="H845" s="249" t="str">
        <f t="shared" si="13"/>
        <v/>
      </c>
      <c r="I845" s="136" t="str">
        <f>'Resultaat 4'!$B$2</f>
        <v>Resultaat 4</v>
      </c>
      <c r="J845" s="138" t="str">
        <f>Deelnemersoverzicht!$C$6</f>
        <v>[wordt door RVO ingevuld]</v>
      </c>
      <c r="K845" s="259">
        <f>Deelnemersoverzicht!$C$9</f>
        <v>0</v>
      </c>
    </row>
    <row r="846" spans="1:11" x14ac:dyDescent="0.2">
      <c r="A846" s="258">
        <f>'Resultaat 4'!B19</f>
        <v>0</v>
      </c>
      <c r="B846" s="138" t="str">
        <f>IFERROR(VLOOKUP(C846,Deelnemersoverzicht!$C$16:$G$66,6,0),"")</f>
        <v/>
      </c>
      <c r="C846" s="138">
        <f>'Resultaat 4'!C19</f>
        <v>0</v>
      </c>
      <c r="D846" s="247">
        <f>'Resultaat 4'!K19</f>
        <v>0</v>
      </c>
      <c r="E846" s="248">
        <f>'Resultaat 4'!L19</f>
        <v>0</v>
      </c>
      <c r="F846" s="138" t="s">
        <v>0</v>
      </c>
      <c r="G846" s="247">
        <f ca="1">VLOOKUP(C846,Financiering!$AO$7:$AS$57,5,0)*E846</f>
        <v>0</v>
      </c>
      <c r="H846" s="249" t="str">
        <f t="shared" si="13"/>
        <v/>
      </c>
      <c r="I846" s="136" t="str">
        <f>'Resultaat 4'!$B$2</f>
        <v>Resultaat 4</v>
      </c>
      <c r="J846" s="138" t="str">
        <f>Deelnemersoverzicht!$C$6</f>
        <v>[wordt door RVO ingevuld]</v>
      </c>
      <c r="K846" s="259">
        <f>Deelnemersoverzicht!$C$9</f>
        <v>0</v>
      </c>
    </row>
    <row r="847" spans="1:11" x14ac:dyDescent="0.2">
      <c r="A847" s="258">
        <f>'Resultaat 4'!B20</f>
        <v>0</v>
      </c>
      <c r="B847" s="138" t="str">
        <f>IFERROR(VLOOKUP(C847,Deelnemersoverzicht!$C$16:$G$66,6,0),"")</f>
        <v/>
      </c>
      <c r="C847" s="138">
        <f>'Resultaat 4'!C20</f>
        <v>0</v>
      </c>
      <c r="D847" s="247">
        <f>'Resultaat 4'!K20</f>
        <v>0</v>
      </c>
      <c r="E847" s="248">
        <f>'Resultaat 4'!L20</f>
        <v>0</v>
      </c>
      <c r="F847" s="138" t="s">
        <v>0</v>
      </c>
      <c r="G847" s="247">
        <f ca="1">VLOOKUP(C847,Financiering!$AO$7:$AS$57,5,0)*E847</f>
        <v>0</v>
      </c>
      <c r="H847" s="249" t="str">
        <f t="shared" si="13"/>
        <v/>
      </c>
      <c r="I847" s="136" t="str">
        <f>'Resultaat 4'!$B$2</f>
        <v>Resultaat 4</v>
      </c>
      <c r="J847" s="138" t="str">
        <f>Deelnemersoverzicht!$C$6</f>
        <v>[wordt door RVO ingevuld]</v>
      </c>
      <c r="K847" s="259">
        <f>Deelnemersoverzicht!$C$9</f>
        <v>0</v>
      </c>
    </row>
    <row r="848" spans="1:11" x14ac:dyDescent="0.2">
      <c r="A848" s="258">
        <f>'Resultaat 4'!B21</f>
        <v>0</v>
      </c>
      <c r="B848" s="138" t="str">
        <f>IFERROR(VLOOKUP(C848,Deelnemersoverzicht!$C$16:$G$66,6,0),"")</f>
        <v/>
      </c>
      <c r="C848" s="138">
        <f>'Resultaat 4'!C21</f>
        <v>0</v>
      </c>
      <c r="D848" s="247">
        <f>'Resultaat 4'!K21</f>
        <v>0</v>
      </c>
      <c r="E848" s="248">
        <f>'Resultaat 4'!L21</f>
        <v>0</v>
      </c>
      <c r="F848" s="138" t="s">
        <v>0</v>
      </c>
      <c r="G848" s="247">
        <f ca="1">VLOOKUP(C848,Financiering!$AO$7:$AS$57,5,0)*E848</f>
        <v>0</v>
      </c>
      <c r="H848" s="249" t="str">
        <f t="shared" si="13"/>
        <v/>
      </c>
      <c r="I848" s="136" t="str">
        <f>'Resultaat 4'!$B$2</f>
        <v>Resultaat 4</v>
      </c>
      <c r="J848" s="138" t="str">
        <f>Deelnemersoverzicht!$C$6</f>
        <v>[wordt door RVO ingevuld]</v>
      </c>
      <c r="K848" s="259">
        <f>Deelnemersoverzicht!$C$9</f>
        <v>0</v>
      </c>
    </row>
    <row r="849" spans="1:11" x14ac:dyDescent="0.2">
      <c r="A849" s="258">
        <f>'Resultaat 4'!B22</f>
        <v>0</v>
      </c>
      <c r="B849" s="138" t="str">
        <f>IFERROR(VLOOKUP(C849,Deelnemersoverzicht!$C$16:$G$66,6,0),"")</f>
        <v/>
      </c>
      <c r="C849" s="138">
        <f>'Resultaat 4'!C22</f>
        <v>0</v>
      </c>
      <c r="D849" s="247">
        <f>'Resultaat 4'!K22</f>
        <v>0</v>
      </c>
      <c r="E849" s="248">
        <f>'Resultaat 4'!L22</f>
        <v>0</v>
      </c>
      <c r="F849" s="138" t="s">
        <v>0</v>
      </c>
      <c r="G849" s="247">
        <f ca="1">VLOOKUP(C849,Financiering!$AO$7:$AS$57,5,0)*E849</f>
        <v>0</v>
      </c>
      <c r="H849" s="249" t="str">
        <f t="shared" si="13"/>
        <v/>
      </c>
      <c r="I849" s="136" t="str">
        <f>'Resultaat 4'!$B$2</f>
        <v>Resultaat 4</v>
      </c>
      <c r="J849" s="138" t="str">
        <f>Deelnemersoverzicht!$C$6</f>
        <v>[wordt door RVO ingevuld]</v>
      </c>
      <c r="K849" s="259">
        <f>Deelnemersoverzicht!$C$9</f>
        <v>0</v>
      </c>
    </row>
    <row r="850" spans="1:11" x14ac:dyDescent="0.2">
      <c r="A850" s="258">
        <f>'Resultaat 4'!B23</f>
        <v>0</v>
      </c>
      <c r="B850" s="138" t="str">
        <f>IFERROR(VLOOKUP(C850,Deelnemersoverzicht!$C$16:$G$66,6,0),"")</f>
        <v/>
      </c>
      <c r="C850" s="138">
        <f>'Resultaat 4'!C23</f>
        <v>0</v>
      </c>
      <c r="D850" s="247">
        <f>'Resultaat 4'!K23</f>
        <v>0</v>
      </c>
      <c r="E850" s="248">
        <f>'Resultaat 4'!L23</f>
        <v>0</v>
      </c>
      <c r="F850" s="138" t="s">
        <v>0</v>
      </c>
      <c r="G850" s="247">
        <f ca="1">VLOOKUP(C850,Financiering!$AO$7:$AS$57,5,0)*E850</f>
        <v>0</v>
      </c>
      <c r="H850" s="249" t="str">
        <f t="shared" si="13"/>
        <v/>
      </c>
      <c r="I850" s="136" t="str">
        <f>'Resultaat 4'!$B$2</f>
        <v>Resultaat 4</v>
      </c>
      <c r="J850" s="138" t="str">
        <f>Deelnemersoverzicht!$C$6</f>
        <v>[wordt door RVO ingevuld]</v>
      </c>
      <c r="K850" s="259">
        <f>Deelnemersoverzicht!$C$9</f>
        <v>0</v>
      </c>
    </row>
    <row r="851" spans="1:11" x14ac:dyDescent="0.2">
      <c r="A851" s="258">
        <f>'Resultaat 4'!B24</f>
        <v>0</v>
      </c>
      <c r="B851" s="138" t="str">
        <f>IFERROR(VLOOKUP(C851,Deelnemersoverzicht!$C$16:$G$66,6,0),"")</f>
        <v/>
      </c>
      <c r="C851" s="138">
        <f>'Resultaat 4'!C24</f>
        <v>0</v>
      </c>
      <c r="D851" s="247">
        <f>'Resultaat 4'!K24</f>
        <v>0</v>
      </c>
      <c r="E851" s="248">
        <f>'Resultaat 4'!L24</f>
        <v>0</v>
      </c>
      <c r="F851" s="138" t="s">
        <v>0</v>
      </c>
      <c r="G851" s="247">
        <f ca="1">VLOOKUP(C851,Financiering!$AO$7:$AS$57,5,0)*E851</f>
        <v>0</v>
      </c>
      <c r="H851" s="249" t="str">
        <f t="shared" si="13"/>
        <v/>
      </c>
      <c r="I851" s="136" t="str">
        <f>'Resultaat 4'!$B$2</f>
        <v>Resultaat 4</v>
      </c>
      <c r="J851" s="138" t="str">
        <f>Deelnemersoverzicht!$C$6</f>
        <v>[wordt door RVO ingevuld]</v>
      </c>
      <c r="K851" s="259">
        <f>Deelnemersoverzicht!$C$9</f>
        <v>0</v>
      </c>
    </row>
    <row r="852" spans="1:11" x14ac:dyDescent="0.2">
      <c r="A852" s="258">
        <f>'Resultaat 4'!B25</f>
        <v>0</v>
      </c>
      <c r="B852" s="138" t="str">
        <f>IFERROR(VLOOKUP(C852,Deelnemersoverzicht!$C$16:$G$66,6,0),"")</f>
        <v/>
      </c>
      <c r="C852" s="138">
        <f>'Resultaat 4'!C25</f>
        <v>0</v>
      </c>
      <c r="D852" s="247">
        <f>'Resultaat 4'!K25</f>
        <v>0</v>
      </c>
      <c r="E852" s="248">
        <f>'Resultaat 4'!L25</f>
        <v>0</v>
      </c>
      <c r="F852" s="138" t="s">
        <v>0</v>
      </c>
      <c r="G852" s="247">
        <f ca="1">VLOOKUP(C852,Financiering!$AO$7:$AS$57,5,0)*E852</f>
        <v>0</v>
      </c>
      <c r="H852" s="249" t="str">
        <f t="shared" si="13"/>
        <v/>
      </c>
      <c r="I852" s="136" t="str">
        <f>'Resultaat 4'!$B$2</f>
        <v>Resultaat 4</v>
      </c>
      <c r="J852" s="138" t="str">
        <f>Deelnemersoverzicht!$C$6</f>
        <v>[wordt door RVO ingevuld]</v>
      </c>
      <c r="K852" s="259">
        <f>Deelnemersoverzicht!$C$9</f>
        <v>0</v>
      </c>
    </row>
    <row r="853" spans="1:11" x14ac:dyDescent="0.2">
      <c r="A853" s="258">
        <f>'Resultaat 4'!B26</f>
        <v>0</v>
      </c>
      <c r="B853" s="138" t="str">
        <f>IFERROR(VLOOKUP(C853,Deelnemersoverzicht!$C$16:$G$66,6,0),"")</f>
        <v/>
      </c>
      <c r="C853" s="138">
        <f>'Resultaat 4'!C26</f>
        <v>0</v>
      </c>
      <c r="D853" s="247">
        <f>'Resultaat 4'!K26</f>
        <v>0</v>
      </c>
      <c r="E853" s="248">
        <f>'Resultaat 4'!L26</f>
        <v>0</v>
      </c>
      <c r="F853" s="138" t="s">
        <v>0</v>
      </c>
      <c r="G853" s="247">
        <f ca="1">VLOOKUP(C853,Financiering!$AO$7:$AS$57,5,0)*E853</f>
        <v>0</v>
      </c>
      <c r="H853" s="249" t="str">
        <f t="shared" si="13"/>
        <v/>
      </c>
      <c r="I853" s="136" t="str">
        <f>'Resultaat 4'!$B$2</f>
        <v>Resultaat 4</v>
      </c>
      <c r="J853" s="138" t="str">
        <f>Deelnemersoverzicht!$C$6</f>
        <v>[wordt door RVO ingevuld]</v>
      </c>
      <c r="K853" s="259">
        <f>Deelnemersoverzicht!$C$9</f>
        <v>0</v>
      </c>
    </row>
    <row r="854" spans="1:11" x14ac:dyDescent="0.2">
      <c r="A854" s="258">
        <f>'Resultaat 4'!B27</f>
        <v>0</v>
      </c>
      <c r="B854" s="138" t="str">
        <f>IFERROR(VLOOKUP(C854,Deelnemersoverzicht!$C$16:$G$66,6,0),"")</f>
        <v/>
      </c>
      <c r="C854" s="138">
        <f>'Resultaat 4'!C27</f>
        <v>0</v>
      </c>
      <c r="D854" s="247">
        <f>'Resultaat 4'!K27</f>
        <v>0</v>
      </c>
      <c r="E854" s="248">
        <f>'Resultaat 4'!L27</f>
        <v>0</v>
      </c>
      <c r="F854" s="138" t="s">
        <v>0</v>
      </c>
      <c r="G854" s="247">
        <f ca="1">VLOOKUP(C854,Financiering!$AO$7:$AS$57,5,0)*E854</f>
        <v>0</v>
      </c>
      <c r="H854" s="249" t="str">
        <f t="shared" si="13"/>
        <v/>
      </c>
      <c r="I854" s="136" t="str">
        <f>'Resultaat 4'!$B$2</f>
        <v>Resultaat 4</v>
      </c>
      <c r="J854" s="138" t="str">
        <f>Deelnemersoverzicht!$C$6</f>
        <v>[wordt door RVO ingevuld]</v>
      </c>
      <c r="K854" s="259">
        <f>Deelnemersoverzicht!$C$9</f>
        <v>0</v>
      </c>
    </row>
    <row r="855" spans="1:11" x14ac:dyDescent="0.2">
      <c r="A855" s="258">
        <f>'Resultaat 4'!B28</f>
        <v>0</v>
      </c>
      <c r="B855" s="138" t="str">
        <f>IFERROR(VLOOKUP(C855,Deelnemersoverzicht!$C$16:$G$66,6,0),"")</f>
        <v/>
      </c>
      <c r="C855" s="138">
        <f>'Resultaat 4'!C28</f>
        <v>0</v>
      </c>
      <c r="D855" s="247">
        <f>'Resultaat 4'!K28</f>
        <v>0</v>
      </c>
      <c r="E855" s="248">
        <f>'Resultaat 4'!L28</f>
        <v>0</v>
      </c>
      <c r="F855" s="138" t="s">
        <v>0</v>
      </c>
      <c r="G855" s="247">
        <f ca="1">VLOOKUP(C855,Financiering!$AO$7:$AS$57,5,0)*E855</f>
        <v>0</v>
      </c>
      <c r="H855" s="249" t="str">
        <f t="shared" si="13"/>
        <v/>
      </c>
      <c r="I855" s="136" t="str">
        <f>'Resultaat 4'!$B$2</f>
        <v>Resultaat 4</v>
      </c>
      <c r="J855" s="138" t="str">
        <f>Deelnemersoverzicht!$C$6</f>
        <v>[wordt door RVO ingevuld]</v>
      </c>
      <c r="K855" s="259">
        <f>Deelnemersoverzicht!$C$9</f>
        <v>0</v>
      </c>
    </row>
    <row r="856" spans="1:11" x14ac:dyDescent="0.2">
      <c r="A856" s="258">
        <f>'Resultaat 4'!B29</f>
        <v>0</v>
      </c>
      <c r="B856" s="138" t="str">
        <f>IFERROR(VLOOKUP(C856,Deelnemersoverzicht!$C$16:$G$66,6,0),"")</f>
        <v/>
      </c>
      <c r="C856" s="138">
        <f>'Resultaat 4'!C29</f>
        <v>0</v>
      </c>
      <c r="D856" s="247">
        <f>'Resultaat 4'!K29</f>
        <v>0</v>
      </c>
      <c r="E856" s="248">
        <f>'Resultaat 4'!L29</f>
        <v>0</v>
      </c>
      <c r="F856" s="138" t="s">
        <v>0</v>
      </c>
      <c r="G856" s="247">
        <f ca="1">VLOOKUP(C856,Financiering!$AO$7:$AS$57,5,0)*E856</f>
        <v>0</v>
      </c>
      <c r="H856" s="249" t="str">
        <f t="shared" si="13"/>
        <v/>
      </c>
      <c r="I856" s="136" t="str">
        <f>'Resultaat 4'!$B$2</f>
        <v>Resultaat 4</v>
      </c>
      <c r="J856" s="138" t="str">
        <f>Deelnemersoverzicht!$C$6</f>
        <v>[wordt door RVO ingevuld]</v>
      </c>
      <c r="K856" s="259">
        <f>Deelnemersoverzicht!$C$9</f>
        <v>0</v>
      </c>
    </row>
    <row r="857" spans="1:11" x14ac:dyDescent="0.2">
      <c r="A857" s="258">
        <f>'Resultaat 4'!B30</f>
        <v>0</v>
      </c>
      <c r="B857" s="138" t="str">
        <f>IFERROR(VLOOKUP(C857,Deelnemersoverzicht!$C$16:$G$66,6,0),"")</f>
        <v/>
      </c>
      <c r="C857" s="138">
        <f>'Resultaat 4'!C30</f>
        <v>0</v>
      </c>
      <c r="D857" s="247">
        <f>'Resultaat 4'!K30</f>
        <v>0</v>
      </c>
      <c r="E857" s="248">
        <f>'Resultaat 4'!L30</f>
        <v>0</v>
      </c>
      <c r="F857" s="138" t="s">
        <v>0</v>
      </c>
      <c r="G857" s="247">
        <f ca="1">VLOOKUP(C857,Financiering!$AO$7:$AS$57,5,0)*E857</f>
        <v>0</v>
      </c>
      <c r="H857" s="249" t="str">
        <f t="shared" si="13"/>
        <v/>
      </c>
      <c r="I857" s="136" t="str">
        <f>'Resultaat 4'!$B$2</f>
        <v>Resultaat 4</v>
      </c>
      <c r="J857" s="138" t="str">
        <f>Deelnemersoverzicht!$C$6</f>
        <v>[wordt door RVO ingevuld]</v>
      </c>
      <c r="K857" s="259">
        <f>Deelnemersoverzicht!$C$9</f>
        <v>0</v>
      </c>
    </row>
    <row r="858" spans="1:11" x14ac:dyDescent="0.2">
      <c r="A858" s="258">
        <f>'Resultaat 4'!B31</f>
        <v>0</v>
      </c>
      <c r="B858" s="138" t="str">
        <f>IFERROR(VLOOKUP(C858,Deelnemersoverzicht!$C$16:$G$66,6,0),"")</f>
        <v/>
      </c>
      <c r="C858" s="138">
        <f>'Resultaat 4'!C31</f>
        <v>0</v>
      </c>
      <c r="D858" s="247">
        <f>'Resultaat 4'!K31</f>
        <v>0</v>
      </c>
      <c r="E858" s="248">
        <f>'Resultaat 4'!L31</f>
        <v>0</v>
      </c>
      <c r="F858" s="138" t="s">
        <v>0</v>
      </c>
      <c r="G858" s="247">
        <f ca="1">VLOOKUP(C858,Financiering!$AO$7:$AS$57,5,0)*E858</f>
        <v>0</v>
      </c>
      <c r="H858" s="249" t="str">
        <f t="shared" si="13"/>
        <v/>
      </c>
      <c r="I858" s="136" t="str">
        <f>'Resultaat 4'!$B$2</f>
        <v>Resultaat 4</v>
      </c>
      <c r="J858" s="138" t="str">
        <f>Deelnemersoverzicht!$C$6</f>
        <v>[wordt door RVO ingevuld]</v>
      </c>
      <c r="K858" s="259">
        <f>Deelnemersoverzicht!$C$9</f>
        <v>0</v>
      </c>
    </row>
    <row r="859" spans="1:11" x14ac:dyDescent="0.2">
      <c r="A859" s="258">
        <f>'Resultaat 4'!B32</f>
        <v>0</v>
      </c>
      <c r="B859" s="138" t="str">
        <f>IFERROR(VLOOKUP(C859,Deelnemersoverzicht!$C$16:$G$66,6,0),"")</f>
        <v/>
      </c>
      <c r="C859" s="138">
        <f>'Resultaat 4'!C32</f>
        <v>0</v>
      </c>
      <c r="D859" s="247">
        <f>'Resultaat 4'!K32</f>
        <v>0</v>
      </c>
      <c r="E859" s="248">
        <f>'Resultaat 4'!L32</f>
        <v>0</v>
      </c>
      <c r="F859" s="138" t="s">
        <v>0</v>
      </c>
      <c r="G859" s="247">
        <f ca="1">VLOOKUP(C859,Financiering!$AO$7:$AS$57,5,0)*E859</f>
        <v>0</v>
      </c>
      <c r="H859" s="249" t="str">
        <f t="shared" si="13"/>
        <v/>
      </c>
      <c r="I859" s="136" t="str">
        <f>'Resultaat 4'!$B$2</f>
        <v>Resultaat 4</v>
      </c>
      <c r="J859" s="138" t="str">
        <f>Deelnemersoverzicht!$C$6</f>
        <v>[wordt door RVO ingevuld]</v>
      </c>
      <c r="K859" s="259">
        <f>Deelnemersoverzicht!$C$9</f>
        <v>0</v>
      </c>
    </row>
    <row r="860" spans="1:11" x14ac:dyDescent="0.2">
      <c r="A860" s="258">
        <f>'Resultaat 4'!B33</f>
        <v>0</v>
      </c>
      <c r="B860" s="138" t="str">
        <f>IFERROR(VLOOKUP(C860,Deelnemersoverzicht!$C$16:$G$66,6,0),"")</f>
        <v/>
      </c>
      <c r="C860" s="138">
        <f>'Resultaat 4'!C33</f>
        <v>0</v>
      </c>
      <c r="D860" s="247">
        <f>'Resultaat 4'!K33</f>
        <v>0</v>
      </c>
      <c r="E860" s="248">
        <f>'Resultaat 4'!L33</f>
        <v>0</v>
      </c>
      <c r="F860" s="138" t="s">
        <v>0</v>
      </c>
      <c r="G860" s="247">
        <f ca="1">VLOOKUP(C860,Financiering!$AO$7:$AS$57,5,0)*E860</f>
        <v>0</v>
      </c>
      <c r="H860" s="249" t="str">
        <f t="shared" si="13"/>
        <v/>
      </c>
      <c r="I860" s="136" t="str">
        <f>'Resultaat 4'!$B$2</f>
        <v>Resultaat 4</v>
      </c>
      <c r="J860" s="138" t="str">
        <f>Deelnemersoverzicht!$C$6</f>
        <v>[wordt door RVO ingevuld]</v>
      </c>
      <c r="K860" s="259">
        <f>Deelnemersoverzicht!$C$9</f>
        <v>0</v>
      </c>
    </row>
    <row r="861" spans="1:11" x14ac:dyDescent="0.2">
      <c r="A861" s="258">
        <f>'Resultaat 4'!B34</f>
        <v>0</v>
      </c>
      <c r="B861" s="138" t="str">
        <f>IFERROR(VLOOKUP(C861,Deelnemersoverzicht!$C$16:$G$66,6,0),"")</f>
        <v/>
      </c>
      <c r="C861" s="138">
        <f>'Resultaat 4'!C34</f>
        <v>0</v>
      </c>
      <c r="D861" s="247">
        <f>'Resultaat 4'!K34</f>
        <v>0</v>
      </c>
      <c r="E861" s="248">
        <f>'Resultaat 4'!L34</f>
        <v>0</v>
      </c>
      <c r="F861" s="138" t="s">
        <v>0</v>
      </c>
      <c r="G861" s="247">
        <f ca="1">VLOOKUP(C861,Financiering!$AO$7:$AS$57,5,0)*E861</f>
        <v>0</v>
      </c>
      <c r="H861" s="249" t="str">
        <f t="shared" si="13"/>
        <v/>
      </c>
      <c r="I861" s="136" t="str">
        <f>'Resultaat 4'!$B$2</f>
        <v>Resultaat 4</v>
      </c>
      <c r="J861" s="138" t="str">
        <f>Deelnemersoverzicht!$C$6</f>
        <v>[wordt door RVO ingevuld]</v>
      </c>
      <c r="K861" s="259">
        <f>Deelnemersoverzicht!$C$9</f>
        <v>0</v>
      </c>
    </row>
    <row r="862" spans="1:11" x14ac:dyDescent="0.2">
      <c r="A862" s="258">
        <f>'Resultaat 4'!B35</f>
        <v>0</v>
      </c>
      <c r="B862" s="138" t="str">
        <f>IFERROR(VLOOKUP(C862,Deelnemersoverzicht!$C$16:$G$66,6,0),"")</f>
        <v/>
      </c>
      <c r="C862" s="138">
        <f>'Resultaat 4'!C35</f>
        <v>0</v>
      </c>
      <c r="D862" s="247">
        <f>'Resultaat 4'!K35</f>
        <v>0</v>
      </c>
      <c r="E862" s="248">
        <f>'Resultaat 4'!L35</f>
        <v>0</v>
      </c>
      <c r="F862" s="138" t="s">
        <v>0</v>
      </c>
      <c r="G862" s="247">
        <f ca="1">VLOOKUP(C862,Financiering!$AO$7:$AS$57,5,0)*E862</f>
        <v>0</v>
      </c>
      <c r="H862" s="249" t="str">
        <f t="shared" si="13"/>
        <v/>
      </c>
      <c r="I862" s="136" t="str">
        <f>'Resultaat 4'!$B$2</f>
        <v>Resultaat 4</v>
      </c>
      <c r="J862" s="138" t="str">
        <f>Deelnemersoverzicht!$C$6</f>
        <v>[wordt door RVO ingevuld]</v>
      </c>
      <c r="K862" s="259">
        <f>Deelnemersoverzicht!$C$9</f>
        <v>0</v>
      </c>
    </row>
    <row r="863" spans="1:11" x14ac:dyDescent="0.2">
      <c r="A863" s="258">
        <f>'Resultaat 4'!B36</f>
        <v>0</v>
      </c>
      <c r="B863" s="138" t="str">
        <f>IFERROR(VLOOKUP(C863,Deelnemersoverzicht!$C$16:$G$66,6,0),"")</f>
        <v/>
      </c>
      <c r="C863" s="138">
        <f>'Resultaat 4'!C36</f>
        <v>0</v>
      </c>
      <c r="D863" s="247">
        <f>'Resultaat 4'!K36</f>
        <v>0</v>
      </c>
      <c r="E863" s="248">
        <f>'Resultaat 4'!L36</f>
        <v>0</v>
      </c>
      <c r="F863" s="138" t="s">
        <v>0</v>
      </c>
      <c r="G863" s="247">
        <f ca="1">VLOOKUP(C863,Financiering!$AO$7:$AS$57,5,0)*E863</f>
        <v>0</v>
      </c>
      <c r="H863" s="249" t="str">
        <f t="shared" si="13"/>
        <v/>
      </c>
      <c r="I863" s="136" t="str">
        <f>'Resultaat 4'!$B$2</f>
        <v>Resultaat 4</v>
      </c>
      <c r="J863" s="138" t="str">
        <f>Deelnemersoverzicht!$C$6</f>
        <v>[wordt door RVO ingevuld]</v>
      </c>
      <c r="K863" s="259">
        <f>Deelnemersoverzicht!$C$9</f>
        <v>0</v>
      </c>
    </row>
    <row r="864" spans="1:11" x14ac:dyDescent="0.2">
      <c r="A864" s="258">
        <f>'Resultaat 4'!B37</f>
        <v>0</v>
      </c>
      <c r="B864" s="138" t="str">
        <f>IFERROR(VLOOKUP(C864,Deelnemersoverzicht!$C$16:$G$66,6,0),"")</f>
        <v/>
      </c>
      <c r="C864" s="138">
        <f>'Resultaat 4'!C37</f>
        <v>0</v>
      </c>
      <c r="D864" s="247">
        <f>'Resultaat 4'!K37</f>
        <v>0</v>
      </c>
      <c r="E864" s="248">
        <f>'Resultaat 4'!L37</f>
        <v>0</v>
      </c>
      <c r="F864" s="138" t="s">
        <v>0</v>
      </c>
      <c r="G864" s="247">
        <f ca="1">VLOOKUP(C864,Financiering!$AO$7:$AS$57,5,0)*E864</f>
        <v>0</v>
      </c>
      <c r="H864" s="249" t="str">
        <f t="shared" si="13"/>
        <v/>
      </c>
      <c r="I864" s="136" t="str">
        <f>'Resultaat 4'!$B$2</f>
        <v>Resultaat 4</v>
      </c>
      <c r="J864" s="138" t="str">
        <f>Deelnemersoverzicht!$C$6</f>
        <v>[wordt door RVO ingevuld]</v>
      </c>
      <c r="K864" s="259">
        <f>Deelnemersoverzicht!$C$9</f>
        <v>0</v>
      </c>
    </row>
    <row r="865" spans="1:11" x14ac:dyDescent="0.2">
      <c r="A865" s="258">
        <f>'Resultaat 4'!B38</f>
        <v>0</v>
      </c>
      <c r="B865" s="138" t="str">
        <f>IFERROR(VLOOKUP(C865,Deelnemersoverzicht!$C$16:$G$66,6,0),"")</f>
        <v/>
      </c>
      <c r="C865" s="138">
        <f>'Resultaat 4'!C38</f>
        <v>0</v>
      </c>
      <c r="D865" s="247">
        <f>'Resultaat 4'!K38</f>
        <v>0</v>
      </c>
      <c r="E865" s="248">
        <f>'Resultaat 4'!L38</f>
        <v>0</v>
      </c>
      <c r="F865" s="138" t="s">
        <v>0</v>
      </c>
      <c r="G865" s="247">
        <f ca="1">VLOOKUP(C865,Financiering!$AO$7:$AS$57,5,0)*E865</f>
        <v>0</v>
      </c>
      <c r="H865" s="249" t="str">
        <f t="shared" si="13"/>
        <v/>
      </c>
      <c r="I865" s="136" t="str">
        <f>'Resultaat 4'!$B$2</f>
        <v>Resultaat 4</v>
      </c>
      <c r="J865" s="138" t="str">
        <f>Deelnemersoverzicht!$C$6</f>
        <v>[wordt door RVO ingevuld]</v>
      </c>
      <c r="K865" s="259">
        <f>Deelnemersoverzicht!$C$9</f>
        <v>0</v>
      </c>
    </row>
    <row r="866" spans="1:11" x14ac:dyDescent="0.2">
      <c r="A866" s="258">
        <f>'Resultaat 4'!B39</f>
        <v>0</v>
      </c>
      <c r="B866" s="138" t="str">
        <f>IFERROR(VLOOKUP(C866,Deelnemersoverzicht!$C$16:$G$66,6,0),"")</f>
        <v/>
      </c>
      <c r="C866" s="138">
        <f>'Resultaat 4'!C39</f>
        <v>0</v>
      </c>
      <c r="D866" s="247">
        <f>'Resultaat 4'!K39</f>
        <v>0</v>
      </c>
      <c r="E866" s="248">
        <f>'Resultaat 4'!L39</f>
        <v>0</v>
      </c>
      <c r="F866" s="138" t="s">
        <v>0</v>
      </c>
      <c r="G866" s="247">
        <f ca="1">VLOOKUP(C866,Financiering!$AO$7:$AS$57,5,0)*E866</f>
        <v>0</v>
      </c>
      <c r="H866" s="249" t="str">
        <f t="shared" si="13"/>
        <v/>
      </c>
      <c r="I866" s="136" t="str">
        <f>'Resultaat 4'!$B$2</f>
        <v>Resultaat 4</v>
      </c>
      <c r="J866" s="138" t="str">
        <f>Deelnemersoverzicht!$C$6</f>
        <v>[wordt door RVO ingevuld]</v>
      </c>
      <c r="K866" s="259">
        <f>Deelnemersoverzicht!$C$9</f>
        <v>0</v>
      </c>
    </row>
    <row r="867" spans="1:11" x14ac:dyDescent="0.2">
      <c r="A867" s="258">
        <f>'Resultaat 4'!B40</f>
        <v>0</v>
      </c>
      <c r="B867" s="138" t="str">
        <f>IFERROR(VLOOKUP(C867,Deelnemersoverzicht!$C$16:$G$66,6,0),"")</f>
        <v/>
      </c>
      <c r="C867" s="138">
        <f>'Resultaat 4'!C40</f>
        <v>0</v>
      </c>
      <c r="D867" s="247">
        <f>'Resultaat 4'!K40</f>
        <v>0</v>
      </c>
      <c r="E867" s="248">
        <f>'Resultaat 4'!L40</f>
        <v>0</v>
      </c>
      <c r="F867" s="138" t="s">
        <v>0</v>
      </c>
      <c r="G867" s="247">
        <f ca="1">VLOOKUP(C867,Financiering!$AO$7:$AS$57,5,0)*E867</f>
        <v>0</v>
      </c>
      <c r="H867" s="249" t="str">
        <f t="shared" si="13"/>
        <v/>
      </c>
      <c r="I867" s="136" t="str">
        <f>'Resultaat 4'!$B$2</f>
        <v>Resultaat 4</v>
      </c>
      <c r="J867" s="138" t="str">
        <f>Deelnemersoverzicht!$C$6</f>
        <v>[wordt door RVO ingevuld]</v>
      </c>
      <c r="K867" s="259">
        <f>Deelnemersoverzicht!$C$9</f>
        <v>0</v>
      </c>
    </row>
    <row r="868" spans="1:11" x14ac:dyDescent="0.2">
      <c r="A868" s="258">
        <f>'Resultaat 4'!B41</f>
        <v>0</v>
      </c>
      <c r="B868" s="138" t="str">
        <f>IFERROR(VLOOKUP(C868,Deelnemersoverzicht!$C$16:$G$66,6,0),"")</f>
        <v/>
      </c>
      <c r="C868" s="138">
        <f>'Resultaat 4'!C41</f>
        <v>0</v>
      </c>
      <c r="D868" s="247">
        <f>'Resultaat 4'!K41</f>
        <v>0</v>
      </c>
      <c r="E868" s="248">
        <f>'Resultaat 4'!L41</f>
        <v>0</v>
      </c>
      <c r="F868" s="138" t="s">
        <v>0</v>
      </c>
      <c r="G868" s="247">
        <f ca="1">VLOOKUP(C868,Financiering!$AO$7:$AS$57,5,0)*E868</f>
        <v>0</v>
      </c>
      <c r="H868" s="249" t="str">
        <f t="shared" si="13"/>
        <v/>
      </c>
      <c r="I868" s="136" t="str">
        <f>'Resultaat 4'!$B$2</f>
        <v>Resultaat 4</v>
      </c>
      <c r="J868" s="138" t="str">
        <f>Deelnemersoverzicht!$C$6</f>
        <v>[wordt door RVO ingevuld]</v>
      </c>
      <c r="K868" s="259">
        <f>Deelnemersoverzicht!$C$9</f>
        <v>0</v>
      </c>
    </row>
    <row r="869" spans="1:11" x14ac:dyDescent="0.2">
      <c r="A869" s="258">
        <f>'Resultaat 4'!B42</f>
        <v>0</v>
      </c>
      <c r="B869" s="138" t="str">
        <f>IFERROR(VLOOKUP(C869,Deelnemersoverzicht!$C$16:$G$66,6,0),"")</f>
        <v/>
      </c>
      <c r="C869" s="138">
        <f>'Resultaat 4'!C42</f>
        <v>0</v>
      </c>
      <c r="D869" s="247">
        <f>'Resultaat 4'!K42</f>
        <v>0</v>
      </c>
      <c r="E869" s="248">
        <f>'Resultaat 4'!L42</f>
        <v>0</v>
      </c>
      <c r="F869" s="138" t="s">
        <v>0</v>
      </c>
      <c r="G869" s="247">
        <f ca="1">VLOOKUP(C869,Financiering!$AO$7:$AS$57,5,0)*E869</f>
        <v>0</v>
      </c>
      <c r="H869" s="249" t="str">
        <f t="shared" si="13"/>
        <v/>
      </c>
      <c r="I869" s="136" t="str">
        <f>'Resultaat 4'!$B$2</f>
        <v>Resultaat 4</v>
      </c>
      <c r="J869" s="138" t="str">
        <f>Deelnemersoverzicht!$C$6</f>
        <v>[wordt door RVO ingevuld]</v>
      </c>
      <c r="K869" s="259">
        <f>Deelnemersoverzicht!$C$9</f>
        <v>0</v>
      </c>
    </row>
    <row r="870" spans="1:11" x14ac:dyDescent="0.2">
      <c r="A870" s="258">
        <f>'Resultaat 4'!B43</f>
        <v>0</v>
      </c>
      <c r="B870" s="138" t="str">
        <f>IFERROR(VLOOKUP(C870,Deelnemersoverzicht!$C$16:$G$66,6,0),"")</f>
        <v/>
      </c>
      <c r="C870" s="138">
        <f>'Resultaat 4'!C43</f>
        <v>0</v>
      </c>
      <c r="D870" s="247">
        <f>'Resultaat 4'!K43</f>
        <v>0</v>
      </c>
      <c r="E870" s="248">
        <f>'Resultaat 4'!L43</f>
        <v>0</v>
      </c>
      <c r="F870" s="138" t="s">
        <v>0</v>
      </c>
      <c r="G870" s="247">
        <f ca="1">VLOOKUP(C870,Financiering!$AO$7:$AS$57,5,0)*E870</f>
        <v>0</v>
      </c>
      <c r="H870" s="249" t="str">
        <f t="shared" si="13"/>
        <v/>
      </c>
      <c r="I870" s="136" t="str">
        <f>'Resultaat 4'!$B$2</f>
        <v>Resultaat 4</v>
      </c>
      <c r="J870" s="138" t="str">
        <f>Deelnemersoverzicht!$C$6</f>
        <v>[wordt door RVO ingevuld]</v>
      </c>
      <c r="K870" s="259">
        <f>Deelnemersoverzicht!$C$9</f>
        <v>0</v>
      </c>
    </row>
    <row r="871" spans="1:11" x14ac:dyDescent="0.2">
      <c r="A871" s="258">
        <f>'Resultaat 4'!B44</f>
        <v>0</v>
      </c>
      <c r="B871" s="138" t="str">
        <f>IFERROR(VLOOKUP(C871,Deelnemersoverzicht!$C$16:$G$66,6,0),"")</f>
        <v/>
      </c>
      <c r="C871" s="138">
        <f>'Resultaat 4'!C44</f>
        <v>0</v>
      </c>
      <c r="D871" s="247">
        <f>'Resultaat 4'!K44</f>
        <v>0</v>
      </c>
      <c r="E871" s="248">
        <f>'Resultaat 4'!L44</f>
        <v>0</v>
      </c>
      <c r="F871" s="138" t="s">
        <v>0</v>
      </c>
      <c r="G871" s="247">
        <f ca="1">VLOOKUP(C871,Financiering!$AO$7:$AS$57,5,0)*E871</f>
        <v>0</v>
      </c>
      <c r="H871" s="249" t="str">
        <f t="shared" si="13"/>
        <v/>
      </c>
      <c r="I871" s="136" t="str">
        <f>'Resultaat 4'!$B$2</f>
        <v>Resultaat 4</v>
      </c>
      <c r="J871" s="138" t="str">
        <f>Deelnemersoverzicht!$C$6</f>
        <v>[wordt door RVO ingevuld]</v>
      </c>
      <c r="K871" s="259">
        <f>Deelnemersoverzicht!$C$9</f>
        <v>0</v>
      </c>
    </row>
    <row r="872" spans="1:11" x14ac:dyDescent="0.2">
      <c r="A872" s="258">
        <f>'Resultaat 4'!B45</f>
        <v>0</v>
      </c>
      <c r="B872" s="138" t="str">
        <f>IFERROR(VLOOKUP(C872,Deelnemersoverzicht!$C$16:$G$66,6,0),"")</f>
        <v/>
      </c>
      <c r="C872" s="138">
        <f>'Resultaat 4'!C45</f>
        <v>0</v>
      </c>
      <c r="D872" s="247">
        <f>'Resultaat 4'!K45</f>
        <v>0</v>
      </c>
      <c r="E872" s="248">
        <f>'Resultaat 4'!L45</f>
        <v>0</v>
      </c>
      <c r="F872" s="138" t="s">
        <v>0</v>
      </c>
      <c r="G872" s="247">
        <f ca="1">VLOOKUP(C872,Financiering!$AO$7:$AS$57,5,0)*E872</f>
        <v>0</v>
      </c>
      <c r="H872" s="249" t="str">
        <f t="shared" si="13"/>
        <v/>
      </c>
      <c r="I872" s="136" t="str">
        <f>'Resultaat 4'!$B$2</f>
        <v>Resultaat 4</v>
      </c>
      <c r="J872" s="138" t="str">
        <f>Deelnemersoverzicht!$C$6</f>
        <v>[wordt door RVO ingevuld]</v>
      </c>
      <c r="K872" s="259">
        <f>Deelnemersoverzicht!$C$9</f>
        <v>0</v>
      </c>
    </row>
    <row r="873" spans="1:11" x14ac:dyDescent="0.2">
      <c r="A873" s="258">
        <f>'Resultaat 4'!B46</f>
        <v>0</v>
      </c>
      <c r="B873" s="138" t="str">
        <f>IFERROR(VLOOKUP(C873,Deelnemersoverzicht!$C$16:$G$66,6,0),"")</f>
        <v/>
      </c>
      <c r="C873" s="138">
        <f>'Resultaat 4'!C46</f>
        <v>0</v>
      </c>
      <c r="D873" s="247">
        <f>'Resultaat 4'!K46</f>
        <v>0</v>
      </c>
      <c r="E873" s="248">
        <f>'Resultaat 4'!L46</f>
        <v>0</v>
      </c>
      <c r="F873" s="138" t="s">
        <v>0</v>
      </c>
      <c r="G873" s="247">
        <f ca="1">VLOOKUP(C873,Financiering!$AO$7:$AS$57,5,0)*E873</f>
        <v>0</v>
      </c>
      <c r="H873" s="249" t="str">
        <f t="shared" si="13"/>
        <v/>
      </c>
      <c r="I873" s="136" t="str">
        <f>'Resultaat 4'!$B$2</f>
        <v>Resultaat 4</v>
      </c>
      <c r="J873" s="138" t="str">
        <f>Deelnemersoverzicht!$C$6</f>
        <v>[wordt door RVO ingevuld]</v>
      </c>
      <c r="K873" s="259">
        <f>Deelnemersoverzicht!$C$9</f>
        <v>0</v>
      </c>
    </row>
    <row r="874" spans="1:11" x14ac:dyDescent="0.2">
      <c r="A874" s="258">
        <f>'Resultaat 4'!B47</f>
        <v>0</v>
      </c>
      <c r="B874" s="138" t="str">
        <f>IFERROR(VLOOKUP(C874,Deelnemersoverzicht!$C$16:$G$66,6,0),"")</f>
        <v/>
      </c>
      <c r="C874" s="138">
        <f>'Resultaat 4'!C47</f>
        <v>0</v>
      </c>
      <c r="D874" s="247">
        <f>'Resultaat 4'!K47</f>
        <v>0</v>
      </c>
      <c r="E874" s="248">
        <f>'Resultaat 4'!L47</f>
        <v>0</v>
      </c>
      <c r="F874" s="138" t="s">
        <v>0</v>
      </c>
      <c r="G874" s="247">
        <f ca="1">VLOOKUP(C874,Financiering!$AO$7:$AS$57,5,0)*E874</f>
        <v>0</v>
      </c>
      <c r="H874" s="249" t="str">
        <f t="shared" si="13"/>
        <v/>
      </c>
      <c r="I874" s="136" t="str">
        <f>'Resultaat 4'!$B$2</f>
        <v>Resultaat 4</v>
      </c>
      <c r="J874" s="138" t="str">
        <f>Deelnemersoverzicht!$C$6</f>
        <v>[wordt door RVO ingevuld]</v>
      </c>
      <c r="K874" s="259">
        <f>Deelnemersoverzicht!$C$9</f>
        <v>0</v>
      </c>
    </row>
    <row r="875" spans="1:11" x14ac:dyDescent="0.2">
      <c r="A875" s="258">
        <f>'Resultaat 4'!B48</f>
        <v>0</v>
      </c>
      <c r="B875" s="138" t="str">
        <f>IFERROR(VLOOKUP(C875,Deelnemersoverzicht!$C$16:$G$66,6,0),"")</f>
        <v/>
      </c>
      <c r="C875" s="138">
        <f>'Resultaat 4'!C48</f>
        <v>0</v>
      </c>
      <c r="D875" s="247">
        <f>'Resultaat 4'!K48</f>
        <v>0</v>
      </c>
      <c r="E875" s="248">
        <f>'Resultaat 4'!L48</f>
        <v>0</v>
      </c>
      <c r="F875" s="138" t="s">
        <v>0</v>
      </c>
      <c r="G875" s="247">
        <f ca="1">VLOOKUP(C875,Financiering!$AO$7:$AS$57,5,0)*E875</f>
        <v>0</v>
      </c>
      <c r="H875" s="249" t="str">
        <f t="shared" si="13"/>
        <v/>
      </c>
      <c r="I875" s="136" t="str">
        <f>'Resultaat 4'!$B$2</f>
        <v>Resultaat 4</v>
      </c>
      <c r="J875" s="138" t="str">
        <f>Deelnemersoverzicht!$C$6</f>
        <v>[wordt door RVO ingevuld]</v>
      </c>
      <c r="K875" s="259">
        <f>Deelnemersoverzicht!$C$9</f>
        <v>0</v>
      </c>
    </row>
    <row r="876" spans="1:11" x14ac:dyDescent="0.2">
      <c r="A876" s="258">
        <f>'Resultaat 4'!B49</f>
        <v>0</v>
      </c>
      <c r="B876" s="138" t="str">
        <f>IFERROR(VLOOKUP(C876,Deelnemersoverzicht!$C$16:$G$66,6,0),"")</f>
        <v/>
      </c>
      <c r="C876" s="138">
        <f>'Resultaat 4'!C49</f>
        <v>0</v>
      </c>
      <c r="D876" s="247">
        <f>'Resultaat 4'!K49</f>
        <v>0</v>
      </c>
      <c r="E876" s="248">
        <f>'Resultaat 4'!L49</f>
        <v>0</v>
      </c>
      <c r="F876" s="138" t="s">
        <v>0</v>
      </c>
      <c r="G876" s="247">
        <f ca="1">VLOOKUP(C876,Financiering!$AO$7:$AS$57,5,0)*E876</f>
        <v>0</v>
      </c>
      <c r="H876" s="249" t="str">
        <f t="shared" si="13"/>
        <v/>
      </c>
      <c r="I876" s="136" t="str">
        <f>'Resultaat 4'!$B$2</f>
        <v>Resultaat 4</v>
      </c>
      <c r="J876" s="138" t="str">
        <f>Deelnemersoverzicht!$C$6</f>
        <v>[wordt door RVO ingevuld]</v>
      </c>
      <c r="K876" s="259">
        <f>Deelnemersoverzicht!$C$9</f>
        <v>0</v>
      </c>
    </row>
    <row r="877" spans="1:11" x14ac:dyDescent="0.2">
      <c r="A877" s="258">
        <f>'Resultaat 4'!B50</f>
        <v>0</v>
      </c>
      <c r="B877" s="138" t="str">
        <f>IFERROR(VLOOKUP(C877,Deelnemersoverzicht!$C$16:$G$66,6,0),"")</f>
        <v/>
      </c>
      <c r="C877" s="138">
        <f>'Resultaat 4'!C50</f>
        <v>0</v>
      </c>
      <c r="D877" s="247">
        <f>'Resultaat 4'!K50</f>
        <v>0</v>
      </c>
      <c r="E877" s="248">
        <f>'Resultaat 4'!L50</f>
        <v>0</v>
      </c>
      <c r="F877" s="138" t="s">
        <v>0</v>
      </c>
      <c r="G877" s="247">
        <f ca="1">VLOOKUP(C877,Financiering!$AO$7:$AS$57,5,0)*E877</f>
        <v>0</v>
      </c>
      <c r="H877" s="249" t="str">
        <f t="shared" si="13"/>
        <v/>
      </c>
      <c r="I877" s="136" t="str">
        <f>'Resultaat 4'!$B$2</f>
        <v>Resultaat 4</v>
      </c>
      <c r="J877" s="138" t="str">
        <f>Deelnemersoverzicht!$C$6</f>
        <v>[wordt door RVO ingevuld]</v>
      </c>
      <c r="K877" s="259">
        <f>Deelnemersoverzicht!$C$9</f>
        <v>0</v>
      </c>
    </row>
    <row r="878" spans="1:11" x14ac:dyDescent="0.2">
      <c r="A878" s="258">
        <f>'Resultaat 4'!B51</f>
        <v>0</v>
      </c>
      <c r="B878" s="138" t="str">
        <f>IFERROR(VLOOKUP(C878,Deelnemersoverzicht!$C$16:$G$66,6,0),"")</f>
        <v/>
      </c>
      <c r="C878" s="138">
        <f>'Resultaat 4'!C51</f>
        <v>0</v>
      </c>
      <c r="D878" s="247">
        <f>'Resultaat 4'!K51</f>
        <v>0</v>
      </c>
      <c r="E878" s="248">
        <f>'Resultaat 4'!L51</f>
        <v>0</v>
      </c>
      <c r="F878" s="138" t="s">
        <v>0</v>
      </c>
      <c r="G878" s="247">
        <f ca="1">VLOOKUP(C878,Financiering!$AO$7:$AS$57,5,0)*E878</f>
        <v>0</v>
      </c>
      <c r="H878" s="249" t="str">
        <f t="shared" si="13"/>
        <v/>
      </c>
      <c r="I878" s="136" t="str">
        <f>'Resultaat 4'!$B$2</f>
        <v>Resultaat 4</v>
      </c>
      <c r="J878" s="138" t="str">
        <f>Deelnemersoverzicht!$C$6</f>
        <v>[wordt door RVO ingevuld]</v>
      </c>
      <c r="K878" s="259">
        <f>Deelnemersoverzicht!$C$9</f>
        <v>0</v>
      </c>
    </row>
    <row r="879" spans="1:11" x14ac:dyDescent="0.2">
      <c r="A879" s="258">
        <f>'Resultaat 4'!B52</f>
        <v>0</v>
      </c>
      <c r="B879" s="138" t="str">
        <f>IFERROR(VLOOKUP(C879,Deelnemersoverzicht!$C$16:$G$66,6,0),"")</f>
        <v/>
      </c>
      <c r="C879" s="138">
        <f>'Resultaat 4'!C52</f>
        <v>0</v>
      </c>
      <c r="D879" s="247">
        <f>'Resultaat 4'!K52</f>
        <v>0</v>
      </c>
      <c r="E879" s="248">
        <f>'Resultaat 4'!L52</f>
        <v>0</v>
      </c>
      <c r="F879" s="138" t="s">
        <v>0</v>
      </c>
      <c r="G879" s="247">
        <f ca="1">VLOOKUP(C879,Financiering!$AO$7:$AS$57,5,0)*E879</f>
        <v>0</v>
      </c>
      <c r="H879" s="249" t="str">
        <f t="shared" si="13"/>
        <v/>
      </c>
      <c r="I879" s="136" t="str">
        <f>'Resultaat 4'!$B$2</f>
        <v>Resultaat 4</v>
      </c>
      <c r="J879" s="138" t="str">
        <f>Deelnemersoverzicht!$C$6</f>
        <v>[wordt door RVO ingevuld]</v>
      </c>
      <c r="K879" s="259">
        <f>Deelnemersoverzicht!$C$9</f>
        <v>0</v>
      </c>
    </row>
    <row r="880" spans="1:11" x14ac:dyDescent="0.2">
      <c r="A880" s="258">
        <f>'Resultaat 4'!B53</f>
        <v>0</v>
      </c>
      <c r="B880" s="138" t="str">
        <f>IFERROR(VLOOKUP(C880,Deelnemersoverzicht!$C$16:$G$66,6,0),"")</f>
        <v/>
      </c>
      <c r="C880" s="138">
        <f>'Resultaat 4'!C53</f>
        <v>0</v>
      </c>
      <c r="D880" s="247">
        <f>'Resultaat 4'!K53</f>
        <v>0</v>
      </c>
      <c r="E880" s="248">
        <f>'Resultaat 4'!L53</f>
        <v>0</v>
      </c>
      <c r="F880" s="138" t="s">
        <v>0</v>
      </c>
      <c r="G880" s="247">
        <f ca="1">VLOOKUP(C880,Financiering!$AO$7:$AS$57,5,0)*E880</f>
        <v>0</v>
      </c>
      <c r="H880" s="249" t="str">
        <f t="shared" si="13"/>
        <v/>
      </c>
      <c r="I880" s="136" t="str">
        <f>'Resultaat 4'!$B$2</f>
        <v>Resultaat 4</v>
      </c>
      <c r="J880" s="138" t="str">
        <f>Deelnemersoverzicht!$C$6</f>
        <v>[wordt door RVO ingevuld]</v>
      </c>
      <c r="K880" s="259">
        <f>Deelnemersoverzicht!$C$9</f>
        <v>0</v>
      </c>
    </row>
    <row r="881" spans="1:11" x14ac:dyDescent="0.2">
      <c r="A881" s="258">
        <f>'Resultaat 4'!B54</f>
        <v>0</v>
      </c>
      <c r="B881" s="138" t="str">
        <f>IFERROR(VLOOKUP(C881,Deelnemersoverzicht!$C$16:$G$66,6,0),"")</f>
        <v/>
      </c>
      <c r="C881" s="138">
        <f>'Resultaat 4'!C54</f>
        <v>0</v>
      </c>
      <c r="D881" s="247">
        <f>'Resultaat 4'!K54</f>
        <v>0</v>
      </c>
      <c r="E881" s="248">
        <f>'Resultaat 4'!L54</f>
        <v>0</v>
      </c>
      <c r="F881" s="138" t="s">
        <v>0</v>
      </c>
      <c r="G881" s="247">
        <f ca="1">VLOOKUP(C881,Financiering!$AO$7:$AS$57,5,0)*E881</f>
        <v>0</v>
      </c>
      <c r="H881" s="249" t="str">
        <f t="shared" si="13"/>
        <v/>
      </c>
      <c r="I881" s="136" t="str">
        <f>'Resultaat 4'!$B$2</f>
        <v>Resultaat 4</v>
      </c>
      <c r="J881" s="138" t="str">
        <f>Deelnemersoverzicht!$C$6</f>
        <v>[wordt door RVO ingevuld]</v>
      </c>
      <c r="K881" s="259">
        <f>Deelnemersoverzicht!$C$9</f>
        <v>0</v>
      </c>
    </row>
    <row r="882" spans="1:11" x14ac:dyDescent="0.2">
      <c r="A882" s="258">
        <f>'Resultaat 4'!B55</f>
        <v>0</v>
      </c>
      <c r="B882" s="138" t="str">
        <f>IFERROR(VLOOKUP(C882,Deelnemersoverzicht!$C$16:$G$66,6,0),"")</f>
        <v/>
      </c>
      <c r="C882" s="138">
        <f>'Resultaat 4'!C55</f>
        <v>0</v>
      </c>
      <c r="D882" s="247">
        <f>'Resultaat 4'!K55</f>
        <v>0</v>
      </c>
      <c r="E882" s="248">
        <f>'Resultaat 4'!L55</f>
        <v>0</v>
      </c>
      <c r="F882" s="138" t="s">
        <v>0</v>
      </c>
      <c r="G882" s="247">
        <f ca="1">VLOOKUP(C882,Financiering!$AO$7:$AS$57,5,0)*E882</f>
        <v>0</v>
      </c>
      <c r="H882" s="249" t="str">
        <f t="shared" si="13"/>
        <v/>
      </c>
      <c r="I882" s="136" t="str">
        <f>'Resultaat 4'!$B$2</f>
        <v>Resultaat 4</v>
      </c>
      <c r="J882" s="138" t="str">
        <f>Deelnemersoverzicht!$C$6</f>
        <v>[wordt door RVO ingevuld]</v>
      </c>
      <c r="K882" s="259">
        <f>Deelnemersoverzicht!$C$9</f>
        <v>0</v>
      </c>
    </row>
    <row r="883" spans="1:11" x14ac:dyDescent="0.2">
      <c r="A883" s="258">
        <f>'Resultaat 4'!B56</f>
        <v>0</v>
      </c>
      <c r="B883" s="138" t="str">
        <f>IFERROR(VLOOKUP(C883,Deelnemersoverzicht!$C$16:$G$66,6,0),"")</f>
        <v/>
      </c>
      <c r="C883" s="138">
        <f>'Resultaat 4'!C56</f>
        <v>0</v>
      </c>
      <c r="D883" s="247">
        <f>'Resultaat 4'!K56</f>
        <v>0</v>
      </c>
      <c r="E883" s="248">
        <f>'Resultaat 4'!L56</f>
        <v>0</v>
      </c>
      <c r="F883" s="138" t="s">
        <v>0</v>
      </c>
      <c r="G883" s="247">
        <f ca="1">VLOOKUP(C883,Financiering!$AO$7:$AS$57,5,0)*E883</f>
        <v>0</v>
      </c>
      <c r="H883" s="249" t="str">
        <f t="shared" si="13"/>
        <v/>
      </c>
      <c r="I883" s="136" t="str">
        <f>'Resultaat 4'!$B$2</f>
        <v>Resultaat 4</v>
      </c>
      <c r="J883" s="138" t="str">
        <f>Deelnemersoverzicht!$C$6</f>
        <v>[wordt door RVO ingevuld]</v>
      </c>
      <c r="K883" s="259">
        <f>Deelnemersoverzicht!$C$9</f>
        <v>0</v>
      </c>
    </row>
    <row r="884" spans="1:11" x14ac:dyDescent="0.2">
      <c r="A884" s="258">
        <f>'Resultaat 4'!B57</f>
        <v>0</v>
      </c>
      <c r="B884" s="138" t="str">
        <f>IFERROR(VLOOKUP(C884,Deelnemersoverzicht!$C$16:$G$66,6,0),"")</f>
        <v/>
      </c>
      <c r="C884" s="138">
        <f>'Resultaat 4'!C57</f>
        <v>0</v>
      </c>
      <c r="D884" s="247">
        <f>'Resultaat 4'!K57</f>
        <v>0</v>
      </c>
      <c r="E884" s="248">
        <f>'Resultaat 4'!L57</f>
        <v>0</v>
      </c>
      <c r="F884" s="138" t="s">
        <v>0</v>
      </c>
      <c r="G884" s="247">
        <f ca="1">VLOOKUP(C884,Financiering!$AO$7:$AS$57,5,0)*E884</f>
        <v>0</v>
      </c>
      <c r="H884" s="249" t="str">
        <f t="shared" si="13"/>
        <v/>
      </c>
      <c r="I884" s="136" t="str">
        <f>'Resultaat 4'!$B$2</f>
        <v>Resultaat 4</v>
      </c>
      <c r="J884" s="138" t="str">
        <f>Deelnemersoverzicht!$C$6</f>
        <v>[wordt door RVO ingevuld]</v>
      </c>
      <c r="K884" s="259">
        <f>Deelnemersoverzicht!$C$9</f>
        <v>0</v>
      </c>
    </row>
    <row r="885" spans="1:11" x14ac:dyDescent="0.2">
      <c r="A885" s="258">
        <f>'Resultaat 4'!B58</f>
        <v>0</v>
      </c>
      <c r="B885" s="138" t="str">
        <f>IFERROR(VLOOKUP(C885,Deelnemersoverzicht!$C$16:$G$66,6,0),"")</f>
        <v/>
      </c>
      <c r="C885" s="138">
        <f>'Resultaat 4'!C58</f>
        <v>0</v>
      </c>
      <c r="D885" s="247">
        <f>'Resultaat 4'!K58</f>
        <v>0</v>
      </c>
      <c r="E885" s="248">
        <f>'Resultaat 4'!L58</f>
        <v>0</v>
      </c>
      <c r="F885" s="138" t="s">
        <v>0</v>
      </c>
      <c r="G885" s="247">
        <f ca="1">VLOOKUP(C885,Financiering!$AO$7:$AS$57,5,0)*E885</f>
        <v>0</v>
      </c>
      <c r="H885" s="249" t="str">
        <f t="shared" si="13"/>
        <v/>
      </c>
      <c r="I885" s="136" t="str">
        <f>'Resultaat 4'!$B$2</f>
        <v>Resultaat 4</v>
      </c>
      <c r="J885" s="138" t="str">
        <f>Deelnemersoverzicht!$C$6</f>
        <v>[wordt door RVO ingevuld]</v>
      </c>
      <c r="K885" s="259">
        <f>Deelnemersoverzicht!$C$9</f>
        <v>0</v>
      </c>
    </row>
    <row r="886" spans="1:11" x14ac:dyDescent="0.2">
      <c r="A886" s="258">
        <f>'Resultaat 4'!B59</f>
        <v>0</v>
      </c>
      <c r="B886" s="138" t="str">
        <f>IFERROR(VLOOKUP(C886,Deelnemersoverzicht!$C$16:$G$66,6,0),"")</f>
        <v/>
      </c>
      <c r="C886" s="138">
        <f>'Resultaat 4'!C59</f>
        <v>0</v>
      </c>
      <c r="D886" s="247">
        <f>'Resultaat 4'!K59</f>
        <v>0</v>
      </c>
      <c r="E886" s="248">
        <f>'Resultaat 4'!L59</f>
        <v>0</v>
      </c>
      <c r="F886" s="138" t="s">
        <v>0</v>
      </c>
      <c r="G886" s="247">
        <f ca="1">VLOOKUP(C886,Financiering!$AO$7:$AS$57,5,0)*E886</f>
        <v>0</v>
      </c>
      <c r="H886" s="249" t="str">
        <f t="shared" si="13"/>
        <v/>
      </c>
      <c r="I886" s="136" t="str">
        <f>'Resultaat 4'!$B$2</f>
        <v>Resultaat 4</v>
      </c>
      <c r="J886" s="138" t="str">
        <f>Deelnemersoverzicht!$C$6</f>
        <v>[wordt door RVO ingevuld]</v>
      </c>
      <c r="K886" s="259">
        <f>Deelnemersoverzicht!$C$9</f>
        <v>0</v>
      </c>
    </row>
    <row r="887" spans="1:11" x14ac:dyDescent="0.2">
      <c r="A887" s="258">
        <f>'Resultaat 4'!B60</f>
        <v>0</v>
      </c>
      <c r="B887" s="138" t="str">
        <f>IFERROR(VLOOKUP(C887,Deelnemersoverzicht!$C$16:$G$66,6,0),"")</f>
        <v/>
      </c>
      <c r="C887" s="138">
        <f>'Resultaat 4'!C60</f>
        <v>0</v>
      </c>
      <c r="D887" s="247">
        <f>'Resultaat 4'!K60</f>
        <v>0</v>
      </c>
      <c r="E887" s="248">
        <f>'Resultaat 4'!L60</f>
        <v>0</v>
      </c>
      <c r="F887" s="138" t="s">
        <v>0</v>
      </c>
      <c r="G887" s="247">
        <f ca="1">VLOOKUP(C887,Financiering!$AO$7:$AS$57,5,0)*E887</f>
        <v>0</v>
      </c>
      <c r="H887" s="249" t="str">
        <f t="shared" si="13"/>
        <v/>
      </c>
      <c r="I887" s="136" t="str">
        <f>'Resultaat 4'!$B$2</f>
        <v>Resultaat 4</v>
      </c>
      <c r="J887" s="138" t="str">
        <f>Deelnemersoverzicht!$C$6</f>
        <v>[wordt door RVO ingevuld]</v>
      </c>
      <c r="K887" s="259">
        <f>Deelnemersoverzicht!$C$9</f>
        <v>0</v>
      </c>
    </row>
    <row r="888" spans="1:11" x14ac:dyDescent="0.2">
      <c r="A888" s="258">
        <f>'Resultaat 4'!B61</f>
        <v>0</v>
      </c>
      <c r="B888" s="138" t="str">
        <f>IFERROR(VLOOKUP(C888,Deelnemersoverzicht!$C$16:$G$66,6,0),"")</f>
        <v/>
      </c>
      <c r="C888" s="138">
        <f>'Resultaat 4'!C61</f>
        <v>0</v>
      </c>
      <c r="D888" s="247">
        <f>'Resultaat 4'!K61</f>
        <v>0</v>
      </c>
      <c r="E888" s="248">
        <f>'Resultaat 4'!L61</f>
        <v>0</v>
      </c>
      <c r="F888" s="138" t="s">
        <v>0</v>
      </c>
      <c r="G888" s="247">
        <f ca="1">VLOOKUP(C888,Financiering!$AO$7:$AS$57,5,0)*E888</f>
        <v>0</v>
      </c>
      <c r="H888" s="249" t="str">
        <f t="shared" si="13"/>
        <v/>
      </c>
      <c r="I888" s="136" t="str">
        <f>'Resultaat 4'!$B$2</f>
        <v>Resultaat 4</v>
      </c>
      <c r="J888" s="138" t="str">
        <f>Deelnemersoverzicht!$C$6</f>
        <v>[wordt door RVO ingevuld]</v>
      </c>
      <c r="K888" s="259">
        <f>Deelnemersoverzicht!$C$9</f>
        <v>0</v>
      </c>
    </row>
    <row r="889" spans="1:11" x14ac:dyDescent="0.2">
      <c r="A889" s="258">
        <f>'Resultaat 4'!B62</f>
        <v>0</v>
      </c>
      <c r="B889" s="138" t="str">
        <f>IFERROR(VLOOKUP(C889,Deelnemersoverzicht!$C$16:$G$66,6,0),"")</f>
        <v/>
      </c>
      <c r="C889" s="138">
        <f>'Resultaat 4'!C62</f>
        <v>0</v>
      </c>
      <c r="D889" s="247">
        <f>'Resultaat 4'!K62</f>
        <v>0</v>
      </c>
      <c r="E889" s="248">
        <f>'Resultaat 4'!L62</f>
        <v>0</v>
      </c>
      <c r="F889" s="138" t="s">
        <v>0</v>
      </c>
      <c r="G889" s="247">
        <f ca="1">VLOOKUP(C889,Financiering!$AO$7:$AS$57,5,0)*E889</f>
        <v>0</v>
      </c>
      <c r="H889" s="249" t="str">
        <f t="shared" si="13"/>
        <v/>
      </c>
      <c r="I889" s="136" t="str">
        <f>'Resultaat 4'!$B$2</f>
        <v>Resultaat 4</v>
      </c>
      <c r="J889" s="138" t="str">
        <f>Deelnemersoverzicht!$C$6</f>
        <v>[wordt door RVO ingevuld]</v>
      </c>
      <c r="K889" s="259">
        <f>Deelnemersoverzicht!$C$9</f>
        <v>0</v>
      </c>
    </row>
    <row r="890" spans="1:11" x14ac:dyDescent="0.2">
      <c r="A890" s="258">
        <f>'Resultaat 4'!B63</f>
        <v>0</v>
      </c>
      <c r="B890" s="138" t="str">
        <f>IFERROR(VLOOKUP(C890,Deelnemersoverzicht!$C$16:$G$66,6,0),"")</f>
        <v/>
      </c>
      <c r="C890" s="138">
        <f>'Resultaat 4'!C63</f>
        <v>0</v>
      </c>
      <c r="D890" s="247">
        <f>'Resultaat 4'!K63</f>
        <v>0</v>
      </c>
      <c r="E890" s="248">
        <f>'Resultaat 4'!L63</f>
        <v>0</v>
      </c>
      <c r="F890" s="138" t="s">
        <v>0</v>
      </c>
      <c r="G890" s="247">
        <f ca="1">VLOOKUP(C890,Financiering!$AO$7:$AS$57,5,0)*E890</f>
        <v>0</v>
      </c>
      <c r="H890" s="249" t="str">
        <f t="shared" si="13"/>
        <v/>
      </c>
      <c r="I890" s="136" t="str">
        <f>'Resultaat 4'!$B$2</f>
        <v>Resultaat 4</v>
      </c>
      <c r="J890" s="138" t="str">
        <f>Deelnemersoverzicht!$C$6</f>
        <v>[wordt door RVO ingevuld]</v>
      </c>
      <c r="K890" s="259">
        <f>Deelnemersoverzicht!$C$9</f>
        <v>0</v>
      </c>
    </row>
    <row r="891" spans="1:11" x14ac:dyDescent="0.2">
      <c r="A891" s="258">
        <f>'Resultaat 4'!B64</f>
        <v>0</v>
      </c>
      <c r="B891" s="138" t="str">
        <f>IFERROR(VLOOKUP(C891,Deelnemersoverzicht!$C$16:$G$66,6,0),"")</f>
        <v/>
      </c>
      <c r="C891" s="138">
        <f>'Resultaat 4'!C64</f>
        <v>0</v>
      </c>
      <c r="D891" s="247">
        <f>'Resultaat 4'!K64</f>
        <v>0</v>
      </c>
      <c r="E891" s="248">
        <f>'Resultaat 4'!L64</f>
        <v>0</v>
      </c>
      <c r="F891" s="138" t="s">
        <v>0</v>
      </c>
      <c r="G891" s="247">
        <f ca="1">VLOOKUP(C891,Financiering!$AO$7:$AS$57,5,0)*E891</f>
        <v>0</v>
      </c>
      <c r="H891" s="249" t="str">
        <f t="shared" si="13"/>
        <v/>
      </c>
      <c r="I891" s="136" t="str">
        <f>'Resultaat 4'!$B$2</f>
        <v>Resultaat 4</v>
      </c>
      <c r="J891" s="138" t="str">
        <f>Deelnemersoverzicht!$C$6</f>
        <v>[wordt door RVO ingevuld]</v>
      </c>
      <c r="K891" s="259">
        <f>Deelnemersoverzicht!$C$9</f>
        <v>0</v>
      </c>
    </row>
    <row r="892" spans="1:11" x14ac:dyDescent="0.2">
      <c r="A892" s="258">
        <f>'Resultaat 4'!B65</f>
        <v>0</v>
      </c>
      <c r="B892" s="138" t="str">
        <f>IFERROR(VLOOKUP(C892,Deelnemersoverzicht!$C$16:$G$66,6,0),"")</f>
        <v/>
      </c>
      <c r="C892" s="138">
        <f>'Resultaat 4'!C65</f>
        <v>0</v>
      </c>
      <c r="D892" s="247">
        <f>'Resultaat 4'!K65</f>
        <v>0</v>
      </c>
      <c r="E892" s="248">
        <f>'Resultaat 4'!L65</f>
        <v>0</v>
      </c>
      <c r="F892" s="138" t="s">
        <v>0</v>
      </c>
      <c r="G892" s="247">
        <f ca="1">VLOOKUP(C892,Financiering!$AO$7:$AS$57,5,0)*E892</f>
        <v>0</v>
      </c>
      <c r="H892" s="249" t="str">
        <f t="shared" si="13"/>
        <v/>
      </c>
      <c r="I892" s="136" t="str">
        <f>'Resultaat 4'!$B$2</f>
        <v>Resultaat 4</v>
      </c>
      <c r="J892" s="138" t="str">
        <f>Deelnemersoverzicht!$C$6</f>
        <v>[wordt door RVO ingevuld]</v>
      </c>
      <c r="K892" s="259">
        <f>Deelnemersoverzicht!$C$9</f>
        <v>0</v>
      </c>
    </row>
    <row r="893" spans="1:11" x14ac:dyDescent="0.2">
      <c r="A893" s="258">
        <f>'Resultaat 4'!B66</f>
        <v>0</v>
      </c>
      <c r="B893" s="138" t="str">
        <f>IFERROR(VLOOKUP(C893,Deelnemersoverzicht!$C$16:$G$66,6,0),"")</f>
        <v/>
      </c>
      <c r="C893" s="138">
        <f>'Resultaat 4'!C66</f>
        <v>0</v>
      </c>
      <c r="D893" s="247">
        <f>'Resultaat 4'!K66</f>
        <v>0</v>
      </c>
      <c r="E893" s="248">
        <f>'Resultaat 4'!L66</f>
        <v>0</v>
      </c>
      <c r="F893" s="138" t="s">
        <v>0</v>
      </c>
      <c r="G893" s="247">
        <f ca="1">VLOOKUP(C893,Financiering!$AO$7:$AS$57,5,0)*E893</f>
        <v>0</v>
      </c>
      <c r="H893" s="249" t="str">
        <f t="shared" si="13"/>
        <v/>
      </c>
      <c r="I893" s="136" t="str">
        <f>'Resultaat 4'!$B$2</f>
        <v>Resultaat 4</v>
      </c>
      <c r="J893" s="138" t="str">
        <f>Deelnemersoverzicht!$C$6</f>
        <v>[wordt door RVO ingevuld]</v>
      </c>
      <c r="K893" s="259">
        <f>Deelnemersoverzicht!$C$9</f>
        <v>0</v>
      </c>
    </row>
    <row r="894" spans="1:11" x14ac:dyDescent="0.2">
      <c r="A894" s="258">
        <f>'Resultaat 4'!B67</f>
        <v>0</v>
      </c>
      <c r="B894" s="138" t="str">
        <f>IFERROR(VLOOKUP(C894,Deelnemersoverzicht!$C$16:$G$66,6,0),"")</f>
        <v/>
      </c>
      <c r="C894" s="138">
        <f>'Resultaat 4'!C67</f>
        <v>0</v>
      </c>
      <c r="D894" s="247">
        <f>'Resultaat 4'!K67</f>
        <v>0</v>
      </c>
      <c r="E894" s="248">
        <f>'Resultaat 4'!L67</f>
        <v>0</v>
      </c>
      <c r="F894" s="138" t="s">
        <v>0</v>
      </c>
      <c r="G894" s="247">
        <f ca="1">VLOOKUP(C894,Financiering!$AO$7:$AS$57,5,0)*E894</f>
        <v>0</v>
      </c>
      <c r="H894" s="249" t="str">
        <f t="shared" si="13"/>
        <v/>
      </c>
      <c r="I894" s="136" t="str">
        <f>'Resultaat 4'!$B$2</f>
        <v>Resultaat 4</v>
      </c>
      <c r="J894" s="138" t="str">
        <f>Deelnemersoverzicht!$C$6</f>
        <v>[wordt door RVO ingevuld]</v>
      </c>
      <c r="K894" s="259">
        <f>Deelnemersoverzicht!$C$9</f>
        <v>0</v>
      </c>
    </row>
    <row r="895" spans="1:11" x14ac:dyDescent="0.2">
      <c r="A895" s="258">
        <f>'Resultaat 4'!B68</f>
        <v>0</v>
      </c>
      <c r="B895" s="138" t="str">
        <f>IFERROR(VLOOKUP(C895,Deelnemersoverzicht!$C$16:$G$66,6,0),"")</f>
        <v/>
      </c>
      <c r="C895" s="138">
        <f>'Resultaat 4'!C68</f>
        <v>0</v>
      </c>
      <c r="D895" s="247">
        <f>'Resultaat 4'!K68</f>
        <v>0</v>
      </c>
      <c r="E895" s="248">
        <f>'Resultaat 4'!L68</f>
        <v>0</v>
      </c>
      <c r="F895" s="138" t="s">
        <v>0</v>
      </c>
      <c r="G895" s="247">
        <f ca="1">VLOOKUP(C895,Financiering!$AO$7:$AS$57,5,0)*E895</f>
        <v>0</v>
      </c>
      <c r="H895" s="249" t="str">
        <f t="shared" si="13"/>
        <v/>
      </c>
      <c r="I895" s="136" t="str">
        <f>'Resultaat 4'!$B$2</f>
        <v>Resultaat 4</v>
      </c>
      <c r="J895" s="138" t="str">
        <f>Deelnemersoverzicht!$C$6</f>
        <v>[wordt door RVO ingevuld]</v>
      </c>
      <c r="K895" s="259">
        <f>Deelnemersoverzicht!$C$9</f>
        <v>0</v>
      </c>
    </row>
    <row r="896" spans="1:11" x14ac:dyDescent="0.2">
      <c r="A896" s="258">
        <f>'Resultaat 4'!B69</f>
        <v>0</v>
      </c>
      <c r="B896" s="138" t="str">
        <f>IFERROR(VLOOKUP(C896,Deelnemersoverzicht!$C$16:$G$66,6,0),"")</f>
        <v/>
      </c>
      <c r="C896" s="138">
        <f>'Resultaat 4'!C69</f>
        <v>0</v>
      </c>
      <c r="D896" s="247">
        <f>'Resultaat 4'!K69</f>
        <v>0</v>
      </c>
      <c r="E896" s="248">
        <f>'Resultaat 4'!L69</f>
        <v>0</v>
      </c>
      <c r="F896" s="138" t="s">
        <v>0</v>
      </c>
      <c r="G896" s="247">
        <f ca="1">VLOOKUP(C896,Financiering!$AO$7:$AS$57,5,0)*E896</f>
        <v>0</v>
      </c>
      <c r="H896" s="249" t="str">
        <f t="shared" si="13"/>
        <v/>
      </c>
      <c r="I896" s="136" t="str">
        <f>'Resultaat 4'!$B$2</f>
        <v>Resultaat 4</v>
      </c>
      <c r="J896" s="138" t="str">
        <f>Deelnemersoverzicht!$C$6</f>
        <v>[wordt door RVO ingevuld]</v>
      </c>
      <c r="K896" s="259">
        <f>Deelnemersoverzicht!$C$9</f>
        <v>0</v>
      </c>
    </row>
    <row r="897" spans="1:11" x14ac:dyDescent="0.2">
      <c r="A897" s="258">
        <f>'Resultaat 4'!B70</f>
        <v>0</v>
      </c>
      <c r="B897" s="138" t="str">
        <f>IFERROR(VLOOKUP(C897,Deelnemersoverzicht!$C$16:$G$66,6,0),"")</f>
        <v/>
      </c>
      <c r="C897" s="138">
        <f>'Resultaat 4'!C70</f>
        <v>0</v>
      </c>
      <c r="D897" s="247">
        <f>'Resultaat 4'!K70</f>
        <v>0</v>
      </c>
      <c r="E897" s="248">
        <f>'Resultaat 4'!L70</f>
        <v>0</v>
      </c>
      <c r="F897" s="138" t="s">
        <v>0</v>
      </c>
      <c r="G897" s="247">
        <f ca="1">VLOOKUP(C897,Financiering!$AO$7:$AS$57,5,0)*E897</f>
        <v>0</v>
      </c>
      <c r="H897" s="249" t="str">
        <f t="shared" si="13"/>
        <v/>
      </c>
      <c r="I897" s="136" t="str">
        <f>'Resultaat 4'!$B$2</f>
        <v>Resultaat 4</v>
      </c>
      <c r="J897" s="138" t="str">
        <f>Deelnemersoverzicht!$C$6</f>
        <v>[wordt door RVO ingevuld]</v>
      </c>
      <c r="K897" s="259">
        <f>Deelnemersoverzicht!$C$9</f>
        <v>0</v>
      </c>
    </row>
    <row r="898" spans="1:11" x14ac:dyDescent="0.2">
      <c r="A898" s="258">
        <f>'Resultaat 4'!B71</f>
        <v>0</v>
      </c>
      <c r="B898" s="138" t="str">
        <f>IFERROR(VLOOKUP(C898,Deelnemersoverzicht!$C$16:$G$66,6,0),"")</f>
        <v/>
      </c>
      <c r="C898" s="138">
        <f>'Resultaat 4'!C71</f>
        <v>0</v>
      </c>
      <c r="D898" s="247">
        <f>'Resultaat 4'!K71</f>
        <v>0</v>
      </c>
      <c r="E898" s="248">
        <f>'Resultaat 4'!L71</f>
        <v>0</v>
      </c>
      <c r="F898" s="138" t="s">
        <v>0</v>
      </c>
      <c r="G898" s="247">
        <f ca="1">VLOOKUP(C898,Financiering!$AO$7:$AS$57,5,0)*E898</f>
        <v>0</v>
      </c>
      <c r="H898" s="249" t="str">
        <f t="shared" ref="H898:H961" si="14">IFERROR((HLOOKUP(D898,$O$1:$R$52,VLOOKUP(C898,$M$2:$R$52,2,0)+1,0)*E898),"")</f>
        <v/>
      </c>
      <c r="I898" s="136" t="str">
        <f>'Resultaat 4'!$B$2</f>
        <v>Resultaat 4</v>
      </c>
      <c r="J898" s="138" t="str">
        <f>Deelnemersoverzicht!$C$6</f>
        <v>[wordt door RVO ingevuld]</v>
      </c>
      <c r="K898" s="259">
        <f>Deelnemersoverzicht!$C$9</f>
        <v>0</v>
      </c>
    </row>
    <row r="899" spans="1:11" x14ac:dyDescent="0.2">
      <c r="A899" s="258">
        <f>'Resultaat 4'!B72</f>
        <v>0</v>
      </c>
      <c r="B899" s="138" t="str">
        <f>IFERROR(VLOOKUP(C899,Deelnemersoverzicht!$C$16:$G$66,6,0),"")</f>
        <v/>
      </c>
      <c r="C899" s="138">
        <f>'Resultaat 4'!C72</f>
        <v>0</v>
      </c>
      <c r="D899" s="247">
        <f>'Resultaat 4'!K72</f>
        <v>0</v>
      </c>
      <c r="E899" s="248">
        <f>'Resultaat 4'!L72</f>
        <v>0</v>
      </c>
      <c r="F899" s="138" t="s">
        <v>0</v>
      </c>
      <c r="G899" s="247">
        <f ca="1">VLOOKUP(C899,Financiering!$AO$7:$AS$57,5,0)*E899</f>
        <v>0</v>
      </c>
      <c r="H899" s="249" t="str">
        <f t="shared" si="14"/>
        <v/>
      </c>
      <c r="I899" s="136" t="str">
        <f>'Resultaat 4'!$B$2</f>
        <v>Resultaat 4</v>
      </c>
      <c r="J899" s="138" t="str">
        <f>Deelnemersoverzicht!$C$6</f>
        <v>[wordt door RVO ingevuld]</v>
      </c>
      <c r="K899" s="259">
        <f>Deelnemersoverzicht!$C$9</f>
        <v>0</v>
      </c>
    </row>
    <row r="900" spans="1:11" x14ac:dyDescent="0.2">
      <c r="A900" s="258">
        <f>'Resultaat 4'!B73</f>
        <v>0</v>
      </c>
      <c r="B900" s="138" t="str">
        <f>IFERROR(VLOOKUP(C900,Deelnemersoverzicht!$C$16:$G$66,6,0),"")</f>
        <v/>
      </c>
      <c r="C900" s="138">
        <f>'Resultaat 4'!C73</f>
        <v>0</v>
      </c>
      <c r="D900" s="247">
        <f>'Resultaat 4'!K73</f>
        <v>0</v>
      </c>
      <c r="E900" s="248">
        <f>'Resultaat 4'!L73</f>
        <v>0</v>
      </c>
      <c r="F900" s="138" t="s">
        <v>0</v>
      </c>
      <c r="G900" s="247">
        <f ca="1">VLOOKUP(C900,Financiering!$AO$7:$AS$57,5,0)*E900</f>
        <v>0</v>
      </c>
      <c r="H900" s="249" t="str">
        <f t="shared" si="14"/>
        <v/>
      </c>
      <c r="I900" s="136" t="str">
        <f>'Resultaat 4'!$B$2</f>
        <v>Resultaat 4</v>
      </c>
      <c r="J900" s="138" t="str">
        <f>Deelnemersoverzicht!$C$6</f>
        <v>[wordt door RVO ingevuld]</v>
      </c>
      <c r="K900" s="259">
        <f>Deelnemersoverzicht!$C$9</f>
        <v>0</v>
      </c>
    </row>
    <row r="901" spans="1:11" x14ac:dyDescent="0.2">
      <c r="A901" s="258">
        <f>'Resultaat 4'!B74</f>
        <v>0</v>
      </c>
      <c r="B901" s="138" t="str">
        <f>IFERROR(VLOOKUP(C901,Deelnemersoverzicht!$C$16:$G$66,6,0),"")</f>
        <v/>
      </c>
      <c r="C901" s="138">
        <f>'Resultaat 4'!C74</f>
        <v>0</v>
      </c>
      <c r="D901" s="247">
        <f>'Resultaat 4'!K74</f>
        <v>0</v>
      </c>
      <c r="E901" s="248">
        <f>'Resultaat 4'!L74</f>
        <v>0</v>
      </c>
      <c r="F901" s="138" t="s">
        <v>0</v>
      </c>
      <c r="G901" s="247">
        <f ca="1">VLOOKUP(C901,Financiering!$AO$7:$AS$57,5,0)*E901</f>
        <v>0</v>
      </c>
      <c r="H901" s="249" t="str">
        <f t="shared" si="14"/>
        <v/>
      </c>
      <c r="I901" s="136" t="str">
        <f>'Resultaat 4'!$B$2</f>
        <v>Resultaat 4</v>
      </c>
      <c r="J901" s="138" t="str">
        <f>Deelnemersoverzicht!$C$6</f>
        <v>[wordt door RVO ingevuld]</v>
      </c>
      <c r="K901" s="259">
        <f>Deelnemersoverzicht!$C$9</f>
        <v>0</v>
      </c>
    </row>
    <row r="902" spans="1:11" x14ac:dyDescent="0.2">
      <c r="A902" s="258">
        <f>'Resultaat 4'!B75</f>
        <v>0</v>
      </c>
      <c r="B902" s="138" t="str">
        <f>IFERROR(VLOOKUP(C902,Deelnemersoverzicht!$C$16:$G$66,6,0),"")</f>
        <v/>
      </c>
      <c r="C902" s="138">
        <f>'Resultaat 4'!C75</f>
        <v>0</v>
      </c>
      <c r="D902" s="247">
        <f>'Resultaat 4'!K75</f>
        <v>0</v>
      </c>
      <c r="E902" s="248">
        <f>'Resultaat 4'!L75</f>
        <v>0</v>
      </c>
      <c r="F902" s="138" t="s">
        <v>0</v>
      </c>
      <c r="G902" s="247">
        <f ca="1">VLOOKUP(C902,Financiering!$AO$7:$AS$57,5,0)*E902</f>
        <v>0</v>
      </c>
      <c r="H902" s="249" t="str">
        <f t="shared" si="14"/>
        <v/>
      </c>
      <c r="I902" s="136" t="str">
        <f>'Resultaat 4'!$B$2</f>
        <v>Resultaat 4</v>
      </c>
      <c r="J902" s="138" t="str">
        <f>Deelnemersoverzicht!$C$6</f>
        <v>[wordt door RVO ingevuld]</v>
      </c>
      <c r="K902" s="259">
        <f>Deelnemersoverzicht!$C$9</f>
        <v>0</v>
      </c>
    </row>
    <row r="903" spans="1:11" x14ac:dyDescent="0.2">
      <c r="A903" s="258">
        <f>'Resultaat 4'!B76</f>
        <v>0</v>
      </c>
      <c r="B903" s="138" t="str">
        <f>IFERROR(VLOOKUP(C903,Deelnemersoverzicht!$C$16:$G$66,6,0),"")</f>
        <v/>
      </c>
      <c r="C903" s="138">
        <f>'Resultaat 4'!C76</f>
        <v>0</v>
      </c>
      <c r="D903" s="247">
        <f>'Resultaat 4'!K76</f>
        <v>0</v>
      </c>
      <c r="E903" s="248">
        <f>'Resultaat 4'!L76</f>
        <v>0</v>
      </c>
      <c r="F903" s="138" t="s">
        <v>0</v>
      </c>
      <c r="G903" s="247">
        <f ca="1">VLOOKUP(C903,Financiering!$AO$7:$AS$57,5,0)*E903</f>
        <v>0</v>
      </c>
      <c r="H903" s="249" t="str">
        <f t="shared" si="14"/>
        <v/>
      </c>
      <c r="I903" s="136" t="str">
        <f>'Resultaat 4'!$B$2</f>
        <v>Resultaat 4</v>
      </c>
      <c r="J903" s="138" t="str">
        <f>Deelnemersoverzicht!$C$6</f>
        <v>[wordt door RVO ingevuld]</v>
      </c>
      <c r="K903" s="259">
        <f>Deelnemersoverzicht!$C$9</f>
        <v>0</v>
      </c>
    </row>
    <row r="904" spans="1:11" x14ac:dyDescent="0.2">
      <c r="A904" s="258">
        <f>'Resultaat 4'!B77</f>
        <v>0</v>
      </c>
      <c r="B904" s="138" t="str">
        <f>IFERROR(VLOOKUP(C904,Deelnemersoverzicht!$C$16:$G$66,6,0),"")</f>
        <v/>
      </c>
      <c r="C904" s="138">
        <f>'Resultaat 4'!C77</f>
        <v>0</v>
      </c>
      <c r="D904" s="247">
        <f>'Resultaat 4'!K77</f>
        <v>0</v>
      </c>
      <c r="E904" s="248">
        <f>'Resultaat 4'!L77</f>
        <v>0</v>
      </c>
      <c r="F904" s="138" t="s">
        <v>0</v>
      </c>
      <c r="G904" s="247">
        <f ca="1">VLOOKUP(C904,Financiering!$AO$7:$AS$57,5,0)*E904</f>
        <v>0</v>
      </c>
      <c r="H904" s="249" t="str">
        <f t="shared" si="14"/>
        <v/>
      </c>
      <c r="I904" s="136" t="str">
        <f>'Resultaat 4'!$B$2</f>
        <v>Resultaat 4</v>
      </c>
      <c r="J904" s="138" t="str">
        <f>Deelnemersoverzicht!$C$6</f>
        <v>[wordt door RVO ingevuld]</v>
      </c>
      <c r="K904" s="259">
        <f>Deelnemersoverzicht!$C$9</f>
        <v>0</v>
      </c>
    </row>
    <row r="905" spans="1:11" x14ac:dyDescent="0.2">
      <c r="A905" s="258">
        <f>'Resultaat 4'!B78</f>
        <v>0</v>
      </c>
      <c r="B905" s="138" t="str">
        <f>IFERROR(VLOOKUP(C905,Deelnemersoverzicht!$C$16:$G$66,6,0),"")</f>
        <v/>
      </c>
      <c r="C905" s="138">
        <f>'Resultaat 4'!C78</f>
        <v>0</v>
      </c>
      <c r="D905" s="247">
        <f>'Resultaat 4'!K78</f>
        <v>0</v>
      </c>
      <c r="E905" s="248">
        <f>'Resultaat 4'!L78</f>
        <v>0</v>
      </c>
      <c r="F905" s="138" t="s">
        <v>0</v>
      </c>
      <c r="G905" s="247">
        <f ca="1">VLOOKUP(C905,Financiering!$AO$7:$AS$57,5,0)*E905</f>
        <v>0</v>
      </c>
      <c r="H905" s="249" t="str">
        <f t="shared" si="14"/>
        <v/>
      </c>
      <c r="I905" s="136" t="str">
        <f>'Resultaat 4'!$B$2</f>
        <v>Resultaat 4</v>
      </c>
      <c r="J905" s="138" t="str">
        <f>Deelnemersoverzicht!$C$6</f>
        <v>[wordt door RVO ingevuld]</v>
      </c>
      <c r="K905" s="259">
        <f>Deelnemersoverzicht!$C$9</f>
        <v>0</v>
      </c>
    </row>
    <row r="906" spans="1:11" x14ac:dyDescent="0.2">
      <c r="A906" s="258">
        <f>'Resultaat 4'!B79</f>
        <v>0</v>
      </c>
      <c r="B906" s="138" t="str">
        <f>IFERROR(VLOOKUP(C906,Deelnemersoverzicht!$C$16:$G$66,6,0),"")</f>
        <v/>
      </c>
      <c r="C906" s="138">
        <f>'Resultaat 4'!C79</f>
        <v>0</v>
      </c>
      <c r="D906" s="247">
        <f>'Resultaat 4'!K79</f>
        <v>0</v>
      </c>
      <c r="E906" s="248">
        <f>'Resultaat 4'!L79</f>
        <v>0</v>
      </c>
      <c r="F906" s="138" t="s">
        <v>0</v>
      </c>
      <c r="G906" s="247">
        <f ca="1">VLOOKUP(C906,Financiering!$AO$7:$AS$57,5,0)*E906</f>
        <v>0</v>
      </c>
      <c r="H906" s="249" t="str">
        <f t="shared" si="14"/>
        <v/>
      </c>
      <c r="I906" s="136" t="str">
        <f>'Resultaat 4'!$B$2</f>
        <v>Resultaat 4</v>
      </c>
      <c r="J906" s="138" t="str">
        <f>Deelnemersoverzicht!$C$6</f>
        <v>[wordt door RVO ingevuld]</v>
      </c>
      <c r="K906" s="259">
        <f>Deelnemersoverzicht!$C$9</f>
        <v>0</v>
      </c>
    </row>
    <row r="907" spans="1:11" x14ac:dyDescent="0.2">
      <c r="A907" s="258">
        <f>'Resultaat 4'!B80</f>
        <v>0</v>
      </c>
      <c r="B907" s="138" t="str">
        <f>IFERROR(VLOOKUP(C907,Deelnemersoverzicht!$C$16:$G$66,6,0),"")</f>
        <v/>
      </c>
      <c r="C907" s="138">
        <f>'Resultaat 4'!C80</f>
        <v>0</v>
      </c>
      <c r="D907" s="247">
        <f>'Resultaat 4'!K80</f>
        <v>0</v>
      </c>
      <c r="E907" s="248">
        <f>'Resultaat 4'!L80</f>
        <v>0</v>
      </c>
      <c r="F907" s="138" t="s">
        <v>0</v>
      </c>
      <c r="G907" s="247">
        <f ca="1">VLOOKUP(C907,Financiering!$AO$7:$AS$57,5,0)*E907</f>
        <v>0</v>
      </c>
      <c r="H907" s="249" t="str">
        <f t="shared" si="14"/>
        <v/>
      </c>
      <c r="I907" s="136" t="str">
        <f>'Resultaat 4'!$B$2</f>
        <v>Resultaat 4</v>
      </c>
      <c r="J907" s="138" t="str">
        <f>Deelnemersoverzicht!$C$6</f>
        <v>[wordt door RVO ingevuld]</v>
      </c>
      <c r="K907" s="259">
        <f>Deelnemersoverzicht!$C$9</f>
        <v>0</v>
      </c>
    </row>
    <row r="908" spans="1:11" x14ac:dyDescent="0.2">
      <c r="A908" s="258">
        <f>'Resultaat 4'!B81</f>
        <v>0</v>
      </c>
      <c r="B908" s="138" t="str">
        <f>IFERROR(VLOOKUP(C908,Deelnemersoverzicht!$C$16:$G$66,6,0),"")</f>
        <v/>
      </c>
      <c r="C908" s="138">
        <f>'Resultaat 4'!C81</f>
        <v>0</v>
      </c>
      <c r="D908" s="247">
        <f>'Resultaat 4'!K81</f>
        <v>0</v>
      </c>
      <c r="E908" s="248">
        <f>'Resultaat 4'!L81</f>
        <v>0</v>
      </c>
      <c r="F908" s="138" t="s">
        <v>0</v>
      </c>
      <c r="G908" s="247">
        <f ca="1">VLOOKUP(C908,Financiering!$AO$7:$AS$57,5,0)*E908</f>
        <v>0</v>
      </c>
      <c r="H908" s="249" t="str">
        <f t="shared" si="14"/>
        <v/>
      </c>
      <c r="I908" s="136" t="str">
        <f>'Resultaat 4'!$B$2</f>
        <v>Resultaat 4</v>
      </c>
      <c r="J908" s="138" t="str">
        <f>Deelnemersoverzicht!$C$6</f>
        <v>[wordt door RVO ingevuld]</v>
      </c>
      <c r="K908" s="259">
        <f>Deelnemersoverzicht!$C$9</f>
        <v>0</v>
      </c>
    </row>
    <row r="909" spans="1:11" x14ac:dyDescent="0.2">
      <c r="A909" s="258">
        <f>'Resultaat 4'!B82</f>
        <v>0</v>
      </c>
      <c r="B909" s="138" t="str">
        <f>IFERROR(VLOOKUP(C909,Deelnemersoverzicht!$C$16:$G$66,6,0),"")</f>
        <v/>
      </c>
      <c r="C909" s="138">
        <f>'Resultaat 4'!C82</f>
        <v>0</v>
      </c>
      <c r="D909" s="247">
        <f>'Resultaat 4'!K82</f>
        <v>0</v>
      </c>
      <c r="E909" s="248">
        <f>'Resultaat 4'!L82</f>
        <v>0</v>
      </c>
      <c r="F909" s="138" t="s">
        <v>0</v>
      </c>
      <c r="G909" s="247">
        <f ca="1">VLOOKUP(C909,Financiering!$AO$7:$AS$57,5,0)*E909</f>
        <v>0</v>
      </c>
      <c r="H909" s="249" t="str">
        <f t="shared" si="14"/>
        <v/>
      </c>
      <c r="I909" s="136" t="str">
        <f>'Resultaat 4'!$B$2</f>
        <v>Resultaat 4</v>
      </c>
      <c r="J909" s="138" t="str">
        <f>Deelnemersoverzicht!$C$6</f>
        <v>[wordt door RVO ingevuld]</v>
      </c>
      <c r="K909" s="259">
        <f>Deelnemersoverzicht!$C$9</f>
        <v>0</v>
      </c>
    </row>
    <row r="910" spans="1:11" x14ac:dyDescent="0.2">
      <c r="A910" s="258">
        <f>'Resultaat 4'!B83</f>
        <v>0</v>
      </c>
      <c r="B910" s="138" t="str">
        <f>IFERROR(VLOOKUP(C910,Deelnemersoverzicht!$C$16:$G$66,6,0),"")</f>
        <v/>
      </c>
      <c r="C910" s="138">
        <f>'Resultaat 4'!C83</f>
        <v>0</v>
      </c>
      <c r="D910" s="247">
        <f>'Resultaat 4'!K83</f>
        <v>0</v>
      </c>
      <c r="E910" s="248">
        <f>'Resultaat 4'!L83</f>
        <v>0</v>
      </c>
      <c r="F910" s="138" t="s">
        <v>0</v>
      </c>
      <c r="G910" s="247">
        <f ca="1">VLOOKUP(C910,Financiering!$AO$7:$AS$57,5,0)*E910</f>
        <v>0</v>
      </c>
      <c r="H910" s="249" t="str">
        <f t="shared" si="14"/>
        <v/>
      </c>
      <c r="I910" s="136" t="str">
        <f>'Resultaat 4'!$B$2</f>
        <v>Resultaat 4</v>
      </c>
      <c r="J910" s="138" t="str">
        <f>Deelnemersoverzicht!$C$6</f>
        <v>[wordt door RVO ingevuld]</v>
      </c>
      <c r="K910" s="259">
        <f>Deelnemersoverzicht!$C$9</f>
        <v>0</v>
      </c>
    </row>
    <row r="911" spans="1:11" x14ac:dyDescent="0.2">
      <c r="A911" s="258">
        <f>'Resultaat 4'!B84</f>
        <v>0</v>
      </c>
      <c r="B911" s="138" t="str">
        <f>IFERROR(VLOOKUP(C911,Deelnemersoverzicht!$C$16:$G$66,6,0),"")</f>
        <v/>
      </c>
      <c r="C911" s="138">
        <f>'Resultaat 4'!C84</f>
        <v>0</v>
      </c>
      <c r="D911" s="247">
        <f>'Resultaat 4'!K84</f>
        <v>0</v>
      </c>
      <c r="E911" s="248">
        <f>'Resultaat 4'!L84</f>
        <v>0</v>
      </c>
      <c r="F911" s="138" t="s">
        <v>0</v>
      </c>
      <c r="G911" s="247">
        <f ca="1">VLOOKUP(C911,Financiering!$AO$7:$AS$57,5,0)*E911</f>
        <v>0</v>
      </c>
      <c r="H911" s="249" t="str">
        <f t="shared" si="14"/>
        <v/>
      </c>
      <c r="I911" s="136" t="str">
        <f>'Resultaat 4'!$B$2</f>
        <v>Resultaat 4</v>
      </c>
      <c r="J911" s="138" t="str">
        <f>Deelnemersoverzicht!$C$6</f>
        <v>[wordt door RVO ingevuld]</v>
      </c>
      <c r="K911" s="259">
        <f>Deelnemersoverzicht!$C$9</f>
        <v>0</v>
      </c>
    </row>
    <row r="912" spans="1:11" x14ac:dyDescent="0.2">
      <c r="A912" s="258">
        <f>'Resultaat 4'!B85</f>
        <v>0</v>
      </c>
      <c r="B912" s="138" t="str">
        <f>IFERROR(VLOOKUP(C912,Deelnemersoverzicht!$C$16:$G$66,6,0),"")</f>
        <v/>
      </c>
      <c r="C912" s="138">
        <f>'Resultaat 4'!C85</f>
        <v>0</v>
      </c>
      <c r="D912" s="247">
        <f>'Resultaat 4'!K85</f>
        <v>0</v>
      </c>
      <c r="E912" s="248">
        <f>'Resultaat 4'!L85</f>
        <v>0</v>
      </c>
      <c r="F912" s="138" t="s">
        <v>0</v>
      </c>
      <c r="G912" s="247">
        <f ca="1">VLOOKUP(C912,Financiering!$AO$7:$AS$57,5,0)*E912</f>
        <v>0</v>
      </c>
      <c r="H912" s="249" t="str">
        <f t="shared" si="14"/>
        <v/>
      </c>
      <c r="I912" s="136" t="str">
        <f>'Resultaat 4'!$B$2</f>
        <v>Resultaat 4</v>
      </c>
      <c r="J912" s="138" t="str">
        <f>Deelnemersoverzicht!$C$6</f>
        <v>[wordt door RVO ingevuld]</v>
      </c>
      <c r="K912" s="259">
        <f>Deelnemersoverzicht!$C$9</f>
        <v>0</v>
      </c>
    </row>
    <row r="913" spans="1:11" x14ac:dyDescent="0.2">
      <c r="A913" s="258">
        <f>'Resultaat 4'!B86</f>
        <v>0</v>
      </c>
      <c r="B913" s="138" t="str">
        <f>IFERROR(VLOOKUP(C913,Deelnemersoverzicht!$C$16:$G$66,6,0),"")</f>
        <v/>
      </c>
      <c r="C913" s="138">
        <f>'Resultaat 4'!C86</f>
        <v>0</v>
      </c>
      <c r="D913" s="247">
        <f>'Resultaat 4'!K86</f>
        <v>0</v>
      </c>
      <c r="E913" s="248">
        <f>'Resultaat 4'!L86</f>
        <v>0</v>
      </c>
      <c r="F913" s="138" t="s">
        <v>0</v>
      </c>
      <c r="G913" s="247">
        <f ca="1">VLOOKUP(C913,Financiering!$AO$7:$AS$57,5,0)*E913</f>
        <v>0</v>
      </c>
      <c r="H913" s="249" t="str">
        <f t="shared" si="14"/>
        <v/>
      </c>
      <c r="I913" s="136" t="str">
        <f>'Resultaat 4'!$B$2</f>
        <v>Resultaat 4</v>
      </c>
      <c r="J913" s="138" t="str">
        <f>Deelnemersoverzicht!$C$6</f>
        <v>[wordt door RVO ingevuld]</v>
      </c>
      <c r="K913" s="259">
        <f>Deelnemersoverzicht!$C$9</f>
        <v>0</v>
      </c>
    </row>
    <row r="914" spans="1:11" x14ac:dyDescent="0.2">
      <c r="A914" s="258">
        <f>'Resultaat 4'!B87</f>
        <v>0</v>
      </c>
      <c r="B914" s="138" t="str">
        <f>IFERROR(VLOOKUP(C914,Deelnemersoverzicht!$C$16:$G$66,6,0),"")</f>
        <v/>
      </c>
      <c r="C914" s="138">
        <f>'Resultaat 4'!C87</f>
        <v>0</v>
      </c>
      <c r="D914" s="247">
        <f>'Resultaat 4'!K87</f>
        <v>0</v>
      </c>
      <c r="E914" s="248">
        <f>'Resultaat 4'!L87</f>
        <v>0</v>
      </c>
      <c r="F914" s="138" t="s">
        <v>0</v>
      </c>
      <c r="G914" s="247">
        <f ca="1">VLOOKUP(C914,Financiering!$AO$7:$AS$57,5,0)*E914</f>
        <v>0</v>
      </c>
      <c r="H914" s="249" t="str">
        <f t="shared" si="14"/>
        <v/>
      </c>
      <c r="I914" s="136" t="str">
        <f>'Resultaat 4'!$B$2</f>
        <v>Resultaat 4</v>
      </c>
      <c r="J914" s="138" t="str">
        <f>Deelnemersoverzicht!$C$6</f>
        <v>[wordt door RVO ingevuld]</v>
      </c>
      <c r="K914" s="259">
        <f>Deelnemersoverzicht!$C$9</f>
        <v>0</v>
      </c>
    </row>
    <row r="915" spans="1:11" x14ac:dyDescent="0.2">
      <c r="A915" s="258">
        <f>'Resultaat 4'!B88</f>
        <v>0</v>
      </c>
      <c r="B915" s="138" t="str">
        <f>IFERROR(VLOOKUP(C915,Deelnemersoverzicht!$C$16:$G$66,6,0),"")</f>
        <v/>
      </c>
      <c r="C915" s="138">
        <f>'Resultaat 4'!C88</f>
        <v>0</v>
      </c>
      <c r="D915" s="247">
        <f>'Resultaat 4'!K88</f>
        <v>0</v>
      </c>
      <c r="E915" s="248">
        <f>'Resultaat 4'!L88</f>
        <v>0</v>
      </c>
      <c r="F915" s="138" t="s">
        <v>0</v>
      </c>
      <c r="G915" s="247">
        <f ca="1">VLOOKUP(C915,Financiering!$AO$7:$AS$57,5,0)*E915</f>
        <v>0</v>
      </c>
      <c r="H915" s="249" t="str">
        <f t="shared" si="14"/>
        <v/>
      </c>
      <c r="I915" s="136" t="str">
        <f>'Resultaat 4'!$B$2</f>
        <v>Resultaat 4</v>
      </c>
      <c r="J915" s="138" t="str">
        <f>Deelnemersoverzicht!$C$6</f>
        <v>[wordt door RVO ingevuld]</v>
      </c>
      <c r="K915" s="259">
        <f>Deelnemersoverzicht!$C$9</f>
        <v>0</v>
      </c>
    </row>
    <row r="916" spans="1:11" x14ac:dyDescent="0.2">
      <c r="A916" s="258">
        <f>'Resultaat 4'!B89</f>
        <v>0</v>
      </c>
      <c r="B916" s="138" t="str">
        <f>IFERROR(VLOOKUP(C916,Deelnemersoverzicht!$C$16:$G$66,6,0),"")</f>
        <v/>
      </c>
      <c r="C916" s="138">
        <f>'Resultaat 4'!C89</f>
        <v>0</v>
      </c>
      <c r="D916" s="247">
        <f>'Resultaat 4'!K89</f>
        <v>0</v>
      </c>
      <c r="E916" s="248">
        <f>'Resultaat 4'!L89</f>
        <v>0</v>
      </c>
      <c r="F916" s="138" t="s">
        <v>0</v>
      </c>
      <c r="G916" s="247">
        <f ca="1">VLOOKUP(C916,Financiering!$AO$7:$AS$57,5,0)*E916</f>
        <v>0</v>
      </c>
      <c r="H916" s="249" t="str">
        <f t="shared" si="14"/>
        <v/>
      </c>
      <c r="I916" s="136" t="str">
        <f>'Resultaat 4'!$B$2</f>
        <v>Resultaat 4</v>
      </c>
      <c r="J916" s="138" t="str">
        <f>Deelnemersoverzicht!$C$6</f>
        <v>[wordt door RVO ingevuld]</v>
      </c>
      <c r="K916" s="259">
        <f>Deelnemersoverzicht!$C$9</f>
        <v>0</v>
      </c>
    </row>
    <row r="917" spans="1:11" x14ac:dyDescent="0.2">
      <c r="A917" s="258">
        <f>'Resultaat 4'!B96</f>
        <v>0</v>
      </c>
      <c r="B917" s="138" t="str">
        <f>IFERROR(VLOOKUP(C917,Deelnemersoverzicht!$C$16:$G$66,6,0),"")</f>
        <v/>
      </c>
      <c r="C917" s="138">
        <f>'Resultaat 4'!C96</f>
        <v>0</v>
      </c>
      <c r="D917" s="247">
        <f>'Resultaat 4'!K96</f>
        <v>0</v>
      </c>
      <c r="E917" s="248">
        <f>'Resultaat 4'!L96</f>
        <v>0</v>
      </c>
      <c r="F917" s="138" t="s">
        <v>265</v>
      </c>
      <c r="G917" s="247">
        <f ca="1">VLOOKUP(C917,Financiering!$AO$7:$AS$57,5,0)*E917</f>
        <v>0</v>
      </c>
      <c r="H917" s="249" t="str">
        <f t="shared" si="14"/>
        <v/>
      </c>
      <c r="I917" s="136" t="str">
        <f>'Resultaat 4'!$B$2</f>
        <v>Resultaat 4</v>
      </c>
      <c r="J917" s="138" t="str">
        <f>Deelnemersoverzicht!$C$6</f>
        <v>[wordt door RVO ingevuld]</v>
      </c>
      <c r="K917" s="259">
        <f>Deelnemersoverzicht!$C$9</f>
        <v>0</v>
      </c>
    </row>
    <row r="918" spans="1:11" x14ac:dyDescent="0.2">
      <c r="A918" s="258">
        <f>'Resultaat 4'!B97</f>
        <v>0</v>
      </c>
      <c r="B918" s="138" t="str">
        <f>IFERROR(VLOOKUP(C918,Deelnemersoverzicht!$C$16:$G$66,6,0),"")</f>
        <v/>
      </c>
      <c r="C918" s="138">
        <f>'Resultaat 4'!C97</f>
        <v>0</v>
      </c>
      <c r="D918" s="247">
        <f>'Resultaat 4'!K97</f>
        <v>0</v>
      </c>
      <c r="E918" s="248">
        <f>'Resultaat 4'!L97</f>
        <v>0</v>
      </c>
      <c r="F918" s="138" t="s">
        <v>265</v>
      </c>
      <c r="G918" s="247">
        <f ca="1">VLOOKUP(C918,Financiering!$AO$7:$AS$57,5,0)*E918</f>
        <v>0</v>
      </c>
      <c r="H918" s="249" t="str">
        <f t="shared" si="14"/>
        <v/>
      </c>
      <c r="I918" s="136" t="str">
        <f>'Resultaat 4'!$B$2</f>
        <v>Resultaat 4</v>
      </c>
      <c r="J918" s="138" t="str">
        <f>Deelnemersoverzicht!$C$6</f>
        <v>[wordt door RVO ingevuld]</v>
      </c>
      <c r="K918" s="259">
        <f>Deelnemersoverzicht!$C$9</f>
        <v>0</v>
      </c>
    </row>
    <row r="919" spans="1:11" x14ac:dyDescent="0.2">
      <c r="A919" s="258">
        <f>'Resultaat 4'!B98</f>
        <v>0</v>
      </c>
      <c r="B919" s="138" t="str">
        <f>IFERROR(VLOOKUP(C919,Deelnemersoverzicht!$C$16:$G$66,6,0),"")</f>
        <v/>
      </c>
      <c r="C919" s="138">
        <f>'Resultaat 4'!C98</f>
        <v>0</v>
      </c>
      <c r="D919" s="247">
        <f>'Resultaat 4'!K98</f>
        <v>0</v>
      </c>
      <c r="E919" s="248">
        <f>'Resultaat 4'!L98</f>
        <v>0</v>
      </c>
      <c r="F919" s="138" t="s">
        <v>265</v>
      </c>
      <c r="G919" s="247">
        <f ca="1">VLOOKUP(C919,Financiering!$AO$7:$AS$57,5,0)*E919</f>
        <v>0</v>
      </c>
      <c r="H919" s="249" t="str">
        <f t="shared" si="14"/>
        <v/>
      </c>
      <c r="I919" s="136" t="str">
        <f>'Resultaat 4'!$B$2</f>
        <v>Resultaat 4</v>
      </c>
      <c r="J919" s="138" t="str">
        <f>Deelnemersoverzicht!$C$6</f>
        <v>[wordt door RVO ingevuld]</v>
      </c>
      <c r="K919" s="259">
        <f>Deelnemersoverzicht!$C$9</f>
        <v>0</v>
      </c>
    </row>
    <row r="920" spans="1:11" x14ac:dyDescent="0.2">
      <c r="A920" s="258">
        <f>'Resultaat 4'!B99</f>
        <v>0</v>
      </c>
      <c r="B920" s="138" t="str">
        <f>IFERROR(VLOOKUP(C920,Deelnemersoverzicht!$C$16:$G$66,6,0),"")</f>
        <v/>
      </c>
      <c r="C920" s="138">
        <f>'Resultaat 4'!C99</f>
        <v>0</v>
      </c>
      <c r="D920" s="247">
        <f>'Resultaat 4'!K99</f>
        <v>0</v>
      </c>
      <c r="E920" s="248">
        <f>'Resultaat 4'!L99</f>
        <v>0</v>
      </c>
      <c r="F920" s="138" t="s">
        <v>265</v>
      </c>
      <c r="G920" s="247">
        <f ca="1">VLOOKUP(C920,Financiering!$AO$7:$AS$57,5,0)*E920</f>
        <v>0</v>
      </c>
      <c r="H920" s="249" t="str">
        <f t="shared" si="14"/>
        <v/>
      </c>
      <c r="I920" s="136" t="str">
        <f>'Resultaat 4'!$B$2</f>
        <v>Resultaat 4</v>
      </c>
      <c r="J920" s="138" t="str">
        <f>Deelnemersoverzicht!$C$6</f>
        <v>[wordt door RVO ingevuld]</v>
      </c>
      <c r="K920" s="259">
        <f>Deelnemersoverzicht!$C$9</f>
        <v>0</v>
      </c>
    </row>
    <row r="921" spans="1:11" x14ac:dyDescent="0.2">
      <c r="A921" s="258">
        <f>'Resultaat 4'!B100</f>
        <v>0</v>
      </c>
      <c r="B921" s="138" t="str">
        <f>IFERROR(VLOOKUP(C921,Deelnemersoverzicht!$C$16:$G$66,6,0),"")</f>
        <v/>
      </c>
      <c r="C921" s="138">
        <f>'Resultaat 4'!C100</f>
        <v>0</v>
      </c>
      <c r="D921" s="247">
        <f>'Resultaat 4'!K100</f>
        <v>0</v>
      </c>
      <c r="E921" s="248">
        <f>'Resultaat 4'!L100</f>
        <v>0</v>
      </c>
      <c r="F921" s="138" t="s">
        <v>265</v>
      </c>
      <c r="G921" s="247">
        <f ca="1">VLOOKUP(C921,Financiering!$AO$7:$AS$57,5,0)*E921</f>
        <v>0</v>
      </c>
      <c r="H921" s="249" t="str">
        <f t="shared" si="14"/>
        <v/>
      </c>
      <c r="I921" s="136" t="str">
        <f>'Resultaat 4'!$B$2</f>
        <v>Resultaat 4</v>
      </c>
      <c r="J921" s="138" t="str">
        <f>Deelnemersoverzicht!$C$6</f>
        <v>[wordt door RVO ingevuld]</v>
      </c>
      <c r="K921" s="259">
        <f>Deelnemersoverzicht!$C$9</f>
        <v>0</v>
      </c>
    </row>
    <row r="922" spans="1:11" x14ac:dyDescent="0.2">
      <c r="A922" s="258">
        <f>'Resultaat 4'!B101</f>
        <v>0</v>
      </c>
      <c r="B922" s="138" t="str">
        <f>IFERROR(VLOOKUP(C922,Deelnemersoverzicht!$C$16:$G$66,6,0),"")</f>
        <v/>
      </c>
      <c r="C922" s="138">
        <f>'Resultaat 4'!C101</f>
        <v>0</v>
      </c>
      <c r="D922" s="247">
        <f>'Resultaat 4'!K101</f>
        <v>0</v>
      </c>
      <c r="E922" s="248">
        <f>'Resultaat 4'!L101</f>
        <v>0</v>
      </c>
      <c r="F922" s="138" t="s">
        <v>265</v>
      </c>
      <c r="G922" s="247">
        <f ca="1">VLOOKUP(C922,Financiering!$AO$7:$AS$57,5,0)*E922</f>
        <v>0</v>
      </c>
      <c r="H922" s="249" t="str">
        <f t="shared" si="14"/>
        <v/>
      </c>
      <c r="I922" s="136" t="str">
        <f>'Resultaat 4'!$B$2</f>
        <v>Resultaat 4</v>
      </c>
      <c r="J922" s="138" t="str">
        <f>Deelnemersoverzicht!$C$6</f>
        <v>[wordt door RVO ingevuld]</v>
      </c>
      <c r="K922" s="259">
        <f>Deelnemersoverzicht!$C$9</f>
        <v>0</v>
      </c>
    </row>
    <row r="923" spans="1:11" x14ac:dyDescent="0.2">
      <c r="A923" s="258">
        <f>'Resultaat 4'!B102</f>
        <v>0</v>
      </c>
      <c r="B923" s="138" t="str">
        <f>IFERROR(VLOOKUP(C923,Deelnemersoverzicht!$C$16:$G$66,6,0),"")</f>
        <v/>
      </c>
      <c r="C923" s="138">
        <f>'Resultaat 4'!C102</f>
        <v>0</v>
      </c>
      <c r="D923" s="247">
        <f>'Resultaat 4'!K102</f>
        <v>0</v>
      </c>
      <c r="E923" s="248">
        <f>'Resultaat 4'!L102</f>
        <v>0</v>
      </c>
      <c r="F923" s="138" t="s">
        <v>265</v>
      </c>
      <c r="G923" s="247">
        <f ca="1">VLOOKUP(C923,Financiering!$AO$7:$AS$57,5,0)*E923</f>
        <v>0</v>
      </c>
      <c r="H923" s="249" t="str">
        <f t="shared" si="14"/>
        <v/>
      </c>
      <c r="I923" s="136" t="str">
        <f>'Resultaat 4'!$B$2</f>
        <v>Resultaat 4</v>
      </c>
      <c r="J923" s="138" t="str">
        <f>Deelnemersoverzicht!$C$6</f>
        <v>[wordt door RVO ingevuld]</v>
      </c>
      <c r="K923" s="259">
        <f>Deelnemersoverzicht!$C$9</f>
        <v>0</v>
      </c>
    </row>
    <row r="924" spans="1:11" x14ac:dyDescent="0.2">
      <c r="A924" s="258">
        <f>'Resultaat 4'!B103</f>
        <v>0</v>
      </c>
      <c r="B924" s="138" t="str">
        <f>IFERROR(VLOOKUP(C924,Deelnemersoverzicht!$C$16:$G$66,6,0),"")</f>
        <v/>
      </c>
      <c r="C924" s="138">
        <f>'Resultaat 4'!C103</f>
        <v>0</v>
      </c>
      <c r="D924" s="247">
        <f>'Resultaat 4'!K103</f>
        <v>0</v>
      </c>
      <c r="E924" s="248">
        <f>'Resultaat 4'!L103</f>
        <v>0</v>
      </c>
      <c r="F924" s="138" t="s">
        <v>265</v>
      </c>
      <c r="G924" s="247">
        <f ca="1">VLOOKUP(C924,Financiering!$AO$7:$AS$57,5,0)*E924</f>
        <v>0</v>
      </c>
      <c r="H924" s="249" t="str">
        <f t="shared" si="14"/>
        <v/>
      </c>
      <c r="I924" s="136" t="str">
        <f>'Resultaat 4'!$B$2</f>
        <v>Resultaat 4</v>
      </c>
      <c r="J924" s="138" t="str">
        <f>Deelnemersoverzicht!$C$6</f>
        <v>[wordt door RVO ingevuld]</v>
      </c>
      <c r="K924" s="259">
        <f>Deelnemersoverzicht!$C$9</f>
        <v>0</v>
      </c>
    </row>
    <row r="925" spans="1:11" x14ac:dyDescent="0.2">
      <c r="A925" s="258">
        <f>'Resultaat 4'!B104</f>
        <v>0</v>
      </c>
      <c r="B925" s="138" t="str">
        <f>IFERROR(VLOOKUP(C925,Deelnemersoverzicht!$C$16:$G$66,6,0),"")</f>
        <v/>
      </c>
      <c r="C925" s="138">
        <f>'Resultaat 4'!C104</f>
        <v>0</v>
      </c>
      <c r="D925" s="247">
        <f>'Resultaat 4'!K104</f>
        <v>0</v>
      </c>
      <c r="E925" s="248">
        <f>'Resultaat 4'!L104</f>
        <v>0</v>
      </c>
      <c r="F925" s="138" t="s">
        <v>265</v>
      </c>
      <c r="G925" s="247">
        <f ca="1">VLOOKUP(C925,Financiering!$AO$7:$AS$57,5,0)*E925</f>
        <v>0</v>
      </c>
      <c r="H925" s="249" t="str">
        <f t="shared" si="14"/>
        <v/>
      </c>
      <c r="I925" s="136" t="str">
        <f>'Resultaat 4'!$B$2</f>
        <v>Resultaat 4</v>
      </c>
      <c r="J925" s="138" t="str">
        <f>Deelnemersoverzicht!$C$6</f>
        <v>[wordt door RVO ingevuld]</v>
      </c>
      <c r="K925" s="259">
        <f>Deelnemersoverzicht!$C$9</f>
        <v>0</v>
      </c>
    </row>
    <row r="926" spans="1:11" x14ac:dyDescent="0.2">
      <c r="A926" s="258">
        <f>'Resultaat 4'!B105</f>
        <v>0</v>
      </c>
      <c r="B926" s="138" t="str">
        <f>IFERROR(VLOOKUP(C926,Deelnemersoverzicht!$C$16:$G$66,6,0),"")</f>
        <v/>
      </c>
      <c r="C926" s="138">
        <f>'Resultaat 4'!C105</f>
        <v>0</v>
      </c>
      <c r="D926" s="247">
        <f>'Resultaat 4'!K105</f>
        <v>0</v>
      </c>
      <c r="E926" s="248">
        <f>'Resultaat 4'!L105</f>
        <v>0</v>
      </c>
      <c r="F926" s="138" t="s">
        <v>265</v>
      </c>
      <c r="G926" s="247">
        <f ca="1">VLOOKUP(C926,Financiering!$AO$7:$AS$57,5,0)*E926</f>
        <v>0</v>
      </c>
      <c r="H926" s="249" t="str">
        <f t="shared" si="14"/>
        <v/>
      </c>
      <c r="I926" s="136" t="str">
        <f>'Resultaat 4'!$B$2</f>
        <v>Resultaat 4</v>
      </c>
      <c r="J926" s="138" t="str">
        <f>Deelnemersoverzicht!$C$6</f>
        <v>[wordt door RVO ingevuld]</v>
      </c>
      <c r="K926" s="259">
        <f>Deelnemersoverzicht!$C$9</f>
        <v>0</v>
      </c>
    </row>
    <row r="927" spans="1:11" x14ac:dyDescent="0.2">
      <c r="A927" s="258">
        <f>'Resultaat 4'!B106</f>
        <v>0</v>
      </c>
      <c r="B927" s="138" t="str">
        <f>IFERROR(VLOOKUP(C927,Deelnemersoverzicht!$C$16:$G$66,6,0),"")</f>
        <v/>
      </c>
      <c r="C927" s="138">
        <f>'Resultaat 4'!C106</f>
        <v>0</v>
      </c>
      <c r="D927" s="247">
        <f>'Resultaat 4'!K106</f>
        <v>0</v>
      </c>
      <c r="E927" s="248">
        <f>'Resultaat 4'!L106</f>
        <v>0</v>
      </c>
      <c r="F927" s="138" t="s">
        <v>265</v>
      </c>
      <c r="G927" s="247">
        <f ca="1">VLOOKUP(C927,Financiering!$AO$7:$AS$57,5,0)*E927</f>
        <v>0</v>
      </c>
      <c r="H927" s="249" t="str">
        <f t="shared" si="14"/>
        <v/>
      </c>
      <c r="I927" s="136" t="str">
        <f>'Resultaat 4'!$B$2</f>
        <v>Resultaat 4</v>
      </c>
      <c r="J927" s="138" t="str">
        <f>Deelnemersoverzicht!$C$6</f>
        <v>[wordt door RVO ingevuld]</v>
      </c>
      <c r="K927" s="259">
        <f>Deelnemersoverzicht!$C$9</f>
        <v>0</v>
      </c>
    </row>
    <row r="928" spans="1:11" x14ac:dyDescent="0.2">
      <c r="A928" s="258">
        <f>'Resultaat 4'!B107</f>
        <v>0</v>
      </c>
      <c r="B928" s="138" t="str">
        <f>IFERROR(VLOOKUP(C928,Deelnemersoverzicht!$C$16:$G$66,6,0),"")</f>
        <v/>
      </c>
      <c r="C928" s="138">
        <f>'Resultaat 4'!C107</f>
        <v>0</v>
      </c>
      <c r="D928" s="247">
        <f>'Resultaat 4'!K107</f>
        <v>0</v>
      </c>
      <c r="E928" s="248">
        <f>'Resultaat 4'!L107</f>
        <v>0</v>
      </c>
      <c r="F928" s="138" t="s">
        <v>265</v>
      </c>
      <c r="G928" s="247">
        <f ca="1">VLOOKUP(C928,Financiering!$AO$7:$AS$57,5,0)*E928</f>
        <v>0</v>
      </c>
      <c r="H928" s="249" t="str">
        <f t="shared" si="14"/>
        <v/>
      </c>
      <c r="I928" s="136" t="str">
        <f>'Resultaat 4'!$B$2</f>
        <v>Resultaat 4</v>
      </c>
      <c r="J928" s="138" t="str">
        <f>Deelnemersoverzicht!$C$6</f>
        <v>[wordt door RVO ingevuld]</v>
      </c>
      <c r="K928" s="259">
        <f>Deelnemersoverzicht!$C$9</f>
        <v>0</v>
      </c>
    </row>
    <row r="929" spans="1:11" x14ac:dyDescent="0.2">
      <c r="A929" s="258">
        <f>'Resultaat 4'!B108</f>
        <v>0</v>
      </c>
      <c r="B929" s="138" t="str">
        <f>IFERROR(VLOOKUP(C929,Deelnemersoverzicht!$C$16:$G$66,6,0),"")</f>
        <v/>
      </c>
      <c r="C929" s="138">
        <f>'Resultaat 4'!C108</f>
        <v>0</v>
      </c>
      <c r="D929" s="247">
        <f>'Resultaat 4'!K108</f>
        <v>0</v>
      </c>
      <c r="E929" s="248">
        <f>'Resultaat 4'!L108</f>
        <v>0</v>
      </c>
      <c r="F929" s="138" t="s">
        <v>265</v>
      </c>
      <c r="G929" s="247">
        <f ca="1">VLOOKUP(C929,Financiering!$AO$7:$AS$57,5,0)*E929</f>
        <v>0</v>
      </c>
      <c r="H929" s="249" t="str">
        <f t="shared" si="14"/>
        <v/>
      </c>
      <c r="I929" s="136" t="str">
        <f>'Resultaat 4'!$B$2</f>
        <v>Resultaat 4</v>
      </c>
      <c r="J929" s="138" t="str">
        <f>Deelnemersoverzicht!$C$6</f>
        <v>[wordt door RVO ingevuld]</v>
      </c>
      <c r="K929" s="259">
        <f>Deelnemersoverzicht!$C$9</f>
        <v>0</v>
      </c>
    </row>
    <row r="930" spans="1:11" x14ac:dyDescent="0.2">
      <c r="A930" s="258">
        <f>'Resultaat 4'!B109</f>
        <v>0</v>
      </c>
      <c r="B930" s="138" t="str">
        <f>IFERROR(VLOOKUP(C930,Deelnemersoverzicht!$C$16:$G$66,6,0),"")</f>
        <v/>
      </c>
      <c r="C930" s="138">
        <f>'Resultaat 4'!C109</f>
        <v>0</v>
      </c>
      <c r="D930" s="247">
        <f>'Resultaat 4'!K109</f>
        <v>0</v>
      </c>
      <c r="E930" s="248">
        <f>'Resultaat 4'!L109</f>
        <v>0</v>
      </c>
      <c r="F930" s="138" t="s">
        <v>265</v>
      </c>
      <c r="G930" s="247">
        <f ca="1">VLOOKUP(C930,Financiering!$AO$7:$AS$57,5,0)*E930</f>
        <v>0</v>
      </c>
      <c r="H930" s="249" t="str">
        <f t="shared" si="14"/>
        <v/>
      </c>
      <c r="I930" s="136" t="str">
        <f>'Resultaat 4'!$B$2</f>
        <v>Resultaat 4</v>
      </c>
      <c r="J930" s="138" t="str">
        <f>Deelnemersoverzicht!$C$6</f>
        <v>[wordt door RVO ingevuld]</v>
      </c>
      <c r="K930" s="259">
        <f>Deelnemersoverzicht!$C$9</f>
        <v>0</v>
      </c>
    </row>
    <row r="931" spans="1:11" x14ac:dyDescent="0.2">
      <c r="A931" s="258">
        <f>'Resultaat 4'!B110</f>
        <v>0</v>
      </c>
      <c r="B931" s="138" t="str">
        <f>IFERROR(VLOOKUP(C931,Deelnemersoverzicht!$C$16:$G$66,6,0),"")</f>
        <v/>
      </c>
      <c r="C931" s="138">
        <f>'Resultaat 4'!C110</f>
        <v>0</v>
      </c>
      <c r="D931" s="247">
        <f>'Resultaat 4'!K110</f>
        <v>0</v>
      </c>
      <c r="E931" s="248">
        <f>'Resultaat 4'!L110</f>
        <v>0</v>
      </c>
      <c r="F931" s="138" t="s">
        <v>265</v>
      </c>
      <c r="G931" s="247">
        <f ca="1">VLOOKUP(C931,Financiering!$AO$7:$AS$57,5,0)*E931</f>
        <v>0</v>
      </c>
      <c r="H931" s="249" t="str">
        <f t="shared" si="14"/>
        <v/>
      </c>
      <c r="I931" s="136" t="str">
        <f>'Resultaat 4'!$B$2</f>
        <v>Resultaat 4</v>
      </c>
      <c r="J931" s="138" t="str">
        <f>Deelnemersoverzicht!$C$6</f>
        <v>[wordt door RVO ingevuld]</v>
      </c>
      <c r="K931" s="259">
        <f>Deelnemersoverzicht!$C$9</f>
        <v>0</v>
      </c>
    </row>
    <row r="932" spans="1:11" x14ac:dyDescent="0.2">
      <c r="A932" s="258">
        <f>'Resultaat 4'!B111</f>
        <v>0</v>
      </c>
      <c r="B932" s="138" t="str">
        <f>IFERROR(VLOOKUP(C932,Deelnemersoverzicht!$C$16:$G$66,6,0),"")</f>
        <v/>
      </c>
      <c r="C932" s="138">
        <f>'Resultaat 4'!C111</f>
        <v>0</v>
      </c>
      <c r="D932" s="247">
        <f>'Resultaat 4'!K111</f>
        <v>0</v>
      </c>
      <c r="E932" s="248">
        <f>'Resultaat 4'!L111</f>
        <v>0</v>
      </c>
      <c r="F932" s="138" t="s">
        <v>265</v>
      </c>
      <c r="G932" s="247">
        <f ca="1">VLOOKUP(C932,Financiering!$AO$7:$AS$57,5,0)*E932</f>
        <v>0</v>
      </c>
      <c r="H932" s="249" t="str">
        <f t="shared" si="14"/>
        <v/>
      </c>
      <c r="I932" s="136" t="str">
        <f>'Resultaat 4'!$B$2</f>
        <v>Resultaat 4</v>
      </c>
      <c r="J932" s="138" t="str">
        <f>Deelnemersoverzicht!$C$6</f>
        <v>[wordt door RVO ingevuld]</v>
      </c>
      <c r="K932" s="259">
        <f>Deelnemersoverzicht!$C$9</f>
        <v>0</v>
      </c>
    </row>
    <row r="933" spans="1:11" x14ac:dyDescent="0.2">
      <c r="A933" s="258">
        <f>'Resultaat 4'!B112</f>
        <v>0</v>
      </c>
      <c r="B933" s="138" t="str">
        <f>IFERROR(VLOOKUP(C933,Deelnemersoverzicht!$C$16:$G$66,6,0),"")</f>
        <v/>
      </c>
      <c r="C933" s="138">
        <f>'Resultaat 4'!C112</f>
        <v>0</v>
      </c>
      <c r="D933" s="247">
        <f>'Resultaat 4'!K112</f>
        <v>0</v>
      </c>
      <c r="E933" s="248">
        <f>'Resultaat 4'!L112</f>
        <v>0</v>
      </c>
      <c r="F933" s="138" t="s">
        <v>265</v>
      </c>
      <c r="G933" s="247">
        <f ca="1">VLOOKUP(C933,Financiering!$AO$7:$AS$57,5,0)*E933</f>
        <v>0</v>
      </c>
      <c r="H933" s="249" t="str">
        <f t="shared" si="14"/>
        <v/>
      </c>
      <c r="I933" s="136" t="str">
        <f>'Resultaat 4'!$B$2</f>
        <v>Resultaat 4</v>
      </c>
      <c r="J933" s="138" t="str">
        <f>Deelnemersoverzicht!$C$6</f>
        <v>[wordt door RVO ingevuld]</v>
      </c>
      <c r="K933" s="259">
        <f>Deelnemersoverzicht!$C$9</f>
        <v>0</v>
      </c>
    </row>
    <row r="934" spans="1:11" x14ac:dyDescent="0.2">
      <c r="A934" s="258">
        <f>'Resultaat 4'!B113</f>
        <v>0</v>
      </c>
      <c r="B934" s="138" t="str">
        <f>IFERROR(VLOOKUP(C934,Deelnemersoverzicht!$C$16:$G$66,6,0),"")</f>
        <v/>
      </c>
      <c r="C934" s="138">
        <f>'Resultaat 4'!C113</f>
        <v>0</v>
      </c>
      <c r="D934" s="247">
        <f>'Resultaat 4'!K113</f>
        <v>0</v>
      </c>
      <c r="E934" s="248">
        <f>'Resultaat 4'!L113</f>
        <v>0</v>
      </c>
      <c r="F934" s="138" t="s">
        <v>265</v>
      </c>
      <c r="G934" s="247">
        <f ca="1">VLOOKUP(C934,Financiering!$AO$7:$AS$57,5,0)*E934</f>
        <v>0</v>
      </c>
      <c r="H934" s="249" t="str">
        <f t="shared" si="14"/>
        <v/>
      </c>
      <c r="I934" s="136" t="str">
        <f>'Resultaat 4'!$B$2</f>
        <v>Resultaat 4</v>
      </c>
      <c r="J934" s="138" t="str">
        <f>Deelnemersoverzicht!$C$6</f>
        <v>[wordt door RVO ingevuld]</v>
      </c>
      <c r="K934" s="259">
        <f>Deelnemersoverzicht!$C$9</f>
        <v>0</v>
      </c>
    </row>
    <row r="935" spans="1:11" x14ac:dyDescent="0.2">
      <c r="A935" s="258">
        <f>'Resultaat 4'!B114</f>
        <v>0</v>
      </c>
      <c r="B935" s="138" t="str">
        <f>IFERROR(VLOOKUP(C935,Deelnemersoverzicht!$C$16:$G$66,6,0),"")</f>
        <v/>
      </c>
      <c r="C935" s="138">
        <f>'Resultaat 4'!C114</f>
        <v>0</v>
      </c>
      <c r="D935" s="247">
        <f>'Resultaat 4'!K114</f>
        <v>0</v>
      </c>
      <c r="E935" s="248">
        <f>'Resultaat 4'!L114</f>
        <v>0</v>
      </c>
      <c r="F935" s="138" t="s">
        <v>265</v>
      </c>
      <c r="G935" s="247">
        <f ca="1">VLOOKUP(C935,Financiering!$AO$7:$AS$57,5,0)*E935</f>
        <v>0</v>
      </c>
      <c r="H935" s="249" t="str">
        <f t="shared" si="14"/>
        <v/>
      </c>
      <c r="I935" s="136" t="str">
        <f>'Resultaat 4'!$B$2</f>
        <v>Resultaat 4</v>
      </c>
      <c r="J935" s="138" t="str">
        <f>Deelnemersoverzicht!$C$6</f>
        <v>[wordt door RVO ingevuld]</v>
      </c>
      <c r="K935" s="259">
        <f>Deelnemersoverzicht!$C$9</f>
        <v>0</v>
      </c>
    </row>
    <row r="936" spans="1:11" x14ac:dyDescent="0.2">
      <c r="A936" s="258">
        <f>'Resultaat 4'!B115</f>
        <v>0</v>
      </c>
      <c r="B936" s="138" t="str">
        <f>IFERROR(VLOOKUP(C936,Deelnemersoverzicht!$C$16:$G$66,6,0),"")</f>
        <v/>
      </c>
      <c r="C936" s="138">
        <f>'Resultaat 4'!C115</f>
        <v>0</v>
      </c>
      <c r="D936" s="247">
        <f>'Resultaat 4'!K115</f>
        <v>0</v>
      </c>
      <c r="E936" s="248">
        <f>'Resultaat 4'!L115</f>
        <v>0</v>
      </c>
      <c r="F936" s="138" t="s">
        <v>265</v>
      </c>
      <c r="G936" s="247">
        <f ca="1">VLOOKUP(C936,Financiering!$AO$7:$AS$57,5,0)*E936</f>
        <v>0</v>
      </c>
      <c r="H936" s="249" t="str">
        <f t="shared" si="14"/>
        <v/>
      </c>
      <c r="I936" s="136" t="str">
        <f>'Resultaat 4'!$B$2</f>
        <v>Resultaat 4</v>
      </c>
      <c r="J936" s="138" t="str">
        <f>Deelnemersoverzicht!$C$6</f>
        <v>[wordt door RVO ingevuld]</v>
      </c>
      <c r="K936" s="259">
        <f>Deelnemersoverzicht!$C$9</f>
        <v>0</v>
      </c>
    </row>
    <row r="937" spans="1:11" x14ac:dyDescent="0.2">
      <c r="A937" s="258">
        <f>'Resultaat 4'!B116</f>
        <v>0</v>
      </c>
      <c r="B937" s="138" t="str">
        <f>IFERROR(VLOOKUP(C937,Deelnemersoverzicht!$C$16:$G$66,6,0),"")</f>
        <v/>
      </c>
      <c r="C937" s="138">
        <f>'Resultaat 4'!C116</f>
        <v>0</v>
      </c>
      <c r="D937" s="247">
        <f>'Resultaat 4'!K116</f>
        <v>0</v>
      </c>
      <c r="E937" s="248">
        <f>'Resultaat 4'!L116</f>
        <v>0</v>
      </c>
      <c r="F937" s="138" t="s">
        <v>265</v>
      </c>
      <c r="G937" s="247">
        <f ca="1">VLOOKUP(C937,Financiering!$AO$7:$AS$57,5,0)*E937</f>
        <v>0</v>
      </c>
      <c r="H937" s="249" t="str">
        <f t="shared" si="14"/>
        <v/>
      </c>
      <c r="I937" s="136" t="str">
        <f>'Resultaat 4'!$B$2</f>
        <v>Resultaat 4</v>
      </c>
      <c r="J937" s="138" t="str">
        <f>Deelnemersoverzicht!$C$6</f>
        <v>[wordt door RVO ingevuld]</v>
      </c>
      <c r="K937" s="259">
        <f>Deelnemersoverzicht!$C$9</f>
        <v>0</v>
      </c>
    </row>
    <row r="938" spans="1:11" x14ac:dyDescent="0.2">
      <c r="A938" s="258">
        <f>'Resultaat 4'!B117</f>
        <v>0</v>
      </c>
      <c r="B938" s="138" t="str">
        <f>IFERROR(VLOOKUP(C938,Deelnemersoverzicht!$C$16:$G$66,6,0),"")</f>
        <v/>
      </c>
      <c r="C938" s="138">
        <f>'Resultaat 4'!C117</f>
        <v>0</v>
      </c>
      <c r="D938" s="247">
        <f>'Resultaat 4'!K117</f>
        <v>0</v>
      </c>
      <c r="E938" s="248">
        <f>'Resultaat 4'!L117</f>
        <v>0</v>
      </c>
      <c r="F938" s="138" t="s">
        <v>265</v>
      </c>
      <c r="G938" s="247">
        <f ca="1">VLOOKUP(C938,Financiering!$AO$7:$AS$57,5,0)*E938</f>
        <v>0</v>
      </c>
      <c r="H938" s="249" t="str">
        <f t="shared" si="14"/>
        <v/>
      </c>
      <c r="I938" s="136" t="str">
        <f>'Resultaat 4'!$B$2</f>
        <v>Resultaat 4</v>
      </c>
      <c r="J938" s="138" t="str">
        <f>Deelnemersoverzicht!$C$6</f>
        <v>[wordt door RVO ingevuld]</v>
      </c>
      <c r="K938" s="259">
        <f>Deelnemersoverzicht!$C$9</f>
        <v>0</v>
      </c>
    </row>
    <row r="939" spans="1:11" x14ac:dyDescent="0.2">
      <c r="A939" s="258">
        <f>'Resultaat 4'!B118</f>
        <v>0</v>
      </c>
      <c r="B939" s="138" t="str">
        <f>IFERROR(VLOOKUP(C939,Deelnemersoverzicht!$C$16:$G$66,6,0),"")</f>
        <v/>
      </c>
      <c r="C939" s="138">
        <f>'Resultaat 4'!C118</f>
        <v>0</v>
      </c>
      <c r="D939" s="247">
        <f>'Resultaat 4'!K118</f>
        <v>0</v>
      </c>
      <c r="E939" s="248">
        <f>'Resultaat 4'!L118</f>
        <v>0</v>
      </c>
      <c r="F939" s="138" t="s">
        <v>265</v>
      </c>
      <c r="G939" s="247">
        <f ca="1">VLOOKUP(C939,Financiering!$AO$7:$AS$57,5,0)*E939</f>
        <v>0</v>
      </c>
      <c r="H939" s="249" t="str">
        <f t="shared" si="14"/>
        <v/>
      </c>
      <c r="I939" s="136" t="str">
        <f>'Resultaat 4'!$B$2</f>
        <v>Resultaat 4</v>
      </c>
      <c r="J939" s="138" t="str">
        <f>Deelnemersoverzicht!$C$6</f>
        <v>[wordt door RVO ingevuld]</v>
      </c>
      <c r="K939" s="259">
        <f>Deelnemersoverzicht!$C$9</f>
        <v>0</v>
      </c>
    </row>
    <row r="940" spans="1:11" x14ac:dyDescent="0.2">
      <c r="A940" s="258">
        <f>'Resultaat 4'!B119</f>
        <v>0</v>
      </c>
      <c r="B940" s="138" t="str">
        <f>IFERROR(VLOOKUP(C940,Deelnemersoverzicht!$C$16:$G$66,6,0),"")</f>
        <v/>
      </c>
      <c r="C940" s="138">
        <f>'Resultaat 4'!C119</f>
        <v>0</v>
      </c>
      <c r="D940" s="247">
        <f>'Resultaat 4'!K119</f>
        <v>0</v>
      </c>
      <c r="E940" s="248">
        <f>'Resultaat 4'!L119</f>
        <v>0</v>
      </c>
      <c r="F940" s="138" t="s">
        <v>265</v>
      </c>
      <c r="G940" s="247">
        <f ca="1">VLOOKUP(C940,Financiering!$AO$7:$AS$57,5,0)*E940</f>
        <v>0</v>
      </c>
      <c r="H940" s="249" t="str">
        <f t="shared" si="14"/>
        <v/>
      </c>
      <c r="I940" s="136" t="str">
        <f>'Resultaat 4'!$B$2</f>
        <v>Resultaat 4</v>
      </c>
      <c r="J940" s="138" t="str">
        <f>Deelnemersoverzicht!$C$6</f>
        <v>[wordt door RVO ingevuld]</v>
      </c>
      <c r="K940" s="259">
        <f>Deelnemersoverzicht!$C$9</f>
        <v>0</v>
      </c>
    </row>
    <row r="941" spans="1:11" x14ac:dyDescent="0.2">
      <c r="A941" s="258">
        <f>'Resultaat 4'!B120</f>
        <v>0</v>
      </c>
      <c r="B941" s="138" t="str">
        <f>IFERROR(VLOOKUP(C941,Deelnemersoverzicht!$C$16:$G$66,6,0),"")</f>
        <v/>
      </c>
      <c r="C941" s="138">
        <f>'Resultaat 4'!C120</f>
        <v>0</v>
      </c>
      <c r="D941" s="247">
        <f>'Resultaat 4'!K120</f>
        <v>0</v>
      </c>
      <c r="E941" s="248">
        <f>'Resultaat 4'!L120</f>
        <v>0</v>
      </c>
      <c r="F941" s="138" t="s">
        <v>265</v>
      </c>
      <c r="G941" s="247">
        <f ca="1">VLOOKUP(C941,Financiering!$AO$7:$AS$57,5,0)*E941</f>
        <v>0</v>
      </c>
      <c r="H941" s="249" t="str">
        <f t="shared" si="14"/>
        <v/>
      </c>
      <c r="I941" s="136" t="str">
        <f>'Resultaat 4'!$B$2</f>
        <v>Resultaat 4</v>
      </c>
      <c r="J941" s="138" t="str">
        <f>Deelnemersoverzicht!$C$6</f>
        <v>[wordt door RVO ingevuld]</v>
      </c>
      <c r="K941" s="259">
        <f>Deelnemersoverzicht!$C$9</f>
        <v>0</v>
      </c>
    </row>
    <row r="942" spans="1:11" x14ac:dyDescent="0.2">
      <c r="A942" s="258">
        <f>'Resultaat 4'!B121</f>
        <v>0</v>
      </c>
      <c r="B942" s="138" t="str">
        <f>IFERROR(VLOOKUP(C942,Deelnemersoverzicht!$C$16:$G$66,6,0),"")</f>
        <v/>
      </c>
      <c r="C942" s="138">
        <f>'Resultaat 4'!C121</f>
        <v>0</v>
      </c>
      <c r="D942" s="247">
        <f>'Resultaat 4'!K121</f>
        <v>0</v>
      </c>
      <c r="E942" s="248">
        <f>'Resultaat 4'!L121</f>
        <v>0</v>
      </c>
      <c r="F942" s="138" t="s">
        <v>265</v>
      </c>
      <c r="G942" s="247">
        <f ca="1">VLOOKUP(C942,Financiering!$AO$7:$AS$57,5,0)*E942</f>
        <v>0</v>
      </c>
      <c r="H942" s="249" t="str">
        <f t="shared" si="14"/>
        <v/>
      </c>
      <c r="I942" s="136" t="str">
        <f>'Resultaat 4'!$B$2</f>
        <v>Resultaat 4</v>
      </c>
      <c r="J942" s="138" t="str">
        <f>Deelnemersoverzicht!$C$6</f>
        <v>[wordt door RVO ingevuld]</v>
      </c>
      <c r="K942" s="259">
        <f>Deelnemersoverzicht!$C$9</f>
        <v>0</v>
      </c>
    </row>
    <row r="943" spans="1:11" x14ac:dyDescent="0.2">
      <c r="A943" s="258">
        <f>'Resultaat 4'!B122</f>
        <v>0</v>
      </c>
      <c r="B943" s="138" t="str">
        <f>IFERROR(VLOOKUP(C943,Deelnemersoverzicht!$C$16:$G$66,6,0),"")</f>
        <v/>
      </c>
      <c r="C943" s="138">
        <f>'Resultaat 4'!C122</f>
        <v>0</v>
      </c>
      <c r="D943" s="247">
        <f>'Resultaat 4'!K122</f>
        <v>0</v>
      </c>
      <c r="E943" s="248">
        <f>'Resultaat 4'!L122</f>
        <v>0</v>
      </c>
      <c r="F943" s="138" t="s">
        <v>265</v>
      </c>
      <c r="G943" s="247">
        <f ca="1">VLOOKUP(C943,Financiering!$AO$7:$AS$57,5,0)*E943</f>
        <v>0</v>
      </c>
      <c r="H943" s="249" t="str">
        <f t="shared" si="14"/>
        <v/>
      </c>
      <c r="I943" s="136" t="str">
        <f>'Resultaat 4'!$B$2</f>
        <v>Resultaat 4</v>
      </c>
      <c r="J943" s="138" t="str">
        <f>Deelnemersoverzicht!$C$6</f>
        <v>[wordt door RVO ingevuld]</v>
      </c>
      <c r="K943" s="259">
        <f>Deelnemersoverzicht!$C$9</f>
        <v>0</v>
      </c>
    </row>
    <row r="944" spans="1:11" x14ac:dyDescent="0.2">
      <c r="A944" s="258">
        <f>'Resultaat 4'!B123</f>
        <v>0</v>
      </c>
      <c r="B944" s="138" t="str">
        <f>IFERROR(VLOOKUP(C944,Deelnemersoverzicht!$C$16:$G$66,6,0),"")</f>
        <v/>
      </c>
      <c r="C944" s="138">
        <f>'Resultaat 4'!C123</f>
        <v>0</v>
      </c>
      <c r="D944" s="247">
        <f>'Resultaat 4'!K123</f>
        <v>0</v>
      </c>
      <c r="E944" s="248">
        <f>'Resultaat 4'!L123</f>
        <v>0</v>
      </c>
      <c r="F944" s="138" t="s">
        <v>265</v>
      </c>
      <c r="G944" s="247">
        <f ca="1">VLOOKUP(C944,Financiering!$AO$7:$AS$57,5,0)*E944</f>
        <v>0</v>
      </c>
      <c r="H944" s="249" t="str">
        <f t="shared" si="14"/>
        <v/>
      </c>
      <c r="I944" s="136" t="str">
        <f>'Resultaat 4'!$B$2</f>
        <v>Resultaat 4</v>
      </c>
      <c r="J944" s="138" t="str">
        <f>Deelnemersoverzicht!$C$6</f>
        <v>[wordt door RVO ingevuld]</v>
      </c>
      <c r="K944" s="259">
        <f>Deelnemersoverzicht!$C$9</f>
        <v>0</v>
      </c>
    </row>
    <row r="945" spans="1:11" x14ac:dyDescent="0.2">
      <c r="A945" s="258">
        <f>'Resultaat 4'!B124</f>
        <v>0</v>
      </c>
      <c r="B945" s="138" t="str">
        <f>IFERROR(VLOOKUP(C945,Deelnemersoverzicht!$C$16:$G$66,6,0),"")</f>
        <v/>
      </c>
      <c r="C945" s="138">
        <f>'Resultaat 4'!C124</f>
        <v>0</v>
      </c>
      <c r="D945" s="247">
        <f>'Resultaat 4'!K124</f>
        <v>0</v>
      </c>
      <c r="E945" s="248">
        <f>'Resultaat 4'!L124</f>
        <v>0</v>
      </c>
      <c r="F945" s="138" t="s">
        <v>265</v>
      </c>
      <c r="G945" s="247">
        <f ca="1">VLOOKUP(C945,Financiering!$AO$7:$AS$57,5,0)*E945</f>
        <v>0</v>
      </c>
      <c r="H945" s="249" t="str">
        <f t="shared" si="14"/>
        <v/>
      </c>
      <c r="I945" s="136" t="str">
        <f>'Resultaat 4'!$B$2</f>
        <v>Resultaat 4</v>
      </c>
      <c r="J945" s="138" t="str">
        <f>Deelnemersoverzicht!$C$6</f>
        <v>[wordt door RVO ingevuld]</v>
      </c>
      <c r="K945" s="259">
        <f>Deelnemersoverzicht!$C$9</f>
        <v>0</v>
      </c>
    </row>
    <row r="946" spans="1:11" x14ac:dyDescent="0.2">
      <c r="A946" s="258">
        <f>'Resultaat 4'!B125</f>
        <v>0</v>
      </c>
      <c r="B946" s="138" t="str">
        <f>IFERROR(VLOOKUP(C946,Deelnemersoverzicht!$C$16:$G$66,6,0),"")</f>
        <v/>
      </c>
      <c r="C946" s="138">
        <f>'Resultaat 4'!C125</f>
        <v>0</v>
      </c>
      <c r="D946" s="247">
        <f>'Resultaat 4'!K125</f>
        <v>0</v>
      </c>
      <c r="E946" s="248">
        <f>'Resultaat 4'!L125</f>
        <v>0</v>
      </c>
      <c r="F946" s="138" t="s">
        <v>265</v>
      </c>
      <c r="G946" s="247">
        <f ca="1">VLOOKUP(C946,Financiering!$AO$7:$AS$57,5,0)*E946</f>
        <v>0</v>
      </c>
      <c r="H946" s="249" t="str">
        <f t="shared" si="14"/>
        <v/>
      </c>
      <c r="I946" s="136" t="str">
        <f>'Resultaat 4'!$B$2</f>
        <v>Resultaat 4</v>
      </c>
      <c r="J946" s="138" t="str">
        <f>Deelnemersoverzicht!$C$6</f>
        <v>[wordt door RVO ingevuld]</v>
      </c>
      <c r="K946" s="259">
        <f>Deelnemersoverzicht!$C$9</f>
        <v>0</v>
      </c>
    </row>
    <row r="947" spans="1:11" x14ac:dyDescent="0.2">
      <c r="A947" s="258">
        <f>'Resultaat 4'!B126</f>
        <v>0</v>
      </c>
      <c r="B947" s="138" t="str">
        <f>IFERROR(VLOOKUP(C947,Deelnemersoverzicht!$C$16:$G$66,6,0),"")</f>
        <v/>
      </c>
      <c r="C947" s="138">
        <f>'Resultaat 4'!C126</f>
        <v>0</v>
      </c>
      <c r="D947" s="247">
        <f>'Resultaat 4'!K126</f>
        <v>0</v>
      </c>
      <c r="E947" s="248">
        <f>'Resultaat 4'!L126</f>
        <v>0</v>
      </c>
      <c r="F947" s="138" t="s">
        <v>265</v>
      </c>
      <c r="G947" s="247">
        <f ca="1">VLOOKUP(C947,Financiering!$AO$7:$AS$57,5,0)*E947</f>
        <v>0</v>
      </c>
      <c r="H947" s="249" t="str">
        <f t="shared" si="14"/>
        <v/>
      </c>
      <c r="I947" s="136" t="str">
        <f>'Resultaat 4'!$B$2</f>
        <v>Resultaat 4</v>
      </c>
      <c r="J947" s="138" t="str">
        <f>Deelnemersoverzicht!$C$6</f>
        <v>[wordt door RVO ingevuld]</v>
      </c>
      <c r="K947" s="259">
        <f>Deelnemersoverzicht!$C$9</f>
        <v>0</v>
      </c>
    </row>
    <row r="948" spans="1:11" x14ac:dyDescent="0.2">
      <c r="A948" s="258">
        <f>'Resultaat 4'!B127</f>
        <v>0</v>
      </c>
      <c r="B948" s="138" t="str">
        <f>IFERROR(VLOOKUP(C948,Deelnemersoverzicht!$C$16:$G$66,6,0),"")</f>
        <v/>
      </c>
      <c r="C948" s="138">
        <f>'Resultaat 4'!C127</f>
        <v>0</v>
      </c>
      <c r="D948" s="247">
        <f>'Resultaat 4'!K127</f>
        <v>0</v>
      </c>
      <c r="E948" s="248">
        <f>'Resultaat 4'!L127</f>
        <v>0</v>
      </c>
      <c r="F948" s="138" t="s">
        <v>265</v>
      </c>
      <c r="G948" s="247">
        <f ca="1">VLOOKUP(C948,Financiering!$AO$7:$AS$57,5,0)*E948</f>
        <v>0</v>
      </c>
      <c r="H948" s="249" t="str">
        <f t="shared" si="14"/>
        <v/>
      </c>
      <c r="I948" s="136" t="str">
        <f>'Resultaat 4'!$B$2</f>
        <v>Resultaat 4</v>
      </c>
      <c r="J948" s="138" t="str">
        <f>Deelnemersoverzicht!$C$6</f>
        <v>[wordt door RVO ingevuld]</v>
      </c>
      <c r="K948" s="259">
        <f>Deelnemersoverzicht!$C$9</f>
        <v>0</v>
      </c>
    </row>
    <row r="949" spans="1:11" x14ac:dyDescent="0.2">
      <c r="A949" s="258">
        <f>'Resultaat 4'!B128</f>
        <v>0</v>
      </c>
      <c r="B949" s="138" t="str">
        <f>IFERROR(VLOOKUP(C949,Deelnemersoverzicht!$C$16:$G$66,6,0),"")</f>
        <v/>
      </c>
      <c r="C949" s="138">
        <f>'Resultaat 4'!C128</f>
        <v>0</v>
      </c>
      <c r="D949" s="247">
        <f>'Resultaat 4'!K128</f>
        <v>0</v>
      </c>
      <c r="E949" s="248">
        <f>'Resultaat 4'!L128</f>
        <v>0</v>
      </c>
      <c r="F949" s="138" t="s">
        <v>265</v>
      </c>
      <c r="G949" s="247">
        <f ca="1">VLOOKUP(C949,Financiering!$AO$7:$AS$57,5,0)*E949</f>
        <v>0</v>
      </c>
      <c r="H949" s="249" t="str">
        <f t="shared" si="14"/>
        <v/>
      </c>
      <c r="I949" s="136" t="str">
        <f>'Resultaat 4'!$B$2</f>
        <v>Resultaat 4</v>
      </c>
      <c r="J949" s="138" t="str">
        <f>Deelnemersoverzicht!$C$6</f>
        <v>[wordt door RVO ingevuld]</v>
      </c>
      <c r="K949" s="259">
        <f>Deelnemersoverzicht!$C$9</f>
        <v>0</v>
      </c>
    </row>
    <row r="950" spans="1:11" x14ac:dyDescent="0.2">
      <c r="A950" s="258">
        <f>'Resultaat 4'!B129</f>
        <v>0</v>
      </c>
      <c r="B950" s="138" t="str">
        <f>IFERROR(VLOOKUP(C950,Deelnemersoverzicht!$C$16:$G$66,6,0),"")</f>
        <v/>
      </c>
      <c r="C950" s="138">
        <f>'Resultaat 4'!C129</f>
        <v>0</v>
      </c>
      <c r="D950" s="247">
        <f>'Resultaat 4'!K129</f>
        <v>0</v>
      </c>
      <c r="E950" s="248">
        <f>'Resultaat 4'!L129</f>
        <v>0</v>
      </c>
      <c r="F950" s="138" t="s">
        <v>265</v>
      </c>
      <c r="G950" s="247">
        <f ca="1">VLOOKUP(C950,Financiering!$AO$7:$AS$57,5,0)*E950</f>
        <v>0</v>
      </c>
      <c r="H950" s="249" t="str">
        <f t="shared" si="14"/>
        <v/>
      </c>
      <c r="I950" s="136" t="str">
        <f>'Resultaat 4'!$B$2</f>
        <v>Resultaat 4</v>
      </c>
      <c r="J950" s="138" t="str">
        <f>Deelnemersoverzicht!$C$6</f>
        <v>[wordt door RVO ingevuld]</v>
      </c>
      <c r="K950" s="259">
        <f>Deelnemersoverzicht!$C$9</f>
        <v>0</v>
      </c>
    </row>
    <row r="951" spans="1:11" x14ac:dyDescent="0.2">
      <c r="A951" s="258">
        <f>'Resultaat 4'!B130</f>
        <v>0</v>
      </c>
      <c r="B951" s="138" t="str">
        <f>IFERROR(VLOOKUP(C951,Deelnemersoverzicht!$C$16:$G$66,6,0),"")</f>
        <v/>
      </c>
      <c r="C951" s="138">
        <f>'Resultaat 4'!C130</f>
        <v>0</v>
      </c>
      <c r="D951" s="247">
        <f>'Resultaat 4'!K130</f>
        <v>0</v>
      </c>
      <c r="E951" s="248">
        <f>'Resultaat 4'!L130</f>
        <v>0</v>
      </c>
      <c r="F951" s="138" t="s">
        <v>265</v>
      </c>
      <c r="G951" s="247">
        <f ca="1">VLOOKUP(C951,Financiering!$AO$7:$AS$57,5,0)*E951</f>
        <v>0</v>
      </c>
      <c r="H951" s="249" t="str">
        <f t="shared" si="14"/>
        <v/>
      </c>
      <c r="I951" s="136" t="str">
        <f>'Resultaat 4'!$B$2</f>
        <v>Resultaat 4</v>
      </c>
      <c r="J951" s="138" t="str">
        <f>Deelnemersoverzicht!$C$6</f>
        <v>[wordt door RVO ingevuld]</v>
      </c>
      <c r="K951" s="259">
        <f>Deelnemersoverzicht!$C$9</f>
        <v>0</v>
      </c>
    </row>
    <row r="952" spans="1:11" x14ac:dyDescent="0.2">
      <c r="A952" s="258">
        <f>'Resultaat 4'!B131</f>
        <v>0</v>
      </c>
      <c r="B952" s="138" t="str">
        <f>IFERROR(VLOOKUP(C952,Deelnemersoverzicht!$C$16:$G$66,6,0),"")</f>
        <v/>
      </c>
      <c r="C952" s="138">
        <f>'Resultaat 4'!C131</f>
        <v>0</v>
      </c>
      <c r="D952" s="247">
        <f>'Resultaat 4'!K131</f>
        <v>0</v>
      </c>
      <c r="E952" s="248">
        <f>'Resultaat 4'!L131</f>
        <v>0</v>
      </c>
      <c r="F952" s="138" t="s">
        <v>265</v>
      </c>
      <c r="G952" s="247">
        <f ca="1">VLOOKUP(C952,Financiering!$AO$7:$AS$57,5,0)*E952</f>
        <v>0</v>
      </c>
      <c r="H952" s="249" t="str">
        <f t="shared" si="14"/>
        <v/>
      </c>
      <c r="I952" s="136" t="str">
        <f>'Resultaat 4'!$B$2</f>
        <v>Resultaat 4</v>
      </c>
      <c r="J952" s="138" t="str">
        <f>Deelnemersoverzicht!$C$6</f>
        <v>[wordt door RVO ingevuld]</v>
      </c>
      <c r="K952" s="259">
        <f>Deelnemersoverzicht!$C$9</f>
        <v>0</v>
      </c>
    </row>
    <row r="953" spans="1:11" x14ac:dyDescent="0.2">
      <c r="A953" s="258">
        <f>'Resultaat 4'!B132</f>
        <v>0</v>
      </c>
      <c r="B953" s="138" t="str">
        <f>IFERROR(VLOOKUP(C953,Deelnemersoverzicht!$C$16:$G$66,6,0),"")</f>
        <v/>
      </c>
      <c r="C953" s="138">
        <f>'Resultaat 4'!C132</f>
        <v>0</v>
      </c>
      <c r="D953" s="247">
        <f>'Resultaat 4'!K132</f>
        <v>0</v>
      </c>
      <c r="E953" s="248">
        <f>'Resultaat 4'!L132</f>
        <v>0</v>
      </c>
      <c r="F953" s="138" t="s">
        <v>265</v>
      </c>
      <c r="G953" s="247">
        <f ca="1">VLOOKUP(C953,Financiering!$AO$7:$AS$57,5,0)*E953</f>
        <v>0</v>
      </c>
      <c r="H953" s="249" t="str">
        <f t="shared" si="14"/>
        <v/>
      </c>
      <c r="I953" s="136" t="str">
        <f>'Resultaat 4'!$B$2</f>
        <v>Resultaat 4</v>
      </c>
      <c r="J953" s="138" t="str">
        <f>Deelnemersoverzicht!$C$6</f>
        <v>[wordt door RVO ingevuld]</v>
      </c>
      <c r="K953" s="259">
        <f>Deelnemersoverzicht!$C$9</f>
        <v>0</v>
      </c>
    </row>
    <row r="954" spans="1:11" x14ac:dyDescent="0.2">
      <c r="A954" s="258">
        <f>'Resultaat 4'!B133</f>
        <v>0</v>
      </c>
      <c r="B954" s="138" t="str">
        <f>IFERROR(VLOOKUP(C954,Deelnemersoverzicht!$C$16:$G$66,6,0),"")</f>
        <v/>
      </c>
      <c r="C954" s="138">
        <f>'Resultaat 4'!C133</f>
        <v>0</v>
      </c>
      <c r="D954" s="247">
        <f>'Resultaat 4'!K133</f>
        <v>0</v>
      </c>
      <c r="E954" s="248">
        <f>'Resultaat 4'!L133</f>
        <v>0</v>
      </c>
      <c r="F954" s="138" t="s">
        <v>265</v>
      </c>
      <c r="G954" s="247">
        <f ca="1">VLOOKUP(C954,Financiering!$AO$7:$AS$57,5,0)*E954</f>
        <v>0</v>
      </c>
      <c r="H954" s="249" t="str">
        <f t="shared" si="14"/>
        <v/>
      </c>
      <c r="I954" s="136" t="str">
        <f>'Resultaat 4'!$B$2</f>
        <v>Resultaat 4</v>
      </c>
      <c r="J954" s="138" t="str">
        <f>Deelnemersoverzicht!$C$6</f>
        <v>[wordt door RVO ingevuld]</v>
      </c>
      <c r="K954" s="259">
        <f>Deelnemersoverzicht!$C$9</f>
        <v>0</v>
      </c>
    </row>
    <row r="955" spans="1:11" x14ac:dyDescent="0.2">
      <c r="A955" s="258">
        <f>'Resultaat 4'!B134</f>
        <v>0</v>
      </c>
      <c r="B955" s="138" t="str">
        <f>IFERROR(VLOOKUP(C955,Deelnemersoverzicht!$C$16:$G$66,6,0),"")</f>
        <v/>
      </c>
      <c r="C955" s="138">
        <f>'Resultaat 4'!C134</f>
        <v>0</v>
      </c>
      <c r="D955" s="247">
        <f>'Resultaat 4'!K134</f>
        <v>0</v>
      </c>
      <c r="E955" s="248">
        <f>'Resultaat 4'!L134</f>
        <v>0</v>
      </c>
      <c r="F955" s="138" t="s">
        <v>265</v>
      </c>
      <c r="G955" s="247">
        <f ca="1">VLOOKUP(C955,Financiering!$AO$7:$AS$57,5,0)*E955</f>
        <v>0</v>
      </c>
      <c r="H955" s="249" t="str">
        <f t="shared" si="14"/>
        <v/>
      </c>
      <c r="I955" s="136" t="str">
        <f>'Resultaat 4'!$B$2</f>
        <v>Resultaat 4</v>
      </c>
      <c r="J955" s="138" t="str">
        <f>Deelnemersoverzicht!$C$6</f>
        <v>[wordt door RVO ingevuld]</v>
      </c>
      <c r="K955" s="259">
        <f>Deelnemersoverzicht!$C$9</f>
        <v>0</v>
      </c>
    </row>
    <row r="956" spans="1:11" x14ac:dyDescent="0.2">
      <c r="A956" s="258">
        <f>'Resultaat 4'!B135</f>
        <v>0</v>
      </c>
      <c r="B956" s="138" t="str">
        <f>IFERROR(VLOOKUP(C956,Deelnemersoverzicht!$C$16:$G$66,6,0),"")</f>
        <v/>
      </c>
      <c r="C956" s="138">
        <f>'Resultaat 4'!C135</f>
        <v>0</v>
      </c>
      <c r="D956" s="247">
        <f>'Resultaat 4'!K135</f>
        <v>0</v>
      </c>
      <c r="E956" s="248">
        <f>'Resultaat 4'!L135</f>
        <v>0</v>
      </c>
      <c r="F956" s="138" t="s">
        <v>265</v>
      </c>
      <c r="G956" s="247">
        <f ca="1">VLOOKUP(C956,Financiering!$AO$7:$AS$57,5,0)*E956</f>
        <v>0</v>
      </c>
      <c r="H956" s="249" t="str">
        <f t="shared" si="14"/>
        <v/>
      </c>
      <c r="I956" s="136" t="str">
        <f>'Resultaat 4'!$B$2</f>
        <v>Resultaat 4</v>
      </c>
      <c r="J956" s="138" t="str">
        <f>Deelnemersoverzicht!$C$6</f>
        <v>[wordt door RVO ingevuld]</v>
      </c>
      <c r="K956" s="259">
        <f>Deelnemersoverzicht!$C$9</f>
        <v>0</v>
      </c>
    </row>
    <row r="957" spans="1:11" x14ac:dyDescent="0.2">
      <c r="A957" s="258">
        <f>'Resultaat 4'!B136</f>
        <v>0</v>
      </c>
      <c r="B957" s="138" t="str">
        <f>IFERROR(VLOOKUP(C957,Deelnemersoverzicht!$C$16:$G$66,6,0),"")</f>
        <v/>
      </c>
      <c r="C957" s="138">
        <f>'Resultaat 4'!C136</f>
        <v>0</v>
      </c>
      <c r="D957" s="247">
        <f>'Resultaat 4'!K136</f>
        <v>0</v>
      </c>
      <c r="E957" s="248">
        <f>'Resultaat 4'!L136</f>
        <v>0</v>
      </c>
      <c r="F957" s="138" t="s">
        <v>265</v>
      </c>
      <c r="G957" s="247">
        <f ca="1">VLOOKUP(C957,Financiering!$AO$7:$AS$57,5,0)*E957</f>
        <v>0</v>
      </c>
      <c r="H957" s="249" t="str">
        <f t="shared" si="14"/>
        <v/>
      </c>
      <c r="I957" s="136" t="str">
        <f>'Resultaat 4'!$B$2</f>
        <v>Resultaat 4</v>
      </c>
      <c r="J957" s="138" t="str">
        <f>Deelnemersoverzicht!$C$6</f>
        <v>[wordt door RVO ingevuld]</v>
      </c>
      <c r="K957" s="259">
        <f>Deelnemersoverzicht!$C$9</f>
        <v>0</v>
      </c>
    </row>
    <row r="958" spans="1:11" x14ac:dyDescent="0.2">
      <c r="A958" s="258">
        <f>'Resultaat 4'!B137</f>
        <v>0</v>
      </c>
      <c r="B958" s="138" t="str">
        <f>IFERROR(VLOOKUP(C958,Deelnemersoverzicht!$C$16:$G$66,6,0),"")</f>
        <v/>
      </c>
      <c r="C958" s="138">
        <f>'Resultaat 4'!C137</f>
        <v>0</v>
      </c>
      <c r="D958" s="247">
        <f>'Resultaat 4'!K137</f>
        <v>0</v>
      </c>
      <c r="E958" s="248">
        <f>'Resultaat 4'!L137</f>
        <v>0</v>
      </c>
      <c r="F958" s="138" t="s">
        <v>265</v>
      </c>
      <c r="G958" s="247">
        <f ca="1">VLOOKUP(C958,Financiering!$AO$7:$AS$57,5,0)*E958</f>
        <v>0</v>
      </c>
      <c r="H958" s="249" t="str">
        <f t="shared" si="14"/>
        <v/>
      </c>
      <c r="I958" s="136" t="str">
        <f>'Resultaat 4'!$B$2</f>
        <v>Resultaat 4</v>
      </c>
      <c r="J958" s="138" t="str">
        <f>Deelnemersoverzicht!$C$6</f>
        <v>[wordt door RVO ingevuld]</v>
      </c>
      <c r="K958" s="259">
        <f>Deelnemersoverzicht!$C$9</f>
        <v>0</v>
      </c>
    </row>
    <row r="959" spans="1:11" x14ac:dyDescent="0.2">
      <c r="A959" s="258">
        <f>'Resultaat 4'!B138</f>
        <v>0</v>
      </c>
      <c r="B959" s="138" t="str">
        <f>IFERROR(VLOOKUP(C959,Deelnemersoverzicht!$C$16:$G$66,6,0),"")</f>
        <v/>
      </c>
      <c r="C959" s="138">
        <f>'Resultaat 4'!C138</f>
        <v>0</v>
      </c>
      <c r="D959" s="247">
        <f>'Resultaat 4'!K138</f>
        <v>0</v>
      </c>
      <c r="E959" s="248">
        <f>'Resultaat 4'!L138</f>
        <v>0</v>
      </c>
      <c r="F959" s="138" t="s">
        <v>265</v>
      </c>
      <c r="G959" s="247">
        <f ca="1">VLOOKUP(C959,Financiering!$AO$7:$AS$57,5,0)*E959</f>
        <v>0</v>
      </c>
      <c r="H959" s="249" t="str">
        <f t="shared" si="14"/>
        <v/>
      </c>
      <c r="I959" s="136" t="str">
        <f>'Resultaat 4'!$B$2</f>
        <v>Resultaat 4</v>
      </c>
      <c r="J959" s="138" t="str">
        <f>Deelnemersoverzicht!$C$6</f>
        <v>[wordt door RVO ingevuld]</v>
      </c>
      <c r="K959" s="259">
        <f>Deelnemersoverzicht!$C$9</f>
        <v>0</v>
      </c>
    </row>
    <row r="960" spans="1:11" x14ac:dyDescent="0.2">
      <c r="A960" s="258">
        <f>'Resultaat 4'!B139</f>
        <v>0</v>
      </c>
      <c r="B960" s="138" t="str">
        <f>IFERROR(VLOOKUP(C960,Deelnemersoverzicht!$C$16:$G$66,6,0),"")</f>
        <v/>
      </c>
      <c r="C960" s="138">
        <f>'Resultaat 4'!C139</f>
        <v>0</v>
      </c>
      <c r="D960" s="247">
        <f>'Resultaat 4'!K139</f>
        <v>0</v>
      </c>
      <c r="E960" s="248">
        <f>'Resultaat 4'!L139</f>
        <v>0</v>
      </c>
      <c r="F960" s="138" t="s">
        <v>265</v>
      </c>
      <c r="G960" s="247">
        <f ca="1">VLOOKUP(C960,Financiering!$AO$7:$AS$57,5,0)*E960</f>
        <v>0</v>
      </c>
      <c r="H960" s="249" t="str">
        <f t="shared" si="14"/>
        <v/>
      </c>
      <c r="I960" s="136" t="str">
        <f>'Resultaat 4'!$B$2</f>
        <v>Resultaat 4</v>
      </c>
      <c r="J960" s="138" t="str">
        <f>Deelnemersoverzicht!$C$6</f>
        <v>[wordt door RVO ingevuld]</v>
      </c>
      <c r="K960" s="259">
        <f>Deelnemersoverzicht!$C$9</f>
        <v>0</v>
      </c>
    </row>
    <row r="961" spans="1:11" x14ac:dyDescent="0.2">
      <c r="A961" s="258">
        <f>'Resultaat 4'!B140</f>
        <v>0</v>
      </c>
      <c r="B961" s="138" t="str">
        <f>IFERROR(VLOOKUP(C961,Deelnemersoverzicht!$C$16:$G$66,6,0),"")</f>
        <v/>
      </c>
      <c r="C961" s="138">
        <f>'Resultaat 4'!C140</f>
        <v>0</v>
      </c>
      <c r="D961" s="247">
        <f>'Resultaat 4'!K140</f>
        <v>0</v>
      </c>
      <c r="E961" s="248">
        <f>'Resultaat 4'!L140</f>
        <v>0</v>
      </c>
      <c r="F961" s="138" t="s">
        <v>265</v>
      </c>
      <c r="G961" s="247">
        <f ca="1">VLOOKUP(C961,Financiering!$AO$7:$AS$57,5,0)*E961</f>
        <v>0</v>
      </c>
      <c r="H961" s="249" t="str">
        <f t="shared" si="14"/>
        <v/>
      </c>
      <c r="I961" s="136" t="str">
        <f>'Resultaat 4'!$B$2</f>
        <v>Resultaat 4</v>
      </c>
      <c r="J961" s="138" t="str">
        <f>Deelnemersoverzicht!$C$6</f>
        <v>[wordt door RVO ingevuld]</v>
      </c>
      <c r="K961" s="259">
        <f>Deelnemersoverzicht!$C$9</f>
        <v>0</v>
      </c>
    </row>
    <row r="962" spans="1:11" x14ac:dyDescent="0.2">
      <c r="A962" s="258">
        <f>'Resultaat 4'!B141</f>
        <v>0</v>
      </c>
      <c r="B962" s="138" t="str">
        <f>IFERROR(VLOOKUP(C962,Deelnemersoverzicht!$C$16:$G$66,6,0),"")</f>
        <v/>
      </c>
      <c r="C962" s="138">
        <f>'Resultaat 4'!C141</f>
        <v>0</v>
      </c>
      <c r="D962" s="247">
        <f>'Resultaat 4'!K141</f>
        <v>0</v>
      </c>
      <c r="E962" s="248">
        <f>'Resultaat 4'!L141</f>
        <v>0</v>
      </c>
      <c r="F962" s="138" t="s">
        <v>265</v>
      </c>
      <c r="G962" s="247">
        <f ca="1">VLOOKUP(C962,Financiering!$AO$7:$AS$57,5,0)*E962</f>
        <v>0</v>
      </c>
      <c r="H962" s="249" t="str">
        <f t="shared" ref="H962:H1025" si="15">IFERROR((HLOOKUP(D962,$O$1:$R$52,VLOOKUP(C962,$M$2:$R$52,2,0)+1,0)*E962),"")</f>
        <v/>
      </c>
      <c r="I962" s="136" t="str">
        <f>'Resultaat 4'!$B$2</f>
        <v>Resultaat 4</v>
      </c>
      <c r="J962" s="138" t="str">
        <f>Deelnemersoverzicht!$C$6</f>
        <v>[wordt door RVO ingevuld]</v>
      </c>
      <c r="K962" s="259">
        <f>Deelnemersoverzicht!$C$9</f>
        <v>0</v>
      </c>
    </row>
    <row r="963" spans="1:11" x14ac:dyDescent="0.2">
      <c r="A963" s="258">
        <f>'Resultaat 4'!B142</f>
        <v>0</v>
      </c>
      <c r="B963" s="138" t="str">
        <f>IFERROR(VLOOKUP(C963,Deelnemersoverzicht!$C$16:$G$66,6,0),"")</f>
        <v/>
      </c>
      <c r="C963" s="138">
        <f>'Resultaat 4'!C142</f>
        <v>0</v>
      </c>
      <c r="D963" s="247">
        <f>'Resultaat 4'!K142</f>
        <v>0</v>
      </c>
      <c r="E963" s="248">
        <f>'Resultaat 4'!L142</f>
        <v>0</v>
      </c>
      <c r="F963" s="138" t="s">
        <v>265</v>
      </c>
      <c r="G963" s="247">
        <f ca="1">VLOOKUP(C963,Financiering!$AO$7:$AS$57,5,0)*E963</f>
        <v>0</v>
      </c>
      <c r="H963" s="249" t="str">
        <f t="shared" si="15"/>
        <v/>
      </c>
      <c r="I963" s="136" t="str">
        <f>'Resultaat 4'!$B$2</f>
        <v>Resultaat 4</v>
      </c>
      <c r="J963" s="138" t="str">
        <f>Deelnemersoverzicht!$C$6</f>
        <v>[wordt door RVO ingevuld]</v>
      </c>
      <c r="K963" s="259">
        <f>Deelnemersoverzicht!$C$9</f>
        <v>0</v>
      </c>
    </row>
    <row r="964" spans="1:11" x14ac:dyDescent="0.2">
      <c r="A964" s="258">
        <f>'Resultaat 4'!B143</f>
        <v>0</v>
      </c>
      <c r="B964" s="138" t="str">
        <f>IFERROR(VLOOKUP(C964,Deelnemersoverzicht!$C$16:$G$66,6,0),"")</f>
        <v/>
      </c>
      <c r="C964" s="138">
        <f>'Resultaat 4'!C143</f>
        <v>0</v>
      </c>
      <c r="D964" s="247">
        <f>'Resultaat 4'!K143</f>
        <v>0</v>
      </c>
      <c r="E964" s="248">
        <f>'Resultaat 4'!L143</f>
        <v>0</v>
      </c>
      <c r="F964" s="138" t="s">
        <v>265</v>
      </c>
      <c r="G964" s="247">
        <f ca="1">VLOOKUP(C964,Financiering!$AO$7:$AS$57,5,0)*E964</f>
        <v>0</v>
      </c>
      <c r="H964" s="249" t="str">
        <f t="shared" si="15"/>
        <v/>
      </c>
      <c r="I964" s="136" t="str">
        <f>'Resultaat 4'!$B$2</f>
        <v>Resultaat 4</v>
      </c>
      <c r="J964" s="138" t="str">
        <f>Deelnemersoverzicht!$C$6</f>
        <v>[wordt door RVO ingevuld]</v>
      </c>
      <c r="K964" s="259">
        <f>Deelnemersoverzicht!$C$9</f>
        <v>0</v>
      </c>
    </row>
    <row r="965" spans="1:11" x14ac:dyDescent="0.2">
      <c r="A965" s="258">
        <f>'Resultaat 4'!B144</f>
        <v>0</v>
      </c>
      <c r="B965" s="138" t="str">
        <f>IFERROR(VLOOKUP(C965,Deelnemersoverzicht!$C$16:$G$66,6,0),"")</f>
        <v/>
      </c>
      <c r="C965" s="138">
        <f>'Resultaat 4'!C144</f>
        <v>0</v>
      </c>
      <c r="D965" s="247">
        <f>'Resultaat 4'!K144</f>
        <v>0</v>
      </c>
      <c r="E965" s="248">
        <f>'Resultaat 4'!L144</f>
        <v>0</v>
      </c>
      <c r="F965" s="138" t="s">
        <v>265</v>
      </c>
      <c r="G965" s="247">
        <f ca="1">VLOOKUP(C965,Financiering!$AO$7:$AS$57,5,0)*E965</f>
        <v>0</v>
      </c>
      <c r="H965" s="249" t="str">
        <f t="shared" si="15"/>
        <v/>
      </c>
      <c r="I965" s="136" t="str">
        <f>'Resultaat 4'!$B$2</f>
        <v>Resultaat 4</v>
      </c>
      <c r="J965" s="138" t="str">
        <f>Deelnemersoverzicht!$C$6</f>
        <v>[wordt door RVO ingevuld]</v>
      </c>
      <c r="K965" s="259">
        <f>Deelnemersoverzicht!$C$9</f>
        <v>0</v>
      </c>
    </row>
    <row r="966" spans="1:11" x14ac:dyDescent="0.2">
      <c r="A966" s="258">
        <f>'Resultaat 4'!B145</f>
        <v>0</v>
      </c>
      <c r="B966" s="138" t="str">
        <f>IFERROR(VLOOKUP(C966,Deelnemersoverzicht!$C$16:$G$66,6,0),"")</f>
        <v/>
      </c>
      <c r="C966" s="138">
        <f>'Resultaat 4'!C145</f>
        <v>0</v>
      </c>
      <c r="D966" s="247">
        <f>'Resultaat 4'!K145</f>
        <v>0</v>
      </c>
      <c r="E966" s="248">
        <f>'Resultaat 4'!L145</f>
        <v>0</v>
      </c>
      <c r="F966" s="138" t="s">
        <v>265</v>
      </c>
      <c r="G966" s="247">
        <f ca="1">VLOOKUP(C966,Financiering!$AO$7:$AS$57,5,0)*E966</f>
        <v>0</v>
      </c>
      <c r="H966" s="249" t="str">
        <f t="shared" si="15"/>
        <v/>
      </c>
      <c r="I966" s="136" t="str">
        <f>'Resultaat 4'!$B$2</f>
        <v>Resultaat 4</v>
      </c>
      <c r="J966" s="138" t="str">
        <f>Deelnemersoverzicht!$C$6</f>
        <v>[wordt door RVO ingevuld]</v>
      </c>
      <c r="K966" s="259">
        <f>Deelnemersoverzicht!$C$9</f>
        <v>0</v>
      </c>
    </row>
    <row r="967" spans="1:11" x14ac:dyDescent="0.2">
      <c r="A967" s="258">
        <f>'Resultaat 4'!B146</f>
        <v>0</v>
      </c>
      <c r="B967" s="138" t="str">
        <f>IFERROR(VLOOKUP(C967,Deelnemersoverzicht!$C$16:$G$66,6,0),"")</f>
        <v/>
      </c>
      <c r="C967" s="138">
        <f>'Resultaat 4'!C146</f>
        <v>0</v>
      </c>
      <c r="D967" s="247">
        <f>'Resultaat 4'!K146</f>
        <v>0</v>
      </c>
      <c r="E967" s="248">
        <f>'Resultaat 4'!L146</f>
        <v>0</v>
      </c>
      <c r="F967" s="138" t="s">
        <v>265</v>
      </c>
      <c r="G967" s="247">
        <f ca="1">VLOOKUP(C967,Financiering!$AO$7:$AS$57,5,0)*E967</f>
        <v>0</v>
      </c>
      <c r="H967" s="249" t="str">
        <f t="shared" si="15"/>
        <v/>
      </c>
      <c r="I967" s="136" t="str">
        <f>'Resultaat 4'!$B$2</f>
        <v>Resultaat 4</v>
      </c>
      <c r="J967" s="138" t="str">
        <f>Deelnemersoverzicht!$C$6</f>
        <v>[wordt door RVO ingevuld]</v>
      </c>
      <c r="K967" s="259">
        <f>Deelnemersoverzicht!$C$9</f>
        <v>0</v>
      </c>
    </row>
    <row r="968" spans="1:11" x14ac:dyDescent="0.2">
      <c r="A968" s="258">
        <f>'Resultaat 4'!B147</f>
        <v>0</v>
      </c>
      <c r="B968" s="138" t="str">
        <f>IFERROR(VLOOKUP(C968,Deelnemersoverzicht!$C$16:$G$66,6,0),"")</f>
        <v/>
      </c>
      <c r="C968" s="138">
        <f>'Resultaat 4'!C147</f>
        <v>0</v>
      </c>
      <c r="D968" s="247">
        <f>'Resultaat 4'!K147</f>
        <v>0</v>
      </c>
      <c r="E968" s="248">
        <f>'Resultaat 4'!L147</f>
        <v>0</v>
      </c>
      <c r="F968" s="138" t="s">
        <v>265</v>
      </c>
      <c r="G968" s="247">
        <f ca="1">VLOOKUP(C968,Financiering!$AO$7:$AS$57,5,0)*E968</f>
        <v>0</v>
      </c>
      <c r="H968" s="249" t="str">
        <f t="shared" si="15"/>
        <v/>
      </c>
      <c r="I968" s="136" t="str">
        <f>'Resultaat 4'!$B$2</f>
        <v>Resultaat 4</v>
      </c>
      <c r="J968" s="138" t="str">
        <f>Deelnemersoverzicht!$C$6</f>
        <v>[wordt door RVO ingevuld]</v>
      </c>
      <c r="K968" s="259">
        <f>Deelnemersoverzicht!$C$9</f>
        <v>0</v>
      </c>
    </row>
    <row r="969" spans="1:11" x14ac:dyDescent="0.2">
      <c r="A969" s="258">
        <f>'Resultaat 4'!B148</f>
        <v>0</v>
      </c>
      <c r="B969" s="138" t="str">
        <f>IFERROR(VLOOKUP(C969,Deelnemersoverzicht!$C$16:$G$66,6,0),"")</f>
        <v/>
      </c>
      <c r="C969" s="138">
        <f>'Resultaat 4'!C148</f>
        <v>0</v>
      </c>
      <c r="D969" s="247">
        <f>'Resultaat 4'!K148</f>
        <v>0</v>
      </c>
      <c r="E969" s="248">
        <f>'Resultaat 4'!L148</f>
        <v>0</v>
      </c>
      <c r="F969" s="138" t="s">
        <v>265</v>
      </c>
      <c r="G969" s="247">
        <f ca="1">VLOOKUP(C969,Financiering!$AO$7:$AS$57,5,0)*E969</f>
        <v>0</v>
      </c>
      <c r="H969" s="249" t="str">
        <f t="shared" si="15"/>
        <v/>
      </c>
      <c r="I969" s="136" t="str">
        <f>'Resultaat 4'!$B$2</f>
        <v>Resultaat 4</v>
      </c>
      <c r="J969" s="138" t="str">
        <f>Deelnemersoverzicht!$C$6</f>
        <v>[wordt door RVO ingevuld]</v>
      </c>
      <c r="K969" s="259">
        <f>Deelnemersoverzicht!$C$9</f>
        <v>0</v>
      </c>
    </row>
    <row r="970" spans="1:11" x14ac:dyDescent="0.2">
      <c r="A970" s="258">
        <f>'Resultaat 4'!B149</f>
        <v>0</v>
      </c>
      <c r="B970" s="138" t="str">
        <f>IFERROR(VLOOKUP(C970,Deelnemersoverzicht!$C$16:$G$66,6,0),"")</f>
        <v/>
      </c>
      <c r="C970" s="138">
        <f>'Resultaat 4'!C149</f>
        <v>0</v>
      </c>
      <c r="D970" s="247">
        <f>'Resultaat 4'!K149</f>
        <v>0</v>
      </c>
      <c r="E970" s="248">
        <f>'Resultaat 4'!L149</f>
        <v>0</v>
      </c>
      <c r="F970" s="138" t="s">
        <v>265</v>
      </c>
      <c r="G970" s="247">
        <f ca="1">VLOOKUP(C970,Financiering!$AO$7:$AS$57,5,0)*E970</f>
        <v>0</v>
      </c>
      <c r="H970" s="249" t="str">
        <f t="shared" si="15"/>
        <v/>
      </c>
      <c r="I970" s="136" t="str">
        <f>'Resultaat 4'!$B$2</f>
        <v>Resultaat 4</v>
      </c>
      <c r="J970" s="138" t="str">
        <f>Deelnemersoverzicht!$C$6</f>
        <v>[wordt door RVO ingevuld]</v>
      </c>
      <c r="K970" s="259">
        <f>Deelnemersoverzicht!$C$9</f>
        <v>0</v>
      </c>
    </row>
    <row r="971" spans="1:11" x14ac:dyDescent="0.2">
      <c r="A971" s="258">
        <f>'Resultaat 4'!B150</f>
        <v>0</v>
      </c>
      <c r="B971" s="138" t="str">
        <f>IFERROR(VLOOKUP(C971,Deelnemersoverzicht!$C$16:$G$66,6,0),"")</f>
        <v/>
      </c>
      <c r="C971" s="138">
        <f>'Resultaat 4'!C150</f>
        <v>0</v>
      </c>
      <c r="D971" s="247">
        <f>'Resultaat 4'!K150</f>
        <v>0</v>
      </c>
      <c r="E971" s="248">
        <f>'Resultaat 4'!L150</f>
        <v>0</v>
      </c>
      <c r="F971" s="138" t="s">
        <v>265</v>
      </c>
      <c r="G971" s="247">
        <f ca="1">VLOOKUP(C971,Financiering!$AO$7:$AS$57,5,0)*E971</f>
        <v>0</v>
      </c>
      <c r="H971" s="249" t="str">
        <f t="shared" si="15"/>
        <v/>
      </c>
      <c r="I971" s="136" t="str">
        <f>'Resultaat 4'!$B$2</f>
        <v>Resultaat 4</v>
      </c>
      <c r="J971" s="138" t="str">
        <f>Deelnemersoverzicht!$C$6</f>
        <v>[wordt door RVO ingevuld]</v>
      </c>
      <c r="K971" s="259">
        <f>Deelnemersoverzicht!$C$9</f>
        <v>0</v>
      </c>
    </row>
    <row r="972" spans="1:11" x14ac:dyDescent="0.2">
      <c r="A972" s="258">
        <f>'Resultaat 4'!B157</f>
        <v>0</v>
      </c>
      <c r="B972" s="138" t="str">
        <f>IFERROR(VLOOKUP(C972,Deelnemersoverzicht!$C$16:$G$66,6,0),"")</f>
        <v/>
      </c>
      <c r="C972" s="138">
        <f>'Resultaat 4'!C157</f>
        <v>0</v>
      </c>
      <c r="D972" s="247">
        <f>'Resultaat 4'!K157</f>
        <v>0</v>
      </c>
      <c r="E972" s="248">
        <f>'Resultaat 4'!L157</f>
        <v>0</v>
      </c>
      <c r="F972" s="138" t="s">
        <v>266</v>
      </c>
      <c r="G972" s="247">
        <f ca="1">VLOOKUP(C972,Financiering!$AO$7:$AS$57,5,0)*E972</f>
        <v>0</v>
      </c>
      <c r="H972" s="249" t="str">
        <f t="shared" si="15"/>
        <v/>
      </c>
      <c r="I972" s="136" t="str">
        <f>'Resultaat 4'!$B$2</f>
        <v>Resultaat 4</v>
      </c>
      <c r="J972" s="138" t="str">
        <f>Deelnemersoverzicht!$C$6</f>
        <v>[wordt door RVO ingevuld]</v>
      </c>
      <c r="K972" s="259">
        <f>Deelnemersoverzicht!$C$9</f>
        <v>0</v>
      </c>
    </row>
    <row r="973" spans="1:11" x14ac:dyDescent="0.2">
      <c r="A973" s="258">
        <f>'Resultaat 4'!B158</f>
        <v>0</v>
      </c>
      <c r="B973" s="138" t="str">
        <f>IFERROR(VLOOKUP(C973,Deelnemersoverzicht!$C$16:$G$66,6,0),"")</f>
        <v/>
      </c>
      <c r="C973" s="138">
        <f>'Resultaat 4'!C158</f>
        <v>0</v>
      </c>
      <c r="D973" s="247">
        <f>'Resultaat 4'!K158</f>
        <v>0</v>
      </c>
      <c r="E973" s="248">
        <f>'Resultaat 4'!L158</f>
        <v>0</v>
      </c>
      <c r="F973" s="138" t="s">
        <v>266</v>
      </c>
      <c r="G973" s="247">
        <f ca="1">VLOOKUP(C973,Financiering!$AO$7:$AS$57,5,0)*E973</f>
        <v>0</v>
      </c>
      <c r="H973" s="249" t="str">
        <f t="shared" si="15"/>
        <v/>
      </c>
      <c r="I973" s="136" t="str">
        <f>'Resultaat 4'!$B$2</f>
        <v>Resultaat 4</v>
      </c>
      <c r="J973" s="138" t="str">
        <f>Deelnemersoverzicht!$C$6</f>
        <v>[wordt door RVO ingevuld]</v>
      </c>
      <c r="K973" s="259">
        <f>Deelnemersoverzicht!$C$9</f>
        <v>0</v>
      </c>
    </row>
    <row r="974" spans="1:11" x14ac:dyDescent="0.2">
      <c r="A974" s="258">
        <f>'Resultaat 4'!B159</f>
        <v>0</v>
      </c>
      <c r="B974" s="138" t="str">
        <f>IFERROR(VLOOKUP(C974,Deelnemersoverzicht!$C$16:$G$66,6,0),"")</f>
        <v/>
      </c>
      <c r="C974" s="138">
        <f>'Resultaat 4'!C159</f>
        <v>0</v>
      </c>
      <c r="D974" s="247">
        <f>'Resultaat 4'!K159</f>
        <v>0</v>
      </c>
      <c r="E974" s="248">
        <f>'Resultaat 4'!L159</f>
        <v>0</v>
      </c>
      <c r="F974" s="138" t="s">
        <v>266</v>
      </c>
      <c r="G974" s="247">
        <f ca="1">VLOOKUP(C974,Financiering!$AO$7:$AS$57,5,0)*E974</f>
        <v>0</v>
      </c>
      <c r="H974" s="249" t="str">
        <f t="shared" si="15"/>
        <v/>
      </c>
      <c r="I974" s="136" t="str">
        <f>'Resultaat 4'!$B$2</f>
        <v>Resultaat 4</v>
      </c>
      <c r="J974" s="138" t="str">
        <f>Deelnemersoverzicht!$C$6</f>
        <v>[wordt door RVO ingevuld]</v>
      </c>
      <c r="K974" s="259">
        <f>Deelnemersoverzicht!$C$9</f>
        <v>0</v>
      </c>
    </row>
    <row r="975" spans="1:11" x14ac:dyDescent="0.2">
      <c r="A975" s="258">
        <f>'Resultaat 4'!B160</f>
        <v>0</v>
      </c>
      <c r="B975" s="138" t="str">
        <f>IFERROR(VLOOKUP(C975,Deelnemersoverzicht!$C$16:$G$66,6,0),"")</f>
        <v/>
      </c>
      <c r="C975" s="138">
        <f>'Resultaat 4'!C160</f>
        <v>0</v>
      </c>
      <c r="D975" s="247">
        <f>'Resultaat 4'!K160</f>
        <v>0</v>
      </c>
      <c r="E975" s="248">
        <f>'Resultaat 4'!L160</f>
        <v>0</v>
      </c>
      <c r="F975" s="138" t="s">
        <v>266</v>
      </c>
      <c r="G975" s="247">
        <f ca="1">VLOOKUP(C975,Financiering!$AO$7:$AS$57,5,0)*E975</f>
        <v>0</v>
      </c>
      <c r="H975" s="249" t="str">
        <f t="shared" si="15"/>
        <v/>
      </c>
      <c r="I975" s="136" t="str">
        <f>'Resultaat 4'!$B$2</f>
        <v>Resultaat 4</v>
      </c>
      <c r="J975" s="138" t="str">
        <f>Deelnemersoverzicht!$C$6</f>
        <v>[wordt door RVO ingevuld]</v>
      </c>
      <c r="K975" s="259">
        <f>Deelnemersoverzicht!$C$9</f>
        <v>0</v>
      </c>
    </row>
    <row r="976" spans="1:11" x14ac:dyDescent="0.2">
      <c r="A976" s="258">
        <f>'Resultaat 4'!B161</f>
        <v>0</v>
      </c>
      <c r="B976" s="138" t="str">
        <f>IFERROR(VLOOKUP(C976,Deelnemersoverzicht!$C$16:$G$66,6,0),"")</f>
        <v/>
      </c>
      <c r="C976" s="138">
        <f>'Resultaat 4'!C161</f>
        <v>0</v>
      </c>
      <c r="D976" s="247">
        <f>'Resultaat 4'!K161</f>
        <v>0</v>
      </c>
      <c r="E976" s="248">
        <f>'Resultaat 4'!L161</f>
        <v>0</v>
      </c>
      <c r="F976" s="138" t="s">
        <v>266</v>
      </c>
      <c r="G976" s="247">
        <f ca="1">VLOOKUP(C976,Financiering!$AO$7:$AS$57,5,0)*E976</f>
        <v>0</v>
      </c>
      <c r="H976" s="249" t="str">
        <f t="shared" si="15"/>
        <v/>
      </c>
      <c r="I976" s="136" t="str">
        <f>'Resultaat 4'!$B$2</f>
        <v>Resultaat 4</v>
      </c>
      <c r="J976" s="138" t="str">
        <f>Deelnemersoverzicht!$C$6</f>
        <v>[wordt door RVO ingevuld]</v>
      </c>
      <c r="K976" s="259">
        <f>Deelnemersoverzicht!$C$9</f>
        <v>0</v>
      </c>
    </row>
    <row r="977" spans="1:11" x14ac:dyDescent="0.2">
      <c r="A977" s="258">
        <f>'Resultaat 4'!B162</f>
        <v>0</v>
      </c>
      <c r="B977" s="138" t="str">
        <f>IFERROR(VLOOKUP(C977,Deelnemersoverzicht!$C$16:$G$66,6,0),"")</f>
        <v/>
      </c>
      <c r="C977" s="138">
        <f>'Resultaat 4'!C162</f>
        <v>0</v>
      </c>
      <c r="D977" s="247">
        <f>'Resultaat 4'!K162</f>
        <v>0</v>
      </c>
      <c r="E977" s="248">
        <f>'Resultaat 4'!L162</f>
        <v>0</v>
      </c>
      <c r="F977" s="138" t="s">
        <v>266</v>
      </c>
      <c r="G977" s="247">
        <f ca="1">VLOOKUP(C977,Financiering!$AO$7:$AS$57,5,0)*E977</f>
        <v>0</v>
      </c>
      <c r="H977" s="249" t="str">
        <f t="shared" si="15"/>
        <v/>
      </c>
      <c r="I977" s="136" t="str">
        <f>'Resultaat 4'!$B$2</f>
        <v>Resultaat 4</v>
      </c>
      <c r="J977" s="138" t="str">
        <f>Deelnemersoverzicht!$C$6</f>
        <v>[wordt door RVO ingevuld]</v>
      </c>
      <c r="K977" s="259">
        <f>Deelnemersoverzicht!$C$9</f>
        <v>0</v>
      </c>
    </row>
    <row r="978" spans="1:11" x14ac:dyDescent="0.2">
      <c r="A978" s="258">
        <f>'Resultaat 4'!B163</f>
        <v>0</v>
      </c>
      <c r="B978" s="138" t="str">
        <f>IFERROR(VLOOKUP(C978,Deelnemersoverzicht!$C$16:$G$66,6,0),"")</f>
        <v/>
      </c>
      <c r="C978" s="138">
        <f>'Resultaat 4'!C163</f>
        <v>0</v>
      </c>
      <c r="D978" s="247">
        <f>'Resultaat 4'!K163</f>
        <v>0</v>
      </c>
      <c r="E978" s="248">
        <f>'Resultaat 4'!L163</f>
        <v>0</v>
      </c>
      <c r="F978" s="138" t="s">
        <v>266</v>
      </c>
      <c r="G978" s="247">
        <f ca="1">VLOOKUP(C978,Financiering!$AO$7:$AS$57,5,0)*E978</f>
        <v>0</v>
      </c>
      <c r="H978" s="249" t="str">
        <f t="shared" si="15"/>
        <v/>
      </c>
      <c r="I978" s="136" t="str">
        <f>'Resultaat 4'!$B$2</f>
        <v>Resultaat 4</v>
      </c>
      <c r="J978" s="138" t="str">
        <f>Deelnemersoverzicht!$C$6</f>
        <v>[wordt door RVO ingevuld]</v>
      </c>
      <c r="K978" s="259">
        <f>Deelnemersoverzicht!$C$9</f>
        <v>0</v>
      </c>
    </row>
    <row r="979" spans="1:11" x14ac:dyDescent="0.2">
      <c r="A979" s="258">
        <f>'Resultaat 4'!B164</f>
        <v>0</v>
      </c>
      <c r="B979" s="138" t="str">
        <f>IFERROR(VLOOKUP(C979,Deelnemersoverzicht!$C$16:$G$66,6,0),"")</f>
        <v/>
      </c>
      <c r="C979" s="138">
        <f>'Resultaat 4'!C164</f>
        <v>0</v>
      </c>
      <c r="D979" s="247">
        <f>'Resultaat 4'!K164</f>
        <v>0</v>
      </c>
      <c r="E979" s="248">
        <f>'Resultaat 4'!L164</f>
        <v>0</v>
      </c>
      <c r="F979" s="138" t="s">
        <v>266</v>
      </c>
      <c r="G979" s="247">
        <f ca="1">VLOOKUP(C979,Financiering!$AO$7:$AS$57,5,0)*E979</f>
        <v>0</v>
      </c>
      <c r="H979" s="249" t="str">
        <f t="shared" si="15"/>
        <v/>
      </c>
      <c r="I979" s="136" t="str">
        <f>'Resultaat 4'!$B$2</f>
        <v>Resultaat 4</v>
      </c>
      <c r="J979" s="138" t="str">
        <f>Deelnemersoverzicht!$C$6</f>
        <v>[wordt door RVO ingevuld]</v>
      </c>
      <c r="K979" s="259">
        <f>Deelnemersoverzicht!$C$9</f>
        <v>0</v>
      </c>
    </row>
    <row r="980" spans="1:11" x14ac:dyDescent="0.2">
      <c r="A980" s="258">
        <f>'Resultaat 4'!B165</f>
        <v>0</v>
      </c>
      <c r="B980" s="138" t="str">
        <f>IFERROR(VLOOKUP(C980,Deelnemersoverzicht!$C$16:$G$66,6,0),"")</f>
        <v/>
      </c>
      <c r="C980" s="138">
        <f>'Resultaat 4'!C165</f>
        <v>0</v>
      </c>
      <c r="D980" s="247">
        <f>'Resultaat 4'!K165</f>
        <v>0</v>
      </c>
      <c r="E980" s="248">
        <f>'Resultaat 4'!L165</f>
        <v>0</v>
      </c>
      <c r="F980" s="138" t="s">
        <v>266</v>
      </c>
      <c r="G980" s="247">
        <f ca="1">VLOOKUP(C980,Financiering!$AO$7:$AS$57,5,0)*E980</f>
        <v>0</v>
      </c>
      <c r="H980" s="249" t="str">
        <f t="shared" si="15"/>
        <v/>
      </c>
      <c r="I980" s="136" t="str">
        <f>'Resultaat 4'!$B$2</f>
        <v>Resultaat 4</v>
      </c>
      <c r="J980" s="138" t="str">
        <f>Deelnemersoverzicht!$C$6</f>
        <v>[wordt door RVO ingevuld]</v>
      </c>
      <c r="K980" s="259">
        <f>Deelnemersoverzicht!$C$9</f>
        <v>0</v>
      </c>
    </row>
    <row r="981" spans="1:11" x14ac:dyDescent="0.2">
      <c r="A981" s="258">
        <f>'Resultaat 4'!B166</f>
        <v>0</v>
      </c>
      <c r="B981" s="138" t="str">
        <f>IFERROR(VLOOKUP(C981,Deelnemersoverzicht!$C$16:$G$66,6,0),"")</f>
        <v/>
      </c>
      <c r="C981" s="138">
        <f>'Resultaat 4'!C166</f>
        <v>0</v>
      </c>
      <c r="D981" s="247">
        <f>'Resultaat 4'!K166</f>
        <v>0</v>
      </c>
      <c r="E981" s="248">
        <f>'Resultaat 4'!L166</f>
        <v>0</v>
      </c>
      <c r="F981" s="138" t="s">
        <v>266</v>
      </c>
      <c r="G981" s="247">
        <f ca="1">VLOOKUP(C981,Financiering!$AO$7:$AS$57,5,0)*E981</f>
        <v>0</v>
      </c>
      <c r="H981" s="249" t="str">
        <f t="shared" si="15"/>
        <v/>
      </c>
      <c r="I981" s="136" t="str">
        <f>'Resultaat 4'!$B$2</f>
        <v>Resultaat 4</v>
      </c>
      <c r="J981" s="138" t="str">
        <f>Deelnemersoverzicht!$C$6</f>
        <v>[wordt door RVO ingevuld]</v>
      </c>
      <c r="K981" s="259">
        <f>Deelnemersoverzicht!$C$9</f>
        <v>0</v>
      </c>
    </row>
    <row r="982" spans="1:11" x14ac:dyDescent="0.2">
      <c r="A982" s="258">
        <f>'Resultaat 4'!B167</f>
        <v>0</v>
      </c>
      <c r="B982" s="138" t="str">
        <f>IFERROR(VLOOKUP(C982,Deelnemersoverzicht!$C$16:$G$66,6,0),"")</f>
        <v/>
      </c>
      <c r="C982" s="138">
        <f>'Resultaat 4'!C167</f>
        <v>0</v>
      </c>
      <c r="D982" s="247">
        <f>'Resultaat 4'!K167</f>
        <v>0</v>
      </c>
      <c r="E982" s="248">
        <f>'Resultaat 4'!L167</f>
        <v>0</v>
      </c>
      <c r="F982" s="138" t="s">
        <v>266</v>
      </c>
      <c r="G982" s="247">
        <f ca="1">VLOOKUP(C982,Financiering!$AO$7:$AS$57,5,0)*E982</f>
        <v>0</v>
      </c>
      <c r="H982" s="249" t="str">
        <f t="shared" si="15"/>
        <v/>
      </c>
      <c r="I982" s="136" t="str">
        <f>'Resultaat 4'!$B$2</f>
        <v>Resultaat 4</v>
      </c>
      <c r="J982" s="138" t="str">
        <f>Deelnemersoverzicht!$C$6</f>
        <v>[wordt door RVO ingevuld]</v>
      </c>
      <c r="K982" s="259">
        <f>Deelnemersoverzicht!$C$9</f>
        <v>0</v>
      </c>
    </row>
    <row r="983" spans="1:11" x14ac:dyDescent="0.2">
      <c r="A983" s="258">
        <f>'Resultaat 4'!B168</f>
        <v>0</v>
      </c>
      <c r="B983" s="138" t="str">
        <f>IFERROR(VLOOKUP(C983,Deelnemersoverzicht!$C$16:$G$66,6,0),"")</f>
        <v/>
      </c>
      <c r="C983" s="138">
        <f>'Resultaat 4'!C168</f>
        <v>0</v>
      </c>
      <c r="D983" s="247">
        <f>'Resultaat 4'!K168</f>
        <v>0</v>
      </c>
      <c r="E983" s="248">
        <f>'Resultaat 4'!L168</f>
        <v>0</v>
      </c>
      <c r="F983" s="138" t="s">
        <v>266</v>
      </c>
      <c r="G983" s="247">
        <f ca="1">VLOOKUP(C983,Financiering!$AO$7:$AS$57,5,0)*E983</f>
        <v>0</v>
      </c>
      <c r="H983" s="249" t="str">
        <f t="shared" si="15"/>
        <v/>
      </c>
      <c r="I983" s="136" t="str">
        <f>'Resultaat 4'!$B$2</f>
        <v>Resultaat 4</v>
      </c>
      <c r="J983" s="138" t="str">
        <f>Deelnemersoverzicht!$C$6</f>
        <v>[wordt door RVO ingevuld]</v>
      </c>
      <c r="K983" s="259">
        <f>Deelnemersoverzicht!$C$9</f>
        <v>0</v>
      </c>
    </row>
    <row r="984" spans="1:11" x14ac:dyDescent="0.2">
      <c r="A984" s="258">
        <f>'Resultaat 4'!B169</f>
        <v>0</v>
      </c>
      <c r="B984" s="138" t="str">
        <f>IFERROR(VLOOKUP(C984,Deelnemersoverzicht!$C$16:$G$66,6,0),"")</f>
        <v/>
      </c>
      <c r="C984" s="138">
        <f>'Resultaat 4'!C169</f>
        <v>0</v>
      </c>
      <c r="D984" s="247">
        <f>'Resultaat 4'!K169</f>
        <v>0</v>
      </c>
      <c r="E984" s="248">
        <f>'Resultaat 4'!L169</f>
        <v>0</v>
      </c>
      <c r="F984" s="138" t="s">
        <v>266</v>
      </c>
      <c r="G984" s="247">
        <f ca="1">VLOOKUP(C984,Financiering!$AO$7:$AS$57,5,0)*E984</f>
        <v>0</v>
      </c>
      <c r="H984" s="249" t="str">
        <f t="shared" si="15"/>
        <v/>
      </c>
      <c r="I984" s="136" t="str">
        <f>'Resultaat 4'!$B$2</f>
        <v>Resultaat 4</v>
      </c>
      <c r="J984" s="138" t="str">
        <f>Deelnemersoverzicht!$C$6</f>
        <v>[wordt door RVO ingevuld]</v>
      </c>
      <c r="K984" s="259">
        <f>Deelnemersoverzicht!$C$9</f>
        <v>0</v>
      </c>
    </row>
    <row r="985" spans="1:11" x14ac:dyDescent="0.2">
      <c r="A985" s="258">
        <f>'Resultaat 4'!B170</f>
        <v>0</v>
      </c>
      <c r="B985" s="138" t="str">
        <f>IFERROR(VLOOKUP(C985,Deelnemersoverzicht!$C$16:$G$66,6,0),"")</f>
        <v/>
      </c>
      <c r="C985" s="138">
        <f>'Resultaat 4'!C170</f>
        <v>0</v>
      </c>
      <c r="D985" s="247">
        <f>'Resultaat 4'!K170</f>
        <v>0</v>
      </c>
      <c r="E985" s="248">
        <f>'Resultaat 4'!L170</f>
        <v>0</v>
      </c>
      <c r="F985" s="138" t="s">
        <v>266</v>
      </c>
      <c r="G985" s="247">
        <f ca="1">VLOOKUP(C985,Financiering!$AO$7:$AS$57,5,0)*E985</f>
        <v>0</v>
      </c>
      <c r="H985" s="249" t="str">
        <f t="shared" si="15"/>
        <v/>
      </c>
      <c r="I985" s="136" t="str">
        <f>'Resultaat 4'!$B$2</f>
        <v>Resultaat 4</v>
      </c>
      <c r="J985" s="138" t="str">
        <f>Deelnemersoverzicht!$C$6</f>
        <v>[wordt door RVO ingevuld]</v>
      </c>
      <c r="K985" s="259">
        <f>Deelnemersoverzicht!$C$9</f>
        <v>0</v>
      </c>
    </row>
    <row r="986" spans="1:11" x14ac:dyDescent="0.2">
      <c r="A986" s="258">
        <f>'Resultaat 4'!B171</f>
        <v>0</v>
      </c>
      <c r="B986" s="138" t="str">
        <f>IFERROR(VLOOKUP(C986,Deelnemersoverzicht!$C$16:$G$66,6,0),"")</f>
        <v/>
      </c>
      <c r="C986" s="138">
        <f>'Resultaat 4'!C171</f>
        <v>0</v>
      </c>
      <c r="D986" s="247">
        <f>'Resultaat 4'!K171</f>
        <v>0</v>
      </c>
      <c r="E986" s="248">
        <f>'Resultaat 4'!L171</f>
        <v>0</v>
      </c>
      <c r="F986" s="138" t="s">
        <v>266</v>
      </c>
      <c r="G986" s="247">
        <f ca="1">VLOOKUP(C986,Financiering!$AO$7:$AS$57,5,0)*E986</f>
        <v>0</v>
      </c>
      <c r="H986" s="249" t="str">
        <f t="shared" si="15"/>
        <v/>
      </c>
      <c r="I986" s="136" t="str">
        <f>'Resultaat 4'!$B$2</f>
        <v>Resultaat 4</v>
      </c>
      <c r="J986" s="138" t="str">
        <f>Deelnemersoverzicht!$C$6</f>
        <v>[wordt door RVO ingevuld]</v>
      </c>
      <c r="K986" s="259">
        <f>Deelnemersoverzicht!$C$9</f>
        <v>0</v>
      </c>
    </row>
    <row r="987" spans="1:11" x14ac:dyDescent="0.2">
      <c r="A987" s="258">
        <f>'Resultaat 4'!B172</f>
        <v>0</v>
      </c>
      <c r="B987" s="138" t="str">
        <f>IFERROR(VLOOKUP(C987,Deelnemersoverzicht!$C$16:$G$66,6,0),"")</f>
        <v/>
      </c>
      <c r="C987" s="138">
        <f>'Resultaat 4'!C172</f>
        <v>0</v>
      </c>
      <c r="D987" s="247">
        <f>'Resultaat 4'!K172</f>
        <v>0</v>
      </c>
      <c r="E987" s="248">
        <f>'Resultaat 4'!L172</f>
        <v>0</v>
      </c>
      <c r="F987" s="138" t="s">
        <v>266</v>
      </c>
      <c r="G987" s="247">
        <f ca="1">VLOOKUP(C987,Financiering!$AO$7:$AS$57,5,0)*E987</f>
        <v>0</v>
      </c>
      <c r="H987" s="249" t="str">
        <f t="shared" si="15"/>
        <v/>
      </c>
      <c r="I987" s="136" t="str">
        <f>'Resultaat 4'!$B$2</f>
        <v>Resultaat 4</v>
      </c>
      <c r="J987" s="138" t="str">
        <f>Deelnemersoverzicht!$C$6</f>
        <v>[wordt door RVO ingevuld]</v>
      </c>
      <c r="K987" s="259">
        <f>Deelnemersoverzicht!$C$9</f>
        <v>0</v>
      </c>
    </row>
    <row r="988" spans="1:11" x14ac:dyDescent="0.2">
      <c r="A988" s="258">
        <f>'Resultaat 4'!B173</f>
        <v>0</v>
      </c>
      <c r="B988" s="138" t="str">
        <f>IFERROR(VLOOKUP(C988,Deelnemersoverzicht!$C$16:$G$66,6,0),"")</f>
        <v/>
      </c>
      <c r="C988" s="138">
        <f>'Resultaat 4'!C173</f>
        <v>0</v>
      </c>
      <c r="D988" s="247">
        <f>'Resultaat 4'!K173</f>
        <v>0</v>
      </c>
      <c r="E988" s="248">
        <f>'Resultaat 4'!L173</f>
        <v>0</v>
      </c>
      <c r="F988" s="138" t="s">
        <v>266</v>
      </c>
      <c r="G988" s="247">
        <f ca="1">VLOOKUP(C988,Financiering!$AO$7:$AS$57,5,0)*E988</f>
        <v>0</v>
      </c>
      <c r="H988" s="249" t="str">
        <f t="shared" si="15"/>
        <v/>
      </c>
      <c r="I988" s="136" t="str">
        <f>'Resultaat 4'!$B$2</f>
        <v>Resultaat 4</v>
      </c>
      <c r="J988" s="138" t="str">
        <f>Deelnemersoverzicht!$C$6</f>
        <v>[wordt door RVO ingevuld]</v>
      </c>
      <c r="K988" s="259">
        <f>Deelnemersoverzicht!$C$9</f>
        <v>0</v>
      </c>
    </row>
    <row r="989" spans="1:11" x14ac:dyDescent="0.2">
      <c r="A989" s="258">
        <f>'Resultaat 4'!B174</f>
        <v>0</v>
      </c>
      <c r="B989" s="138" t="str">
        <f>IFERROR(VLOOKUP(C989,Deelnemersoverzicht!$C$16:$G$66,6,0),"")</f>
        <v/>
      </c>
      <c r="C989" s="138">
        <f>'Resultaat 4'!C174</f>
        <v>0</v>
      </c>
      <c r="D989" s="247">
        <f>'Resultaat 4'!K174</f>
        <v>0</v>
      </c>
      <c r="E989" s="248">
        <f>'Resultaat 4'!L174</f>
        <v>0</v>
      </c>
      <c r="F989" s="138" t="s">
        <v>266</v>
      </c>
      <c r="G989" s="247">
        <f ca="1">VLOOKUP(C989,Financiering!$AO$7:$AS$57,5,0)*E989</f>
        <v>0</v>
      </c>
      <c r="H989" s="249" t="str">
        <f t="shared" si="15"/>
        <v/>
      </c>
      <c r="I989" s="136" t="str">
        <f>'Resultaat 4'!$B$2</f>
        <v>Resultaat 4</v>
      </c>
      <c r="J989" s="138" t="str">
        <f>Deelnemersoverzicht!$C$6</f>
        <v>[wordt door RVO ingevuld]</v>
      </c>
      <c r="K989" s="259">
        <f>Deelnemersoverzicht!$C$9</f>
        <v>0</v>
      </c>
    </row>
    <row r="990" spans="1:11" x14ac:dyDescent="0.2">
      <c r="A990" s="258">
        <f>'Resultaat 4'!B175</f>
        <v>0</v>
      </c>
      <c r="B990" s="138" t="str">
        <f>IFERROR(VLOOKUP(C990,Deelnemersoverzicht!$C$16:$G$66,6,0),"")</f>
        <v/>
      </c>
      <c r="C990" s="138">
        <f>'Resultaat 4'!C175</f>
        <v>0</v>
      </c>
      <c r="D990" s="247">
        <f>'Resultaat 4'!K175</f>
        <v>0</v>
      </c>
      <c r="E990" s="248">
        <f>'Resultaat 4'!L175</f>
        <v>0</v>
      </c>
      <c r="F990" s="138" t="s">
        <v>266</v>
      </c>
      <c r="G990" s="247">
        <f ca="1">VLOOKUP(C990,Financiering!$AO$7:$AS$57,5,0)*E990</f>
        <v>0</v>
      </c>
      <c r="H990" s="249" t="str">
        <f t="shared" si="15"/>
        <v/>
      </c>
      <c r="I990" s="136" t="str">
        <f>'Resultaat 4'!$B$2</f>
        <v>Resultaat 4</v>
      </c>
      <c r="J990" s="138" t="str">
        <f>Deelnemersoverzicht!$C$6</f>
        <v>[wordt door RVO ingevuld]</v>
      </c>
      <c r="K990" s="259">
        <f>Deelnemersoverzicht!$C$9</f>
        <v>0</v>
      </c>
    </row>
    <row r="991" spans="1:11" x14ac:dyDescent="0.2">
      <c r="A991" s="258">
        <f>'Resultaat 4'!B176</f>
        <v>0</v>
      </c>
      <c r="B991" s="138" t="str">
        <f>IFERROR(VLOOKUP(C991,Deelnemersoverzicht!$C$16:$G$66,6,0),"")</f>
        <v/>
      </c>
      <c r="C991" s="138">
        <f>'Resultaat 4'!C176</f>
        <v>0</v>
      </c>
      <c r="D991" s="247">
        <f>'Resultaat 4'!K176</f>
        <v>0</v>
      </c>
      <c r="E991" s="248">
        <f>'Resultaat 4'!L176</f>
        <v>0</v>
      </c>
      <c r="F991" s="138" t="s">
        <v>266</v>
      </c>
      <c r="G991" s="247">
        <f ca="1">VLOOKUP(C991,Financiering!$AO$7:$AS$57,5,0)*E991</f>
        <v>0</v>
      </c>
      <c r="H991" s="249" t="str">
        <f t="shared" si="15"/>
        <v/>
      </c>
      <c r="I991" s="136" t="str">
        <f>'Resultaat 4'!$B$2</f>
        <v>Resultaat 4</v>
      </c>
      <c r="J991" s="138" t="str">
        <f>Deelnemersoverzicht!$C$6</f>
        <v>[wordt door RVO ingevuld]</v>
      </c>
      <c r="K991" s="259">
        <f>Deelnemersoverzicht!$C$9</f>
        <v>0</v>
      </c>
    </row>
    <row r="992" spans="1:11" x14ac:dyDescent="0.2">
      <c r="A992" s="258">
        <f>'Resultaat 4'!B177</f>
        <v>0</v>
      </c>
      <c r="B992" s="138" t="str">
        <f>IFERROR(VLOOKUP(C992,Deelnemersoverzicht!$C$16:$G$66,6,0),"")</f>
        <v/>
      </c>
      <c r="C992" s="138">
        <f>'Resultaat 4'!C177</f>
        <v>0</v>
      </c>
      <c r="D992" s="247">
        <f>'Resultaat 4'!K177</f>
        <v>0</v>
      </c>
      <c r="E992" s="248">
        <f>'Resultaat 4'!L177</f>
        <v>0</v>
      </c>
      <c r="F992" s="138" t="s">
        <v>266</v>
      </c>
      <c r="G992" s="247">
        <f ca="1">VLOOKUP(C992,Financiering!$AO$7:$AS$57,5,0)*E992</f>
        <v>0</v>
      </c>
      <c r="H992" s="249" t="str">
        <f t="shared" si="15"/>
        <v/>
      </c>
      <c r="I992" s="136" t="str">
        <f>'Resultaat 4'!$B$2</f>
        <v>Resultaat 4</v>
      </c>
      <c r="J992" s="138" t="str">
        <f>Deelnemersoverzicht!$C$6</f>
        <v>[wordt door RVO ingevuld]</v>
      </c>
      <c r="K992" s="259">
        <f>Deelnemersoverzicht!$C$9</f>
        <v>0</v>
      </c>
    </row>
    <row r="993" spans="1:11" x14ac:dyDescent="0.2">
      <c r="A993" s="258">
        <f>'Resultaat 4'!B178</f>
        <v>0</v>
      </c>
      <c r="B993" s="138" t="str">
        <f>IFERROR(VLOOKUP(C993,Deelnemersoverzicht!$C$16:$G$66,6,0),"")</f>
        <v/>
      </c>
      <c r="C993" s="138">
        <f>'Resultaat 4'!C178</f>
        <v>0</v>
      </c>
      <c r="D993" s="247">
        <f>'Resultaat 4'!K178</f>
        <v>0</v>
      </c>
      <c r="E993" s="248">
        <f>'Resultaat 4'!L178</f>
        <v>0</v>
      </c>
      <c r="F993" s="138" t="s">
        <v>266</v>
      </c>
      <c r="G993" s="247">
        <f ca="1">VLOOKUP(C993,Financiering!$AO$7:$AS$57,5,0)*E993</f>
        <v>0</v>
      </c>
      <c r="H993" s="249" t="str">
        <f t="shared" si="15"/>
        <v/>
      </c>
      <c r="I993" s="136" t="str">
        <f>'Resultaat 4'!$B$2</f>
        <v>Resultaat 4</v>
      </c>
      <c r="J993" s="138" t="str">
        <f>Deelnemersoverzicht!$C$6</f>
        <v>[wordt door RVO ingevuld]</v>
      </c>
      <c r="K993" s="259">
        <f>Deelnemersoverzicht!$C$9</f>
        <v>0</v>
      </c>
    </row>
    <row r="994" spans="1:11" x14ac:dyDescent="0.2">
      <c r="A994" s="258">
        <f>'Resultaat 4'!B179</f>
        <v>0</v>
      </c>
      <c r="B994" s="138" t="str">
        <f>IFERROR(VLOOKUP(C994,Deelnemersoverzicht!$C$16:$G$66,6,0),"")</f>
        <v/>
      </c>
      <c r="C994" s="138">
        <f>'Resultaat 4'!C179</f>
        <v>0</v>
      </c>
      <c r="D994" s="247">
        <f>'Resultaat 4'!K179</f>
        <v>0</v>
      </c>
      <c r="E994" s="248">
        <f>'Resultaat 4'!L179</f>
        <v>0</v>
      </c>
      <c r="F994" s="138" t="s">
        <v>266</v>
      </c>
      <c r="G994" s="247">
        <f ca="1">VLOOKUP(C994,Financiering!$AO$7:$AS$57,5,0)*E994</f>
        <v>0</v>
      </c>
      <c r="H994" s="249" t="str">
        <f t="shared" si="15"/>
        <v/>
      </c>
      <c r="I994" s="136" t="str">
        <f>'Resultaat 4'!$B$2</f>
        <v>Resultaat 4</v>
      </c>
      <c r="J994" s="138" t="str">
        <f>Deelnemersoverzicht!$C$6</f>
        <v>[wordt door RVO ingevuld]</v>
      </c>
      <c r="K994" s="259">
        <f>Deelnemersoverzicht!$C$9</f>
        <v>0</v>
      </c>
    </row>
    <row r="995" spans="1:11" x14ac:dyDescent="0.2">
      <c r="A995" s="258">
        <f>'Resultaat 4'!B180</f>
        <v>0</v>
      </c>
      <c r="B995" s="138" t="str">
        <f>IFERROR(VLOOKUP(C995,Deelnemersoverzicht!$C$16:$G$66,6,0),"")</f>
        <v/>
      </c>
      <c r="C995" s="138">
        <f>'Resultaat 4'!C180</f>
        <v>0</v>
      </c>
      <c r="D995" s="247">
        <f>'Resultaat 4'!K180</f>
        <v>0</v>
      </c>
      <c r="E995" s="248">
        <f>'Resultaat 4'!L180</f>
        <v>0</v>
      </c>
      <c r="F995" s="138" t="s">
        <v>266</v>
      </c>
      <c r="G995" s="247">
        <f ca="1">VLOOKUP(C995,Financiering!$AO$7:$AS$57,5,0)*E995</f>
        <v>0</v>
      </c>
      <c r="H995" s="249" t="str">
        <f t="shared" si="15"/>
        <v/>
      </c>
      <c r="I995" s="136" t="str">
        <f>'Resultaat 4'!$B$2</f>
        <v>Resultaat 4</v>
      </c>
      <c r="J995" s="138" t="str">
        <f>Deelnemersoverzicht!$C$6</f>
        <v>[wordt door RVO ingevuld]</v>
      </c>
      <c r="K995" s="259">
        <f>Deelnemersoverzicht!$C$9</f>
        <v>0</v>
      </c>
    </row>
    <row r="996" spans="1:11" x14ac:dyDescent="0.2">
      <c r="A996" s="258">
        <f>'Resultaat 4'!B181</f>
        <v>0</v>
      </c>
      <c r="B996" s="138" t="str">
        <f>IFERROR(VLOOKUP(C996,Deelnemersoverzicht!$C$16:$G$66,6,0),"")</f>
        <v/>
      </c>
      <c r="C996" s="138">
        <f>'Resultaat 4'!C181</f>
        <v>0</v>
      </c>
      <c r="D996" s="247">
        <f>'Resultaat 4'!K181</f>
        <v>0</v>
      </c>
      <c r="E996" s="248">
        <f>'Resultaat 4'!L181</f>
        <v>0</v>
      </c>
      <c r="F996" s="138" t="s">
        <v>266</v>
      </c>
      <c r="G996" s="247">
        <f ca="1">VLOOKUP(C996,Financiering!$AO$7:$AS$57,5,0)*E996</f>
        <v>0</v>
      </c>
      <c r="H996" s="249" t="str">
        <f t="shared" si="15"/>
        <v/>
      </c>
      <c r="I996" s="136" t="str">
        <f>'Resultaat 4'!$B$2</f>
        <v>Resultaat 4</v>
      </c>
      <c r="J996" s="138" t="str">
        <f>Deelnemersoverzicht!$C$6</f>
        <v>[wordt door RVO ingevuld]</v>
      </c>
      <c r="K996" s="259">
        <f>Deelnemersoverzicht!$C$9</f>
        <v>0</v>
      </c>
    </row>
    <row r="997" spans="1:11" x14ac:dyDescent="0.2">
      <c r="A997" s="258">
        <f>'Resultaat 4'!B182</f>
        <v>0</v>
      </c>
      <c r="B997" s="138" t="str">
        <f>IFERROR(VLOOKUP(C997,Deelnemersoverzicht!$C$16:$G$66,6,0),"")</f>
        <v/>
      </c>
      <c r="C997" s="138">
        <f>'Resultaat 4'!C182</f>
        <v>0</v>
      </c>
      <c r="D997" s="247">
        <f>'Resultaat 4'!K182</f>
        <v>0</v>
      </c>
      <c r="E997" s="248">
        <f>'Resultaat 4'!L182</f>
        <v>0</v>
      </c>
      <c r="F997" s="138" t="s">
        <v>266</v>
      </c>
      <c r="G997" s="247">
        <f ca="1">VLOOKUP(C997,Financiering!$AO$7:$AS$57,5,0)*E997</f>
        <v>0</v>
      </c>
      <c r="H997" s="249" t="str">
        <f t="shared" si="15"/>
        <v/>
      </c>
      <c r="I997" s="136" t="str">
        <f>'Resultaat 4'!$B$2</f>
        <v>Resultaat 4</v>
      </c>
      <c r="J997" s="138" t="str">
        <f>Deelnemersoverzicht!$C$6</f>
        <v>[wordt door RVO ingevuld]</v>
      </c>
      <c r="K997" s="259">
        <f>Deelnemersoverzicht!$C$9</f>
        <v>0</v>
      </c>
    </row>
    <row r="998" spans="1:11" x14ac:dyDescent="0.2">
      <c r="A998" s="258">
        <f>'Resultaat 4'!B183</f>
        <v>0</v>
      </c>
      <c r="B998" s="138" t="str">
        <f>IFERROR(VLOOKUP(C998,Deelnemersoverzicht!$C$16:$G$66,6,0),"")</f>
        <v/>
      </c>
      <c r="C998" s="138">
        <f>'Resultaat 4'!C183</f>
        <v>0</v>
      </c>
      <c r="D998" s="247">
        <f>'Resultaat 4'!K183</f>
        <v>0</v>
      </c>
      <c r="E998" s="248">
        <f>'Resultaat 4'!L183</f>
        <v>0</v>
      </c>
      <c r="F998" s="138" t="s">
        <v>266</v>
      </c>
      <c r="G998" s="247">
        <f ca="1">VLOOKUP(C998,Financiering!$AO$7:$AS$57,5,0)*E998</f>
        <v>0</v>
      </c>
      <c r="H998" s="249" t="str">
        <f t="shared" si="15"/>
        <v/>
      </c>
      <c r="I998" s="136" t="str">
        <f>'Resultaat 4'!$B$2</f>
        <v>Resultaat 4</v>
      </c>
      <c r="J998" s="138" t="str">
        <f>Deelnemersoverzicht!$C$6</f>
        <v>[wordt door RVO ingevuld]</v>
      </c>
      <c r="K998" s="259">
        <f>Deelnemersoverzicht!$C$9</f>
        <v>0</v>
      </c>
    </row>
    <row r="999" spans="1:11" x14ac:dyDescent="0.2">
      <c r="A999" s="258">
        <f>'Resultaat 4'!B184</f>
        <v>0</v>
      </c>
      <c r="B999" s="138" t="str">
        <f>IFERROR(VLOOKUP(C999,Deelnemersoverzicht!$C$16:$G$66,6,0),"")</f>
        <v/>
      </c>
      <c r="C999" s="138">
        <f>'Resultaat 4'!C184</f>
        <v>0</v>
      </c>
      <c r="D999" s="247">
        <f>'Resultaat 4'!K184</f>
        <v>0</v>
      </c>
      <c r="E999" s="248">
        <f>'Resultaat 4'!L184</f>
        <v>0</v>
      </c>
      <c r="F999" s="138" t="s">
        <v>266</v>
      </c>
      <c r="G999" s="247">
        <f ca="1">VLOOKUP(C999,Financiering!$AO$7:$AS$57,5,0)*E999</f>
        <v>0</v>
      </c>
      <c r="H999" s="249" t="str">
        <f t="shared" si="15"/>
        <v/>
      </c>
      <c r="I999" s="136" t="str">
        <f>'Resultaat 4'!$B$2</f>
        <v>Resultaat 4</v>
      </c>
      <c r="J999" s="138" t="str">
        <f>Deelnemersoverzicht!$C$6</f>
        <v>[wordt door RVO ingevuld]</v>
      </c>
      <c r="K999" s="259">
        <f>Deelnemersoverzicht!$C$9</f>
        <v>0</v>
      </c>
    </row>
    <row r="1000" spans="1:11" x14ac:dyDescent="0.2">
      <c r="A1000" s="258">
        <f>'Resultaat 4'!B185</f>
        <v>0</v>
      </c>
      <c r="B1000" s="138" t="str">
        <f>IFERROR(VLOOKUP(C1000,Deelnemersoverzicht!$C$16:$G$66,6,0),"")</f>
        <v/>
      </c>
      <c r="C1000" s="138">
        <f>'Resultaat 4'!C185</f>
        <v>0</v>
      </c>
      <c r="D1000" s="247">
        <f>'Resultaat 4'!K185</f>
        <v>0</v>
      </c>
      <c r="E1000" s="248">
        <f>'Resultaat 4'!L185</f>
        <v>0</v>
      </c>
      <c r="F1000" s="138" t="s">
        <v>266</v>
      </c>
      <c r="G1000" s="247">
        <f ca="1">VLOOKUP(C1000,Financiering!$AO$7:$AS$57,5,0)*E1000</f>
        <v>0</v>
      </c>
      <c r="H1000" s="249" t="str">
        <f t="shared" si="15"/>
        <v/>
      </c>
      <c r="I1000" s="136" t="str">
        <f>'Resultaat 4'!$B$2</f>
        <v>Resultaat 4</v>
      </c>
      <c r="J1000" s="138" t="str">
        <f>Deelnemersoverzicht!$C$6</f>
        <v>[wordt door RVO ingevuld]</v>
      </c>
      <c r="K1000" s="259">
        <f>Deelnemersoverzicht!$C$9</f>
        <v>0</v>
      </c>
    </row>
    <row r="1001" spans="1:11" x14ac:dyDescent="0.2">
      <c r="A1001" s="258">
        <f>'Resultaat 4'!B186</f>
        <v>0</v>
      </c>
      <c r="B1001" s="138" t="str">
        <f>IFERROR(VLOOKUP(C1001,Deelnemersoverzicht!$C$16:$G$66,6,0),"")</f>
        <v/>
      </c>
      <c r="C1001" s="138">
        <f>'Resultaat 4'!C186</f>
        <v>0</v>
      </c>
      <c r="D1001" s="247">
        <f>'Resultaat 4'!K186</f>
        <v>0</v>
      </c>
      <c r="E1001" s="248">
        <f>'Resultaat 4'!L186</f>
        <v>0</v>
      </c>
      <c r="F1001" s="138" t="s">
        <v>266</v>
      </c>
      <c r="G1001" s="247">
        <f ca="1">VLOOKUP(C1001,Financiering!$AO$7:$AS$57,5,0)*E1001</f>
        <v>0</v>
      </c>
      <c r="H1001" s="249" t="str">
        <f t="shared" si="15"/>
        <v/>
      </c>
      <c r="I1001" s="136" t="str">
        <f>'Resultaat 4'!$B$2</f>
        <v>Resultaat 4</v>
      </c>
      <c r="J1001" s="138" t="str">
        <f>Deelnemersoverzicht!$C$6</f>
        <v>[wordt door RVO ingevuld]</v>
      </c>
      <c r="K1001" s="259">
        <f>Deelnemersoverzicht!$C$9</f>
        <v>0</v>
      </c>
    </row>
    <row r="1002" spans="1:11" x14ac:dyDescent="0.2">
      <c r="A1002" s="258">
        <f>'Resultaat 4'!B187</f>
        <v>0</v>
      </c>
      <c r="B1002" s="138" t="str">
        <f>IFERROR(VLOOKUP(C1002,Deelnemersoverzicht!$C$16:$G$66,6,0),"")</f>
        <v/>
      </c>
      <c r="C1002" s="138">
        <f>'Resultaat 4'!C187</f>
        <v>0</v>
      </c>
      <c r="D1002" s="247">
        <f>'Resultaat 4'!K187</f>
        <v>0</v>
      </c>
      <c r="E1002" s="248">
        <f>'Resultaat 4'!L187</f>
        <v>0</v>
      </c>
      <c r="F1002" s="138" t="s">
        <v>266</v>
      </c>
      <c r="G1002" s="247">
        <f ca="1">VLOOKUP(C1002,Financiering!$AO$7:$AS$57,5,0)*E1002</f>
        <v>0</v>
      </c>
      <c r="H1002" s="249" t="str">
        <f t="shared" si="15"/>
        <v/>
      </c>
      <c r="I1002" s="136" t="str">
        <f>'Resultaat 4'!$B$2</f>
        <v>Resultaat 4</v>
      </c>
      <c r="J1002" s="138" t="str">
        <f>Deelnemersoverzicht!$C$6</f>
        <v>[wordt door RVO ingevuld]</v>
      </c>
      <c r="K1002" s="259">
        <f>Deelnemersoverzicht!$C$9</f>
        <v>0</v>
      </c>
    </row>
    <row r="1003" spans="1:11" x14ac:dyDescent="0.2">
      <c r="A1003" s="258">
        <f>'Resultaat 4'!B188</f>
        <v>0</v>
      </c>
      <c r="B1003" s="138" t="str">
        <f>IFERROR(VLOOKUP(C1003,Deelnemersoverzicht!$C$16:$G$66,6,0),"")</f>
        <v/>
      </c>
      <c r="C1003" s="138">
        <f>'Resultaat 4'!C188</f>
        <v>0</v>
      </c>
      <c r="D1003" s="247">
        <f>'Resultaat 4'!K188</f>
        <v>0</v>
      </c>
      <c r="E1003" s="248">
        <f>'Resultaat 4'!L188</f>
        <v>0</v>
      </c>
      <c r="F1003" s="138" t="s">
        <v>266</v>
      </c>
      <c r="G1003" s="247">
        <f ca="1">VLOOKUP(C1003,Financiering!$AO$7:$AS$57,5,0)*E1003</f>
        <v>0</v>
      </c>
      <c r="H1003" s="249" t="str">
        <f t="shared" si="15"/>
        <v/>
      </c>
      <c r="I1003" s="136" t="str">
        <f>'Resultaat 4'!$B$2</f>
        <v>Resultaat 4</v>
      </c>
      <c r="J1003" s="138" t="str">
        <f>Deelnemersoverzicht!$C$6</f>
        <v>[wordt door RVO ingevuld]</v>
      </c>
      <c r="K1003" s="259">
        <f>Deelnemersoverzicht!$C$9</f>
        <v>0</v>
      </c>
    </row>
    <row r="1004" spans="1:11" x14ac:dyDescent="0.2">
      <c r="A1004" s="258">
        <f>'Resultaat 4'!B189</f>
        <v>0</v>
      </c>
      <c r="B1004" s="138" t="str">
        <f>IFERROR(VLOOKUP(C1004,Deelnemersoverzicht!$C$16:$G$66,6,0),"")</f>
        <v/>
      </c>
      <c r="C1004" s="138">
        <f>'Resultaat 4'!C189</f>
        <v>0</v>
      </c>
      <c r="D1004" s="247">
        <f>'Resultaat 4'!K189</f>
        <v>0</v>
      </c>
      <c r="E1004" s="248">
        <f>'Resultaat 4'!L189</f>
        <v>0</v>
      </c>
      <c r="F1004" s="138" t="s">
        <v>266</v>
      </c>
      <c r="G1004" s="247">
        <f ca="1">VLOOKUP(C1004,Financiering!$AO$7:$AS$57,5,0)*E1004</f>
        <v>0</v>
      </c>
      <c r="H1004" s="249" t="str">
        <f t="shared" si="15"/>
        <v/>
      </c>
      <c r="I1004" s="136" t="str">
        <f>'Resultaat 4'!$B$2</f>
        <v>Resultaat 4</v>
      </c>
      <c r="J1004" s="138" t="str">
        <f>Deelnemersoverzicht!$C$6</f>
        <v>[wordt door RVO ingevuld]</v>
      </c>
      <c r="K1004" s="259">
        <f>Deelnemersoverzicht!$C$9</f>
        <v>0</v>
      </c>
    </row>
    <row r="1005" spans="1:11" x14ac:dyDescent="0.2">
      <c r="A1005" s="258">
        <f>'Resultaat 4'!B190</f>
        <v>0</v>
      </c>
      <c r="B1005" s="138" t="str">
        <f>IFERROR(VLOOKUP(C1005,Deelnemersoverzicht!$C$16:$G$66,6,0),"")</f>
        <v/>
      </c>
      <c r="C1005" s="138">
        <f>'Resultaat 4'!C190</f>
        <v>0</v>
      </c>
      <c r="D1005" s="247">
        <f>'Resultaat 4'!K190</f>
        <v>0</v>
      </c>
      <c r="E1005" s="248">
        <f>'Resultaat 4'!L190</f>
        <v>0</v>
      </c>
      <c r="F1005" s="138" t="s">
        <v>266</v>
      </c>
      <c r="G1005" s="247">
        <f ca="1">VLOOKUP(C1005,Financiering!$AO$7:$AS$57,5,0)*E1005</f>
        <v>0</v>
      </c>
      <c r="H1005" s="249" t="str">
        <f t="shared" si="15"/>
        <v/>
      </c>
      <c r="I1005" s="136" t="str">
        <f>'Resultaat 4'!$B$2</f>
        <v>Resultaat 4</v>
      </c>
      <c r="J1005" s="138" t="str">
        <f>Deelnemersoverzicht!$C$6</f>
        <v>[wordt door RVO ingevuld]</v>
      </c>
      <c r="K1005" s="259">
        <f>Deelnemersoverzicht!$C$9</f>
        <v>0</v>
      </c>
    </row>
    <row r="1006" spans="1:11" x14ac:dyDescent="0.2">
      <c r="A1006" s="258">
        <f>'Resultaat 4'!B191</f>
        <v>0</v>
      </c>
      <c r="B1006" s="138" t="str">
        <f>IFERROR(VLOOKUP(C1006,Deelnemersoverzicht!$C$16:$G$66,6,0),"")</f>
        <v/>
      </c>
      <c r="C1006" s="138">
        <f>'Resultaat 4'!C191</f>
        <v>0</v>
      </c>
      <c r="D1006" s="247">
        <f>'Resultaat 4'!K191</f>
        <v>0</v>
      </c>
      <c r="E1006" s="248">
        <f>'Resultaat 4'!L191</f>
        <v>0</v>
      </c>
      <c r="F1006" s="138" t="s">
        <v>266</v>
      </c>
      <c r="G1006" s="247">
        <f ca="1">VLOOKUP(C1006,Financiering!$AO$7:$AS$57,5,0)*E1006</f>
        <v>0</v>
      </c>
      <c r="H1006" s="249" t="str">
        <f t="shared" si="15"/>
        <v/>
      </c>
      <c r="I1006" s="136" t="str">
        <f>'Resultaat 4'!$B$2</f>
        <v>Resultaat 4</v>
      </c>
      <c r="J1006" s="138" t="str">
        <f>Deelnemersoverzicht!$C$6</f>
        <v>[wordt door RVO ingevuld]</v>
      </c>
      <c r="K1006" s="259">
        <f>Deelnemersoverzicht!$C$9</f>
        <v>0</v>
      </c>
    </row>
    <row r="1007" spans="1:11" x14ac:dyDescent="0.2">
      <c r="A1007" s="258">
        <f>'Resultaat 4'!B192</f>
        <v>0</v>
      </c>
      <c r="B1007" s="138" t="str">
        <f>IFERROR(VLOOKUP(C1007,Deelnemersoverzicht!$C$16:$G$66,6,0),"")</f>
        <v/>
      </c>
      <c r="C1007" s="138">
        <f>'Resultaat 4'!C192</f>
        <v>0</v>
      </c>
      <c r="D1007" s="247">
        <f>'Resultaat 4'!K192</f>
        <v>0</v>
      </c>
      <c r="E1007" s="248">
        <f>'Resultaat 4'!L192</f>
        <v>0</v>
      </c>
      <c r="F1007" s="138" t="s">
        <v>266</v>
      </c>
      <c r="G1007" s="247">
        <f ca="1">VLOOKUP(C1007,Financiering!$AO$7:$AS$57,5,0)*E1007</f>
        <v>0</v>
      </c>
      <c r="H1007" s="249" t="str">
        <f t="shared" si="15"/>
        <v/>
      </c>
      <c r="I1007" s="136" t="str">
        <f>'Resultaat 4'!$B$2</f>
        <v>Resultaat 4</v>
      </c>
      <c r="J1007" s="138" t="str">
        <f>Deelnemersoverzicht!$C$6</f>
        <v>[wordt door RVO ingevuld]</v>
      </c>
      <c r="K1007" s="259">
        <f>Deelnemersoverzicht!$C$9</f>
        <v>0</v>
      </c>
    </row>
    <row r="1008" spans="1:11" x14ac:dyDescent="0.2">
      <c r="A1008" s="258">
        <f>'Resultaat 4'!B193</f>
        <v>0</v>
      </c>
      <c r="B1008" s="138" t="str">
        <f>IFERROR(VLOOKUP(C1008,Deelnemersoverzicht!$C$16:$G$66,6,0),"")</f>
        <v/>
      </c>
      <c r="C1008" s="138">
        <f>'Resultaat 4'!C193</f>
        <v>0</v>
      </c>
      <c r="D1008" s="247">
        <f>'Resultaat 4'!K193</f>
        <v>0</v>
      </c>
      <c r="E1008" s="248">
        <f>'Resultaat 4'!L193</f>
        <v>0</v>
      </c>
      <c r="F1008" s="138" t="s">
        <v>266</v>
      </c>
      <c r="G1008" s="247">
        <f ca="1">VLOOKUP(C1008,Financiering!$AO$7:$AS$57,5,0)*E1008</f>
        <v>0</v>
      </c>
      <c r="H1008" s="249" t="str">
        <f t="shared" si="15"/>
        <v/>
      </c>
      <c r="I1008" s="136" t="str">
        <f>'Resultaat 4'!$B$2</f>
        <v>Resultaat 4</v>
      </c>
      <c r="J1008" s="138" t="str">
        <f>Deelnemersoverzicht!$C$6</f>
        <v>[wordt door RVO ingevuld]</v>
      </c>
      <c r="K1008" s="259">
        <f>Deelnemersoverzicht!$C$9</f>
        <v>0</v>
      </c>
    </row>
    <row r="1009" spans="1:11" x14ac:dyDescent="0.2">
      <c r="A1009" s="258">
        <f>'Resultaat 4'!B194</f>
        <v>0</v>
      </c>
      <c r="B1009" s="138" t="str">
        <f>IFERROR(VLOOKUP(C1009,Deelnemersoverzicht!$C$16:$G$66,6,0),"")</f>
        <v/>
      </c>
      <c r="C1009" s="138">
        <f>'Resultaat 4'!C194</f>
        <v>0</v>
      </c>
      <c r="D1009" s="247">
        <f>'Resultaat 4'!K194</f>
        <v>0</v>
      </c>
      <c r="E1009" s="248">
        <f>'Resultaat 4'!L194</f>
        <v>0</v>
      </c>
      <c r="F1009" s="138" t="s">
        <v>266</v>
      </c>
      <c r="G1009" s="247">
        <f ca="1">VLOOKUP(C1009,Financiering!$AO$7:$AS$57,5,0)*E1009</f>
        <v>0</v>
      </c>
      <c r="H1009" s="249" t="str">
        <f t="shared" si="15"/>
        <v/>
      </c>
      <c r="I1009" s="136" t="str">
        <f>'Resultaat 4'!$B$2</f>
        <v>Resultaat 4</v>
      </c>
      <c r="J1009" s="138" t="str">
        <f>Deelnemersoverzicht!$C$6</f>
        <v>[wordt door RVO ingevuld]</v>
      </c>
      <c r="K1009" s="259">
        <f>Deelnemersoverzicht!$C$9</f>
        <v>0</v>
      </c>
    </row>
    <row r="1010" spans="1:11" x14ac:dyDescent="0.2">
      <c r="A1010" s="258">
        <f>'Resultaat 4'!B195</f>
        <v>0</v>
      </c>
      <c r="B1010" s="138" t="str">
        <f>IFERROR(VLOOKUP(C1010,Deelnemersoverzicht!$C$16:$G$66,6,0),"")</f>
        <v/>
      </c>
      <c r="C1010" s="138">
        <f>'Resultaat 4'!C195</f>
        <v>0</v>
      </c>
      <c r="D1010" s="247">
        <f>'Resultaat 4'!K195</f>
        <v>0</v>
      </c>
      <c r="E1010" s="248">
        <f>'Resultaat 4'!L195</f>
        <v>0</v>
      </c>
      <c r="F1010" s="138" t="s">
        <v>266</v>
      </c>
      <c r="G1010" s="247">
        <f ca="1">VLOOKUP(C1010,Financiering!$AO$7:$AS$57,5,0)*E1010</f>
        <v>0</v>
      </c>
      <c r="H1010" s="249" t="str">
        <f t="shared" si="15"/>
        <v/>
      </c>
      <c r="I1010" s="136" t="str">
        <f>'Resultaat 4'!$B$2</f>
        <v>Resultaat 4</v>
      </c>
      <c r="J1010" s="138" t="str">
        <f>Deelnemersoverzicht!$C$6</f>
        <v>[wordt door RVO ingevuld]</v>
      </c>
      <c r="K1010" s="259">
        <f>Deelnemersoverzicht!$C$9</f>
        <v>0</v>
      </c>
    </row>
    <row r="1011" spans="1:11" x14ac:dyDescent="0.2">
      <c r="A1011" s="258">
        <f>'Resultaat 4'!B196</f>
        <v>0</v>
      </c>
      <c r="B1011" s="138" t="str">
        <f>IFERROR(VLOOKUP(C1011,Deelnemersoverzicht!$C$16:$G$66,6,0),"")</f>
        <v/>
      </c>
      <c r="C1011" s="138">
        <f>'Resultaat 4'!C196</f>
        <v>0</v>
      </c>
      <c r="D1011" s="247">
        <f>'Resultaat 4'!K196</f>
        <v>0</v>
      </c>
      <c r="E1011" s="248">
        <f>'Resultaat 4'!L196</f>
        <v>0</v>
      </c>
      <c r="F1011" s="138" t="s">
        <v>266</v>
      </c>
      <c r="G1011" s="247">
        <f ca="1">VLOOKUP(C1011,Financiering!$AO$7:$AS$57,5,0)*E1011</f>
        <v>0</v>
      </c>
      <c r="H1011" s="249" t="str">
        <f t="shared" si="15"/>
        <v/>
      </c>
      <c r="I1011" s="136" t="str">
        <f>'Resultaat 4'!$B$2</f>
        <v>Resultaat 4</v>
      </c>
      <c r="J1011" s="138" t="str">
        <f>Deelnemersoverzicht!$C$6</f>
        <v>[wordt door RVO ingevuld]</v>
      </c>
      <c r="K1011" s="259">
        <f>Deelnemersoverzicht!$C$9</f>
        <v>0</v>
      </c>
    </row>
    <row r="1012" spans="1:11" x14ac:dyDescent="0.2">
      <c r="A1012" s="258">
        <f>'Resultaat 4'!B197</f>
        <v>0</v>
      </c>
      <c r="B1012" s="138" t="str">
        <f>IFERROR(VLOOKUP(C1012,Deelnemersoverzicht!$C$16:$G$66,6,0),"")</f>
        <v/>
      </c>
      <c r="C1012" s="138">
        <f>'Resultaat 4'!C197</f>
        <v>0</v>
      </c>
      <c r="D1012" s="247">
        <f>'Resultaat 4'!K197</f>
        <v>0</v>
      </c>
      <c r="E1012" s="248">
        <f>'Resultaat 4'!L197</f>
        <v>0</v>
      </c>
      <c r="F1012" s="138" t="s">
        <v>266</v>
      </c>
      <c r="G1012" s="247">
        <f ca="1">VLOOKUP(C1012,Financiering!$AO$7:$AS$57,5,0)*E1012</f>
        <v>0</v>
      </c>
      <c r="H1012" s="249" t="str">
        <f t="shared" si="15"/>
        <v/>
      </c>
      <c r="I1012" s="136" t="str">
        <f>'Resultaat 4'!$B$2</f>
        <v>Resultaat 4</v>
      </c>
      <c r="J1012" s="138" t="str">
        <f>Deelnemersoverzicht!$C$6</f>
        <v>[wordt door RVO ingevuld]</v>
      </c>
      <c r="K1012" s="259">
        <f>Deelnemersoverzicht!$C$9</f>
        <v>0</v>
      </c>
    </row>
    <row r="1013" spans="1:11" x14ac:dyDescent="0.2">
      <c r="A1013" s="258">
        <f>'Resultaat 4'!B198</f>
        <v>0</v>
      </c>
      <c r="B1013" s="138" t="str">
        <f>IFERROR(VLOOKUP(C1013,Deelnemersoverzicht!$C$16:$G$66,6,0),"")</f>
        <v/>
      </c>
      <c r="C1013" s="138">
        <f>'Resultaat 4'!C198</f>
        <v>0</v>
      </c>
      <c r="D1013" s="247">
        <f>'Resultaat 4'!K198</f>
        <v>0</v>
      </c>
      <c r="E1013" s="248">
        <f>'Resultaat 4'!L198</f>
        <v>0</v>
      </c>
      <c r="F1013" s="138" t="s">
        <v>266</v>
      </c>
      <c r="G1013" s="247">
        <f ca="1">VLOOKUP(C1013,Financiering!$AO$7:$AS$57,5,0)*E1013</f>
        <v>0</v>
      </c>
      <c r="H1013" s="249" t="str">
        <f t="shared" si="15"/>
        <v/>
      </c>
      <c r="I1013" s="136" t="str">
        <f>'Resultaat 4'!$B$2</f>
        <v>Resultaat 4</v>
      </c>
      <c r="J1013" s="138" t="str">
        <f>Deelnemersoverzicht!$C$6</f>
        <v>[wordt door RVO ingevuld]</v>
      </c>
      <c r="K1013" s="259">
        <f>Deelnemersoverzicht!$C$9</f>
        <v>0</v>
      </c>
    </row>
    <row r="1014" spans="1:11" x14ac:dyDescent="0.2">
      <c r="A1014" s="258">
        <f>'Resultaat 4'!B199</f>
        <v>0</v>
      </c>
      <c r="B1014" s="138" t="str">
        <f>IFERROR(VLOOKUP(C1014,Deelnemersoverzicht!$C$16:$G$66,6,0),"")</f>
        <v/>
      </c>
      <c r="C1014" s="138">
        <f>'Resultaat 4'!C199</f>
        <v>0</v>
      </c>
      <c r="D1014" s="247">
        <f>'Resultaat 4'!K199</f>
        <v>0</v>
      </c>
      <c r="E1014" s="248">
        <f>'Resultaat 4'!L199</f>
        <v>0</v>
      </c>
      <c r="F1014" s="138" t="s">
        <v>266</v>
      </c>
      <c r="G1014" s="247">
        <f ca="1">VLOOKUP(C1014,Financiering!$AO$7:$AS$57,5,0)*E1014</f>
        <v>0</v>
      </c>
      <c r="H1014" s="249" t="str">
        <f t="shared" si="15"/>
        <v/>
      </c>
      <c r="I1014" s="136" t="str">
        <f>'Resultaat 4'!$B$2</f>
        <v>Resultaat 4</v>
      </c>
      <c r="J1014" s="138" t="str">
        <f>Deelnemersoverzicht!$C$6</f>
        <v>[wordt door RVO ingevuld]</v>
      </c>
      <c r="K1014" s="259">
        <f>Deelnemersoverzicht!$C$9</f>
        <v>0</v>
      </c>
    </row>
    <row r="1015" spans="1:11" x14ac:dyDescent="0.2">
      <c r="A1015" s="258">
        <f>'Resultaat 4'!B200</f>
        <v>0</v>
      </c>
      <c r="B1015" s="138" t="str">
        <f>IFERROR(VLOOKUP(C1015,Deelnemersoverzicht!$C$16:$G$66,6,0),"")</f>
        <v/>
      </c>
      <c r="C1015" s="138">
        <f>'Resultaat 4'!C200</f>
        <v>0</v>
      </c>
      <c r="D1015" s="247">
        <f>'Resultaat 4'!K200</f>
        <v>0</v>
      </c>
      <c r="E1015" s="248">
        <f>'Resultaat 4'!L200</f>
        <v>0</v>
      </c>
      <c r="F1015" s="138" t="s">
        <v>266</v>
      </c>
      <c r="G1015" s="247">
        <f ca="1">VLOOKUP(C1015,Financiering!$AO$7:$AS$57,5,0)*E1015</f>
        <v>0</v>
      </c>
      <c r="H1015" s="249" t="str">
        <f t="shared" si="15"/>
        <v/>
      </c>
      <c r="I1015" s="136" t="str">
        <f>'Resultaat 4'!$B$2</f>
        <v>Resultaat 4</v>
      </c>
      <c r="J1015" s="138" t="str">
        <f>Deelnemersoverzicht!$C$6</f>
        <v>[wordt door RVO ingevuld]</v>
      </c>
      <c r="K1015" s="259">
        <f>Deelnemersoverzicht!$C$9</f>
        <v>0</v>
      </c>
    </row>
    <row r="1016" spans="1:11" x14ac:dyDescent="0.2">
      <c r="A1016" s="258">
        <f>'Resultaat 4'!B201</f>
        <v>0</v>
      </c>
      <c r="B1016" s="138" t="str">
        <f>IFERROR(VLOOKUP(C1016,Deelnemersoverzicht!$C$16:$G$66,6,0),"")</f>
        <v/>
      </c>
      <c r="C1016" s="138">
        <f>'Resultaat 4'!C201</f>
        <v>0</v>
      </c>
      <c r="D1016" s="247">
        <f>'Resultaat 4'!K201</f>
        <v>0</v>
      </c>
      <c r="E1016" s="248">
        <f>'Resultaat 4'!L201</f>
        <v>0</v>
      </c>
      <c r="F1016" s="138" t="s">
        <v>266</v>
      </c>
      <c r="G1016" s="247">
        <f ca="1">VLOOKUP(C1016,Financiering!$AO$7:$AS$57,5,0)*E1016</f>
        <v>0</v>
      </c>
      <c r="H1016" s="249" t="str">
        <f t="shared" si="15"/>
        <v/>
      </c>
      <c r="I1016" s="136" t="str">
        <f>'Resultaat 4'!$B$2</f>
        <v>Resultaat 4</v>
      </c>
      <c r="J1016" s="138" t="str">
        <f>Deelnemersoverzicht!$C$6</f>
        <v>[wordt door RVO ingevuld]</v>
      </c>
      <c r="K1016" s="259">
        <f>Deelnemersoverzicht!$C$9</f>
        <v>0</v>
      </c>
    </row>
    <row r="1017" spans="1:11" x14ac:dyDescent="0.2">
      <c r="A1017" s="258">
        <f>'Resultaat 4'!B202</f>
        <v>0</v>
      </c>
      <c r="B1017" s="138" t="str">
        <f>IFERROR(VLOOKUP(C1017,Deelnemersoverzicht!$C$16:$G$66,6,0),"")</f>
        <v/>
      </c>
      <c r="C1017" s="138">
        <f>'Resultaat 4'!C202</f>
        <v>0</v>
      </c>
      <c r="D1017" s="247">
        <f>'Resultaat 4'!K202</f>
        <v>0</v>
      </c>
      <c r="E1017" s="248">
        <f>'Resultaat 4'!L202</f>
        <v>0</v>
      </c>
      <c r="F1017" s="138" t="s">
        <v>266</v>
      </c>
      <c r="G1017" s="247">
        <f ca="1">VLOOKUP(C1017,Financiering!$AO$7:$AS$57,5,0)*E1017</f>
        <v>0</v>
      </c>
      <c r="H1017" s="249" t="str">
        <f t="shared" si="15"/>
        <v/>
      </c>
      <c r="I1017" s="136" t="str">
        <f>'Resultaat 4'!$B$2</f>
        <v>Resultaat 4</v>
      </c>
      <c r="J1017" s="138" t="str">
        <f>Deelnemersoverzicht!$C$6</f>
        <v>[wordt door RVO ingevuld]</v>
      </c>
      <c r="K1017" s="259">
        <f>Deelnemersoverzicht!$C$9</f>
        <v>0</v>
      </c>
    </row>
    <row r="1018" spans="1:11" x14ac:dyDescent="0.2">
      <c r="A1018" s="258">
        <f>'Resultaat 4'!B203</f>
        <v>0</v>
      </c>
      <c r="B1018" s="138" t="str">
        <f>IFERROR(VLOOKUP(C1018,Deelnemersoverzicht!$C$16:$G$66,6,0),"")</f>
        <v/>
      </c>
      <c r="C1018" s="138">
        <f>'Resultaat 4'!C203</f>
        <v>0</v>
      </c>
      <c r="D1018" s="247">
        <f>'Resultaat 4'!K203</f>
        <v>0</v>
      </c>
      <c r="E1018" s="248">
        <f>'Resultaat 4'!L203</f>
        <v>0</v>
      </c>
      <c r="F1018" s="138" t="s">
        <v>266</v>
      </c>
      <c r="G1018" s="247">
        <f ca="1">VLOOKUP(C1018,Financiering!$AO$7:$AS$57,5,0)*E1018</f>
        <v>0</v>
      </c>
      <c r="H1018" s="249" t="str">
        <f t="shared" si="15"/>
        <v/>
      </c>
      <c r="I1018" s="136" t="str">
        <f>'Resultaat 4'!$B$2</f>
        <v>Resultaat 4</v>
      </c>
      <c r="J1018" s="138" t="str">
        <f>Deelnemersoverzicht!$C$6</f>
        <v>[wordt door RVO ingevuld]</v>
      </c>
      <c r="K1018" s="259">
        <f>Deelnemersoverzicht!$C$9</f>
        <v>0</v>
      </c>
    </row>
    <row r="1019" spans="1:11" x14ac:dyDescent="0.2">
      <c r="A1019" s="258">
        <f>'Resultaat 4'!B204</f>
        <v>0</v>
      </c>
      <c r="B1019" s="138" t="str">
        <f>IFERROR(VLOOKUP(C1019,Deelnemersoverzicht!$C$16:$G$66,6,0),"")</f>
        <v/>
      </c>
      <c r="C1019" s="138">
        <f>'Resultaat 4'!C204</f>
        <v>0</v>
      </c>
      <c r="D1019" s="247">
        <f>'Resultaat 4'!K204</f>
        <v>0</v>
      </c>
      <c r="E1019" s="248">
        <f>'Resultaat 4'!L204</f>
        <v>0</v>
      </c>
      <c r="F1019" s="138" t="s">
        <v>266</v>
      </c>
      <c r="G1019" s="247">
        <f ca="1">VLOOKUP(C1019,Financiering!$AO$7:$AS$57,5,0)*E1019</f>
        <v>0</v>
      </c>
      <c r="H1019" s="249" t="str">
        <f t="shared" si="15"/>
        <v/>
      </c>
      <c r="I1019" s="136" t="str">
        <f>'Resultaat 4'!$B$2</f>
        <v>Resultaat 4</v>
      </c>
      <c r="J1019" s="138" t="str">
        <f>Deelnemersoverzicht!$C$6</f>
        <v>[wordt door RVO ingevuld]</v>
      </c>
      <c r="K1019" s="259">
        <f>Deelnemersoverzicht!$C$9</f>
        <v>0</v>
      </c>
    </row>
    <row r="1020" spans="1:11" x14ac:dyDescent="0.2">
      <c r="A1020" s="258">
        <f>'Resultaat 4'!B205</f>
        <v>0</v>
      </c>
      <c r="B1020" s="138" t="str">
        <f>IFERROR(VLOOKUP(C1020,Deelnemersoverzicht!$C$16:$G$66,6,0),"")</f>
        <v/>
      </c>
      <c r="C1020" s="138">
        <f>'Resultaat 4'!C205</f>
        <v>0</v>
      </c>
      <c r="D1020" s="247">
        <f>'Resultaat 4'!K205</f>
        <v>0</v>
      </c>
      <c r="E1020" s="248">
        <f>'Resultaat 4'!L205</f>
        <v>0</v>
      </c>
      <c r="F1020" s="138" t="s">
        <v>266</v>
      </c>
      <c r="G1020" s="247">
        <f ca="1">VLOOKUP(C1020,Financiering!$AO$7:$AS$57,5,0)*E1020</f>
        <v>0</v>
      </c>
      <c r="H1020" s="249" t="str">
        <f t="shared" si="15"/>
        <v/>
      </c>
      <c r="I1020" s="136" t="str">
        <f>'Resultaat 4'!$B$2</f>
        <v>Resultaat 4</v>
      </c>
      <c r="J1020" s="138" t="str">
        <f>Deelnemersoverzicht!$C$6</f>
        <v>[wordt door RVO ingevuld]</v>
      </c>
      <c r="K1020" s="259">
        <f>Deelnemersoverzicht!$C$9</f>
        <v>0</v>
      </c>
    </row>
    <row r="1021" spans="1:11" x14ac:dyDescent="0.2">
      <c r="A1021" s="258">
        <f>'Resultaat 4'!B206</f>
        <v>0</v>
      </c>
      <c r="B1021" s="138" t="str">
        <f>IFERROR(VLOOKUP(C1021,Deelnemersoverzicht!$C$16:$G$66,6,0),"")</f>
        <v/>
      </c>
      <c r="C1021" s="138">
        <f>'Resultaat 4'!C206</f>
        <v>0</v>
      </c>
      <c r="D1021" s="247">
        <f>'Resultaat 4'!K206</f>
        <v>0</v>
      </c>
      <c r="E1021" s="248">
        <f>'Resultaat 4'!L206</f>
        <v>0</v>
      </c>
      <c r="F1021" s="138" t="s">
        <v>266</v>
      </c>
      <c r="G1021" s="247">
        <f ca="1">VLOOKUP(C1021,Financiering!$AO$7:$AS$57,5,0)*E1021</f>
        <v>0</v>
      </c>
      <c r="H1021" s="249" t="str">
        <f t="shared" si="15"/>
        <v/>
      </c>
      <c r="I1021" s="136" t="str">
        <f>'Resultaat 4'!$B$2</f>
        <v>Resultaat 4</v>
      </c>
      <c r="J1021" s="138" t="str">
        <f>Deelnemersoverzicht!$C$6</f>
        <v>[wordt door RVO ingevuld]</v>
      </c>
      <c r="K1021" s="259">
        <f>Deelnemersoverzicht!$C$9</f>
        <v>0</v>
      </c>
    </row>
    <row r="1022" spans="1:11" x14ac:dyDescent="0.2">
      <c r="A1022" s="258">
        <f>'Resultaat 4'!B211</f>
        <v>0</v>
      </c>
      <c r="B1022" s="138" t="str">
        <f>IFERROR(VLOOKUP(C1022,Deelnemersoverzicht!$C$16:$G$66,6,0),"")</f>
        <v/>
      </c>
      <c r="C1022" s="138">
        <f>'Resultaat 4'!C211</f>
        <v>0</v>
      </c>
      <c r="D1022" s="247">
        <f>'Resultaat 4'!K211</f>
        <v>0</v>
      </c>
      <c r="E1022" s="248">
        <f>'Resultaat 4'!L211</f>
        <v>0</v>
      </c>
      <c r="F1022" s="138" t="s">
        <v>266</v>
      </c>
      <c r="G1022" s="247">
        <f ca="1">VLOOKUP(C1022,Financiering!$AO$7:$AS$57,5,0)*E1022</f>
        <v>0</v>
      </c>
      <c r="H1022" s="249" t="str">
        <f t="shared" si="15"/>
        <v/>
      </c>
      <c r="I1022" s="136" t="str">
        <f>'Resultaat 4'!$B$2</f>
        <v>Resultaat 4</v>
      </c>
      <c r="J1022" s="138" t="str">
        <f>Deelnemersoverzicht!$C$6</f>
        <v>[wordt door RVO ingevuld]</v>
      </c>
      <c r="K1022" s="259">
        <f>Deelnemersoverzicht!$C$9</f>
        <v>0</v>
      </c>
    </row>
    <row r="1023" spans="1:11" x14ac:dyDescent="0.2">
      <c r="A1023" s="258">
        <f>'Resultaat 4'!B212</f>
        <v>0</v>
      </c>
      <c r="B1023" s="138" t="str">
        <f>IFERROR(VLOOKUP(C1023,Deelnemersoverzicht!$C$16:$G$66,6,0),"")</f>
        <v/>
      </c>
      <c r="C1023" s="138">
        <f>'Resultaat 4'!C212</f>
        <v>0</v>
      </c>
      <c r="D1023" s="247">
        <f>'Resultaat 4'!K212</f>
        <v>0</v>
      </c>
      <c r="E1023" s="248">
        <f>'Resultaat 4'!L212</f>
        <v>0</v>
      </c>
      <c r="F1023" s="138" t="s">
        <v>266</v>
      </c>
      <c r="G1023" s="247">
        <f ca="1">VLOOKUP(C1023,Financiering!$AO$7:$AS$57,5,0)*E1023</f>
        <v>0</v>
      </c>
      <c r="H1023" s="249" t="str">
        <f t="shared" si="15"/>
        <v/>
      </c>
      <c r="I1023" s="136" t="str">
        <f>'Resultaat 4'!$B$2</f>
        <v>Resultaat 4</v>
      </c>
      <c r="J1023" s="138" t="str">
        <f>Deelnemersoverzicht!$C$6</f>
        <v>[wordt door RVO ingevuld]</v>
      </c>
      <c r="K1023" s="259">
        <f>Deelnemersoverzicht!$C$9</f>
        <v>0</v>
      </c>
    </row>
    <row r="1024" spans="1:11" x14ac:dyDescent="0.2">
      <c r="A1024" s="258">
        <f>'Resultaat 4'!B213</f>
        <v>0</v>
      </c>
      <c r="B1024" s="138" t="str">
        <f>IFERROR(VLOOKUP(C1024,Deelnemersoverzicht!$C$16:$G$66,6,0),"")</f>
        <v/>
      </c>
      <c r="C1024" s="138">
        <f>'Resultaat 4'!C213</f>
        <v>0</v>
      </c>
      <c r="D1024" s="247">
        <f>'Resultaat 4'!K213</f>
        <v>0</v>
      </c>
      <c r="E1024" s="248">
        <f>'Resultaat 4'!L213</f>
        <v>0</v>
      </c>
      <c r="F1024" s="138" t="s">
        <v>266</v>
      </c>
      <c r="G1024" s="247">
        <f ca="1">VLOOKUP(C1024,Financiering!$AO$7:$AS$57,5,0)*E1024</f>
        <v>0</v>
      </c>
      <c r="H1024" s="249" t="str">
        <f t="shared" si="15"/>
        <v/>
      </c>
      <c r="I1024" s="136" t="str">
        <f>'Resultaat 4'!$B$2</f>
        <v>Resultaat 4</v>
      </c>
      <c r="J1024" s="138" t="str">
        <f>Deelnemersoverzicht!$C$6</f>
        <v>[wordt door RVO ingevuld]</v>
      </c>
      <c r="K1024" s="259">
        <f>Deelnemersoverzicht!$C$9</f>
        <v>0</v>
      </c>
    </row>
    <row r="1025" spans="1:11" x14ac:dyDescent="0.2">
      <c r="A1025" s="258">
        <f>'Resultaat 4'!B214</f>
        <v>0</v>
      </c>
      <c r="B1025" s="138" t="str">
        <f>IFERROR(VLOOKUP(C1025,Deelnemersoverzicht!$C$16:$G$66,6,0),"")</f>
        <v/>
      </c>
      <c r="C1025" s="138">
        <f>'Resultaat 4'!C214</f>
        <v>0</v>
      </c>
      <c r="D1025" s="247">
        <f>'Resultaat 4'!K214</f>
        <v>0</v>
      </c>
      <c r="E1025" s="248">
        <f>'Resultaat 4'!L214</f>
        <v>0</v>
      </c>
      <c r="F1025" s="138" t="s">
        <v>266</v>
      </c>
      <c r="G1025" s="247">
        <f ca="1">VLOOKUP(C1025,Financiering!$AO$7:$AS$57,5,0)*E1025</f>
        <v>0</v>
      </c>
      <c r="H1025" s="249" t="str">
        <f t="shared" si="15"/>
        <v/>
      </c>
      <c r="I1025" s="136" t="str">
        <f>'Resultaat 4'!$B$2</f>
        <v>Resultaat 4</v>
      </c>
      <c r="J1025" s="138" t="str">
        <f>Deelnemersoverzicht!$C$6</f>
        <v>[wordt door RVO ingevuld]</v>
      </c>
      <c r="K1025" s="259">
        <f>Deelnemersoverzicht!$C$9</f>
        <v>0</v>
      </c>
    </row>
    <row r="1026" spans="1:11" x14ac:dyDescent="0.2">
      <c r="A1026" s="258">
        <f>'Resultaat 4'!B215</f>
        <v>0</v>
      </c>
      <c r="B1026" s="138" t="str">
        <f>IFERROR(VLOOKUP(C1026,Deelnemersoverzicht!$C$16:$G$66,6,0),"")</f>
        <v/>
      </c>
      <c r="C1026" s="138">
        <f>'Resultaat 4'!C215</f>
        <v>0</v>
      </c>
      <c r="D1026" s="247">
        <f>'Resultaat 4'!K215</f>
        <v>0</v>
      </c>
      <c r="E1026" s="248">
        <f>'Resultaat 4'!L215</f>
        <v>0</v>
      </c>
      <c r="F1026" s="138" t="s">
        <v>266</v>
      </c>
      <c r="G1026" s="247">
        <f ca="1">VLOOKUP(C1026,Financiering!$AO$7:$AS$57,5,0)*E1026</f>
        <v>0</v>
      </c>
      <c r="H1026" s="249" t="str">
        <f t="shared" ref="H1026:H1089" si="16">IFERROR((HLOOKUP(D1026,$O$1:$R$52,VLOOKUP(C1026,$M$2:$R$52,2,0)+1,0)*E1026),"")</f>
        <v/>
      </c>
      <c r="I1026" s="136" t="str">
        <f>'Resultaat 4'!$B$2</f>
        <v>Resultaat 4</v>
      </c>
      <c r="J1026" s="138" t="str">
        <f>Deelnemersoverzicht!$C$6</f>
        <v>[wordt door RVO ingevuld]</v>
      </c>
      <c r="K1026" s="259">
        <f>Deelnemersoverzicht!$C$9</f>
        <v>0</v>
      </c>
    </row>
    <row r="1027" spans="1:11" x14ac:dyDescent="0.2">
      <c r="A1027" s="258">
        <f>'Resultaat 4'!B216</f>
        <v>0</v>
      </c>
      <c r="B1027" s="138" t="str">
        <f>IFERROR(VLOOKUP(C1027,Deelnemersoverzicht!$C$16:$G$66,6,0),"")</f>
        <v/>
      </c>
      <c r="C1027" s="138">
        <f>'Resultaat 4'!C216</f>
        <v>0</v>
      </c>
      <c r="D1027" s="247">
        <f>'Resultaat 4'!K216</f>
        <v>0</v>
      </c>
      <c r="E1027" s="248">
        <f>'Resultaat 4'!L216</f>
        <v>0</v>
      </c>
      <c r="F1027" s="138" t="s">
        <v>266</v>
      </c>
      <c r="G1027" s="247">
        <f ca="1">VLOOKUP(C1027,Financiering!$AO$7:$AS$57,5,0)*E1027</f>
        <v>0</v>
      </c>
      <c r="H1027" s="249" t="str">
        <f t="shared" si="16"/>
        <v/>
      </c>
      <c r="I1027" s="136" t="str">
        <f>'Resultaat 4'!$B$2</f>
        <v>Resultaat 4</v>
      </c>
      <c r="J1027" s="138" t="str">
        <f>Deelnemersoverzicht!$C$6</f>
        <v>[wordt door RVO ingevuld]</v>
      </c>
      <c r="K1027" s="259">
        <f>Deelnemersoverzicht!$C$9</f>
        <v>0</v>
      </c>
    </row>
    <row r="1028" spans="1:11" x14ac:dyDescent="0.2">
      <c r="A1028" s="258">
        <f>'Resultaat 4'!B217</f>
        <v>0</v>
      </c>
      <c r="B1028" s="138" t="str">
        <f>IFERROR(VLOOKUP(C1028,Deelnemersoverzicht!$C$16:$G$66,6,0),"")</f>
        <v/>
      </c>
      <c r="C1028" s="138">
        <f>'Resultaat 4'!C217</f>
        <v>0</v>
      </c>
      <c r="D1028" s="247">
        <f>'Resultaat 4'!K217</f>
        <v>0</v>
      </c>
      <c r="E1028" s="248">
        <f>'Resultaat 4'!L217</f>
        <v>0</v>
      </c>
      <c r="F1028" s="138" t="s">
        <v>266</v>
      </c>
      <c r="G1028" s="247">
        <f ca="1">VLOOKUP(C1028,Financiering!$AO$7:$AS$57,5,0)*E1028</f>
        <v>0</v>
      </c>
      <c r="H1028" s="249" t="str">
        <f t="shared" si="16"/>
        <v/>
      </c>
      <c r="I1028" s="136" t="str">
        <f>'Resultaat 4'!$B$2</f>
        <v>Resultaat 4</v>
      </c>
      <c r="J1028" s="138" t="str">
        <f>Deelnemersoverzicht!$C$6</f>
        <v>[wordt door RVO ingevuld]</v>
      </c>
      <c r="K1028" s="259">
        <f>Deelnemersoverzicht!$C$9</f>
        <v>0</v>
      </c>
    </row>
    <row r="1029" spans="1:11" x14ac:dyDescent="0.2">
      <c r="A1029" s="258">
        <f>'Resultaat 4'!B218</f>
        <v>0</v>
      </c>
      <c r="B1029" s="138" t="str">
        <f>IFERROR(VLOOKUP(C1029,Deelnemersoverzicht!$C$16:$G$66,6,0),"")</f>
        <v/>
      </c>
      <c r="C1029" s="138">
        <f>'Resultaat 4'!C218</f>
        <v>0</v>
      </c>
      <c r="D1029" s="247">
        <f>'Resultaat 4'!K218</f>
        <v>0</v>
      </c>
      <c r="E1029" s="248">
        <f>'Resultaat 4'!L218</f>
        <v>0</v>
      </c>
      <c r="F1029" s="138" t="s">
        <v>266</v>
      </c>
      <c r="G1029" s="247">
        <f ca="1">VLOOKUP(C1029,Financiering!$AO$7:$AS$57,5,0)*E1029</f>
        <v>0</v>
      </c>
      <c r="H1029" s="249" t="str">
        <f t="shared" si="16"/>
        <v/>
      </c>
      <c r="I1029" s="136" t="str">
        <f>'Resultaat 4'!$B$2</f>
        <v>Resultaat 4</v>
      </c>
      <c r="J1029" s="138" t="str">
        <f>Deelnemersoverzicht!$C$6</f>
        <v>[wordt door RVO ingevuld]</v>
      </c>
      <c r="K1029" s="259">
        <f>Deelnemersoverzicht!$C$9</f>
        <v>0</v>
      </c>
    </row>
    <row r="1030" spans="1:11" x14ac:dyDescent="0.2">
      <c r="A1030" s="258">
        <f>'Resultaat 4'!B219</f>
        <v>0</v>
      </c>
      <c r="B1030" s="138" t="str">
        <f>IFERROR(VLOOKUP(C1030,Deelnemersoverzicht!$C$16:$G$66,6,0),"")</f>
        <v/>
      </c>
      <c r="C1030" s="138">
        <f>'Resultaat 4'!C219</f>
        <v>0</v>
      </c>
      <c r="D1030" s="247">
        <f>'Resultaat 4'!K219</f>
        <v>0</v>
      </c>
      <c r="E1030" s="248">
        <f>'Resultaat 4'!L219</f>
        <v>0</v>
      </c>
      <c r="F1030" s="138" t="s">
        <v>266</v>
      </c>
      <c r="G1030" s="247">
        <f ca="1">VLOOKUP(C1030,Financiering!$AO$7:$AS$57,5,0)*E1030</f>
        <v>0</v>
      </c>
      <c r="H1030" s="249" t="str">
        <f t="shared" si="16"/>
        <v/>
      </c>
      <c r="I1030" s="136" t="str">
        <f>'Resultaat 4'!$B$2</f>
        <v>Resultaat 4</v>
      </c>
      <c r="J1030" s="138" t="str">
        <f>Deelnemersoverzicht!$C$6</f>
        <v>[wordt door RVO ingevuld]</v>
      </c>
      <c r="K1030" s="259">
        <f>Deelnemersoverzicht!$C$9</f>
        <v>0</v>
      </c>
    </row>
    <row r="1031" spans="1:11" x14ac:dyDescent="0.2">
      <c r="A1031" s="258">
        <f>'Resultaat 4'!B220</f>
        <v>0</v>
      </c>
      <c r="B1031" s="138" t="str">
        <f>IFERROR(VLOOKUP(C1031,Deelnemersoverzicht!$C$16:$G$66,6,0),"")</f>
        <v/>
      </c>
      <c r="C1031" s="138">
        <f>'Resultaat 4'!C220</f>
        <v>0</v>
      </c>
      <c r="D1031" s="247">
        <f>'Resultaat 4'!K220</f>
        <v>0</v>
      </c>
      <c r="E1031" s="248">
        <f>'Resultaat 4'!L220</f>
        <v>0</v>
      </c>
      <c r="F1031" s="138" t="s">
        <v>266</v>
      </c>
      <c r="G1031" s="247">
        <f ca="1">VLOOKUP(C1031,Financiering!$AO$7:$AS$57,5,0)*E1031</f>
        <v>0</v>
      </c>
      <c r="H1031" s="249" t="str">
        <f t="shared" si="16"/>
        <v/>
      </c>
      <c r="I1031" s="136" t="str">
        <f>'Resultaat 4'!$B$2</f>
        <v>Resultaat 4</v>
      </c>
      <c r="J1031" s="138" t="str">
        <f>Deelnemersoverzicht!$C$6</f>
        <v>[wordt door RVO ingevuld]</v>
      </c>
      <c r="K1031" s="259">
        <f>Deelnemersoverzicht!$C$9</f>
        <v>0</v>
      </c>
    </row>
    <row r="1032" spans="1:11" x14ac:dyDescent="0.2">
      <c r="A1032" s="258">
        <f>'Resultaat 4'!B221</f>
        <v>0</v>
      </c>
      <c r="B1032" s="138" t="str">
        <f>IFERROR(VLOOKUP(C1032,Deelnemersoverzicht!$C$16:$G$66,6,0),"")</f>
        <v/>
      </c>
      <c r="C1032" s="138">
        <f>'Resultaat 4'!C221</f>
        <v>0</v>
      </c>
      <c r="D1032" s="247">
        <f>'Resultaat 4'!K221</f>
        <v>0</v>
      </c>
      <c r="E1032" s="248">
        <f>'Resultaat 4'!L221</f>
        <v>0</v>
      </c>
      <c r="F1032" s="138" t="s">
        <v>266</v>
      </c>
      <c r="G1032" s="247">
        <f ca="1">VLOOKUP(C1032,Financiering!$AO$7:$AS$57,5,0)*E1032</f>
        <v>0</v>
      </c>
      <c r="H1032" s="249" t="str">
        <f t="shared" si="16"/>
        <v/>
      </c>
      <c r="I1032" s="136" t="str">
        <f>'Resultaat 4'!$B$2</f>
        <v>Resultaat 4</v>
      </c>
      <c r="J1032" s="138" t="str">
        <f>Deelnemersoverzicht!$C$6</f>
        <v>[wordt door RVO ingevuld]</v>
      </c>
      <c r="K1032" s="259">
        <f>Deelnemersoverzicht!$C$9</f>
        <v>0</v>
      </c>
    </row>
    <row r="1033" spans="1:11" x14ac:dyDescent="0.2">
      <c r="A1033" s="258">
        <f>'Resultaat 4'!B222</f>
        <v>0</v>
      </c>
      <c r="B1033" s="138" t="str">
        <f>IFERROR(VLOOKUP(C1033,Deelnemersoverzicht!$C$16:$G$66,6,0),"")</f>
        <v/>
      </c>
      <c r="C1033" s="138">
        <f>'Resultaat 4'!C222</f>
        <v>0</v>
      </c>
      <c r="D1033" s="247">
        <f>'Resultaat 4'!K222</f>
        <v>0</v>
      </c>
      <c r="E1033" s="248">
        <f>'Resultaat 4'!L222</f>
        <v>0</v>
      </c>
      <c r="F1033" s="138" t="s">
        <v>266</v>
      </c>
      <c r="G1033" s="247">
        <f ca="1">VLOOKUP(C1033,Financiering!$AO$7:$AS$57,5,0)*E1033</f>
        <v>0</v>
      </c>
      <c r="H1033" s="249" t="str">
        <f t="shared" si="16"/>
        <v/>
      </c>
      <c r="I1033" s="136" t="str">
        <f>'Resultaat 4'!$B$2</f>
        <v>Resultaat 4</v>
      </c>
      <c r="J1033" s="138" t="str">
        <f>Deelnemersoverzicht!$C$6</f>
        <v>[wordt door RVO ingevuld]</v>
      </c>
      <c r="K1033" s="259">
        <f>Deelnemersoverzicht!$C$9</f>
        <v>0</v>
      </c>
    </row>
    <row r="1034" spans="1:11" x14ac:dyDescent="0.2">
      <c r="A1034" s="258">
        <f>'Resultaat 4'!B223</f>
        <v>0</v>
      </c>
      <c r="B1034" s="138" t="str">
        <f>IFERROR(VLOOKUP(C1034,Deelnemersoverzicht!$C$16:$G$66,6,0),"")</f>
        <v/>
      </c>
      <c r="C1034" s="138">
        <f>'Resultaat 4'!C223</f>
        <v>0</v>
      </c>
      <c r="D1034" s="247">
        <f>'Resultaat 4'!K223</f>
        <v>0</v>
      </c>
      <c r="E1034" s="248">
        <f>'Resultaat 4'!L223</f>
        <v>0</v>
      </c>
      <c r="F1034" s="138" t="s">
        <v>266</v>
      </c>
      <c r="G1034" s="247">
        <f ca="1">VLOOKUP(C1034,Financiering!$AO$7:$AS$57,5,0)*E1034</f>
        <v>0</v>
      </c>
      <c r="H1034" s="249" t="str">
        <f t="shared" si="16"/>
        <v/>
      </c>
      <c r="I1034" s="136" t="str">
        <f>'Resultaat 4'!$B$2</f>
        <v>Resultaat 4</v>
      </c>
      <c r="J1034" s="138" t="str">
        <f>Deelnemersoverzicht!$C$6</f>
        <v>[wordt door RVO ingevuld]</v>
      </c>
      <c r="K1034" s="259">
        <f>Deelnemersoverzicht!$C$9</f>
        <v>0</v>
      </c>
    </row>
    <row r="1035" spans="1:11" x14ac:dyDescent="0.2">
      <c r="A1035" s="258">
        <f>'Resultaat 4'!B224</f>
        <v>0</v>
      </c>
      <c r="B1035" s="138" t="str">
        <f>IFERROR(VLOOKUP(C1035,Deelnemersoverzicht!$C$16:$G$66,6,0),"")</f>
        <v/>
      </c>
      <c r="C1035" s="138">
        <f>'Resultaat 4'!C224</f>
        <v>0</v>
      </c>
      <c r="D1035" s="247">
        <f>'Resultaat 4'!K224</f>
        <v>0</v>
      </c>
      <c r="E1035" s="248">
        <f>'Resultaat 4'!L224</f>
        <v>0</v>
      </c>
      <c r="F1035" s="138" t="s">
        <v>266</v>
      </c>
      <c r="G1035" s="247">
        <f ca="1">VLOOKUP(C1035,Financiering!$AO$7:$AS$57,5,0)*E1035</f>
        <v>0</v>
      </c>
      <c r="H1035" s="249" t="str">
        <f t="shared" si="16"/>
        <v/>
      </c>
      <c r="I1035" s="136" t="str">
        <f>'Resultaat 4'!$B$2</f>
        <v>Resultaat 4</v>
      </c>
      <c r="J1035" s="138" t="str">
        <f>Deelnemersoverzicht!$C$6</f>
        <v>[wordt door RVO ingevuld]</v>
      </c>
      <c r="K1035" s="259">
        <f>Deelnemersoverzicht!$C$9</f>
        <v>0</v>
      </c>
    </row>
    <row r="1036" spans="1:11" x14ac:dyDescent="0.2">
      <c r="A1036" s="258">
        <f>'Resultaat 4'!B225</f>
        <v>0</v>
      </c>
      <c r="B1036" s="138" t="str">
        <f>IFERROR(VLOOKUP(C1036,Deelnemersoverzicht!$C$16:$G$66,6,0),"")</f>
        <v/>
      </c>
      <c r="C1036" s="138">
        <f>'Resultaat 4'!C225</f>
        <v>0</v>
      </c>
      <c r="D1036" s="247">
        <f>'Resultaat 4'!K225</f>
        <v>0</v>
      </c>
      <c r="E1036" s="248">
        <f>'Resultaat 4'!L225</f>
        <v>0</v>
      </c>
      <c r="F1036" s="138" t="s">
        <v>266</v>
      </c>
      <c r="G1036" s="247">
        <f ca="1">VLOOKUP(C1036,Financiering!$AO$7:$AS$57,5,0)*E1036</f>
        <v>0</v>
      </c>
      <c r="H1036" s="249" t="str">
        <f t="shared" si="16"/>
        <v/>
      </c>
      <c r="I1036" s="136" t="str">
        <f>'Resultaat 4'!$B$2</f>
        <v>Resultaat 4</v>
      </c>
      <c r="J1036" s="138" t="str">
        <f>Deelnemersoverzicht!$C$6</f>
        <v>[wordt door RVO ingevuld]</v>
      </c>
      <c r="K1036" s="259">
        <f>Deelnemersoverzicht!$C$9</f>
        <v>0</v>
      </c>
    </row>
    <row r="1037" spans="1:11" x14ac:dyDescent="0.2">
      <c r="A1037" s="258">
        <f>'Resultaat 4'!B226</f>
        <v>0</v>
      </c>
      <c r="B1037" s="138" t="str">
        <f>IFERROR(VLOOKUP(C1037,Deelnemersoverzicht!$C$16:$G$66,6,0),"")</f>
        <v/>
      </c>
      <c r="C1037" s="138">
        <f>'Resultaat 4'!C226</f>
        <v>0</v>
      </c>
      <c r="D1037" s="247">
        <f>'Resultaat 4'!K226</f>
        <v>0</v>
      </c>
      <c r="E1037" s="248">
        <f>'Resultaat 4'!L226</f>
        <v>0</v>
      </c>
      <c r="F1037" s="138" t="s">
        <v>266</v>
      </c>
      <c r="G1037" s="247">
        <f ca="1">VLOOKUP(C1037,Financiering!$AO$7:$AS$57,5,0)*E1037</f>
        <v>0</v>
      </c>
      <c r="H1037" s="249" t="str">
        <f t="shared" si="16"/>
        <v/>
      </c>
      <c r="I1037" s="136" t="str">
        <f>'Resultaat 4'!$B$2</f>
        <v>Resultaat 4</v>
      </c>
      <c r="J1037" s="138" t="str">
        <f>Deelnemersoverzicht!$C$6</f>
        <v>[wordt door RVO ingevuld]</v>
      </c>
      <c r="K1037" s="259">
        <f>Deelnemersoverzicht!$C$9</f>
        <v>0</v>
      </c>
    </row>
    <row r="1038" spans="1:11" x14ac:dyDescent="0.2">
      <c r="A1038" s="258">
        <f>'Resultaat 4'!B227</f>
        <v>0</v>
      </c>
      <c r="B1038" s="138" t="str">
        <f>IFERROR(VLOOKUP(C1038,Deelnemersoverzicht!$C$16:$G$66,6,0),"")</f>
        <v/>
      </c>
      <c r="C1038" s="138">
        <f>'Resultaat 4'!C227</f>
        <v>0</v>
      </c>
      <c r="D1038" s="247">
        <f>'Resultaat 4'!K227</f>
        <v>0</v>
      </c>
      <c r="E1038" s="248">
        <f>'Resultaat 4'!L227</f>
        <v>0</v>
      </c>
      <c r="F1038" s="138" t="s">
        <v>266</v>
      </c>
      <c r="G1038" s="247">
        <f ca="1">VLOOKUP(C1038,Financiering!$AO$7:$AS$57,5,0)*E1038</f>
        <v>0</v>
      </c>
      <c r="H1038" s="249" t="str">
        <f t="shared" si="16"/>
        <v/>
      </c>
      <c r="I1038" s="136" t="str">
        <f>'Resultaat 4'!$B$2</f>
        <v>Resultaat 4</v>
      </c>
      <c r="J1038" s="138" t="str">
        <f>Deelnemersoverzicht!$C$6</f>
        <v>[wordt door RVO ingevuld]</v>
      </c>
      <c r="K1038" s="259">
        <f>Deelnemersoverzicht!$C$9</f>
        <v>0</v>
      </c>
    </row>
    <row r="1039" spans="1:11" x14ac:dyDescent="0.2">
      <c r="A1039" s="258">
        <f>'Resultaat 4'!B228</f>
        <v>0</v>
      </c>
      <c r="B1039" s="138" t="str">
        <f>IFERROR(VLOOKUP(C1039,Deelnemersoverzicht!$C$16:$G$66,6,0),"")</f>
        <v/>
      </c>
      <c r="C1039" s="138">
        <f>'Resultaat 4'!C228</f>
        <v>0</v>
      </c>
      <c r="D1039" s="247">
        <f>'Resultaat 4'!K228</f>
        <v>0</v>
      </c>
      <c r="E1039" s="248">
        <f>'Resultaat 4'!L228</f>
        <v>0</v>
      </c>
      <c r="F1039" s="138" t="s">
        <v>266</v>
      </c>
      <c r="G1039" s="247">
        <f ca="1">VLOOKUP(C1039,Financiering!$AO$7:$AS$57,5,0)*E1039</f>
        <v>0</v>
      </c>
      <c r="H1039" s="249" t="str">
        <f t="shared" si="16"/>
        <v/>
      </c>
      <c r="I1039" s="136" t="str">
        <f>'Resultaat 4'!$B$2</f>
        <v>Resultaat 4</v>
      </c>
      <c r="J1039" s="138" t="str">
        <f>Deelnemersoverzicht!$C$6</f>
        <v>[wordt door RVO ingevuld]</v>
      </c>
      <c r="K1039" s="259">
        <f>Deelnemersoverzicht!$C$9</f>
        <v>0</v>
      </c>
    </row>
    <row r="1040" spans="1:11" x14ac:dyDescent="0.2">
      <c r="A1040" s="258">
        <f>'Resultaat 4'!B229</f>
        <v>0</v>
      </c>
      <c r="B1040" s="138" t="str">
        <f>IFERROR(VLOOKUP(C1040,Deelnemersoverzicht!$C$16:$G$66,6,0),"")</f>
        <v/>
      </c>
      <c r="C1040" s="138">
        <f>'Resultaat 4'!C229</f>
        <v>0</v>
      </c>
      <c r="D1040" s="247">
        <f>'Resultaat 4'!K229</f>
        <v>0</v>
      </c>
      <c r="E1040" s="248">
        <f>'Resultaat 4'!L229</f>
        <v>0</v>
      </c>
      <c r="F1040" s="138" t="s">
        <v>266</v>
      </c>
      <c r="G1040" s="247">
        <f ca="1">VLOOKUP(C1040,Financiering!$AO$7:$AS$57,5,0)*E1040</f>
        <v>0</v>
      </c>
      <c r="H1040" s="249" t="str">
        <f t="shared" si="16"/>
        <v/>
      </c>
      <c r="I1040" s="136" t="str">
        <f>'Resultaat 4'!$B$2</f>
        <v>Resultaat 4</v>
      </c>
      <c r="J1040" s="138" t="str">
        <f>Deelnemersoverzicht!$C$6</f>
        <v>[wordt door RVO ingevuld]</v>
      </c>
      <c r="K1040" s="259">
        <f>Deelnemersoverzicht!$C$9</f>
        <v>0</v>
      </c>
    </row>
    <row r="1041" spans="1:11" x14ac:dyDescent="0.2">
      <c r="A1041" s="258">
        <f>'Resultaat 4'!B230</f>
        <v>0</v>
      </c>
      <c r="B1041" s="138" t="str">
        <f>IFERROR(VLOOKUP(C1041,Deelnemersoverzicht!$C$16:$G$66,6,0),"")</f>
        <v/>
      </c>
      <c r="C1041" s="138">
        <f>'Resultaat 4'!C230</f>
        <v>0</v>
      </c>
      <c r="D1041" s="247">
        <f>'Resultaat 4'!K230</f>
        <v>0</v>
      </c>
      <c r="E1041" s="248">
        <f>'Resultaat 4'!L230</f>
        <v>0</v>
      </c>
      <c r="F1041" s="138" t="s">
        <v>266</v>
      </c>
      <c r="G1041" s="247">
        <f ca="1">VLOOKUP(C1041,Financiering!$AO$7:$AS$57,5,0)*E1041</f>
        <v>0</v>
      </c>
      <c r="H1041" s="249" t="str">
        <f t="shared" si="16"/>
        <v/>
      </c>
      <c r="I1041" s="136" t="str">
        <f>'Resultaat 4'!$B$2</f>
        <v>Resultaat 4</v>
      </c>
      <c r="J1041" s="138" t="str">
        <f>Deelnemersoverzicht!$C$6</f>
        <v>[wordt door RVO ingevuld]</v>
      </c>
      <c r="K1041" s="259">
        <f>Deelnemersoverzicht!$C$9</f>
        <v>0</v>
      </c>
    </row>
    <row r="1042" spans="1:11" x14ac:dyDescent="0.2">
      <c r="A1042" s="258">
        <f>'Resultaat 4'!B231</f>
        <v>0</v>
      </c>
      <c r="B1042" s="138" t="str">
        <f>IFERROR(VLOOKUP(C1042,Deelnemersoverzicht!$C$16:$G$66,6,0),"")</f>
        <v/>
      </c>
      <c r="C1042" s="138">
        <f>'Resultaat 4'!C231</f>
        <v>0</v>
      </c>
      <c r="D1042" s="247">
        <f>'Resultaat 4'!K231</f>
        <v>0</v>
      </c>
      <c r="E1042" s="248">
        <f>'Resultaat 4'!L231</f>
        <v>0</v>
      </c>
      <c r="F1042" s="138" t="s">
        <v>266</v>
      </c>
      <c r="G1042" s="247">
        <f ca="1">VLOOKUP(C1042,Financiering!$AO$7:$AS$57,5,0)*E1042</f>
        <v>0</v>
      </c>
      <c r="H1042" s="249" t="str">
        <f t="shared" si="16"/>
        <v/>
      </c>
      <c r="I1042" s="136" t="str">
        <f>'Resultaat 4'!$B$2</f>
        <v>Resultaat 4</v>
      </c>
      <c r="J1042" s="138" t="str">
        <f>Deelnemersoverzicht!$C$6</f>
        <v>[wordt door RVO ingevuld]</v>
      </c>
      <c r="K1042" s="259">
        <f>Deelnemersoverzicht!$C$9</f>
        <v>0</v>
      </c>
    </row>
    <row r="1043" spans="1:11" x14ac:dyDescent="0.2">
      <c r="A1043" s="258">
        <f>'Resultaat 4'!B232</f>
        <v>0</v>
      </c>
      <c r="B1043" s="138" t="str">
        <f>IFERROR(VLOOKUP(C1043,Deelnemersoverzicht!$C$16:$G$66,6,0),"")</f>
        <v/>
      </c>
      <c r="C1043" s="138">
        <f>'Resultaat 4'!C232</f>
        <v>0</v>
      </c>
      <c r="D1043" s="247">
        <f>'Resultaat 4'!K232</f>
        <v>0</v>
      </c>
      <c r="E1043" s="248">
        <f>'Resultaat 4'!L232</f>
        <v>0</v>
      </c>
      <c r="F1043" s="138" t="s">
        <v>266</v>
      </c>
      <c r="G1043" s="247">
        <f ca="1">VLOOKUP(C1043,Financiering!$AO$7:$AS$57,5,0)*E1043</f>
        <v>0</v>
      </c>
      <c r="H1043" s="249" t="str">
        <f t="shared" si="16"/>
        <v/>
      </c>
      <c r="I1043" s="136" t="str">
        <f>'Resultaat 4'!$B$2</f>
        <v>Resultaat 4</v>
      </c>
      <c r="J1043" s="138" t="str">
        <f>Deelnemersoverzicht!$C$6</f>
        <v>[wordt door RVO ingevuld]</v>
      </c>
      <c r="K1043" s="259">
        <f>Deelnemersoverzicht!$C$9</f>
        <v>0</v>
      </c>
    </row>
    <row r="1044" spans="1:11" x14ac:dyDescent="0.2">
      <c r="A1044" s="258">
        <f>'Resultaat 4'!B233</f>
        <v>0</v>
      </c>
      <c r="B1044" s="138" t="str">
        <f>IFERROR(VLOOKUP(C1044,Deelnemersoverzicht!$C$16:$G$66,6,0),"")</f>
        <v/>
      </c>
      <c r="C1044" s="138">
        <f>'Resultaat 4'!C233</f>
        <v>0</v>
      </c>
      <c r="D1044" s="247">
        <f>'Resultaat 4'!K233</f>
        <v>0</v>
      </c>
      <c r="E1044" s="248">
        <f>'Resultaat 4'!L233</f>
        <v>0</v>
      </c>
      <c r="F1044" s="138" t="s">
        <v>266</v>
      </c>
      <c r="G1044" s="247">
        <f ca="1">VLOOKUP(C1044,Financiering!$AO$7:$AS$57,5,0)*E1044</f>
        <v>0</v>
      </c>
      <c r="H1044" s="249" t="str">
        <f t="shared" si="16"/>
        <v/>
      </c>
      <c r="I1044" s="136" t="str">
        <f>'Resultaat 4'!$B$2</f>
        <v>Resultaat 4</v>
      </c>
      <c r="J1044" s="138" t="str">
        <f>Deelnemersoverzicht!$C$6</f>
        <v>[wordt door RVO ingevuld]</v>
      </c>
      <c r="K1044" s="259">
        <f>Deelnemersoverzicht!$C$9</f>
        <v>0</v>
      </c>
    </row>
    <row r="1045" spans="1:11" x14ac:dyDescent="0.2">
      <c r="A1045" s="258">
        <f>'Resultaat 4'!B234</f>
        <v>0</v>
      </c>
      <c r="B1045" s="138" t="str">
        <f>IFERROR(VLOOKUP(C1045,Deelnemersoverzicht!$C$16:$G$66,6,0),"")</f>
        <v/>
      </c>
      <c r="C1045" s="138">
        <f>'Resultaat 4'!C234</f>
        <v>0</v>
      </c>
      <c r="D1045" s="247">
        <f>'Resultaat 4'!K234</f>
        <v>0</v>
      </c>
      <c r="E1045" s="248">
        <f>'Resultaat 4'!L234</f>
        <v>0</v>
      </c>
      <c r="F1045" s="138" t="s">
        <v>266</v>
      </c>
      <c r="G1045" s="247">
        <f ca="1">VLOOKUP(C1045,Financiering!$AO$7:$AS$57,5,0)*E1045</f>
        <v>0</v>
      </c>
      <c r="H1045" s="249" t="str">
        <f t="shared" si="16"/>
        <v/>
      </c>
      <c r="I1045" s="136" t="str">
        <f>'Resultaat 4'!$B$2</f>
        <v>Resultaat 4</v>
      </c>
      <c r="J1045" s="138" t="str">
        <f>Deelnemersoverzicht!$C$6</f>
        <v>[wordt door RVO ingevuld]</v>
      </c>
      <c r="K1045" s="259">
        <f>Deelnemersoverzicht!$C$9</f>
        <v>0</v>
      </c>
    </row>
    <row r="1046" spans="1:11" x14ac:dyDescent="0.2">
      <c r="A1046" s="258">
        <f>'Resultaat 4'!B235</f>
        <v>0</v>
      </c>
      <c r="B1046" s="138" t="str">
        <f>IFERROR(VLOOKUP(C1046,Deelnemersoverzicht!$C$16:$G$66,6,0),"")</f>
        <v/>
      </c>
      <c r="C1046" s="138">
        <f>'Resultaat 4'!C235</f>
        <v>0</v>
      </c>
      <c r="D1046" s="247">
        <f>'Resultaat 4'!K235</f>
        <v>0</v>
      </c>
      <c r="E1046" s="248">
        <f>'Resultaat 4'!L235</f>
        <v>0</v>
      </c>
      <c r="F1046" s="138" t="s">
        <v>266</v>
      </c>
      <c r="G1046" s="247">
        <f ca="1">VLOOKUP(C1046,Financiering!$AO$7:$AS$57,5,0)*E1046</f>
        <v>0</v>
      </c>
      <c r="H1046" s="249" t="str">
        <f t="shared" si="16"/>
        <v/>
      </c>
      <c r="I1046" s="136" t="str">
        <f>'Resultaat 4'!$B$2</f>
        <v>Resultaat 4</v>
      </c>
      <c r="J1046" s="138" t="str">
        <f>Deelnemersoverzicht!$C$6</f>
        <v>[wordt door RVO ingevuld]</v>
      </c>
      <c r="K1046" s="259">
        <f>Deelnemersoverzicht!$C$9</f>
        <v>0</v>
      </c>
    </row>
    <row r="1047" spans="1:11" x14ac:dyDescent="0.2">
      <c r="A1047" s="258">
        <f>'Resultaat 4'!B236</f>
        <v>0</v>
      </c>
      <c r="B1047" s="138" t="str">
        <f>IFERROR(VLOOKUP(C1047,Deelnemersoverzicht!$C$16:$G$66,6,0),"")</f>
        <v/>
      </c>
      <c r="C1047" s="138">
        <f>'Resultaat 4'!C236</f>
        <v>0</v>
      </c>
      <c r="D1047" s="247">
        <f>'Resultaat 4'!K236</f>
        <v>0</v>
      </c>
      <c r="E1047" s="248">
        <f>'Resultaat 4'!L236</f>
        <v>0</v>
      </c>
      <c r="F1047" s="138" t="s">
        <v>266</v>
      </c>
      <c r="G1047" s="247">
        <f ca="1">VLOOKUP(C1047,Financiering!$AO$7:$AS$57,5,0)*E1047</f>
        <v>0</v>
      </c>
      <c r="H1047" s="249" t="str">
        <f t="shared" si="16"/>
        <v/>
      </c>
      <c r="I1047" s="136" t="str">
        <f>'Resultaat 4'!$B$2</f>
        <v>Resultaat 4</v>
      </c>
      <c r="J1047" s="138" t="str">
        <f>Deelnemersoverzicht!$C$6</f>
        <v>[wordt door RVO ingevuld]</v>
      </c>
      <c r="K1047" s="259">
        <f>Deelnemersoverzicht!$C$9</f>
        <v>0</v>
      </c>
    </row>
    <row r="1048" spans="1:11" x14ac:dyDescent="0.2">
      <c r="A1048" s="258">
        <f>'Resultaat 4'!B237</f>
        <v>0</v>
      </c>
      <c r="B1048" s="138" t="str">
        <f>IFERROR(VLOOKUP(C1048,Deelnemersoverzicht!$C$16:$G$66,6,0),"")</f>
        <v/>
      </c>
      <c r="C1048" s="138">
        <f>'Resultaat 4'!C237</f>
        <v>0</v>
      </c>
      <c r="D1048" s="247">
        <f>'Resultaat 4'!K237</f>
        <v>0</v>
      </c>
      <c r="E1048" s="248">
        <f>'Resultaat 4'!L237</f>
        <v>0</v>
      </c>
      <c r="F1048" s="138" t="s">
        <v>266</v>
      </c>
      <c r="G1048" s="247">
        <f ca="1">VLOOKUP(C1048,Financiering!$AO$7:$AS$57,5,0)*E1048</f>
        <v>0</v>
      </c>
      <c r="H1048" s="249" t="str">
        <f t="shared" si="16"/>
        <v/>
      </c>
      <c r="I1048" s="136" t="str">
        <f>'Resultaat 4'!$B$2</f>
        <v>Resultaat 4</v>
      </c>
      <c r="J1048" s="138" t="str">
        <f>Deelnemersoverzicht!$C$6</f>
        <v>[wordt door RVO ingevuld]</v>
      </c>
      <c r="K1048" s="259">
        <f>Deelnemersoverzicht!$C$9</f>
        <v>0</v>
      </c>
    </row>
    <row r="1049" spans="1:11" x14ac:dyDescent="0.2">
      <c r="A1049" s="258">
        <f>'Resultaat 4'!B238</f>
        <v>0</v>
      </c>
      <c r="B1049" s="138" t="str">
        <f>IFERROR(VLOOKUP(C1049,Deelnemersoverzicht!$C$16:$G$66,6,0),"")</f>
        <v/>
      </c>
      <c r="C1049" s="138">
        <f>'Resultaat 4'!C238</f>
        <v>0</v>
      </c>
      <c r="D1049" s="247">
        <f>'Resultaat 4'!K238</f>
        <v>0</v>
      </c>
      <c r="E1049" s="248">
        <f>'Resultaat 4'!L238</f>
        <v>0</v>
      </c>
      <c r="F1049" s="138" t="s">
        <v>266</v>
      </c>
      <c r="G1049" s="247">
        <f ca="1">VLOOKUP(C1049,Financiering!$AO$7:$AS$57,5,0)*E1049</f>
        <v>0</v>
      </c>
      <c r="H1049" s="249" t="str">
        <f t="shared" si="16"/>
        <v/>
      </c>
      <c r="I1049" s="136" t="str">
        <f>'Resultaat 4'!$B$2</f>
        <v>Resultaat 4</v>
      </c>
      <c r="J1049" s="138" t="str">
        <f>Deelnemersoverzicht!$C$6</f>
        <v>[wordt door RVO ingevuld]</v>
      </c>
      <c r="K1049" s="259">
        <f>Deelnemersoverzicht!$C$9</f>
        <v>0</v>
      </c>
    </row>
    <row r="1050" spans="1:11" x14ac:dyDescent="0.2">
      <c r="A1050" s="258">
        <f>'Resultaat 4'!B239</f>
        <v>0</v>
      </c>
      <c r="B1050" s="138" t="str">
        <f>IFERROR(VLOOKUP(C1050,Deelnemersoverzicht!$C$16:$G$66,6,0),"")</f>
        <v/>
      </c>
      <c r="C1050" s="138">
        <f>'Resultaat 4'!C239</f>
        <v>0</v>
      </c>
      <c r="D1050" s="247">
        <f>'Resultaat 4'!K239</f>
        <v>0</v>
      </c>
      <c r="E1050" s="248">
        <f>'Resultaat 4'!L239</f>
        <v>0</v>
      </c>
      <c r="F1050" s="138" t="s">
        <v>266</v>
      </c>
      <c r="G1050" s="247">
        <f ca="1">VLOOKUP(C1050,Financiering!$AO$7:$AS$57,5,0)*E1050</f>
        <v>0</v>
      </c>
      <c r="H1050" s="249" t="str">
        <f t="shared" si="16"/>
        <v/>
      </c>
      <c r="I1050" s="136" t="str">
        <f>'Resultaat 4'!$B$2</f>
        <v>Resultaat 4</v>
      </c>
      <c r="J1050" s="138" t="str">
        <f>Deelnemersoverzicht!$C$6</f>
        <v>[wordt door RVO ingevuld]</v>
      </c>
      <c r="K1050" s="259">
        <f>Deelnemersoverzicht!$C$9</f>
        <v>0</v>
      </c>
    </row>
    <row r="1051" spans="1:11" x14ac:dyDescent="0.2">
      <c r="A1051" s="258">
        <f>'Resultaat 4'!B240</f>
        <v>0</v>
      </c>
      <c r="B1051" s="138" t="str">
        <f>IFERROR(VLOOKUP(C1051,Deelnemersoverzicht!$C$16:$G$66,6,0),"")</f>
        <v/>
      </c>
      <c r="C1051" s="138">
        <f>'Resultaat 4'!C240</f>
        <v>0</v>
      </c>
      <c r="D1051" s="247">
        <f>'Resultaat 4'!K240</f>
        <v>0</v>
      </c>
      <c r="E1051" s="248">
        <f>'Resultaat 4'!L240</f>
        <v>0</v>
      </c>
      <c r="F1051" s="138" t="s">
        <v>266</v>
      </c>
      <c r="G1051" s="247">
        <f ca="1">VLOOKUP(C1051,Financiering!$AO$7:$AS$57,5,0)*E1051</f>
        <v>0</v>
      </c>
      <c r="H1051" s="249" t="str">
        <f t="shared" si="16"/>
        <v/>
      </c>
      <c r="I1051" s="136" t="str">
        <f>'Resultaat 4'!$B$2</f>
        <v>Resultaat 4</v>
      </c>
      <c r="J1051" s="138" t="str">
        <f>Deelnemersoverzicht!$C$6</f>
        <v>[wordt door RVO ingevuld]</v>
      </c>
      <c r="K1051" s="259">
        <f>Deelnemersoverzicht!$C$9</f>
        <v>0</v>
      </c>
    </row>
    <row r="1052" spans="1:11" x14ac:dyDescent="0.2">
      <c r="A1052" s="258">
        <f>'Resultaat 4'!B241</f>
        <v>0</v>
      </c>
      <c r="B1052" s="138" t="str">
        <f>IFERROR(VLOOKUP(C1052,Deelnemersoverzicht!$C$16:$G$66,6,0),"")</f>
        <v/>
      </c>
      <c r="C1052" s="138">
        <f>'Resultaat 4'!C241</f>
        <v>0</v>
      </c>
      <c r="D1052" s="247">
        <f>'Resultaat 4'!K241</f>
        <v>0</v>
      </c>
      <c r="E1052" s="248">
        <f>'Resultaat 4'!L241</f>
        <v>0</v>
      </c>
      <c r="F1052" s="138" t="s">
        <v>266</v>
      </c>
      <c r="G1052" s="247">
        <f ca="1">VLOOKUP(C1052,Financiering!$AO$7:$AS$57,5,0)*E1052</f>
        <v>0</v>
      </c>
      <c r="H1052" s="249" t="str">
        <f t="shared" si="16"/>
        <v/>
      </c>
      <c r="I1052" s="136" t="str">
        <f>'Resultaat 4'!$B$2</f>
        <v>Resultaat 4</v>
      </c>
      <c r="J1052" s="138" t="str">
        <f>Deelnemersoverzicht!$C$6</f>
        <v>[wordt door RVO ingevuld]</v>
      </c>
      <c r="K1052" s="259">
        <f>Deelnemersoverzicht!$C$9</f>
        <v>0</v>
      </c>
    </row>
    <row r="1053" spans="1:11" x14ac:dyDescent="0.2">
      <c r="A1053" s="258">
        <f>'Resultaat 4'!B242</f>
        <v>0</v>
      </c>
      <c r="B1053" s="138" t="str">
        <f>IFERROR(VLOOKUP(C1053,Deelnemersoverzicht!$C$16:$G$66,6,0),"")</f>
        <v/>
      </c>
      <c r="C1053" s="138">
        <f>'Resultaat 4'!C242</f>
        <v>0</v>
      </c>
      <c r="D1053" s="247">
        <f>'Resultaat 4'!K242</f>
        <v>0</v>
      </c>
      <c r="E1053" s="248">
        <f>'Resultaat 4'!L242</f>
        <v>0</v>
      </c>
      <c r="F1053" s="138" t="s">
        <v>266</v>
      </c>
      <c r="G1053" s="247">
        <f ca="1">VLOOKUP(C1053,Financiering!$AO$7:$AS$57,5,0)*E1053</f>
        <v>0</v>
      </c>
      <c r="H1053" s="249" t="str">
        <f t="shared" si="16"/>
        <v/>
      </c>
      <c r="I1053" s="136" t="str">
        <f>'Resultaat 4'!$B$2</f>
        <v>Resultaat 4</v>
      </c>
      <c r="J1053" s="138" t="str">
        <f>Deelnemersoverzicht!$C$6</f>
        <v>[wordt door RVO ingevuld]</v>
      </c>
      <c r="K1053" s="259">
        <f>Deelnemersoverzicht!$C$9</f>
        <v>0</v>
      </c>
    </row>
    <row r="1054" spans="1:11" x14ac:dyDescent="0.2">
      <c r="A1054" s="258">
        <f>'Resultaat 4'!B243</f>
        <v>0</v>
      </c>
      <c r="B1054" s="138" t="str">
        <f>IFERROR(VLOOKUP(C1054,Deelnemersoverzicht!$C$16:$G$66,6,0),"")</f>
        <v/>
      </c>
      <c r="C1054" s="138">
        <f>'Resultaat 4'!C243</f>
        <v>0</v>
      </c>
      <c r="D1054" s="247">
        <f>'Resultaat 4'!K243</f>
        <v>0</v>
      </c>
      <c r="E1054" s="248">
        <f>'Resultaat 4'!L243</f>
        <v>0</v>
      </c>
      <c r="F1054" s="138" t="s">
        <v>266</v>
      </c>
      <c r="G1054" s="247">
        <f ca="1">VLOOKUP(C1054,Financiering!$AO$7:$AS$57,5,0)*E1054</f>
        <v>0</v>
      </c>
      <c r="H1054" s="249" t="str">
        <f t="shared" si="16"/>
        <v/>
      </c>
      <c r="I1054" s="136" t="str">
        <f>'Resultaat 4'!$B$2</f>
        <v>Resultaat 4</v>
      </c>
      <c r="J1054" s="138" t="str">
        <f>Deelnemersoverzicht!$C$6</f>
        <v>[wordt door RVO ingevuld]</v>
      </c>
      <c r="K1054" s="259">
        <f>Deelnemersoverzicht!$C$9</f>
        <v>0</v>
      </c>
    </row>
    <row r="1055" spans="1:11" x14ac:dyDescent="0.2">
      <c r="A1055" s="258">
        <f>'Resultaat 4'!B244</f>
        <v>0</v>
      </c>
      <c r="B1055" s="138" t="str">
        <f>IFERROR(VLOOKUP(C1055,Deelnemersoverzicht!$C$16:$G$66,6,0),"")</f>
        <v/>
      </c>
      <c r="C1055" s="138">
        <f>'Resultaat 4'!C244</f>
        <v>0</v>
      </c>
      <c r="D1055" s="247">
        <f>'Resultaat 4'!K244</f>
        <v>0</v>
      </c>
      <c r="E1055" s="248">
        <f>'Resultaat 4'!L244</f>
        <v>0</v>
      </c>
      <c r="F1055" s="138" t="s">
        <v>266</v>
      </c>
      <c r="G1055" s="247">
        <f ca="1">VLOOKUP(C1055,Financiering!$AO$7:$AS$57,5,0)*E1055</f>
        <v>0</v>
      </c>
      <c r="H1055" s="249" t="str">
        <f t="shared" si="16"/>
        <v/>
      </c>
      <c r="I1055" s="136" t="str">
        <f>'Resultaat 4'!$B$2</f>
        <v>Resultaat 4</v>
      </c>
      <c r="J1055" s="138" t="str">
        <f>Deelnemersoverzicht!$C$6</f>
        <v>[wordt door RVO ingevuld]</v>
      </c>
      <c r="K1055" s="259">
        <f>Deelnemersoverzicht!$C$9</f>
        <v>0</v>
      </c>
    </row>
    <row r="1056" spans="1:11" x14ac:dyDescent="0.2">
      <c r="A1056" s="258">
        <f>'Resultaat 4'!B245</f>
        <v>0</v>
      </c>
      <c r="B1056" s="138" t="str">
        <f>IFERROR(VLOOKUP(C1056,Deelnemersoverzicht!$C$16:$G$66,6,0),"")</f>
        <v/>
      </c>
      <c r="C1056" s="138">
        <f>'Resultaat 4'!C245</f>
        <v>0</v>
      </c>
      <c r="D1056" s="247">
        <f>'Resultaat 4'!K245</f>
        <v>0</v>
      </c>
      <c r="E1056" s="248">
        <f>'Resultaat 4'!L245</f>
        <v>0</v>
      </c>
      <c r="F1056" s="138" t="s">
        <v>266</v>
      </c>
      <c r="G1056" s="247">
        <f ca="1">VLOOKUP(C1056,Financiering!$AO$7:$AS$57,5,0)*E1056</f>
        <v>0</v>
      </c>
      <c r="H1056" s="249" t="str">
        <f t="shared" si="16"/>
        <v/>
      </c>
      <c r="I1056" s="136" t="str">
        <f>'Resultaat 4'!$B$2</f>
        <v>Resultaat 4</v>
      </c>
      <c r="J1056" s="138" t="str">
        <f>Deelnemersoverzicht!$C$6</f>
        <v>[wordt door RVO ingevuld]</v>
      </c>
      <c r="K1056" s="259">
        <f>Deelnemersoverzicht!$C$9</f>
        <v>0</v>
      </c>
    </row>
    <row r="1057" spans="1:11" x14ac:dyDescent="0.2">
      <c r="A1057" s="258">
        <f>'Resultaat 4'!B246</f>
        <v>0</v>
      </c>
      <c r="B1057" s="138" t="str">
        <f>IFERROR(VLOOKUP(C1057,Deelnemersoverzicht!$C$16:$G$66,6,0),"")</f>
        <v/>
      </c>
      <c r="C1057" s="138">
        <f>'Resultaat 4'!C246</f>
        <v>0</v>
      </c>
      <c r="D1057" s="247">
        <f>'Resultaat 4'!K246</f>
        <v>0</v>
      </c>
      <c r="E1057" s="248">
        <f>'Resultaat 4'!L246</f>
        <v>0</v>
      </c>
      <c r="F1057" s="138" t="s">
        <v>266</v>
      </c>
      <c r="G1057" s="247">
        <f ca="1">VLOOKUP(C1057,Financiering!$AO$7:$AS$57,5,0)*E1057</f>
        <v>0</v>
      </c>
      <c r="H1057" s="249" t="str">
        <f t="shared" si="16"/>
        <v/>
      </c>
      <c r="I1057" s="136" t="str">
        <f>'Resultaat 4'!$B$2</f>
        <v>Resultaat 4</v>
      </c>
      <c r="J1057" s="138" t="str">
        <f>Deelnemersoverzicht!$C$6</f>
        <v>[wordt door RVO ingevuld]</v>
      </c>
      <c r="K1057" s="259">
        <f>Deelnemersoverzicht!$C$9</f>
        <v>0</v>
      </c>
    </row>
    <row r="1058" spans="1:11" x14ac:dyDescent="0.2">
      <c r="A1058" s="258">
        <f>'Resultaat 4'!B247</f>
        <v>0</v>
      </c>
      <c r="B1058" s="138" t="str">
        <f>IFERROR(VLOOKUP(C1058,Deelnemersoverzicht!$C$16:$G$66,6,0),"")</f>
        <v/>
      </c>
      <c r="C1058" s="138">
        <f>'Resultaat 4'!C247</f>
        <v>0</v>
      </c>
      <c r="D1058" s="247">
        <f>'Resultaat 4'!K247</f>
        <v>0</v>
      </c>
      <c r="E1058" s="248">
        <f>'Resultaat 4'!L247</f>
        <v>0</v>
      </c>
      <c r="F1058" s="138" t="s">
        <v>266</v>
      </c>
      <c r="G1058" s="247">
        <f ca="1">VLOOKUP(C1058,Financiering!$AO$7:$AS$57,5,0)*E1058</f>
        <v>0</v>
      </c>
      <c r="H1058" s="249" t="str">
        <f t="shared" si="16"/>
        <v/>
      </c>
      <c r="I1058" s="136" t="str">
        <f>'Resultaat 4'!$B$2</f>
        <v>Resultaat 4</v>
      </c>
      <c r="J1058" s="138" t="str">
        <f>Deelnemersoverzicht!$C$6</f>
        <v>[wordt door RVO ingevuld]</v>
      </c>
      <c r="K1058" s="259">
        <f>Deelnemersoverzicht!$C$9</f>
        <v>0</v>
      </c>
    </row>
    <row r="1059" spans="1:11" x14ac:dyDescent="0.2">
      <c r="A1059" s="258">
        <f>'Resultaat 4'!B248</f>
        <v>0</v>
      </c>
      <c r="B1059" s="138" t="str">
        <f>IFERROR(VLOOKUP(C1059,Deelnemersoverzicht!$C$16:$G$66,6,0),"")</f>
        <v/>
      </c>
      <c r="C1059" s="138">
        <f>'Resultaat 4'!C248</f>
        <v>0</v>
      </c>
      <c r="D1059" s="247">
        <f>'Resultaat 4'!K248</f>
        <v>0</v>
      </c>
      <c r="E1059" s="248">
        <f>'Resultaat 4'!L248</f>
        <v>0</v>
      </c>
      <c r="F1059" s="138" t="s">
        <v>266</v>
      </c>
      <c r="G1059" s="247">
        <f ca="1">VLOOKUP(C1059,Financiering!$AO$7:$AS$57,5,0)*E1059</f>
        <v>0</v>
      </c>
      <c r="H1059" s="249" t="str">
        <f t="shared" si="16"/>
        <v/>
      </c>
      <c r="I1059" s="136" t="str">
        <f>'Resultaat 4'!$B$2</f>
        <v>Resultaat 4</v>
      </c>
      <c r="J1059" s="138" t="str">
        <f>Deelnemersoverzicht!$C$6</f>
        <v>[wordt door RVO ingevuld]</v>
      </c>
      <c r="K1059" s="259">
        <f>Deelnemersoverzicht!$C$9</f>
        <v>0</v>
      </c>
    </row>
    <row r="1060" spans="1:11" x14ac:dyDescent="0.2">
      <c r="A1060" s="258">
        <f>'Resultaat 4'!B249</f>
        <v>0</v>
      </c>
      <c r="B1060" s="138" t="str">
        <f>IFERROR(VLOOKUP(C1060,Deelnemersoverzicht!$C$16:$G$66,6,0),"")</f>
        <v/>
      </c>
      <c r="C1060" s="138">
        <f>'Resultaat 4'!C249</f>
        <v>0</v>
      </c>
      <c r="D1060" s="247">
        <f>'Resultaat 4'!K249</f>
        <v>0</v>
      </c>
      <c r="E1060" s="248">
        <f>'Resultaat 4'!L249</f>
        <v>0</v>
      </c>
      <c r="F1060" s="138" t="s">
        <v>266</v>
      </c>
      <c r="G1060" s="247">
        <f ca="1">VLOOKUP(C1060,Financiering!$AO$7:$AS$57,5,0)*E1060</f>
        <v>0</v>
      </c>
      <c r="H1060" s="249" t="str">
        <f t="shared" si="16"/>
        <v/>
      </c>
      <c r="I1060" s="136" t="str">
        <f>'Resultaat 4'!$B$2</f>
        <v>Resultaat 4</v>
      </c>
      <c r="J1060" s="138" t="str">
        <f>Deelnemersoverzicht!$C$6</f>
        <v>[wordt door RVO ingevuld]</v>
      </c>
      <c r="K1060" s="259">
        <f>Deelnemersoverzicht!$C$9</f>
        <v>0</v>
      </c>
    </row>
    <row r="1061" spans="1:11" x14ac:dyDescent="0.2">
      <c r="A1061" s="258">
        <f>'Resultaat 4'!B250</f>
        <v>0</v>
      </c>
      <c r="B1061" s="138" t="str">
        <f>IFERROR(VLOOKUP(C1061,Deelnemersoverzicht!$C$16:$G$66,6,0),"")</f>
        <v/>
      </c>
      <c r="C1061" s="138">
        <f>'Resultaat 4'!C250</f>
        <v>0</v>
      </c>
      <c r="D1061" s="247">
        <f>'Resultaat 4'!K250</f>
        <v>0</v>
      </c>
      <c r="E1061" s="248">
        <f>'Resultaat 4'!L250</f>
        <v>0</v>
      </c>
      <c r="F1061" s="138" t="s">
        <v>266</v>
      </c>
      <c r="G1061" s="247">
        <f ca="1">VLOOKUP(C1061,Financiering!$AO$7:$AS$57,5,0)*E1061</f>
        <v>0</v>
      </c>
      <c r="H1061" s="249" t="str">
        <f t="shared" si="16"/>
        <v/>
      </c>
      <c r="I1061" s="136" t="str">
        <f>'Resultaat 4'!$B$2</f>
        <v>Resultaat 4</v>
      </c>
      <c r="J1061" s="138" t="str">
        <f>Deelnemersoverzicht!$C$6</f>
        <v>[wordt door RVO ingevuld]</v>
      </c>
      <c r="K1061" s="259">
        <f>Deelnemersoverzicht!$C$9</f>
        <v>0</v>
      </c>
    </row>
    <row r="1062" spans="1:11" x14ac:dyDescent="0.2">
      <c r="A1062" s="258">
        <f>'Resultaat 4'!B251</f>
        <v>0</v>
      </c>
      <c r="B1062" s="138" t="str">
        <f>IFERROR(VLOOKUP(C1062,Deelnemersoverzicht!$C$16:$G$66,6,0),"")</f>
        <v/>
      </c>
      <c r="C1062" s="138">
        <f>'Resultaat 4'!C251</f>
        <v>0</v>
      </c>
      <c r="D1062" s="247">
        <f>'Resultaat 4'!K251</f>
        <v>0</v>
      </c>
      <c r="E1062" s="248">
        <f>'Resultaat 4'!L251</f>
        <v>0</v>
      </c>
      <c r="F1062" s="138" t="s">
        <v>266</v>
      </c>
      <c r="G1062" s="247">
        <f ca="1">VLOOKUP(C1062,Financiering!$AO$7:$AS$57,5,0)*E1062</f>
        <v>0</v>
      </c>
      <c r="H1062" s="249" t="str">
        <f t="shared" si="16"/>
        <v/>
      </c>
      <c r="I1062" s="136" t="str">
        <f>'Resultaat 4'!$B$2</f>
        <v>Resultaat 4</v>
      </c>
      <c r="J1062" s="138" t="str">
        <f>Deelnemersoverzicht!$C$6</f>
        <v>[wordt door RVO ingevuld]</v>
      </c>
      <c r="K1062" s="259">
        <f>Deelnemersoverzicht!$C$9</f>
        <v>0</v>
      </c>
    </row>
    <row r="1063" spans="1:11" x14ac:dyDescent="0.2">
      <c r="A1063" s="258">
        <f>'Resultaat 4'!B252</f>
        <v>0</v>
      </c>
      <c r="B1063" s="138" t="str">
        <f>IFERROR(VLOOKUP(C1063,Deelnemersoverzicht!$C$16:$G$66,6,0),"")</f>
        <v/>
      </c>
      <c r="C1063" s="138">
        <f>'Resultaat 4'!C252</f>
        <v>0</v>
      </c>
      <c r="D1063" s="247">
        <f>'Resultaat 4'!K252</f>
        <v>0</v>
      </c>
      <c r="E1063" s="248">
        <f>'Resultaat 4'!L252</f>
        <v>0</v>
      </c>
      <c r="F1063" s="138" t="s">
        <v>266</v>
      </c>
      <c r="G1063" s="247">
        <f ca="1">VLOOKUP(C1063,Financiering!$AO$7:$AS$57,5,0)*E1063</f>
        <v>0</v>
      </c>
      <c r="H1063" s="249" t="str">
        <f t="shared" si="16"/>
        <v/>
      </c>
      <c r="I1063" s="136" t="str">
        <f>'Resultaat 4'!$B$2</f>
        <v>Resultaat 4</v>
      </c>
      <c r="J1063" s="138" t="str">
        <f>Deelnemersoverzicht!$C$6</f>
        <v>[wordt door RVO ingevuld]</v>
      </c>
      <c r="K1063" s="259">
        <f>Deelnemersoverzicht!$C$9</f>
        <v>0</v>
      </c>
    </row>
    <row r="1064" spans="1:11" x14ac:dyDescent="0.2">
      <c r="A1064" s="258">
        <f>'Resultaat 4'!B253</f>
        <v>0</v>
      </c>
      <c r="B1064" s="138" t="str">
        <f>IFERROR(VLOOKUP(C1064,Deelnemersoverzicht!$C$16:$G$66,6,0),"")</f>
        <v/>
      </c>
      <c r="C1064" s="138">
        <f>'Resultaat 4'!C253</f>
        <v>0</v>
      </c>
      <c r="D1064" s="247">
        <f>'Resultaat 4'!K253</f>
        <v>0</v>
      </c>
      <c r="E1064" s="248">
        <f>'Resultaat 4'!L253</f>
        <v>0</v>
      </c>
      <c r="F1064" s="138" t="s">
        <v>266</v>
      </c>
      <c r="G1064" s="247">
        <f ca="1">VLOOKUP(C1064,Financiering!$AO$7:$AS$57,5,0)*E1064</f>
        <v>0</v>
      </c>
      <c r="H1064" s="249" t="str">
        <f t="shared" si="16"/>
        <v/>
      </c>
      <c r="I1064" s="136" t="str">
        <f>'Resultaat 4'!$B$2</f>
        <v>Resultaat 4</v>
      </c>
      <c r="J1064" s="138" t="str">
        <f>Deelnemersoverzicht!$C$6</f>
        <v>[wordt door RVO ingevuld]</v>
      </c>
      <c r="K1064" s="259">
        <f>Deelnemersoverzicht!$C$9</f>
        <v>0</v>
      </c>
    </row>
    <row r="1065" spans="1:11" x14ac:dyDescent="0.2">
      <c r="A1065" s="258">
        <f>'Resultaat 4'!B254</f>
        <v>0</v>
      </c>
      <c r="B1065" s="138" t="str">
        <f>IFERROR(VLOOKUP(C1065,Deelnemersoverzicht!$C$16:$G$66,6,0),"")</f>
        <v/>
      </c>
      <c r="C1065" s="138">
        <f>'Resultaat 4'!C254</f>
        <v>0</v>
      </c>
      <c r="D1065" s="247">
        <f>'Resultaat 4'!K254</f>
        <v>0</v>
      </c>
      <c r="E1065" s="248">
        <f>'Resultaat 4'!L254</f>
        <v>0</v>
      </c>
      <c r="F1065" s="138" t="s">
        <v>266</v>
      </c>
      <c r="G1065" s="247">
        <f ca="1">VLOOKUP(C1065,Financiering!$AO$7:$AS$57,5,0)*E1065</f>
        <v>0</v>
      </c>
      <c r="H1065" s="249" t="str">
        <f t="shared" si="16"/>
        <v/>
      </c>
      <c r="I1065" s="136" t="str">
        <f>'Resultaat 4'!$B$2</f>
        <v>Resultaat 4</v>
      </c>
      <c r="J1065" s="138" t="str">
        <f>Deelnemersoverzicht!$C$6</f>
        <v>[wordt door RVO ingevuld]</v>
      </c>
      <c r="K1065" s="259">
        <f>Deelnemersoverzicht!$C$9</f>
        <v>0</v>
      </c>
    </row>
    <row r="1066" spans="1:11" x14ac:dyDescent="0.2">
      <c r="A1066" s="258">
        <f>'Resultaat 4'!B255</f>
        <v>0</v>
      </c>
      <c r="B1066" s="138" t="str">
        <f>IFERROR(VLOOKUP(C1066,Deelnemersoverzicht!$C$16:$G$66,6,0),"")</f>
        <v/>
      </c>
      <c r="C1066" s="138">
        <f>'Resultaat 4'!C255</f>
        <v>0</v>
      </c>
      <c r="D1066" s="247">
        <f>'Resultaat 4'!K255</f>
        <v>0</v>
      </c>
      <c r="E1066" s="248">
        <f>'Resultaat 4'!L255</f>
        <v>0</v>
      </c>
      <c r="F1066" s="138" t="s">
        <v>266</v>
      </c>
      <c r="G1066" s="247">
        <f ca="1">VLOOKUP(C1066,Financiering!$AO$7:$AS$57,5,0)*E1066</f>
        <v>0</v>
      </c>
      <c r="H1066" s="249" t="str">
        <f t="shared" si="16"/>
        <v/>
      </c>
      <c r="I1066" s="136" t="str">
        <f>'Resultaat 4'!$B$2</f>
        <v>Resultaat 4</v>
      </c>
      <c r="J1066" s="138" t="str">
        <f>Deelnemersoverzicht!$C$6</f>
        <v>[wordt door RVO ingevuld]</v>
      </c>
      <c r="K1066" s="259">
        <f>Deelnemersoverzicht!$C$9</f>
        <v>0</v>
      </c>
    </row>
    <row r="1067" spans="1:11" x14ac:dyDescent="0.2">
      <c r="A1067" s="258">
        <f>'Resultaat 4'!B256</f>
        <v>0</v>
      </c>
      <c r="B1067" s="138" t="str">
        <f>IFERROR(VLOOKUP(C1067,Deelnemersoverzicht!$C$16:$G$66,6,0),"")</f>
        <v/>
      </c>
      <c r="C1067" s="138">
        <f>'Resultaat 4'!C256</f>
        <v>0</v>
      </c>
      <c r="D1067" s="247">
        <f>'Resultaat 4'!K256</f>
        <v>0</v>
      </c>
      <c r="E1067" s="248">
        <f>'Resultaat 4'!L256</f>
        <v>0</v>
      </c>
      <c r="F1067" s="138" t="s">
        <v>266</v>
      </c>
      <c r="G1067" s="247">
        <f ca="1">VLOOKUP(C1067,Financiering!$AO$7:$AS$57,5,0)*E1067</f>
        <v>0</v>
      </c>
      <c r="H1067" s="249" t="str">
        <f t="shared" si="16"/>
        <v/>
      </c>
      <c r="I1067" s="136" t="str">
        <f>'Resultaat 4'!$B$2</f>
        <v>Resultaat 4</v>
      </c>
      <c r="J1067" s="138" t="str">
        <f>Deelnemersoverzicht!$C$6</f>
        <v>[wordt door RVO ingevuld]</v>
      </c>
      <c r="K1067" s="259">
        <f>Deelnemersoverzicht!$C$9</f>
        <v>0</v>
      </c>
    </row>
    <row r="1068" spans="1:11" x14ac:dyDescent="0.2">
      <c r="A1068" s="258">
        <f>'Resultaat 4'!B257</f>
        <v>0</v>
      </c>
      <c r="B1068" s="138" t="str">
        <f>IFERROR(VLOOKUP(C1068,Deelnemersoverzicht!$C$16:$G$66,6,0),"")</f>
        <v/>
      </c>
      <c r="C1068" s="138">
        <f>'Resultaat 4'!C257</f>
        <v>0</v>
      </c>
      <c r="D1068" s="247">
        <f>'Resultaat 4'!K257</f>
        <v>0</v>
      </c>
      <c r="E1068" s="248">
        <f>'Resultaat 4'!L257</f>
        <v>0</v>
      </c>
      <c r="F1068" s="138" t="s">
        <v>266</v>
      </c>
      <c r="G1068" s="247">
        <f ca="1">VLOOKUP(C1068,Financiering!$AO$7:$AS$57,5,0)*E1068</f>
        <v>0</v>
      </c>
      <c r="H1068" s="249" t="str">
        <f t="shared" si="16"/>
        <v/>
      </c>
      <c r="I1068" s="136" t="str">
        <f>'Resultaat 4'!$B$2</f>
        <v>Resultaat 4</v>
      </c>
      <c r="J1068" s="138" t="str">
        <f>Deelnemersoverzicht!$C$6</f>
        <v>[wordt door RVO ingevuld]</v>
      </c>
      <c r="K1068" s="259">
        <f>Deelnemersoverzicht!$C$9</f>
        <v>0</v>
      </c>
    </row>
    <row r="1069" spans="1:11" x14ac:dyDescent="0.2">
      <c r="A1069" s="258">
        <f>'Resultaat 4'!B258</f>
        <v>0</v>
      </c>
      <c r="B1069" s="138" t="str">
        <f>IFERROR(VLOOKUP(C1069,Deelnemersoverzicht!$C$16:$G$66,6,0),"")</f>
        <v/>
      </c>
      <c r="C1069" s="138">
        <f>'Resultaat 4'!C258</f>
        <v>0</v>
      </c>
      <c r="D1069" s="247">
        <f>'Resultaat 4'!K258</f>
        <v>0</v>
      </c>
      <c r="E1069" s="248">
        <f>'Resultaat 4'!L258</f>
        <v>0</v>
      </c>
      <c r="F1069" s="138" t="s">
        <v>266</v>
      </c>
      <c r="G1069" s="247">
        <f ca="1">VLOOKUP(C1069,Financiering!$AO$7:$AS$57,5,0)*E1069</f>
        <v>0</v>
      </c>
      <c r="H1069" s="249" t="str">
        <f t="shared" si="16"/>
        <v/>
      </c>
      <c r="I1069" s="136" t="str">
        <f>'Resultaat 4'!$B$2</f>
        <v>Resultaat 4</v>
      </c>
      <c r="J1069" s="138" t="str">
        <f>Deelnemersoverzicht!$C$6</f>
        <v>[wordt door RVO ingevuld]</v>
      </c>
      <c r="K1069" s="259">
        <f>Deelnemersoverzicht!$C$9</f>
        <v>0</v>
      </c>
    </row>
    <row r="1070" spans="1:11" x14ac:dyDescent="0.2">
      <c r="A1070" s="258">
        <f>'Resultaat 4'!B259</f>
        <v>0</v>
      </c>
      <c r="B1070" s="138" t="str">
        <f>IFERROR(VLOOKUP(C1070,Deelnemersoverzicht!$C$16:$G$66,6,0),"")</f>
        <v/>
      </c>
      <c r="C1070" s="138">
        <f>'Resultaat 4'!C259</f>
        <v>0</v>
      </c>
      <c r="D1070" s="247">
        <f>'Resultaat 4'!K259</f>
        <v>0</v>
      </c>
      <c r="E1070" s="248">
        <f>'Resultaat 4'!L259</f>
        <v>0</v>
      </c>
      <c r="F1070" s="138" t="s">
        <v>266</v>
      </c>
      <c r="G1070" s="247">
        <f ca="1">VLOOKUP(C1070,Financiering!$AO$7:$AS$57,5,0)*E1070</f>
        <v>0</v>
      </c>
      <c r="H1070" s="249" t="str">
        <f t="shared" si="16"/>
        <v/>
      </c>
      <c r="I1070" s="136" t="str">
        <f>'Resultaat 4'!$B$2</f>
        <v>Resultaat 4</v>
      </c>
      <c r="J1070" s="138" t="str">
        <f>Deelnemersoverzicht!$C$6</f>
        <v>[wordt door RVO ingevuld]</v>
      </c>
      <c r="K1070" s="259">
        <f>Deelnemersoverzicht!$C$9</f>
        <v>0</v>
      </c>
    </row>
    <row r="1071" spans="1:11" x14ac:dyDescent="0.2">
      <c r="A1071" s="258">
        <f>'Resultaat 4'!B260</f>
        <v>0</v>
      </c>
      <c r="B1071" s="138" t="str">
        <f>IFERROR(VLOOKUP(C1071,Deelnemersoverzicht!$C$16:$G$66,6,0),"")</f>
        <v/>
      </c>
      <c r="C1071" s="138">
        <f>'Resultaat 4'!C260</f>
        <v>0</v>
      </c>
      <c r="D1071" s="247">
        <f>'Resultaat 4'!K260</f>
        <v>0</v>
      </c>
      <c r="E1071" s="248">
        <f>'Resultaat 4'!L260</f>
        <v>0</v>
      </c>
      <c r="F1071" s="138" t="s">
        <v>266</v>
      </c>
      <c r="G1071" s="247">
        <f ca="1">VLOOKUP(C1071,Financiering!$AO$7:$AS$57,5,0)*E1071</f>
        <v>0</v>
      </c>
      <c r="H1071" s="249" t="str">
        <f t="shared" si="16"/>
        <v/>
      </c>
      <c r="I1071" s="136" t="str">
        <f>'Resultaat 4'!$B$2</f>
        <v>Resultaat 4</v>
      </c>
      <c r="J1071" s="138" t="str">
        <f>Deelnemersoverzicht!$C$6</f>
        <v>[wordt door RVO ingevuld]</v>
      </c>
      <c r="K1071" s="259">
        <f>Deelnemersoverzicht!$C$9</f>
        <v>0</v>
      </c>
    </row>
    <row r="1072" spans="1:11" x14ac:dyDescent="0.2">
      <c r="A1072" s="258">
        <f>'Resultaat 4'!B265</f>
        <v>0</v>
      </c>
      <c r="B1072" s="138" t="str">
        <f>IFERROR(VLOOKUP(C1072,Deelnemersoverzicht!$C$16:$G$66,6,0),"")</f>
        <v/>
      </c>
      <c r="C1072" s="138">
        <f>'Resultaat 4'!C265</f>
        <v>0</v>
      </c>
      <c r="D1072" s="247">
        <f>'Resultaat 4'!K265</f>
        <v>0</v>
      </c>
      <c r="E1072" s="248">
        <f>'Resultaat 4'!L265</f>
        <v>0</v>
      </c>
      <c r="F1072" s="138" t="s">
        <v>266</v>
      </c>
      <c r="G1072" s="247">
        <f ca="1">VLOOKUP(C1072,Financiering!$AO$7:$AS$57,5,0)*E1072</f>
        <v>0</v>
      </c>
      <c r="H1072" s="249" t="str">
        <f t="shared" si="16"/>
        <v/>
      </c>
      <c r="I1072" s="136" t="str">
        <f>'Resultaat 4'!$B$2</f>
        <v>Resultaat 4</v>
      </c>
      <c r="J1072" s="138" t="str">
        <f>Deelnemersoverzicht!$C$6</f>
        <v>[wordt door RVO ingevuld]</v>
      </c>
      <c r="K1072" s="259">
        <f>Deelnemersoverzicht!$C$9</f>
        <v>0</v>
      </c>
    </row>
    <row r="1073" spans="1:11" x14ac:dyDescent="0.2">
      <c r="A1073" s="258">
        <f>'Resultaat 4'!B266</f>
        <v>0</v>
      </c>
      <c r="B1073" s="138" t="str">
        <f>IFERROR(VLOOKUP(C1073,Deelnemersoverzicht!$C$16:$G$66,6,0),"")</f>
        <v/>
      </c>
      <c r="C1073" s="138">
        <f>'Resultaat 4'!C266</f>
        <v>0</v>
      </c>
      <c r="D1073" s="247">
        <f>'Resultaat 4'!K266</f>
        <v>0</v>
      </c>
      <c r="E1073" s="248">
        <f>'Resultaat 4'!L266</f>
        <v>0</v>
      </c>
      <c r="F1073" s="138" t="s">
        <v>266</v>
      </c>
      <c r="G1073" s="247">
        <f ca="1">VLOOKUP(C1073,Financiering!$AO$7:$AS$57,5,0)*E1073</f>
        <v>0</v>
      </c>
      <c r="H1073" s="249" t="str">
        <f t="shared" si="16"/>
        <v/>
      </c>
      <c r="I1073" s="136" t="str">
        <f>'Resultaat 4'!$B$2</f>
        <v>Resultaat 4</v>
      </c>
      <c r="J1073" s="138" t="str">
        <f>Deelnemersoverzicht!$C$6</f>
        <v>[wordt door RVO ingevuld]</v>
      </c>
      <c r="K1073" s="259">
        <f>Deelnemersoverzicht!$C$9</f>
        <v>0</v>
      </c>
    </row>
    <row r="1074" spans="1:11" x14ac:dyDescent="0.2">
      <c r="A1074" s="258">
        <f>'Resultaat 4'!B267</f>
        <v>0</v>
      </c>
      <c r="B1074" s="138" t="str">
        <f>IFERROR(VLOOKUP(C1074,Deelnemersoverzicht!$C$16:$G$66,6,0),"")</f>
        <v/>
      </c>
      <c r="C1074" s="138">
        <f>'Resultaat 4'!C267</f>
        <v>0</v>
      </c>
      <c r="D1074" s="247">
        <f>'Resultaat 4'!K267</f>
        <v>0</v>
      </c>
      <c r="E1074" s="248">
        <f>'Resultaat 4'!L267</f>
        <v>0</v>
      </c>
      <c r="F1074" s="138" t="s">
        <v>266</v>
      </c>
      <c r="G1074" s="247">
        <f ca="1">VLOOKUP(C1074,Financiering!$AO$7:$AS$57,5,0)*E1074</f>
        <v>0</v>
      </c>
      <c r="H1074" s="249" t="str">
        <f t="shared" si="16"/>
        <v/>
      </c>
      <c r="I1074" s="136" t="str">
        <f>'Resultaat 4'!$B$2</f>
        <v>Resultaat 4</v>
      </c>
      <c r="J1074" s="138" t="str">
        <f>Deelnemersoverzicht!$C$6</f>
        <v>[wordt door RVO ingevuld]</v>
      </c>
      <c r="K1074" s="259">
        <f>Deelnemersoverzicht!$C$9</f>
        <v>0</v>
      </c>
    </row>
    <row r="1075" spans="1:11" x14ac:dyDescent="0.2">
      <c r="A1075" s="258">
        <f>'Resultaat 4'!B268</f>
        <v>0</v>
      </c>
      <c r="B1075" s="138" t="str">
        <f>IFERROR(VLOOKUP(C1075,Deelnemersoverzicht!$C$16:$G$66,6,0),"")</f>
        <v/>
      </c>
      <c r="C1075" s="138">
        <f>'Resultaat 4'!C268</f>
        <v>0</v>
      </c>
      <c r="D1075" s="247">
        <f>'Resultaat 4'!K268</f>
        <v>0</v>
      </c>
      <c r="E1075" s="248">
        <f>'Resultaat 4'!L268</f>
        <v>0</v>
      </c>
      <c r="F1075" s="138" t="s">
        <v>266</v>
      </c>
      <c r="G1075" s="247">
        <f ca="1">VLOOKUP(C1075,Financiering!$AO$7:$AS$57,5,0)*E1075</f>
        <v>0</v>
      </c>
      <c r="H1075" s="249" t="str">
        <f t="shared" si="16"/>
        <v/>
      </c>
      <c r="I1075" s="136" t="str">
        <f>'Resultaat 4'!$B$2</f>
        <v>Resultaat 4</v>
      </c>
      <c r="J1075" s="138" t="str">
        <f>Deelnemersoverzicht!$C$6</f>
        <v>[wordt door RVO ingevuld]</v>
      </c>
      <c r="K1075" s="259">
        <f>Deelnemersoverzicht!$C$9</f>
        <v>0</v>
      </c>
    </row>
    <row r="1076" spans="1:11" x14ac:dyDescent="0.2">
      <c r="A1076" s="258">
        <f>'Resultaat 4'!B269</f>
        <v>0</v>
      </c>
      <c r="B1076" s="138" t="str">
        <f>IFERROR(VLOOKUP(C1076,Deelnemersoverzicht!$C$16:$G$66,6,0),"")</f>
        <v/>
      </c>
      <c r="C1076" s="138">
        <f>'Resultaat 4'!C269</f>
        <v>0</v>
      </c>
      <c r="D1076" s="247">
        <f>'Resultaat 4'!K269</f>
        <v>0</v>
      </c>
      <c r="E1076" s="248">
        <f>'Resultaat 4'!L269</f>
        <v>0</v>
      </c>
      <c r="F1076" s="138" t="s">
        <v>266</v>
      </c>
      <c r="G1076" s="247">
        <f ca="1">VLOOKUP(C1076,Financiering!$AO$7:$AS$57,5,0)*E1076</f>
        <v>0</v>
      </c>
      <c r="H1076" s="249" t="str">
        <f t="shared" si="16"/>
        <v/>
      </c>
      <c r="I1076" s="136" t="str">
        <f>'Resultaat 4'!$B$2</f>
        <v>Resultaat 4</v>
      </c>
      <c r="J1076" s="138" t="str">
        <f>Deelnemersoverzicht!$C$6</f>
        <v>[wordt door RVO ingevuld]</v>
      </c>
      <c r="K1076" s="259">
        <f>Deelnemersoverzicht!$C$9</f>
        <v>0</v>
      </c>
    </row>
    <row r="1077" spans="1:11" x14ac:dyDescent="0.2">
      <c r="A1077" s="258">
        <f>'Resultaat 4'!B270</f>
        <v>0</v>
      </c>
      <c r="B1077" s="138" t="str">
        <f>IFERROR(VLOOKUP(C1077,Deelnemersoverzicht!$C$16:$G$66,6,0),"")</f>
        <v/>
      </c>
      <c r="C1077" s="138">
        <f>'Resultaat 4'!C270</f>
        <v>0</v>
      </c>
      <c r="D1077" s="247">
        <f>'Resultaat 4'!K270</f>
        <v>0</v>
      </c>
      <c r="E1077" s="248">
        <f>'Resultaat 4'!L270</f>
        <v>0</v>
      </c>
      <c r="F1077" s="138" t="s">
        <v>266</v>
      </c>
      <c r="G1077" s="247">
        <f ca="1">VLOOKUP(C1077,Financiering!$AO$7:$AS$57,5,0)*E1077</f>
        <v>0</v>
      </c>
      <c r="H1077" s="249" t="str">
        <f t="shared" si="16"/>
        <v/>
      </c>
      <c r="I1077" s="136" t="str">
        <f>'Resultaat 4'!$B$2</f>
        <v>Resultaat 4</v>
      </c>
      <c r="J1077" s="138" t="str">
        <f>Deelnemersoverzicht!$C$6</f>
        <v>[wordt door RVO ingevuld]</v>
      </c>
      <c r="K1077" s="259">
        <f>Deelnemersoverzicht!$C$9</f>
        <v>0</v>
      </c>
    </row>
    <row r="1078" spans="1:11" x14ac:dyDescent="0.2">
      <c r="A1078" s="258">
        <f>'Resultaat 4'!B271</f>
        <v>0</v>
      </c>
      <c r="B1078" s="138" t="str">
        <f>IFERROR(VLOOKUP(C1078,Deelnemersoverzicht!$C$16:$G$66,6,0),"")</f>
        <v/>
      </c>
      <c r="C1078" s="138">
        <f>'Resultaat 4'!C271</f>
        <v>0</v>
      </c>
      <c r="D1078" s="247">
        <f>'Resultaat 4'!K271</f>
        <v>0</v>
      </c>
      <c r="E1078" s="248">
        <f>'Resultaat 4'!L271</f>
        <v>0</v>
      </c>
      <c r="F1078" s="138" t="s">
        <v>266</v>
      </c>
      <c r="G1078" s="247">
        <f ca="1">VLOOKUP(C1078,Financiering!$AO$7:$AS$57,5,0)*E1078</f>
        <v>0</v>
      </c>
      <c r="H1078" s="249" t="str">
        <f t="shared" si="16"/>
        <v/>
      </c>
      <c r="I1078" s="136" t="str">
        <f>'Resultaat 4'!$B$2</f>
        <v>Resultaat 4</v>
      </c>
      <c r="J1078" s="138" t="str">
        <f>Deelnemersoverzicht!$C$6</f>
        <v>[wordt door RVO ingevuld]</v>
      </c>
      <c r="K1078" s="259">
        <f>Deelnemersoverzicht!$C$9</f>
        <v>0</v>
      </c>
    </row>
    <row r="1079" spans="1:11" x14ac:dyDescent="0.2">
      <c r="A1079" s="258">
        <f>'Resultaat 4'!B272</f>
        <v>0</v>
      </c>
      <c r="B1079" s="138" t="str">
        <f>IFERROR(VLOOKUP(C1079,Deelnemersoverzicht!$C$16:$G$66,6,0),"")</f>
        <v/>
      </c>
      <c r="C1079" s="138">
        <f>'Resultaat 4'!C272</f>
        <v>0</v>
      </c>
      <c r="D1079" s="247">
        <f>'Resultaat 4'!K272</f>
        <v>0</v>
      </c>
      <c r="E1079" s="248">
        <f>'Resultaat 4'!L272</f>
        <v>0</v>
      </c>
      <c r="F1079" s="138" t="s">
        <v>266</v>
      </c>
      <c r="G1079" s="247">
        <f ca="1">VLOOKUP(C1079,Financiering!$AO$7:$AS$57,5,0)*E1079</f>
        <v>0</v>
      </c>
      <c r="H1079" s="249" t="str">
        <f t="shared" si="16"/>
        <v/>
      </c>
      <c r="I1079" s="136" t="str">
        <f>'Resultaat 4'!$B$2</f>
        <v>Resultaat 4</v>
      </c>
      <c r="J1079" s="138" t="str">
        <f>Deelnemersoverzicht!$C$6</f>
        <v>[wordt door RVO ingevuld]</v>
      </c>
      <c r="K1079" s="259">
        <f>Deelnemersoverzicht!$C$9</f>
        <v>0</v>
      </c>
    </row>
    <row r="1080" spans="1:11" x14ac:dyDescent="0.2">
      <c r="A1080" s="258">
        <f>'Resultaat 4'!B273</f>
        <v>0</v>
      </c>
      <c r="B1080" s="138" t="str">
        <f>IFERROR(VLOOKUP(C1080,Deelnemersoverzicht!$C$16:$G$66,6,0),"")</f>
        <v/>
      </c>
      <c r="C1080" s="138">
        <f>'Resultaat 4'!C273</f>
        <v>0</v>
      </c>
      <c r="D1080" s="247">
        <f>'Resultaat 4'!K273</f>
        <v>0</v>
      </c>
      <c r="E1080" s="248">
        <f>'Resultaat 4'!L273</f>
        <v>0</v>
      </c>
      <c r="F1080" s="138" t="s">
        <v>266</v>
      </c>
      <c r="G1080" s="247">
        <f ca="1">VLOOKUP(C1080,Financiering!$AO$7:$AS$57,5,0)*E1080</f>
        <v>0</v>
      </c>
      <c r="H1080" s="249" t="str">
        <f t="shared" si="16"/>
        <v/>
      </c>
      <c r="I1080" s="136" t="str">
        <f>'Resultaat 4'!$B$2</f>
        <v>Resultaat 4</v>
      </c>
      <c r="J1080" s="138" t="str">
        <f>Deelnemersoverzicht!$C$6</f>
        <v>[wordt door RVO ingevuld]</v>
      </c>
      <c r="K1080" s="259">
        <f>Deelnemersoverzicht!$C$9</f>
        <v>0</v>
      </c>
    </row>
    <row r="1081" spans="1:11" x14ac:dyDescent="0.2">
      <c r="A1081" s="258">
        <f>'Resultaat 4'!B274</f>
        <v>0</v>
      </c>
      <c r="B1081" s="138" t="str">
        <f>IFERROR(VLOOKUP(C1081,Deelnemersoverzicht!$C$16:$G$66,6,0),"")</f>
        <v/>
      </c>
      <c r="C1081" s="138">
        <f>'Resultaat 4'!C274</f>
        <v>0</v>
      </c>
      <c r="D1081" s="247">
        <f>'Resultaat 4'!K274</f>
        <v>0</v>
      </c>
      <c r="E1081" s="248">
        <f>'Resultaat 4'!L274</f>
        <v>0</v>
      </c>
      <c r="F1081" s="138" t="s">
        <v>266</v>
      </c>
      <c r="G1081" s="247">
        <f ca="1">VLOOKUP(C1081,Financiering!$AO$7:$AS$57,5,0)*E1081</f>
        <v>0</v>
      </c>
      <c r="H1081" s="249" t="str">
        <f t="shared" si="16"/>
        <v/>
      </c>
      <c r="I1081" s="136" t="str">
        <f>'Resultaat 4'!$B$2</f>
        <v>Resultaat 4</v>
      </c>
      <c r="J1081" s="138" t="str">
        <f>Deelnemersoverzicht!$C$6</f>
        <v>[wordt door RVO ingevuld]</v>
      </c>
      <c r="K1081" s="259">
        <f>Deelnemersoverzicht!$C$9</f>
        <v>0</v>
      </c>
    </row>
    <row r="1082" spans="1:11" x14ac:dyDescent="0.2">
      <c r="A1082" s="258">
        <f>'Resultaat 4'!B275</f>
        <v>0</v>
      </c>
      <c r="B1082" s="138" t="str">
        <f>IFERROR(VLOOKUP(C1082,Deelnemersoverzicht!$C$16:$G$66,6,0),"")</f>
        <v/>
      </c>
      <c r="C1082" s="138">
        <f>'Resultaat 4'!C275</f>
        <v>0</v>
      </c>
      <c r="D1082" s="247">
        <f>'Resultaat 4'!K275</f>
        <v>0</v>
      </c>
      <c r="E1082" s="248">
        <f>'Resultaat 4'!L275</f>
        <v>0</v>
      </c>
      <c r="F1082" s="138" t="s">
        <v>266</v>
      </c>
      <c r="G1082" s="247">
        <f ca="1">VLOOKUP(C1082,Financiering!$AO$7:$AS$57,5,0)*E1082</f>
        <v>0</v>
      </c>
      <c r="H1082" s="249" t="str">
        <f t="shared" si="16"/>
        <v/>
      </c>
      <c r="I1082" s="136" t="str">
        <f>'Resultaat 4'!$B$2</f>
        <v>Resultaat 4</v>
      </c>
      <c r="J1082" s="138" t="str">
        <f>Deelnemersoverzicht!$C$6</f>
        <v>[wordt door RVO ingevuld]</v>
      </c>
      <c r="K1082" s="259">
        <f>Deelnemersoverzicht!$C$9</f>
        <v>0</v>
      </c>
    </row>
    <row r="1083" spans="1:11" x14ac:dyDescent="0.2">
      <c r="A1083" s="258">
        <f>'Resultaat 4'!B276</f>
        <v>0</v>
      </c>
      <c r="B1083" s="138" t="str">
        <f>IFERROR(VLOOKUP(C1083,Deelnemersoverzicht!$C$16:$G$66,6,0),"")</f>
        <v/>
      </c>
      <c r="C1083" s="138">
        <f>'Resultaat 4'!C276</f>
        <v>0</v>
      </c>
      <c r="D1083" s="247">
        <f>'Resultaat 4'!K276</f>
        <v>0</v>
      </c>
      <c r="E1083" s="248">
        <f>'Resultaat 4'!L276</f>
        <v>0</v>
      </c>
      <c r="F1083" s="138" t="s">
        <v>266</v>
      </c>
      <c r="G1083" s="247">
        <f ca="1">VLOOKUP(C1083,Financiering!$AO$7:$AS$57,5,0)*E1083</f>
        <v>0</v>
      </c>
      <c r="H1083" s="249" t="str">
        <f t="shared" si="16"/>
        <v/>
      </c>
      <c r="I1083" s="136" t="str">
        <f>'Resultaat 4'!$B$2</f>
        <v>Resultaat 4</v>
      </c>
      <c r="J1083" s="138" t="str">
        <f>Deelnemersoverzicht!$C$6</f>
        <v>[wordt door RVO ingevuld]</v>
      </c>
      <c r="K1083" s="259">
        <f>Deelnemersoverzicht!$C$9</f>
        <v>0</v>
      </c>
    </row>
    <row r="1084" spans="1:11" x14ac:dyDescent="0.2">
      <c r="A1084" s="258">
        <f>'Resultaat 4'!B277</f>
        <v>0</v>
      </c>
      <c r="B1084" s="138" t="str">
        <f>IFERROR(VLOOKUP(C1084,Deelnemersoverzicht!$C$16:$G$66,6,0),"")</f>
        <v/>
      </c>
      <c r="C1084" s="138">
        <f>'Resultaat 4'!C277</f>
        <v>0</v>
      </c>
      <c r="D1084" s="247">
        <f>'Resultaat 4'!K277</f>
        <v>0</v>
      </c>
      <c r="E1084" s="248">
        <f>'Resultaat 4'!L277</f>
        <v>0</v>
      </c>
      <c r="F1084" s="138" t="s">
        <v>266</v>
      </c>
      <c r="G1084" s="247">
        <f ca="1">VLOOKUP(C1084,Financiering!$AO$7:$AS$57,5,0)*E1084</f>
        <v>0</v>
      </c>
      <c r="H1084" s="249" t="str">
        <f t="shared" si="16"/>
        <v/>
      </c>
      <c r="I1084" s="136" t="str">
        <f>'Resultaat 4'!$B$2</f>
        <v>Resultaat 4</v>
      </c>
      <c r="J1084" s="138" t="str">
        <f>Deelnemersoverzicht!$C$6</f>
        <v>[wordt door RVO ingevuld]</v>
      </c>
      <c r="K1084" s="259">
        <f>Deelnemersoverzicht!$C$9</f>
        <v>0</v>
      </c>
    </row>
    <row r="1085" spans="1:11" x14ac:dyDescent="0.2">
      <c r="A1085" s="258">
        <f>'Resultaat 4'!B278</f>
        <v>0</v>
      </c>
      <c r="B1085" s="138" t="str">
        <f>IFERROR(VLOOKUP(C1085,Deelnemersoverzicht!$C$16:$G$66,6,0),"")</f>
        <v/>
      </c>
      <c r="C1085" s="138">
        <f>'Resultaat 4'!C278</f>
        <v>0</v>
      </c>
      <c r="D1085" s="247">
        <f>'Resultaat 4'!K278</f>
        <v>0</v>
      </c>
      <c r="E1085" s="248">
        <f>'Resultaat 4'!L278</f>
        <v>0</v>
      </c>
      <c r="F1085" s="138" t="s">
        <v>266</v>
      </c>
      <c r="G1085" s="247">
        <f ca="1">VLOOKUP(C1085,Financiering!$AO$7:$AS$57,5,0)*E1085</f>
        <v>0</v>
      </c>
      <c r="H1085" s="249" t="str">
        <f t="shared" si="16"/>
        <v/>
      </c>
      <c r="I1085" s="136" t="str">
        <f>'Resultaat 4'!$B$2</f>
        <v>Resultaat 4</v>
      </c>
      <c r="J1085" s="138" t="str">
        <f>Deelnemersoverzicht!$C$6</f>
        <v>[wordt door RVO ingevuld]</v>
      </c>
      <c r="K1085" s="259">
        <f>Deelnemersoverzicht!$C$9</f>
        <v>0</v>
      </c>
    </row>
    <row r="1086" spans="1:11" x14ac:dyDescent="0.2">
      <c r="A1086" s="258">
        <f>'Resultaat 4'!B279</f>
        <v>0</v>
      </c>
      <c r="B1086" s="138" t="str">
        <f>IFERROR(VLOOKUP(C1086,Deelnemersoverzicht!$C$16:$G$66,6,0),"")</f>
        <v/>
      </c>
      <c r="C1086" s="138">
        <f>'Resultaat 4'!C279</f>
        <v>0</v>
      </c>
      <c r="D1086" s="247">
        <f>'Resultaat 4'!K279</f>
        <v>0</v>
      </c>
      <c r="E1086" s="248">
        <f>'Resultaat 4'!L279</f>
        <v>0</v>
      </c>
      <c r="F1086" s="138" t="s">
        <v>266</v>
      </c>
      <c r="G1086" s="247">
        <f ca="1">VLOOKUP(C1086,Financiering!$AO$7:$AS$57,5,0)*E1086</f>
        <v>0</v>
      </c>
      <c r="H1086" s="249" t="str">
        <f t="shared" si="16"/>
        <v/>
      </c>
      <c r="I1086" s="136" t="str">
        <f>'Resultaat 4'!$B$2</f>
        <v>Resultaat 4</v>
      </c>
      <c r="J1086" s="138" t="str">
        <f>Deelnemersoverzicht!$C$6</f>
        <v>[wordt door RVO ingevuld]</v>
      </c>
      <c r="K1086" s="259">
        <f>Deelnemersoverzicht!$C$9</f>
        <v>0</v>
      </c>
    </row>
    <row r="1087" spans="1:11" x14ac:dyDescent="0.2">
      <c r="A1087" s="258">
        <f>'Resultaat 4'!B280</f>
        <v>0</v>
      </c>
      <c r="B1087" s="138" t="str">
        <f>IFERROR(VLOOKUP(C1087,Deelnemersoverzicht!$C$16:$G$66,6,0),"")</f>
        <v/>
      </c>
      <c r="C1087" s="138">
        <f>'Resultaat 4'!C280</f>
        <v>0</v>
      </c>
      <c r="D1087" s="247">
        <f>'Resultaat 4'!K280</f>
        <v>0</v>
      </c>
      <c r="E1087" s="248">
        <f>'Resultaat 4'!L280</f>
        <v>0</v>
      </c>
      <c r="F1087" s="138" t="s">
        <v>266</v>
      </c>
      <c r="G1087" s="247">
        <f ca="1">VLOOKUP(C1087,Financiering!$AO$7:$AS$57,5,0)*E1087</f>
        <v>0</v>
      </c>
      <c r="H1087" s="249" t="str">
        <f t="shared" si="16"/>
        <v/>
      </c>
      <c r="I1087" s="136" t="str">
        <f>'Resultaat 4'!$B$2</f>
        <v>Resultaat 4</v>
      </c>
      <c r="J1087" s="138" t="str">
        <f>Deelnemersoverzicht!$C$6</f>
        <v>[wordt door RVO ingevuld]</v>
      </c>
      <c r="K1087" s="259">
        <f>Deelnemersoverzicht!$C$9</f>
        <v>0</v>
      </c>
    </row>
    <row r="1088" spans="1:11" x14ac:dyDescent="0.2">
      <c r="A1088" s="258">
        <f>'Resultaat 4'!B281</f>
        <v>0</v>
      </c>
      <c r="B1088" s="138" t="str">
        <f>IFERROR(VLOOKUP(C1088,Deelnemersoverzicht!$C$16:$G$66,6,0),"")</f>
        <v/>
      </c>
      <c r="C1088" s="138">
        <f>'Resultaat 4'!C281</f>
        <v>0</v>
      </c>
      <c r="D1088" s="247">
        <f>'Resultaat 4'!K281</f>
        <v>0</v>
      </c>
      <c r="E1088" s="248">
        <f>'Resultaat 4'!L281</f>
        <v>0</v>
      </c>
      <c r="F1088" s="138" t="s">
        <v>266</v>
      </c>
      <c r="G1088" s="247">
        <f ca="1">VLOOKUP(C1088,Financiering!$AO$7:$AS$57,5,0)*E1088</f>
        <v>0</v>
      </c>
      <c r="H1088" s="249" t="str">
        <f t="shared" si="16"/>
        <v/>
      </c>
      <c r="I1088" s="136" t="str">
        <f>'Resultaat 4'!$B$2</f>
        <v>Resultaat 4</v>
      </c>
      <c r="J1088" s="138" t="str">
        <f>Deelnemersoverzicht!$C$6</f>
        <v>[wordt door RVO ingevuld]</v>
      </c>
      <c r="K1088" s="259">
        <f>Deelnemersoverzicht!$C$9</f>
        <v>0</v>
      </c>
    </row>
    <row r="1089" spans="1:11" x14ac:dyDescent="0.2">
      <c r="A1089" s="258">
        <f>'Resultaat 4'!B282</f>
        <v>0</v>
      </c>
      <c r="B1089" s="138" t="str">
        <f>IFERROR(VLOOKUP(C1089,Deelnemersoverzicht!$C$16:$G$66,6,0),"")</f>
        <v/>
      </c>
      <c r="C1089" s="138">
        <f>'Resultaat 4'!C282</f>
        <v>0</v>
      </c>
      <c r="D1089" s="247">
        <f>'Resultaat 4'!K282</f>
        <v>0</v>
      </c>
      <c r="E1089" s="248">
        <f>'Resultaat 4'!L282</f>
        <v>0</v>
      </c>
      <c r="F1089" s="138" t="s">
        <v>266</v>
      </c>
      <c r="G1089" s="247">
        <f ca="1">VLOOKUP(C1089,Financiering!$AO$7:$AS$57,5,0)*E1089</f>
        <v>0</v>
      </c>
      <c r="H1089" s="249" t="str">
        <f t="shared" si="16"/>
        <v/>
      </c>
      <c r="I1089" s="136" t="str">
        <f>'Resultaat 4'!$B$2</f>
        <v>Resultaat 4</v>
      </c>
      <c r="J1089" s="138" t="str">
        <f>Deelnemersoverzicht!$C$6</f>
        <v>[wordt door RVO ingevuld]</v>
      </c>
      <c r="K1089" s="259">
        <f>Deelnemersoverzicht!$C$9</f>
        <v>0</v>
      </c>
    </row>
    <row r="1090" spans="1:11" x14ac:dyDescent="0.2">
      <c r="A1090" s="258">
        <f>'Resultaat 4'!B283</f>
        <v>0</v>
      </c>
      <c r="B1090" s="138" t="str">
        <f>IFERROR(VLOOKUP(C1090,Deelnemersoverzicht!$C$16:$G$66,6,0),"")</f>
        <v/>
      </c>
      <c r="C1090" s="138">
        <f>'Resultaat 4'!C283</f>
        <v>0</v>
      </c>
      <c r="D1090" s="247">
        <f>'Resultaat 4'!K283</f>
        <v>0</v>
      </c>
      <c r="E1090" s="248">
        <f>'Resultaat 4'!L283</f>
        <v>0</v>
      </c>
      <c r="F1090" s="138" t="s">
        <v>266</v>
      </c>
      <c r="G1090" s="247">
        <f ca="1">VLOOKUP(C1090,Financiering!$AO$7:$AS$57,5,0)*E1090</f>
        <v>0</v>
      </c>
      <c r="H1090" s="249" t="str">
        <f t="shared" ref="H1090:H1153" si="17">IFERROR((HLOOKUP(D1090,$O$1:$R$52,VLOOKUP(C1090,$M$2:$R$52,2,0)+1,0)*E1090),"")</f>
        <v/>
      </c>
      <c r="I1090" s="136" t="str">
        <f>'Resultaat 4'!$B$2</f>
        <v>Resultaat 4</v>
      </c>
      <c r="J1090" s="138" t="str">
        <f>Deelnemersoverzicht!$C$6</f>
        <v>[wordt door RVO ingevuld]</v>
      </c>
      <c r="K1090" s="259">
        <f>Deelnemersoverzicht!$C$9</f>
        <v>0</v>
      </c>
    </row>
    <row r="1091" spans="1:11" x14ac:dyDescent="0.2">
      <c r="A1091" s="258">
        <f>'Resultaat 4'!B284</f>
        <v>0</v>
      </c>
      <c r="B1091" s="138" t="str">
        <f>IFERROR(VLOOKUP(C1091,Deelnemersoverzicht!$C$16:$G$66,6,0),"")</f>
        <v/>
      </c>
      <c r="C1091" s="138">
        <f>'Resultaat 4'!C284</f>
        <v>0</v>
      </c>
      <c r="D1091" s="247">
        <f>'Resultaat 4'!K284</f>
        <v>0</v>
      </c>
      <c r="E1091" s="248">
        <f>'Resultaat 4'!L284</f>
        <v>0</v>
      </c>
      <c r="F1091" s="138" t="s">
        <v>266</v>
      </c>
      <c r="G1091" s="247">
        <f ca="1">VLOOKUP(C1091,Financiering!$AO$7:$AS$57,5,0)*E1091</f>
        <v>0</v>
      </c>
      <c r="H1091" s="249" t="str">
        <f t="shared" si="17"/>
        <v/>
      </c>
      <c r="I1091" s="136" t="str">
        <f>'Resultaat 4'!$B$2</f>
        <v>Resultaat 4</v>
      </c>
      <c r="J1091" s="138" t="str">
        <f>Deelnemersoverzicht!$C$6</f>
        <v>[wordt door RVO ingevuld]</v>
      </c>
      <c r="K1091" s="259">
        <f>Deelnemersoverzicht!$C$9</f>
        <v>0</v>
      </c>
    </row>
    <row r="1092" spans="1:11" x14ac:dyDescent="0.2">
      <c r="A1092" s="258">
        <f>'Resultaat 4'!B285</f>
        <v>0</v>
      </c>
      <c r="B1092" s="138" t="str">
        <f>IFERROR(VLOOKUP(C1092,Deelnemersoverzicht!$C$16:$G$66,6,0),"")</f>
        <v/>
      </c>
      <c r="C1092" s="138">
        <f>'Resultaat 4'!C285</f>
        <v>0</v>
      </c>
      <c r="D1092" s="247">
        <f>'Resultaat 4'!K285</f>
        <v>0</v>
      </c>
      <c r="E1092" s="248">
        <f>'Resultaat 4'!L285</f>
        <v>0</v>
      </c>
      <c r="F1092" s="138" t="s">
        <v>266</v>
      </c>
      <c r="G1092" s="247">
        <f ca="1">VLOOKUP(C1092,Financiering!$AO$7:$AS$57,5,0)*E1092</f>
        <v>0</v>
      </c>
      <c r="H1092" s="249" t="str">
        <f t="shared" si="17"/>
        <v/>
      </c>
      <c r="I1092" s="136" t="str">
        <f>'Resultaat 4'!$B$2</f>
        <v>Resultaat 4</v>
      </c>
      <c r="J1092" s="138" t="str">
        <f>Deelnemersoverzicht!$C$6</f>
        <v>[wordt door RVO ingevuld]</v>
      </c>
      <c r="K1092" s="259">
        <f>Deelnemersoverzicht!$C$9</f>
        <v>0</v>
      </c>
    </row>
    <row r="1093" spans="1:11" x14ac:dyDescent="0.2">
      <c r="A1093" s="258">
        <f>'Resultaat 4'!B286</f>
        <v>0</v>
      </c>
      <c r="B1093" s="138" t="str">
        <f>IFERROR(VLOOKUP(C1093,Deelnemersoverzicht!$C$16:$G$66,6,0),"")</f>
        <v/>
      </c>
      <c r="C1093" s="138">
        <f>'Resultaat 4'!C286</f>
        <v>0</v>
      </c>
      <c r="D1093" s="247">
        <f>'Resultaat 4'!K286</f>
        <v>0</v>
      </c>
      <c r="E1093" s="248">
        <f>'Resultaat 4'!L286</f>
        <v>0</v>
      </c>
      <c r="F1093" s="138" t="s">
        <v>266</v>
      </c>
      <c r="G1093" s="247">
        <f ca="1">VLOOKUP(C1093,Financiering!$AO$7:$AS$57,5,0)*E1093</f>
        <v>0</v>
      </c>
      <c r="H1093" s="249" t="str">
        <f t="shared" si="17"/>
        <v/>
      </c>
      <c r="I1093" s="136" t="str">
        <f>'Resultaat 4'!$B$2</f>
        <v>Resultaat 4</v>
      </c>
      <c r="J1093" s="138" t="str">
        <f>Deelnemersoverzicht!$C$6</f>
        <v>[wordt door RVO ingevuld]</v>
      </c>
      <c r="K1093" s="259">
        <f>Deelnemersoverzicht!$C$9</f>
        <v>0</v>
      </c>
    </row>
    <row r="1094" spans="1:11" x14ac:dyDescent="0.2">
      <c r="A1094" s="258">
        <f>'Resultaat 4'!B287</f>
        <v>0</v>
      </c>
      <c r="B1094" s="138" t="str">
        <f>IFERROR(VLOOKUP(C1094,Deelnemersoverzicht!$C$16:$G$66,6,0),"")</f>
        <v/>
      </c>
      <c r="C1094" s="138">
        <f>'Resultaat 4'!C287</f>
        <v>0</v>
      </c>
      <c r="D1094" s="247">
        <f>'Resultaat 4'!K287</f>
        <v>0</v>
      </c>
      <c r="E1094" s="248">
        <f>'Resultaat 4'!L287</f>
        <v>0</v>
      </c>
      <c r="F1094" s="138" t="s">
        <v>266</v>
      </c>
      <c r="G1094" s="247">
        <f ca="1">VLOOKUP(C1094,Financiering!$AO$7:$AS$57,5,0)*E1094</f>
        <v>0</v>
      </c>
      <c r="H1094" s="249" t="str">
        <f t="shared" si="17"/>
        <v/>
      </c>
      <c r="I1094" s="136" t="str">
        <f>'Resultaat 4'!$B$2</f>
        <v>Resultaat 4</v>
      </c>
      <c r="J1094" s="138" t="str">
        <f>Deelnemersoverzicht!$C$6</f>
        <v>[wordt door RVO ingevuld]</v>
      </c>
      <c r="K1094" s="259">
        <f>Deelnemersoverzicht!$C$9</f>
        <v>0</v>
      </c>
    </row>
    <row r="1095" spans="1:11" x14ac:dyDescent="0.2">
      <c r="A1095" s="258">
        <f>'Resultaat 4'!B288</f>
        <v>0</v>
      </c>
      <c r="B1095" s="138" t="str">
        <f>IFERROR(VLOOKUP(C1095,Deelnemersoverzicht!$C$16:$G$66,6,0),"")</f>
        <v/>
      </c>
      <c r="C1095" s="138">
        <f>'Resultaat 4'!C288</f>
        <v>0</v>
      </c>
      <c r="D1095" s="247">
        <f>'Resultaat 4'!K288</f>
        <v>0</v>
      </c>
      <c r="E1095" s="248">
        <f>'Resultaat 4'!L288</f>
        <v>0</v>
      </c>
      <c r="F1095" s="138" t="s">
        <v>266</v>
      </c>
      <c r="G1095" s="247">
        <f ca="1">VLOOKUP(C1095,Financiering!$AO$7:$AS$57,5,0)*E1095</f>
        <v>0</v>
      </c>
      <c r="H1095" s="249" t="str">
        <f t="shared" si="17"/>
        <v/>
      </c>
      <c r="I1095" s="136" t="str">
        <f>'Resultaat 4'!$B$2</f>
        <v>Resultaat 4</v>
      </c>
      <c r="J1095" s="138" t="str">
        <f>Deelnemersoverzicht!$C$6</f>
        <v>[wordt door RVO ingevuld]</v>
      </c>
      <c r="K1095" s="259">
        <f>Deelnemersoverzicht!$C$9</f>
        <v>0</v>
      </c>
    </row>
    <row r="1096" spans="1:11" x14ac:dyDescent="0.2">
      <c r="A1096" s="258">
        <f>'Resultaat 4'!B289</f>
        <v>0</v>
      </c>
      <c r="B1096" s="138" t="str">
        <f>IFERROR(VLOOKUP(C1096,Deelnemersoverzicht!$C$16:$G$66,6,0),"")</f>
        <v/>
      </c>
      <c r="C1096" s="138">
        <f>'Resultaat 4'!C289</f>
        <v>0</v>
      </c>
      <c r="D1096" s="247">
        <f>'Resultaat 4'!K289</f>
        <v>0</v>
      </c>
      <c r="E1096" s="248">
        <f>'Resultaat 4'!L289</f>
        <v>0</v>
      </c>
      <c r="F1096" s="138" t="s">
        <v>266</v>
      </c>
      <c r="G1096" s="247">
        <f ca="1">VLOOKUP(C1096,Financiering!$AO$7:$AS$57,5,0)*E1096</f>
        <v>0</v>
      </c>
      <c r="H1096" s="249" t="str">
        <f t="shared" si="17"/>
        <v/>
      </c>
      <c r="I1096" s="136" t="str">
        <f>'Resultaat 4'!$B$2</f>
        <v>Resultaat 4</v>
      </c>
      <c r="J1096" s="138" t="str">
        <f>Deelnemersoverzicht!$C$6</f>
        <v>[wordt door RVO ingevuld]</v>
      </c>
      <c r="K1096" s="259">
        <f>Deelnemersoverzicht!$C$9</f>
        <v>0</v>
      </c>
    </row>
    <row r="1097" spans="1:11" x14ac:dyDescent="0.2">
      <c r="A1097" s="258">
        <f>'Resultaat 4'!B290</f>
        <v>0</v>
      </c>
      <c r="B1097" s="138" t="str">
        <f>IFERROR(VLOOKUP(C1097,Deelnemersoverzicht!$C$16:$G$66,6,0),"")</f>
        <v/>
      </c>
      <c r="C1097" s="138">
        <f>'Resultaat 4'!C290</f>
        <v>0</v>
      </c>
      <c r="D1097" s="247">
        <f>'Resultaat 4'!K290</f>
        <v>0</v>
      </c>
      <c r="E1097" s="248">
        <f>'Resultaat 4'!L290</f>
        <v>0</v>
      </c>
      <c r="F1097" s="138" t="s">
        <v>266</v>
      </c>
      <c r="G1097" s="247">
        <f ca="1">VLOOKUP(C1097,Financiering!$AO$7:$AS$57,5,0)*E1097</f>
        <v>0</v>
      </c>
      <c r="H1097" s="249" t="str">
        <f t="shared" si="17"/>
        <v/>
      </c>
      <c r="I1097" s="136" t="str">
        <f>'Resultaat 4'!$B$2</f>
        <v>Resultaat 4</v>
      </c>
      <c r="J1097" s="138" t="str">
        <f>Deelnemersoverzicht!$C$6</f>
        <v>[wordt door RVO ingevuld]</v>
      </c>
      <c r="K1097" s="259">
        <f>Deelnemersoverzicht!$C$9</f>
        <v>0</v>
      </c>
    </row>
    <row r="1098" spans="1:11" x14ac:dyDescent="0.2">
      <c r="A1098" s="258">
        <f>'Resultaat 4'!B291</f>
        <v>0</v>
      </c>
      <c r="B1098" s="138" t="str">
        <f>IFERROR(VLOOKUP(C1098,Deelnemersoverzicht!$C$16:$G$66,6,0),"")</f>
        <v/>
      </c>
      <c r="C1098" s="138">
        <f>'Resultaat 4'!C291</f>
        <v>0</v>
      </c>
      <c r="D1098" s="247">
        <f>'Resultaat 4'!K291</f>
        <v>0</v>
      </c>
      <c r="E1098" s="248">
        <f>'Resultaat 4'!L291</f>
        <v>0</v>
      </c>
      <c r="F1098" s="138" t="s">
        <v>266</v>
      </c>
      <c r="G1098" s="247">
        <f ca="1">VLOOKUP(C1098,Financiering!$AO$7:$AS$57,5,0)*E1098</f>
        <v>0</v>
      </c>
      <c r="H1098" s="249" t="str">
        <f t="shared" si="17"/>
        <v/>
      </c>
      <c r="I1098" s="136" t="str">
        <f>'Resultaat 4'!$B$2</f>
        <v>Resultaat 4</v>
      </c>
      <c r="J1098" s="138" t="str">
        <f>Deelnemersoverzicht!$C$6</f>
        <v>[wordt door RVO ingevuld]</v>
      </c>
      <c r="K1098" s="259">
        <f>Deelnemersoverzicht!$C$9</f>
        <v>0</v>
      </c>
    </row>
    <row r="1099" spans="1:11" x14ac:dyDescent="0.2">
      <c r="A1099" s="258">
        <f>'Resultaat 4'!B292</f>
        <v>0</v>
      </c>
      <c r="B1099" s="138" t="str">
        <f>IFERROR(VLOOKUP(C1099,Deelnemersoverzicht!$C$16:$G$66,6,0),"")</f>
        <v/>
      </c>
      <c r="C1099" s="138">
        <f>'Resultaat 4'!C292</f>
        <v>0</v>
      </c>
      <c r="D1099" s="247">
        <f>'Resultaat 4'!K292</f>
        <v>0</v>
      </c>
      <c r="E1099" s="248">
        <f>'Resultaat 4'!L292</f>
        <v>0</v>
      </c>
      <c r="F1099" s="138" t="s">
        <v>266</v>
      </c>
      <c r="G1099" s="247">
        <f ca="1">VLOOKUP(C1099,Financiering!$AO$7:$AS$57,5,0)*E1099</f>
        <v>0</v>
      </c>
      <c r="H1099" s="249" t="str">
        <f t="shared" si="17"/>
        <v/>
      </c>
      <c r="I1099" s="136" t="str">
        <f>'Resultaat 4'!$B$2</f>
        <v>Resultaat 4</v>
      </c>
      <c r="J1099" s="138" t="str">
        <f>Deelnemersoverzicht!$C$6</f>
        <v>[wordt door RVO ingevuld]</v>
      </c>
      <c r="K1099" s="259">
        <f>Deelnemersoverzicht!$C$9</f>
        <v>0</v>
      </c>
    </row>
    <row r="1100" spans="1:11" x14ac:dyDescent="0.2">
      <c r="A1100" s="258">
        <f>'Resultaat 4'!B293</f>
        <v>0</v>
      </c>
      <c r="B1100" s="138" t="str">
        <f>IFERROR(VLOOKUP(C1100,Deelnemersoverzicht!$C$16:$G$66,6,0),"")</f>
        <v/>
      </c>
      <c r="C1100" s="138">
        <f>'Resultaat 4'!C293</f>
        <v>0</v>
      </c>
      <c r="D1100" s="247">
        <f>'Resultaat 4'!K293</f>
        <v>0</v>
      </c>
      <c r="E1100" s="248">
        <f>'Resultaat 4'!L293</f>
        <v>0</v>
      </c>
      <c r="F1100" s="138" t="s">
        <v>266</v>
      </c>
      <c r="G1100" s="247">
        <f ca="1">VLOOKUP(C1100,Financiering!$AO$7:$AS$57,5,0)*E1100</f>
        <v>0</v>
      </c>
      <c r="H1100" s="249" t="str">
        <f t="shared" si="17"/>
        <v/>
      </c>
      <c r="I1100" s="136" t="str">
        <f>'Resultaat 4'!$B$2</f>
        <v>Resultaat 4</v>
      </c>
      <c r="J1100" s="138" t="str">
        <f>Deelnemersoverzicht!$C$6</f>
        <v>[wordt door RVO ingevuld]</v>
      </c>
      <c r="K1100" s="259">
        <f>Deelnemersoverzicht!$C$9</f>
        <v>0</v>
      </c>
    </row>
    <row r="1101" spans="1:11" x14ac:dyDescent="0.2">
      <c r="A1101" s="258">
        <f>'Resultaat 4'!B294</f>
        <v>0</v>
      </c>
      <c r="B1101" s="138" t="str">
        <f>IFERROR(VLOOKUP(C1101,Deelnemersoverzicht!$C$16:$G$66,6,0),"")</f>
        <v/>
      </c>
      <c r="C1101" s="138">
        <f>'Resultaat 4'!C294</f>
        <v>0</v>
      </c>
      <c r="D1101" s="247">
        <f>'Resultaat 4'!K294</f>
        <v>0</v>
      </c>
      <c r="E1101" s="248">
        <f>'Resultaat 4'!L294</f>
        <v>0</v>
      </c>
      <c r="F1101" s="138" t="s">
        <v>266</v>
      </c>
      <c r="G1101" s="247">
        <f ca="1">VLOOKUP(C1101,Financiering!$AO$7:$AS$57,5,0)*E1101</f>
        <v>0</v>
      </c>
      <c r="H1101" s="249" t="str">
        <f t="shared" si="17"/>
        <v/>
      </c>
      <c r="I1101" s="136" t="str">
        <f>'Resultaat 4'!$B$2</f>
        <v>Resultaat 4</v>
      </c>
      <c r="J1101" s="138" t="str">
        <f>Deelnemersoverzicht!$C$6</f>
        <v>[wordt door RVO ingevuld]</v>
      </c>
      <c r="K1101" s="259">
        <f>Deelnemersoverzicht!$C$9</f>
        <v>0</v>
      </c>
    </row>
    <row r="1102" spans="1:11" x14ac:dyDescent="0.2">
      <c r="A1102" s="258">
        <f>'Resultaat 4'!B295</f>
        <v>0</v>
      </c>
      <c r="B1102" s="138" t="str">
        <f>IFERROR(VLOOKUP(C1102,Deelnemersoverzicht!$C$16:$G$66,6,0),"")</f>
        <v/>
      </c>
      <c r="C1102" s="138">
        <f>'Resultaat 4'!C295</f>
        <v>0</v>
      </c>
      <c r="D1102" s="247">
        <f>'Resultaat 4'!K295</f>
        <v>0</v>
      </c>
      <c r="E1102" s="248">
        <f>'Resultaat 4'!L295</f>
        <v>0</v>
      </c>
      <c r="F1102" s="138" t="s">
        <v>266</v>
      </c>
      <c r="G1102" s="247">
        <f ca="1">VLOOKUP(C1102,Financiering!$AO$7:$AS$57,5,0)*E1102</f>
        <v>0</v>
      </c>
      <c r="H1102" s="249" t="str">
        <f t="shared" si="17"/>
        <v/>
      </c>
      <c r="I1102" s="136" t="str">
        <f>'Resultaat 4'!$B$2</f>
        <v>Resultaat 4</v>
      </c>
      <c r="J1102" s="138" t="str">
        <f>Deelnemersoverzicht!$C$6</f>
        <v>[wordt door RVO ingevuld]</v>
      </c>
      <c r="K1102" s="259">
        <f>Deelnemersoverzicht!$C$9</f>
        <v>0</v>
      </c>
    </row>
    <row r="1103" spans="1:11" x14ac:dyDescent="0.2">
      <c r="A1103" s="258">
        <f>'Resultaat 4'!B296</f>
        <v>0</v>
      </c>
      <c r="B1103" s="138" t="str">
        <f>IFERROR(VLOOKUP(C1103,Deelnemersoverzicht!$C$16:$G$66,6,0),"")</f>
        <v/>
      </c>
      <c r="C1103" s="138">
        <f>'Resultaat 4'!C296</f>
        <v>0</v>
      </c>
      <c r="D1103" s="247">
        <f>'Resultaat 4'!K296</f>
        <v>0</v>
      </c>
      <c r="E1103" s="248">
        <f>'Resultaat 4'!L296</f>
        <v>0</v>
      </c>
      <c r="F1103" s="138" t="s">
        <v>266</v>
      </c>
      <c r="G1103" s="247">
        <f ca="1">VLOOKUP(C1103,Financiering!$AO$7:$AS$57,5,0)*E1103</f>
        <v>0</v>
      </c>
      <c r="H1103" s="249" t="str">
        <f t="shared" si="17"/>
        <v/>
      </c>
      <c r="I1103" s="136" t="str">
        <f>'Resultaat 4'!$B$2</f>
        <v>Resultaat 4</v>
      </c>
      <c r="J1103" s="138" t="str">
        <f>Deelnemersoverzicht!$C$6</f>
        <v>[wordt door RVO ingevuld]</v>
      </c>
      <c r="K1103" s="259">
        <f>Deelnemersoverzicht!$C$9</f>
        <v>0</v>
      </c>
    </row>
    <row r="1104" spans="1:11" x14ac:dyDescent="0.2">
      <c r="A1104" s="258">
        <f>'Resultaat 4'!B297</f>
        <v>0</v>
      </c>
      <c r="B1104" s="138" t="str">
        <f>IFERROR(VLOOKUP(C1104,Deelnemersoverzicht!$C$16:$G$66,6,0),"")</f>
        <v/>
      </c>
      <c r="C1104" s="138">
        <f>'Resultaat 4'!C297</f>
        <v>0</v>
      </c>
      <c r="D1104" s="247">
        <f>'Resultaat 4'!K297</f>
        <v>0</v>
      </c>
      <c r="E1104" s="248">
        <f>'Resultaat 4'!L297</f>
        <v>0</v>
      </c>
      <c r="F1104" s="138" t="s">
        <v>266</v>
      </c>
      <c r="G1104" s="247">
        <f ca="1">VLOOKUP(C1104,Financiering!$AO$7:$AS$57,5,0)*E1104</f>
        <v>0</v>
      </c>
      <c r="H1104" s="249" t="str">
        <f t="shared" si="17"/>
        <v/>
      </c>
      <c r="I1104" s="136" t="str">
        <f>'Resultaat 4'!$B$2</f>
        <v>Resultaat 4</v>
      </c>
      <c r="J1104" s="138" t="str">
        <f>Deelnemersoverzicht!$C$6</f>
        <v>[wordt door RVO ingevuld]</v>
      </c>
      <c r="K1104" s="259">
        <f>Deelnemersoverzicht!$C$9</f>
        <v>0</v>
      </c>
    </row>
    <row r="1105" spans="1:11" x14ac:dyDescent="0.2">
      <c r="A1105" s="258">
        <f>'Resultaat 4'!B298</f>
        <v>0</v>
      </c>
      <c r="B1105" s="138" t="str">
        <f>IFERROR(VLOOKUP(C1105,Deelnemersoverzicht!$C$16:$G$66,6,0),"")</f>
        <v/>
      </c>
      <c r="C1105" s="138">
        <f>'Resultaat 4'!C298</f>
        <v>0</v>
      </c>
      <c r="D1105" s="247">
        <f>'Resultaat 4'!K298</f>
        <v>0</v>
      </c>
      <c r="E1105" s="248">
        <f>'Resultaat 4'!L298</f>
        <v>0</v>
      </c>
      <c r="F1105" s="138" t="s">
        <v>266</v>
      </c>
      <c r="G1105" s="247">
        <f ca="1">VLOOKUP(C1105,Financiering!$AO$7:$AS$57,5,0)*E1105</f>
        <v>0</v>
      </c>
      <c r="H1105" s="249" t="str">
        <f t="shared" si="17"/>
        <v/>
      </c>
      <c r="I1105" s="136" t="str">
        <f>'Resultaat 4'!$B$2</f>
        <v>Resultaat 4</v>
      </c>
      <c r="J1105" s="138" t="str">
        <f>Deelnemersoverzicht!$C$6</f>
        <v>[wordt door RVO ingevuld]</v>
      </c>
      <c r="K1105" s="259">
        <f>Deelnemersoverzicht!$C$9</f>
        <v>0</v>
      </c>
    </row>
    <row r="1106" spans="1:11" x14ac:dyDescent="0.2">
      <c r="A1106" s="258">
        <f>'Resultaat 4'!B299</f>
        <v>0</v>
      </c>
      <c r="B1106" s="138" t="str">
        <f>IFERROR(VLOOKUP(C1106,Deelnemersoverzicht!$C$16:$G$66,6,0),"")</f>
        <v/>
      </c>
      <c r="C1106" s="138">
        <f>'Resultaat 4'!C299</f>
        <v>0</v>
      </c>
      <c r="D1106" s="247">
        <f>'Resultaat 4'!K299</f>
        <v>0</v>
      </c>
      <c r="E1106" s="248">
        <f>'Resultaat 4'!L299</f>
        <v>0</v>
      </c>
      <c r="F1106" s="138" t="s">
        <v>266</v>
      </c>
      <c r="G1106" s="247">
        <f ca="1">VLOOKUP(C1106,Financiering!$AO$7:$AS$57,5,0)*E1106</f>
        <v>0</v>
      </c>
      <c r="H1106" s="249" t="str">
        <f t="shared" si="17"/>
        <v/>
      </c>
      <c r="I1106" s="136" t="str">
        <f>'Resultaat 4'!$B$2</f>
        <v>Resultaat 4</v>
      </c>
      <c r="J1106" s="138" t="str">
        <f>Deelnemersoverzicht!$C$6</f>
        <v>[wordt door RVO ingevuld]</v>
      </c>
      <c r="K1106" s="259">
        <f>Deelnemersoverzicht!$C$9</f>
        <v>0</v>
      </c>
    </row>
    <row r="1107" spans="1:11" x14ac:dyDescent="0.2">
      <c r="A1107" s="258">
        <f>'Resultaat 4'!B300</f>
        <v>0</v>
      </c>
      <c r="B1107" s="138" t="str">
        <f>IFERROR(VLOOKUP(C1107,Deelnemersoverzicht!$C$16:$G$66,6,0),"")</f>
        <v/>
      </c>
      <c r="C1107" s="138">
        <f>'Resultaat 4'!C300</f>
        <v>0</v>
      </c>
      <c r="D1107" s="247">
        <f>'Resultaat 4'!K300</f>
        <v>0</v>
      </c>
      <c r="E1107" s="248">
        <f>'Resultaat 4'!L300</f>
        <v>0</v>
      </c>
      <c r="F1107" s="138" t="s">
        <v>266</v>
      </c>
      <c r="G1107" s="247">
        <f ca="1">VLOOKUP(C1107,Financiering!$AO$7:$AS$57,5,0)*E1107</f>
        <v>0</v>
      </c>
      <c r="H1107" s="249" t="str">
        <f t="shared" si="17"/>
        <v/>
      </c>
      <c r="I1107" s="136" t="str">
        <f>'Resultaat 4'!$B$2</f>
        <v>Resultaat 4</v>
      </c>
      <c r="J1107" s="138" t="str">
        <f>Deelnemersoverzicht!$C$6</f>
        <v>[wordt door RVO ingevuld]</v>
      </c>
      <c r="K1107" s="259">
        <f>Deelnemersoverzicht!$C$9</f>
        <v>0</v>
      </c>
    </row>
    <row r="1108" spans="1:11" x14ac:dyDescent="0.2">
      <c r="A1108" s="258">
        <f>'Resultaat 4'!B301</f>
        <v>0</v>
      </c>
      <c r="B1108" s="138" t="str">
        <f>IFERROR(VLOOKUP(C1108,Deelnemersoverzicht!$C$16:$G$66,6,0),"")</f>
        <v/>
      </c>
      <c r="C1108" s="138">
        <f>'Resultaat 4'!C301</f>
        <v>0</v>
      </c>
      <c r="D1108" s="247">
        <f>'Resultaat 4'!K301</f>
        <v>0</v>
      </c>
      <c r="E1108" s="248">
        <f>'Resultaat 4'!L301</f>
        <v>0</v>
      </c>
      <c r="F1108" s="138" t="s">
        <v>266</v>
      </c>
      <c r="G1108" s="247">
        <f ca="1">VLOOKUP(C1108,Financiering!$AO$7:$AS$57,5,0)*E1108</f>
        <v>0</v>
      </c>
      <c r="H1108" s="249" t="str">
        <f t="shared" si="17"/>
        <v/>
      </c>
      <c r="I1108" s="136" t="str">
        <f>'Resultaat 4'!$B$2</f>
        <v>Resultaat 4</v>
      </c>
      <c r="J1108" s="138" t="str">
        <f>Deelnemersoverzicht!$C$6</f>
        <v>[wordt door RVO ingevuld]</v>
      </c>
      <c r="K1108" s="259">
        <f>Deelnemersoverzicht!$C$9</f>
        <v>0</v>
      </c>
    </row>
    <row r="1109" spans="1:11" x14ac:dyDescent="0.2">
      <c r="A1109" s="258">
        <f>'Resultaat 4'!B302</f>
        <v>0</v>
      </c>
      <c r="B1109" s="138" t="str">
        <f>IFERROR(VLOOKUP(C1109,Deelnemersoverzicht!$C$16:$G$66,6,0),"")</f>
        <v/>
      </c>
      <c r="C1109" s="138">
        <f>'Resultaat 4'!C302</f>
        <v>0</v>
      </c>
      <c r="D1109" s="247">
        <f>'Resultaat 4'!K302</f>
        <v>0</v>
      </c>
      <c r="E1109" s="248">
        <f>'Resultaat 4'!L302</f>
        <v>0</v>
      </c>
      <c r="F1109" s="138" t="s">
        <v>266</v>
      </c>
      <c r="G1109" s="247">
        <f ca="1">VLOOKUP(C1109,Financiering!$AO$7:$AS$57,5,0)*E1109</f>
        <v>0</v>
      </c>
      <c r="H1109" s="249" t="str">
        <f t="shared" si="17"/>
        <v/>
      </c>
      <c r="I1109" s="136" t="str">
        <f>'Resultaat 4'!$B$2</f>
        <v>Resultaat 4</v>
      </c>
      <c r="J1109" s="138" t="str">
        <f>Deelnemersoverzicht!$C$6</f>
        <v>[wordt door RVO ingevuld]</v>
      </c>
      <c r="K1109" s="259">
        <f>Deelnemersoverzicht!$C$9</f>
        <v>0</v>
      </c>
    </row>
    <row r="1110" spans="1:11" x14ac:dyDescent="0.2">
      <c r="A1110" s="258">
        <f>'Resultaat 4'!B303</f>
        <v>0</v>
      </c>
      <c r="B1110" s="138" t="str">
        <f>IFERROR(VLOOKUP(C1110,Deelnemersoverzicht!$C$16:$G$66,6,0),"")</f>
        <v/>
      </c>
      <c r="C1110" s="138">
        <f>'Resultaat 4'!C303</f>
        <v>0</v>
      </c>
      <c r="D1110" s="247">
        <f>'Resultaat 4'!K303</f>
        <v>0</v>
      </c>
      <c r="E1110" s="248">
        <f>'Resultaat 4'!L303</f>
        <v>0</v>
      </c>
      <c r="F1110" s="138" t="s">
        <v>266</v>
      </c>
      <c r="G1110" s="247">
        <f ca="1">VLOOKUP(C1110,Financiering!$AO$7:$AS$57,5,0)*E1110</f>
        <v>0</v>
      </c>
      <c r="H1110" s="249" t="str">
        <f t="shared" si="17"/>
        <v/>
      </c>
      <c r="I1110" s="136" t="str">
        <f>'Resultaat 4'!$B$2</f>
        <v>Resultaat 4</v>
      </c>
      <c r="J1110" s="138" t="str">
        <f>Deelnemersoverzicht!$C$6</f>
        <v>[wordt door RVO ingevuld]</v>
      </c>
      <c r="K1110" s="259">
        <f>Deelnemersoverzicht!$C$9</f>
        <v>0</v>
      </c>
    </row>
    <row r="1111" spans="1:11" x14ac:dyDescent="0.2">
      <c r="A1111" s="258">
        <f>'Resultaat 4'!B304</f>
        <v>0</v>
      </c>
      <c r="B1111" s="138" t="str">
        <f>IFERROR(VLOOKUP(C1111,Deelnemersoverzicht!$C$16:$G$66,6,0),"")</f>
        <v/>
      </c>
      <c r="C1111" s="138">
        <f>'Resultaat 4'!C304</f>
        <v>0</v>
      </c>
      <c r="D1111" s="247">
        <f>'Resultaat 4'!K304</f>
        <v>0</v>
      </c>
      <c r="E1111" s="248">
        <f>'Resultaat 4'!L304</f>
        <v>0</v>
      </c>
      <c r="F1111" s="138" t="s">
        <v>266</v>
      </c>
      <c r="G1111" s="247">
        <f ca="1">VLOOKUP(C1111,Financiering!$AO$7:$AS$57,5,0)*E1111</f>
        <v>0</v>
      </c>
      <c r="H1111" s="249" t="str">
        <f t="shared" si="17"/>
        <v/>
      </c>
      <c r="I1111" s="136" t="str">
        <f>'Resultaat 4'!$B$2</f>
        <v>Resultaat 4</v>
      </c>
      <c r="J1111" s="138" t="str">
        <f>Deelnemersoverzicht!$C$6</f>
        <v>[wordt door RVO ingevuld]</v>
      </c>
      <c r="K1111" s="259">
        <f>Deelnemersoverzicht!$C$9</f>
        <v>0</v>
      </c>
    </row>
    <row r="1112" spans="1:11" x14ac:dyDescent="0.2">
      <c r="A1112" s="258">
        <f>'Resultaat 4'!B305</f>
        <v>0</v>
      </c>
      <c r="B1112" s="138" t="str">
        <f>IFERROR(VLOOKUP(C1112,Deelnemersoverzicht!$C$16:$G$66,6,0),"")</f>
        <v/>
      </c>
      <c r="C1112" s="138">
        <f>'Resultaat 4'!C305</f>
        <v>0</v>
      </c>
      <c r="D1112" s="247">
        <f>'Resultaat 4'!K305</f>
        <v>0</v>
      </c>
      <c r="E1112" s="248">
        <f>'Resultaat 4'!L305</f>
        <v>0</v>
      </c>
      <c r="F1112" s="138" t="s">
        <v>266</v>
      </c>
      <c r="G1112" s="247">
        <f ca="1">VLOOKUP(C1112,Financiering!$AO$7:$AS$57,5,0)*E1112</f>
        <v>0</v>
      </c>
      <c r="H1112" s="249" t="str">
        <f t="shared" si="17"/>
        <v/>
      </c>
      <c r="I1112" s="136" t="str">
        <f>'Resultaat 4'!$B$2</f>
        <v>Resultaat 4</v>
      </c>
      <c r="J1112" s="138" t="str">
        <f>Deelnemersoverzicht!$C$6</f>
        <v>[wordt door RVO ingevuld]</v>
      </c>
      <c r="K1112" s="259">
        <f>Deelnemersoverzicht!$C$9</f>
        <v>0</v>
      </c>
    </row>
    <row r="1113" spans="1:11" x14ac:dyDescent="0.2">
      <c r="A1113" s="258">
        <f>'Resultaat 4'!B306</f>
        <v>0</v>
      </c>
      <c r="B1113" s="138" t="str">
        <f>IFERROR(VLOOKUP(C1113,Deelnemersoverzicht!$C$16:$G$66,6,0),"")</f>
        <v/>
      </c>
      <c r="C1113" s="138">
        <f>'Resultaat 4'!C306</f>
        <v>0</v>
      </c>
      <c r="D1113" s="247">
        <f>'Resultaat 4'!K306</f>
        <v>0</v>
      </c>
      <c r="E1113" s="248">
        <f>'Resultaat 4'!L306</f>
        <v>0</v>
      </c>
      <c r="F1113" s="138" t="s">
        <v>266</v>
      </c>
      <c r="G1113" s="247">
        <f ca="1">VLOOKUP(C1113,Financiering!$AO$7:$AS$57,5,0)*E1113</f>
        <v>0</v>
      </c>
      <c r="H1113" s="249" t="str">
        <f t="shared" si="17"/>
        <v/>
      </c>
      <c r="I1113" s="136" t="str">
        <f>'Resultaat 4'!$B$2</f>
        <v>Resultaat 4</v>
      </c>
      <c r="J1113" s="138" t="str">
        <f>Deelnemersoverzicht!$C$6</f>
        <v>[wordt door RVO ingevuld]</v>
      </c>
      <c r="K1113" s="259">
        <f>Deelnemersoverzicht!$C$9</f>
        <v>0</v>
      </c>
    </row>
    <row r="1114" spans="1:11" x14ac:dyDescent="0.2">
      <c r="A1114" s="258">
        <f>'Resultaat 4'!B307</f>
        <v>0</v>
      </c>
      <c r="B1114" s="138" t="str">
        <f>IFERROR(VLOOKUP(C1114,Deelnemersoverzicht!$C$16:$G$66,6,0),"")</f>
        <v/>
      </c>
      <c r="C1114" s="138">
        <f>'Resultaat 4'!C307</f>
        <v>0</v>
      </c>
      <c r="D1114" s="247">
        <f>'Resultaat 4'!K307</f>
        <v>0</v>
      </c>
      <c r="E1114" s="248">
        <f>'Resultaat 4'!L307</f>
        <v>0</v>
      </c>
      <c r="F1114" s="138" t="s">
        <v>266</v>
      </c>
      <c r="G1114" s="247">
        <f ca="1">VLOOKUP(C1114,Financiering!$AO$7:$AS$57,5,0)*E1114</f>
        <v>0</v>
      </c>
      <c r="H1114" s="249" t="str">
        <f t="shared" si="17"/>
        <v/>
      </c>
      <c r="I1114" s="136" t="str">
        <f>'Resultaat 4'!$B$2</f>
        <v>Resultaat 4</v>
      </c>
      <c r="J1114" s="138" t="str">
        <f>Deelnemersoverzicht!$C$6</f>
        <v>[wordt door RVO ingevuld]</v>
      </c>
      <c r="K1114" s="259">
        <f>Deelnemersoverzicht!$C$9</f>
        <v>0</v>
      </c>
    </row>
    <row r="1115" spans="1:11" x14ac:dyDescent="0.2">
      <c r="A1115" s="258">
        <f>'Resultaat 4'!B308</f>
        <v>0</v>
      </c>
      <c r="B1115" s="138" t="str">
        <f>IFERROR(VLOOKUP(C1115,Deelnemersoverzicht!$C$16:$G$66,6,0),"")</f>
        <v/>
      </c>
      <c r="C1115" s="138">
        <f>'Resultaat 4'!C308</f>
        <v>0</v>
      </c>
      <c r="D1115" s="247">
        <f>'Resultaat 4'!K308</f>
        <v>0</v>
      </c>
      <c r="E1115" s="248">
        <f>'Resultaat 4'!L308</f>
        <v>0</v>
      </c>
      <c r="F1115" s="138" t="s">
        <v>266</v>
      </c>
      <c r="G1115" s="247">
        <f ca="1">VLOOKUP(C1115,Financiering!$AO$7:$AS$57,5,0)*E1115</f>
        <v>0</v>
      </c>
      <c r="H1115" s="249" t="str">
        <f t="shared" si="17"/>
        <v/>
      </c>
      <c r="I1115" s="136" t="str">
        <f>'Resultaat 4'!$B$2</f>
        <v>Resultaat 4</v>
      </c>
      <c r="J1115" s="138" t="str">
        <f>Deelnemersoverzicht!$C$6</f>
        <v>[wordt door RVO ingevuld]</v>
      </c>
      <c r="K1115" s="259">
        <f>Deelnemersoverzicht!$C$9</f>
        <v>0</v>
      </c>
    </row>
    <row r="1116" spans="1:11" x14ac:dyDescent="0.2">
      <c r="A1116" s="258">
        <f>'Resultaat 4'!B309</f>
        <v>0</v>
      </c>
      <c r="B1116" s="138" t="str">
        <f>IFERROR(VLOOKUP(C1116,Deelnemersoverzicht!$C$16:$G$66,6,0),"")</f>
        <v/>
      </c>
      <c r="C1116" s="138">
        <f>'Resultaat 4'!C309</f>
        <v>0</v>
      </c>
      <c r="D1116" s="247">
        <f>'Resultaat 4'!K309</f>
        <v>0</v>
      </c>
      <c r="E1116" s="248">
        <f>'Resultaat 4'!L309</f>
        <v>0</v>
      </c>
      <c r="F1116" s="138" t="s">
        <v>266</v>
      </c>
      <c r="G1116" s="247">
        <f ca="1">VLOOKUP(C1116,Financiering!$AO$7:$AS$57,5,0)*E1116</f>
        <v>0</v>
      </c>
      <c r="H1116" s="249" t="str">
        <f t="shared" si="17"/>
        <v/>
      </c>
      <c r="I1116" s="136" t="str">
        <f>'Resultaat 4'!$B$2</f>
        <v>Resultaat 4</v>
      </c>
      <c r="J1116" s="138" t="str">
        <f>Deelnemersoverzicht!$C$6</f>
        <v>[wordt door RVO ingevuld]</v>
      </c>
      <c r="K1116" s="259">
        <f>Deelnemersoverzicht!$C$9</f>
        <v>0</v>
      </c>
    </row>
    <row r="1117" spans="1:11" x14ac:dyDescent="0.2">
      <c r="A1117" s="258">
        <f>'Resultaat 4'!B310</f>
        <v>0</v>
      </c>
      <c r="B1117" s="138" t="str">
        <f>IFERROR(VLOOKUP(C1117,Deelnemersoverzicht!$C$16:$G$66,6,0),"")</f>
        <v/>
      </c>
      <c r="C1117" s="138">
        <f>'Resultaat 4'!C310</f>
        <v>0</v>
      </c>
      <c r="D1117" s="247">
        <f>'Resultaat 4'!K310</f>
        <v>0</v>
      </c>
      <c r="E1117" s="248">
        <f>'Resultaat 4'!L310</f>
        <v>0</v>
      </c>
      <c r="F1117" s="138" t="s">
        <v>266</v>
      </c>
      <c r="G1117" s="247">
        <f ca="1">VLOOKUP(C1117,Financiering!$AO$7:$AS$57,5,0)*E1117</f>
        <v>0</v>
      </c>
      <c r="H1117" s="249" t="str">
        <f t="shared" si="17"/>
        <v/>
      </c>
      <c r="I1117" s="136" t="str">
        <f>'Resultaat 4'!$B$2</f>
        <v>Resultaat 4</v>
      </c>
      <c r="J1117" s="138" t="str">
        <f>Deelnemersoverzicht!$C$6</f>
        <v>[wordt door RVO ingevuld]</v>
      </c>
      <c r="K1117" s="259">
        <f>Deelnemersoverzicht!$C$9</f>
        <v>0</v>
      </c>
    </row>
    <row r="1118" spans="1:11" x14ac:dyDescent="0.2">
      <c r="A1118" s="258">
        <f>'Resultaat 4'!B311</f>
        <v>0</v>
      </c>
      <c r="B1118" s="138" t="str">
        <f>IFERROR(VLOOKUP(C1118,Deelnemersoverzicht!$C$16:$G$66,6,0),"")</f>
        <v/>
      </c>
      <c r="C1118" s="138">
        <f>'Resultaat 4'!C311</f>
        <v>0</v>
      </c>
      <c r="D1118" s="247">
        <f>'Resultaat 4'!K311</f>
        <v>0</v>
      </c>
      <c r="E1118" s="248">
        <f>'Resultaat 4'!L311</f>
        <v>0</v>
      </c>
      <c r="F1118" s="138" t="s">
        <v>266</v>
      </c>
      <c r="G1118" s="247">
        <f ca="1">VLOOKUP(C1118,Financiering!$AO$7:$AS$57,5,0)*E1118</f>
        <v>0</v>
      </c>
      <c r="H1118" s="249" t="str">
        <f t="shared" si="17"/>
        <v/>
      </c>
      <c r="I1118" s="136" t="str">
        <f>'Resultaat 4'!$B$2</f>
        <v>Resultaat 4</v>
      </c>
      <c r="J1118" s="138" t="str">
        <f>Deelnemersoverzicht!$C$6</f>
        <v>[wordt door RVO ingevuld]</v>
      </c>
      <c r="K1118" s="259">
        <f>Deelnemersoverzicht!$C$9</f>
        <v>0</v>
      </c>
    </row>
    <row r="1119" spans="1:11" x14ac:dyDescent="0.2">
      <c r="A1119" s="258">
        <f>'Resultaat 4'!B312</f>
        <v>0</v>
      </c>
      <c r="B1119" s="138" t="str">
        <f>IFERROR(VLOOKUP(C1119,Deelnemersoverzicht!$C$16:$G$66,6,0),"")</f>
        <v/>
      </c>
      <c r="C1119" s="138">
        <f>'Resultaat 4'!C312</f>
        <v>0</v>
      </c>
      <c r="D1119" s="247">
        <f>'Resultaat 4'!K312</f>
        <v>0</v>
      </c>
      <c r="E1119" s="248">
        <f>'Resultaat 4'!L312</f>
        <v>0</v>
      </c>
      <c r="F1119" s="138" t="s">
        <v>266</v>
      </c>
      <c r="G1119" s="247">
        <f ca="1">VLOOKUP(C1119,Financiering!$AO$7:$AS$57,5,0)*E1119</f>
        <v>0</v>
      </c>
      <c r="H1119" s="249" t="str">
        <f t="shared" si="17"/>
        <v/>
      </c>
      <c r="I1119" s="136" t="str">
        <f>'Resultaat 4'!$B$2</f>
        <v>Resultaat 4</v>
      </c>
      <c r="J1119" s="138" t="str">
        <f>Deelnemersoverzicht!$C$6</f>
        <v>[wordt door RVO ingevuld]</v>
      </c>
      <c r="K1119" s="259">
        <f>Deelnemersoverzicht!$C$9</f>
        <v>0</v>
      </c>
    </row>
    <row r="1120" spans="1:11" x14ac:dyDescent="0.2">
      <c r="A1120" s="258">
        <f>'Resultaat 4'!B313</f>
        <v>0</v>
      </c>
      <c r="B1120" s="138" t="str">
        <f>IFERROR(VLOOKUP(C1120,Deelnemersoverzicht!$C$16:$G$66,6,0),"")</f>
        <v/>
      </c>
      <c r="C1120" s="138">
        <f>'Resultaat 4'!C313</f>
        <v>0</v>
      </c>
      <c r="D1120" s="247">
        <f>'Resultaat 4'!K313</f>
        <v>0</v>
      </c>
      <c r="E1120" s="248">
        <f>'Resultaat 4'!L313</f>
        <v>0</v>
      </c>
      <c r="F1120" s="138" t="s">
        <v>266</v>
      </c>
      <c r="G1120" s="247">
        <f ca="1">VLOOKUP(C1120,Financiering!$AO$7:$AS$57,5,0)*E1120</f>
        <v>0</v>
      </c>
      <c r="H1120" s="249" t="str">
        <f t="shared" si="17"/>
        <v/>
      </c>
      <c r="I1120" s="136" t="str">
        <f>'Resultaat 4'!$B$2</f>
        <v>Resultaat 4</v>
      </c>
      <c r="J1120" s="138" t="str">
        <f>Deelnemersoverzicht!$C$6</f>
        <v>[wordt door RVO ingevuld]</v>
      </c>
      <c r="K1120" s="259">
        <f>Deelnemersoverzicht!$C$9</f>
        <v>0</v>
      </c>
    </row>
    <row r="1121" spans="1:11" x14ac:dyDescent="0.2">
      <c r="A1121" s="258">
        <f>'Resultaat 4'!B314</f>
        <v>0</v>
      </c>
      <c r="B1121" s="138" t="str">
        <f>IFERROR(VLOOKUP(C1121,Deelnemersoverzicht!$C$16:$G$66,6,0),"")</f>
        <v/>
      </c>
      <c r="C1121" s="138">
        <f>'Resultaat 4'!C314</f>
        <v>0</v>
      </c>
      <c r="D1121" s="247">
        <f>'Resultaat 4'!K314</f>
        <v>0</v>
      </c>
      <c r="E1121" s="248">
        <f>'Resultaat 4'!L314</f>
        <v>0</v>
      </c>
      <c r="F1121" s="138" t="s">
        <v>266</v>
      </c>
      <c r="G1121" s="247">
        <f ca="1">VLOOKUP(C1121,Financiering!$AO$7:$AS$57,5,0)*E1121</f>
        <v>0</v>
      </c>
      <c r="H1121" s="249" t="str">
        <f t="shared" si="17"/>
        <v/>
      </c>
      <c r="I1121" s="136" t="str">
        <f>'Resultaat 4'!$B$2</f>
        <v>Resultaat 4</v>
      </c>
      <c r="J1121" s="138" t="str">
        <f>Deelnemersoverzicht!$C$6</f>
        <v>[wordt door RVO ingevuld]</v>
      </c>
      <c r="K1121" s="259">
        <f>Deelnemersoverzicht!$C$9</f>
        <v>0</v>
      </c>
    </row>
    <row r="1122" spans="1:11" x14ac:dyDescent="0.2">
      <c r="A1122" s="258">
        <f>'Resultaat 5'!B15</f>
        <v>0</v>
      </c>
      <c r="B1122" s="138" t="str">
        <f>IFERROR(VLOOKUP(C1122,Deelnemersoverzicht!$C$16:$G$66,6,0),"")</f>
        <v/>
      </c>
      <c r="C1122" s="138">
        <f>'Resultaat 5'!C15</f>
        <v>0</v>
      </c>
      <c r="D1122" s="247">
        <f>'Resultaat 5'!K15</f>
        <v>0</v>
      </c>
      <c r="E1122" s="248">
        <f>'Resultaat 5'!L15</f>
        <v>0</v>
      </c>
      <c r="F1122" s="138" t="s">
        <v>0</v>
      </c>
      <c r="G1122" s="247">
        <f ca="1">VLOOKUP(C1122,Financiering!$AO$7:$AS$57,5,0)*E1122</f>
        <v>0</v>
      </c>
      <c r="H1122" s="249" t="str">
        <f t="shared" si="17"/>
        <v/>
      </c>
      <c r="I1122" s="136" t="str">
        <f>'Resultaat 5'!$B$2</f>
        <v>Resultaat 5</v>
      </c>
      <c r="J1122" s="138" t="str">
        <f>Deelnemersoverzicht!$C$6</f>
        <v>[wordt door RVO ingevuld]</v>
      </c>
      <c r="K1122" s="259">
        <f>Deelnemersoverzicht!$C$9</f>
        <v>0</v>
      </c>
    </row>
    <row r="1123" spans="1:11" x14ac:dyDescent="0.2">
      <c r="A1123" s="258">
        <f>'Resultaat 5'!B16</f>
        <v>0</v>
      </c>
      <c r="B1123" s="138" t="str">
        <f>IFERROR(VLOOKUP(C1123,Deelnemersoverzicht!$C$16:$G$66,6,0),"")</f>
        <v/>
      </c>
      <c r="C1123" s="138">
        <f>'Resultaat 5'!C16</f>
        <v>0</v>
      </c>
      <c r="D1123" s="247">
        <f>'Resultaat 5'!K16</f>
        <v>0</v>
      </c>
      <c r="E1123" s="248">
        <f>'Resultaat 5'!L16</f>
        <v>0</v>
      </c>
      <c r="F1123" s="138" t="s">
        <v>0</v>
      </c>
      <c r="G1123" s="247">
        <f ca="1">VLOOKUP(C1123,Financiering!$AO$7:$AS$57,5,0)*E1123</f>
        <v>0</v>
      </c>
      <c r="H1123" s="249" t="str">
        <f t="shared" si="17"/>
        <v/>
      </c>
      <c r="I1123" s="136" t="str">
        <f>'Resultaat 5'!$B$2</f>
        <v>Resultaat 5</v>
      </c>
      <c r="J1123" s="138" t="str">
        <f>Deelnemersoverzicht!$C$6</f>
        <v>[wordt door RVO ingevuld]</v>
      </c>
      <c r="K1123" s="259">
        <f>Deelnemersoverzicht!$C$9</f>
        <v>0</v>
      </c>
    </row>
    <row r="1124" spans="1:11" x14ac:dyDescent="0.2">
      <c r="A1124" s="258">
        <f>'Resultaat 5'!B17</f>
        <v>0</v>
      </c>
      <c r="B1124" s="138" t="str">
        <f>IFERROR(VLOOKUP(C1124,Deelnemersoverzicht!$C$16:$G$66,6,0),"")</f>
        <v/>
      </c>
      <c r="C1124" s="138">
        <f>'Resultaat 5'!C17</f>
        <v>0</v>
      </c>
      <c r="D1124" s="247">
        <f>'Resultaat 5'!K17</f>
        <v>0</v>
      </c>
      <c r="E1124" s="248">
        <f>'Resultaat 5'!L17</f>
        <v>0</v>
      </c>
      <c r="F1124" s="138" t="s">
        <v>0</v>
      </c>
      <c r="G1124" s="247">
        <f ca="1">VLOOKUP(C1124,Financiering!$AO$7:$AS$57,5,0)*E1124</f>
        <v>0</v>
      </c>
      <c r="H1124" s="249" t="str">
        <f t="shared" si="17"/>
        <v/>
      </c>
      <c r="I1124" s="136" t="str">
        <f>'Resultaat 5'!$B$2</f>
        <v>Resultaat 5</v>
      </c>
      <c r="J1124" s="138" t="str">
        <f>Deelnemersoverzicht!$C$6</f>
        <v>[wordt door RVO ingevuld]</v>
      </c>
      <c r="K1124" s="259">
        <f>Deelnemersoverzicht!$C$9</f>
        <v>0</v>
      </c>
    </row>
    <row r="1125" spans="1:11" x14ac:dyDescent="0.2">
      <c r="A1125" s="258">
        <f>'Resultaat 5'!B18</f>
        <v>0</v>
      </c>
      <c r="B1125" s="138" t="str">
        <f>IFERROR(VLOOKUP(C1125,Deelnemersoverzicht!$C$16:$G$66,6,0),"")</f>
        <v/>
      </c>
      <c r="C1125" s="138">
        <f>'Resultaat 5'!C18</f>
        <v>0</v>
      </c>
      <c r="D1125" s="247">
        <f>'Resultaat 5'!K18</f>
        <v>0</v>
      </c>
      <c r="E1125" s="248">
        <f>'Resultaat 5'!L18</f>
        <v>0</v>
      </c>
      <c r="F1125" s="138" t="s">
        <v>0</v>
      </c>
      <c r="G1125" s="247">
        <f ca="1">VLOOKUP(C1125,Financiering!$AO$7:$AS$57,5,0)*E1125</f>
        <v>0</v>
      </c>
      <c r="H1125" s="249" t="str">
        <f t="shared" si="17"/>
        <v/>
      </c>
      <c r="I1125" s="136" t="str">
        <f>'Resultaat 5'!$B$2</f>
        <v>Resultaat 5</v>
      </c>
      <c r="J1125" s="138" t="str">
        <f>Deelnemersoverzicht!$C$6</f>
        <v>[wordt door RVO ingevuld]</v>
      </c>
      <c r="K1125" s="259">
        <f>Deelnemersoverzicht!$C$9</f>
        <v>0</v>
      </c>
    </row>
    <row r="1126" spans="1:11" x14ac:dyDescent="0.2">
      <c r="A1126" s="258">
        <f>'Resultaat 5'!B19</f>
        <v>0</v>
      </c>
      <c r="B1126" s="138" t="str">
        <f>IFERROR(VLOOKUP(C1126,Deelnemersoverzicht!$C$16:$G$66,6,0),"")</f>
        <v/>
      </c>
      <c r="C1126" s="138">
        <f>'Resultaat 5'!C19</f>
        <v>0</v>
      </c>
      <c r="D1126" s="247">
        <f>'Resultaat 5'!K19</f>
        <v>0</v>
      </c>
      <c r="E1126" s="248">
        <f>'Resultaat 5'!L19</f>
        <v>0</v>
      </c>
      <c r="F1126" s="138" t="s">
        <v>0</v>
      </c>
      <c r="G1126" s="247">
        <f ca="1">VLOOKUP(C1126,Financiering!$AO$7:$AS$57,5,0)*E1126</f>
        <v>0</v>
      </c>
      <c r="H1126" s="249" t="str">
        <f t="shared" si="17"/>
        <v/>
      </c>
      <c r="I1126" s="136" t="str">
        <f>'Resultaat 5'!$B$2</f>
        <v>Resultaat 5</v>
      </c>
      <c r="J1126" s="138" t="str">
        <f>Deelnemersoverzicht!$C$6</f>
        <v>[wordt door RVO ingevuld]</v>
      </c>
      <c r="K1126" s="259">
        <f>Deelnemersoverzicht!$C$9</f>
        <v>0</v>
      </c>
    </row>
    <row r="1127" spans="1:11" x14ac:dyDescent="0.2">
      <c r="A1127" s="258">
        <f>'Resultaat 5'!B20</f>
        <v>0</v>
      </c>
      <c r="B1127" s="138" t="str">
        <f>IFERROR(VLOOKUP(C1127,Deelnemersoverzicht!$C$16:$G$66,6,0),"")</f>
        <v/>
      </c>
      <c r="C1127" s="138">
        <f>'Resultaat 5'!C20</f>
        <v>0</v>
      </c>
      <c r="D1127" s="247">
        <f>'Resultaat 5'!K20</f>
        <v>0</v>
      </c>
      <c r="E1127" s="248">
        <f>'Resultaat 5'!L20</f>
        <v>0</v>
      </c>
      <c r="F1127" s="138" t="s">
        <v>0</v>
      </c>
      <c r="G1127" s="247">
        <f ca="1">VLOOKUP(C1127,Financiering!$AO$7:$AS$57,5,0)*E1127</f>
        <v>0</v>
      </c>
      <c r="H1127" s="249" t="str">
        <f t="shared" si="17"/>
        <v/>
      </c>
      <c r="I1127" s="136" t="str">
        <f>'Resultaat 5'!$B$2</f>
        <v>Resultaat 5</v>
      </c>
      <c r="J1127" s="138" t="str">
        <f>Deelnemersoverzicht!$C$6</f>
        <v>[wordt door RVO ingevuld]</v>
      </c>
      <c r="K1127" s="259">
        <f>Deelnemersoverzicht!$C$9</f>
        <v>0</v>
      </c>
    </row>
    <row r="1128" spans="1:11" x14ac:dyDescent="0.2">
      <c r="A1128" s="258">
        <f>'Resultaat 5'!B21</f>
        <v>0</v>
      </c>
      <c r="B1128" s="138" t="str">
        <f>IFERROR(VLOOKUP(C1128,Deelnemersoverzicht!$C$16:$G$66,6,0),"")</f>
        <v/>
      </c>
      <c r="C1128" s="138">
        <f>'Resultaat 5'!C21</f>
        <v>0</v>
      </c>
      <c r="D1128" s="247">
        <f>'Resultaat 5'!K21</f>
        <v>0</v>
      </c>
      <c r="E1128" s="248">
        <f>'Resultaat 5'!L21</f>
        <v>0</v>
      </c>
      <c r="F1128" s="138" t="s">
        <v>0</v>
      </c>
      <c r="G1128" s="247">
        <f ca="1">VLOOKUP(C1128,Financiering!$AO$7:$AS$57,5,0)*E1128</f>
        <v>0</v>
      </c>
      <c r="H1128" s="249" t="str">
        <f t="shared" si="17"/>
        <v/>
      </c>
      <c r="I1128" s="136" t="str">
        <f>'Resultaat 5'!$B$2</f>
        <v>Resultaat 5</v>
      </c>
      <c r="J1128" s="138" t="str">
        <f>Deelnemersoverzicht!$C$6</f>
        <v>[wordt door RVO ingevuld]</v>
      </c>
      <c r="K1128" s="259">
        <f>Deelnemersoverzicht!$C$9</f>
        <v>0</v>
      </c>
    </row>
    <row r="1129" spans="1:11" x14ac:dyDescent="0.2">
      <c r="A1129" s="258">
        <f>'Resultaat 5'!B22</f>
        <v>0</v>
      </c>
      <c r="B1129" s="138" t="str">
        <f>IFERROR(VLOOKUP(C1129,Deelnemersoverzicht!$C$16:$G$66,6,0),"")</f>
        <v/>
      </c>
      <c r="C1129" s="138">
        <f>'Resultaat 5'!C22</f>
        <v>0</v>
      </c>
      <c r="D1129" s="247">
        <f>'Resultaat 5'!K22</f>
        <v>0</v>
      </c>
      <c r="E1129" s="248">
        <f>'Resultaat 5'!L22</f>
        <v>0</v>
      </c>
      <c r="F1129" s="138" t="s">
        <v>0</v>
      </c>
      <c r="G1129" s="247">
        <f ca="1">VLOOKUP(C1129,Financiering!$AO$7:$AS$57,5,0)*E1129</f>
        <v>0</v>
      </c>
      <c r="H1129" s="249" t="str">
        <f t="shared" si="17"/>
        <v/>
      </c>
      <c r="I1129" s="136" t="str">
        <f>'Resultaat 5'!$B$2</f>
        <v>Resultaat 5</v>
      </c>
      <c r="J1129" s="138" t="str">
        <f>Deelnemersoverzicht!$C$6</f>
        <v>[wordt door RVO ingevuld]</v>
      </c>
      <c r="K1129" s="259">
        <f>Deelnemersoverzicht!$C$9</f>
        <v>0</v>
      </c>
    </row>
    <row r="1130" spans="1:11" x14ac:dyDescent="0.2">
      <c r="A1130" s="258">
        <f>'Resultaat 5'!B23</f>
        <v>0</v>
      </c>
      <c r="B1130" s="138" t="str">
        <f>IFERROR(VLOOKUP(C1130,Deelnemersoverzicht!$C$16:$G$66,6,0),"")</f>
        <v/>
      </c>
      <c r="C1130" s="138">
        <f>'Resultaat 5'!C23</f>
        <v>0</v>
      </c>
      <c r="D1130" s="247">
        <f>'Resultaat 5'!K23</f>
        <v>0</v>
      </c>
      <c r="E1130" s="248">
        <f>'Resultaat 5'!L23</f>
        <v>0</v>
      </c>
      <c r="F1130" s="138" t="s">
        <v>0</v>
      </c>
      <c r="G1130" s="247">
        <f ca="1">VLOOKUP(C1130,Financiering!$AO$7:$AS$57,5,0)*E1130</f>
        <v>0</v>
      </c>
      <c r="H1130" s="249" t="str">
        <f t="shared" si="17"/>
        <v/>
      </c>
      <c r="I1130" s="136" t="str">
        <f>'Resultaat 5'!$B$2</f>
        <v>Resultaat 5</v>
      </c>
      <c r="J1130" s="138" t="str">
        <f>Deelnemersoverzicht!$C$6</f>
        <v>[wordt door RVO ingevuld]</v>
      </c>
      <c r="K1130" s="259">
        <f>Deelnemersoverzicht!$C$9</f>
        <v>0</v>
      </c>
    </row>
    <row r="1131" spans="1:11" x14ac:dyDescent="0.2">
      <c r="A1131" s="258">
        <f>'Resultaat 5'!B24</f>
        <v>0</v>
      </c>
      <c r="B1131" s="138" t="str">
        <f>IFERROR(VLOOKUP(C1131,Deelnemersoverzicht!$C$16:$G$66,6,0),"")</f>
        <v/>
      </c>
      <c r="C1131" s="138">
        <f>'Resultaat 5'!C24</f>
        <v>0</v>
      </c>
      <c r="D1131" s="247">
        <f>'Resultaat 5'!K24</f>
        <v>0</v>
      </c>
      <c r="E1131" s="248">
        <f>'Resultaat 5'!L24</f>
        <v>0</v>
      </c>
      <c r="F1131" s="138" t="s">
        <v>0</v>
      </c>
      <c r="G1131" s="247">
        <f ca="1">VLOOKUP(C1131,Financiering!$AO$7:$AS$57,5,0)*E1131</f>
        <v>0</v>
      </c>
      <c r="H1131" s="249" t="str">
        <f t="shared" si="17"/>
        <v/>
      </c>
      <c r="I1131" s="136" t="str">
        <f>'Resultaat 5'!$B$2</f>
        <v>Resultaat 5</v>
      </c>
      <c r="J1131" s="138" t="str">
        <f>Deelnemersoverzicht!$C$6</f>
        <v>[wordt door RVO ingevuld]</v>
      </c>
      <c r="K1131" s="259">
        <f>Deelnemersoverzicht!$C$9</f>
        <v>0</v>
      </c>
    </row>
    <row r="1132" spans="1:11" x14ac:dyDescent="0.2">
      <c r="A1132" s="258">
        <f>'Resultaat 5'!B25</f>
        <v>0</v>
      </c>
      <c r="B1132" s="138" t="str">
        <f>IFERROR(VLOOKUP(C1132,Deelnemersoverzicht!$C$16:$G$66,6,0),"")</f>
        <v/>
      </c>
      <c r="C1132" s="138">
        <f>'Resultaat 5'!C25</f>
        <v>0</v>
      </c>
      <c r="D1132" s="247">
        <f>'Resultaat 5'!K25</f>
        <v>0</v>
      </c>
      <c r="E1132" s="248">
        <f>'Resultaat 5'!L25</f>
        <v>0</v>
      </c>
      <c r="F1132" s="138" t="s">
        <v>0</v>
      </c>
      <c r="G1132" s="247">
        <f ca="1">VLOOKUP(C1132,Financiering!$AO$7:$AS$57,5,0)*E1132</f>
        <v>0</v>
      </c>
      <c r="H1132" s="249" t="str">
        <f t="shared" si="17"/>
        <v/>
      </c>
      <c r="I1132" s="136" t="str">
        <f>'Resultaat 5'!$B$2</f>
        <v>Resultaat 5</v>
      </c>
      <c r="J1132" s="138" t="str">
        <f>Deelnemersoverzicht!$C$6</f>
        <v>[wordt door RVO ingevuld]</v>
      </c>
      <c r="K1132" s="259">
        <f>Deelnemersoverzicht!$C$9</f>
        <v>0</v>
      </c>
    </row>
    <row r="1133" spans="1:11" x14ac:dyDescent="0.2">
      <c r="A1133" s="258">
        <f>'Resultaat 5'!B26</f>
        <v>0</v>
      </c>
      <c r="B1133" s="138" t="str">
        <f>IFERROR(VLOOKUP(C1133,Deelnemersoverzicht!$C$16:$G$66,6,0),"")</f>
        <v/>
      </c>
      <c r="C1133" s="138">
        <f>'Resultaat 5'!C26</f>
        <v>0</v>
      </c>
      <c r="D1133" s="247">
        <f>'Resultaat 5'!K26</f>
        <v>0</v>
      </c>
      <c r="E1133" s="248">
        <f>'Resultaat 5'!L26</f>
        <v>0</v>
      </c>
      <c r="F1133" s="138" t="s">
        <v>0</v>
      </c>
      <c r="G1133" s="247">
        <f ca="1">VLOOKUP(C1133,Financiering!$AO$7:$AS$57,5,0)*E1133</f>
        <v>0</v>
      </c>
      <c r="H1133" s="249" t="str">
        <f t="shared" si="17"/>
        <v/>
      </c>
      <c r="I1133" s="136" t="str">
        <f>'Resultaat 5'!$B$2</f>
        <v>Resultaat 5</v>
      </c>
      <c r="J1133" s="138" t="str">
        <f>Deelnemersoverzicht!$C$6</f>
        <v>[wordt door RVO ingevuld]</v>
      </c>
      <c r="K1133" s="259">
        <f>Deelnemersoverzicht!$C$9</f>
        <v>0</v>
      </c>
    </row>
    <row r="1134" spans="1:11" x14ac:dyDescent="0.2">
      <c r="A1134" s="258">
        <f>'Resultaat 5'!B27</f>
        <v>0</v>
      </c>
      <c r="B1134" s="138" t="str">
        <f>IFERROR(VLOOKUP(C1134,Deelnemersoverzicht!$C$16:$G$66,6,0),"")</f>
        <v/>
      </c>
      <c r="C1134" s="138">
        <f>'Resultaat 5'!C27</f>
        <v>0</v>
      </c>
      <c r="D1134" s="247">
        <f>'Resultaat 5'!K27</f>
        <v>0</v>
      </c>
      <c r="E1134" s="248">
        <f>'Resultaat 5'!L27</f>
        <v>0</v>
      </c>
      <c r="F1134" s="138" t="s">
        <v>0</v>
      </c>
      <c r="G1134" s="247">
        <f ca="1">VLOOKUP(C1134,Financiering!$AO$7:$AS$57,5,0)*E1134</f>
        <v>0</v>
      </c>
      <c r="H1134" s="249" t="str">
        <f t="shared" si="17"/>
        <v/>
      </c>
      <c r="I1134" s="136" t="str">
        <f>'Resultaat 5'!$B$2</f>
        <v>Resultaat 5</v>
      </c>
      <c r="J1134" s="138" t="str">
        <f>Deelnemersoverzicht!$C$6</f>
        <v>[wordt door RVO ingevuld]</v>
      </c>
      <c r="K1134" s="259">
        <f>Deelnemersoverzicht!$C$9</f>
        <v>0</v>
      </c>
    </row>
    <row r="1135" spans="1:11" x14ac:dyDescent="0.2">
      <c r="A1135" s="258">
        <f>'Resultaat 5'!B28</f>
        <v>0</v>
      </c>
      <c r="B1135" s="138" t="str">
        <f>IFERROR(VLOOKUP(C1135,Deelnemersoverzicht!$C$16:$G$66,6,0),"")</f>
        <v/>
      </c>
      <c r="C1135" s="138">
        <f>'Resultaat 5'!C28</f>
        <v>0</v>
      </c>
      <c r="D1135" s="247">
        <f>'Resultaat 5'!K28</f>
        <v>0</v>
      </c>
      <c r="E1135" s="248">
        <f>'Resultaat 5'!L28</f>
        <v>0</v>
      </c>
      <c r="F1135" s="138" t="s">
        <v>0</v>
      </c>
      <c r="G1135" s="247">
        <f ca="1">VLOOKUP(C1135,Financiering!$AO$7:$AS$57,5,0)*E1135</f>
        <v>0</v>
      </c>
      <c r="H1135" s="249" t="str">
        <f t="shared" si="17"/>
        <v/>
      </c>
      <c r="I1135" s="136" t="str">
        <f>'Resultaat 5'!$B$2</f>
        <v>Resultaat 5</v>
      </c>
      <c r="J1135" s="138" t="str">
        <f>Deelnemersoverzicht!$C$6</f>
        <v>[wordt door RVO ingevuld]</v>
      </c>
      <c r="K1135" s="259">
        <f>Deelnemersoverzicht!$C$9</f>
        <v>0</v>
      </c>
    </row>
    <row r="1136" spans="1:11" x14ac:dyDescent="0.2">
      <c r="A1136" s="258">
        <f>'Resultaat 5'!B29</f>
        <v>0</v>
      </c>
      <c r="B1136" s="138" t="str">
        <f>IFERROR(VLOOKUP(C1136,Deelnemersoverzicht!$C$16:$G$66,6,0),"")</f>
        <v/>
      </c>
      <c r="C1136" s="138">
        <f>'Resultaat 5'!C29</f>
        <v>0</v>
      </c>
      <c r="D1136" s="247">
        <f>'Resultaat 5'!K29</f>
        <v>0</v>
      </c>
      <c r="E1136" s="248">
        <f>'Resultaat 5'!L29</f>
        <v>0</v>
      </c>
      <c r="F1136" s="138" t="s">
        <v>0</v>
      </c>
      <c r="G1136" s="247">
        <f ca="1">VLOOKUP(C1136,Financiering!$AO$7:$AS$57,5,0)*E1136</f>
        <v>0</v>
      </c>
      <c r="H1136" s="249" t="str">
        <f t="shared" si="17"/>
        <v/>
      </c>
      <c r="I1136" s="136" t="str">
        <f>'Resultaat 5'!$B$2</f>
        <v>Resultaat 5</v>
      </c>
      <c r="J1136" s="138" t="str">
        <f>Deelnemersoverzicht!$C$6</f>
        <v>[wordt door RVO ingevuld]</v>
      </c>
      <c r="K1136" s="259">
        <f>Deelnemersoverzicht!$C$9</f>
        <v>0</v>
      </c>
    </row>
    <row r="1137" spans="1:11" x14ac:dyDescent="0.2">
      <c r="A1137" s="258">
        <f>'Resultaat 5'!B30</f>
        <v>0</v>
      </c>
      <c r="B1137" s="138" t="str">
        <f>IFERROR(VLOOKUP(C1137,Deelnemersoverzicht!$C$16:$G$66,6,0),"")</f>
        <v/>
      </c>
      <c r="C1137" s="138">
        <f>'Resultaat 5'!C30</f>
        <v>0</v>
      </c>
      <c r="D1137" s="247">
        <f>'Resultaat 5'!K30</f>
        <v>0</v>
      </c>
      <c r="E1137" s="248">
        <f>'Resultaat 5'!L30</f>
        <v>0</v>
      </c>
      <c r="F1137" s="138" t="s">
        <v>0</v>
      </c>
      <c r="G1137" s="247">
        <f ca="1">VLOOKUP(C1137,Financiering!$AO$7:$AS$57,5,0)*E1137</f>
        <v>0</v>
      </c>
      <c r="H1137" s="249" t="str">
        <f t="shared" si="17"/>
        <v/>
      </c>
      <c r="I1137" s="136" t="str">
        <f>'Resultaat 5'!$B$2</f>
        <v>Resultaat 5</v>
      </c>
      <c r="J1137" s="138" t="str">
        <f>Deelnemersoverzicht!$C$6</f>
        <v>[wordt door RVO ingevuld]</v>
      </c>
      <c r="K1137" s="259">
        <f>Deelnemersoverzicht!$C$9</f>
        <v>0</v>
      </c>
    </row>
    <row r="1138" spans="1:11" x14ac:dyDescent="0.2">
      <c r="A1138" s="258">
        <f>'Resultaat 5'!B31</f>
        <v>0</v>
      </c>
      <c r="B1138" s="138" t="str">
        <f>IFERROR(VLOOKUP(C1138,Deelnemersoverzicht!$C$16:$G$66,6,0),"")</f>
        <v/>
      </c>
      <c r="C1138" s="138">
        <f>'Resultaat 5'!C31</f>
        <v>0</v>
      </c>
      <c r="D1138" s="247">
        <f>'Resultaat 5'!K31</f>
        <v>0</v>
      </c>
      <c r="E1138" s="248">
        <f>'Resultaat 5'!L31</f>
        <v>0</v>
      </c>
      <c r="F1138" s="138" t="s">
        <v>0</v>
      </c>
      <c r="G1138" s="247">
        <f ca="1">VLOOKUP(C1138,Financiering!$AO$7:$AS$57,5,0)*E1138</f>
        <v>0</v>
      </c>
      <c r="H1138" s="249" t="str">
        <f t="shared" si="17"/>
        <v/>
      </c>
      <c r="I1138" s="136" t="str">
        <f>'Resultaat 5'!$B$2</f>
        <v>Resultaat 5</v>
      </c>
      <c r="J1138" s="138" t="str">
        <f>Deelnemersoverzicht!$C$6</f>
        <v>[wordt door RVO ingevuld]</v>
      </c>
      <c r="K1138" s="259">
        <f>Deelnemersoverzicht!$C$9</f>
        <v>0</v>
      </c>
    </row>
    <row r="1139" spans="1:11" x14ac:dyDescent="0.2">
      <c r="A1139" s="258">
        <f>'Resultaat 5'!B32</f>
        <v>0</v>
      </c>
      <c r="B1139" s="138" t="str">
        <f>IFERROR(VLOOKUP(C1139,Deelnemersoverzicht!$C$16:$G$66,6,0),"")</f>
        <v/>
      </c>
      <c r="C1139" s="138">
        <f>'Resultaat 5'!C32</f>
        <v>0</v>
      </c>
      <c r="D1139" s="247">
        <f>'Resultaat 5'!K32</f>
        <v>0</v>
      </c>
      <c r="E1139" s="248">
        <f>'Resultaat 5'!L32</f>
        <v>0</v>
      </c>
      <c r="F1139" s="138" t="s">
        <v>0</v>
      </c>
      <c r="G1139" s="247">
        <f ca="1">VLOOKUP(C1139,Financiering!$AO$7:$AS$57,5,0)*E1139</f>
        <v>0</v>
      </c>
      <c r="H1139" s="249" t="str">
        <f t="shared" si="17"/>
        <v/>
      </c>
      <c r="I1139" s="136" t="str">
        <f>'Resultaat 5'!$B$2</f>
        <v>Resultaat 5</v>
      </c>
      <c r="J1139" s="138" t="str">
        <f>Deelnemersoverzicht!$C$6</f>
        <v>[wordt door RVO ingevuld]</v>
      </c>
      <c r="K1139" s="259">
        <f>Deelnemersoverzicht!$C$9</f>
        <v>0</v>
      </c>
    </row>
    <row r="1140" spans="1:11" x14ac:dyDescent="0.2">
      <c r="A1140" s="258">
        <f>'Resultaat 5'!B33</f>
        <v>0</v>
      </c>
      <c r="B1140" s="138" t="str">
        <f>IFERROR(VLOOKUP(C1140,Deelnemersoverzicht!$C$16:$G$66,6,0),"")</f>
        <v/>
      </c>
      <c r="C1140" s="138">
        <f>'Resultaat 5'!C33</f>
        <v>0</v>
      </c>
      <c r="D1140" s="247">
        <f>'Resultaat 5'!K33</f>
        <v>0</v>
      </c>
      <c r="E1140" s="248">
        <f>'Resultaat 5'!L33</f>
        <v>0</v>
      </c>
      <c r="F1140" s="138" t="s">
        <v>0</v>
      </c>
      <c r="G1140" s="247">
        <f ca="1">VLOOKUP(C1140,Financiering!$AO$7:$AS$57,5,0)*E1140</f>
        <v>0</v>
      </c>
      <c r="H1140" s="249" t="str">
        <f t="shared" si="17"/>
        <v/>
      </c>
      <c r="I1140" s="136" t="str">
        <f>'Resultaat 5'!$B$2</f>
        <v>Resultaat 5</v>
      </c>
      <c r="J1140" s="138" t="str">
        <f>Deelnemersoverzicht!$C$6</f>
        <v>[wordt door RVO ingevuld]</v>
      </c>
      <c r="K1140" s="259">
        <f>Deelnemersoverzicht!$C$9</f>
        <v>0</v>
      </c>
    </row>
    <row r="1141" spans="1:11" x14ac:dyDescent="0.2">
      <c r="A1141" s="258">
        <f>'Resultaat 5'!B34</f>
        <v>0</v>
      </c>
      <c r="B1141" s="138" t="str">
        <f>IFERROR(VLOOKUP(C1141,Deelnemersoverzicht!$C$16:$G$66,6,0),"")</f>
        <v/>
      </c>
      <c r="C1141" s="138">
        <f>'Resultaat 5'!C34</f>
        <v>0</v>
      </c>
      <c r="D1141" s="247">
        <f>'Resultaat 5'!K34</f>
        <v>0</v>
      </c>
      <c r="E1141" s="248">
        <f>'Resultaat 5'!L34</f>
        <v>0</v>
      </c>
      <c r="F1141" s="138" t="s">
        <v>0</v>
      </c>
      <c r="G1141" s="247">
        <f ca="1">VLOOKUP(C1141,Financiering!$AO$7:$AS$57,5,0)*E1141</f>
        <v>0</v>
      </c>
      <c r="H1141" s="249" t="str">
        <f t="shared" si="17"/>
        <v/>
      </c>
      <c r="I1141" s="136" t="str">
        <f>'Resultaat 5'!$B$2</f>
        <v>Resultaat 5</v>
      </c>
      <c r="J1141" s="138" t="str">
        <f>Deelnemersoverzicht!$C$6</f>
        <v>[wordt door RVO ingevuld]</v>
      </c>
      <c r="K1141" s="259">
        <f>Deelnemersoverzicht!$C$9</f>
        <v>0</v>
      </c>
    </row>
    <row r="1142" spans="1:11" x14ac:dyDescent="0.2">
      <c r="A1142" s="258">
        <f>'Resultaat 5'!B35</f>
        <v>0</v>
      </c>
      <c r="B1142" s="138" t="str">
        <f>IFERROR(VLOOKUP(C1142,Deelnemersoverzicht!$C$16:$G$66,6,0),"")</f>
        <v/>
      </c>
      <c r="C1142" s="138">
        <f>'Resultaat 5'!C35</f>
        <v>0</v>
      </c>
      <c r="D1142" s="247">
        <f>'Resultaat 5'!K35</f>
        <v>0</v>
      </c>
      <c r="E1142" s="248">
        <f>'Resultaat 5'!L35</f>
        <v>0</v>
      </c>
      <c r="F1142" s="138" t="s">
        <v>0</v>
      </c>
      <c r="G1142" s="247">
        <f ca="1">VLOOKUP(C1142,Financiering!$AO$7:$AS$57,5,0)*E1142</f>
        <v>0</v>
      </c>
      <c r="H1142" s="249" t="str">
        <f t="shared" si="17"/>
        <v/>
      </c>
      <c r="I1142" s="136" t="str">
        <f>'Resultaat 5'!$B$2</f>
        <v>Resultaat 5</v>
      </c>
      <c r="J1142" s="138" t="str">
        <f>Deelnemersoverzicht!$C$6</f>
        <v>[wordt door RVO ingevuld]</v>
      </c>
      <c r="K1142" s="259">
        <f>Deelnemersoverzicht!$C$9</f>
        <v>0</v>
      </c>
    </row>
    <row r="1143" spans="1:11" x14ac:dyDescent="0.2">
      <c r="A1143" s="258">
        <f>'Resultaat 5'!B36</f>
        <v>0</v>
      </c>
      <c r="B1143" s="138" t="str">
        <f>IFERROR(VLOOKUP(C1143,Deelnemersoverzicht!$C$16:$G$66,6,0),"")</f>
        <v/>
      </c>
      <c r="C1143" s="138">
        <f>'Resultaat 5'!C36</f>
        <v>0</v>
      </c>
      <c r="D1143" s="247">
        <f>'Resultaat 5'!K36</f>
        <v>0</v>
      </c>
      <c r="E1143" s="248">
        <f>'Resultaat 5'!L36</f>
        <v>0</v>
      </c>
      <c r="F1143" s="138" t="s">
        <v>0</v>
      </c>
      <c r="G1143" s="247">
        <f ca="1">VLOOKUP(C1143,Financiering!$AO$7:$AS$57,5,0)*E1143</f>
        <v>0</v>
      </c>
      <c r="H1143" s="249" t="str">
        <f t="shared" si="17"/>
        <v/>
      </c>
      <c r="I1143" s="136" t="str">
        <f>'Resultaat 5'!$B$2</f>
        <v>Resultaat 5</v>
      </c>
      <c r="J1143" s="138" t="str">
        <f>Deelnemersoverzicht!$C$6</f>
        <v>[wordt door RVO ingevuld]</v>
      </c>
      <c r="K1143" s="259">
        <f>Deelnemersoverzicht!$C$9</f>
        <v>0</v>
      </c>
    </row>
    <row r="1144" spans="1:11" x14ac:dyDescent="0.2">
      <c r="A1144" s="258">
        <f>'Resultaat 5'!B37</f>
        <v>0</v>
      </c>
      <c r="B1144" s="138" t="str">
        <f>IFERROR(VLOOKUP(C1144,Deelnemersoverzicht!$C$16:$G$66,6,0),"")</f>
        <v/>
      </c>
      <c r="C1144" s="138">
        <f>'Resultaat 5'!C37</f>
        <v>0</v>
      </c>
      <c r="D1144" s="247">
        <f>'Resultaat 5'!K37</f>
        <v>0</v>
      </c>
      <c r="E1144" s="248">
        <f>'Resultaat 5'!L37</f>
        <v>0</v>
      </c>
      <c r="F1144" s="138" t="s">
        <v>0</v>
      </c>
      <c r="G1144" s="247">
        <f ca="1">VLOOKUP(C1144,Financiering!$AO$7:$AS$57,5,0)*E1144</f>
        <v>0</v>
      </c>
      <c r="H1144" s="249" t="str">
        <f t="shared" si="17"/>
        <v/>
      </c>
      <c r="I1144" s="136" t="str">
        <f>'Resultaat 5'!$B$2</f>
        <v>Resultaat 5</v>
      </c>
      <c r="J1144" s="138" t="str">
        <f>Deelnemersoverzicht!$C$6</f>
        <v>[wordt door RVO ingevuld]</v>
      </c>
      <c r="K1144" s="259">
        <f>Deelnemersoverzicht!$C$9</f>
        <v>0</v>
      </c>
    </row>
    <row r="1145" spans="1:11" x14ac:dyDescent="0.2">
      <c r="A1145" s="258">
        <f>'Resultaat 5'!B38</f>
        <v>0</v>
      </c>
      <c r="B1145" s="138" t="str">
        <f>IFERROR(VLOOKUP(C1145,Deelnemersoverzicht!$C$16:$G$66,6,0),"")</f>
        <v/>
      </c>
      <c r="C1145" s="138">
        <f>'Resultaat 5'!C38</f>
        <v>0</v>
      </c>
      <c r="D1145" s="247">
        <f>'Resultaat 5'!K38</f>
        <v>0</v>
      </c>
      <c r="E1145" s="248">
        <f>'Resultaat 5'!L38</f>
        <v>0</v>
      </c>
      <c r="F1145" s="138" t="s">
        <v>0</v>
      </c>
      <c r="G1145" s="247">
        <f ca="1">VLOOKUP(C1145,Financiering!$AO$7:$AS$57,5,0)*E1145</f>
        <v>0</v>
      </c>
      <c r="H1145" s="249" t="str">
        <f t="shared" si="17"/>
        <v/>
      </c>
      <c r="I1145" s="136" t="str">
        <f>'Resultaat 5'!$B$2</f>
        <v>Resultaat 5</v>
      </c>
      <c r="J1145" s="138" t="str">
        <f>Deelnemersoverzicht!$C$6</f>
        <v>[wordt door RVO ingevuld]</v>
      </c>
      <c r="K1145" s="259">
        <f>Deelnemersoverzicht!$C$9</f>
        <v>0</v>
      </c>
    </row>
    <row r="1146" spans="1:11" x14ac:dyDescent="0.2">
      <c r="A1146" s="258">
        <f>'Resultaat 5'!B39</f>
        <v>0</v>
      </c>
      <c r="B1146" s="138" t="str">
        <f>IFERROR(VLOOKUP(C1146,Deelnemersoverzicht!$C$16:$G$66,6,0),"")</f>
        <v/>
      </c>
      <c r="C1146" s="138">
        <f>'Resultaat 5'!C39</f>
        <v>0</v>
      </c>
      <c r="D1146" s="247">
        <f>'Resultaat 5'!K39</f>
        <v>0</v>
      </c>
      <c r="E1146" s="248">
        <f>'Resultaat 5'!L39</f>
        <v>0</v>
      </c>
      <c r="F1146" s="138" t="s">
        <v>0</v>
      </c>
      <c r="G1146" s="247">
        <f ca="1">VLOOKUP(C1146,Financiering!$AO$7:$AS$57,5,0)*E1146</f>
        <v>0</v>
      </c>
      <c r="H1146" s="249" t="str">
        <f t="shared" si="17"/>
        <v/>
      </c>
      <c r="I1146" s="136" t="str">
        <f>'Resultaat 5'!$B$2</f>
        <v>Resultaat 5</v>
      </c>
      <c r="J1146" s="138" t="str">
        <f>Deelnemersoverzicht!$C$6</f>
        <v>[wordt door RVO ingevuld]</v>
      </c>
      <c r="K1146" s="259">
        <f>Deelnemersoverzicht!$C$9</f>
        <v>0</v>
      </c>
    </row>
    <row r="1147" spans="1:11" x14ac:dyDescent="0.2">
      <c r="A1147" s="258">
        <f>'Resultaat 5'!B40</f>
        <v>0</v>
      </c>
      <c r="B1147" s="138" t="str">
        <f>IFERROR(VLOOKUP(C1147,Deelnemersoverzicht!$C$16:$G$66,6,0),"")</f>
        <v/>
      </c>
      <c r="C1147" s="138">
        <f>'Resultaat 5'!C40</f>
        <v>0</v>
      </c>
      <c r="D1147" s="247">
        <f>'Resultaat 5'!K40</f>
        <v>0</v>
      </c>
      <c r="E1147" s="248">
        <f>'Resultaat 5'!L40</f>
        <v>0</v>
      </c>
      <c r="F1147" s="138" t="s">
        <v>0</v>
      </c>
      <c r="G1147" s="247">
        <f ca="1">VLOOKUP(C1147,Financiering!$AO$7:$AS$57,5,0)*E1147</f>
        <v>0</v>
      </c>
      <c r="H1147" s="249" t="str">
        <f t="shared" si="17"/>
        <v/>
      </c>
      <c r="I1147" s="136" t="str">
        <f>'Resultaat 5'!$B$2</f>
        <v>Resultaat 5</v>
      </c>
      <c r="J1147" s="138" t="str">
        <f>Deelnemersoverzicht!$C$6</f>
        <v>[wordt door RVO ingevuld]</v>
      </c>
      <c r="K1147" s="259">
        <f>Deelnemersoverzicht!$C$9</f>
        <v>0</v>
      </c>
    </row>
    <row r="1148" spans="1:11" x14ac:dyDescent="0.2">
      <c r="A1148" s="258">
        <f>'Resultaat 5'!B41</f>
        <v>0</v>
      </c>
      <c r="B1148" s="138" t="str">
        <f>IFERROR(VLOOKUP(C1148,Deelnemersoverzicht!$C$16:$G$66,6,0),"")</f>
        <v/>
      </c>
      <c r="C1148" s="138">
        <f>'Resultaat 5'!C41</f>
        <v>0</v>
      </c>
      <c r="D1148" s="247">
        <f>'Resultaat 5'!K41</f>
        <v>0</v>
      </c>
      <c r="E1148" s="248">
        <f>'Resultaat 5'!L41</f>
        <v>0</v>
      </c>
      <c r="F1148" s="138" t="s">
        <v>0</v>
      </c>
      <c r="G1148" s="247">
        <f ca="1">VLOOKUP(C1148,Financiering!$AO$7:$AS$57,5,0)*E1148</f>
        <v>0</v>
      </c>
      <c r="H1148" s="249" t="str">
        <f t="shared" si="17"/>
        <v/>
      </c>
      <c r="I1148" s="136" t="str">
        <f>'Resultaat 5'!$B$2</f>
        <v>Resultaat 5</v>
      </c>
      <c r="J1148" s="138" t="str">
        <f>Deelnemersoverzicht!$C$6</f>
        <v>[wordt door RVO ingevuld]</v>
      </c>
      <c r="K1148" s="259">
        <f>Deelnemersoverzicht!$C$9</f>
        <v>0</v>
      </c>
    </row>
    <row r="1149" spans="1:11" x14ac:dyDescent="0.2">
      <c r="A1149" s="258">
        <f>'Resultaat 5'!B42</f>
        <v>0</v>
      </c>
      <c r="B1149" s="138" t="str">
        <f>IFERROR(VLOOKUP(C1149,Deelnemersoverzicht!$C$16:$G$66,6,0),"")</f>
        <v/>
      </c>
      <c r="C1149" s="138">
        <f>'Resultaat 5'!C42</f>
        <v>0</v>
      </c>
      <c r="D1149" s="247">
        <f>'Resultaat 5'!K42</f>
        <v>0</v>
      </c>
      <c r="E1149" s="248">
        <f>'Resultaat 5'!L42</f>
        <v>0</v>
      </c>
      <c r="F1149" s="138" t="s">
        <v>0</v>
      </c>
      <c r="G1149" s="247">
        <f ca="1">VLOOKUP(C1149,Financiering!$AO$7:$AS$57,5,0)*E1149</f>
        <v>0</v>
      </c>
      <c r="H1149" s="249" t="str">
        <f t="shared" si="17"/>
        <v/>
      </c>
      <c r="I1149" s="136" t="str">
        <f>'Resultaat 5'!$B$2</f>
        <v>Resultaat 5</v>
      </c>
      <c r="J1149" s="138" t="str">
        <f>Deelnemersoverzicht!$C$6</f>
        <v>[wordt door RVO ingevuld]</v>
      </c>
      <c r="K1149" s="259">
        <f>Deelnemersoverzicht!$C$9</f>
        <v>0</v>
      </c>
    </row>
    <row r="1150" spans="1:11" x14ac:dyDescent="0.2">
      <c r="A1150" s="258">
        <f>'Resultaat 5'!B43</f>
        <v>0</v>
      </c>
      <c r="B1150" s="138" t="str">
        <f>IFERROR(VLOOKUP(C1150,Deelnemersoverzicht!$C$16:$G$66,6,0),"")</f>
        <v/>
      </c>
      <c r="C1150" s="138">
        <f>'Resultaat 5'!C43</f>
        <v>0</v>
      </c>
      <c r="D1150" s="247">
        <f>'Resultaat 5'!K43</f>
        <v>0</v>
      </c>
      <c r="E1150" s="248">
        <f>'Resultaat 5'!L43</f>
        <v>0</v>
      </c>
      <c r="F1150" s="138" t="s">
        <v>0</v>
      </c>
      <c r="G1150" s="247">
        <f ca="1">VLOOKUP(C1150,Financiering!$AO$7:$AS$57,5,0)*E1150</f>
        <v>0</v>
      </c>
      <c r="H1150" s="249" t="str">
        <f t="shared" si="17"/>
        <v/>
      </c>
      <c r="I1150" s="136" t="str">
        <f>'Resultaat 5'!$B$2</f>
        <v>Resultaat 5</v>
      </c>
      <c r="J1150" s="138" t="str">
        <f>Deelnemersoverzicht!$C$6</f>
        <v>[wordt door RVO ingevuld]</v>
      </c>
      <c r="K1150" s="259">
        <f>Deelnemersoverzicht!$C$9</f>
        <v>0</v>
      </c>
    </row>
    <row r="1151" spans="1:11" x14ac:dyDescent="0.2">
      <c r="A1151" s="258">
        <f>'Resultaat 5'!B44</f>
        <v>0</v>
      </c>
      <c r="B1151" s="138" t="str">
        <f>IFERROR(VLOOKUP(C1151,Deelnemersoverzicht!$C$16:$G$66,6,0),"")</f>
        <v/>
      </c>
      <c r="C1151" s="138">
        <f>'Resultaat 5'!C44</f>
        <v>0</v>
      </c>
      <c r="D1151" s="247">
        <f>'Resultaat 5'!K44</f>
        <v>0</v>
      </c>
      <c r="E1151" s="248">
        <f>'Resultaat 5'!L44</f>
        <v>0</v>
      </c>
      <c r="F1151" s="138" t="s">
        <v>0</v>
      </c>
      <c r="G1151" s="247">
        <f ca="1">VLOOKUP(C1151,Financiering!$AO$7:$AS$57,5,0)*E1151</f>
        <v>0</v>
      </c>
      <c r="H1151" s="249" t="str">
        <f t="shared" si="17"/>
        <v/>
      </c>
      <c r="I1151" s="136" t="str">
        <f>'Resultaat 5'!$B$2</f>
        <v>Resultaat 5</v>
      </c>
      <c r="J1151" s="138" t="str">
        <f>Deelnemersoverzicht!$C$6</f>
        <v>[wordt door RVO ingevuld]</v>
      </c>
      <c r="K1151" s="259">
        <f>Deelnemersoverzicht!$C$9</f>
        <v>0</v>
      </c>
    </row>
    <row r="1152" spans="1:11" x14ac:dyDescent="0.2">
      <c r="A1152" s="258">
        <f>'Resultaat 5'!B45</f>
        <v>0</v>
      </c>
      <c r="B1152" s="138" t="str">
        <f>IFERROR(VLOOKUP(C1152,Deelnemersoverzicht!$C$16:$G$66,6,0),"")</f>
        <v/>
      </c>
      <c r="C1152" s="138">
        <f>'Resultaat 5'!C45</f>
        <v>0</v>
      </c>
      <c r="D1152" s="247">
        <f>'Resultaat 5'!K45</f>
        <v>0</v>
      </c>
      <c r="E1152" s="248">
        <f>'Resultaat 5'!L45</f>
        <v>0</v>
      </c>
      <c r="F1152" s="138" t="s">
        <v>0</v>
      </c>
      <c r="G1152" s="247">
        <f ca="1">VLOOKUP(C1152,Financiering!$AO$7:$AS$57,5,0)*E1152</f>
        <v>0</v>
      </c>
      <c r="H1152" s="249" t="str">
        <f t="shared" si="17"/>
        <v/>
      </c>
      <c r="I1152" s="136" t="str">
        <f>'Resultaat 5'!$B$2</f>
        <v>Resultaat 5</v>
      </c>
      <c r="J1152" s="138" t="str">
        <f>Deelnemersoverzicht!$C$6</f>
        <v>[wordt door RVO ingevuld]</v>
      </c>
      <c r="K1152" s="259">
        <f>Deelnemersoverzicht!$C$9</f>
        <v>0</v>
      </c>
    </row>
    <row r="1153" spans="1:11" x14ac:dyDescent="0.2">
      <c r="A1153" s="258">
        <f>'Resultaat 5'!B46</f>
        <v>0</v>
      </c>
      <c r="B1153" s="138" t="str">
        <f>IFERROR(VLOOKUP(C1153,Deelnemersoverzicht!$C$16:$G$66,6,0),"")</f>
        <v/>
      </c>
      <c r="C1153" s="138">
        <f>'Resultaat 5'!C46</f>
        <v>0</v>
      </c>
      <c r="D1153" s="247">
        <f>'Resultaat 5'!K46</f>
        <v>0</v>
      </c>
      <c r="E1153" s="248">
        <f>'Resultaat 5'!L46</f>
        <v>0</v>
      </c>
      <c r="F1153" s="138" t="s">
        <v>0</v>
      </c>
      <c r="G1153" s="247">
        <f ca="1">VLOOKUP(C1153,Financiering!$AO$7:$AS$57,5,0)*E1153</f>
        <v>0</v>
      </c>
      <c r="H1153" s="249" t="str">
        <f t="shared" si="17"/>
        <v/>
      </c>
      <c r="I1153" s="136" t="str">
        <f>'Resultaat 5'!$B$2</f>
        <v>Resultaat 5</v>
      </c>
      <c r="J1153" s="138" t="str">
        <f>Deelnemersoverzicht!$C$6</f>
        <v>[wordt door RVO ingevuld]</v>
      </c>
      <c r="K1153" s="259">
        <f>Deelnemersoverzicht!$C$9</f>
        <v>0</v>
      </c>
    </row>
    <row r="1154" spans="1:11" x14ac:dyDescent="0.2">
      <c r="A1154" s="258">
        <f>'Resultaat 5'!B47</f>
        <v>0</v>
      </c>
      <c r="B1154" s="138" t="str">
        <f>IFERROR(VLOOKUP(C1154,Deelnemersoverzicht!$C$16:$G$66,6,0),"")</f>
        <v/>
      </c>
      <c r="C1154" s="138">
        <f>'Resultaat 5'!C47</f>
        <v>0</v>
      </c>
      <c r="D1154" s="247">
        <f>'Resultaat 5'!K47</f>
        <v>0</v>
      </c>
      <c r="E1154" s="248">
        <f>'Resultaat 5'!L47</f>
        <v>0</v>
      </c>
      <c r="F1154" s="138" t="s">
        <v>0</v>
      </c>
      <c r="G1154" s="247">
        <f ca="1">VLOOKUP(C1154,Financiering!$AO$7:$AS$57,5,0)*E1154</f>
        <v>0</v>
      </c>
      <c r="H1154" s="249" t="str">
        <f t="shared" ref="H1154:H1217" si="18">IFERROR((HLOOKUP(D1154,$O$1:$R$52,VLOOKUP(C1154,$M$2:$R$52,2,0)+1,0)*E1154),"")</f>
        <v/>
      </c>
      <c r="I1154" s="136" t="str">
        <f>'Resultaat 5'!$B$2</f>
        <v>Resultaat 5</v>
      </c>
      <c r="J1154" s="138" t="str">
        <f>Deelnemersoverzicht!$C$6</f>
        <v>[wordt door RVO ingevuld]</v>
      </c>
      <c r="K1154" s="259">
        <f>Deelnemersoverzicht!$C$9</f>
        <v>0</v>
      </c>
    </row>
    <row r="1155" spans="1:11" x14ac:dyDescent="0.2">
      <c r="A1155" s="258">
        <f>'Resultaat 5'!B48</f>
        <v>0</v>
      </c>
      <c r="B1155" s="138" t="str">
        <f>IFERROR(VLOOKUP(C1155,Deelnemersoverzicht!$C$16:$G$66,6,0),"")</f>
        <v/>
      </c>
      <c r="C1155" s="138">
        <f>'Resultaat 5'!C48</f>
        <v>0</v>
      </c>
      <c r="D1155" s="247">
        <f>'Resultaat 5'!K48</f>
        <v>0</v>
      </c>
      <c r="E1155" s="248">
        <f>'Resultaat 5'!L48</f>
        <v>0</v>
      </c>
      <c r="F1155" s="138" t="s">
        <v>0</v>
      </c>
      <c r="G1155" s="247">
        <f ca="1">VLOOKUP(C1155,Financiering!$AO$7:$AS$57,5,0)*E1155</f>
        <v>0</v>
      </c>
      <c r="H1155" s="249" t="str">
        <f t="shared" si="18"/>
        <v/>
      </c>
      <c r="I1155" s="136" t="str">
        <f>'Resultaat 5'!$B$2</f>
        <v>Resultaat 5</v>
      </c>
      <c r="J1155" s="138" t="str">
        <f>Deelnemersoverzicht!$C$6</f>
        <v>[wordt door RVO ingevuld]</v>
      </c>
      <c r="K1155" s="259">
        <f>Deelnemersoverzicht!$C$9</f>
        <v>0</v>
      </c>
    </row>
    <row r="1156" spans="1:11" x14ac:dyDescent="0.2">
      <c r="A1156" s="258">
        <f>'Resultaat 5'!B49</f>
        <v>0</v>
      </c>
      <c r="B1156" s="138" t="str">
        <f>IFERROR(VLOOKUP(C1156,Deelnemersoverzicht!$C$16:$G$66,6,0),"")</f>
        <v/>
      </c>
      <c r="C1156" s="138">
        <f>'Resultaat 5'!C49</f>
        <v>0</v>
      </c>
      <c r="D1156" s="247">
        <f>'Resultaat 5'!K49</f>
        <v>0</v>
      </c>
      <c r="E1156" s="248">
        <f>'Resultaat 5'!L49</f>
        <v>0</v>
      </c>
      <c r="F1156" s="138" t="s">
        <v>0</v>
      </c>
      <c r="G1156" s="247">
        <f ca="1">VLOOKUP(C1156,Financiering!$AO$7:$AS$57,5,0)*E1156</f>
        <v>0</v>
      </c>
      <c r="H1156" s="249" t="str">
        <f t="shared" si="18"/>
        <v/>
      </c>
      <c r="I1156" s="136" t="str">
        <f>'Resultaat 5'!$B$2</f>
        <v>Resultaat 5</v>
      </c>
      <c r="J1156" s="138" t="str">
        <f>Deelnemersoverzicht!$C$6</f>
        <v>[wordt door RVO ingevuld]</v>
      </c>
      <c r="K1156" s="259">
        <f>Deelnemersoverzicht!$C$9</f>
        <v>0</v>
      </c>
    </row>
    <row r="1157" spans="1:11" x14ac:dyDescent="0.2">
      <c r="A1157" s="258">
        <f>'Resultaat 5'!B50</f>
        <v>0</v>
      </c>
      <c r="B1157" s="138" t="str">
        <f>IFERROR(VLOOKUP(C1157,Deelnemersoverzicht!$C$16:$G$66,6,0),"")</f>
        <v/>
      </c>
      <c r="C1157" s="138">
        <f>'Resultaat 5'!C50</f>
        <v>0</v>
      </c>
      <c r="D1157" s="247">
        <f>'Resultaat 5'!K50</f>
        <v>0</v>
      </c>
      <c r="E1157" s="248">
        <f>'Resultaat 5'!L50</f>
        <v>0</v>
      </c>
      <c r="F1157" s="138" t="s">
        <v>0</v>
      </c>
      <c r="G1157" s="247">
        <f ca="1">VLOOKUP(C1157,Financiering!$AO$7:$AS$57,5,0)*E1157</f>
        <v>0</v>
      </c>
      <c r="H1157" s="249" t="str">
        <f t="shared" si="18"/>
        <v/>
      </c>
      <c r="I1157" s="136" t="str">
        <f>'Resultaat 5'!$B$2</f>
        <v>Resultaat 5</v>
      </c>
      <c r="J1157" s="138" t="str">
        <f>Deelnemersoverzicht!$C$6</f>
        <v>[wordt door RVO ingevuld]</v>
      </c>
      <c r="K1157" s="259">
        <f>Deelnemersoverzicht!$C$9</f>
        <v>0</v>
      </c>
    </row>
    <row r="1158" spans="1:11" x14ac:dyDescent="0.2">
      <c r="A1158" s="258">
        <f>'Resultaat 5'!B51</f>
        <v>0</v>
      </c>
      <c r="B1158" s="138" t="str">
        <f>IFERROR(VLOOKUP(C1158,Deelnemersoverzicht!$C$16:$G$66,6,0),"")</f>
        <v/>
      </c>
      <c r="C1158" s="138">
        <f>'Resultaat 5'!C51</f>
        <v>0</v>
      </c>
      <c r="D1158" s="247">
        <f>'Resultaat 5'!K51</f>
        <v>0</v>
      </c>
      <c r="E1158" s="248">
        <f>'Resultaat 5'!L51</f>
        <v>0</v>
      </c>
      <c r="F1158" s="138" t="s">
        <v>0</v>
      </c>
      <c r="G1158" s="247">
        <f ca="1">VLOOKUP(C1158,Financiering!$AO$7:$AS$57,5,0)*E1158</f>
        <v>0</v>
      </c>
      <c r="H1158" s="249" t="str">
        <f t="shared" si="18"/>
        <v/>
      </c>
      <c r="I1158" s="136" t="str">
        <f>'Resultaat 5'!$B$2</f>
        <v>Resultaat 5</v>
      </c>
      <c r="J1158" s="138" t="str">
        <f>Deelnemersoverzicht!$C$6</f>
        <v>[wordt door RVO ingevuld]</v>
      </c>
      <c r="K1158" s="259">
        <f>Deelnemersoverzicht!$C$9</f>
        <v>0</v>
      </c>
    </row>
    <row r="1159" spans="1:11" x14ac:dyDescent="0.2">
      <c r="A1159" s="258">
        <f>'Resultaat 5'!B52</f>
        <v>0</v>
      </c>
      <c r="B1159" s="138" t="str">
        <f>IFERROR(VLOOKUP(C1159,Deelnemersoverzicht!$C$16:$G$66,6,0),"")</f>
        <v/>
      </c>
      <c r="C1159" s="138">
        <f>'Resultaat 5'!C52</f>
        <v>0</v>
      </c>
      <c r="D1159" s="247">
        <f>'Resultaat 5'!K52</f>
        <v>0</v>
      </c>
      <c r="E1159" s="248">
        <f>'Resultaat 5'!L52</f>
        <v>0</v>
      </c>
      <c r="F1159" s="138" t="s">
        <v>0</v>
      </c>
      <c r="G1159" s="247">
        <f ca="1">VLOOKUP(C1159,Financiering!$AO$7:$AS$57,5,0)*E1159</f>
        <v>0</v>
      </c>
      <c r="H1159" s="249" t="str">
        <f t="shared" si="18"/>
        <v/>
      </c>
      <c r="I1159" s="136" t="str">
        <f>'Resultaat 5'!$B$2</f>
        <v>Resultaat 5</v>
      </c>
      <c r="J1159" s="138" t="str">
        <f>Deelnemersoverzicht!$C$6</f>
        <v>[wordt door RVO ingevuld]</v>
      </c>
      <c r="K1159" s="259">
        <f>Deelnemersoverzicht!$C$9</f>
        <v>0</v>
      </c>
    </row>
    <row r="1160" spans="1:11" x14ac:dyDescent="0.2">
      <c r="A1160" s="258">
        <f>'Resultaat 5'!B53</f>
        <v>0</v>
      </c>
      <c r="B1160" s="138" t="str">
        <f>IFERROR(VLOOKUP(C1160,Deelnemersoverzicht!$C$16:$G$66,6,0),"")</f>
        <v/>
      </c>
      <c r="C1160" s="138">
        <f>'Resultaat 5'!C53</f>
        <v>0</v>
      </c>
      <c r="D1160" s="247">
        <f>'Resultaat 5'!K53</f>
        <v>0</v>
      </c>
      <c r="E1160" s="248">
        <f>'Resultaat 5'!L53</f>
        <v>0</v>
      </c>
      <c r="F1160" s="138" t="s">
        <v>0</v>
      </c>
      <c r="G1160" s="247">
        <f ca="1">VLOOKUP(C1160,Financiering!$AO$7:$AS$57,5,0)*E1160</f>
        <v>0</v>
      </c>
      <c r="H1160" s="249" t="str">
        <f t="shared" si="18"/>
        <v/>
      </c>
      <c r="I1160" s="136" t="str">
        <f>'Resultaat 5'!$B$2</f>
        <v>Resultaat 5</v>
      </c>
      <c r="J1160" s="138" t="str">
        <f>Deelnemersoverzicht!$C$6</f>
        <v>[wordt door RVO ingevuld]</v>
      </c>
      <c r="K1160" s="259">
        <f>Deelnemersoverzicht!$C$9</f>
        <v>0</v>
      </c>
    </row>
    <row r="1161" spans="1:11" x14ac:dyDescent="0.2">
      <c r="A1161" s="258">
        <f>'Resultaat 5'!B54</f>
        <v>0</v>
      </c>
      <c r="B1161" s="138" t="str">
        <f>IFERROR(VLOOKUP(C1161,Deelnemersoverzicht!$C$16:$G$66,6,0),"")</f>
        <v/>
      </c>
      <c r="C1161" s="138">
        <f>'Resultaat 5'!C54</f>
        <v>0</v>
      </c>
      <c r="D1161" s="247">
        <f>'Resultaat 5'!K54</f>
        <v>0</v>
      </c>
      <c r="E1161" s="248">
        <f>'Resultaat 5'!L54</f>
        <v>0</v>
      </c>
      <c r="F1161" s="138" t="s">
        <v>0</v>
      </c>
      <c r="G1161" s="247">
        <f ca="1">VLOOKUP(C1161,Financiering!$AO$7:$AS$57,5,0)*E1161</f>
        <v>0</v>
      </c>
      <c r="H1161" s="249" t="str">
        <f t="shared" si="18"/>
        <v/>
      </c>
      <c r="I1161" s="136" t="str">
        <f>'Resultaat 5'!$B$2</f>
        <v>Resultaat 5</v>
      </c>
      <c r="J1161" s="138" t="str">
        <f>Deelnemersoverzicht!$C$6</f>
        <v>[wordt door RVO ingevuld]</v>
      </c>
      <c r="K1161" s="259">
        <f>Deelnemersoverzicht!$C$9</f>
        <v>0</v>
      </c>
    </row>
    <row r="1162" spans="1:11" x14ac:dyDescent="0.2">
      <c r="A1162" s="258">
        <f>'Resultaat 5'!B55</f>
        <v>0</v>
      </c>
      <c r="B1162" s="138" t="str">
        <f>IFERROR(VLOOKUP(C1162,Deelnemersoverzicht!$C$16:$G$66,6,0),"")</f>
        <v/>
      </c>
      <c r="C1162" s="138">
        <f>'Resultaat 5'!C55</f>
        <v>0</v>
      </c>
      <c r="D1162" s="247">
        <f>'Resultaat 5'!K55</f>
        <v>0</v>
      </c>
      <c r="E1162" s="248">
        <f>'Resultaat 5'!L55</f>
        <v>0</v>
      </c>
      <c r="F1162" s="138" t="s">
        <v>0</v>
      </c>
      <c r="G1162" s="247">
        <f ca="1">VLOOKUP(C1162,Financiering!$AO$7:$AS$57,5,0)*E1162</f>
        <v>0</v>
      </c>
      <c r="H1162" s="249" t="str">
        <f t="shared" si="18"/>
        <v/>
      </c>
      <c r="I1162" s="136" t="str">
        <f>'Resultaat 5'!$B$2</f>
        <v>Resultaat 5</v>
      </c>
      <c r="J1162" s="138" t="str">
        <f>Deelnemersoverzicht!$C$6</f>
        <v>[wordt door RVO ingevuld]</v>
      </c>
      <c r="K1162" s="259">
        <f>Deelnemersoverzicht!$C$9</f>
        <v>0</v>
      </c>
    </row>
    <row r="1163" spans="1:11" x14ac:dyDescent="0.2">
      <c r="A1163" s="258">
        <f>'Resultaat 5'!B56</f>
        <v>0</v>
      </c>
      <c r="B1163" s="138" t="str">
        <f>IFERROR(VLOOKUP(C1163,Deelnemersoverzicht!$C$16:$G$66,6,0),"")</f>
        <v/>
      </c>
      <c r="C1163" s="138">
        <f>'Resultaat 5'!C56</f>
        <v>0</v>
      </c>
      <c r="D1163" s="247">
        <f>'Resultaat 5'!K56</f>
        <v>0</v>
      </c>
      <c r="E1163" s="248">
        <f>'Resultaat 5'!L56</f>
        <v>0</v>
      </c>
      <c r="F1163" s="138" t="s">
        <v>0</v>
      </c>
      <c r="G1163" s="247">
        <f ca="1">VLOOKUP(C1163,Financiering!$AO$7:$AS$57,5,0)*E1163</f>
        <v>0</v>
      </c>
      <c r="H1163" s="249" t="str">
        <f t="shared" si="18"/>
        <v/>
      </c>
      <c r="I1163" s="136" t="str">
        <f>'Resultaat 5'!$B$2</f>
        <v>Resultaat 5</v>
      </c>
      <c r="J1163" s="138" t="str">
        <f>Deelnemersoverzicht!$C$6</f>
        <v>[wordt door RVO ingevuld]</v>
      </c>
      <c r="K1163" s="259">
        <f>Deelnemersoverzicht!$C$9</f>
        <v>0</v>
      </c>
    </row>
    <row r="1164" spans="1:11" x14ac:dyDescent="0.2">
      <c r="A1164" s="258">
        <f>'Resultaat 5'!B57</f>
        <v>0</v>
      </c>
      <c r="B1164" s="138" t="str">
        <f>IFERROR(VLOOKUP(C1164,Deelnemersoverzicht!$C$16:$G$66,6,0),"")</f>
        <v/>
      </c>
      <c r="C1164" s="138">
        <f>'Resultaat 5'!C57</f>
        <v>0</v>
      </c>
      <c r="D1164" s="247">
        <f>'Resultaat 5'!K57</f>
        <v>0</v>
      </c>
      <c r="E1164" s="248">
        <f>'Resultaat 5'!L57</f>
        <v>0</v>
      </c>
      <c r="F1164" s="138" t="s">
        <v>0</v>
      </c>
      <c r="G1164" s="247">
        <f ca="1">VLOOKUP(C1164,Financiering!$AO$7:$AS$57,5,0)*E1164</f>
        <v>0</v>
      </c>
      <c r="H1164" s="249" t="str">
        <f t="shared" si="18"/>
        <v/>
      </c>
      <c r="I1164" s="136" t="str">
        <f>'Resultaat 5'!$B$2</f>
        <v>Resultaat 5</v>
      </c>
      <c r="J1164" s="138" t="str">
        <f>Deelnemersoverzicht!$C$6</f>
        <v>[wordt door RVO ingevuld]</v>
      </c>
      <c r="K1164" s="259">
        <f>Deelnemersoverzicht!$C$9</f>
        <v>0</v>
      </c>
    </row>
    <row r="1165" spans="1:11" x14ac:dyDescent="0.2">
      <c r="A1165" s="258">
        <f>'Resultaat 5'!B58</f>
        <v>0</v>
      </c>
      <c r="B1165" s="138" t="str">
        <f>IFERROR(VLOOKUP(C1165,Deelnemersoverzicht!$C$16:$G$66,6,0),"")</f>
        <v/>
      </c>
      <c r="C1165" s="138">
        <f>'Resultaat 5'!C58</f>
        <v>0</v>
      </c>
      <c r="D1165" s="247">
        <f>'Resultaat 5'!K58</f>
        <v>0</v>
      </c>
      <c r="E1165" s="248">
        <f>'Resultaat 5'!L58</f>
        <v>0</v>
      </c>
      <c r="F1165" s="138" t="s">
        <v>0</v>
      </c>
      <c r="G1165" s="247">
        <f ca="1">VLOOKUP(C1165,Financiering!$AO$7:$AS$57,5,0)*E1165</f>
        <v>0</v>
      </c>
      <c r="H1165" s="249" t="str">
        <f t="shared" si="18"/>
        <v/>
      </c>
      <c r="I1165" s="136" t="str">
        <f>'Resultaat 5'!$B$2</f>
        <v>Resultaat 5</v>
      </c>
      <c r="J1165" s="138" t="str">
        <f>Deelnemersoverzicht!$C$6</f>
        <v>[wordt door RVO ingevuld]</v>
      </c>
      <c r="K1165" s="259">
        <f>Deelnemersoverzicht!$C$9</f>
        <v>0</v>
      </c>
    </row>
    <row r="1166" spans="1:11" x14ac:dyDescent="0.2">
      <c r="A1166" s="258">
        <f>'Resultaat 5'!B59</f>
        <v>0</v>
      </c>
      <c r="B1166" s="138" t="str">
        <f>IFERROR(VLOOKUP(C1166,Deelnemersoverzicht!$C$16:$G$66,6,0),"")</f>
        <v/>
      </c>
      <c r="C1166" s="138">
        <f>'Resultaat 5'!C59</f>
        <v>0</v>
      </c>
      <c r="D1166" s="247">
        <f>'Resultaat 5'!K59</f>
        <v>0</v>
      </c>
      <c r="E1166" s="248">
        <f>'Resultaat 5'!L59</f>
        <v>0</v>
      </c>
      <c r="F1166" s="138" t="s">
        <v>0</v>
      </c>
      <c r="G1166" s="247">
        <f ca="1">VLOOKUP(C1166,Financiering!$AO$7:$AS$57,5,0)*E1166</f>
        <v>0</v>
      </c>
      <c r="H1166" s="249" t="str">
        <f t="shared" si="18"/>
        <v/>
      </c>
      <c r="I1166" s="136" t="str">
        <f>'Resultaat 5'!$B$2</f>
        <v>Resultaat 5</v>
      </c>
      <c r="J1166" s="138" t="str">
        <f>Deelnemersoverzicht!$C$6</f>
        <v>[wordt door RVO ingevuld]</v>
      </c>
      <c r="K1166" s="259">
        <f>Deelnemersoverzicht!$C$9</f>
        <v>0</v>
      </c>
    </row>
    <row r="1167" spans="1:11" x14ac:dyDescent="0.2">
      <c r="A1167" s="258">
        <f>'Resultaat 5'!B60</f>
        <v>0</v>
      </c>
      <c r="B1167" s="138" t="str">
        <f>IFERROR(VLOOKUP(C1167,Deelnemersoverzicht!$C$16:$G$66,6,0),"")</f>
        <v/>
      </c>
      <c r="C1167" s="138">
        <f>'Resultaat 5'!C60</f>
        <v>0</v>
      </c>
      <c r="D1167" s="247">
        <f>'Resultaat 5'!K60</f>
        <v>0</v>
      </c>
      <c r="E1167" s="248">
        <f>'Resultaat 5'!L60</f>
        <v>0</v>
      </c>
      <c r="F1167" s="138" t="s">
        <v>0</v>
      </c>
      <c r="G1167" s="247">
        <f ca="1">VLOOKUP(C1167,Financiering!$AO$7:$AS$57,5,0)*E1167</f>
        <v>0</v>
      </c>
      <c r="H1167" s="249" t="str">
        <f t="shared" si="18"/>
        <v/>
      </c>
      <c r="I1167" s="136" t="str">
        <f>'Resultaat 5'!$B$2</f>
        <v>Resultaat 5</v>
      </c>
      <c r="J1167" s="138" t="str">
        <f>Deelnemersoverzicht!$C$6</f>
        <v>[wordt door RVO ingevuld]</v>
      </c>
      <c r="K1167" s="259">
        <f>Deelnemersoverzicht!$C$9</f>
        <v>0</v>
      </c>
    </row>
    <row r="1168" spans="1:11" x14ac:dyDescent="0.2">
      <c r="A1168" s="258">
        <f>'Resultaat 5'!B61</f>
        <v>0</v>
      </c>
      <c r="B1168" s="138" t="str">
        <f>IFERROR(VLOOKUP(C1168,Deelnemersoverzicht!$C$16:$G$66,6,0),"")</f>
        <v/>
      </c>
      <c r="C1168" s="138">
        <f>'Resultaat 5'!C61</f>
        <v>0</v>
      </c>
      <c r="D1168" s="247">
        <f>'Resultaat 5'!K61</f>
        <v>0</v>
      </c>
      <c r="E1168" s="248">
        <f>'Resultaat 5'!L61</f>
        <v>0</v>
      </c>
      <c r="F1168" s="138" t="s">
        <v>0</v>
      </c>
      <c r="G1168" s="247">
        <f ca="1">VLOOKUP(C1168,Financiering!$AO$7:$AS$57,5,0)*E1168</f>
        <v>0</v>
      </c>
      <c r="H1168" s="249" t="str">
        <f t="shared" si="18"/>
        <v/>
      </c>
      <c r="I1168" s="136" t="str">
        <f>'Resultaat 5'!$B$2</f>
        <v>Resultaat 5</v>
      </c>
      <c r="J1168" s="138" t="str">
        <f>Deelnemersoverzicht!$C$6</f>
        <v>[wordt door RVO ingevuld]</v>
      </c>
      <c r="K1168" s="259">
        <f>Deelnemersoverzicht!$C$9</f>
        <v>0</v>
      </c>
    </row>
    <row r="1169" spans="1:11" x14ac:dyDescent="0.2">
      <c r="A1169" s="258">
        <f>'Resultaat 5'!B62</f>
        <v>0</v>
      </c>
      <c r="B1169" s="138" t="str">
        <f>IFERROR(VLOOKUP(C1169,Deelnemersoverzicht!$C$16:$G$66,6,0),"")</f>
        <v/>
      </c>
      <c r="C1169" s="138">
        <f>'Resultaat 5'!C62</f>
        <v>0</v>
      </c>
      <c r="D1169" s="247">
        <f>'Resultaat 5'!K62</f>
        <v>0</v>
      </c>
      <c r="E1169" s="248">
        <f>'Resultaat 5'!L62</f>
        <v>0</v>
      </c>
      <c r="F1169" s="138" t="s">
        <v>0</v>
      </c>
      <c r="G1169" s="247">
        <f ca="1">VLOOKUP(C1169,Financiering!$AO$7:$AS$57,5,0)*E1169</f>
        <v>0</v>
      </c>
      <c r="H1169" s="249" t="str">
        <f t="shared" si="18"/>
        <v/>
      </c>
      <c r="I1169" s="136" t="str">
        <f>'Resultaat 5'!$B$2</f>
        <v>Resultaat 5</v>
      </c>
      <c r="J1169" s="138" t="str">
        <f>Deelnemersoverzicht!$C$6</f>
        <v>[wordt door RVO ingevuld]</v>
      </c>
      <c r="K1169" s="259">
        <f>Deelnemersoverzicht!$C$9</f>
        <v>0</v>
      </c>
    </row>
    <row r="1170" spans="1:11" x14ac:dyDescent="0.2">
      <c r="A1170" s="258">
        <f>'Resultaat 5'!B63</f>
        <v>0</v>
      </c>
      <c r="B1170" s="138" t="str">
        <f>IFERROR(VLOOKUP(C1170,Deelnemersoverzicht!$C$16:$G$66,6,0),"")</f>
        <v/>
      </c>
      <c r="C1170" s="138">
        <f>'Resultaat 5'!C63</f>
        <v>0</v>
      </c>
      <c r="D1170" s="247">
        <f>'Resultaat 5'!K63</f>
        <v>0</v>
      </c>
      <c r="E1170" s="248">
        <f>'Resultaat 5'!L63</f>
        <v>0</v>
      </c>
      <c r="F1170" s="138" t="s">
        <v>0</v>
      </c>
      <c r="G1170" s="247">
        <f ca="1">VLOOKUP(C1170,Financiering!$AO$7:$AS$57,5,0)*E1170</f>
        <v>0</v>
      </c>
      <c r="H1170" s="249" t="str">
        <f t="shared" si="18"/>
        <v/>
      </c>
      <c r="I1170" s="136" t="str">
        <f>'Resultaat 5'!$B$2</f>
        <v>Resultaat 5</v>
      </c>
      <c r="J1170" s="138" t="str">
        <f>Deelnemersoverzicht!$C$6</f>
        <v>[wordt door RVO ingevuld]</v>
      </c>
      <c r="K1170" s="259">
        <f>Deelnemersoverzicht!$C$9</f>
        <v>0</v>
      </c>
    </row>
    <row r="1171" spans="1:11" x14ac:dyDescent="0.2">
      <c r="A1171" s="258">
        <f>'Resultaat 5'!B64</f>
        <v>0</v>
      </c>
      <c r="B1171" s="138" t="str">
        <f>IFERROR(VLOOKUP(C1171,Deelnemersoverzicht!$C$16:$G$66,6,0),"")</f>
        <v/>
      </c>
      <c r="C1171" s="138">
        <f>'Resultaat 5'!C64</f>
        <v>0</v>
      </c>
      <c r="D1171" s="247">
        <f>'Resultaat 5'!K64</f>
        <v>0</v>
      </c>
      <c r="E1171" s="248">
        <f>'Resultaat 5'!L64</f>
        <v>0</v>
      </c>
      <c r="F1171" s="138" t="s">
        <v>0</v>
      </c>
      <c r="G1171" s="247">
        <f ca="1">VLOOKUP(C1171,Financiering!$AO$7:$AS$57,5,0)*E1171</f>
        <v>0</v>
      </c>
      <c r="H1171" s="249" t="str">
        <f t="shared" si="18"/>
        <v/>
      </c>
      <c r="I1171" s="136" t="str">
        <f>'Resultaat 5'!$B$2</f>
        <v>Resultaat 5</v>
      </c>
      <c r="J1171" s="138" t="str">
        <f>Deelnemersoverzicht!$C$6</f>
        <v>[wordt door RVO ingevuld]</v>
      </c>
      <c r="K1171" s="259">
        <f>Deelnemersoverzicht!$C$9</f>
        <v>0</v>
      </c>
    </row>
    <row r="1172" spans="1:11" x14ac:dyDescent="0.2">
      <c r="A1172" s="258">
        <f>'Resultaat 5'!B65</f>
        <v>0</v>
      </c>
      <c r="B1172" s="138" t="str">
        <f>IFERROR(VLOOKUP(C1172,Deelnemersoverzicht!$C$16:$G$66,6,0),"")</f>
        <v/>
      </c>
      <c r="C1172" s="138">
        <f>'Resultaat 5'!C65</f>
        <v>0</v>
      </c>
      <c r="D1172" s="247">
        <f>'Resultaat 5'!K65</f>
        <v>0</v>
      </c>
      <c r="E1172" s="248">
        <f>'Resultaat 5'!L65</f>
        <v>0</v>
      </c>
      <c r="F1172" s="138" t="s">
        <v>0</v>
      </c>
      <c r="G1172" s="247">
        <f ca="1">VLOOKUP(C1172,Financiering!$AO$7:$AS$57,5,0)*E1172</f>
        <v>0</v>
      </c>
      <c r="H1172" s="249" t="str">
        <f t="shared" si="18"/>
        <v/>
      </c>
      <c r="I1172" s="136" t="str">
        <f>'Resultaat 5'!$B$2</f>
        <v>Resultaat 5</v>
      </c>
      <c r="J1172" s="138" t="str">
        <f>Deelnemersoverzicht!$C$6</f>
        <v>[wordt door RVO ingevuld]</v>
      </c>
      <c r="K1172" s="259">
        <f>Deelnemersoverzicht!$C$9</f>
        <v>0</v>
      </c>
    </row>
    <row r="1173" spans="1:11" x14ac:dyDescent="0.2">
      <c r="A1173" s="258">
        <f>'Resultaat 5'!B66</f>
        <v>0</v>
      </c>
      <c r="B1173" s="138" t="str">
        <f>IFERROR(VLOOKUP(C1173,Deelnemersoverzicht!$C$16:$G$66,6,0),"")</f>
        <v/>
      </c>
      <c r="C1173" s="138">
        <f>'Resultaat 5'!C66</f>
        <v>0</v>
      </c>
      <c r="D1173" s="247">
        <f>'Resultaat 5'!K66</f>
        <v>0</v>
      </c>
      <c r="E1173" s="248">
        <f>'Resultaat 5'!L66</f>
        <v>0</v>
      </c>
      <c r="F1173" s="138" t="s">
        <v>0</v>
      </c>
      <c r="G1173" s="247">
        <f ca="1">VLOOKUP(C1173,Financiering!$AO$7:$AS$57,5,0)*E1173</f>
        <v>0</v>
      </c>
      <c r="H1173" s="249" t="str">
        <f t="shared" si="18"/>
        <v/>
      </c>
      <c r="I1173" s="136" t="str">
        <f>'Resultaat 5'!$B$2</f>
        <v>Resultaat 5</v>
      </c>
      <c r="J1173" s="138" t="str">
        <f>Deelnemersoverzicht!$C$6</f>
        <v>[wordt door RVO ingevuld]</v>
      </c>
      <c r="K1173" s="259">
        <f>Deelnemersoverzicht!$C$9</f>
        <v>0</v>
      </c>
    </row>
    <row r="1174" spans="1:11" x14ac:dyDescent="0.2">
      <c r="A1174" s="258">
        <f>'Resultaat 5'!B67</f>
        <v>0</v>
      </c>
      <c r="B1174" s="138" t="str">
        <f>IFERROR(VLOOKUP(C1174,Deelnemersoverzicht!$C$16:$G$66,6,0),"")</f>
        <v/>
      </c>
      <c r="C1174" s="138">
        <f>'Resultaat 5'!C67</f>
        <v>0</v>
      </c>
      <c r="D1174" s="247">
        <f>'Resultaat 5'!K67</f>
        <v>0</v>
      </c>
      <c r="E1174" s="248">
        <f>'Resultaat 5'!L67</f>
        <v>0</v>
      </c>
      <c r="F1174" s="138" t="s">
        <v>0</v>
      </c>
      <c r="G1174" s="247">
        <f ca="1">VLOOKUP(C1174,Financiering!$AO$7:$AS$57,5,0)*E1174</f>
        <v>0</v>
      </c>
      <c r="H1174" s="249" t="str">
        <f t="shared" si="18"/>
        <v/>
      </c>
      <c r="I1174" s="136" t="str">
        <f>'Resultaat 5'!$B$2</f>
        <v>Resultaat 5</v>
      </c>
      <c r="J1174" s="138" t="str">
        <f>Deelnemersoverzicht!$C$6</f>
        <v>[wordt door RVO ingevuld]</v>
      </c>
      <c r="K1174" s="259">
        <f>Deelnemersoverzicht!$C$9</f>
        <v>0</v>
      </c>
    </row>
    <row r="1175" spans="1:11" x14ac:dyDescent="0.2">
      <c r="A1175" s="258">
        <f>'Resultaat 5'!B68</f>
        <v>0</v>
      </c>
      <c r="B1175" s="138" t="str">
        <f>IFERROR(VLOOKUP(C1175,Deelnemersoverzicht!$C$16:$G$66,6,0),"")</f>
        <v/>
      </c>
      <c r="C1175" s="138">
        <f>'Resultaat 5'!C68</f>
        <v>0</v>
      </c>
      <c r="D1175" s="247">
        <f>'Resultaat 5'!K68</f>
        <v>0</v>
      </c>
      <c r="E1175" s="248">
        <f>'Resultaat 5'!L68</f>
        <v>0</v>
      </c>
      <c r="F1175" s="138" t="s">
        <v>0</v>
      </c>
      <c r="G1175" s="247">
        <f ca="1">VLOOKUP(C1175,Financiering!$AO$7:$AS$57,5,0)*E1175</f>
        <v>0</v>
      </c>
      <c r="H1175" s="249" t="str">
        <f t="shared" si="18"/>
        <v/>
      </c>
      <c r="I1175" s="136" t="str">
        <f>'Resultaat 5'!$B$2</f>
        <v>Resultaat 5</v>
      </c>
      <c r="J1175" s="138" t="str">
        <f>Deelnemersoverzicht!$C$6</f>
        <v>[wordt door RVO ingevuld]</v>
      </c>
      <c r="K1175" s="259">
        <f>Deelnemersoverzicht!$C$9</f>
        <v>0</v>
      </c>
    </row>
    <row r="1176" spans="1:11" x14ac:dyDescent="0.2">
      <c r="A1176" s="258">
        <f>'Resultaat 5'!B69</f>
        <v>0</v>
      </c>
      <c r="B1176" s="138" t="str">
        <f>IFERROR(VLOOKUP(C1176,Deelnemersoverzicht!$C$16:$G$66,6,0),"")</f>
        <v/>
      </c>
      <c r="C1176" s="138">
        <f>'Resultaat 5'!C69</f>
        <v>0</v>
      </c>
      <c r="D1176" s="247">
        <f>'Resultaat 5'!K69</f>
        <v>0</v>
      </c>
      <c r="E1176" s="248">
        <f>'Resultaat 5'!L69</f>
        <v>0</v>
      </c>
      <c r="F1176" s="138" t="s">
        <v>0</v>
      </c>
      <c r="G1176" s="247">
        <f ca="1">VLOOKUP(C1176,Financiering!$AO$7:$AS$57,5,0)*E1176</f>
        <v>0</v>
      </c>
      <c r="H1176" s="249" t="str">
        <f t="shared" si="18"/>
        <v/>
      </c>
      <c r="I1176" s="136" t="str">
        <f>'Resultaat 5'!$B$2</f>
        <v>Resultaat 5</v>
      </c>
      <c r="J1176" s="138" t="str">
        <f>Deelnemersoverzicht!$C$6</f>
        <v>[wordt door RVO ingevuld]</v>
      </c>
      <c r="K1176" s="259">
        <f>Deelnemersoverzicht!$C$9</f>
        <v>0</v>
      </c>
    </row>
    <row r="1177" spans="1:11" x14ac:dyDescent="0.2">
      <c r="A1177" s="258">
        <f>'Resultaat 5'!B70</f>
        <v>0</v>
      </c>
      <c r="B1177" s="138" t="str">
        <f>IFERROR(VLOOKUP(C1177,Deelnemersoverzicht!$C$16:$G$66,6,0),"")</f>
        <v/>
      </c>
      <c r="C1177" s="138">
        <f>'Resultaat 5'!C70</f>
        <v>0</v>
      </c>
      <c r="D1177" s="247">
        <f>'Resultaat 5'!K70</f>
        <v>0</v>
      </c>
      <c r="E1177" s="248">
        <f>'Resultaat 5'!L70</f>
        <v>0</v>
      </c>
      <c r="F1177" s="138" t="s">
        <v>0</v>
      </c>
      <c r="G1177" s="247">
        <f ca="1">VLOOKUP(C1177,Financiering!$AO$7:$AS$57,5,0)*E1177</f>
        <v>0</v>
      </c>
      <c r="H1177" s="249" t="str">
        <f t="shared" si="18"/>
        <v/>
      </c>
      <c r="I1177" s="136" t="str">
        <f>'Resultaat 5'!$B$2</f>
        <v>Resultaat 5</v>
      </c>
      <c r="J1177" s="138" t="str">
        <f>Deelnemersoverzicht!$C$6</f>
        <v>[wordt door RVO ingevuld]</v>
      </c>
      <c r="K1177" s="259">
        <f>Deelnemersoverzicht!$C$9</f>
        <v>0</v>
      </c>
    </row>
    <row r="1178" spans="1:11" x14ac:dyDescent="0.2">
      <c r="A1178" s="258">
        <f>'Resultaat 5'!B71</f>
        <v>0</v>
      </c>
      <c r="B1178" s="138" t="str">
        <f>IFERROR(VLOOKUP(C1178,Deelnemersoverzicht!$C$16:$G$66,6,0),"")</f>
        <v/>
      </c>
      <c r="C1178" s="138">
        <f>'Resultaat 5'!C71</f>
        <v>0</v>
      </c>
      <c r="D1178" s="247">
        <f>'Resultaat 5'!K71</f>
        <v>0</v>
      </c>
      <c r="E1178" s="248">
        <f>'Resultaat 5'!L71</f>
        <v>0</v>
      </c>
      <c r="F1178" s="138" t="s">
        <v>0</v>
      </c>
      <c r="G1178" s="247">
        <f ca="1">VLOOKUP(C1178,Financiering!$AO$7:$AS$57,5,0)*E1178</f>
        <v>0</v>
      </c>
      <c r="H1178" s="249" t="str">
        <f t="shared" si="18"/>
        <v/>
      </c>
      <c r="I1178" s="136" t="str">
        <f>'Resultaat 5'!$B$2</f>
        <v>Resultaat 5</v>
      </c>
      <c r="J1178" s="138" t="str">
        <f>Deelnemersoverzicht!$C$6</f>
        <v>[wordt door RVO ingevuld]</v>
      </c>
      <c r="K1178" s="259">
        <f>Deelnemersoverzicht!$C$9</f>
        <v>0</v>
      </c>
    </row>
    <row r="1179" spans="1:11" x14ac:dyDescent="0.2">
      <c r="A1179" s="258">
        <f>'Resultaat 5'!B72</f>
        <v>0</v>
      </c>
      <c r="B1179" s="138" t="str">
        <f>IFERROR(VLOOKUP(C1179,Deelnemersoverzicht!$C$16:$G$66,6,0),"")</f>
        <v/>
      </c>
      <c r="C1179" s="138">
        <f>'Resultaat 5'!C72</f>
        <v>0</v>
      </c>
      <c r="D1179" s="247">
        <f>'Resultaat 5'!K72</f>
        <v>0</v>
      </c>
      <c r="E1179" s="248">
        <f>'Resultaat 5'!L72</f>
        <v>0</v>
      </c>
      <c r="F1179" s="138" t="s">
        <v>0</v>
      </c>
      <c r="G1179" s="247">
        <f ca="1">VLOOKUP(C1179,Financiering!$AO$7:$AS$57,5,0)*E1179</f>
        <v>0</v>
      </c>
      <c r="H1179" s="249" t="str">
        <f t="shared" si="18"/>
        <v/>
      </c>
      <c r="I1179" s="136" t="str">
        <f>'Resultaat 5'!$B$2</f>
        <v>Resultaat 5</v>
      </c>
      <c r="J1179" s="138" t="str">
        <f>Deelnemersoverzicht!$C$6</f>
        <v>[wordt door RVO ingevuld]</v>
      </c>
      <c r="K1179" s="259">
        <f>Deelnemersoverzicht!$C$9</f>
        <v>0</v>
      </c>
    </row>
    <row r="1180" spans="1:11" x14ac:dyDescent="0.2">
      <c r="A1180" s="258">
        <f>'Resultaat 5'!B73</f>
        <v>0</v>
      </c>
      <c r="B1180" s="138" t="str">
        <f>IFERROR(VLOOKUP(C1180,Deelnemersoverzicht!$C$16:$G$66,6,0),"")</f>
        <v/>
      </c>
      <c r="C1180" s="138">
        <f>'Resultaat 5'!C73</f>
        <v>0</v>
      </c>
      <c r="D1180" s="247">
        <f>'Resultaat 5'!K73</f>
        <v>0</v>
      </c>
      <c r="E1180" s="248">
        <f>'Resultaat 5'!L73</f>
        <v>0</v>
      </c>
      <c r="F1180" s="138" t="s">
        <v>0</v>
      </c>
      <c r="G1180" s="247">
        <f ca="1">VLOOKUP(C1180,Financiering!$AO$7:$AS$57,5,0)*E1180</f>
        <v>0</v>
      </c>
      <c r="H1180" s="249" t="str">
        <f t="shared" si="18"/>
        <v/>
      </c>
      <c r="I1180" s="136" t="str">
        <f>'Resultaat 5'!$B$2</f>
        <v>Resultaat 5</v>
      </c>
      <c r="J1180" s="138" t="str">
        <f>Deelnemersoverzicht!$C$6</f>
        <v>[wordt door RVO ingevuld]</v>
      </c>
      <c r="K1180" s="259">
        <f>Deelnemersoverzicht!$C$9</f>
        <v>0</v>
      </c>
    </row>
    <row r="1181" spans="1:11" x14ac:dyDescent="0.2">
      <c r="A1181" s="258">
        <f>'Resultaat 5'!B74</f>
        <v>0</v>
      </c>
      <c r="B1181" s="138" t="str">
        <f>IFERROR(VLOOKUP(C1181,Deelnemersoverzicht!$C$16:$G$66,6,0),"")</f>
        <v/>
      </c>
      <c r="C1181" s="138">
        <f>'Resultaat 5'!C74</f>
        <v>0</v>
      </c>
      <c r="D1181" s="247">
        <f>'Resultaat 5'!K74</f>
        <v>0</v>
      </c>
      <c r="E1181" s="248">
        <f>'Resultaat 5'!L74</f>
        <v>0</v>
      </c>
      <c r="F1181" s="138" t="s">
        <v>0</v>
      </c>
      <c r="G1181" s="247">
        <f ca="1">VLOOKUP(C1181,Financiering!$AO$7:$AS$57,5,0)*E1181</f>
        <v>0</v>
      </c>
      <c r="H1181" s="249" t="str">
        <f t="shared" si="18"/>
        <v/>
      </c>
      <c r="I1181" s="136" t="str">
        <f>'Resultaat 5'!$B$2</f>
        <v>Resultaat 5</v>
      </c>
      <c r="J1181" s="138" t="str">
        <f>Deelnemersoverzicht!$C$6</f>
        <v>[wordt door RVO ingevuld]</v>
      </c>
      <c r="K1181" s="259">
        <f>Deelnemersoverzicht!$C$9</f>
        <v>0</v>
      </c>
    </row>
    <row r="1182" spans="1:11" x14ac:dyDescent="0.2">
      <c r="A1182" s="258">
        <f>'Resultaat 5'!B75</f>
        <v>0</v>
      </c>
      <c r="B1182" s="138" t="str">
        <f>IFERROR(VLOOKUP(C1182,Deelnemersoverzicht!$C$16:$G$66,6,0),"")</f>
        <v/>
      </c>
      <c r="C1182" s="138">
        <f>'Resultaat 5'!C75</f>
        <v>0</v>
      </c>
      <c r="D1182" s="247">
        <f>'Resultaat 5'!K75</f>
        <v>0</v>
      </c>
      <c r="E1182" s="248">
        <f>'Resultaat 5'!L75</f>
        <v>0</v>
      </c>
      <c r="F1182" s="138" t="s">
        <v>0</v>
      </c>
      <c r="G1182" s="247">
        <f ca="1">VLOOKUP(C1182,Financiering!$AO$7:$AS$57,5,0)*E1182</f>
        <v>0</v>
      </c>
      <c r="H1182" s="249" t="str">
        <f t="shared" si="18"/>
        <v/>
      </c>
      <c r="I1182" s="136" t="str">
        <f>'Resultaat 5'!$B$2</f>
        <v>Resultaat 5</v>
      </c>
      <c r="J1182" s="138" t="str">
        <f>Deelnemersoverzicht!$C$6</f>
        <v>[wordt door RVO ingevuld]</v>
      </c>
      <c r="K1182" s="259">
        <f>Deelnemersoverzicht!$C$9</f>
        <v>0</v>
      </c>
    </row>
    <row r="1183" spans="1:11" x14ac:dyDescent="0.2">
      <c r="A1183" s="258">
        <f>'Resultaat 5'!B76</f>
        <v>0</v>
      </c>
      <c r="B1183" s="138" t="str">
        <f>IFERROR(VLOOKUP(C1183,Deelnemersoverzicht!$C$16:$G$66,6,0),"")</f>
        <v/>
      </c>
      <c r="C1183" s="138">
        <f>'Resultaat 5'!C76</f>
        <v>0</v>
      </c>
      <c r="D1183" s="247">
        <f>'Resultaat 5'!K76</f>
        <v>0</v>
      </c>
      <c r="E1183" s="248">
        <f>'Resultaat 5'!L76</f>
        <v>0</v>
      </c>
      <c r="F1183" s="138" t="s">
        <v>0</v>
      </c>
      <c r="G1183" s="247">
        <f ca="1">VLOOKUP(C1183,Financiering!$AO$7:$AS$57,5,0)*E1183</f>
        <v>0</v>
      </c>
      <c r="H1183" s="249" t="str">
        <f t="shared" si="18"/>
        <v/>
      </c>
      <c r="I1183" s="136" t="str">
        <f>'Resultaat 5'!$B$2</f>
        <v>Resultaat 5</v>
      </c>
      <c r="J1183" s="138" t="str">
        <f>Deelnemersoverzicht!$C$6</f>
        <v>[wordt door RVO ingevuld]</v>
      </c>
      <c r="K1183" s="259">
        <f>Deelnemersoverzicht!$C$9</f>
        <v>0</v>
      </c>
    </row>
    <row r="1184" spans="1:11" x14ac:dyDescent="0.2">
      <c r="A1184" s="258">
        <f>'Resultaat 5'!B77</f>
        <v>0</v>
      </c>
      <c r="B1184" s="138" t="str">
        <f>IFERROR(VLOOKUP(C1184,Deelnemersoverzicht!$C$16:$G$66,6,0),"")</f>
        <v/>
      </c>
      <c r="C1184" s="138">
        <f>'Resultaat 5'!C77</f>
        <v>0</v>
      </c>
      <c r="D1184" s="247">
        <f>'Resultaat 5'!K77</f>
        <v>0</v>
      </c>
      <c r="E1184" s="248">
        <f>'Resultaat 5'!L77</f>
        <v>0</v>
      </c>
      <c r="F1184" s="138" t="s">
        <v>0</v>
      </c>
      <c r="G1184" s="247">
        <f ca="1">VLOOKUP(C1184,Financiering!$AO$7:$AS$57,5,0)*E1184</f>
        <v>0</v>
      </c>
      <c r="H1184" s="249" t="str">
        <f t="shared" si="18"/>
        <v/>
      </c>
      <c r="I1184" s="136" t="str">
        <f>'Resultaat 5'!$B$2</f>
        <v>Resultaat 5</v>
      </c>
      <c r="J1184" s="138" t="str">
        <f>Deelnemersoverzicht!$C$6</f>
        <v>[wordt door RVO ingevuld]</v>
      </c>
      <c r="K1184" s="259">
        <f>Deelnemersoverzicht!$C$9</f>
        <v>0</v>
      </c>
    </row>
    <row r="1185" spans="1:11" x14ac:dyDescent="0.2">
      <c r="A1185" s="258">
        <f>'Resultaat 5'!B78</f>
        <v>0</v>
      </c>
      <c r="B1185" s="138" t="str">
        <f>IFERROR(VLOOKUP(C1185,Deelnemersoverzicht!$C$16:$G$66,6,0),"")</f>
        <v/>
      </c>
      <c r="C1185" s="138">
        <f>'Resultaat 5'!C78</f>
        <v>0</v>
      </c>
      <c r="D1185" s="247">
        <f>'Resultaat 5'!K78</f>
        <v>0</v>
      </c>
      <c r="E1185" s="248">
        <f>'Resultaat 5'!L78</f>
        <v>0</v>
      </c>
      <c r="F1185" s="138" t="s">
        <v>0</v>
      </c>
      <c r="G1185" s="247">
        <f ca="1">VLOOKUP(C1185,Financiering!$AO$7:$AS$57,5,0)*E1185</f>
        <v>0</v>
      </c>
      <c r="H1185" s="249" t="str">
        <f t="shared" si="18"/>
        <v/>
      </c>
      <c r="I1185" s="136" t="str">
        <f>'Resultaat 5'!$B$2</f>
        <v>Resultaat 5</v>
      </c>
      <c r="J1185" s="138" t="str">
        <f>Deelnemersoverzicht!$C$6</f>
        <v>[wordt door RVO ingevuld]</v>
      </c>
      <c r="K1185" s="259">
        <f>Deelnemersoverzicht!$C$9</f>
        <v>0</v>
      </c>
    </row>
    <row r="1186" spans="1:11" x14ac:dyDescent="0.2">
      <c r="A1186" s="258">
        <f>'Resultaat 5'!B79</f>
        <v>0</v>
      </c>
      <c r="B1186" s="138" t="str">
        <f>IFERROR(VLOOKUP(C1186,Deelnemersoverzicht!$C$16:$G$66,6,0),"")</f>
        <v/>
      </c>
      <c r="C1186" s="138">
        <f>'Resultaat 5'!C79</f>
        <v>0</v>
      </c>
      <c r="D1186" s="247">
        <f>'Resultaat 5'!K79</f>
        <v>0</v>
      </c>
      <c r="E1186" s="248">
        <f>'Resultaat 5'!L79</f>
        <v>0</v>
      </c>
      <c r="F1186" s="138" t="s">
        <v>0</v>
      </c>
      <c r="G1186" s="247">
        <f ca="1">VLOOKUP(C1186,Financiering!$AO$7:$AS$57,5,0)*E1186</f>
        <v>0</v>
      </c>
      <c r="H1186" s="249" t="str">
        <f t="shared" si="18"/>
        <v/>
      </c>
      <c r="I1186" s="136" t="str">
        <f>'Resultaat 5'!$B$2</f>
        <v>Resultaat 5</v>
      </c>
      <c r="J1186" s="138" t="str">
        <f>Deelnemersoverzicht!$C$6</f>
        <v>[wordt door RVO ingevuld]</v>
      </c>
      <c r="K1186" s="259">
        <f>Deelnemersoverzicht!$C$9</f>
        <v>0</v>
      </c>
    </row>
    <row r="1187" spans="1:11" x14ac:dyDescent="0.2">
      <c r="A1187" s="258">
        <f>'Resultaat 5'!B80</f>
        <v>0</v>
      </c>
      <c r="B1187" s="138" t="str">
        <f>IFERROR(VLOOKUP(C1187,Deelnemersoverzicht!$C$16:$G$66,6,0),"")</f>
        <v/>
      </c>
      <c r="C1187" s="138">
        <f>'Resultaat 5'!C80</f>
        <v>0</v>
      </c>
      <c r="D1187" s="247">
        <f>'Resultaat 5'!K80</f>
        <v>0</v>
      </c>
      <c r="E1187" s="248">
        <f>'Resultaat 5'!L80</f>
        <v>0</v>
      </c>
      <c r="F1187" s="138" t="s">
        <v>0</v>
      </c>
      <c r="G1187" s="247">
        <f ca="1">VLOOKUP(C1187,Financiering!$AO$7:$AS$57,5,0)*E1187</f>
        <v>0</v>
      </c>
      <c r="H1187" s="249" t="str">
        <f t="shared" si="18"/>
        <v/>
      </c>
      <c r="I1187" s="136" t="str">
        <f>'Resultaat 5'!$B$2</f>
        <v>Resultaat 5</v>
      </c>
      <c r="J1187" s="138" t="str">
        <f>Deelnemersoverzicht!$C$6</f>
        <v>[wordt door RVO ingevuld]</v>
      </c>
      <c r="K1187" s="259">
        <f>Deelnemersoverzicht!$C$9</f>
        <v>0</v>
      </c>
    </row>
    <row r="1188" spans="1:11" x14ac:dyDescent="0.2">
      <c r="A1188" s="258">
        <f>'Resultaat 5'!B81</f>
        <v>0</v>
      </c>
      <c r="B1188" s="138" t="str">
        <f>IFERROR(VLOOKUP(C1188,Deelnemersoverzicht!$C$16:$G$66,6,0),"")</f>
        <v/>
      </c>
      <c r="C1188" s="138">
        <f>'Resultaat 5'!C81</f>
        <v>0</v>
      </c>
      <c r="D1188" s="247">
        <f>'Resultaat 5'!K81</f>
        <v>0</v>
      </c>
      <c r="E1188" s="248">
        <f>'Resultaat 5'!L81</f>
        <v>0</v>
      </c>
      <c r="F1188" s="138" t="s">
        <v>0</v>
      </c>
      <c r="G1188" s="247">
        <f ca="1">VLOOKUP(C1188,Financiering!$AO$7:$AS$57,5,0)*E1188</f>
        <v>0</v>
      </c>
      <c r="H1188" s="249" t="str">
        <f t="shared" si="18"/>
        <v/>
      </c>
      <c r="I1188" s="136" t="str">
        <f>'Resultaat 5'!$B$2</f>
        <v>Resultaat 5</v>
      </c>
      <c r="J1188" s="138" t="str">
        <f>Deelnemersoverzicht!$C$6</f>
        <v>[wordt door RVO ingevuld]</v>
      </c>
      <c r="K1188" s="259">
        <f>Deelnemersoverzicht!$C$9</f>
        <v>0</v>
      </c>
    </row>
    <row r="1189" spans="1:11" x14ac:dyDescent="0.2">
      <c r="A1189" s="258">
        <f>'Resultaat 5'!B82</f>
        <v>0</v>
      </c>
      <c r="B1189" s="138" t="str">
        <f>IFERROR(VLOOKUP(C1189,Deelnemersoverzicht!$C$16:$G$66,6,0),"")</f>
        <v/>
      </c>
      <c r="C1189" s="138">
        <f>'Resultaat 5'!C82</f>
        <v>0</v>
      </c>
      <c r="D1189" s="247">
        <f>'Resultaat 5'!K82</f>
        <v>0</v>
      </c>
      <c r="E1189" s="248">
        <f>'Resultaat 5'!L82</f>
        <v>0</v>
      </c>
      <c r="F1189" s="138" t="s">
        <v>0</v>
      </c>
      <c r="G1189" s="247">
        <f ca="1">VLOOKUP(C1189,Financiering!$AO$7:$AS$57,5,0)*E1189</f>
        <v>0</v>
      </c>
      <c r="H1189" s="249" t="str">
        <f t="shared" si="18"/>
        <v/>
      </c>
      <c r="I1189" s="136" t="str">
        <f>'Resultaat 5'!$B$2</f>
        <v>Resultaat 5</v>
      </c>
      <c r="J1189" s="138" t="str">
        <f>Deelnemersoverzicht!$C$6</f>
        <v>[wordt door RVO ingevuld]</v>
      </c>
      <c r="K1189" s="259">
        <f>Deelnemersoverzicht!$C$9</f>
        <v>0</v>
      </c>
    </row>
    <row r="1190" spans="1:11" x14ac:dyDescent="0.2">
      <c r="A1190" s="258">
        <f>'Resultaat 5'!B83</f>
        <v>0</v>
      </c>
      <c r="B1190" s="138" t="str">
        <f>IFERROR(VLOOKUP(C1190,Deelnemersoverzicht!$C$16:$G$66,6,0),"")</f>
        <v/>
      </c>
      <c r="C1190" s="138">
        <f>'Resultaat 5'!C83</f>
        <v>0</v>
      </c>
      <c r="D1190" s="247">
        <f>'Resultaat 5'!K83</f>
        <v>0</v>
      </c>
      <c r="E1190" s="248">
        <f>'Resultaat 5'!L83</f>
        <v>0</v>
      </c>
      <c r="F1190" s="138" t="s">
        <v>0</v>
      </c>
      <c r="G1190" s="247">
        <f ca="1">VLOOKUP(C1190,Financiering!$AO$7:$AS$57,5,0)*E1190</f>
        <v>0</v>
      </c>
      <c r="H1190" s="249" t="str">
        <f t="shared" si="18"/>
        <v/>
      </c>
      <c r="I1190" s="136" t="str">
        <f>'Resultaat 5'!$B$2</f>
        <v>Resultaat 5</v>
      </c>
      <c r="J1190" s="138" t="str">
        <f>Deelnemersoverzicht!$C$6</f>
        <v>[wordt door RVO ingevuld]</v>
      </c>
      <c r="K1190" s="259">
        <f>Deelnemersoverzicht!$C$9</f>
        <v>0</v>
      </c>
    </row>
    <row r="1191" spans="1:11" x14ac:dyDescent="0.2">
      <c r="A1191" s="258">
        <f>'Resultaat 5'!B84</f>
        <v>0</v>
      </c>
      <c r="B1191" s="138" t="str">
        <f>IFERROR(VLOOKUP(C1191,Deelnemersoverzicht!$C$16:$G$66,6,0),"")</f>
        <v/>
      </c>
      <c r="C1191" s="138">
        <f>'Resultaat 5'!C84</f>
        <v>0</v>
      </c>
      <c r="D1191" s="247">
        <f>'Resultaat 5'!K84</f>
        <v>0</v>
      </c>
      <c r="E1191" s="248">
        <f>'Resultaat 5'!L84</f>
        <v>0</v>
      </c>
      <c r="F1191" s="138" t="s">
        <v>0</v>
      </c>
      <c r="G1191" s="247">
        <f ca="1">VLOOKUP(C1191,Financiering!$AO$7:$AS$57,5,0)*E1191</f>
        <v>0</v>
      </c>
      <c r="H1191" s="249" t="str">
        <f t="shared" si="18"/>
        <v/>
      </c>
      <c r="I1191" s="136" t="str">
        <f>'Resultaat 5'!$B$2</f>
        <v>Resultaat 5</v>
      </c>
      <c r="J1191" s="138" t="str">
        <f>Deelnemersoverzicht!$C$6</f>
        <v>[wordt door RVO ingevuld]</v>
      </c>
      <c r="K1191" s="259">
        <f>Deelnemersoverzicht!$C$9</f>
        <v>0</v>
      </c>
    </row>
    <row r="1192" spans="1:11" x14ac:dyDescent="0.2">
      <c r="A1192" s="258">
        <f>'Resultaat 5'!B85</f>
        <v>0</v>
      </c>
      <c r="B1192" s="138" t="str">
        <f>IFERROR(VLOOKUP(C1192,Deelnemersoverzicht!$C$16:$G$66,6,0),"")</f>
        <v/>
      </c>
      <c r="C1192" s="138">
        <f>'Resultaat 5'!C85</f>
        <v>0</v>
      </c>
      <c r="D1192" s="247">
        <f>'Resultaat 5'!K85</f>
        <v>0</v>
      </c>
      <c r="E1192" s="248">
        <f>'Resultaat 5'!L85</f>
        <v>0</v>
      </c>
      <c r="F1192" s="138" t="s">
        <v>0</v>
      </c>
      <c r="G1192" s="247">
        <f ca="1">VLOOKUP(C1192,Financiering!$AO$7:$AS$57,5,0)*E1192</f>
        <v>0</v>
      </c>
      <c r="H1192" s="249" t="str">
        <f t="shared" si="18"/>
        <v/>
      </c>
      <c r="I1192" s="136" t="str">
        <f>'Resultaat 5'!$B$2</f>
        <v>Resultaat 5</v>
      </c>
      <c r="J1192" s="138" t="str">
        <f>Deelnemersoverzicht!$C$6</f>
        <v>[wordt door RVO ingevuld]</v>
      </c>
      <c r="K1192" s="259">
        <f>Deelnemersoverzicht!$C$9</f>
        <v>0</v>
      </c>
    </row>
    <row r="1193" spans="1:11" x14ac:dyDescent="0.2">
      <c r="A1193" s="258">
        <f>'Resultaat 5'!B86</f>
        <v>0</v>
      </c>
      <c r="B1193" s="138" t="str">
        <f>IFERROR(VLOOKUP(C1193,Deelnemersoverzicht!$C$16:$G$66,6,0),"")</f>
        <v/>
      </c>
      <c r="C1193" s="138">
        <f>'Resultaat 5'!C86</f>
        <v>0</v>
      </c>
      <c r="D1193" s="247">
        <f>'Resultaat 5'!K86</f>
        <v>0</v>
      </c>
      <c r="E1193" s="248">
        <f>'Resultaat 5'!L86</f>
        <v>0</v>
      </c>
      <c r="F1193" s="138" t="s">
        <v>0</v>
      </c>
      <c r="G1193" s="247">
        <f ca="1">VLOOKUP(C1193,Financiering!$AO$7:$AS$57,5,0)*E1193</f>
        <v>0</v>
      </c>
      <c r="H1193" s="249" t="str">
        <f t="shared" si="18"/>
        <v/>
      </c>
      <c r="I1193" s="136" t="str">
        <f>'Resultaat 5'!$B$2</f>
        <v>Resultaat 5</v>
      </c>
      <c r="J1193" s="138" t="str">
        <f>Deelnemersoverzicht!$C$6</f>
        <v>[wordt door RVO ingevuld]</v>
      </c>
      <c r="K1193" s="259">
        <f>Deelnemersoverzicht!$C$9</f>
        <v>0</v>
      </c>
    </row>
    <row r="1194" spans="1:11" x14ac:dyDescent="0.2">
      <c r="A1194" s="258">
        <f>'Resultaat 5'!B87</f>
        <v>0</v>
      </c>
      <c r="B1194" s="138" t="str">
        <f>IFERROR(VLOOKUP(C1194,Deelnemersoverzicht!$C$16:$G$66,6,0),"")</f>
        <v/>
      </c>
      <c r="C1194" s="138">
        <f>'Resultaat 5'!C87</f>
        <v>0</v>
      </c>
      <c r="D1194" s="247">
        <f>'Resultaat 5'!K87</f>
        <v>0</v>
      </c>
      <c r="E1194" s="248">
        <f>'Resultaat 5'!L87</f>
        <v>0</v>
      </c>
      <c r="F1194" s="138" t="s">
        <v>0</v>
      </c>
      <c r="G1194" s="247">
        <f ca="1">VLOOKUP(C1194,Financiering!$AO$7:$AS$57,5,0)*E1194</f>
        <v>0</v>
      </c>
      <c r="H1194" s="249" t="str">
        <f t="shared" si="18"/>
        <v/>
      </c>
      <c r="I1194" s="136" t="str">
        <f>'Resultaat 5'!$B$2</f>
        <v>Resultaat 5</v>
      </c>
      <c r="J1194" s="138" t="str">
        <f>Deelnemersoverzicht!$C$6</f>
        <v>[wordt door RVO ingevuld]</v>
      </c>
      <c r="K1194" s="259">
        <f>Deelnemersoverzicht!$C$9</f>
        <v>0</v>
      </c>
    </row>
    <row r="1195" spans="1:11" x14ac:dyDescent="0.2">
      <c r="A1195" s="258">
        <f>'Resultaat 5'!B88</f>
        <v>0</v>
      </c>
      <c r="B1195" s="138" t="str">
        <f>IFERROR(VLOOKUP(C1195,Deelnemersoverzicht!$C$16:$G$66,6,0),"")</f>
        <v/>
      </c>
      <c r="C1195" s="138">
        <f>'Resultaat 5'!C88</f>
        <v>0</v>
      </c>
      <c r="D1195" s="247">
        <f>'Resultaat 5'!K88</f>
        <v>0</v>
      </c>
      <c r="E1195" s="248">
        <f>'Resultaat 5'!L88</f>
        <v>0</v>
      </c>
      <c r="F1195" s="138" t="s">
        <v>0</v>
      </c>
      <c r="G1195" s="247">
        <f ca="1">VLOOKUP(C1195,Financiering!$AO$7:$AS$57,5,0)*E1195</f>
        <v>0</v>
      </c>
      <c r="H1195" s="249" t="str">
        <f t="shared" si="18"/>
        <v/>
      </c>
      <c r="I1195" s="136" t="str">
        <f>'Resultaat 5'!$B$2</f>
        <v>Resultaat 5</v>
      </c>
      <c r="J1195" s="138" t="str">
        <f>Deelnemersoverzicht!$C$6</f>
        <v>[wordt door RVO ingevuld]</v>
      </c>
      <c r="K1195" s="259">
        <f>Deelnemersoverzicht!$C$9</f>
        <v>0</v>
      </c>
    </row>
    <row r="1196" spans="1:11" x14ac:dyDescent="0.2">
      <c r="A1196" s="258">
        <f>'Resultaat 5'!B89</f>
        <v>0</v>
      </c>
      <c r="B1196" s="138" t="str">
        <f>IFERROR(VLOOKUP(C1196,Deelnemersoverzicht!$C$16:$G$66,6,0),"")</f>
        <v/>
      </c>
      <c r="C1196" s="138">
        <f>'Resultaat 5'!C89</f>
        <v>0</v>
      </c>
      <c r="D1196" s="247">
        <f>'Resultaat 5'!K89</f>
        <v>0</v>
      </c>
      <c r="E1196" s="248">
        <f>'Resultaat 5'!L89</f>
        <v>0</v>
      </c>
      <c r="F1196" s="138" t="s">
        <v>0</v>
      </c>
      <c r="G1196" s="247">
        <f ca="1">VLOOKUP(C1196,Financiering!$AO$7:$AS$57,5,0)*E1196</f>
        <v>0</v>
      </c>
      <c r="H1196" s="249" t="str">
        <f t="shared" si="18"/>
        <v/>
      </c>
      <c r="I1196" s="136" t="str">
        <f>'Resultaat 5'!$B$2</f>
        <v>Resultaat 5</v>
      </c>
      <c r="J1196" s="138" t="str">
        <f>Deelnemersoverzicht!$C$6</f>
        <v>[wordt door RVO ingevuld]</v>
      </c>
      <c r="K1196" s="259">
        <f>Deelnemersoverzicht!$C$9</f>
        <v>0</v>
      </c>
    </row>
    <row r="1197" spans="1:11" x14ac:dyDescent="0.2">
      <c r="A1197" s="258">
        <f>'Resultaat 5'!B96</f>
        <v>0</v>
      </c>
      <c r="B1197" s="138" t="str">
        <f>IFERROR(VLOOKUP(C1197,Deelnemersoverzicht!$C$16:$G$66,6,0),"")</f>
        <v/>
      </c>
      <c r="C1197" s="138">
        <f>'Resultaat 5'!C96</f>
        <v>0</v>
      </c>
      <c r="D1197" s="247">
        <f>'Resultaat 5'!K96</f>
        <v>0</v>
      </c>
      <c r="E1197" s="248">
        <f>'Resultaat 5'!L96</f>
        <v>0</v>
      </c>
      <c r="F1197" s="138" t="s">
        <v>265</v>
      </c>
      <c r="G1197" s="247">
        <f ca="1">VLOOKUP(C1197,Financiering!$AO$7:$AS$57,5,0)*E1197</f>
        <v>0</v>
      </c>
      <c r="H1197" s="249" t="str">
        <f t="shared" si="18"/>
        <v/>
      </c>
      <c r="I1197" s="136" t="str">
        <f>'Resultaat 5'!$B$2</f>
        <v>Resultaat 5</v>
      </c>
      <c r="J1197" s="138" t="str">
        <f>Deelnemersoverzicht!$C$6</f>
        <v>[wordt door RVO ingevuld]</v>
      </c>
      <c r="K1197" s="259">
        <f>Deelnemersoverzicht!$C$9</f>
        <v>0</v>
      </c>
    </row>
    <row r="1198" spans="1:11" x14ac:dyDescent="0.2">
      <c r="A1198" s="258">
        <f>'Resultaat 5'!B97</f>
        <v>0</v>
      </c>
      <c r="B1198" s="138" t="str">
        <f>IFERROR(VLOOKUP(C1198,Deelnemersoverzicht!$C$16:$G$66,6,0),"")</f>
        <v/>
      </c>
      <c r="C1198" s="138">
        <f>'Resultaat 5'!C97</f>
        <v>0</v>
      </c>
      <c r="D1198" s="247">
        <f>'Resultaat 5'!K97</f>
        <v>0</v>
      </c>
      <c r="E1198" s="248">
        <f>'Resultaat 5'!L97</f>
        <v>0</v>
      </c>
      <c r="F1198" s="138" t="s">
        <v>265</v>
      </c>
      <c r="G1198" s="247">
        <f ca="1">VLOOKUP(C1198,Financiering!$AO$7:$AS$57,5,0)*E1198</f>
        <v>0</v>
      </c>
      <c r="H1198" s="249" t="str">
        <f t="shared" si="18"/>
        <v/>
      </c>
      <c r="I1198" s="136" t="str">
        <f>'Resultaat 5'!$B$2</f>
        <v>Resultaat 5</v>
      </c>
      <c r="J1198" s="138" t="str">
        <f>Deelnemersoverzicht!$C$6</f>
        <v>[wordt door RVO ingevuld]</v>
      </c>
      <c r="K1198" s="259">
        <f>Deelnemersoverzicht!$C$9</f>
        <v>0</v>
      </c>
    </row>
    <row r="1199" spans="1:11" x14ac:dyDescent="0.2">
      <c r="A1199" s="258">
        <f>'Resultaat 5'!B98</f>
        <v>0</v>
      </c>
      <c r="B1199" s="138" t="str">
        <f>IFERROR(VLOOKUP(C1199,Deelnemersoverzicht!$C$16:$G$66,6,0),"")</f>
        <v/>
      </c>
      <c r="C1199" s="138">
        <f>'Resultaat 5'!C98</f>
        <v>0</v>
      </c>
      <c r="D1199" s="247">
        <f>'Resultaat 5'!K98</f>
        <v>0</v>
      </c>
      <c r="E1199" s="248">
        <f>'Resultaat 5'!L98</f>
        <v>0</v>
      </c>
      <c r="F1199" s="138" t="s">
        <v>265</v>
      </c>
      <c r="G1199" s="247">
        <f ca="1">VLOOKUP(C1199,Financiering!$AO$7:$AS$57,5,0)*E1199</f>
        <v>0</v>
      </c>
      <c r="H1199" s="249" t="str">
        <f t="shared" si="18"/>
        <v/>
      </c>
      <c r="I1199" s="136" t="str">
        <f>'Resultaat 5'!$B$2</f>
        <v>Resultaat 5</v>
      </c>
      <c r="J1199" s="138" t="str">
        <f>Deelnemersoverzicht!$C$6</f>
        <v>[wordt door RVO ingevuld]</v>
      </c>
      <c r="K1199" s="259">
        <f>Deelnemersoverzicht!$C$9</f>
        <v>0</v>
      </c>
    </row>
    <row r="1200" spans="1:11" x14ac:dyDescent="0.2">
      <c r="A1200" s="258">
        <f>'Resultaat 5'!B99</f>
        <v>0</v>
      </c>
      <c r="B1200" s="138" t="str">
        <f>IFERROR(VLOOKUP(C1200,Deelnemersoverzicht!$C$16:$G$66,6,0),"")</f>
        <v/>
      </c>
      <c r="C1200" s="138">
        <f>'Resultaat 5'!C99</f>
        <v>0</v>
      </c>
      <c r="D1200" s="247">
        <f>'Resultaat 5'!K99</f>
        <v>0</v>
      </c>
      <c r="E1200" s="248">
        <f>'Resultaat 5'!L99</f>
        <v>0</v>
      </c>
      <c r="F1200" s="138" t="s">
        <v>265</v>
      </c>
      <c r="G1200" s="247">
        <f ca="1">VLOOKUP(C1200,Financiering!$AO$7:$AS$57,5,0)*E1200</f>
        <v>0</v>
      </c>
      <c r="H1200" s="249" t="str">
        <f t="shared" si="18"/>
        <v/>
      </c>
      <c r="I1200" s="136" t="str">
        <f>'Resultaat 5'!$B$2</f>
        <v>Resultaat 5</v>
      </c>
      <c r="J1200" s="138" t="str">
        <f>Deelnemersoverzicht!$C$6</f>
        <v>[wordt door RVO ingevuld]</v>
      </c>
      <c r="K1200" s="259">
        <f>Deelnemersoverzicht!$C$9</f>
        <v>0</v>
      </c>
    </row>
    <row r="1201" spans="1:11" x14ac:dyDescent="0.2">
      <c r="A1201" s="258">
        <f>'Resultaat 5'!B100</f>
        <v>0</v>
      </c>
      <c r="B1201" s="138" t="str">
        <f>IFERROR(VLOOKUP(C1201,Deelnemersoverzicht!$C$16:$G$66,6,0),"")</f>
        <v/>
      </c>
      <c r="C1201" s="138">
        <f>'Resultaat 5'!C100</f>
        <v>0</v>
      </c>
      <c r="D1201" s="247">
        <f>'Resultaat 5'!K100</f>
        <v>0</v>
      </c>
      <c r="E1201" s="248">
        <f>'Resultaat 5'!L100</f>
        <v>0</v>
      </c>
      <c r="F1201" s="138" t="s">
        <v>265</v>
      </c>
      <c r="G1201" s="247">
        <f ca="1">VLOOKUP(C1201,Financiering!$AO$7:$AS$57,5,0)*E1201</f>
        <v>0</v>
      </c>
      <c r="H1201" s="249" t="str">
        <f t="shared" si="18"/>
        <v/>
      </c>
      <c r="I1201" s="136" t="str">
        <f>'Resultaat 5'!$B$2</f>
        <v>Resultaat 5</v>
      </c>
      <c r="J1201" s="138" t="str">
        <f>Deelnemersoverzicht!$C$6</f>
        <v>[wordt door RVO ingevuld]</v>
      </c>
      <c r="K1201" s="259">
        <f>Deelnemersoverzicht!$C$9</f>
        <v>0</v>
      </c>
    </row>
    <row r="1202" spans="1:11" x14ac:dyDescent="0.2">
      <c r="A1202" s="258">
        <f>'Resultaat 5'!B101</f>
        <v>0</v>
      </c>
      <c r="B1202" s="138" t="str">
        <f>IFERROR(VLOOKUP(C1202,Deelnemersoverzicht!$C$16:$G$66,6,0),"")</f>
        <v/>
      </c>
      <c r="C1202" s="138">
        <f>'Resultaat 5'!C101</f>
        <v>0</v>
      </c>
      <c r="D1202" s="247">
        <f>'Resultaat 5'!K101</f>
        <v>0</v>
      </c>
      <c r="E1202" s="248">
        <f>'Resultaat 5'!L101</f>
        <v>0</v>
      </c>
      <c r="F1202" s="138" t="s">
        <v>265</v>
      </c>
      <c r="G1202" s="247">
        <f ca="1">VLOOKUP(C1202,Financiering!$AO$7:$AS$57,5,0)*E1202</f>
        <v>0</v>
      </c>
      <c r="H1202" s="249" t="str">
        <f t="shared" si="18"/>
        <v/>
      </c>
      <c r="I1202" s="136" t="str">
        <f>'Resultaat 5'!$B$2</f>
        <v>Resultaat 5</v>
      </c>
      <c r="J1202" s="138" t="str">
        <f>Deelnemersoverzicht!$C$6</f>
        <v>[wordt door RVO ingevuld]</v>
      </c>
      <c r="K1202" s="259">
        <f>Deelnemersoverzicht!$C$9</f>
        <v>0</v>
      </c>
    </row>
    <row r="1203" spans="1:11" x14ac:dyDescent="0.2">
      <c r="A1203" s="258">
        <f>'Resultaat 5'!B102</f>
        <v>0</v>
      </c>
      <c r="B1203" s="138" t="str">
        <f>IFERROR(VLOOKUP(C1203,Deelnemersoverzicht!$C$16:$G$66,6,0),"")</f>
        <v/>
      </c>
      <c r="C1203" s="138">
        <f>'Resultaat 5'!C102</f>
        <v>0</v>
      </c>
      <c r="D1203" s="247">
        <f>'Resultaat 5'!K102</f>
        <v>0</v>
      </c>
      <c r="E1203" s="248">
        <f>'Resultaat 5'!L102</f>
        <v>0</v>
      </c>
      <c r="F1203" s="138" t="s">
        <v>265</v>
      </c>
      <c r="G1203" s="247">
        <f ca="1">VLOOKUP(C1203,Financiering!$AO$7:$AS$57,5,0)*E1203</f>
        <v>0</v>
      </c>
      <c r="H1203" s="249" t="str">
        <f t="shared" si="18"/>
        <v/>
      </c>
      <c r="I1203" s="136" t="str">
        <f>'Resultaat 5'!$B$2</f>
        <v>Resultaat 5</v>
      </c>
      <c r="J1203" s="138" t="str">
        <f>Deelnemersoverzicht!$C$6</f>
        <v>[wordt door RVO ingevuld]</v>
      </c>
      <c r="K1203" s="259">
        <f>Deelnemersoverzicht!$C$9</f>
        <v>0</v>
      </c>
    </row>
    <row r="1204" spans="1:11" x14ac:dyDescent="0.2">
      <c r="A1204" s="258">
        <f>'Resultaat 5'!B103</f>
        <v>0</v>
      </c>
      <c r="B1204" s="138" t="str">
        <f>IFERROR(VLOOKUP(C1204,Deelnemersoverzicht!$C$16:$G$66,6,0),"")</f>
        <v/>
      </c>
      <c r="C1204" s="138">
        <f>'Resultaat 5'!C103</f>
        <v>0</v>
      </c>
      <c r="D1204" s="247">
        <f>'Resultaat 5'!K103</f>
        <v>0</v>
      </c>
      <c r="E1204" s="248">
        <f>'Resultaat 5'!L103</f>
        <v>0</v>
      </c>
      <c r="F1204" s="138" t="s">
        <v>265</v>
      </c>
      <c r="G1204" s="247">
        <f ca="1">VLOOKUP(C1204,Financiering!$AO$7:$AS$57,5,0)*E1204</f>
        <v>0</v>
      </c>
      <c r="H1204" s="249" t="str">
        <f t="shared" si="18"/>
        <v/>
      </c>
      <c r="I1204" s="136" t="str">
        <f>'Resultaat 5'!$B$2</f>
        <v>Resultaat 5</v>
      </c>
      <c r="J1204" s="138" t="str">
        <f>Deelnemersoverzicht!$C$6</f>
        <v>[wordt door RVO ingevuld]</v>
      </c>
      <c r="K1204" s="259">
        <f>Deelnemersoverzicht!$C$9</f>
        <v>0</v>
      </c>
    </row>
    <row r="1205" spans="1:11" x14ac:dyDescent="0.2">
      <c r="A1205" s="258">
        <f>'Resultaat 5'!B104</f>
        <v>0</v>
      </c>
      <c r="B1205" s="138" t="str">
        <f>IFERROR(VLOOKUP(C1205,Deelnemersoverzicht!$C$16:$G$66,6,0),"")</f>
        <v/>
      </c>
      <c r="C1205" s="138">
        <f>'Resultaat 5'!C104</f>
        <v>0</v>
      </c>
      <c r="D1205" s="247">
        <f>'Resultaat 5'!K104</f>
        <v>0</v>
      </c>
      <c r="E1205" s="248">
        <f>'Resultaat 5'!L104</f>
        <v>0</v>
      </c>
      <c r="F1205" s="138" t="s">
        <v>265</v>
      </c>
      <c r="G1205" s="247">
        <f ca="1">VLOOKUP(C1205,Financiering!$AO$7:$AS$57,5,0)*E1205</f>
        <v>0</v>
      </c>
      <c r="H1205" s="249" t="str">
        <f t="shared" si="18"/>
        <v/>
      </c>
      <c r="I1205" s="136" t="str">
        <f>'Resultaat 5'!$B$2</f>
        <v>Resultaat 5</v>
      </c>
      <c r="J1205" s="138" t="str">
        <f>Deelnemersoverzicht!$C$6</f>
        <v>[wordt door RVO ingevuld]</v>
      </c>
      <c r="K1205" s="259">
        <f>Deelnemersoverzicht!$C$9</f>
        <v>0</v>
      </c>
    </row>
    <row r="1206" spans="1:11" x14ac:dyDescent="0.2">
      <c r="A1206" s="258">
        <f>'Resultaat 5'!B105</f>
        <v>0</v>
      </c>
      <c r="B1206" s="138" t="str">
        <f>IFERROR(VLOOKUP(C1206,Deelnemersoverzicht!$C$16:$G$66,6,0),"")</f>
        <v/>
      </c>
      <c r="C1206" s="138">
        <f>'Resultaat 5'!C105</f>
        <v>0</v>
      </c>
      <c r="D1206" s="247">
        <f>'Resultaat 5'!K105</f>
        <v>0</v>
      </c>
      <c r="E1206" s="248">
        <f>'Resultaat 5'!L105</f>
        <v>0</v>
      </c>
      <c r="F1206" s="138" t="s">
        <v>265</v>
      </c>
      <c r="G1206" s="247">
        <f ca="1">VLOOKUP(C1206,Financiering!$AO$7:$AS$57,5,0)*E1206</f>
        <v>0</v>
      </c>
      <c r="H1206" s="249" t="str">
        <f t="shared" si="18"/>
        <v/>
      </c>
      <c r="I1206" s="136" t="str">
        <f>'Resultaat 5'!$B$2</f>
        <v>Resultaat 5</v>
      </c>
      <c r="J1206" s="138" t="str">
        <f>Deelnemersoverzicht!$C$6</f>
        <v>[wordt door RVO ingevuld]</v>
      </c>
      <c r="K1206" s="259">
        <f>Deelnemersoverzicht!$C$9</f>
        <v>0</v>
      </c>
    </row>
    <row r="1207" spans="1:11" x14ac:dyDescent="0.2">
      <c r="A1207" s="258">
        <f>'Resultaat 5'!B106</f>
        <v>0</v>
      </c>
      <c r="B1207" s="138" t="str">
        <f>IFERROR(VLOOKUP(C1207,Deelnemersoverzicht!$C$16:$G$66,6,0),"")</f>
        <v/>
      </c>
      <c r="C1207" s="138">
        <f>'Resultaat 5'!C106</f>
        <v>0</v>
      </c>
      <c r="D1207" s="247">
        <f>'Resultaat 5'!K106</f>
        <v>0</v>
      </c>
      <c r="E1207" s="248">
        <f>'Resultaat 5'!L106</f>
        <v>0</v>
      </c>
      <c r="F1207" s="138" t="s">
        <v>265</v>
      </c>
      <c r="G1207" s="247">
        <f ca="1">VLOOKUP(C1207,Financiering!$AO$7:$AS$57,5,0)*E1207</f>
        <v>0</v>
      </c>
      <c r="H1207" s="249" t="str">
        <f t="shared" si="18"/>
        <v/>
      </c>
      <c r="I1207" s="136" t="str">
        <f>'Resultaat 5'!$B$2</f>
        <v>Resultaat 5</v>
      </c>
      <c r="J1207" s="138" t="str">
        <f>Deelnemersoverzicht!$C$6</f>
        <v>[wordt door RVO ingevuld]</v>
      </c>
      <c r="K1207" s="259">
        <f>Deelnemersoverzicht!$C$9</f>
        <v>0</v>
      </c>
    </row>
    <row r="1208" spans="1:11" x14ac:dyDescent="0.2">
      <c r="A1208" s="258">
        <f>'Resultaat 5'!B107</f>
        <v>0</v>
      </c>
      <c r="B1208" s="138" t="str">
        <f>IFERROR(VLOOKUP(C1208,Deelnemersoverzicht!$C$16:$G$66,6,0),"")</f>
        <v/>
      </c>
      <c r="C1208" s="138">
        <f>'Resultaat 5'!C107</f>
        <v>0</v>
      </c>
      <c r="D1208" s="247">
        <f>'Resultaat 5'!K107</f>
        <v>0</v>
      </c>
      <c r="E1208" s="248">
        <f>'Resultaat 5'!L107</f>
        <v>0</v>
      </c>
      <c r="F1208" s="138" t="s">
        <v>265</v>
      </c>
      <c r="G1208" s="247">
        <f ca="1">VLOOKUP(C1208,Financiering!$AO$7:$AS$57,5,0)*E1208</f>
        <v>0</v>
      </c>
      <c r="H1208" s="249" t="str">
        <f t="shared" si="18"/>
        <v/>
      </c>
      <c r="I1208" s="136" t="str">
        <f>'Resultaat 5'!$B$2</f>
        <v>Resultaat 5</v>
      </c>
      <c r="J1208" s="138" t="str">
        <f>Deelnemersoverzicht!$C$6</f>
        <v>[wordt door RVO ingevuld]</v>
      </c>
      <c r="K1208" s="259">
        <f>Deelnemersoverzicht!$C$9</f>
        <v>0</v>
      </c>
    </row>
    <row r="1209" spans="1:11" x14ac:dyDescent="0.2">
      <c r="A1209" s="258">
        <f>'Resultaat 5'!B108</f>
        <v>0</v>
      </c>
      <c r="B1209" s="138" t="str">
        <f>IFERROR(VLOOKUP(C1209,Deelnemersoverzicht!$C$16:$G$66,6,0),"")</f>
        <v/>
      </c>
      <c r="C1209" s="138">
        <f>'Resultaat 5'!C108</f>
        <v>0</v>
      </c>
      <c r="D1209" s="247">
        <f>'Resultaat 5'!K108</f>
        <v>0</v>
      </c>
      <c r="E1209" s="248">
        <f>'Resultaat 5'!L108</f>
        <v>0</v>
      </c>
      <c r="F1209" s="138" t="s">
        <v>265</v>
      </c>
      <c r="G1209" s="247">
        <f ca="1">VLOOKUP(C1209,Financiering!$AO$7:$AS$57,5,0)*E1209</f>
        <v>0</v>
      </c>
      <c r="H1209" s="249" t="str">
        <f t="shared" si="18"/>
        <v/>
      </c>
      <c r="I1209" s="136" t="str">
        <f>'Resultaat 5'!$B$2</f>
        <v>Resultaat 5</v>
      </c>
      <c r="J1209" s="138" t="str">
        <f>Deelnemersoverzicht!$C$6</f>
        <v>[wordt door RVO ingevuld]</v>
      </c>
      <c r="K1209" s="259">
        <f>Deelnemersoverzicht!$C$9</f>
        <v>0</v>
      </c>
    </row>
    <row r="1210" spans="1:11" x14ac:dyDescent="0.2">
      <c r="A1210" s="258">
        <f>'Resultaat 5'!B109</f>
        <v>0</v>
      </c>
      <c r="B1210" s="138" t="str">
        <f>IFERROR(VLOOKUP(C1210,Deelnemersoverzicht!$C$16:$G$66,6,0),"")</f>
        <v/>
      </c>
      <c r="C1210" s="138">
        <f>'Resultaat 5'!C109</f>
        <v>0</v>
      </c>
      <c r="D1210" s="247">
        <f>'Resultaat 5'!K109</f>
        <v>0</v>
      </c>
      <c r="E1210" s="248">
        <f>'Resultaat 5'!L109</f>
        <v>0</v>
      </c>
      <c r="F1210" s="138" t="s">
        <v>265</v>
      </c>
      <c r="G1210" s="247">
        <f ca="1">VLOOKUP(C1210,Financiering!$AO$7:$AS$57,5,0)*E1210</f>
        <v>0</v>
      </c>
      <c r="H1210" s="249" t="str">
        <f t="shared" si="18"/>
        <v/>
      </c>
      <c r="I1210" s="136" t="str">
        <f>'Resultaat 5'!$B$2</f>
        <v>Resultaat 5</v>
      </c>
      <c r="J1210" s="138" t="str">
        <f>Deelnemersoverzicht!$C$6</f>
        <v>[wordt door RVO ingevuld]</v>
      </c>
      <c r="K1210" s="259">
        <f>Deelnemersoverzicht!$C$9</f>
        <v>0</v>
      </c>
    </row>
    <row r="1211" spans="1:11" x14ac:dyDescent="0.2">
      <c r="A1211" s="258">
        <f>'Resultaat 5'!B110</f>
        <v>0</v>
      </c>
      <c r="B1211" s="138" t="str">
        <f>IFERROR(VLOOKUP(C1211,Deelnemersoverzicht!$C$16:$G$66,6,0),"")</f>
        <v/>
      </c>
      <c r="C1211" s="138">
        <f>'Resultaat 5'!C110</f>
        <v>0</v>
      </c>
      <c r="D1211" s="247">
        <f>'Resultaat 5'!K110</f>
        <v>0</v>
      </c>
      <c r="E1211" s="248">
        <f>'Resultaat 5'!L110</f>
        <v>0</v>
      </c>
      <c r="F1211" s="138" t="s">
        <v>265</v>
      </c>
      <c r="G1211" s="247">
        <f ca="1">VLOOKUP(C1211,Financiering!$AO$7:$AS$57,5,0)*E1211</f>
        <v>0</v>
      </c>
      <c r="H1211" s="249" t="str">
        <f t="shared" si="18"/>
        <v/>
      </c>
      <c r="I1211" s="136" t="str">
        <f>'Resultaat 5'!$B$2</f>
        <v>Resultaat 5</v>
      </c>
      <c r="J1211" s="138" t="str">
        <f>Deelnemersoverzicht!$C$6</f>
        <v>[wordt door RVO ingevuld]</v>
      </c>
      <c r="K1211" s="259">
        <f>Deelnemersoverzicht!$C$9</f>
        <v>0</v>
      </c>
    </row>
    <row r="1212" spans="1:11" x14ac:dyDescent="0.2">
      <c r="A1212" s="258">
        <f>'Resultaat 5'!B111</f>
        <v>0</v>
      </c>
      <c r="B1212" s="138" t="str">
        <f>IFERROR(VLOOKUP(C1212,Deelnemersoverzicht!$C$16:$G$66,6,0),"")</f>
        <v/>
      </c>
      <c r="C1212" s="138">
        <f>'Resultaat 5'!C111</f>
        <v>0</v>
      </c>
      <c r="D1212" s="247">
        <f>'Resultaat 5'!K111</f>
        <v>0</v>
      </c>
      <c r="E1212" s="248">
        <f>'Resultaat 5'!L111</f>
        <v>0</v>
      </c>
      <c r="F1212" s="138" t="s">
        <v>265</v>
      </c>
      <c r="G1212" s="247">
        <f ca="1">VLOOKUP(C1212,Financiering!$AO$7:$AS$57,5,0)*E1212</f>
        <v>0</v>
      </c>
      <c r="H1212" s="249" t="str">
        <f t="shared" si="18"/>
        <v/>
      </c>
      <c r="I1212" s="136" t="str">
        <f>'Resultaat 5'!$B$2</f>
        <v>Resultaat 5</v>
      </c>
      <c r="J1212" s="138" t="str">
        <f>Deelnemersoverzicht!$C$6</f>
        <v>[wordt door RVO ingevuld]</v>
      </c>
      <c r="K1212" s="259">
        <f>Deelnemersoverzicht!$C$9</f>
        <v>0</v>
      </c>
    </row>
    <row r="1213" spans="1:11" x14ac:dyDescent="0.2">
      <c r="A1213" s="258">
        <f>'Resultaat 5'!B112</f>
        <v>0</v>
      </c>
      <c r="B1213" s="138" t="str">
        <f>IFERROR(VLOOKUP(C1213,Deelnemersoverzicht!$C$16:$G$66,6,0),"")</f>
        <v/>
      </c>
      <c r="C1213" s="138">
        <f>'Resultaat 5'!C112</f>
        <v>0</v>
      </c>
      <c r="D1213" s="247">
        <f>'Resultaat 5'!K112</f>
        <v>0</v>
      </c>
      <c r="E1213" s="248">
        <f>'Resultaat 5'!L112</f>
        <v>0</v>
      </c>
      <c r="F1213" s="138" t="s">
        <v>265</v>
      </c>
      <c r="G1213" s="247">
        <f ca="1">VLOOKUP(C1213,Financiering!$AO$7:$AS$57,5,0)*E1213</f>
        <v>0</v>
      </c>
      <c r="H1213" s="249" t="str">
        <f t="shared" si="18"/>
        <v/>
      </c>
      <c r="I1213" s="136" t="str">
        <f>'Resultaat 5'!$B$2</f>
        <v>Resultaat 5</v>
      </c>
      <c r="J1213" s="138" t="str">
        <f>Deelnemersoverzicht!$C$6</f>
        <v>[wordt door RVO ingevuld]</v>
      </c>
      <c r="K1213" s="259">
        <f>Deelnemersoverzicht!$C$9</f>
        <v>0</v>
      </c>
    </row>
    <row r="1214" spans="1:11" x14ac:dyDescent="0.2">
      <c r="A1214" s="258">
        <f>'Resultaat 5'!B113</f>
        <v>0</v>
      </c>
      <c r="B1214" s="138" t="str">
        <f>IFERROR(VLOOKUP(C1214,Deelnemersoverzicht!$C$16:$G$66,6,0),"")</f>
        <v/>
      </c>
      <c r="C1214" s="138">
        <f>'Resultaat 5'!C113</f>
        <v>0</v>
      </c>
      <c r="D1214" s="247">
        <f>'Resultaat 5'!K113</f>
        <v>0</v>
      </c>
      <c r="E1214" s="248">
        <f>'Resultaat 5'!L113</f>
        <v>0</v>
      </c>
      <c r="F1214" s="138" t="s">
        <v>265</v>
      </c>
      <c r="G1214" s="247">
        <f ca="1">VLOOKUP(C1214,Financiering!$AO$7:$AS$57,5,0)*E1214</f>
        <v>0</v>
      </c>
      <c r="H1214" s="249" t="str">
        <f t="shared" si="18"/>
        <v/>
      </c>
      <c r="I1214" s="136" t="str">
        <f>'Resultaat 5'!$B$2</f>
        <v>Resultaat 5</v>
      </c>
      <c r="J1214" s="138" t="str">
        <f>Deelnemersoverzicht!$C$6</f>
        <v>[wordt door RVO ingevuld]</v>
      </c>
      <c r="K1214" s="259">
        <f>Deelnemersoverzicht!$C$9</f>
        <v>0</v>
      </c>
    </row>
    <row r="1215" spans="1:11" x14ac:dyDescent="0.2">
      <c r="A1215" s="258">
        <f>'Resultaat 5'!B114</f>
        <v>0</v>
      </c>
      <c r="B1215" s="138" t="str">
        <f>IFERROR(VLOOKUP(C1215,Deelnemersoverzicht!$C$16:$G$66,6,0),"")</f>
        <v/>
      </c>
      <c r="C1215" s="138">
        <f>'Resultaat 5'!C114</f>
        <v>0</v>
      </c>
      <c r="D1215" s="247">
        <f>'Resultaat 5'!K114</f>
        <v>0</v>
      </c>
      <c r="E1215" s="248">
        <f>'Resultaat 5'!L114</f>
        <v>0</v>
      </c>
      <c r="F1215" s="138" t="s">
        <v>265</v>
      </c>
      <c r="G1215" s="247">
        <f ca="1">VLOOKUP(C1215,Financiering!$AO$7:$AS$57,5,0)*E1215</f>
        <v>0</v>
      </c>
      <c r="H1215" s="249" t="str">
        <f t="shared" si="18"/>
        <v/>
      </c>
      <c r="I1215" s="136" t="str">
        <f>'Resultaat 5'!$B$2</f>
        <v>Resultaat 5</v>
      </c>
      <c r="J1215" s="138" t="str">
        <f>Deelnemersoverzicht!$C$6</f>
        <v>[wordt door RVO ingevuld]</v>
      </c>
      <c r="K1215" s="259">
        <f>Deelnemersoverzicht!$C$9</f>
        <v>0</v>
      </c>
    </row>
    <row r="1216" spans="1:11" x14ac:dyDescent="0.2">
      <c r="A1216" s="258">
        <f>'Resultaat 5'!B115</f>
        <v>0</v>
      </c>
      <c r="B1216" s="138" t="str">
        <f>IFERROR(VLOOKUP(C1216,Deelnemersoverzicht!$C$16:$G$66,6,0),"")</f>
        <v/>
      </c>
      <c r="C1216" s="138">
        <f>'Resultaat 5'!C115</f>
        <v>0</v>
      </c>
      <c r="D1216" s="247">
        <f>'Resultaat 5'!K115</f>
        <v>0</v>
      </c>
      <c r="E1216" s="248">
        <f>'Resultaat 5'!L115</f>
        <v>0</v>
      </c>
      <c r="F1216" s="138" t="s">
        <v>265</v>
      </c>
      <c r="G1216" s="247">
        <f ca="1">VLOOKUP(C1216,Financiering!$AO$7:$AS$57,5,0)*E1216</f>
        <v>0</v>
      </c>
      <c r="H1216" s="249" t="str">
        <f t="shared" si="18"/>
        <v/>
      </c>
      <c r="I1216" s="136" t="str">
        <f>'Resultaat 5'!$B$2</f>
        <v>Resultaat 5</v>
      </c>
      <c r="J1216" s="138" t="str">
        <f>Deelnemersoverzicht!$C$6</f>
        <v>[wordt door RVO ingevuld]</v>
      </c>
      <c r="K1216" s="259">
        <f>Deelnemersoverzicht!$C$9</f>
        <v>0</v>
      </c>
    </row>
    <row r="1217" spans="1:11" x14ac:dyDescent="0.2">
      <c r="A1217" s="258">
        <f>'Resultaat 5'!B116</f>
        <v>0</v>
      </c>
      <c r="B1217" s="138" t="str">
        <f>IFERROR(VLOOKUP(C1217,Deelnemersoverzicht!$C$16:$G$66,6,0),"")</f>
        <v/>
      </c>
      <c r="C1217" s="138">
        <f>'Resultaat 5'!C116</f>
        <v>0</v>
      </c>
      <c r="D1217" s="247">
        <f>'Resultaat 5'!K116</f>
        <v>0</v>
      </c>
      <c r="E1217" s="248">
        <f>'Resultaat 5'!L116</f>
        <v>0</v>
      </c>
      <c r="F1217" s="138" t="s">
        <v>265</v>
      </c>
      <c r="G1217" s="247">
        <f ca="1">VLOOKUP(C1217,Financiering!$AO$7:$AS$57,5,0)*E1217</f>
        <v>0</v>
      </c>
      <c r="H1217" s="249" t="str">
        <f t="shared" si="18"/>
        <v/>
      </c>
      <c r="I1217" s="136" t="str">
        <f>'Resultaat 5'!$B$2</f>
        <v>Resultaat 5</v>
      </c>
      <c r="J1217" s="138" t="str">
        <f>Deelnemersoverzicht!$C$6</f>
        <v>[wordt door RVO ingevuld]</v>
      </c>
      <c r="K1217" s="259">
        <f>Deelnemersoverzicht!$C$9</f>
        <v>0</v>
      </c>
    </row>
    <row r="1218" spans="1:11" x14ac:dyDescent="0.2">
      <c r="A1218" s="258">
        <f>'Resultaat 5'!B117</f>
        <v>0</v>
      </c>
      <c r="B1218" s="138" t="str">
        <f>IFERROR(VLOOKUP(C1218,Deelnemersoverzicht!$C$16:$G$66,6,0),"")</f>
        <v/>
      </c>
      <c r="C1218" s="138">
        <f>'Resultaat 5'!C117</f>
        <v>0</v>
      </c>
      <c r="D1218" s="247">
        <f>'Resultaat 5'!K117</f>
        <v>0</v>
      </c>
      <c r="E1218" s="248">
        <f>'Resultaat 5'!L117</f>
        <v>0</v>
      </c>
      <c r="F1218" s="138" t="s">
        <v>265</v>
      </c>
      <c r="G1218" s="247">
        <f ca="1">VLOOKUP(C1218,Financiering!$AO$7:$AS$57,5,0)*E1218</f>
        <v>0</v>
      </c>
      <c r="H1218" s="249" t="str">
        <f t="shared" ref="H1218:H1281" si="19">IFERROR((HLOOKUP(D1218,$O$1:$R$52,VLOOKUP(C1218,$M$2:$R$52,2,0)+1,0)*E1218),"")</f>
        <v/>
      </c>
      <c r="I1218" s="136" t="str">
        <f>'Resultaat 5'!$B$2</f>
        <v>Resultaat 5</v>
      </c>
      <c r="J1218" s="138" t="str">
        <f>Deelnemersoverzicht!$C$6</f>
        <v>[wordt door RVO ingevuld]</v>
      </c>
      <c r="K1218" s="259">
        <f>Deelnemersoverzicht!$C$9</f>
        <v>0</v>
      </c>
    </row>
    <row r="1219" spans="1:11" x14ac:dyDescent="0.2">
      <c r="A1219" s="258">
        <f>'Resultaat 5'!B118</f>
        <v>0</v>
      </c>
      <c r="B1219" s="138" t="str">
        <f>IFERROR(VLOOKUP(C1219,Deelnemersoverzicht!$C$16:$G$66,6,0),"")</f>
        <v/>
      </c>
      <c r="C1219" s="138">
        <f>'Resultaat 5'!C118</f>
        <v>0</v>
      </c>
      <c r="D1219" s="247">
        <f>'Resultaat 5'!K118</f>
        <v>0</v>
      </c>
      <c r="E1219" s="248">
        <f>'Resultaat 5'!L118</f>
        <v>0</v>
      </c>
      <c r="F1219" s="138" t="s">
        <v>265</v>
      </c>
      <c r="G1219" s="247">
        <f ca="1">VLOOKUP(C1219,Financiering!$AO$7:$AS$57,5,0)*E1219</f>
        <v>0</v>
      </c>
      <c r="H1219" s="249" t="str">
        <f t="shared" si="19"/>
        <v/>
      </c>
      <c r="I1219" s="136" t="str">
        <f>'Resultaat 5'!$B$2</f>
        <v>Resultaat 5</v>
      </c>
      <c r="J1219" s="138" t="str">
        <f>Deelnemersoverzicht!$C$6</f>
        <v>[wordt door RVO ingevuld]</v>
      </c>
      <c r="K1219" s="259">
        <f>Deelnemersoverzicht!$C$9</f>
        <v>0</v>
      </c>
    </row>
    <row r="1220" spans="1:11" x14ac:dyDescent="0.2">
      <c r="A1220" s="258">
        <f>'Resultaat 5'!B119</f>
        <v>0</v>
      </c>
      <c r="B1220" s="138" t="str">
        <f>IFERROR(VLOOKUP(C1220,Deelnemersoverzicht!$C$16:$G$66,6,0),"")</f>
        <v/>
      </c>
      <c r="C1220" s="138">
        <f>'Resultaat 5'!C119</f>
        <v>0</v>
      </c>
      <c r="D1220" s="247">
        <f>'Resultaat 5'!K119</f>
        <v>0</v>
      </c>
      <c r="E1220" s="248">
        <f>'Resultaat 5'!L119</f>
        <v>0</v>
      </c>
      <c r="F1220" s="138" t="s">
        <v>265</v>
      </c>
      <c r="G1220" s="247">
        <f ca="1">VLOOKUP(C1220,Financiering!$AO$7:$AS$57,5,0)*E1220</f>
        <v>0</v>
      </c>
      <c r="H1220" s="249" t="str">
        <f t="shared" si="19"/>
        <v/>
      </c>
      <c r="I1220" s="136" t="str">
        <f>'Resultaat 5'!$B$2</f>
        <v>Resultaat 5</v>
      </c>
      <c r="J1220" s="138" t="str">
        <f>Deelnemersoverzicht!$C$6</f>
        <v>[wordt door RVO ingevuld]</v>
      </c>
      <c r="K1220" s="259">
        <f>Deelnemersoverzicht!$C$9</f>
        <v>0</v>
      </c>
    </row>
    <row r="1221" spans="1:11" x14ac:dyDescent="0.2">
      <c r="A1221" s="258">
        <f>'Resultaat 5'!B120</f>
        <v>0</v>
      </c>
      <c r="B1221" s="138" t="str">
        <f>IFERROR(VLOOKUP(C1221,Deelnemersoverzicht!$C$16:$G$66,6,0),"")</f>
        <v/>
      </c>
      <c r="C1221" s="138">
        <f>'Resultaat 5'!C120</f>
        <v>0</v>
      </c>
      <c r="D1221" s="247">
        <f>'Resultaat 5'!K120</f>
        <v>0</v>
      </c>
      <c r="E1221" s="248">
        <f>'Resultaat 5'!L120</f>
        <v>0</v>
      </c>
      <c r="F1221" s="138" t="s">
        <v>265</v>
      </c>
      <c r="G1221" s="247">
        <f ca="1">VLOOKUP(C1221,Financiering!$AO$7:$AS$57,5,0)*E1221</f>
        <v>0</v>
      </c>
      <c r="H1221" s="249" t="str">
        <f t="shared" si="19"/>
        <v/>
      </c>
      <c r="I1221" s="136" t="str">
        <f>'Resultaat 5'!$B$2</f>
        <v>Resultaat 5</v>
      </c>
      <c r="J1221" s="138" t="str">
        <f>Deelnemersoverzicht!$C$6</f>
        <v>[wordt door RVO ingevuld]</v>
      </c>
      <c r="K1221" s="259">
        <f>Deelnemersoverzicht!$C$9</f>
        <v>0</v>
      </c>
    </row>
    <row r="1222" spans="1:11" x14ac:dyDescent="0.2">
      <c r="A1222" s="258">
        <f>'Resultaat 5'!B121</f>
        <v>0</v>
      </c>
      <c r="B1222" s="138" t="str">
        <f>IFERROR(VLOOKUP(C1222,Deelnemersoverzicht!$C$16:$G$66,6,0),"")</f>
        <v/>
      </c>
      <c r="C1222" s="138">
        <f>'Resultaat 5'!C121</f>
        <v>0</v>
      </c>
      <c r="D1222" s="247">
        <f>'Resultaat 5'!K121</f>
        <v>0</v>
      </c>
      <c r="E1222" s="248">
        <f>'Resultaat 5'!L121</f>
        <v>0</v>
      </c>
      <c r="F1222" s="138" t="s">
        <v>265</v>
      </c>
      <c r="G1222" s="247">
        <f ca="1">VLOOKUP(C1222,Financiering!$AO$7:$AS$57,5,0)*E1222</f>
        <v>0</v>
      </c>
      <c r="H1222" s="249" t="str">
        <f t="shared" si="19"/>
        <v/>
      </c>
      <c r="I1222" s="136" t="str">
        <f>'Resultaat 5'!$B$2</f>
        <v>Resultaat 5</v>
      </c>
      <c r="J1222" s="138" t="str">
        <f>Deelnemersoverzicht!$C$6</f>
        <v>[wordt door RVO ingevuld]</v>
      </c>
      <c r="K1222" s="259">
        <f>Deelnemersoverzicht!$C$9</f>
        <v>0</v>
      </c>
    </row>
    <row r="1223" spans="1:11" x14ac:dyDescent="0.2">
      <c r="A1223" s="258">
        <f>'Resultaat 5'!B122</f>
        <v>0</v>
      </c>
      <c r="B1223" s="138" t="str">
        <f>IFERROR(VLOOKUP(C1223,Deelnemersoverzicht!$C$16:$G$66,6,0),"")</f>
        <v/>
      </c>
      <c r="C1223" s="138">
        <f>'Resultaat 5'!C122</f>
        <v>0</v>
      </c>
      <c r="D1223" s="247">
        <f>'Resultaat 5'!K122</f>
        <v>0</v>
      </c>
      <c r="E1223" s="248">
        <f>'Resultaat 5'!L122</f>
        <v>0</v>
      </c>
      <c r="F1223" s="138" t="s">
        <v>265</v>
      </c>
      <c r="G1223" s="247">
        <f ca="1">VLOOKUP(C1223,Financiering!$AO$7:$AS$57,5,0)*E1223</f>
        <v>0</v>
      </c>
      <c r="H1223" s="249" t="str">
        <f t="shared" si="19"/>
        <v/>
      </c>
      <c r="I1223" s="136" t="str">
        <f>'Resultaat 5'!$B$2</f>
        <v>Resultaat 5</v>
      </c>
      <c r="J1223" s="138" t="str">
        <f>Deelnemersoverzicht!$C$6</f>
        <v>[wordt door RVO ingevuld]</v>
      </c>
      <c r="K1223" s="259">
        <f>Deelnemersoverzicht!$C$9</f>
        <v>0</v>
      </c>
    </row>
    <row r="1224" spans="1:11" x14ac:dyDescent="0.2">
      <c r="A1224" s="258">
        <f>'Resultaat 5'!B123</f>
        <v>0</v>
      </c>
      <c r="B1224" s="138" t="str">
        <f>IFERROR(VLOOKUP(C1224,Deelnemersoverzicht!$C$16:$G$66,6,0),"")</f>
        <v/>
      </c>
      <c r="C1224" s="138">
        <f>'Resultaat 5'!C123</f>
        <v>0</v>
      </c>
      <c r="D1224" s="247">
        <f>'Resultaat 5'!K123</f>
        <v>0</v>
      </c>
      <c r="E1224" s="248">
        <f>'Resultaat 5'!L123</f>
        <v>0</v>
      </c>
      <c r="F1224" s="138" t="s">
        <v>265</v>
      </c>
      <c r="G1224" s="247">
        <f ca="1">VLOOKUP(C1224,Financiering!$AO$7:$AS$57,5,0)*E1224</f>
        <v>0</v>
      </c>
      <c r="H1224" s="249" t="str">
        <f t="shared" si="19"/>
        <v/>
      </c>
      <c r="I1224" s="136" t="str">
        <f>'Resultaat 5'!$B$2</f>
        <v>Resultaat 5</v>
      </c>
      <c r="J1224" s="138" t="str">
        <f>Deelnemersoverzicht!$C$6</f>
        <v>[wordt door RVO ingevuld]</v>
      </c>
      <c r="K1224" s="259">
        <f>Deelnemersoverzicht!$C$9</f>
        <v>0</v>
      </c>
    </row>
    <row r="1225" spans="1:11" x14ac:dyDescent="0.2">
      <c r="A1225" s="258">
        <f>'Resultaat 5'!B124</f>
        <v>0</v>
      </c>
      <c r="B1225" s="138" t="str">
        <f>IFERROR(VLOOKUP(C1225,Deelnemersoverzicht!$C$16:$G$66,6,0),"")</f>
        <v/>
      </c>
      <c r="C1225" s="138">
        <f>'Resultaat 5'!C124</f>
        <v>0</v>
      </c>
      <c r="D1225" s="247">
        <f>'Resultaat 5'!K124</f>
        <v>0</v>
      </c>
      <c r="E1225" s="248">
        <f>'Resultaat 5'!L124</f>
        <v>0</v>
      </c>
      <c r="F1225" s="138" t="s">
        <v>265</v>
      </c>
      <c r="G1225" s="247">
        <f ca="1">VLOOKUP(C1225,Financiering!$AO$7:$AS$57,5,0)*E1225</f>
        <v>0</v>
      </c>
      <c r="H1225" s="249" t="str">
        <f t="shared" si="19"/>
        <v/>
      </c>
      <c r="I1225" s="136" t="str">
        <f>'Resultaat 5'!$B$2</f>
        <v>Resultaat 5</v>
      </c>
      <c r="J1225" s="138" t="str">
        <f>Deelnemersoverzicht!$C$6</f>
        <v>[wordt door RVO ingevuld]</v>
      </c>
      <c r="K1225" s="259">
        <f>Deelnemersoverzicht!$C$9</f>
        <v>0</v>
      </c>
    </row>
    <row r="1226" spans="1:11" x14ac:dyDescent="0.2">
      <c r="A1226" s="258">
        <f>'Resultaat 5'!B125</f>
        <v>0</v>
      </c>
      <c r="B1226" s="138" t="str">
        <f>IFERROR(VLOOKUP(C1226,Deelnemersoverzicht!$C$16:$G$66,6,0),"")</f>
        <v/>
      </c>
      <c r="C1226" s="138">
        <f>'Resultaat 5'!C125</f>
        <v>0</v>
      </c>
      <c r="D1226" s="247">
        <f>'Resultaat 5'!K125</f>
        <v>0</v>
      </c>
      <c r="E1226" s="248">
        <f>'Resultaat 5'!L125</f>
        <v>0</v>
      </c>
      <c r="F1226" s="138" t="s">
        <v>265</v>
      </c>
      <c r="G1226" s="247">
        <f ca="1">VLOOKUP(C1226,Financiering!$AO$7:$AS$57,5,0)*E1226</f>
        <v>0</v>
      </c>
      <c r="H1226" s="249" t="str">
        <f t="shared" si="19"/>
        <v/>
      </c>
      <c r="I1226" s="136" t="str">
        <f>'Resultaat 5'!$B$2</f>
        <v>Resultaat 5</v>
      </c>
      <c r="J1226" s="138" t="str">
        <f>Deelnemersoverzicht!$C$6</f>
        <v>[wordt door RVO ingevuld]</v>
      </c>
      <c r="K1226" s="259">
        <f>Deelnemersoverzicht!$C$9</f>
        <v>0</v>
      </c>
    </row>
    <row r="1227" spans="1:11" x14ac:dyDescent="0.2">
      <c r="A1227" s="258">
        <f>'Resultaat 5'!B126</f>
        <v>0</v>
      </c>
      <c r="B1227" s="138" t="str">
        <f>IFERROR(VLOOKUP(C1227,Deelnemersoverzicht!$C$16:$G$66,6,0),"")</f>
        <v/>
      </c>
      <c r="C1227" s="138">
        <f>'Resultaat 5'!C126</f>
        <v>0</v>
      </c>
      <c r="D1227" s="247">
        <f>'Resultaat 5'!K126</f>
        <v>0</v>
      </c>
      <c r="E1227" s="248">
        <f>'Resultaat 5'!L126</f>
        <v>0</v>
      </c>
      <c r="F1227" s="138" t="s">
        <v>265</v>
      </c>
      <c r="G1227" s="247">
        <f ca="1">VLOOKUP(C1227,Financiering!$AO$7:$AS$57,5,0)*E1227</f>
        <v>0</v>
      </c>
      <c r="H1227" s="249" t="str">
        <f t="shared" si="19"/>
        <v/>
      </c>
      <c r="I1227" s="136" t="str">
        <f>'Resultaat 5'!$B$2</f>
        <v>Resultaat 5</v>
      </c>
      <c r="J1227" s="138" t="str">
        <f>Deelnemersoverzicht!$C$6</f>
        <v>[wordt door RVO ingevuld]</v>
      </c>
      <c r="K1227" s="259">
        <f>Deelnemersoverzicht!$C$9</f>
        <v>0</v>
      </c>
    </row>
    <row r="1228" spans="1:11" x14ac:dyDescent="0.2">
      <c r="A1228" s="258">
        <f>'Resultaat 5'!B127</f>
        <v>0</v>
      </c>
      <c r="B1228" s="138" t="str">
        <f>IFERROR(VLOOKUP(C1228,Deelnemersoverzicht!$C$16:$G$66,6,0),"")</f>
        <v/>
      </c>
      <c r="C1228" s="138">
        <f>'Resultaat 5'!C127</f>
        <v>0</v>
      </c>
      <c r="D1228" s="247">
        <f>'Resultaat 5'!K127</f>
        <v>0</v>
      </c>
      <c r="E1228" s="248">
        <f>'Resultaat 5'!L127</f>
        <v>0</v>
      </c>
      <c r="F1228" s="138" t="s">
        <v>265</v>
      </c>
      <c r="G1228" s="247">
        <f ca="1">VLOOKUP(C1228,Financiering!$AO$7:$AS$57,5,0)*E1228</f>
        <v>0</v>
      </c>
      <c r="H1228" s="249" t="str">
        <f t="shared" si="19"/>
        <v/>
      </c>
      <c r="I1228" s="136" t="str">
        <f>'Resultaat 5'!$B$2</f>
        <v>Resultaat 5</v>
      </c>
      <c r="J1228" s="138" t="str">
        <f>Deelnemersoverzicht!$C$6</f>
        <v>[wordt door RVO ingevuld]</v>
      </c>
      <c r="K1228" s="259">
        <f>Deelnemersoverzicht!$C$9</f>
        <v>0</v>
      </c>
    </row>
    <row r="1229" spans="1:11" x14ac:dyDescent="0.2">
      <c r="A1229" s="258">
        <f>'Resultaat 5'!B128</f>
        <v>0</v>
      </c>
      <c r="B1229" s="138" t="str">
        <f>IFERROR(VLOOKUP(C1229,Deelnemersoverzicht!$C$16:$G$66,6,0),"")</f>
        <v/>
      </c>
      <c r="C1229" s="138">
        <f>'Resultaat 5'!C128</f>
        <v>0</v>
      </c>
      <c r="D1229" s="247">
        <f>'Resultaat 5'!K128</f>
        <v>0</v>
      </c>
      <c r="E1229" s="248">
        <f>'Resultaat 5'!L128</f>
        <v>0</v>
      </c>
      <c r="F1229" s="138" t="s">
        <v>265</v>
      </c>
      <c r="G1229" s="247">
        <f ca="1">VLOOKUP(C1229,Financiering!$AO$7:$AS$57,5,0)*E1229</f>
        <v>0</v>
      </c>
      <c r="H1229" s="249" t="str">
        <f t="shared" si="19"/>
        <v/>
      </c>
      <c r="I1229" s="136" t="str">
        <f>'Resultaat 5'!$B$2</f>
        <v>Resultaat 5</v>
      </c>
      <c r="J1229" s="138" t="str">
        <f>Deelnemersoverzicht!$C$6</f>
        <v>[wordt door RVO ingevuld]</v>
      </c>
      <c r="K1229" s="259">
        <f>Deelnemersoverzicht!$C$9</f>
        <v>0</v>
      </c>
    </row>
    <row r="1230" spans="1:11" x14ac:dyDescent="0.2">
      <c r="A1230" s="258">
        <f>'Resultaat 5'!B129</f>
        <v>0</v>
      </c>
      <c r="B1230" s="138" t="str">
        <f>IFERROR(VLOOKUP(C1230,Deelnemersoverzicht!$C$16:$G$66,6,0),"")</f>
        <v/>
      </c>
      <c r="C1230" s="138">
        <f>'Resultaat 5'!C129</f>
        <v>0</v>
      </c>
      <c r="D1230" s="247">
        <f>'Resultaat 5'!K129</f>
        <v>0</v>
      </c>
      <c r="E1230" s="248">
        <f>'Resultaat 5'!L129</f>
        <v>0</v>
      </c>
      <c r="F1230" s="138" t="s">
        <v>265</v>
      </c>
      <c r="G1230" s="247">
        <f ca="1">VLOOKUP(C1230,Financiering!$AO$7:$AS$57,5,0)*E1230</f>
        <v>0</v>
      </c>
      <c r="H1230" s="249" t="str">
        <f t="shared" si="19"/>
        <v/>
      </c>
      <c r="I1230" s="136" t="str">
        <f>'Resultaat 5'!$B$2</f>
        <v>Resultaat 5</v>
      </c>
      <c r="J1230" s="138" t="str">
        <f>Deelnemersoverzicht!$C$6</f>
        <v>[wordt door RVO ingevuld]</v>
      </c>
      <c r="K1230" s="259">
        <f>Deelnemersoverzicht!$C$9</f>
        <v>0</v>
      </c>
    </row>
    <row r="1231" spans="1:11" x14ac:dyDescent="0.2">
      <c r="A1231" s="258">
        <f>'Resultaat 5'!B130</f>
        <v>0</v>
      </c>
      <c r="B1231" s="138" t="str">
        <f>IFERROR(VLOOKUP(C1231,Deelnemersoverzicht!$C$16:$G$66,6,0),"")</f>
        <v/>
      </c>
      <c r="C1231" s="138">
        <f>'Resultaat 5'!C130</f>
        <v>0</v>
      </c>
      <c r="D1231" s="247">
        <f>'Resultaat 5'!K130</f>
        <v>0</v>
      </c>
      <c r="E1231" s="248">
        <f>'Resultaat 5'!L130</f>
        <v>0</v>
      </c>
      <c r="F1231" s="138" t="s">
        <v>265</v>
      </c>
      <c r="G1231" s="247">
        <f ca="1">VLOOKUP(C1231,Financiering!$AO$7:$AS$57,5,0)*E1231</f>
        <v>0</v>
      </c>
      <c r="H1231" s="249" t="str">
        <f t="shared" si="19"/>
        <v/>
      </c>
      <c r="I1231" s="136" t="str">
        <f>'Resultaat 5'!$B$2</f>
        <v>Resultaat 5</v>
      </c>
      <c r="J1231" s="138" t="str">
        <f>Deelnemersoverzicht!$C$6</f>
        <v>[wordt door RVO ingevuld]</v>
      </c>
      <c r="K1231" s="259">
        <f>Deelnemersoverzicht!$C$9</f>
        <v>0</v>
      </c>
    </row>
    <row r="1232" spans="1:11" x14ac:dyDescent="0.2">
      <c r="A1232" s="258">
        <f>'Resultaat 5'!B131</f>
        <v>0</v>
      </c>
      <c r="B1232" s="138" t="str">
        <f>IFERROR(VLOOKUP(C1232,Deelnemersoverzicht!$C$16:$G$66,6,0),"")</f>
        <v/>
      </c>
      <c r="C1232" s="138">
        <f>'Resultaat 5'!C131</f>
        <v>0</v>
      </c>
      <c r="D1232" s="247">
        <f>'Resultaat 5'!K131</f>
        <v>0</v>
      </c>
      <c r="E1232" s="248">
        <f>'Resultaat 5'!L131</f>
        <v>0</v>
      </c>
      <c r="F1232" s="138" t="s">
        <v>265</v>
      </c>
      <c r="G1232" s="247">
        <f ca="1">VLOOKUP(C1232,Financiering!$AO$7:$AS$57,5,0)*E1232</f>
        <v>0</v>
      </c>
      <c r="H1232" s="249" t="str">
        <f t="shared" si="19"/>
        <v/>
      </c>
      <c r="I1232" s="136" t="str">
        <f>'Resultaat 5'!$B$2</f>
        <v>Resultaat 5</v>
      </c>
      <c r="J1232" s="138" t="str">
        <f>Deelnemersoverzicht!$C$6</f>
        <v>[wordt door RVO ingevuld]</v>
      </c>
      <c r="K1232" s="259">
        <f>Deelnemersoverzicht!$C$9</f>
        <v>0</v>
      </c>
    </row>
    <row r="1233" spans="1:11" x14ac:dyDescent="0.2">
      <c r="A1233" s="258">
        <f>'Resultaat 5'!B132</f>
        <v>0</v>
      </c>
      <c r="B1233" s="138" t="str">
        <f>IFERROR(VLOOKUP(C1233,Deelnemersoverzicht!$C$16:$G$66,6,0),"")</f>
        <v/>
      </c>
      <c r="C1233" s="138">
        <f>'Resultaat 5'!C132</f>
        <v>0</v>
      </c>
      <c r="D1233" s="247">
        <f>'Resultaat 5'!K132</f>
        <v>0</v>
      </c>
      <c r="E1233" s="248">
        <f>'Resultaat 5'!L132</f>
        <v>0</v>
      </c>
      <c r="F1233" s="138" t="s">
        <v>265</v>
      </c>
      <c r="G1233" s="247">
        <f ca="1">VLOOKUP(C1233,Financiering!$AO$7:$AS$57,5,0)*E1233</f>
        <v>0</v>
      </c>
      <c r="H1233" s="249" t="str">
        <f t="shared" si="19"/>
        <v/>
      </c>
      <c r="I1233" s="136" t="str">
        <f>'Resultaat 5'!$B$2</f>
        <v>Resultaat 5</v>
      </c>
      <c r="J1233" s="138" t="str">
        <f>Deelnemersoverzicht!$C$6</f>
        <v>[wordt door RVO ingevuld]</v>
      </c>
      <c r="K1233" s="259">
        <f>Deelnemersoverzicht!$C$9</f>
        <v>0</v>
      </c>
    </row>
    <row r="1234" spans="1:11" x14ac:dyDescent="0.2">
      <c r="A1234" s="258">
        <f>'Resultaat 5'!B133</f>
        <v>0</v>
      </c>
      <c r="B1234" s="138" t="str">
        <f>IFERROR(VLOOKUP(C1234,Deelnemersoverzicht!$C$16:$G$66,6,0),"")</f>
        <v/>
      </c>
      <c r="C1234" s="138">
        <f>'Resultaat 5'!C133</f>
        <v>0</v>
      </c>
      <c r="D1234" s="247">
        <f>'Resultaat 5'!K133</f>
        <v>0</v>
      </c>
      <c r="E1234" s="248">
        <f>'Resultaat 5'!L133</f>
        <v>0</v>
      </c>
      <c r="F1234" s="138" t="s">
        <v>265</v>
      </c>
      <c r="G1234" s="247">
        <f ca="1">VLOOKUP(C1234,Financiering!$AO$7:$AS$57,5,0)*E1234</f>
        <v>0</v>
      </c>
      <c r="H1234" s="249" t="str">
        <f t="shared" si="19"/>
        <v/>
      </c>
      <c r="I1234" s="136" t="str">
        <f>'Resultaat 5'!$B$2</f>
        <v>Resultaat 5</v>
      </c>
      <c r="J1234" s="138" t="str">
        <f>Deelnemersoverzicht!$C$6</f>
        <v>[wordt door RVO ingevuld]</v>
      </c>
      <c r="K1234" s="259">
        <f>Deelnemersoverzicht!$C$9</f>
        <v>0</v>
      </c>
    </row>
    <row r="1235" spans="1:11" x14ac:dyDescent="0.2">
      <c r="A1235" s="258">
        <f>'Resultaat 5'!B134</f>
        <v>0</v>
      </c>
      <c r="B1235" s="138" t="str">
        <f>IFERROR(VLOOKUP(C1235,Deelnemersoverzicht!$C$16:$G$66,6,0),"")</f>
        <v/>
      </c>
      <c r="C1235" s="138">
        <f>'Resultaat 5'!C134</f>
        <v>0</v>
      </c>
      <c r="D1235" s="247">
        <f>'Resultaat 5'!K134</f>
        <v>0</v>
      </c>
      <c r="E1235" s="248">
        <f>'Resultaat 5'!L134</f>
        <v>0</v>
      </c>
      <c r="F1235" s="138" t="s">
        <v>265</v>
      </c>
      <c r="G1235" s="247">
        <f ca="1">VLOOKUP(C1235,Financiering!$AO$7:$AS$57,5,0)*E1235</f>
        <v>0</v>
      </c>
      <c r="H1235" s="249" t="str">
        <f t="shared" si="19"/>
        <v/>
      </c>
      <c r="I1235" s="136" t="str">
        <f>'Resultaat 5'!$B$2</f>
        <v>Resultaat 5</v>
      </c>
      <c r="J1235" s="138" t="str">
        <f>Deelnemersoverzicht!$C$6</f>
        <v>[wordt door RVO ingevuld]</v>
      </c>
      <c r="K1235" s="259">
        <f>Deelnemersoverzicht!$C$9</f>
        <v>0</v>
      </c>
    </row>
    <row r="1236" spans="1:11" x14ac:dyDescent="0.2">
      <c r="A1236" s="258">
        <f>'Resultaat 5'!B135</f>
        <v>0</v>
      </c>
      <c r="B1236" s="138" t="str">
        <f>IFERROR(VLOOKUP(C1236,Deelnemersoverzicht!$C$16:$G$66,6,0),"")</f>
        <v/>
      </c>
      <c r="C1236" s="138">
        <f>'Resultaat 5'!C135</f>
        <v>0</v>
      </c>
      <c r="D1236" s="247">
        <f>'Resultaat 5'!K135</f>
        <v>0</v>
      </c>
      <c r="E1236" s="248">
        <f>'Resultaat 5'!L135</f>
        <v>0</v>
      </c>
      <c r="F1236" s="138" t="s">
        <v>265</v>
      </c>
      <c r="G1236" s="247">
        <f ca="1">VLOOKUP(C1236,Financiering!$AO$7:$AS$57,5,0)*E1236</f>
        <v>0</v>
      </c>
      <c r="H1236" s="249" t="str">
        <f t="shared" si="19"/>
        <v/>
      </c>
      <c r="I1236" s="136" t="str">
        <f>'Resultaat 5'!$B$2</f>
        <v>Resultaat 5</v>
      </c>
      <c r="J1236" s="138" t="str">
        <f>Deelnemersoverzicht!$C$6</f>
        <v>[wordt door RVO ingevuld]</v>
      </c>
      <c r="K1236" s="259">
        <f>Deelnemersoverzicht!$C$9</f>
        <v>0</v>
      </c>
    </row>
    <row r="1237" spans="1:11" x14ac:dyDescent="0.2">
      <c r="A1237" s="258">
        <f>'Resultaat 5'!B136</f>
        <v>0</v>
      </c>
      <c r="B1237" s="138" t="str">
        <f>IFERROR(VLOOKUP(C1237,Deelnemersoverzicht!$C$16:$G$66,6,0),"")</f>
        <v/>
      </c>
      <c r="C1237" s="138">
        <f>'Resultaat 5'!C136</f>
        <v>0</v>
      </c>
      <c r="D1237" s="247">
        <f>'Resultaat 5'!K136</f>
        <v>0</v>
      </c>
      <c r="E1237" s="248">
        <f>'Resultaat 5'!L136</f>
        <v>0</v>
      </c>
      <c r="F1237" s="138" t="s">
        <v>265</v>
      </c>
      <c r="G1237" s="247">
        <f ca="1">VLOOKUP(C1237,Financiering!$AO$7:$AS$57,5,0)*E1237</f>
        <v>0</v>
      </c>
      <c r="H1237" s="249" t="str">
        <f t="shared" si="19"/>
        <v/>
      </c>
      <c r="I1237" s="136" t="str">
        <f>'Resultaat 5'!$B$2</f>
        <v>Resultaat 5</v>
      </c>
      <c r="J1237" s="138" t="str">
        <f>Deelnemersoverzicht!$C$6</f>
        <v>[wordt door RVO ingevuld]</v>
      </c>
      <c r="K1237" s="259">
        <f>Deelnemersoverzicht!$C$9</f>
        <v>0</v>
      </c>
    </row>
    <row r="1238" spans="1:11" x14ac:dyDescent="0.2">
      <c r="A1238" s="258">
        <f>'Resultaat 5'!B137</f>
        <v>0</v>
      </c>
      <c r="B1238" s="138" t="str">
        <f>IFERROR(VLOOKUP(C1238,Deelnemersoverzicht!$C$16:$G$66,6,0),"")</f>
        <v/>
      </c>
      <c r="C1238" s="138">
        <f>'Resultaat 5'!C137</f>
        <v>0</v>
      </c>
      <c r="D1238" s="247">
        <f>'Resultaat 5'!K137</f>
        <v>0</v>
      </c>
      <c r="E1238" s="248">
        <f>'Resultaat 5'!L137</f>
        <v>0</v>
      </c>
      <c r="F1238" s="138" t="s">
        <v>265</v>
      </c>
      <c r="G1238" s="247">
        <f ca="1">VLOOKUP(C1238,Financiering!$AO$7:$AS$57,5,0)*E1238</f>
        <v>0</v>
      </c>
      <c r="H1238" s="249" t="str">
        <f t="shared" si="19"/>
        <v/>
      </c>
      <c r="I1238" s="136" t="str">
        <f>'Resultaat 5'!$B$2</f>
        <v>Resultaat 5</v>
      </c>
      <c r="J1238" s="138" t="str">
        <f>Deelnemersoverzicht!$C$6</f>
        <v>[wordt door RVO ingevuld]</v>
      </c>
      <c r="K1238" s="259">
        <f>Deelnemersoverzicht!$C$9</f>
        <v>0</v>
      </c>
    </row>
    <row r="1239" spans="1:11" x14ac:dyDescent="0.2">
      <c r="A1239" s="258">
        <f>'Resultaat 5'!B138</f>
        <v>0</v>
      </c>
      <c r="B1239" s="138" t="str">
        <f>IFERROR(VLOOKUP(C1239,Deelnemersoverzicht!$C$16:$G$66,6,0),"")</f>
        <v/>
      </c>
      <c r="C1239" s="138">
        <f>'Resultaat 5'!C138</f>
        <v>0</v>
      </c>
      <c r="D1239" s="247">
        <f>'Resultaat 5'!K138</f>
        <v>0</v>
      </c>
      <c r="E1239" s="248">
        <f>'Resultaat 5'!L138</f>
        <v>0</v>
      </c>
      <c r="F1239" s="138" t="s">
        <v>265</v>
      </c>
      <c r="G1239" s="247">
        <f ca="1">VLOOKUP(C1239,Financiering!$AO$7:$AS$57,5,0)*E1239</f>
        <v>0</v>
      </c>
      <c r="H1239" s="249" t="str">
        <f t="shared" si="19"/>
        <v/>
      </c>
      <c r="I1239" s="136" t="str">
        <f>'Resultaat 5'!$B$2</f>
        <v>Resultaat 5</v>
      </c>
      <c r="J1239" s="138" t="str">
        <f>Deelnemersoverzicht!$C$6</f>
        <v>[wordt door RVO ingevuld]</v>
      </c>
      <c r="K1239" s="259">
        <f>Deelnemersoverzicht!$C$9</f>
        <v>0</v>
      </c>
    </row>
    <row r="1240" spans="1:11" x14ac:dyDescent="0.2">
      <c r="A1240" s="258">
        <f>'Resultaat 5'!B139</f>
        <v>0</v>
      </c>
      <c r="B1240" s="138" t="str">
        <f>IFERROR(VLOOKUP(C1240,Deelnemersoverzicht!$C$16:$G$66,6,0),"")</f>
        <v/>
      </c>
      <c r="C1240" s="138">
        <f>'Resultaat 5'!C139</f>
        <v>0</v>
      </c>
      <c r="D1240" s="247">
        <f>'Resultaat 5'!K139</f>
        <v>0</v>
      </c>
      <c r="E1240" s="248">
        <f>'Resultaat 5'!L139</f>
        <v>0</v>
      </c>
      <c r="F1240" s="138" t="s">
        <v>265</v>
      </c>
      <c r="G1240" s="247">
        <f ca="1">VLOOKUP(C1240,Financiering!$AO$7:$AS$57,5,0)*E1240</f>
        <v>0</v>
      </c>
      <c r="H1240" s="249" t="str">
        <f t="shared" si="19"/>
        <v/>
      </c>
      <c r="I1240" s="136" t="str">
        <f>'Resultaat 5'!$B$2</f>
        <v>Resultaat 5</v>
      </c>
      <c r="J1240" s="138" t="str">
        <f>Deelnemersoverzicht!$C$6</f>
        <v>[wordt door RVO ingevuld]</v>
      </c>
      <c r="K1240" s="259">
        <f>Deelnemersoverzicht!$C$9</f>
        <v>0</v>
      </c>
    </row>
    <row r="1241" spans="1:11" x14ac:dyDescent="0.2">
      <c r="A1241" s="258">
        <f>'Resultaat 5'!B140</f>
        <v>0</v>
      </c>
      <c r="B1241" s="138" t="str">
        <f>IFERROR(VLOOKUP(C1241,Deelnemersoverzicht!$C$16:$G$66,6,0),"")</f>
        <v/>
      </c>
      <c r="C1241" s="138">
        <f>'Resultaat 5'!C140</f>
        <v>0</v>
      </c>
      <c r="D1241" s="247">
        <f>'Resultaat 5'!K140</f>
        <v>0</v>
      </c>
      <c r="E1241" s="248">
        <f>'Resultaat 5'!L140</f>
        <v>0</v>
      </c>
      <c r="F1241" s="138" t="s">
        <v>265</v>
      </c>
      <c r="G1241" s="247">
        <f ca="1">VLOOKUP(C1241,Financiering!$AO$7:$AS$57,5,0)*E1241</f>
        <v>0</v>
      </c>
      <c r="H1241" s="249" t="str">
        <f t="shared" si="19"/>
        <v/>
      </c>
      <c r="I1241" s="136" t="str">
        <f>'Resultaat 5'!$B$2</f>
        <v>Resultaat 5</v>
      </c>
      <c r="J1241" s="138" t="str">
        <f>Deelnemersoverzicht!$C$6</f>
        <v>[wordt door RVO ingevuld]</v>
      </c>
      <c r="K1241" s="259">
        <f>Deelnemersoverzicht!$C$9</f>
        <v>0</v>
      </c>
    </row>
    <row r="1242" spans="1:11" x14ac:dyDescent="0.2">
      <c r="A1242" s="258">
        <f>'Resultaat 5'!B141</f>
        <v>0</v>
      </c>
      <c r="B1242" s="138" t="str">
        <f>IFERROR(VLOOKUP(C1242,Deelnemersoverzicht!$C$16:$G$66,6,0),"")</f>
        <v/>
      </c>
      <c r="C1242" s="138">
        <f>'Resultaat 5'!C141</f>
        <v>0</v>
      </c>
      <c r="D1242" s="247">
        <f>'Resultaat 5'!K141</f>
        <v>0</v>
      </c>
      <c r="E1242" s="248">
        <f>'Resultaat 5'!L141</f>
        <v>0</v>
      </c>
      <c r="F1242" s="138" t="s">
        <v>265</v>
      </c>
      <c r="G1242" s="247">
        <f ca="1">VLOOKUP(C1242,Financiering!$AO$7:$AS$57,5,0)*E1242</f>
        <v>0</v>
      </c>
      <c r="H1242" s="249" t="str">
        <f t="shared" si="19"/>
        <v/>
      </c>
      <c r="I1242" s="136" t="str">
        <f>'Resultaat 5'!$B$2</f>
        <v>Resultaat 5</v>
      </c>
      <c r="J1242" s="138" t="str">
        <f>Deelnemersoverzicht!$C$6</f>
        <v>[wordt door RVO ingevuld]</v>
      </c>
      <c r="K1242" s="259">
        <f>Deelnemersoverzicht!$C$9</f>
        <v>0</v>
      </c>
    </row>
    <row r="1243" spans="1:11" x14ac:dyDescent="0.2">
      <c r="A1243" s="258">
        <f>'Resultaat 5'!B142</f>
        <v>0</v>
      </c>
      <c r="B1243" s="138" t="str">
        <f>IFERROR(VLOOKUP(C1243,Deelnemersoverzicht!$C$16:$G$66,6,0),"")</f>
        <v/>
      </c>
      <c r="C1243" s="138">
        <f>'Resultaat 5'!C142</f>
        <v>0</v>
      </c>
      <c r="D1243" s="247">
        <f>'Resultaat 5'!K142</f>
        <v>0</v>
      </c>
      <c r="E1243" s="248">
        <f>'Resultaat 5'!L142</f>
        <v>0</v>
      </c>
      <c r="F1243" s="138" t="s">
        <v>265</v>
      </c>
      <c r="G1243" s="247">
        <f ca="1">VLOOKUP(C1243,Financiering!$AO$7:$AS$57,5,0)*E1243</f>
        <v>0</v>
      </c>
      <c r="H1243" s="249" t="str">
        <f t="shared" si="19"/>
        <v/>
      </c>
      <c r="I1243" s="136" t="str">
        <f>'Resultaat 5'!$B$2</f>
        <v>Resultaat 5</v>
      </c>
      <c r="J1243" s="138" t="str">
        <f>Deelnemersoverzicht!$C$6</f>
        <v>[wordt door RVO ingevuld]</v>
      </c>
      <c r="K1243" s="259">
        <f>Deelnemersoverzicht!$C$9</f>
        <v>0</v>
      </c>
    </row>
    <row r="1244" spans="1:11" x14ac:dyDescent="0.2">
      <c r="A1244" s="258">
        <f>'Resultaat 5'!B143</f>
        <v>0</v>
      </c>
      <c r="B1244" s="138" t="str">
        <f>IFERROR(VLOOKUP(C1244,Deelnemersoverzicht!$C$16:$G$66,6,0),"")</f>
        <v/>
      </c>
      <c r="C1244" s="138">
        <f>'Resultaat 5'!C143</f>
        <v>0</v>
      </c>
      <c r="D1244" s="247">
        <f>'Resultaat 5'!K143</f>
        <v>0</v>
      </c>
      <c r="E1244" s="248">
        <f>'Resultaat 5'!L143</f>
        <v>0</v>
      </c>
      <c r="F1244" s="138" t="s">
        <v>265</v>
      </c>
      <c r="G1244" s="247">
        <f ca="1">VLOOKUP(C1244,Financiering!$AO$7:$AS$57,5,0)*E1244</f>
        <v>0</v>
      </c>
      <c r="H1244" s="249" t="str">
        <f t="shared" si="19"/>
        <v/>
      </c>
      <c r="I1244" s="136" t="str">
        <f>'Resultaat 5'!$B$2</f>
        <v>Resultaat 5</v>
      </c>
      <c r="J1244" s="138" t="str">
        <f>Deelnemersoverzicht!$C$6</f>
        <v>[wordt door RVO ingevuld]</v>
      </c>
      <c r="K1244" s="259">
        <f>Deelnemersoverzicht!$C$9</f>
        <v>0</v>
      </c>
    </row>
    <row r="1245" spans="1:11" x14ac:dyDescent="0.2">
      <c r="A1245" s="258">
        <f>'Resultaat 5'!B144</f>
        <v>0</v>
      </c>
      <c r="B1245" s="138" t="str">
        <f>IFERROR(VLOOKUP(C1245,Deelnemersoverzicht!$C$16:$G$66,6,0),"")</f>
        <v/>
      </c>
      <c r="C1245" s="138">
        <f>'Resultaat 5'!C144</f>
        <v>0</v>
      </c>
      <c r="D1245" s="247">
        <f>'Resultaat 5'!K144</f>
        <v>0</v>
      </c>
      <c r="E1245" s="248">
        <f>'Resultaat 5'!L144</f>
        <v>0</v>
      </c>
      <c r="F1245" s="138" t="s">
        <v>265</v>
      </c>
      <c r="G1245" s="247">
        <f ca="1">VLOOKUP(C1245,Financiering!$AO$7:$AS$57,5,0)*E1245</f>
        <v>0</v>
      </c>
      <c r="H1245" s="249" t="str">
        <f t="shared" si="19"/>
        <v/>
      </c>
      <c r="I1245" s="136" t="str">
        <f>'Resultaat 5'!$B$2</f>
        <v>Resultaat 5</v>
      </c>
      <c r="J1245" s="138" t="str">
        <f>Deelnemersoverzicht!$C$6</f>
        <v>[wordt door RVO ingevuld]</v>
      </c>
      <c r="K1245" s="259">
        <f>Deelnemersoverzicht!$C$9</f>
        <v>0</v>
      </c>
    </row>
    <row r="1246" spans="1:11" x14ac:dyDescent="0.2">
      <c r="A1246" s="258">
        <f>'Resultaat 5'!B145</f>
        <v>0</v>
      </c>
      <c r="B1246" s="138" t="str">
        <f>IFERROR(VLOOKUP(C1246,Deelnemersoverzicht!$C$16:$G$66,6,0),"")</f>
        <v/>
      </c>
      <c r="C1246" s="138">
        <f>'Resultaat 5'!C145</f>
        <v>0</v>
      </c>
      <c r="D1246" s="247">
        <f>'Resultaat 5'!K145</f>
        <v>0</v>
      </c>
      <c r="E1246" s="248">
        <f>'Resultaat 5'!L145</f>
        <v>0</v>
      </c>
      <c r="F1246" s="138" t="s">
        <v>265</v>
      </c>
      <c r="G1246" s="247">
        <f ca="1">VLOOKUP(C1246,Financiering!$AO$7:$AS$57,5,0)*E1246</f>
        <v>0</v>
      </c>
      <c r="H1246" s="249" t="str">
        <f t="shared" si="19"/>
        <v/>
      </c>
      <c r="I1246" s="136" t="str">
        <f>'Resultaat 5'!$B$2</f>
        <v>Resultaat 5</v>
      </c>
      <c r="J1246" s="138" t="str">
        <f>Deelnemersoverzicht!$C$6</f>
        <v>[wordt door RVO ingevuld]</v>
      </c>
      <c r="K1246" s="259">
        <f>Deelnemersoverzicht!$C$9</f>
        <v>0</v>
      </c>
    </row>
    <row r="1247" spans="1:11" x14ac:dyDescent="0.2">
      <c r="A1247" s="258">
        <f>'Resultaat 5'!B146</f>
        <v>0</v>
      </c>
      <c r="B1247" s="138" t="str">
        <f>IFERROR(VLOOKUP(C1247,Deelnemersoverzicht!$C$16:$G$66,6,0),"")</f>
        <v/>
      </c>
      <c r="C1247" s="138">
        <f>'Resultaat 5'!C146</f>
        <v>0</v>
      </c>
      <c r="D1247" s="247">
        <f>'Resultaat 5'!K146</f>
        <v>0</v>
      </c>
      <c r="E1247" s="248">
        <f>'Resultaat 5'!L146</f>
        <v>0</v>
      </c>
      <c r="F1247" s="138" t="s">
        <v>265</v>
      </c>
      <c r="G1247" s="247">
        <f ca="1">VLOOKUP(C1247,Financiering!$AO$7:$AS$57,5,0)*E1247</f>
        <v>0</v>
      </c>
      <c r="H1247" s="249" t="str">
        <f t="shared" si="19"/>
        <v/>
      </c>
      <c r="I1247" s="136" t="str">
        <f>'Resultaat 5'!$B$2</f>
        <v>Resultaat 5</v>
      </c>
      <c r="J1247" s="138" t="str">
        <f>Deelnemersoverzicht!$C$6</f>
        <v>[wordt door RVO ingevuld]</v>
      </c>
      <c r="K1247" s="259">
        <f>Deelnemersoverzicht!$C$9</f>
        <v>0</v>
      </c>
    </row>
    <row r="1248" spans="1:11" x14ac:dyDescent="0.2">
      <c r="A1248" s="258">
        <f>'Resultaat 5'!B147</f>
        <v>0</v>
      </c>
      <c r="B1248" s="138" t="str">
        <f>IFERROR(VLOOKUP(C1248,Deelnemersoverzicht!$C$16:$G$66,6,0),"")</f>
        <v/>
      </c>
      <c r="C1248" s="138">
        <f>'Resultaat 5'!C147</f>
        <v>0</v>
      </c>
      <c r="D1248" s="247">
        <f>'Resultaat 5'!K147</f>
        <v>0</v>
      </c>
      <c r="E1248" s="248">
        <f>'Resultaat 5'!L147</f>
        <v>0</v>
      </c>
      <c r="F1248" s="138" t="s">
        <v>265</v>
      </c>
      <c r="G1248" s="247">
        <f ca="1">VLOOKUP(C1248,Financiering!$AO$7:$AS$57,5,0)*E1248</f>
        <v>0</v>
      </c>
      <c r="H1248" s="249" t="str">
        <f t="shared" si="19"/>
        <v/>
      </c>
      <c r="I1248" s="136" t="str">
        <f>'Resultaat 5'!$B$2</f>
        <v>Resultaat 5</v>
      </c>
      <c r="J1248" s="138" t="str">
        <f>Deelnemersoverzicht!$C$6</f>
        <v>[wordt door RVO ingevuld]</v>
      </c>
      <c r="K1248" s="259">
        <f>Deelnemersoverzicht!$C$9</f>
        <v>0</v>
      </c>
    </row>
    <row r="1249" spans="1:11" x14ac:dyDescent="0.2">
      <c r="A1249" s="258">
        <f>'Resultaat 5'!B148</f>
        <v>0</v>
      </c>
      <c r="B1249" s="138" t="str">
        <f>IFERROR(VLOOKUP(C1249,Deelnemersoverzicht!$C$16:$G$66,6,0),"")</f>
        <v/>
      </c>
      <c r="C1249" s="138">
        <f>'Resultaat 5'!C148</f>
        <v>0</v>
      </c>
      <c r="D1249" s="247">
        <f>'Resultaat 5'!K148</f>
        <v>0</v>
      </c>
      <c r="E1249" s="248">
        <f>'Resultaat 5'!L148</f>
        <v>0</v>
      </c>
      <c r="F1249" s="138" t="s">
        <v>265</v>
      </c>
      <c r="G1249" s="247">
        <f ca="1">VLOOKUP(C1249,Financiering!$AO$7:$AS$57,5,0)*E1249</f>
        <v>0</v>
      </c>
      <c r="H1249" s="249" t="str">
        <f t="shared" si="19"/>
        <v/>
      </c>
      <c r="I1249" s="136" t="str">
        <f>'Resultaat 5'!$B$2</f>
        <v>Resultaat 5</v>
      </c>
      <c r="J1249" s="138" t="str">
        <f>Deelnemersoverzicht!$C$6</f>
        <v>[wordt door RVO ingevuld]</v>
      </c>
      <c r="K1249" s="259">
        <f>Deelnemersoverzicht!$C$9</f>
        <v>0</v>
      </c>
    </row>
    <row r="1250" spans="1:11" x14ac:dyDescent="0.2">
      <c r="A1250" s="258">
        <f>'Resultaat 5'!B149</f>
        <v>0</v>
      </c>
      <c r="B1250" s="138" t="str">
        <f>IFERROR(VLOOKUP(C1250,Deelnemersoverzicht!$C$16:$G$66,6,0),"")</f>
        <v/>
      </c>
      <c r="C1250" s="138">
        <f>'Resultaat 5'!C149</f>
        <v>0</v>
      </c>
      <c r="D1250" s="247">
        <f>'Resultaat 5'!K149</f>
        <v>0</v>
      </c>
      <c r="E1250" s="248">
        <f>'Resultaat 5'!L149</f>
        <v>0</v>
      </c>
      <c r="F1250" s="138" t="s">
        <v>265</v>
      </c>
      <c r="G1250" s="247">
        <f ca="1">VLOOKUP(C1250,Financiering!$AO$7:$AS$57,5,0)*E1250</f>
        <v>0</v>
      </c>
      <c r="H1250" s="249" t="str">
        <f t="shared" si="19"/>
        <v/>
      </c>
      <c r="I1250" s="136" t="str">
        <f>'Resultaat 5'!$B$2</f>
        <v>Resultaat 5</v>
      </c>
      <c r="J1250" s="138" t="str">
        <f>Deelnemersoverzicht!$C$6</f>
        <v>[wordt door RVO ingevuld]</v>
      </c>
      <c r="K1250" s="259">
        <f>Deelnemersoverzicht!$C$9</f>
        <v>0</v>
      </c>
    </row>
    <row r="1251" spans="1:11" x14ac:dyDescent="0.2">
      <c r="A1251" s="258">
        <f>'Resultaat 5'!B150</f>
        <v>0</v>
      </c>
      <c r="B1251" s="138" t="str">
        <f>IFERROR(VLOOKUP(C1251,Deelnemersoverzicht!$C$16:$G$66,6,0),"")</f>
        <v/>
      </c>
      <c r="C1251" s="138">
        <f>'Resultaat 5'!C150</f>
        <v>0</v>
      </c>
      <c r="D1251" s="247">
        <f>'Resultaat 5'!K150</f>
        <v>0</v>
      </c>
      <c r="E1251" s="248">
        <f>'Resultaat 5'!L150</f>
        <v>0</v>
      </c>
      <c r="F1251" s="138" t="s">
        <v>265</v>
      </c>
      <c r="G1251" s="247">
        <f ca="1">VLOOKUP(C1251,Financiering!$AO$7:$AS$57,5,0)*E1251</f>
        <v>0</v>
      </c>
      <c r="H1251" s="249" t="str">
        <f t="shared" si="19"/>
        <v/>
      </c>
      <c r="I1251" s="136" t="str">
        <f>'Resultaat 5'!$B$2</f>
        <v>Resultaat 5</v>
      </c>
      <c r="J1251" s="138" t="str">
        <f>Deelnemersoverzicht!$C$6</f>
        <v>[wordt door RVO ingevuld]</v>
      </c>
      <c r="K1251" s="259">
        <f>Deelnemersoverzicht!$C$9</f>
        <v>0</v>
      </c>
    </row>
    <row r="1252" spans="1:11" x14ac:dyDescent="0.2">
      <c r="A1252" s="258">
        <f>'Resultaat 5'!B157</f>
        <v>0</v>
      </c>
      <c r="B1252" s="138" t="str">
        <f>IFERROR(VLOOKUP(C1252,Deelnemersoverzicht!$C$16:$G$66,6,0),"")</f>
        <v/>
      </c>
      <c r="C1252" s="138">
        <f>'Resultaat 5'!C157</f>
        <v>0</v>
      </c>
      <c r="D1252" s="247">
        <f>'Resultaat 5'!K157</f>
        <v>0</v>
      </c>
      <c r="E1252" s="248">
        <f>'Resultaat 5'!L157</f>
        <v>0</v>
      </c>
      <c r="F1252" s="138" t="s">
        <v>266</v>
      </c>
      <c r="G1252" s="247">
        <f ca="1">VLOOKUP(C1252,Financiering!$AO$7:$AS$57,5,0)*E1252</f>
        <v>0</v>
      </c>
      <c r="H1252" s="249" t="str">
        <f t="shared" si="19"/>
        <v/>
      </c>
      <c r="I1252" s="136" t="str">
        <f>'Resultaat 5'!$B$2</f>
        <v>Resultaat 5</v>
      </c>
      <c r="J1252" s="138" t="str">
        <f>Deelnemersoverzicht!$C$6</f>
        <v>[wordt door RVO ingevuld]</v>
      </c>
      <c r="K1252" s="259">
        <f>Deelnemersoverzicht!$C$9</f>
        <v>0</v>
      </c>
    </row>
    <row r="1253" spans="1:11" x14ac:dyDescent="0.2">
      <c r="A1253" s="258">
        <f>'Resultaat 5'!B158</f>
        <v>0</v>
      </c>
      <c r="B1253" s="138" t="str">
        <f>IFERROR(VLOOKUP(C1253,Deelnemersoverzicht!$C$16:$G$66,6,0),"")</f>
        <v/>
      </c>
      <c r="C1253" s="138">
        <f>'Resultaat 5'!C158</f>
        <v>0</v>
      </c>
      <c r="D1253" s="247">
        <f>'Resultaat 5'!K158</f>
        <v>0</v>
      </c>
      <c r="E1253" s="248">
        <f>'Resultaat 5'!L158</f>
        <v>0</v>
      </c>
      <c r="F1253" s="138" t="s">
        <v>266</v>
      </c>
      <c r="G1253" s="247">
        <f ca="1">VLOOKUP(C1253,Financiering!$AO$7:$AS$57,5,0)*E1253</f>
        <v>0</v>
      </c>
      <c r="H1253" s="249" t="str">
        <f t="shared" si="19"/>
        <v/>
      </c>
      <c r="I1253" s="136" t="str">
        <f>'Resultaat 5'!$B$2</f>
        <v>Resultaat 5</v>
      </c>
      <c r="J1253" s="138" t="str">
        <f>Deelnemersoverzicht!$C$6</f>
        <v>[wordt door RVO ingevuld]</v>
      </c>
      <c r="K1253" s="259">
        <f>Deelnemersoverzicht!$C$9</f>
        <v>0</v>
      </c>
    </row>
    <row r="1254" spans="1:11" x14ac:dyDescent="0.2">
      <c r="A1254" s="258">
        <f>'Resultaat 5'!B159</f>
        <v>0</v>
      </c>
      <c r="B1254" s="138" t="str">
        <f>IFERROR(VLOOKUP(C1254,Deelnemersoverzicht!$C$16:$G$66,6,0),"")</f>
        <v/>
      </c>
      <c r="C1254" s="138">
        <f>'Resultaat 5'!C159</f>
        <v>0</v>
      </c>
      <c r="D1254" s="247">
        <f>'Resultaat 5'!K159</f>
        <v>0</v>
      </c>
      <c r="E1254" s="248">
        <f>'Resultaat 5'!L159</f>
        <v>0</v>
      </c>
      <c r="F1254" s="138" t="s">
        <v>266</v>
      </c>
      <c r="G1254" s="247">
        <f ca="1">VLOOKUP(C1254,Financiering!$AO$7:$AS$57,5,0)*E1254</f>
        <v>0</v>
      </c>
      <c r="H1254" s="249" t="str">
        <f t="shared" si="19"/>
        <v/>
      </c>
      <c r="I1254" s="136" t="str">
        <f>'Resultaat 5'!$B$2</f>
        <v>Resultaat 5</v>
      </c>
      <c r="J1254" s="138" t="str">
        <f>Deelnemersoverzicht!$C$6</f>
        <v>[wordt door RVO ingevuld]</v>
      </c>
      <c r="K1254" s="259">
        <f>Deelnemersoverzicht!$C$9</f>
        <v>0</v>
      </c>
    </row>
    <row r="1255" spans="1:11" x14ac:dyDescent="0.2">
      <c r="A1255" s="258">
        <f>'Resultaat 5'!B160</f>
        <v>0</v>
      </c>
      <c r="B1255" s="138" t="str">
        <f>IFERROR(VLOOKUP(C1255,Deelnemersoverzicht!$C$16:$G$66,6,0),"")</f>
        <v/>
      </c>
      <c r="C1255" s="138">
        <f>'Resultaat 5'!C160</f>
        <v>0</v>
      </c>
      <c r="D1255" s="247">
        <f>'Resultaat 5'!K160</f>
        <v>0</v>
      </c>
      <c r="E1255" s="248">
        <f>'Resultaat 5'!L160</f>
        <v>0</v>
      </c>
      <c r="F1255" s="138" t="s">
        <v>266</v>
      </c>
      <c r="G1255" s="247">
        <f ca="1">VLOOKUP(C1255,Financiering!$AO$7:$AS$57,5,0)*E1255</f>
        <v>0</v>
      </c>
      <c r="H1255" s="249" t="str">
        <f t="shared" si="19"/>
        <v/>
      </c>
      <c r="I1255" s="136" t="str">
        <f>'Resultaat 5'!$B$2</f>
        <v>Resultaat 5</v>
      </c>
      <c r="J1255" s="138" t="str">
        <f>Deelnemersoverzicht!$C$6</f>
        <v>[wordt door RVO ingevuld]</v>
      </c>
      <c r="K1255" s="259">
        <f>Deelnemersoverzicht!$C$9</f>
        <v>0</v>
      </c>
    </row>
    <row r="1256" spans="1:11" x14ac:dyDescent="0.2">
      <c r="A1256" s="258">
        <f>'Resultaat 5'!B161</f>
        <v>0</v>
      </c>
      <c r="B1256" s="138" t="str">
        <f>IFERROR(VLOOKUP(C1256,Deelnemersoverzicht!$C$16:$G$66,6,0),"")</f>
        <v/>
      </c>
      <c r="C1256" s="138">
        <f>'Resultaat 5'!C161</f>
        <v>0</v>
      </c>
      <c r="D1256" s="247">
        <f>'Resultaat 5'!K161</f>
        <v>0</v>
      </c>
      <c r="E1256" s="248">
        <f>'Resultaat 5'!L161</f>
        <v>0</v>
      </c>
      <c r="F1256" s="138" t="s">
        <v>266</v>
      </c>
      <c r="G1256" s="247">
        <f ca="1">VLOOKUP(C1256,Financiering!$AO$7:$AS$57,5,0)*E1256</f>
        <v>0</v>
      </c>
      <c r="H1256" s="249" t="str">
        <f t="shared" si="19"/>
        <v/>
      </c>
      <c r="I1256" s="136" t="str">
        <f>'Resultaat 5'!$B$2</f>
        <v>Resultaat 5</v>
      </c>
      <c r="J1256" s="138" t="str">
        <f>Deelnemersoverzicht!$C$6</f>
        <v>[wordt door RVO ingevuld]</v>
      </c>
      <c r="K1256" s="259">
        <f>Deelnemersoverzicht!$C$9</f>
        <v>0</v>
      </c>
    </row>
    <row r="1257" spans="1:11" x14ac:dyDescent="0.2">
      <c r="A1257" s="258">
        <f>'Resultaat 5'!B162</f>
        <v>0</v>
      </c>
      <c r="B1257" s="138" t="str">
        <f>IFERROR(VLOOKUP(C1257,Deelnemersoverzicht!$C$16:$G$66,6,0),"")</f>
        <v/>
      </c>
      <c r="C1257" s="138">
        <f>'Resultaat 5'!C162</f>
        <v>0</v>
      </c>
      <c r="D1257" s="247">
        <f>'Resultaat 5'!K162</f>
        <v>0</v>
      </c>
      <c r="E1257" s="248">
        <f>'Resultaat 5'!L162</f>
        <v>0</v>
      </c>
      <c r="F1257" s="138" t="s">
        <v>266</v>
      </c>
      <c r="G1257" s="247">
        <f ca="1">VLOOKUP(C1257,Financiering!$AO$7:$AS$57,5,0)*E1257</f>
        <v>0</v>
      </c>
      <c r="H1257" s="249" t="str">
        <f t="shared" si="19"/>
        <v/>
      </c>
      <c r="I1257" s="136" t="str">
        <f>'Resultaat 5'!$B$2</f>
        <v>Resultaat 5</v>
      </c>
      <c r="J1257" s="138" t="str">
        <f>Deelnemersoverzicht!$C$6</f>
        <v>[wordt door RVO ingevuld]</v>
      </c>
      <c r="K1257" s="259">
        <f>Deelnemersoverzicht!$C$9</f>
        <v>0</v>
      </c>
    </row>
    <row r="1258" spans="1:11" x14ac:dyDescent="0.2">
      <c r="A1258" s="258">
        <f>'Resultaat 5'!B163</f>
        <v>0</v>
      </c>
      <c r="B1258" s="138" t="str">
        <f>IFERROR(VLOOKUP(C1258,Deelnemersoverzicht!$C$16:$G$66,6,0),"")</f>
        <v/>
      </c>
      <c r="C1258" s="138">
        <f>'Resultaat 5'!C163</f>
        <v>0</v>
      </c>
      <c r="D1258" s="247">
        <f>'Resultaat 5'!K163</f>
        <v>0</v>
      </c>
      <c r="E1258" s="248">
        <f>'Resultaat 5'!L163</f>
        <v>0</v>
      </c>
      <c r="F1258" s="138" t="s">
        <v>266</v>
      </c>
      <c r="G1258" s="247">
        <f ca="1">VLOOKUP(C1258,Financiering!$AO$7:$AS$57,5,0)*E1258</f>
        <v>0</v>
      </c>
      <c r="H1258" s="249" t="str">
        <f t="shared" si="19"/>
        <v/>
      </c>
      <c r="I1258" s="136" t="str">
        <f>'Resultaat 5'!$B$2</f>
        <v>Resultaat 5</v>
      </c>
      <c r="J1258" s="138" t="str">
        <f>Deelnemersoverzicht!$C$6</f>
        <v>[wordt door RVO ingevuld]</v>
      </c>
      <c r="K1258" s="259">
        <f>Deelnemersoverzicht!$C$9</f>
        <v>0</v>
      </c>
    </row>
    <row r="1259" spans="1:11" x14ac:dyDescent="0.2">
      <c r="A1259" s="258">
        <f>'Resultaat 5'!B164</f>
        <v>0</v>
      </c>
      <c r="B1259" s="138" t="str">
        <f>IFERROR(VLOOKUP(C1259,Deelnemersoverzicht!$C$16:$G$66,6,0),"")</f>
        <v/>
      </c>
      <c r="C1259" s="138">
        <f>'Resultaat 5'!C164</f>
        <v>0</v>
      </c>
      <c r="D1259" s="247">
        <f>'Resultaat 5'!K164</f>
        <v>0</v>
      </c>
      <c r="E1259" s="248">
        <f>'Resultaat 5'!L164</f>
        <v>0</v>
      </c>
      <c r="F1259" s="138" t="s">
        <v>266</v>
      </c>
      <c r="G1259" s="247">
        <f ca="1">VLOOKUP(C1259,Financiering!$AO$7:$AS$57,5,0)*E1259</f>
        <v>0</v>
      </c>
      <c r="H1259" s="249" t="str">
        <f t="shared" si="19"/>
        <v/>
      </c>
      <c r="I1259" s="136" t="str">
        <f>'Resultaat 5'!$B$2</f>
        <v>Resultaat 5</v>
      </c>
      <c r="J1259" s="138" t="str">
        <f>Deelnemersoverzicht!$C$6</f>
        <v>[wordt door RVO ingevuld]</v>
      </c>
      <c r="K1259" s="259">
        <f>Deelnemersoverzicht!$C$9</f>
        <v>0</v>
      </c>
    </row>
    <row r="1260" spans="1:11" x14ac:dyDescent="0.2">
      <c r="A1260" s="258">
        <f>'Resultaat 5'!B165</f>
        <v>0</v>
      </c>
      <c r="B1260" s="138" t="str">
        <f>IFERROR(VLOOKUP(C1260,Deelnemersoverzicht!$C$16:$G$66,6,0),"")</f>
        <v/>
      </c>
      <c r="C1260" s="138">
        <f>'Resultaat 5'!C165</f>
        <v>0</v>
      </c>
      <c r="D1260" s="247">
        <f>'Resultaat 5'!K165</f>
        <v>0</v>
      </c>
      <c r="E1260" s="248">
        <f>'Resultaat 5'!L165</f>
        <v>0</v>
      </c>
      <c r="F1260" s="138" t="s">
        <v>266</v>
      </c>
      <c r="G1260" s="247">
        <f ca="1">VLOOKUP(C1260,Financiering!$AO$7:$AS$57,5,0)*E1260</f>
        <v>0</v>
      </c>
      <c r="H1260" s="249" t="str">
        <f t="shared" si="19"/>
        <v/>
      </c>
      <c r="I1260" s="136" t="str">
        <f>'Resultaat 5'!$B$2</f>
        <v>Resultaat 5</v>
      </c>
      <c r="J1260" s="138" t="str">
        <f>Deelnemersoverzicht!$C$6</f>
        <v>[wordt door RVO ingevuld]</v>
      </c>
      <c r="K1260" s="259">
        <f>Deelnemersoverzicht!$C$9</f>
        <v>0</v>
      </c>
    </row>
    <row r="1261" spans="1:11" x14ac:dyDescent="0.2">
      <c r="A1261" s="258">
        <f>'Resultaat 5'!B166</f>
        <v>0</v>
      </c>
      <c r="B1261" s="138" t="str">
        <f>IFERROR(VLOOKUP(C1261,Deelnemersoverzicht!$C$16:$G$66,6,0),"")</f>
        <v/>
      </c>
      <c r="C1261" s="138">
        <f>'Resultaat 5'!C166</f>
        <v>0</v>
      </c>
      <c r="D1261" s="247">
        <f>'Resultaat 5'!K166</f>
        <v>0</v>
      </c>
      <c r="E1261" s="248">
        <f>'Resultaat 5'!L166</f>
        <v>0</v>
      </c>
      <c r="F1261" s="138" t="s">
        <v>266</v>
      </c>
      <c r="G1261" s="247">
        <f ca="1">VLOOKUP(C1261,Financiering!$AO$7:$AS$57,5,0)*E1261</f>
        <v>0</v>
      </c>
      <c r="H1261" s="249" t="str">
        <f t="shared" si="19"/>
        <v/>
      </c>
      <c r="I1261" s="136" t="str">
        <f>'Resultaat 5'!$B$2</f>
        <v>Resultaat 5</v>
      </c>
      <c r="J1261" s="138" t="str">
        <f>Deelnemersoverzicht!$C$6</f>
        <v>[wordt door RVO ingevuld]</v>
      </c>
      <c r="K1261" s="259">
        <f>Deelnemersoverzicht!$C$9</f>
        <v>0</v>
      </c>
    </row>
    <row r="1262" spans="1:11" x14ac:dyDescent="0.2">
      <c r="A1262" s="258">
        <f>'Resultaat 5'!B167</f>
        <v>0</v>
      </c>
      <c r="B1262" s="138" t="str">
        <f>IFERROR(VLOOKUP(C1262,Deelnemersoverzicht!$C$16:$G$66,6,0),"")</f>
        <v/>
      </c>
      <c r="C1262" s="138">
        <f>'Resultaat 5'!C167</f>
        <v>0</v>
      </c>
      <c r="D1262" s="247">
        <f>'Resultaat 5'!K167</f>
        <v>0</v>
      </c>
      <c r="E1262" s="248">
        <f>'Resultaat 5'!L167</f>
        <v>0</v>
      </c>
      <c r="F1262" s="138" t="s">
        <v>266</v>
      </c>
      <c r="G1262" s="247">
        <f ca="1">VLOOKUP(C1262,Financiering!$AO$7:$AS$57,5,0)*E1262</f>
        <v>0</v>
      </c>
      <c r="H1262" s="249" t="str">
        <f t="shared" si="19"/>
        <v/>
      </c>
      <c r="I1262" s="136" t="str">
        <f>'Resultaat 5'!$B$2</f>
        <v>Resultaat 5</v>
      </c>
      <c r="J1262" s="138" t="str">
        <f>Deelnemersoverzicht!$C$6</f>
        <v>[wordt door RVO ingevuld]</v>
      </c>
      <c r="K1262" s="259">
        <f>Deelnemersoverzicht!$C$9</f>
        <v>0</v>
      </c>
    </row>
    <row r="1263" spans="1:11" x14ac:dyDescent="0.2">
      <c r="A1263" s="258">
        <f>'Resultaat 5'!B168</f>
        <v>0</v>
      </c>
      <c r="B1263" s="138" t="str">
        <f>IFERROR(VLOOKUP(C1263,Deelnemersoverzicht!$C$16:$G$66,6,0),"")</f>
        <v/>
      </c>
      <c r="C1263" s="138">
        <f>'Resultaat 5'!C168</f>
        <v>0</v>
      </c>
      <c r="D1263" s="247">
        <f>'Resultaat 5'!K168</f>
        <v>0</v>
      </c>
      <c r="E1263" s="248">
        <f>'Resultaat 5'!L168</f>
        <v>0</v>
      </c>
      <c r="F1263" s="138" t="s">
        <v>266</v>
      </c>
      <c r="G1263" s="247">
        <f ca="1">VLOOKUP(C1263,Financiering!$AO$7:$AS$57,5,0)*E1263</f>
        <v>0</v>
      </c>
      <c r="H1263" s="249" t="str">
        <f t="shared" si="19"/>
        <v/>
      </c>
      <c r="I1263" s="136" t="str">
        <f>'Resultaat 5'!$B$2</f>
        <v>Resultaat 5</v>
      </c>
      <c r="J1263" s="138" t="str">
        <f>Deelnemersoverzicht!$C$6</f>
        <v>[wordt door RVO ingevuld]</v>
      </c>
      <c r="K1263" s="259">
        <f>Deelnemersoverzicht!$C$9</f>
        <v>0</v>
      </c>
    </row>
    <row r="1264" spans="1:11" x14ac:dyDescent="0.2">
      <c r="A1264" s="258">
        <f>'Resultaat 5'!B169</f>
        <v>0</v>
      </c>
      <c r="B1264" s="138" t="str">
        <f>IFERROR(VLOOKUP(C1264,Deelnemersoverzicht!$C$16:$G$66,6,0),"")</f>
        <v/>
      </c>
      <c r="C1264" s="138">
        <f>'Resultaat 5'!C169</f>
        <v>0</v>
      </c>
      <c r="D1264" s="247">
        <f>'Resultaat 5'!K169</f>
        <v>0</v>
      </c>
      <c r="E1264" s="248">
        <f>'Resultaat 5'!L169</f>
        <v>0</v>
      </c>
      <c r="F1264" s="138" t="s">
        <v>266</v>
      </c>
      <c r="G1264" s="247">
        <f ca="1">VLOOKUP(C1264,Financiering!$AO$7:$AS$57,5,0)*E1264</f>
        <v>0</v>
      </c>
      <c r="H1264" s="249" t="str">
        <f t="shared" si="19"/>
        <v/>
      </c>
      <c r="I1264" s="136" t="str">
        <f>'Resultaat 5'!$B$2</f>
        <v>Resultaat 5</v>
      </c>
      <c r="J1264" s="138" t="str">
        <f>Deelnemersoverzicht!$C$6</f>
        <v>[wordt door RVO ingevuld]</v>
      </c>
      <c r="K1264" s="259">
        <f>Deelnemersoverzicht!$C$9</f>
        <v>0</v>
      </c>
    </row>
    <row r="1265" spans="1:11" x14ac:dyDescent="0.2">
      <c r="A1265" s="258">
        <f>'Resultaat 5'!B170</f>
        <v>0</v>
      </c>
      <c r="B1265" s="138" t="str">
        <f>IFERROR(VLOOKUP(C1265,Deelnemersoverzicht!$C$16:$G$66,6,0),"")</f>
        <v/>
      </c>
      <c r="C1265" s="138">
        <f>'Resultaat 5'!C170</f>
        <v>0</v>
      </c>
      <c r="D1265" s="247">
        <f>'Resultaat 5'!K170</f>
        <v>0</v>
      </c>
      <c r="E1265" s="248">
        <f>'Resultaat 5'!L170</f>
        <v>0</v>
      </c>
      <c r="F1265" s="138" t="s">
        <v>266</v>
      </c>
      <c r="G1265" s="247">
        <f ca="1">VLOOKUP(C1265,Financiering!$AO$7:$AS$57,5,0)*E1265</f>
        <v>0</v>
      </c>
      <c r="H1265" s="249" t="str">
        <f t="shared" si="19"/>
        <v/>
      </c>
      <c r="I1265" s="136" t="str">
        <f>'Resultaat 5'!$B$2</f>
        <v>Resultaat 5</v>
      </c>
      <c r="J1265" s="138" t="str">
        <f>Deelnemersoverzicht!$C$6</f>
        <v>[wordt door RVO ingevuld]</v>
      </c>
      <c r="K1265" s="259">
        <f>Deelnemersoverzicht!$C$9</f>
        <v>0</v>
      </c>
    </row>
    <row r="1266" spans="1:11" x14ac:dyDescent="0.2">
      <c r="A1266" s="258">
        <f>'Resultaat 5'!B171</f>
        <v>0</v>
      </c>
      <c r="B1266" s="138" t="str">
        <f>IFERROR(VLOOKUP(C1266,Deelnemersoverzicht!$C$16:$G$66,6,0),"")</f>
        <v/>
      </c>
      <c r="C1266" s="138">
        <f>'Resultaat 5'!C171</f>
        <v>0</v>
      </c>
      <c r="D1266" s="247">
        <f>'Resultaat 5'!K171</f>
        <v>0</v>
      </c>
      <c r="E1266" s="248">
        <f>'Resultaat 5'!L171</f>
        <v>0</v>
      </c>
      <c r="F1266" s="138" t="s">
        <v>266</v>
      </c>
      <c r="G1266" s="247">
        <f ca="1">VLOOKUP(C1266,Financiering!$AO$7:$AS$57,5,0)*E1266</f>
        <v>0</v>
      </c>
      <c r="H1266" s="249" t="str">
        <f t="shared" si="19"/>
        <v/>
      </c>
      <c r="I1266" s="136" t="str">
        <f>'Resultaat 5'!$B$2</f>
        <v>Resultaat 5</v>
      </c>
      <c r="J1266" s="138" t="str">
        <f>Deelnemersoverzicht!$C$6</f>
        <v>[wordt door RVO ingevuld]</v>
      </c>
      <c r="K1266" s="259">
        <f>Deelnemersoverzicht!$C$9</f>
        <v>0</v>
      </c>
    </row>
    <row r="1267" spans="1:11" x14ac:dyDescent="0.2">
      <c r="A1267" s="258">
        <f>'Resultaat 5'!B172</f>
        <v>0</v>
      </c>
      <c r="B1267" s="138" t="str">
        <f>IFERROR(VLOOKUP(C1267,Deelnemersoverzicht!$C$16:$G$66,6,0),"")</f>
        <v/>
      </c>
      <c r="C1267" s="138">
        <f>'Resultaat 5'!C172</f>
        <v>0</v>
      </c>
      <c r="D1267" s="247">
        <f>'Resultaat 5'!K172</f>
        <v>0</v>
      </c>
      <c r="E1267" s="248">
        <f>'Resultaat 5'!L172</f>
        <v>0</v>
      </c>
      <c r="F1267" s="138" t="s">
        <v>266</v>
      </c>
      <c r="G1267" s="247">
        <f ca="1">VLOOKUP(C1267,Financiering!$AO$7:$AS$57,5,0)*E1267</f>
        <v>0</v>
      </c>
      <c r="H1267" s="249" t="str">
        <f t="shared" si="19"/>
        <v/>
      </c>
      <c r="I1267" s="136" t="str">
        <f>'Resultaat 5'!$B$2</f>
        <v>Resultaat 5</v>
      </c>
      <c r="J1267" s="138" t="str">
        <f>Deelnemersoverzicht!$C$6</f>
        <v>[wordt door RVO ingevuld]</v>
      </c>
      <c r="K1267" s="259">
        <f>Deelnemersoverzicht!$C$9</f>
        <v>0</v>
      </c>
    </row>
    <row r="1268" spans="1:11" x14ac:dyDescent="0.2">
      <c r="A1268" s="258">
        <f>'Resultaat 5'!B173</f>
        <v>0</v>
      </c>
      <c r="B1268" s="138" t="str">
        <f>IFERROR(VLOOKUP(C1268,Deelnemersoverzicht!$C$16:$G$66,6,0),"")</f>
        <v/>
      </c>
      <c r="C1268" s="138">
        <f>'Resultaat 5'!C173</f>
        <v>0</v>
      </c>
      <c r="D1268" s="247">
        <f>'Resultaat 5'!K173</f>
        <v>0</v>
      </c>
      <c r="E1268" s="248">
        <f>'Resultaat 5'!L173</f>
        <v>0</v>
      </c>
      <c r="F1268" s="138" t="s">
        <v>266</v>
      </c>
      <c r="G1268" s="247">
        <f ca="1">VLOOKUP(C1268,Financiering!$AO$7:$AS$57,5,0)*E1268</f>
        <v>0</v>
      </c>
      <c r="H1268" s="249" t="str">
        <f t="shared" si="19"/>
        <v/>
      </c>
      <c r="I1268" s="136" t="str">
        <f>'Resultaat 5'!$B$2</f>
        <v>Resultaat 5</v>
      </c>
      <c r="J1268" s="138" t="str">
        <f>Deelnemersoverzicht!$C$6</f>
        <v>[wordt door RVO ingevuld]</v>
      </c>
      <c r="K1268" s="259">
        <f>Deelnemersoverzicht!$C$9</f>
        <v>0</v>
      </c>
    </row>
    <row r="1269" spans="1:11" x14ac:dyDescent="0.2">
      <c r="A1269" s="258">
        <f>'Resultaat 5'!B174</f>
        <v>0</v>
      </c>
      <c r="B1269" s="138" t="str">
        <f>IFERROR(VLOOKUP(C1269,Deelnemersoverzicht!$C$16:$G$66,6,0),"")</f>
        <v/>
      </c>
      <c r="C1269" s="138">
        <f>'Resultaat 5'!C174</f>
        <v>0</v>
      </c>
      <c r="D1269" s="247">
        <f>'Resultaat 5'!K174</f>
        <v>0</v>
      </c>
      <c r="E1269" s="248">
        <f>'Resultaat 5'!L174</f>
        <v>0</v>
      </c>
      <c r="F1269" s="138" t="s">
        <v>266</v>
      </c>
      <c r="G1269" s="247">
        <f ca="1">VLOOKUP(C1269,Financiering!$AO$7:$AS$57,5,0)*E1269</f>
        <v>0</v>
      </c>
      <c r="H1269" s="249" t="str">
        <f t="shared" si="19"/>
        <v/>
      </c>
      <c r="I1269" s="136" t="str">
        <f>'Resultaat 5'!$B$2</f>
        <v>Resultaat 5</v>
      </c>
      <c r="J1269" s="138" t="str">
        <f>Deelnemersoverzicht!$C$6</f>
        <v>[wordt door RVO ingevuld]</v>
      </c>
      <c r="K1269" s="259">
        <f>Deelnemersoverzicht!$C$9</f>
        <v>0</v>
      </c>
    </row>
    <row r="1270" spans="1:11" x14ac:dyDescent="0.2">
      <c r="A1270" s="258">
        <f>'Resultaat 5'!B175</f>
        <v>0</v>
      </c>
      <c r="B1270" s="138" t="str">
        <f>IFERROR(VLOOKUP(C1270,Deelnemersoverzicht!$C$16:$G$66,6,0),"")</f>
        <v/>
      </c>
      <c r="C1270" s="138">
        <f>'Resultaat 5'!C175</f>
        <v>0</v>
      </c>
      <c r="D1270" s="247">
        <f>'Resultaat 5'!K175</f>
        <v>0</v>
      </c>
      <c r="E1270" s="248">
        <f>'Resultaat 5'!L175</f>
        <v>0</v>
      </c>
      <c r="F1270" s="138" t="s">
        <v>266</v>
      </c>
      <c r="G1270" s="247">
        <f ca="1">VLOOKUP(C1270,Financiering!$AO$7:$AS$57,5,0)*E1270</f>
        <v>0</v>
      </c>
      <c r="H1270" s="249" t="str">
        <f t="shared" si="19"/>
        <v/>
      </c>
      <c r="I1270" s="136" t="str">
        <f>'Resultaat 5'!$B$2</f>
        <v>Resultaat 5</v>
      </c>
      <c r="J1270" s="138" t="str">
        <f>Deelnemersoverzicht!$C$6</f>
        <v>[wordt door RVO ingevuld]</v>
      </c>
      <c r="K1270" s="259">
        <f>Deelnemersoverzicht!$C$9</f>
        <v>0</v>
      </c>
    </row>
    <row r="1271" spans="1:11" x14ac:dyDescent="0.2">
      <c r="A1271" s="258">
        <f>'Resultaat 5'!B176</f>
        <v>0</v>
      </c>
      <c r="B1271" s="138" t="str">
        <f>IFERROR(VLOOKUP(C1271,Deelnemersoverzicht!$C$16:$G$66,6,0),"")</f>
        <v/>
      </c>
      <c r="C1271" s="138">
        <f>'Resultaat 5'!C176</f>
        <v>0</v>
      </c>
      <c r="D1271" s="247">
        <f>'Resultaat 5'!K176</f>
        <v>0</v>
      </c>
      <c r="E1271" s="248">
        <f>'Resultaat 5'!L176</f>
        <v>0</v>
      </c>
      <c r="F1271" s="138" t="s">
        <v>266</v>
      </c>
      <c r="G1271" s="247">
        <f ca="1">VLOOKUP(C1271,Financiering!$AO$7:$AS$57,5,0)*E1271</f>
        <v>0</v>
      </c>
      <c r="H1271" s="249" t="str">
        <f t="shared" si="19"/>
        <v/>
      </c>
      <c r="I1271" s="136" t="str">
        <f>'Resultaat 5'!$B$2</f>
        <v>Resultaat 5</v>
      </c>
      <c r="J1271" s="138" t="str">
        <f>Deelnemersoverzicht!$C$6</f>
        <v>[wordt door RVO ingevuld]</v>
      </c>
      <c r="K1271" s="259">
        <f>Deelnemersoverzicht!$C$9</f>
        <v>0</v>
      </c>
    </row>
    <row r="1272" spans="1:11" x14ac:dyDescent="0.2">
      <c r="A1272" s="258">
        <f>'Resultaat 5'!B177</f>
        <v>0</v>
      </c>
      <c r="B1272" s="138" t="str">
        <f>IFERROR(VLOOKUP(C1272,Deelnemersoverzicht!$C$16:$G$66,6,0),"")</f>
        <v/>
      </c>
      <c r="C1272" s="138">
        <f>'Resultaat 5'!C177</f>
        <v>0</v>
      </c>
      <c r="D1272" s="247">
        <f>'Resultaat 5'!K177</f>
        <v>0</v>
      </c>
      <c r="E1272" s="248">
        <f>'Resultaat 5'!L177</f>
        <v>0</v>
      </c>
      <c r="F1272" s="138" t="s">
        <v>266</v>
      </c>
      <c r="G1272" s="247">
        <f ca="1">VLOOKUP(C1272,Financiering!$AO$7:$AS$57,5,0)*E1272</f>
        <v>0</v>
      </c>
      <c r="H1272" s="249" t="str">
        <f t="shared" si="19"/>
        <v/>
      </c>
      <c r="I1272" s="136" t="str">
        <f>'Resultaat 5'!$B$2</f>
        <v>Resultaat 5</v>
      </c>
      <c r="J1272" s="138" t="str">
        <f>Deelnemersoverzicht!$C$6</f>
        <v>[wordt door RVO ingevuld]</v>
      </c>
      <c r="K1272" s="259">
        <f>Deelnemersoverzicht!$C$9</f>
        <v>0</v>
      </c>
    </row>
    <row r="1273" spans="1:11" x14ac:dyDescent="0.2">
      <c r="A1273" s="258">
        <f>'Resultaat 5'!B178</f>
        <v>0</v>
      </c>
      <c r="B1273" s="138" t="str">
        <f>IFERROR(VLOOKUP(C1273,Deelnemersoverzicht!$C$16:$G$66,6,0),"")</f>
        <v/>
      </c>
      <c r="C1273" s="138">
        <f>'Resultaat 5'!C178</f>
        <v>0</v>
      </c>
      <c r="D1273" s="247">
        <f>'Resultaat 5'!K178</f>
        <v>0</v>
      </c>
      <c r="E1273" s="248">
        <f>'Resultaat 5'!L178</f>
        <v>0</v>
      </c>
      <c r="F1273" s="138" t="s">
        <v>266</v>
      </c>
      <c r="G1273" s="247">
        <f ca="1">VLOOKUP(C1273,Financiering!$AO$7:$AS$57,5,0)*E1273</f>
        <v>0</v>
      </c>
      <c r="H1273" s="249" t="str">
        <f t="shared" si="19"/>
        <v/>
      </c>
      <c r="I1273" s="136" t="str">
        <f>'Resultaat 5'!$B$2</f>
        <v>Resultaat 5</v>
      </c>
      <c r="J1273" s="138" t="str">
        <f>Deelnemersoverzicht!$C$6</f>
        <v>[wordt door RVO ingevuld]</v>
      </c>
      <c r="K1273" s="259">
        <f>Deelnemersoverzicht!$C$9</f>
        <v>0</v>
      </c>
    </row>
    <row r="1274" spans="1:11" x14ac:dyDescent="0.2">
      <c r="A1274" s="258">
        <f>'Resultaat 5'!B179</f>
        <v>0</v>
      </c>
      <c r="B1274" s="138" t="str">
        <f>IFERROR(VLOOKUP(C1274,Deelnemersoverzicht!$C$16:$G$66,6,0),"")</f>
        <v/>
      </c>
      <c r="C1274" s="138">
        <f>'Resultaat 5'!C179</f>
        <v>0</v>
      </c>
      <c r="D1274" s="247">
        <f>'Resultaat 5'!K179</f>
        <v>0</v>
      </c>
      <c r="E1274" s="248">
        <f>'Resultaat 5'!L179</f>
        <v>0</v>
      </c>
      <c r="F1274" s="138" t="s">
        <v>266</v>
      </c>
      <c r="G1274" s="247">
        <f ca="1">VLOOKUP(C1274,Financiering!$AO$7:$AS$57,5,0)*E1274</f>
        <v>0</v>
      </c>
      <c r="H1274" s="249" t="str">
        <f t="shared" si="19"/>
        <v/>
      </c>
      <c r="I1274" s="136" t="str">
        <f>'Resultaat 5'!$B$2</f>
        <v>Resultaat 5</v>
      </c>
      <c r="J1274" s="138" t="str">
        <f>Deelnemersoverzicht!$C$6</f>
        <v>[wordt door RVO ingevuld]</v>
      </c>
      <c r="K1274" s="259">
        <f>Deelnemersoverzicht!$C$9</f>
        <v>0</v>
      </c>
    </row>
    <row r="1275" spans="1:11" x14ac:dyDescent="0.2">
      <c r="A1275" s="258">
        <f>'Resultaat 5'!B180</f>
        <v>0</v>
      </c>
      <c r="B1275" s="138" t="str">
        <f>IFERROR(VLOOKUP(C1275,Deelnemersoverzicht!$C$16:$G$66,6,0),"")</f>
        <v/>
      </c>
      <c r="C1275" s="138">
        <f>'Resultaat 5'!C180</f>
        <v>0</v>
      </c>
      <c r="D1275" s="247">
        <f>'Resultaat 5'!K180</f>
        <v>0</v>
      </c>
      <c r="E1275" s="248">
        <f>'Resultaat 5'!L180</f>
        <v>0</v>
      </c>
      <c r="F1275" s="138" t="s">
        <v>266</v>
      </c>
      <c r="G1275" s="247">
        <f ca="1">VLOOKUP(C1275,Financiering!$AO$7:$AS$57,5,0)*E1275</f>
        <v>0</v>
      </c>
      <c r="H1275" s="249" t="str">
        <f t="shared" si="19"/>
        <v/>
      </c>
      <c r="I1275" s="136" t="str">
        <f>'Resultaat 5'!$B$2</f>
        <v>Resultaat 5</v>
      </c>
      <c r="J1275" s="138" t="str">
        <f>Deelnemersoverzicht!$C$6</f>
        <v>[wordt door RVO ingevuld]</v>
      </c>
      <c r="K1275" s="259">
        <f>Deelnemersoverzicht!$C$9</f>
        <v>0</v>
      </c>
    </row>
    <row r="1276" spans="1:11" x14ac:dyDescent="0.2">
      <c r="A1276" s="258">
        <f>'Resultaat 5'!B181</f>
        <v>0</v>
      </c>
      <c r="B1276" s="138" t="str">
        <f>IFERROR(VLOOKUP(C1276,Deelnemersoverzicht!$C$16:$G$66,6,0),"")</f>
        <v/>
      </c>
      <c r="C1276" s="138">
        <f>'Resultaat 5'!C181</f>
        <v>0</v>
      </c>
      <c r="D1276" s="247">
        <f>'Resultaat 5'!K181</f>
        <v>0</v>
      </c>
      <c r="E1276" s="248">
        <f>'Resultaat 5'!L181</f>
        <v>0</v>
      </c>
      <c r="F1276" s="138" t="s">
        <v>266</v>
      </c>
      <c r="G1276" s="247">
        <f ca="1">VLOOKUP(C1276,Financiering!$AO$7:$AS$57,5,0)*E1276</f>
        <v>0</v>
      </c>
      <c r="H1276" s="249" t="str">
        <f t="shared" si="19"/>
        <v/>
      </c>
      <c r="I1276" s="136" t="str">
        <f>'Resultaat 5'!$B$2</f>
        <v>Resultaat 5</v>
      </c>
      <c r="J1276" s="138" t="str">
        <f>Deelnemersoverzicht!$C$6</f>
        <v>[wordt door RVO ingevuld]</v>
      </c>
      <c r="K1276" s="259">
        <f>Deelnemersoverzicht!$C$9</f>
        <v>0</v>
      </c>
    </row>
    <row r="1277" spans="1:11" x14ac:dyDescent="0.2">
      <c r="A1277" s="258">
        <f>'Resultaat 5'!B182</f>
        <v>0</v>
      </c>
      <c r="B1277" s="138" t="str">
        <f>IFERROR(VLOOKUP(C1277,Deelnemersoverzicht!$C$16:$G$66,6,0),"")</f>
        <v/>
      </c>
      <c r="C1277" s="138">
        <f>'Resultaat 5'!C182</f>
        <v>0</v>
      </c>
      <c r="D1277" s="247">
        <f>'Resultaat 5'!K182</f>
        <v>0</v>
      </c>
      <c r="E1277" s="248">
        <f>'Resultaat 5'!L182</f>
        <v>0</v>
      </c>
      <c r="F1277" s="138" t="s">
        <v>266</v>
      </c>
      <c r="G1277" s="247">
        <f ca="1">VLOOKUP(C1277,Financiering!$AO$7:$AS$57,5,0)*E1277</f>
        <v>0</v>
      </c>
      <c r="H1277" s="249" t="str">
        <f t="shared" si="19"/>
        <v/>
      </c>
      <c r="I1277" s="136" t="str">
        <f>'Resultaat 5'!$B$2</f>
        <v>Resultaat 5</v>
      </c>
      <c r="J1277" s="138" t="str">
        <f>Deelnemersoverzicht!$C$6</f>
        <v>[wordt door RVO ingevuld]</v>
      </c>
      <c r="K1277" s="259">
        <f>Deelnemersoverzicht!$C$9</f>
        <v>0</v>
      </c>
    </row>
    <row r="1278" spans="1:11" x14ac:dyDescent="0.2">
      <c r="A1278" s="258">
        <f>'Resultaat 5'!B183</f>
        <v>0</v>
      </c>
      <c r="B1278" s="138" t="str">
        <f>IFERROR(VLOOKUP(C1278,Deelnemersoverzicht!$C$16:$G$66,6,0),"")</f>
        <v/>
      </c>
      <c r="C1278" s="138">
        <f>'Resultaat 5'!C183</f>
        <v>0</v>
      </c>
      <c r="D1278" s="247">
        <f>'Resultaat 5'!K183</f>
        <v>0</v>
      </c>
      <c r="E1278" s="248">
        <f>'Resultaat 5'!L183</f>
        <v>0</v>
      </c>
      <c r="F1278" s="138" t="s">
        <v>266</v>
      </c>
      <c r="G1278" s="247">
        <f ca="1">VLOOKUP(C1278,Financiering!$AO$7:$AS$57,5,0)*E1278</f>
        <v>0</v>
      </c>
      <c r="H1278" s="249" t="str">
        <f t="shared" si="19"/>
        <v/>
      </c>
      <c r="I1278" s="136" t="str">
        <f>'Resultaat 5'!$B$2</f>
        <v>Resultaat 5</v>
      </c>
      <c r="J1278" s="138" t="str">
        <f>Deelnemersoverzicht!$C$6</f>
        <v>[wordt door RVO ingevuld]</v>
      </c>
      <c r="K1278" s="259">
        <f>Deelnemersoverzicht!$C$9</f>
        <v>0</v>
      </c>
    </row>
    <row r="1279" spans="1:11" x14ac:dyDescent="0.2">
      <c r="A1279" s="258">
        <f>'Resultaat 5'!B184</f>
        <v>0</v>
      </c>
      <c r="B1279" s="138" t="str">
        <f>IFERROR(VLOOKUP(C1279,Deelnemersoverzicht!$C$16:$G$66,6,0),"")</f>
        <v/>
      </c>
      <c r="C1279" s="138">
        <f>'Resultaat 5'!C184</f>
        <v>0</v>
      </c>
      <c r="D1279" s="247">
        <f>'Resultaat 5'!K184</f>
        <v>0</v>
      </c>
      <c r="E1279" s="248">
        <f>'Resultaat 5'!L184</f>
        <v>0</v>
      </c>
      <c r="F1279" s="138" t="s">
        <v>266</v>
      </c>
      <c r="G1279" s="247">
        <f ca="1">VLOOKUP(C1279,Financiering!$AO$7:$AS$57,5,0)*E1279</f>
        <v>0</v>
      </c>
      <c r="H1279" s="249" t="str">
        <f t="shared" si="19"/>
        <v/>
      </c>
      <c r="I1279" s="136" t="str">
        <f>'Resultaat 5'!$B$2</f>
        <v>Resultaat 5</v>
      </c>
      <c r="J1279" s="138" t="str">
        <f>Deelnemersoverzicht!$C$6</f>
        <v>[wordt door RVO ingevuld]</v>
      </c>
      <c r="K1279" s="259">
        <f>Deelnemersoverzicht!$C$9</f>
        <v>0</v>
      </c>
    </row>
    <row r="1280" spans="1:11" x14ac:dyDescent="0.2">
      <c r="A1280" s="258">
        <f>'Resultaat 5'!B185</f>
        <v>0</v>
      </c>
      <c r="B1280" s="138" t="str">
        <f>IFERROR(VLOOKUP(C1280,Deelnemersoverzicht!$C$16:$G$66,6,0),"")</f>
        <v/>
      </c>
      <c r="C1280" s="138">
        <f>'Resultaat 5'!C185</f>
        <v>0</v>
      </c>
      <c r="D1280" s="247">
        <f>'Resultaat 5'!K185</f>
        <v>0</v>
      </c>
      <c r="E1280" s="248">
        <f>'Resultaat 5'!L185</f>
        <v>0</v>
      </c>
      <c r="F1280" s="138" t="s">
        <v>266</v>
      </c>
      <c r="G1280" s="247">
        <f ca="1">VLOOKUP(C1280,Financiering!$AO$7:$AS$57,5,0)*E1280</f>
        <v>0</v>
      </c>
      <c r="H1280" s="249" t="str">
        <f t="shared" si="19"/>
        <v/>
      </c>
      <c r="I1280" s="136" t="str">
        <f>'Resultaat 5'!$B$2</f>
        <v>Resultaat 5</v>
      </c>
      <c r="J1280" s="138" t="str">
        <f>Deelnemersoverzicht!$C$6</f>
        <v>[wordt door RVO ingevuld]</v>
      </c>
      <c r="K1280" s="259">
        <f>Deelnemersoverzicht!$C$9</f>
        <v>0</v>
      </c>
    </row>
    <row r="1281" spans="1:11" x14ac:dyDescent="0.2">
      <c r="A1281" s="258">
        <f>'Resultaat 5'!B186</f>
        <v>0</v>
      </c>
      <c r="B1281" s="138" t="str">
        <f>IFERROR(VLOOKUP(C1281,Deelnemersoverzicht!$C$16:$G$66,6,0),"")</f>
        <v/>
      </c>
      <c r="C1281" s="138">
        <f>'Resultaat 5'!C186</f>
        <v>0</v>
      </c>
      <c r="D1281" s="247">
        <f>'Resultaat 5'!K186</f>
        <v>0</v>
      </c>
      <c r="E1281" s="248">
        <f>'Resultaat 5'!L186</f>
        <v>0</v>
      </c>
      <c r="F1281" s="138" t="s">
        <v>266</v>
      </c>
      <c r="G1281" s="247">
        <f ca="1">VLOOKUP(C1281,Financiering!$AO$7:$AS$57,5,0)*E1281</f>
        <v>0</v>
      </c>
      <c r="H1281" s="249" t="str">
        <f t="shared" si="19"/>
        <v/>
      </c>
      <c r="I1281" s="136" t="str">
        <f>'Resultaat 5'!$B$2</f>
        <v>Resultaat 5</v>
      </c>
      <c r="J1281" s="138" t="str">
        <f>Deelnemersoverzicht!$C$6</f>
        <v>[wordt door RVO ingevuld]</v>
      </c>
      <c r="K1281" s="259">
        <f>Deelnemersoverzicht!$C$9</f>
        <v>0</v>
      </c>
    </row>
    <row r="1282" spans="1:11" x14ac:dyDescent="0.2">
      <c r="A1282" s="258">
        <f>'Resultaat 5'!B187</f>
        <v>0</v>
      </c>
      <c r="B1282" s="138" t="str">
        <f>IFERROR(VLOOKUP(C1282,Deelnemersoverzicht!$C$16:$G$66,6,0),"")</f>
        <v/>
      </c>
      <c r="C1282" s="138">
        <f>'Resultaat 5'!C187</f>
        <v>0</v>
      </c>
      <c r="D1282" s="247">
        <f>'Resultaat 5'!K187</f>
        <v>0</v>
      </c>
      <c r="E1282" s="248">
        <f>'Resultaat 5'!L187</f>
        <v>0</v>
      </c>
      <c r="F1282" s="138" t="s">
        <v>266</v>
      </c>
      <c r="G1282" s="247">
        <f ca="1">VLOOKUP(C1282,Financiering!$AO$7:$AS$57,5,0)*E1282</f>
        <v>0</v>
      </c>
      <c r="H1282" s="249" t="str">
        <f t="shared" ref="H1282:H1345" si="20">IFERROR((HLOOKUP(D1282,$O$1:$R$52,VLOOKUP(C1282,$M$2:$R$52,2,0)+1,0)*E1282),"")</f>
        <v/>
      </c>
      <c r="I1282" s="136" t="str">
        <f>'Resultaat 5'!$B$2</f>
        <v>Resultaat 5</v>
      </c>
      <c r="J1282" s="138" t="str">
        <f>Deelnemersoverzicht!$C$6</f>
        <v>[wordt door RVO ingevuld]</v>
      </c>
      <c r="K1282" s="259">
        <f>Deelnemersoverzicht!$C$9</f>
        <v>0</v>
      </c>
    </row>
    <row r="1283" spans="1:11" x14ac:dyDescent="0.2">
      <c r="A1283" s="258">
        <f>'Resultaat 5'!B188</f>
        <v>0</v>
      </c>
      <c r="B1283" s="138" t="str">
        <f>IFERROR(VLOOKUP(C1283,Deelnemersoverzicht!$C$16:$G$66,6,0),"")</f>
        <v/>
      </c>
      <c r="C1283" s="138">
        <f>'Resultaat 5'!C188</f>
        <v>0</v>
      </c>
      <c r="D1283" s="247">
        <f>'Resultaat 5'!K188</f>
        <v>0</v>
      </c>
      <c r="E1283" s="248">
        <f>'Resultaat 5'!L188</f>
        <v>0</v>
      </c>
      <c r="F1283" s="138" t="s">
        <v>266</v>
      </c>
      <c r="G1283" s="247">
        <f ca="1">VLOOKUP(C1283,Financiering!$AO$7:$AS$57,5,0)*E1283</f>
        <v>0</v>
      </c>
      <c r="H1283" s="249" t="str">
        <f t="shared" si="20"/>
        <v/>
      </c>
      <c r="I1283" s="136" t="str">
        <f>'Resultaat 5'!$B$2</f>
        <v>Resultaat 5</v>
      </c>
      <c r="J1283" s="138" t="str">
        <f>Deelnemersoverzicht!$C$6</f>
        <v>[wordt door RVO ingevuld]</v>
      </c>
      <c r="K1283" s="259">
        <f>Deelnemersoverzicht!$C$9</f>
        <v>0</v>
      </c>
    </row>
    <row r="1284" spans="1:11" x14ac:dyDescent="0.2">
      <c r="A1284" s="258">
        <f>'Resultaat 5'!B189</f>
        <v>0</v>
      </c>
      <c r="B1284" s="138" t="str">
        <f>IFERROR(VLOOKUP(C1284,Deelnemersoverzicht!$C$16:$G$66,6,0),"")</f>
        <v/>
      </c>
      <c r="C1284" s="138">
        <f>'Resultaat 5'!C189</f>
        <v>0</v>
      </c>
      <c r="D1284" s="247">
        <f>'Resultaat 5'!K189</f>
        <v>0</v>
      </c>
      <c r="E1284" s="248">
        <f>'Resultaat 5'!L189</f>
        <v>0</v>
      </c>
      <c r="F1284" s="138" t="s">
        <v>266</v>
      </c>
      <c r="G1284" s="247">
        <f ca="1">VLOOKUP(C1284,Financiering!$AO$7:$AS$57,5,0)*E1284</f>
        <v>0</v>
      </c>
      <c r="H1284" s="249" t="str">
        <f t="shared" si="20"/>
        <v/>
      </c>
      <c r="I1284" s="136" t="str">
        <f>'Resultaat 5'!$B$2</f>
        <v>Resultaat 5</v>
      </c>
      <c r="J1284" s="138" t="str">
        <f>Deelnemersoverzicht!$C$6</f>
        <v>[wordt door RVO ingevuld]</v>
      </c>
      <c r="K1284" s="259">
        <f>Deelnemersoverzicht!$C$9</f>
        <v>0</v>
      </c>
    </row>
    <row r="1285" spans="1:11" x14ac:dyDescent="0.2">
      <c r="A1285" s="258">
        <f>'Resultaat 5'!B190</f>
        <v>0</v>
      </c>
      <c r="B1285" s="138" t="str">
        <f>IFERROR(VLOOKUP(C1285,Deelnemersoverzicht!$C$16:$G$66,6,0),"")</f>
        <v/>
      </c>
      <c r="C1285" s="138">
        <f>'Resultaat 5'!C190</f>
        <v>0</v>
      </c>
      <c r="D1285" s="247">
        <f>'Resultaat 5'!K190</f>
        <v>0</v>
      </c>
      <c r="E1285" s="248">
        <f>'Resultaat 5'!L190</f>
        <v>0</v>
      </c>
      <c r="F1285" s="138" t="s">
        <v>266</v>
      </c>
      <c r="G1285" s="247">
        <f ca="1">VLOOKUP(C1285,Financiering!$AO$7:$AS$57,5,0)*E1285</f>
        <v>0</v>
      </c>
      <c r="H1285" s="249" t="str">
        <f t="shared" si="20"/>
        <v/>
      </c>
      <c r="I1285" s="136" t="str">
        <f>'Resultaat 5'!$B$2</f>
        <v>Resultaat 5</v>
      </c>
      <c r="J1285" s="138" t="str">
        <f>Deelnemersoverzicht!$C$6</f>
        <v>[wordt door RVO ingevuld]</v>
      </c>
      <c r="K1285" s="259">
        <f>Deelnemersoverzicht!$C$9</f>
        <v>0</v>
      </c>
    </row>
    <row r="1286" spans="1:11" x14ac:dyDescent="0.2">
      <c r="A1286" s="258">
        <f>'Resultaat 5'!B191</f>
        <v>0</v>
      </c>
      <c r="B1286" s="138" t="str">
        <f>IFERROR(VLOOKUP(C1286,Deelnemersoverzicht!$C$16:$G$66,6,0),"")</f>
        <v/>
      </c>
      <c r="C1286" s="138">
        <f>'Resultaat 5'!C191</f>
        <v>0</v>
      </c>
      <c r="D1286" s="247">
        <f>'Resultaat 5'!K191</f>
        <v>0</v>
      </c>
      <c r="E1286" s="248">
        <f>'Resultaat 5'!L191</f>
        <v>0</v>
      </c>
      <c r="F1286" s="138" t="s">
        <v>266</v>
      </c>
      <c r="G1286" s="247">
        <f ca="1">VLOOKUP(C1286,Financiering!$AO$7:$AS$57,5,0)*E1286</f>
        <v>0</v>
      </c>
      <c r="H1286" s="249" t="str">
        <f t="shared" si="20"/>
        <v/>
      </c>
      <c r="I1286" s="136" t="str">
        <f>'Resultaat 5'!$B$2</f>
        <v>Resultaat 5</v>
      </c>
      <c r="J1286" s="138" t="str">
        <f>Deelnemersoverzicht!$C$6</f>
        <v>[wordt door RVO ingevuld]</v>
      </c>
      <c r="K1286" s="259">
        <f>Deelnemersoverzicht!$C$9</f>
        <v>0</v>
      </c>
    </row>
    <row r="1287" spans="1:11" x14ac:dyDescent="0.2">
      <c r="A1287" s="258">
        <f>'Resultaat 5'!B192</f>
        <v>0</v>
      </c>
      <c r="B1287" s="138" t="str">
        <f>IFERROR(VLOOKUP(C1287,Deelnemersoverzicht!$C$16:$G$66,6,0),"")</f>
        <v/>
      </c>
      <c r="C1287" s="138">
        <f>'Resultaat 5'!C192</f>
        <v>0</v>
      </c>
      <c r="D1287" s="247">
        <f>'Resultaat 5'!K192</f>
        <v>0</v>
      </c>
      <c r="E1287" s="248">
        <f>'Resultaat 5'!L192</f>
        <v>0</v>
      </c>
      <c r="F1287" s="138" t="s">
        <v>266</v>
      </c>
      <c r="G1287" s="247">
        <f ca="1">VLOOKUP(C1287,Financiering!$AO$7:$AS$57,5,0)*E1287</f>
        <v>0</v>
      </c>
      <c r="H1287" s="249" t="str">
        <f t="shared" si="20"/>
        <v/>
      </c>
      <c r="I1287" s="136" t="str">
        <f>'Resultaat 5'!$B$2</f>
        <v>Resultaat 5</v>
      </c>
      <c r="J1287" s="138" t="str">
        <f>Deelnemersoverzicht!$C$6</f>
        <v>[wordt door RVO ingevuld]</v>
      </c>
      <c r="K1287" s="259">
        <f>Deelnemersoverzicht!$C$9</f>
        <v>0</v>
      </c>
    </row>
    <row r="1288" spans="1:11" x14ac:dyDescent="0.2">
      <c r="A1288" s="258">
        <f>'Resultaat 5'!B193</f>
        <v>0</v>
      </c>
      <c r="B1288" s="138" t="str">
        <f>IFERROR(VLOOKUP(C1288,Deelnemersoverzicht!$C$16:$G$66,6,0),"")</f>
        <v/>
      </c>
      <c r="C1288" s="138">
        <f>'Resultaat 5'!C193</f>
        <v>0</v>
      </c>
      <c r="D1288" s="247">
        <f>'Resultaat 5'!K193</f>
        <v>0</v>
      </c>
      <c r="E1288" s="248">
        <f>'Resultaat 5'!L193</f>
        <v>0</v>
      </c>
      <c r="F1288" s="138" t="s">
        <v>266</v>
      </c>
      <c r="G1288" s="247">
        <f ca="1">VLOOKUP(C1288,Financiering!$AO$7:$AS$57,5,0)*E1288</f>
        <v>0</v>
      </c>
      <c r="H1288" s="249" t="str">
        <f t="shared" si="20"/>
        <v/>
      </c>
      <c r="I1288" s="136" t="str">
        <f>'Resultaat 5'!$B$2</f>
        <v>Resultaat 5</v>
      </c>
      <c r="J1288" s="138" t="str">
        <f>Deelnemersoverzicht!$C$6</f>
        <v>[wordt door RVO ingevuld]</v>
      </c>
      <c r="K1288" s="259">
        <f>Deelnemersoverzicht!$C$9</f>
        <v>0</v>
      </c>
    </row>
    <row r="1289" spans="1:11" x14ac:dyDescent="0.2">
      <c r="A1289" s="258">
        <f>'Resultaat 5'!B194</f>
        <v>0</v>
      </c>
      <c r="B1289" s="138" t="str">
        <f>IFERROR(VLOOKUP(C1289,Deelnemersoverzicht!$C$16:$G$66,6,0),"")</f>
        <v/>
      </c>
      <c r="C1289" s="138">
        <f>'Resultaat 5'!C194</f>
        <v>0</v>
      </c>
      <c r="D1289" s="247">
        <f>'Resultaat 5'!K194</f>
        <v>0</v>
      </c>
      <c r="E1289" s="248">
        <f>'Resultaat 5'!L194</f>
        <v>0</v>
      </c>
      <c r="F1289" s="138" t="s">
        <v>266</v>
      </c>
      <c r="G1289" s="247">
        <f ca="1">VLOOKUP(C1289,Financiering!$AO$7:$AS$57,5,0)*E1289</f>
        <v>0</v>
      </c>
      <c r="H1289" s="249" t="str">
        <f t="shared" si="20"/>
        <v/>
      </c>
      <c r="I1289" s="136" t="str">
        <f>'Resultaat 5'!$B$2</f>
        <v>Resultaat 5</v>
      </c>
      <c r="J1289" s="138" t="str">
        <f>Deelnemersoverzicht!$C$6</f>
        <v>[wordt door RVO ingevuld]</v>
      </c>
      <c r="K1289" s="259">
        <f>Deelnemersoverzicht!$C$9</f>
        <v>0</v>
      </c>
    </row>
    <row r="1290" spans="1:11" x14ac:dyDescent="0.2">
      <c r="A1290" s="258">
        <f>'Resultaat 5'!B195</f>
        <v>0</v>
      </c>
      <c r="B1290" s="138" t="str">
        <f>IFERROR(VLOOKUP(C1290,Deelnemersoverzicht!$C$16:$G$66,6,0),"")</f>
        <v/>
      </c>
      <c r="C1290" s="138">
        <f>'Resultaat 5'!C195</f>
        <v>0</v>
      </c>
      <c r="D1290" s="247">
        <f>'Resultaat 5'!K195</f>
        <v>0</v>
      </c>
      <c r="E1290" s="248">
        <f>'Resultaat 5'!L195</f>
        <v>0</v>
      </c>
      <c r="F1290" s="138" t="s">
        <v>266</v>
      </c>
      <c r="G1290" s="247">
        <f ca="1">VLOOKUP(C1290,Financiering!$AO$7:$AS$57,5,0)*E1290</f>
        <v>0</v>
      </c>
      <c r="H1290" s="249" t="str">
        <f t="shared" si="20"/>
        <v/>
      </c>
      <c r="I1290" s="136" t="str">
        <f>'Resultaat 5'!$B$2</f>
        <v>Resultaat 5</v>
      </c>
      <c r="J1290" s="138" t="str">
        <f>Deelnemersoverzicht!$C$6</f>
        <v>[wordt door RVO ingevuld]</v>
      </c>
      <c r="K1290" s="259">
        <f>Deelnemersoverzicht!$C$9</f>
        <v>0</v>
      </c>
    </row>
    <row r="1291" spans="1:11" x14ac:dyDescent="0.2">
      <c r="A1291" s="258">
        <f>'Resultaat 5'!B196</f>
        <v>0</v>
      </c>
      <c r="B1291" s="138" t="str">
        <f>IFERROR(VLOOKUP(C1291,Deelnemersoverzicht!$C$16:$G$66,6,0),"")</f>
        <v/>
      </c>
      <c r="C1291" s="138">
        <f>'Resultaat 5'!C196</f>
        <v>0</v>
      </c>
      <c r="D1291" s="247">
        <f>'Resultaat 5'!K196</f>
        <v>0</v>
      </c>
      <c r="E1291" s="248">
        <f>'Resultaat 5'!L196</f>
        <v>0</v>
      </c>
      <c r="F1291" s="138" t="s">
        <v>266</v>
      </c>
      <c r="G1291" s="247">
        <f ca="1">VLOOKUP(C1291,Financiering!$AO$7:$AS$57,5,0)*E1291</f>
        <v>0</v>
      </c>
      <c r="H1291" s="249" t="str">
        <f t="shared" si="20"/>
        <v/>
      </c>
      <c r="I1291" s="136" t="str">
        <f>'Resultaat 5'!$B$2</f>
        <v>Resultaat 5</v>
      </c>
      <c r="J1291" s="138" t="str">
        <f>Deelnemersoverzicht!$C$6</f>
        <v>[wordt door RVO ingevuld]</v>
      </c>
      <c r="K1291" s="259">
        <f>Deelnemersoverzicht!$C$9</f>
        <v>0</v>
      </c>
    </row>
    <row r="1292" spans="1:11" x14ac:dyDescent="0.2">
      <c r="A1292" s="258">
        <f>'Resultaat 5'!B197</f>
        <v>0</v>
      </c>
      <c r="B1292" s="138" t="str">
        <f>IFERROR(VLOOKUP(C1292,Deelnemersoverzicht!$C$16:$G$66,6,0),"")</f>
        <v/>
      </c>
      <c r="C1292" s="138">
        <f>'Resultaat 5'!C197</f>
        <v>0</v>
      </c>
      <c r="D1292" s="247">
        <f>'Resultaat 5'!K197</f>
        <v>0</v>
      </c>
      <c r="E1292" s="248">
        <f>'Resultaat 5'!L197</f>
        <v>0</v>
      </c>
      <c r="F1292" s="138" t="s">
        <v>266</v>
      </c>
      <c r="G1292" s="247">
        <f ca="1">VLOOKUP(C1292,Financiering!$AO$7:$AS$57,5,0)*E1292</f>
        <v>0</v>
      </c>
      <c r="H1292" s="249" t="str">
        <f t="shared" si="20"/>
        <v/>
      </c>
      <c r="I1292" s="136" t="str">
        <f>'Resultaat 5'!$B$2</f>
        <v>Resultaat 5</v>
      </c>
      <c r="J1292" s="138" t="str">
        <f>Deelnemersoverzicht!$C$6</f>
        <v>[wordt door RVO ingevuld]</v>
      </c>
      <c r="K1292" s="259">
        <f>Deelnemersoverzicht!$C$9</f>
        <v>0</v>
      </c>
    </row>
    <row r="1293" spans="1:11" x14ac:dyDescent="0.2">
      <c r="A1293" s="258">
        <f>'Resultaat 5'!B198</f>
        <v>0</v>
      </c>
      <c r="B1293" s="138" t="str">
        <f>IFERROR(VLOOKUP(C1293,Deelnemersoverzicht!$C$16:$G$66,6,0),"")</f>
        <v/>
      </c>
      <c r="C1293" s="138">
        <f>'Resultaat 5'!C198</f>
        <v>0</v>
      </c>
      <c r="D1293" s="247">
        <f>'Resultaat 5'!K198</f>
        <v>0</v>
      </c>
      <c r="E1293" s="248">
        <f>'Resultaat 5'!L198</f>
        <v>0</v>
      </c>
      <c r="F1293" s="138" t="s">
        <v>266</v>
      </c>
      <c r="G1293" s="247">
        <f ca="1">VLOOKUP(C1293,Financiering!$AO$7:$AS$57,5,0)*E1293</f>
        <v>0</v>
      </c>
      <c r="H1293" s="249" t="str">
        <f t="shared" si="20"/>
        <v/>
      </c>
      <c r="I1293" s="136" t="str">
        <f>'Resultaat 5'!$B$2</f>
        <v>Resultaat 5</v>
      </c>
      <c r="J1293" s="138" t="str">
        <f>Deelnemersoverzicht!$C$6</f>
        <v>[wordt door RVO ingevuld]</v>
      </c>
      <c r="K1293" s="259">
        <f>Deelnemersoverzicht!$C$9</f>
        <v>0</v>
      </c>
    </row>
    <row r="1294" spans="1:11" x14ac:dyDescent="0.2">
      <c r="A1294" s="258">
        <f>'Resultaat 5'!B199</f>
        <v>0</v>
      </c>
      <c r="B1294" s="138" t="str">
        <f>IFERROR(VLOOKUP(C1294,Deelnemersoverzicht!$C$16:$G$66,6,0),"")</f>
        <v/>
      </c>
      <c r="C1294" s="138">
        <f>'Resultaat 5'!C199</f>
        <v>0</v>
      </c>
      <c r="D1294" s="247">
        <f>'Resultaat 5'!K199</f>
        <v>0</v>
      </c>
      <c r="E1294" s="248">
        <f>'Resultaat 5'!L199</f>
        <v>0</v>
      </c>
      <c r="F1294" s="138" t="s">
        <v>266</v>
      </c>
      <c r="G1294" s="247">
        <f ca="1">VLOOKUP(C1294,Financiering!$AO$7:$AS$57,5,0)*E1294</f>
        <v>0</v>
      </c>
      <c r="H1294" s="249" t="str">
        <f t="shared" si="20"/>
        <v/>
      </c>
      <c r="I1294" s="136" t="str">
        <f>'Resultaat 5'!$B$2</f>
        <v>Resultaat 5</v>
      </c>
      <c r="J1294" s="138" t="str">
        <f>Deelnemersoverzicht!$C$6</f>
        <v>[wordt door RVO ingevuld]</v>
      </c>
      <c r="K1294" s="259">
        <f>Deelnemersoverzicht!$C$9</f>
        <v>0</v>
      </c>
    </row>
    <row r="1295" spans="1:11" x14ac:dyDescent="0.2">
      <c r="A1295" s="258">
        <f>'Resultaat 5'!B200</f>
        <v>0</v>
      </c>
      <c r="B1295" s="138" t="str">
        <f>IFERROR(VLOOKUP(C1295,Deelnemersoverzicht!$C$16:$G$66,6,0),"")</f>
        <v/>
      </c>
      <c r="C1295" s="138">
        <f>'Resultaat 5'!C200</f>
        <v>0</v>
      </c>
      <c r="D1295" s="247">
        <f>'Resultaat 5'!K200</f>
        <v>0</v>
      </c>
      <c r="E1295" s="248">
        <f>'Resultaat 5'!L200</f>
        <v>0</v>
      </c>
      <c r="F1295" s="138" t="s">
        <v>266</v>
      </c>
      <c r="G1295" s="247">
        <f ca="1">VLOOKUP(C1295,Financiering!$AO$7:$AS$57,5,0)*E1295</f>
        <v>0</v>
      </c>
      <c r="H1295" s="249" t="str">
        <f t="shared" si="20"/>
        <v/>
      </c>
      <c r="I1295" s="136" t="str">
        <f>'Resultaat 5'!$B$2</f>
        <v>Resultaat 5</v>
      </c>
      <c r="J1295" s="138" t="str">
        <f>Deelnemersoverzicht!$C$6</f>
        <v>[wordt door RVO ingevuld]</v>
      </c>
      <c r="K1295" s="259">
        <f>Deelnemersoverzicht!$C$9</f>
        <v>0</v>
      </c>
    </row>
    <row r="1296" spans="1:11" x14ac:dyDescent="0.2">
      <c r="A1296" s="258">
        <f>'Resultaat 5'!B201</f>
        <v>0</v>
      </c>
      <c r="B1296" s="138" t="str">
        <f>IFERROR(VLOOKUP(C1296,Deelnemersoverzicht!$C$16:$G$66,6,0),"")</f>
        <v/>
      </c>
      <c r="C1296" s="138">
        <f>'Resultaat 5'!C201</f>
        <v>0</v>
      </c>
      <c r="D1296" s="247">
        <f>'Resultaat 5'!K201</f>
        <v>0</v>
      </c>
      <c r="E1296" s="248">
        <f>'Resultaat 5'!L201</f>
        <v>0</v>
      </c>
      <c r="F1296" s="138" t="s">
        <v>266</v>
      </c>
      <c r="G1296" s="247">
        <f ca="1">VLOOKUP(C1296,Financiering!$AO$7:$AS$57,5,0)*E1296</f>
        <v>0</v>
      </c>
      <c r="H1296" s="249" t="str">
        <f t="shared" si="20"/>
        <v/>
      </c>
      <c r="I1296" s="136" t="str">
        <f>'Resultaat 5'!$B$2</f>
        <v>Resultaat 5</v>
      </c>
      <c r="J1296" s="138" t="str">
        <f>Deelnemersoverzicht!$C$6</f>
        <v>[wordt door RVO ingevuld]</v>
      </c>
      <c r="K1296" s="259">
        <f>Deelnemersoverzicht!$C$9</f>
        <v>0</v>
      </c>
    </row>
    <row r="1297" spans="1:11" x14ac:dyDescent="0.2">
      <c r="A1297" s="258">
        <f>'Resultaat 5'!B202</f>
        <v>0</v>
      </c>
      <c r="B1297" s="138" t="str">
        <f>IFERROR(VLOOKUP(C1297,Deelnemersoverzicht!$C$16:$G$66,6,0),"")</f>
        <v/>
      </c>
      <c r="C1297" s="138">
        <f>'Resultaat 5'!C202</f>
        <v>0</v>
      </c>
      <c r="D1297" s="247">
        <f>'Resultaat 5'!K202</f>
        <v>0</v>
      </c>
      <c r="E1297" s="248">
        <f>'Resultaat 5'!L202</f>
        <v>0</v>
      </c>
      <c r="F1297" s="138" t="s">
        <v>266</v>
      </c>
      <c r="G1297" s="247">
        <f ca="1">VLOOKUP(C1297,Financiering!$AO$7:$AS$57,5,0)*E1297</f>
        <v>0</v>
      </c>
      <c r="H1297" s="249" t="str">
        <f t="shared" si="20"/>
        <v/>
      </c>
      <c r="I1297" s="136" t="str">
        <f>'Resultaat 5'!$B$2</f>
        <v>Resultaat 5</v>
      </c>
      <c r="J1297" s="138" t="str">
        <f>Deelnemersoverzicht!$C$6</f>
        <v>[wordt door RVO ingevuld]</v>
      </c>
      <c r="K1297" s="259">
        <f>Deelnemersoverzicht!$C$9</f>
        <v>0</v>
      </c>
    </row>
    <row r="1298" spans="1:11" x14ac:dyDescent="0.2">
      <c r="A1298" s="258">
        <f>'Resultaat 5'!B203</f>
        <v>0</v>
      </c>
      <c r="B1298" s="138" t="str">
        <f>IFERROR(VLOOKUP(C1298,Deelnemersoverzicht!$C$16:$G$66,6,0),"")</f>
        <v/>
      </c>
      <c r="C1298" s="138">
        <f>'Resultaat 5'!C203</f>
        <v>0</v>
      </c>
      <c r="D1298" s="247">
        <f>'Resultaat 5'!K203</f>
        <v>0</v>
      </c>
      <c r="E1298" s="248">
        <f>'Resultaat 5'!L203</f>
        <v>0</v>
      </c>
      <c r="F1298" s="138" t="s">
        <v>266</v>
      </c>
      <c r="G1298" s="247">
        <f ca="1">VLOOKUP(C1298,Financiering!$AO$7:$AS$57,5,0)*E1298</f>
        <v>0</v>
      </c>
      <c r="H1298" s="249" t="str">
        <f t="shared" si="20"/>
        <v/>
      </c>
      <c r="I1298" s="136" t="str">
        <f>'Resultaat 5'!$B$2</f>
        <v>Resultaat 5</v>
      </c>
      <c r="J1298" s="138" t="str">
        <f>Deelnemersoverzicht!$C$6</f>
        <v>[wordt door RVO ingevuld]</v>
      </c>
      <c r="K1298" s="259">
        <f>Deelnemersoverzicht!$C$9</f>
        <v>0</v>
      </c>
    </row>
    <row r="1299" spans="1:11" x14ac:dyDescent="0.2">
      <c r="A1299" s="258">
        <f>'Resultaat 5'!B204</f>
        <v>0</v>
      </c>
      <c r="B1299" s="138" t="str">
        <f>IFERROR(VLOOKUP(C1299,Deelnemersoverzicht!$C$16:$G$66,6,0),"")</f>
        <v/>
      </c>
      <c r="C1299" s="138">
        <f>'Resultaat 5'!C204</f>
        <v>0</v>
      </c>
      <c r="D1299" s="247">
        <f>'Resultaat 5'!K204</f>
        <v>0</v>
      </c>
      <c r="E1299" s="248">
        <f>'Resultaat 5'!L204</f>
        <v>0</v>
      </c>
      <c r="F1299" s="138" t="s">
        <v>266</v>
      </c>
      <c r="G1299" s="247">
        <f ca="1">VLOOKUP(C1299,Financiering!$AO$7:$AS$57,5,0)*E1299</f>
        <v>0</v>
      </c>
      <c r="H1299" s="249" t="str">
        <f t="shared" si="20"/>
        <v/>
      </c>
      <c r="I1299" s="136" t="str">
        <f>'Resultaat 5'!$B$2</f>
        <v>Resultaat 5</v>
      </c>
      <c r="J1299" s="138" t="str">
        <f>Deelnemersoverzicht!$C$6</f>
        <v>[wordt door RVO ingevuld]</v>
      </c>
      <c r="K1299" s="259">
        <f>Deelnemersoverzicht!$C$9</f>
        <v>0</v>
      </c>
    </row>
    <row r="1300" spans="1:11" x14ac:dyDescent="0.2">
      <c r="A1300" s="258">
        <f>'Resultaat 5'!B205</f>
        <v>0</v>
      </c>
      <c r="B1300" s="138" t="str">
        <f>IFERROR(VLOOKUP(C1300,Deelnemersoverzicht!$C$16:$G$66,6,0),"")</f>
        <v/>
      </c>
      <c r="C1300" s="138">
        <f>'Resultaat 5'!C205</f>
        <v>0</v>
      </c>
      <c r="D1300" s="247">
        <f>'Resultaat 5'!K205</f>
        <v>0</v>
      </c>
      <c r="E1300" s="248">
        <f>'Resultaat 5'!L205</f>
        <v>0</v>
      </c>
      <c r="F1300" s="138" t="s">
        <v>266</v>
      </c>
      <c r="G1300" s="247">
        <f ca="1">VLOOKUP(C1300,Financiering!$AO$7:$AS$57,5,0)*E1300</f>
        <v>0</v>
      </c>
      <c r="H1300" s="249" t="str">
        <f t="shared" si="20"/>
        <v/>
      </c>
      <c r="I1300" s="136" t="str">
        <f>'Resultaat 5'!$B$2</f>
        <v>Resultaat 5</v>
      </c>
      <c r="J1300" s="138" t="str">
        <f>Deelnemersoverzicht!$C$6</f>
        <v>[wordt door RVO ingevuld]</v>
      </c>
      <c r="K1300" s="259">
        <f>Deelnemersoverzicht!$C$9</f>
        <v>0</v>
      </c>
    </row>
    <row r="1301" spans="1:11" x14ac:dyDescent="0.2">
      <c r="A1301" s="258">
        <f>'Resultaat 5'!B206</f>
        <v>0</v>
      </c>
      <c r="B1301" s="138" t="str">
        <f>IFERROR(VLOOKUP(C1301,Deelnemersoverzicht!$C$16:$G$66,6,0),"")</f>
        <v/>
      </c>
      <c r="C1301" s="138">
        <f>'Resultaat 5'!C206</f>
        <v>0</v>
      </c>
      <c r="D1301" s="247">
        <f>'Resultaat 5'!K206</f>
        <v>0</v>
      </c>
      <c r="E1301" s="248">
        <f>'Resultaat 5'!L206</f>
        <v>0</v>
      </c>
      <c r="F1301" s="138" t="s">
        <v>266</v>
      </c>
      <c r="G1301" s="247">
        <f ca="1">VLOOKUP(C1301,Financiering!$AO$7:$AS$57,5,0)*E1301</f>
        <v>0</v>
      </c>
      <c r="H1301" s="249" t="str">
        <f t="shared" si="20"/>
        <v/>
      </c>
      <c r="I1301" s="136" t="str">
        <f>'Resultaat 5'!$B$2</f>
        <v>Resultaat 5</v>
      </c>
      <c r="J1301" s="138" t="str">
        <f>Deelnemersoverzicht!$C$6</f>
        <v>[wordt door RVO ingevuld]</v>
      </c>
      <c r="K1301" s="259">
        <f>Deelnemersoverzicht!$C$9</f>
        <v>0</v>
      </c>
    </row>
    <row r="1302" spans="1:11" x14ac:dyDescent="0.2">
      <c r="A1302" s="258">
        <f>'Resultaat 5'!B211</f>
        <v>0</v>
      </c>
      <c r="B1302" s="138" t="str">
        <f>IFERROR(VLOOKUP(C1302,Deelnemersoverzicht!$C$16:$G$66,6,0),"")</f>
        <v/>
      </c>
      <c r="C1302" s="138">
        <f>'Resultaat 5'!C211</f>
        <v>0</v>
      </c>
      <c r="D1302" s="247">
        <f>'Resultaat 5'!K211</f>
        <v>0</v>
      </c>
      <c r="E1302" s="248">
        <f>'Resultaat 5'!L211</f>
        <v>0</v>
      </c>
      <c r="F1302" s="138" t="s">
        <v>266</v>
      </c>
      <c r="G1302" s="247">
        <f ca="1">VLOOKUP(C1302,Financiering!$AO$7:$AS$57,5,0)*E1302</f>
        <v>0</v>
      </c>
      <c r="H1302" s="249" t="str">
        <f t="shared" si="20"/>
        <v/>
      </c>
      <c r="I1302" s="136" t="str">
        <f>'Resultaat 5'!$B$2</f>
        <v>Resultaat 5</v>
      </c>
      <c r="J1302" s="138" t="str">
        <f>Deelnemersoverzicht!$C$6</f>
        <v>[wordt door RVO ingevuld]</v>
      </c>
      <c r="K1302" s="259">
        <f>Deelnemersoverzicht!$C$9</f>
        <v>0</v>
      </c>
    </row>
    <row r="1303" spans="1:11" x14ac:dyDescent="0.2">
      <c r="A1303" s="258">
        <f>'Resultaat 5'!B212</f>
        <v>0</v>
      </c>
      <c r="B1303" s="138" t="str">
        <f>IFERROR(VLOOKUP(C1303,Deelnemersoverzicht!$C$16:$G$66,6,0),"")</f>
        <v/>
      </c>
      <c r="C1303" s="138">
        <f>'Resultaat 5'!C212</f>
        <v>0</v>
      </c>
      <c r="D1303" s="247">
        <f>'Resultaat 5'!K212</f>
        <v>0</v>
      </c>
      <c r="E1303" s="248">
        <f>'Resultaat 5'!L212</f>
        <v>0</v>
      </c>
      <c r="F1303" s="138" t="s">
        <v>266</v>
      </c>
      <c r="G1303" s="247">
        <f ca="1">VLOOKUP(C1303,Financiering!$AO$7:$AS$57,5,0)*E1303</f>
        <v>0</v>
      </c>
      <c r="H1303" s="249" t="str">
        <f t="shared" si="20"/>
        <v/>
      </c>
      <c r="I1303" s="136" t="str">
        <f>'Resultaat 5'!$B$2</f>
        <v>Resultaat 5</v>
      </c>
      <c r="J1303" s="138" t="str">
        <f>Deelnemersoverzicht!$C$6</f>
        <v>[wordt door RVO ingevuld]</v>
      </c>
      <c r="K1303" s="259">
        <f>Deelnemersoverzicht!$C$9</f>
        <v>0</v>
      </c>
    </row>
    <row r="1304" spans="1:11" x14ac:dyDescent="0.2">
      <c r="A1304" s="258">
        <f>'Resultaat 5'!B213</f>
        <v>0</v>
      </c>
      <c r="B1304" s="138" t="str">
        <f>IFERROR(VLOOKUP(C1304,Deelnemersoverzicht!$C$16:$G$66,6,0),"")</f>
        <v/>
      </c>
      <c r="C1304" s="138">
        <f>'Resultaat 5'!C213</f>
        <v>0</v>
      </c>
      <c r="D1304" s="247">
        <f>'Resultaat 5'!K213</f>
        <v>0</v>
      </c>
      <c r="E1304" s="248">
        <f>'Resultaat 5'!L213</f>
        <v>0</v>
      </c>
      <c r="F1304" s="138" t="s">
        <v>266</v>
      </c>
      <c r="G1304" s="247">
        <f ca="1">VLOOKUP(C1304,Financiering!$AO$7:$AS$57,5,0)*E1304</f>
        <v>0</v>
      </c>
      <c r="H1304" s="249" t="str">
        <f t="shared" si="20"/>
        <v/>
      </c>
      <c r="I1304" s="136" t="str">
        <f>'Resultaat 5'!$B$2</f>
        <v>Resultaat 5</v>
      </c>
      <c r="J1304" s="138" t="str">
        <f>Deelnemersoverzicht!$C$6</f>
        <v>[wordt door RVO ingevuld]</v>
      </c>
      <c r="K1304" s="259">
        <f>Deelnemersoverzicht!$C$9</f>
        <v>0</v>
      </c>
    </row>
    <row r="1305" spans="1:11" x14ac:dyDescent="0.2">
      <c r="A1305" s="258">
        <f>'Resultaat 5'!B214</f>
        <v>0</v>
      </c>
      <c r="B1305" s="138" t="str">
        <f>IFERROR(VLOOKUP(C1305,Deelnemersoverzicht!$C$16:$G$66,6,0),"")</f>
        <v/>
      </c>
      <c r="C1305" s="138">
        <f>'Resultaat 5'!C214</f>
        <v>0</v>
      </c>
      <c r="D1305" s="247">
        <f>'Resultaat 5'!K214</f>
        <v>0</v>
      </c>
      <c r="E1305" s="248">
        <f>'Resultaat 5'!L214</f>
        <v>0</v>
      </c>
      <c r="F1305" s="138" t="s">
        <v>266</v>
      </c>
      <c r="G1305" s="247">
        <f ca="1">VLOOKUP(C1305,Financiering!$AO$7:$AS$57,5,0)*E1305</f>
        <v>0</v>
      </c>
      <c r="H1305" s="249" t="str">
        <f t="shared" si="20"/>
        <v/>
      </c>
      <c r="I1305" s="136" t="str">
        <f>'Resultaat 5'!$B$2</f>
        <v>Resultaat 5</v>
      </c>
      <c r="J1305" s="138" t="str">
        <f>Deelnemersoverzicht!$C$6</f>
        <v>[wordt door RVO ingevuld]</v>
      </c>
      <c r="K1305" s="259">
        <f>Deelnemersoverzicht!$C$9</f>
        <v>0</v>
      </c>
    </row>
    <row r="1306" spans="1:11" x14ac:dyDescent="0.2">
      <c r="A1306" s="258">
        <f>'Resultaat 5'!B215</f>
        <v>0</v>
      </c>
      <c r="B1306" s="138" t="str">
        <f>IFERROR(VLOOKUP(C1306,Deelnemersoverzicht!$C$16:$G$66,6,0),"")</f>
        <v/>
      </c>
      <c r="C1306" s="138">
        <f>'Resultaat 5'!C215</f>
        <v>0</v>
      </c>
      <c r="D1306" s="247">
        <f>'Resultaat 5'!K215</f>
        <v>0</v>
      </c>
      <c r="E1306" s="248">
        <f>'Resultaat 5'!L215</f>
        <v>0</v>
      </c>
      <c r="F1306" s="138" t="s">
        <v>266</v>
      </c>
      <c r="G1306" s="247">
        <f ca="1">VLOOKUP(C1306,Financiering!$AO$7:$AS$57,5,0)*E1306</f>
        <v>0</v>
      </c>
      <c r="H1306" s="249" t="str">
        <f t="shared" si="20"/>
        <v/>
      </c>
      <c r="I1306" s="136" t="str">
        <f>'Resultaat 5'!$B$2</f>
        <v>Resultaat 5</v>
      </c>
      <c r="J1306" s="138" t="str">
        <f>Deelnemersoverzicht!$C$6</f>
        <v>[wordt door RVO ingevuld]</v>
      </c>
      <c r="K1306" s="259">
        <f>Deelnemersoverzicht!$C$9</f>
        <v>0</v>
      </c>
    </row>
    <row r="1307" spans="1:11" x14ac:dyDescent="0.2">
      <c r="A1307" s="258">
        <f>'Resultaat 5'!B216</f>
        <v>0</v>
      </c>
      <c r="B1307" s="138" t="str">
        <f>IFERROR(VLOOKUP(C1307,Deelnemersoverzicht!$C$16:$G$66,6,0),"")</f>
        <v/>
      </c>
      <c r="C1307" s="138">
        <f>'Resultaat 5'!C216</f>
        <v>0</v>
      </c>
      <c r="D1307" s="247">
        <f>'Resultaat 5'!K216</f>
        <v>0</v>
      </c>
      <c r="E1307" s="248">
        <f>'Resultaat 5'!L216</f>
        <v>0</v>
      </c>
      <c r="F1307" s="138" t="s">
        <v>266</v>
      </c>
      <c r="G1307" s="247">
        <f ca="1">VLOOKUP(C1307,Financiering!$AO$7:$AS$57,5,0)*E1307</f>
        <v>0</v>
      </c>
      <c r="H1307" s="249" t="str">
        <f t="shared" si="20"/>
        <v/>
      </c>
      <c r="I1307" s="136" t="str">
        <f>'Resultaat 5'!$B$2</f>
        <v>Resultaat 5</v>
      </c>
      <c r="J1307" s="138" t="str">
        <f>Deelnemersoverzicht!$C$6</f>
        <v>[wordt door RVO ingevuld]</v>
      </c>
      <c r="K1307" s="259">
        <f>Deelnemersoverzicht!$C$9</f>
        <v>0</v>
      </c>
    </row>
    <row r="1308" spans="1:11" x14ac:dyDescent="0.2">
      <c r="A1308" s="258">
        <f>'Resultaat 5'!B217</f>
        <v>0</v>
      </c>
      <c r="B1308" s="138" t="str">
        <f>IFERROR(VLOOKUP(C1308,Deelnemersoverzicht!$C$16:$G$66,6,0),"")</f>
        <v/>
      </c>
      <c r="C1308" s="138">
        <f>'Resultaat 5'!C217</f>
        <v>0</v>
      </c>
      <c r="D1308" s="247">
        <f>'Resultaat 5'!K217</f>
        <v>0</v>
      </c>
      <c r="E1308" s="248">
        <f>'Resultaat 5'!L217</f>
        <v>0</v>
      </c>
      <c r="F1308" s="138" t="s">
        <v>266</v>
      </c>
      <c r="G1308" s="247">
        <f ca="1">VLOOKUP(C1308,Financiering!$AO$7:$AS$57,5,0)*E1308</f>
        <v>0</v>
      </c>
      <c r="H1308" s="249" t="str">
        <f t="shared" si="20"/>
        <v/>
      </c>
      <c r="I1308" s="136" t="str">
        <f>'Resultaat 5'!$B$2</f>
        <v>Resultaat 5</v>
      </c>
      <c r="J1308" s="138" t="str">
        <f>Deelnemersoverzicht!$C$6</f>
        <v>[wordt door RVO ingevuld]</v>
      </c>
      <c r="K1308" s="259">
        <f>Deelnemersoverzicht!$C$9</f>
        <v>0</v>
      </c>
    </row>
    <row r="1309" spans="1:11" x14ac:dyDescent="0.2">
      <c r="A1309" s="258">
        <f>'Resultaat 5'!B218</f>
        <v>0</v>
      </c>
      <c r="B1309" s="138" t="str">
        <f>IFERROR(VLOOKUP(C1309,Deelnemersoverzicht!$C$16:$G$66,6,0),"")</f>
        <v/>
      </c>
      <c r="C1309" s="138">
        <f>'Resultaat 5'!C218</f>
        <v>0</v>
      </c>
      <c r="D1309" s="247">
        <f>'Resultaat 5'!K218</f>
        <v>0</v>
      </c>
      <c r="E1309" s="248">
        <f>'Resultaat 5'!L218</f>
        <v>0</v>
      </c>
      <c r="F1309" s="138" t="s">
        <v>266</v>
      </c>
      <c r="G1309" s="247">
        <f ca="1">VLOOKUP(C1309,Financiering!$AO$7:$AS$57,5,0)*E1309</f>
        <v>0</v>
      </c>
      <c r="H1309" s="249" t="str">
        <f t="shared" si="20"/>
        <v/>
      </c>
      <c r="I1309" s="136" t="str">
        <f>'Resultaat 5'!$B$2</f>
        <v>Resultaat 5</v>
      </c>
      <c r="J1309" s="138" t="str">
        <f>Deelnemersoverzicht!$C$6</f>
        <v>[wordt door RVO ingevuld]</v>
      </c>
      <c r="K1309" s="259">
        <f>Deelnemersoverzicht!$C$9</f>
        <v>0</v>
      </c>
    </row>
    <row r="1310" spans="1:11" x14ac:dyDescent="0.2">
      <c r="A1310" s="258">
        <f>'Resultaat 5'!B219</f>
        <v>0</v>
      </c>
      <c r="B1310" s="138" t="str">
        <f>IFERROR(VLOOKUP(C1310,Deelnemersoverzicht!$C$16:$G$66,6,0),"")</f>
        <v/>
      </c>
      <c r="C1310" s="138">
        <f>'Resultaat 5'!C219</f>
        <v>0</v>
      </c>
      <c r="D1310" s="247">
        <f>'Resultaat 5'!K219</f>
        <v>0</v>
      </c>
      <c r="E1310" s="248">
        <f>'Resultaat 5'!L219</f>
        <v>0</v>
      </c>
      <c r="F1310" s="138" t="s">
        <v>266</v>
      </c>
      <c r="G1310" s="247">
        <f ca="1">VLOOKUP(C1310,Financiering!$AO$7:$AS$57,5,0)*E1310</f>
        <v>0</v>
      </c>
      <c r="H1310" s="249" t="str">
        <f t="shared" si="20"/>
        <v/>
      </c>
      <c r="I1310" s="136" t="str">
        <f>'Resultaat 5'!$B$2</f>
        <v>Resultaat 5</v>
      </c>
      <c r="J1310" s="138" t="str">
        <f>Deelnemersoverzicht!$C$6</f>
        <v>[wordt door RVO ingevuld]</v>
      </c>
      <c r="K1310" s="259">
        <f>Deelnemersoverzicht!$C$9</f>
        <v>0</v>
      </c>
    </row>
    <row r="1311" spans="1:11" x14ac:dyDescent="0.2">
      <c r="A1311" s="258">
        <f>'Resultaat 5'!B220</f>
        <v>0</v>
      </c>
      <c r="B1311" s="138" t="str">
        <f>IFERROR(VLOOKUP(C1311,Deelnemersoverzicht!$C$16:$G$66,6,0),"")</f>
        <v/>
      </c>
      <c r="C1311" s="138">
        <f>'Resultaat 5'!C220</f>
        <v>0</v>
      </c>
      <c r="D1311" s="247">
        <f>'Resultaat 5'!K220</f>
        <v>0</v>
      </c>
      <c r="E1311" s="248">
        <f>'Resultaat 5'!L220</f>
        <v>0</v>
      </c>
      <c r="F1311" s="138" t="s">
        <v>266</v>
      </c>
      <c r="G1311" s="247">
        <f ca="1">VLOOKUP(C1311,Financiering!$AO$7:$AS$57,5,0)*E1311</f>
        <v>0</v>
      </c>
      <c r="H1311" s="249" t="str">
        <f t="shared" si="20"/>
        <v/>
      </c>
      <c r="I1311" s="136" t="str">
        <f>'Resultaat 5'!$B$2</f>
        <v>Resultaat 5</v>
      </c>
      <c r="J1311" s="138" t="str">
        <f>Deelnemersoverzicht!$C$6</f>
        <v>[wordt door RVO ingevuld]</v>
      </c>
      <c r="K1311" s="259">
        <f>Deelnemersoverzicht!$C$9</f>
        <v>0</v>
      </c>
    </row>
    <row r="1312" spans="1:11" x14ac:dyDescent="0.2">
      <c r="A1312" s="258">
        <f>'Resultaat 5'!B221</f>
        <v>0</v>
      </c>
      <c r="B1312" s="138" t="str">
        <f>IFERROR(VLOOKUP(C1312,Deelnemersoverzicht!$C$16:$G$66,6,0),"")</f>
        <v/>
      </c>
      <c r="C1312" s="138">
        <f>'Resultaat 5'!C221</f>
        <v>0</v>
      </c>
      <c r="D1312" s="247">
        <f>'Resultaat 5'!K221</f>
        <v>0</v>
      </c>
      <c r="E1312" s="248">
        <f>'Resultaat 5'!L221</f>
        <v>0</v>
      </c>
      <c r="F1312" s="138" t="s">
        <v>266</v>
      </c>
      <c r="G1312" s="247">
        <f ca="1">VLOOKUP(C1312,Financiering!$AO$7:$AS$57,5,0)*E1312</f>
        <v>0</v>
      </c>
      <c r="H1312" s="249" t="str">
        <f t="shared" si="20"/>
        <v/>
      </c>
      <c r="I1312" s="136" t="str">
        <f>'Resultaat 5'!$B$2</f>
        <v>Resultaat 5</v>
      </c>
      <c r="J1312" s="138" t="str">
        <f>Deelnemersoverzicht!$C$6</f>
        <v>[wordt door RVO ingevuld]</v>
      </c>
      <c r="K1312" s="259">
        <f>Deelnemersoverzicht!$C$9</f>
        <v>0</v>
      </c>
    </row>
    <row r="1313" spans="1:11" x14ac:dyDescent="0.2">
      <c r="A1313" s="258">
        <f>'Resultaat 5'!B222</f>
        <v>0</v>
      </c>
      <c r="B1313" s="138" t="str">
        <f>IFERROR(VLOOKUP(C1313,Deelnemersoverzicht!$C$16:$G$66,6,0),"")</f>
        <v/>
      </c>
      <c r="C1313" s="138">
        <f>'Resultaat 5'!C222</f>
        <v>0</v>
      </c>
      <c r="D1313" s="247">
        <f>'Resultaat 5'!K222</f>
        <v>0</v>
      </c>
      <c r="E1313" s="248">
        <f>'Resultaat 5'!L222</f>
        <v>0</v>
      </c>
      <c r="F1313" s="138" t="s">
        <v>266</v>
      </c>
      <c r="G1313" s="247">
        <f ca="1">VLOOKUP(C1313,Financiering!$AO$7:$AS$57,5,0)*E1313</f>
        <v>0</v>
      </c>
      <c r="H1313" s="249" t="str">
        <f t="shared" si="20"/>
        <v/>
      </c>
      <c r="I1313" s="136" t="str">
        <f>'Resultaat 5'!$B$2</f>
        <v>Resultaat 5</v>
      </c>
      <c r="J1313" s="138" t="str">
        <f>Deelnemersoverzicht!$C$6</f>
        <v>[wordt door RVO ingevuld]</v>
      </c>
      <c r="K1313" s="259">
        <f>Deelnemersoverzicht!$C$9</f>
        <v>0</v>
      </c>
    </row>
    <row r="1314" spans="1:11" x14ac:dyDescent="0.2">
      <c r="A1314" s="258">
        <f>'Resultaat 5'!B223</f>
        <v>0</v>
      </c>
      <c r="B1314" s="138" t="str">
        <f>IFERROR(VLOOKUP(C1314,Deelnemersoverzicht!$C$16:$G$66,6,0),"")</f>
        <v/>
      </c>
      <c r="C1314" s="138">
        <f>'Resultaat 5'!C223</f>
        <v>0</v>
      </c>
      <c r="D1314" s="247">
        <f>'Resultaat 5'!K223</f>
        <v>0</v>
      </c>
      <c r="E1314" s="248">
        <f>'Resultaat 5'!L223</f>
        <v>0</v>
      </c>
      <c r="F1314" s="138" t="s">
        <v>266</v>
      </c>
      <c r="G1314" s="247">
        <f ca="1">VLOOKUP(C1314,Financiering!$AO$7:$AS$57,5,0)*E1314</f>
        <v>0</v>
      </c>
      <c r="H1314" s="249" t="str">
        <f t="shared" si="20"/>
        <v/>
      </c>
      <c r="I1314" s="136" t="str">
        <f>'Resultaat 5'!$B$2</f>
        <v>Resultaat 5</v>
      </c>
      <c r="J1314" s="138" t="str">
        <f>Deelnemersoverzicht!$C$6</f>
        <v>[wordt door RVO ingevuld]</v>
      </c>
      <c r="K1314" s="259">
        <f>Deelnemersoverzicht!$C$9</f>
        <v>0</v>
      </c>
    </row>
    <row r="1315" spans="1:11" x14ac:dyDescent="0.2">
      <c r="A1315" s="258">
        <f>'Resultaat 5'!B224</f>
        <v>0</v>
      </c>
      <c r="B1315" s="138" t="str">
        <f>IFERROR(VLOOKUP(C1315,Deelnemersoverzicht!$C$16:$G$66,6,0),"")</f>
        <v/>
      </c>
      <c r="C1315" s="138">
        <f>'Resultaat 5'!C224</f>
        <v>0</v>
      </c>
      <c r="D1315" s="247">
        <f>'Resultaat 5'!K224</f>
        <v>0</v>
      </c>
      <c r="E1315" s="248">
        <f>'Resultaat 5'!L224</f>
        <v>0</v>
      </c>
      <c r="F1315" s="138" t="s">
        <v>266</v>
      </c>
      <c r="G1315" s="247">
        <f ca="1">VLOOKUP(C1315,Financiering!$AO$7:$AS$57,5,0)*E1315</f>
        <v>0</v>
      </c>
      <c r="H1315" s="249" t="str">
        <f t="shared" si="20"/>
        <v/>
      </c>
      <c r="I1315" s="136" t="str">
        <f>'Resultaat 5'!$B$2</f>
        <v>Resultaat 5</v>
      </c>
      <c r="J1315" s="138" t="str">
        <f>Deelnemersoverzicht!$C$6</f>
        <v>[wordt door RVO ingevuld]</v>
      </c>
      <c r="K1315" s="259">
        <f>Deelnemersoverzicht!$C$9</f>
        <v>0</v>
      </c>
    </row>
    <row r="1316" spans="1:11" x14ac:dyDescent="0.2">
      <c r="A1316" s="258">
        <f>'Resultaat 5'!B225</f>
        <v>0</v>
      </c>
      <c r="B1316" s="138" t="str">
        <f>IFERROR(VLOOKUP(C1316,Deelnemersoverzicht!$C$16:$G$66,6,0),"")</f>
        <v/>
      </c>
      <c r="C1316" s="138">
        <f>'Resultaat 5'!C225</f>
        <v>0</v>
      </c>
      <c r="D1316" s="247">
        <f>'Resultaat 5'!K225</f>
        <v>0</v>
      </c>
      <c r="E1316" s="248">
        <f>'Resultaat 5'!L225</f>
        <v>0</v>
      </c>
      <c r="F1316" s="138" t="s">
        <v>266</v>
      </c>
      <c r="G1316" s="247">
        <f ca="1">VLOOKUP(C1316,Financiering!$AO$7:$AS$57,5,0)*E1316</f>
        <v>0</v>
      </c>
      <c r="H1316" s="249" t="str">
        <f t="shared" si="20"/>
        <v/>
      </c>
      <c r="I1316" s="136" t="str">
        <f>'Resultaat 5'!$B$2</f>
        <v>Resultaat 5</v>
      </c>
      <c r="J1316" s="138" t="str">
        <f>Deelnemersoverzicht!$C$6</f>
        <v>[wordt door RVO ingevuld]</v>
      </c>
      <c r="K1316" s="259">
        <f>Deelnemersoverzicht!$C$9</f>
        <v>0</v>
      </c>
    </row>
    <row r="1317" spans="1:11" x14ac:dyDescent="0.2">
      <c r="A1317" s="258">
        <f>'Resultaat 5'!B226</f>
        <v>0</v>
      </c>
      <c r="B1317" s="138" t="str">
        <f>IFERROR(VLOOKUP(C1317,Deelnemersoverzicht!$C$16:$G$66,6,0),"")</f>
        <v/>
      </c>
      <c r="C1317" s="138">
        <f>'Resultaat 5'!C226</f>
        <v>0</v>
      </c>
      <c r="D1317" s="247">
        <f>'Resultaat 5'!K226</f>
        <v>0</v>
      </c>
      <c r="E1317" s="248">
        <f>'Resultaat 5'!L226</f>
        <v>0</v>
      </c>
      <c r="F1317" s="138" t="s">
        <v>266</v>
      </c>
      <c r="G1317" s="247">
        <f ca="1">VLOOKUP(C1317,Financiering!$AO$7:$AS$57,5,0)*E1317</f>
        <v>0</v>
      </c>
      <c r="H1317" s="249" t="str">
        <f t="shared" si="20"/>
        <v/>
      </c>
      <c r="I1317" s="136" t="str">
        <f>'Resultaat 5'!$B$2</f>
        <v>Resultaat 5</v>
      </c>
      <c r="J1317" s="138" t="str">
        <f>Deelnemersoverzicht!$C$6</f>
        <v>[wordt door RVO ingevuld]</v>
      </c>
      <c r="K1317" s="259">
        <f>Deelnemersoverzicht!$C$9</f>
        <v>0</v>
      </c>
    </row>
    <row r="1318" spans="1:11" x14ac:dyDescent="0.2">
      <c r="A1318" s="258">
        <f>'Resultaat 5'!B227</f>
        <v>0</v>
      </c>
      <c r="B1318" s="138" t="str">
        <f>IFERROR(VLOOKUP(C1318,Deelnemersoverzicht!$C$16:$G$66,6,0),"")</f>
        <v/>
      </c>
      <c r="C1318" s="138">
        <f>'Resultaat 5'!C227</f>
        <v>0</v>
      </c>
      <c r="D1318" s="247">
        <f>'Resultaat 5'!K227</f>
        <v>0</v>
      </c>
      <c r="E1318" s="248">
        <f>'Resultaat 5'!L227</f>
        <v>0</v>
      </c>
      <c r="F1318" s="138" t="s">
        <v>266</v>
      </c>
      <c r="G1318" s="247">
        <f ca="1">VLOOKUP(C1318,Financiering!$AO$7:$AS$57,5,0)*E1318</f>
        <v>0</v>
      </c>
      <c r="H1318" s="249" t="str">
        <f t="shared" si="20"/>
        <v/>
      </c>
      <c r="I1318" s="136" t="str">
        <f>'Resultaat 5'!$B$2</f>
        <v>Resultaat 5</v>
      </c>
      <c r="J1318" s="138" t="str">
        <f>Deelnemersoverzicht!$C$6</f>
        <v>[wordt door RVO ingevuld]</v>
      </c>
      <c r="K1318" s="259">
        <f>Deelnemersoverzicht!$C$9</f>
        <v>0</v>
      </c>
    </row>
    <row r="1319" spans="1:11" x14ac:dyDescent="0.2">
      <c r="A1319" s="258">
        <f>'Resultaat 5'!B228</f>
        <v>0</v>
      </c>
      <c r="B1319" s="138" t="str">
        <f>IFERROR(VLOOKUP(C1319,Deelnemersoverzicht!$C$16:$G$66,6,0),"")</f>
        <v/>
      </c>
      <c r="C1319" s="138">
        <f>'Resultaat 5'!C228</f>
        <v>0</v>
      </c>
      <c r="D1319" s="247">
        <f>'Resultaat 5'!K228</f>
        <v>0</v>
      </c>
      <c r="E1319" s="248">
        <f>'Resultaat 5'!L228</f>
        <v>0</v>
      </c>
      <c r="F1319" s="138" t="s">
        <v>266</v>
      </c>
      <c r="G1319" s="247">
        <f ca="1">VLOOKUP(C1319,Financiering!$AO$7:$AS$57,5,0)*E1319</f>
        <v>0</v>
      </c>
      <c r="H1319" s="249" t="str">
        <f t="shared" si="20"/>
        <v/>
      </c>
      <c r="I1319" s="136" t="str">
        <f>'Resultaat 5'!$B$2</f>
        <v>Resultaat 5</v>
      </c>
      <c r="J1319" s="138" t="str">
        <f>Deelnemersoverzicht!$C$6</f>
        <v>[wordt door RVO ingevuld]</v>
      </c>
      <c r="K1319" s="259">
        <f>Deelnemersoverzicht!$C$9</f>
        <v>0</v>
      </c>
    </row>
    <row r="1320" spans="1:11" x14ac:dyDescent="0.2">
      <c r="A1320" s="258">
        <f>'Resultaat 5'!B229</f>
        <v>0</v>
      </c>
      <c r="B1320" s="138" t="str">
        <f>IFERROR(VLOOKUP(C1320,Deelnemersoverzicht!$C$16:$G$66,6,0),"")</f>
        <v/>
      </c>
      <c r="C1320" s="138">
        <f>'Resultaat 5'!C229</f>
        <v>0</v>
      </c>
      <c r="D1320" s="247">
        <f>'Resultaat 5'!K229</f>
        <v>0</v>
      </c>
      <c r="E1320" s="248">
        <f>'Resultaat 5'!L229</f>
        <v>0</v>
      </c>
      <c r="F1320" s="138" t="s">
        <v>266</v>
      </c>
      <c r="G1320" s="247">
        <f ca="1">VLOOKUP(C1320,Financiering!$AO$7:$AS$57,5,0)*E1320</f>
        <v>0</v>
      </c>
      <c r="H1320" s="249" t="str">
        <f t="shared" si="20"/>
        <v/>
      </c>
      <c r="I1320" s="136" t="str">
        <f>'Resultaat 5'!$B$2</f>
        <v>Resultaat 5</v>
      </c>
      <c r="J1320" s="138" t="str">
        <f>Deelnemersoverzicht!$C$6</f>
        <v>[wordt door RVO ingevuld]</v>
      </c>
      <c r="K1320" s="259">
        <f>Deelnemersoverzicht!$C$9</f>
        <v>0</v>
      </c>
    </row>
    <row r="1321" spans="1:11" x14ac:dyDescent="0.2">
      <c r="A1321" s="258">
        <f>'Resultaat 5'!B230</f>
        <v>0</v>
      </c>
      <c r="B1321" s="138" t="str">
        <f>IFERROR(VLOOKUP(C1321,Deelnemersoverzicht!$C$16:$G$66,6,0),"")</f>
        <v/>
      </c>
      <c r="C1321" s="138">
        <f>'Resultaat 5'!C230</f>
        <v>0</v>
      </c>
      <c r="D1321" s="247">
        <f>'Resultaat 5'!K230</f>
        <v>0</v>
      </c>
      <c r="E1321" s="248">
        <f>'Resultaat 5'!L230</f>
        <v>0</v>
      </c>
      <c r="F1321" s="138" t="s">
        <v>266</v>
      </c>
      <c r="G1321" s="247">
        <f ca="1">VLOOKUP(C1321,Financiering!$AO$7:$AS$57,5,0)*E1321</f>
        <v>0</v>
      </c>
      <c r="H1321" s="249" t="str">
        <f t="shared" si="20"/>
        <v/>
      </c>
      <c r="I1321" s="136" t="str">
        <f>'Resultaat 5'!$B$2</f>
        <v>Resultaat 5</v>
      </c>
      <c r="J1321" s="138" t="str">
        <f>Deelnemersoverzicht!$C$6</f>
        <v>[wordt door RVO ingevuld]</v>
      </c>
      <c r="K1321" s="259">
        <f>Deelnemersoverzicht!$C$9</f>
        <v>0</v>
      </c>
    </row>
    <row r="1322" spans="1:11" x14ac:dyDescent="0.2">
      <c r="A1322" s="258">
        <f>'Resultaat 5'!B231</f>
        <v>0</v>
      </c>
      <c r="B1322" s="138" t="str">
        <f>IFERROR(VLOOKUP(C1322,Deelnemersoverzicht!$C$16:$G$66,6,0),"")</f>
        <v/>
      </c>
      <c r="C1322" s="138">
        <f>'Resultaat 5'!C231</f>
        <v>0</v>
      </c>
      <c r="D1322" s="247">
        <f>'Resultaat 5'!K231</f>
        <v>0</v>
      </c>
      <c r="E1322" s="248">
        <f>'Resultaat 5'!L231</f>
        <v>0</v>
      </c>
      <c r="F1322" s="138" t="s">
        <v>266</v>
      </c>
      <c r="G1322" s="247">
        <f ca="1">VLOOKUP(C1322,Financiering!$AO$7:$AS$57,5,0)*E1322</f>
        <v>0</v>
      </c>
      <c r="H1322" s="249" t="str">
        <f t="shared" si="20"/>
        <v/>
      </c>
      <c r="I1322" s="136" t="str">
        <f>'Resultaat 5'!$B$2</f>
        <v>Resultaat 5</v>
      </c>
      <c r="J1322" s="138" t="str">
        <f>Deelnemersoverzicht!$C$6</f>
        <v>[wordt door RVO ingevuld]</v>
      </c>
      <c r="K1322" s="259">
        <f>Deelnemersoverzicht!$C$9</f>
        <v>0</v>
      </c>
    </row>
    <row r="1323" spans="1:11" x14ac:dyDescent="0.2">
      <c r="A1323" s="258">
        <f>'Resultaat 5'!B232</f>
        <v>0</v>
      </c>
      <c r="B1323" s="138" t="str">
        <f>IFERROR(VLOOKUP(C1323,Deelnemersoverzicht!$C$16:$G$66,6,0),"")</f>
        <v/>
      </c>
      <c r="C1323" s="138">
        <f>'Resultaat 5'!C232</f>
        <v>0</v>
      </c>
      <c r="D1323" s="247">
        <f>'Resultaat 5'!K232</f>
        <v>0</v>
      </c>
      <c r="E1323" s="248">
        <f>'Resultaat 5'!L232</f>
        <v>0</v>
      </c>
      <c r="F1323" s="138" t="s">
        <v>266</v>
      </c>
      <c r="G1323" s="247">
        <f ca="1">VLOOKUP(C1323,Financiering!$AO$7:$AS$57,5,0)*E1323</f>
        <v>0</v>
      </c>
      <c r="H1323" s="249" t="str">
        <f t="shared" si="20"/>
        <v/>
      </c>
      <c r="I1323" s="136" t="str">
        <f>'Resultaat 5'!$B$2</f>
        <v>Resultaat 5</v>
      </c>
      <c r="J1323" s="138" t="str">
        <f>Deelnemersoverzicht!$C$6</f>
        <v>[wordt door RVO ingevuld]</v>
      </c>
      <c r="K1323" s="259">
        <f>Deelnemersoverzicht!$C$9</f>
        <v>0</v>
      </c>
    </row>
    <row r="1324" spans="1:11" x14ac:dyDescent="0.2">
      <c r="A1324" s="258">
        <f>'Resultaat 5'!B233</f>
        <v>0</v>
      </c>
      <c r="B1324" s="138" t="str">
        <f>IFERROR(VLOOKUP(C1324,Deelnemersoverzicht!$C$16:$G$66,6,0),"")</f>
        <v/>
      </c>
      <c r="C1324" s="138">
        <f>'Resultaat 5'!C233</f>
        <v>0</v>
      </c>
      <c r="D1324" s="247">
        <f>'Resultaat 5'!K233</f>
        <v>0</v>
      </c>
      <c r="E1324" s="248">
        <f>'Resultaat 5'!L233</f>
        <v>0</v>
      </c>
      <c r="F1324" s="138" t="s">
        <v>266</v>
      </c>
      <c r="G1324" s="247">
        <f ca="1">VLOOKUP(C1324,Financiering!$AO$7:$AS$57,5,0)*E1324</f>
        <v>0</v>
      </c>
      <c r="H1324" s="249" t="str">
        <f t="shared" si="20"/>
        <v/>
      </c>
      <c r="I1324" s="136" t="str">
        <f>'Resultaat 5'!$B$2</f>
        <v>Resultaat 5</v>
      </c>
      <c r="J1324" s="138" t="str">
        <f>Deelnemersoverzicht!$C$6</f>
        <v>[wordt door RVO ingevuld]</v>
      </c>
      <c r="K1324" s="259">
        <f>Deelnemersoverzicht!$C$9</f>
        <v>0</v>
      </c>
    </row>
    <row r="1325" spans="1:11" x14ac:dyDescent="0.2">
      <c r="A1325" s="258">
        <f>'Resultaat 5'!B234</f>
        <v>0</v>
      </c>
      <c r="B1325" s="138" t="str">
        <f>IFERROR(VLOOKUP(C1325,Deelnemersoverzicht!$C$16:$G$66,6,0),"")</f>
        <v/>
      </c>
      <c r="C1325" s="138">
        <f>'Resultaat 5'!C234</f>
        <v>0</v>
      </c>
      <c r="D1325" s="247">
        <f>'Resultaat 5'!K234</f>
        <v>0</v>
      </c>
      <c r="E1325" s="248">
        <f>'Resultaat 5'!L234</f>
        <v>0</v>
      </c>
      <c r="F1325" s="138" t="s">
        <v>266</v>
      </c>
      <c r="G1325" s="247">
        <f ca="1">VLOOKUP(C1325,Financiering!$AO$7:$AS$57,5,0)*E1325</f>
        <v>0</v>
      </c>
      <c r="H1325" s="249" t="str">
        <f t="shared" si="20"/>
        <v/>
      </c>
      <c r="I1325" s="136" t="str">
        <f>'Resultaat 5'!$B$2</f>
        <v>Resultaat 5</v>
      </c>
      <c r="J1325" s="138" t="str">
        <f>Deelnemersoverzicht!$C$6</f>
        <v>[wordt door RVO ingevuld]</v>
      </c>
      <c r="K1325" s="259">
        <f>Deelnemersoverzicht!$C$9</f>
        <v>0</v>
      </c>
    </row>
    <row r="1326" spans="1:11" x14ac:dyDescent="0.2">
      <c r="A1326" s="258">
        <f>'Resultaat 5'!B235</f>
        <v>0</v>
      </c>
      <c r="B1326" s="138" t="str">
        <f>IFERROR(VLOOKUP(C1326,Deelnemersoverzicht!$C$16:$G$66,6,0),"")</f>
        <v/>
      </c>
      <c r="C1326" s="138">
        <f>'Resultaat 5'!C235</f>
        <v>0</v>
      </c>
      <c r="D1326" s="247">
        <f>'Resultaat 5'!K235</f>
        <v>0</v>
      </c>
      <c r="E1326" s="248">
        <f>'Resultaat 5'!L235</f>
        <v>0</v>
      </c>
      <c r="F1326" s="138" t="s">
        <v>266</v>
      </c>
      <c r="G1326" s="247">
        <f ca="1">VLOOKUP(C1326,Financiering!$AO$7:$AS$57,5,0)*E1326</f>
        <v>0</v>
      </c>
      <c r="H1326" s="249" t="str">
        <f t="shared" si="20"/>
        <v/>
      </c>
      <c r="I1326" s="136" t="str">
        <f>'Resultaat 5'!$B$2</f>
        <v>Resultaat 5</v>
      </c>
      <c r="J1326" s="138" t="str">
        <f>Deelnemersoverzicht!$C$6</f>
        <v>[wordt door RVO ingevuld]</v>
      </c>
      <c r="K1326" s="259">
        <f>Deelnemersoverzicht!$C$9</f>
        <v>0</v>
      </c>
    </row>
    <row r="1327" spans="1:11" x14ac:dyDescent="0.2">
      <c r="A1327" s="258">
        <f>'Resultaat 5'!B236</f>
        <v>0</v>
      </c>
      <c r="B1327" s="138" t="str">
        <f>IFERROR(VLOOKUP(C1327,Deelnemersoverzicht!$C$16:$G$66,6,0),"")</f>
        <v/>
      </c>
      <c r="C1327" s="138">
        <f>'Resultaat 5'!C236</f>
        <v>0</v>
      </c>
      <c r="D1327" s="247">
        <f>'Resultaat 5'!K236</f>
        <v>0</v>
      </c>
      <c r="E1327" s="248">
        <f>'Resultaat 5'!L236</f>
        <v>0</v>
      </c>
      <c r="F1327" s="138" t="s">
        <v>266</v>
      </c>
      <c r="G1327" s="247">
        <f ca="1">VLOOKUP(C1327,Financiering!$AO$7:$AS$57,5,0)*E1327</f>
        <v>0</v>
      </c>
      <c r="H1327" s="249" t="str">
        <f t="shared" si="20"/>
        <v/>
      </c>
      <c r="I1327" s="136" t="str">
        <f>'Resultaat 5'!$B$2</f>
        <v>Resultaat 5</v>
      </c>
      <c r="J1327" s="138" t="str">
        <f>Deelnemersoverzicht!$C$6</f>
        <v>[wordt door RVO ingevuld]</v>
      </c>
      <c r="K1327" s="259">
        <f>Deelnemersoverzicht!$C$9</f>
        <v>0</v>
      </c>
    </row>
    <row r="1328" spans="1:11" x14ac:dyDescent="0.2">
      <c r="A1328" s="258">
        <f>'Resultaat 5'!B237</f>
        <v>0</v>
      </c>
      <c r="B1328" s="138" t="str">
        <f>IFERROR(VLOOKUP(C1328,Deelnemersoverzicht!$C$16:$G$66,6,0),"")</f>
        <v/>
      </c>
      <c r="C1328" s="138">
        <f>'Resultaat 5'!C237</f>
        <v>0</v>
      </c>
      <c r="D1328" s="247">
        <f>'Resultaat 5'!K237</f>
        <v>0</v>
      </c>
      <c r="E1328" s="248">
        <f>'Resultaat 5'!L237</f>
        <v>0</v>
      </c>
      <c r="F1328" s="138" t="s">
        <v>266</v>
      </c>
      <c r="G1328" s="247">
        <f ca="1">VLOOKUP(C1328,Financiering!$AO$7:$AS$57,5,0)*E1328</f>
        <v>0</v>
      </c>
      <c r="H1328" s="249" t="str">
        <f t="shared" si="20"/>
        <v/>
      </c>
      <c r="I1328" s="136" t="str">
        <f>'Resultaat 5'!$B$2</f>
        <v>Resultaat 5</v>
      </c>
      <c r="J1328" s="138" t="str">
        <f>Deelnemersoverzicht!$C$6</f>
        <v>[wordt door RVO ingevuld]</v>
      </c>
      <c r="K1328" s="259">
        <f>Deelnemersoverzicht!$C$9</f>
        <v>0</v>
      </c>
    </row>
    <row r="1329" spans="1:11" x14ac:dyDescent="0.2">
      <c r="A1329" s="258">
        <f>'Resultaat 5'!B238</f>
        <v>0</v>
      </c>
      <c r="B1329" s="138" t="str">
        <f>IFERROR(VLOOKUP(C1329,Deelnemersoverzicht!$C$16:$G$66,6,0),"")</f>
        <v/>
      </c>
      <c r="C1329" s="138">
        <f>'Resultaat 5'!C238</f>
        <v>0</v>
      </c>
      <c r="D1329" s="247">
        <f>'Resultaat 5'!K238</f>
        <v>0</v>
      </c>
      <c r="E1329" s="248">
        <f>'Resultaat 5'!L238</f>
        <v>0</v>
      </c>
      <c r="F1329" s="138" t="s">
        <v>266</v>
      </c>
      <c r="G1329" s="247">
        <f ca="1">VLOOKUP(C1329,Financiering!$AO$7:$AS$57,5,0)*E1329</f>
        <v>0</v>
      </c>
      <c r="H1329" s="249" t="str">
        <f t="shared" si="20"/>
        <v/>
      </c>
      <c r="I1329" s="136" t="str">
        <f>'Resultaat 5'!$B$2</f>
        <v>Resultaat 5</v>
      </c>
      <c r="J1329" s="138" t="str">
        <f>Deelnemersoverzicht!$C$6</f>
        <v>[wordt door RVO ingevuld]</v>
      </c>
      <c r="K1329" s="259">
        <f>Deelnemersoverzicht!$C$9</f>
        <v>0</v>
      </c>
    </row>
    <row r="1330" spans="1:11" x14ac:dyDescent="0.2">
      <c r="A1330" s="258">
        <f>'Resultaat 5'!B239</f>
        <v>0</v>
      </c>
      <c r="B1330" s="138" t="str">
        <f>IFERROR(VLOOKUP(C1330,Deelnemersoverzicht!$C$16:$G$66,6,0),"")</f>
        <v/>
      </c>
      <c r="C1330" s="138">
        <f>'Resultaat 5'!C239</f>
        <v>0</v>
      </c>
      <c r="D1330" s="247">
        <f>'Resultaat 5'!K239</f>
        <v>0</v>
      </c>
      <c r="E1330" s="248">
        <f>'Resultaat 5'!L239</f>
        <v>0</v>
      </c>
      <c r="F1330" s="138" t="s">
        <v>266</v>
      </c>
      <c r="G1330" s="247">
        <f ca="1">VLOOKUP(C1330,Financiering!$AO$7:$AS$57,5,0)*E1330</f>
        <v>0</v>
      </c>
      <c r="H1330" s="249" t="str">
        <f t="shared" si="20"/>
        <v/>
      </c>
      <c r="I1330" s="136" t="str">
        <f>'Resultaat 5'!$B$2</f>
        <v>Resultaat 5</v>
      </c>
      <c r="J1330" s="138" t="str">
        <f>Deelnemersoverzicht!$C$6</f>
        <v>[wordt door RVO ingevuld]</v>
      </c>
      <c r="K1330" s="259">
        <f>Deelnemersoverzicht!$C$9</f>
        <v>0</v>
      </c>
    </row>
    <row r="1331" spans="1:11" x14ac:dyDescent="0.2">
      <c r="A1331" s="258">
        <f>'Resultaat 5'!B240</f>
        <v>0</v>
      </c>
      <c r="B1331" s="138" t="str">
        <f>IFERROR(VLOOKUP(C1331,Deelnemersoverzicht!$C$16:$G$66,6,0),"")</f>
        <v/>
      </c>
      <c r="C1331" s="138">
        <f>'Resultaat 5'!C240</f>
        <v>0</v>
      </c>
      <c r="D1331" s="247">
        <f>'Resultaat 5'!K240</f>
        <v>0</v>
      </c>
      <c r="E1331" s="248">
        <f>'Resultaat 5'!L240</f>
        <v>0</v>
      </c>
      <c r="F1331" s="138" t="s">
        <v>266</v>
      </c>
      <c r="G1331" s="247">
        <f ca="1">VLOOKUP(C1331,Financiering!$AO$7:$AS$57,5,0)*E1331</f>
        <v>0</v>
      </c>
      <c r="H1331" s="249" t="str">
        <f t="shared" si="20"/>
        <v/>
      </c>
      <c r="I1331" s="136" t="str">
        <f>'Resultaat 5'!$B$2</f>
        <v>Resultaat 5</v>
      </c>
      <c r="J1331" s="138" t="str">
        <f>Deelnemersoverzicht!$C$6</f>
        <v>[wordt door RVO ingevuld]</v>
      </c>
      <c r="K1331" s="259">
        <f>Deelnemersoverzicht!$C$9</f>
        <v>0</v>
      </c>
    </row>
    <row r="1332" spans="1:11" x14ac:dyDescent="0.2">
      <c r="A1332" s="258">
        <f>'Resultaat 5'!B241</f>
        <v>0</v>
      </c>
      <c r="B1332" s="138" t="str">
        <f>IFERROR(VLOOKUP(C1332,Deelnemersoverzicht!$C$16:$G$66,6,0),"")</f>
        <v/>
      </c>
      <c r="C1332" s="138">
        <f>'Resultaat 5'!C241</f>
        <v>0</v>
      </c>
      <c r="D1332" s="247">
        <f>'Resultaat 5'!K241</f>
        <v>0</v>
      </c>
      <c r="E1332" s="248">
        <f>'Resultaat 5'!L241</f>
        <v>0</v>
      </c>
      <c r="F1332" s="138" t="s">
        <v>266</v>
      </c>
      <c r="G1332" s="247">
        <f ca="1">VLOOKUP(C1332,Financiering!$AO$7:$AS$57,5,0)*E1332</f>
        <v>0</v>
      </c>
      <c r="H1332" s="249" t="str">
        <f t="shared" si="20"/>
        <v/>
      </c>
      <c r="I1332" s="136" t="str">
        <f>'Resultaat 5'!$B$2</f>
        <v>Resultaat 5</v>
      </c>
      <c r="J1332" s="138" t="str">
        <f>Deelnemersoverzicht!$C$6</f>
        <v>[wordt door RVO ingevuld]</v>
      </c>
      <c r="K1332" s="259">
        <f>Deelnemersoverzicht!$C$9</f>
        <v>0</v>
      </c>
    </row>
    <row r="1333" spans="1:11" x14ac:dyDescent="0.2">
      <c r="A1333" s="258">
        <f>'Resultaat 5'!B242</f>
        <v>0</v>
      </c>
      <c r="B1333" s="138" t="str">
        <f>IFERROR(VLOOKUP(C1333,Deelnemersoverzicht!$C$16:$G$66,6,0),"")</f>
        <v/>
      </c>
      <c r="C1333" s="138">
        <f>'Resultaat 5'!C242</f>
        <v>0</v>
      </c>
      <c r="D1333" s="247">
        <f>'Resultaat 5'!K242</f>
        <v>0</v>
      </c>
      <c r="E1333" s="248">
        <f>'Resultaat 5'!L242</f>
        <v>0</v>
      </c>
      <c r="F1333" s="138" t="s">
        <v>266</v>
      </c>
      <c r="G1333" s="247">
        <f ca="1">VLOOKUP(C1333,Financiering!$AO$7:$AS$57,5,0)*E1333</f>
        <v>0</v>
      </c>
      <c r="H1333" s="249" t="str">
        <f t="shared" si="20"/>
        <v/>
      </c>
      <c r="I1333" s="136" t="str">
        <f>'Resultaat 5'!$B$2</f>
        <v>Resultaat 5</v>
      </c>
      <c r="J1333" s="138" t="str">
        <f>Deelnemersoverzicht!$C$6</f>
        <v>[wordt door RVO ingevuld]</v>
      </c>
      <c r="K1333" s="259">
        <f>Deelnemersoverzicht!$C$9</f>
        <v>0</v>
      </c>
    </row>
    <row r="1334" spans="1:11" x14ac:dyDescent="0.2">
      <c r="A1334" s="258">
        <f>'Resultaat 5'!B243</f>
        <v>0</v>
      </c>
      <c r="B1334" s="138" t="str">
        <f>IFERROR(VLOOKUP(C1334,Deelnemersoverzicht!$C$16:$G$66,6,0),"")</f>
        <v/>
      </c>
      <c r="C1334" s="138">
        <f>'Resultaat 5'!C243</f>
        <v>0</v>
      </c>
      <c r="D1334" s="247">
        <f>'Resultaat 5'!K243</f>
        <v>0</v>
      </c>
      <c r="E1334" s="248">
        <f>'Resultaat 5'!L243</f>
        <v>0</v>
      </c>
      <c r="F1334" s="138" t="s">
        <v>266</v>
      </c>
      <c r="G1334" s="247">
        <f ca="1">VLOOKUP(C1334,Financiering!$AO$7:$AS$57,5,0)*E1334</f>
        <v>0</v>
      </c>
      <c r="H1334" s="249" t="str">
        <f t="shared" si="20"/>
        <v/>
      </c>
      <c r="I1334" s="136" t="str">
        <f>'Resultaat 5'!$B$2</f>
        <v>Resultaat 5</v>
      </c>
      <c r="J1334" s="138" t="str">
        <f>Deelnemersoverzicht!$C$6</f>
        <v>[wordt door RVO ingevuld]</v>
      </c>
      <c r="K1334" s="259">
        <f>Deelnemersoverzicht!$C$9</f>
        <v>0</v>
      </c>
    </row>
    <row r="1335" spans="1:11" x14ac:dyDescent="0.2">
      <c r="A1335" s="258">
        <f>'Resultaat 5'!B244</f>
        <v>0</v>
      </c>
      <c r="B1335" s="138" t="str">
        <f>IFERROR(VLOOKUP(C1335,Deelnemersoverzicht!$C$16:$G$66,6,0),"")</f>
        <v/>
      </c>
      <c r="C1335" s="138">
        <f>'Resultaat 5'!C244</f>
        <v>0</v>
      </c>
      <c r="D1335" s="247">
        <f>'Resultaat 5'!K244</f>
        <v>0</v>
      </c>
      <c r="E1335" s="248">
        <f>'Resultaat 5'!L244</f>
        <v>0</v>
      </c>
      <c r="F1335" s="138" t="s">
        <v>266</v>
      </c>
      <c r="G1335" s="247">
        <f ca="1">VLOOKUP(C1335,Financiering!$AO$7:$AS$57,5,0)*E1335</f>
        <v>0</v>
      </c>
      <c r="H1335" s="249" t="str">
        <f t="shared" si="20"/>
        <v/>
      </c>
      <c r="I1335" s="136" t="str">
        <f>'Resultaat 5'!$B$2</f>
        <v>Resultaat 5</v>
      </c>
      <c r="J1335" s="138" t="str">
        <f>Deelnemersoverzicht!$C$6</f>
        <v>[wordt door RVO ingevuld]</v>
      </c>
      <c r="K1335" s="259">
        <f>Deelnemersoverzicht!$C$9</f>
        <v>0</v>
      </c>
    </row>
    <row r="1336" spans="1:11" x14ac:dyDescent="0.2">
      <c r="A1336" s="258">
        <f>'Resultaat 5'!B245</f>
        <v>0</v>
      </c>
      <c r="B1336" s="138" t="str">
        <f>IFERROR(VLOOKUP(C1336,Deelnemersoverzicht!$C$16:$G$66,6,0),"")</f>
        <v/>
      </c>
      <c r="C1336" s="138">
        <f>'Resultaat 5'!C245</f>
        <v>0</v>
      </c>
      <c r="D1336" s="247">
        <f>'Resultaat 5'!K245</f>
        <v>0</v>
      </c>
      <c r="E1336" s="248">
        <f>'Resultaat 5'!L245</f>
        <v>0</v>
      </c>
      <c r="F1336" s="138" t="s">
        <v>266</v>
      </c>
      <c r="G1336" s="247">
        <f ca="1">VLOOKUP(C1336,Financiering!$AO$7:$AS$57,5,0)*E1336</f>
        <v>0</v>
      </c>
      <c r="H1336" s="249" t="str">
        <f t="shared" si="20"/>
        <v/>
      </c>
      <c r="I1336" s="136" t="str">
        <f>'Resultaat 5'!$B$2</f>
        <v>Resultaat 5</v>
      </c>
      <c r="J1336" s="138" t="str">
        <f>Deelnemersoverzicht!$C$6</f>
        <v>[wordt door RVO ingevuld]</v>
      </c>
      <c r="K1336" s="259">
        <f>Deelnemersoverzicht!$C$9</f>
        <v>0</v>
      </c>
    </row>
    <row r="1337" spans="1:11" x14ac:dyDescent="0.2">
      <c r="A1337" s="258">
        <f>'Resultaat 5'!B246</f>
        <v>0</v>
      </c>
      <c r="B1337" s="138" t="str">
        <f>IFERROR(VLOOKUP(C1337,Deelnemersoverzicht!$C$16:$G$66,6,0),"")</f>
        <v/>
      </c>
      <c r="C1337" s="138">
        <f>'Resultaat 5'!C246</f>
        <v>0</v>
      </c>
      <c r="D1337" s="247">
        <f>'Resultaat 5'!K246</f>
        <v>0</v>
      </c>
      <c r="E1337" s="248">
        <f>'Resultaat 5'!L246</f>
        <v>0</v>
      </c>
      <c r="F1337" s="138" t="s">
        <v>266</v>
      </c>
      <c r="G1337" s="247">
        <f ca="1">VLOOKUP(C1337,Financiering!$AO$7:$AS$57,5,0)*E1337</f>
        <v>0</v>
      </c>
      <c r="H1337" s="249" t="str">
        <f t="shared" si="20"/>
        <v/>
      </c>
      <c r="I1337" s="136" t="str">
        <f>'Resultaat 5'!$B$2</f>
        <v>Resultaat 5</v>
      </c>
      <c r="J1337" s="138" t="str">
        <f>Deelnemersoverzicht!$C$6</f>
        <v>[wordt door RVO ingevuld]</v>
      </c>
      <c r="K1337" s="259">
        <f>Deelnemersoverzicht!$C$9</f>
        <v>0</v>
      </c>
    </row>
    <row r="1338" spans="1:11" x14ac:dyDescent="0.2">
      <c r="A1338" s="258">
        <f>'Resultaat 5'!B247</f>
        <v>0</v>
      </c>
      <c r="B1338" s="138" t="str">
        <f>IFERROR(VLOOKUP(C1338,Deelnemersoverzicht!$C$16:$G$66,6,0),"")</f>
        <v/>
      </c>
      <c r="C1338" s="138">
        <f>'Resultaat 5'!C247</f>
        <v>0</v>
      </c>
      <c r="D1338" s="247">
        <f>'Resultaat 5'!K247</f>
        <v>0</v>
      </c>
      <c r="E1338" s="248">
        <f>'Resultaat 5'!L247</f>
        <v>0</v>
      </c>
      <c r="F1338" s="138" t="s">
        <v>266</v>
      </c>
      <c r="G1338" s="247">
        <f ca="1">VLOOKUP(C1338,Financiering!$AO$7:$AS$57,5,0)*E1338</f>
        <v>0</v>
      </c>
      <c r="H1338" s="249" t="str">
        <f t="shared" si="20"/>
        <v/>
      </c>
      <c r="I1338" s="136" t="str">
        <f>'Resultaat 5'!$B$2</f>
        <v>Resultaat 5</v>
      </c>
      <c r="J1338" s="138" t="str">
        <f>Deelnemersoverzicht!$C$6</f>
        <v>[wordt door RVO ingevuld]</v>
      </c>
      <c r="K1338" s="259">
        <f>Deelnemersoverzicht!$C$9</f>
        <v>0</v>
      </c>
    </row>
    <row r="1339" spans="1:11" x14ac:dyDescent="0.2">
      <c r="A1339" s="258">
        <f>'Resultaat 5'!B248</f>
        <v>0</v>
      </c>
      <c r="B1339" s="138" t="str">
        <f>IFERROR(VLOOKUP(C1339,Deelnemersoverzicht!$C$16:$G$66,6,0),"")</f>
        <v/>
      </c>
      <c r="C1339" s="138">
        <f>'Resultaat 5'!C248</f>
        <v>0</v>
      </c>
      <c r="D1339" s="247">
        <f>'Resultaat 5'!K248</f>
        <v>0</v>
      </c>
      <c r="E1339" s="248">
        <f>'Resultaat 5'!L248</f>
        <v>0</v>
      </c>
      <c r="F1339" s="138" t="s">
        <v>266</v>
      </c>
      <c r="G1339" s="247">
        <f ca="1">VLOOKUP(C1339,Financiering!$AO$7:$AS$57,5,0)*E1339</f>
        <v>0</v>
      </c>
      <c r="H1339" s="249" t="str">
        <f t="shared" si="20"/>
        <v/>
      </c>
      <c r="I1339" s="136" t="str">
        <f>'Resultaat 5'!$B$2</f>
        <v>Resultaat 5</v>
      </c>
      <c r="J1339" s="138" t="str">
        <f>Deelnemersoverzicht!$C$6</f>
        <v>[wordt door RVO ingevuld]</v>
      </c>
      <c r="K1339" s="259">
        <f>Deelnemersoverzicht!$C$9</f>
        <v>0</v>
      </c>
    </row>
    <row r="1340" spans="1:11" x14ac:dyDescent="0.2">
      <c r="A1340" s="258">
        <f>'Resultaat 5'!B249</f>
        <v>0</v>
      </c>
      <c r="B1340" s="138" t="str">
        <f>IFERROR(VLOOKUP(C1340,Deelnemersoverzicht!$C$16:$G$66,6,0),"")</f>
        <v/>
      </c>
      <c r="C1340" s="138">
        <f>'Resultaat 5'!C249</f>
        <v>0</v>
      </c>
      <c r="D1340" s="247">
        <f>'Resultaat 5'!K249</f>
        <v>0</v>
      </c>
      <c r="E1340" s="248">
        <f>'Resultaat 5'!L249</f>
        <v>0</v>
      </c>
      <c r="F1340" s="138" t="s">
        <v>266</v>
      </c>
      <c r="G1340" s="247">
        <f ca="1">VLOOKUP(C1340,Financiering!$AO$7:$AS$57,5,0)*E1340</f>
        <v>0</v>
      </c>
      <c r="H1340" s="249" t="str">
        <f t="shared" si="20"/>
        <v/>
      </c>
      <c r="I1340" s="136" t="str">
        <f>'Resultaat 5'!$B$2</f>
        <v>Resultaat 5</v>
      </c>
      <c r="J1340" s="138" t="str">
        <f>Deelnemersoverzicht!$C$6</f>
        <v>[wordt door RVO ingevuld]</v>
      </c>
      <c r="K1340" s="259">
        <f>Deelnemersoverzicht!$C$9</f>
        <v>0</v>
      </c>
    </row>
    <row r="1341" spans="1:11" x14ac:dyDescent="0.2">
      <c r="A1341" s="258">
        <f>'Resultaat 5'!B250</f>
        <v>0</v>
      </c>
      <c r="B1341" s="138" t="str">
        <f>IFERROR(VLOOKUP(C1341,Deelnemersoverzicht!$C$16:$G$66,6,0),"")</f>
        <v/>
      </c>
      <c r="C1341" s="138">
        <f>'Resultaat 5'!C250</f>
        <v>0</v>
      </c>
      <c r="D1341" s="247">
        <f>'Resultaat 5'!K250</f>
        <v>0</v>
      </c>
      <c r="E1341" s="248">
        <f>'Resultaat 5'!L250</f>
        <v>0</v>
      </c>
      <c r="F1341" s="138" t="s">
        <v>266</v>
      </c>
      <c r="G1341" s="247">
        <f ca="1">VLOOKUP(C1341,Financiering!$AO$7:$AS$57,5,0)*E1341</f>
        <v>0</v>
      </c>
      <c r="H1341" s="249" t="str">
        <f t="shared" si="20"/>
        <v/>
      </c>
      <c r="I1341" s="136" t="str">
        <f>'Resultaat 5'!$B$2</f>
        <v>Resultaat 5</v>
      </c>
      <c r="J1341" s="138" t="str">
        <f>Deelnemersoverzicht!$C$6</f>
        <v>[wordt door RVO ingevuld]</v>
      </c>
      <c r="K1341" s="259">
        <f>Deelnemersoverzicht!$C$9</f>
        <v>0</v>
      </c>
    </row>
    <row r="1342" spans="1:11" x14ac:dyDescent="0.2">
      <c r="A1342" s="258">
        <f>'Resultaat 5'!B251</f>
        <v>0</v>
      </c>
      <c r="B1342" s="138" t="str">
        <f>IFERROR(VLOOKUP(C1342,Deelnemersoverzicht!$C$16:$G$66,6,0),"")</f>
        <v/>
      </c>
      <c r="C1342" s="138">
        <f>'Resultaat 5'!C251</f>
        <v>0</v>
      </c>
      <c r="D1342" s="247">
        <f>'Resultaat 5'!K251</f>
        <v>0</v>
      </c>
      <c r="E1342" s="248">
        <f>'Resultaat 5'!L251</f>
        <v>0</v>
      </c>
      <c r="F1342" s="138" t="s">
        <v>266</v>
      </c>
      <c r="G1342" s="247">
        <f ca="1">VLOOKUP(C1342,Financiering!$AO$7:$AS$57,5,0)*E1342</f>
        <v>0</v>
      </c>
      <c r="H1342" s="249" t="str">
        <f t="shared" si="20"/>
        <v/>
      </c>
      <c r="I1342" s="136" t="str">
        <f>'Resultaat 5'!$B$2</f>
        <v>Resultaat 5</v>
      </c>
      <c r="J1342" s="138" t="str">
        <f>Deelnemersoverzicht!$C$6</f>
        <v>[wordt door RVO ingevuld]</v>
      </c>
      <c r="K1342" s="259">
        <f>Deelnemersoverzicht!$C$9</f>
        <v>0</v>
      </c>
    </row>
    <row r="1343" spans="1:11" x14ac:dyDescent="0.2">
      <c r="A1343" s="258">
        <f>'Resultaat 5'!B252</f>
        <v>0</v>
      </c>
      <c r="B1343" s="138" t="str">
        <f>IFERROR(VLOOKUP(C1343,Deelnemersoverzicht!$C$16:$G$66,6,0),"")</f>
        <v/>
      </c>
      <c r="C1343" s="138">
        <f>'Resultaat 5'!C252</f>
        <v>0</v>
      </c>
      <c r="D1343" s="247">
        <f>'Resultaat 5'!K252</f>
        <v>0</v>
      </c>
      <c r="E1343" s="248">
        <f>'Resultaat 5'!L252</f>
        <v>0</v>
      </c>
      <c r="F1343" s="138" t="s">
        <v>266</v>
      </c>
      <c r="G1343" s="247">
        <f ca="1">VLOOKUP(C1343,Financiering!$AO$7:$AS$57,5,0)*E1343</f>
        <v>0</v>
      </c>
      <c r="H1343" s="249" t="str">
        <f t="shared" si="20"/>
        <v/>
      </c>
      <c r="I1343" s="136" t="str">
        <f>'Resultaat 5'!$B$2</f>
        <v>Resultaat 5</v>
      </c>
      <c r="J1343" s="138" t="str">
        <f>Deelnemersoverzicht!$C$6</f>
        <v>[wordt door RVO ingevuld]</v>
      </c>
      <c r="K1343" s="259">
        <f>Deelnemersoverzicht!$C$9</f>
        <v>0</v>
      </c>
    </row>
    <row r="1344" spans="1:11" x14ac:dyDescent="0.2">
      <c r="A1344" s="258">
        <f>'Resultaat 5'!B253</f>
        <v>0</v>
      </c>
      <c r="B1344" s="138" t="str">
        <f>IFERROR(VLOOKUP(C1344,Deelnemersoverzicht!$C$16:$G$66,6,0),"")</f>
        <v/>
      </c>
      <c r="C1344" s="138">
        <f>'Resultaat 5'!C253</f>
        <v>0</v>
      </c>
      <c r="D1344" s="247">
        <f>'Resultaat 5'!K253</f>
        <v>0</v>
      </c>
      <c r="E1344" s="248">
        <f>'Resultaat 5'!L253</f>
        <v>0</v>
      </c>
      <c r="F1344" s="138" t="s">
        <v>266</v>
      </c>
      <c r="G1344" s="247">
        <f ca="1">VLOOKUP(C1344,Financiering!$AO$7:$AS$57,5,0)*E1344</f>
        <v>0</v>
      </c>
      <c r="H1344" s="249" t="str">
        <f t="shared" si="20"/>
        <v/>
      </c>
      <c r="I1344" s="136" t="str">
        <f>'Resultaat 5'!$B$2</f>
        <v>Resultaat 5</v>
      </c>
      <c r="J1344" s="138" t="str">
        <f>Deelnemersoverzicht!$C$6</f>
        <v>[wordt door RVO ingevuld]</v>
      </c>
      <c r="K1344" s="259">
        <f>Deelnemersoverzicht!$C$9</f>
        <v>0</v>
      </c>
    </row>
    <row r="1345" spans="1:11" x14ac:dyDescent="0.2">
      <c r="A1345" s="258">
        <f>'Resultaat 5'!B254</f>
        <v>0</v>
      </c>
      <c r="B1345" s="138" t="str">
        <f>IFERROR(VLOOKUP(C1345,Deelnemersoverzicht!$C$16:$G$66,6,0),"")</f>
        <v/>
      </c>
      <c r="C1345" s="138">
        <f>'Resultaat 5'!C254</f>
        <v>0</v>
      </c>
      <c r="D1345" s="247">
        <f>'Resultaat 5'!K254</f>
        <v>0</v>
      </c>
      <c r="E1345" s="248">
        <f>'Resultaat 5'!L254</f>
        <v>0</v>
      </c>
      <c r="F1345" s="138" t="s">
        <v>266</v>
      </c>
      <c r="G1345" s="247">
        <f ca="1">VLOOKUP(C1345,Financiering!$AO$7:$AS$57,5,0)*E1345</f>
        <v>0</v>
      </c>
      <c r="H1345" s="249" t="str">
        <f t="shared" si="20"/>
        <v/>
      </c>
      <c r="I1345" s="136" t="str">
        <f>'Resultaat 5'!$B$2</f>
        <v>Resultaat 5</v>
      </c>
      <c r="J1345" s="138" t="str">
        <f>Deelnemersoverzicht!$C$6</f>
        <v>[wordt door RVO ingevuld]</v>
      </c>
      <c r="K1345" s="259">
        <f>Deelnemersoverzicht!$C$9</f>
        <v>0</v>
      </c>
    </row>
    <row r="1346" spans="1:11" x14ac:dyDescent="0.2">
      <c r="A1346" s="258">
        <f>'Resultaat 5'!B255</f>
        <v>0</v>
      </c>
      <c r="B1346" s="138" t="str">
        <f>IFERROR(VLOOKUP(C1346,Deelnemersoverzicht!$C$16:$G$66,6,0),"")</f>
        <v/>
      </c>
      <c r="C1346" s="138">
        <f>'Resultaat 5'!C255</f>
        <v>0</v>
      </c>
      <c r="D1346" s="247">
        <f>'Resultaat 5'!K255</f>
        <v>0</v>
      </c>
      <c r="E1346" s="248">
        <f>'Resultaat 5'!L255</f>
        <v>0</v>
      </c>
      <c r="F1346" s="138" t="s">
        <v>266</v>
      </c>
      <c r="G1346" s="247">
        <f ca="1">VLOOKUP(C1346,Financiering!$AO$7:$AS$57,5,0)*E1346</f>
        <v>0</v>
      </c>
      <c r="H1346" s="249" t="str">
        <f t="shared" ref="H1346:H1409" si="21">IFERROR((HLOOKUP(D1346,$O$1:$R$52,VLOOKUP(C1346,$M$2:$R$52,2,0)+1,0)*E1346),"")</f>
        <v/>
      </c>
      <c r="I1346" s="136" t="str">
        <f>'Resultaat 5'!$B$2</f>
        <v>Resultaat 5</v>
      </c>
      <c r="J1346" s="138" t="str">
        <f>Deelnemersoverzicht!$C$6</f>
        <v>[wordt door RVO ingevuld]</v>
      </c>
      <c r="K1346" s="259">
        <f>Deelnemersoverzicht!$C$9</f>
        <v>0</v>
      </c>
    </row>
    <row r="1347" spans="1:11" x14ac:dyDescent="0.2">
      <c r="A1347" s="258">
        <f>'Resultaat 5'!B256</f>
        <v>0</v>
      </c>
      <c r="B1347" s="138" t="str">
        <f>IFERROR(VLOOKUP(C1347,Deelnemersoverzicht!$C$16:$G$66,6,0),"")</f>
        <v/>
      </c>
      <c r="C1347" s="138">
        <f>'Resultaat 5'!C256</f>
        <v>0</v>
      </c>
      <c r="D1347" s="247">
        <f>'Resultaat 5'!K256</f>
        <v>0</v>
      </c>
      <c r="E1347" s="248">
        <f>'Resultaat 5'!L256</f>
        <v>0</v>
      </c>
      <c r="F1347" s="138" t="s">
        <v>266</v>
      </c>
      <c r="G1347" s="247">
        <f ca="1">VLOOKUP(C1347,Financiering!$AO$7:$AS$57,5,0)*E1347</f>
        <v>0</v>
      </c>
      <c r="H1347" s="249" t="str">
        <f t="shared" si="21"/>
        <v/>
      </c>
      <c r="I1347" s="136" t="str">
        <f>'Resultaat 5'!$B$2</f>
        <v>Resultaat 5</v>
      </c>
      <c r="J1347" s="138" t="str">
        <f>Deelnemersoverzicht!$C$6</f>
        <v>[wordt door RVO ingevuld]</v>
      </c>
      <c r="K1347" s="259">
        <f>Deelnemersoverzicht!$C$9</f>
        <v>0</v>
      </c>
    </row>
    <row r="1348" spans="1:11" x14ac:dyDescent="0.2">
      <c r="A1348" s="258">
        <f>'Resultaat 5'!B257</f>
        <v>0</v>
      </c>
      <c r="B1348" s="138" t="str">
        <f>IFERROR(VLOOKUP(C1348,Deelnemersoverzicht!$C$16:$G$66,6,0),"")</f>
        <v/>
      </c>
      <c r="C1348" s="138">
        <f>'Resultaat 5'!C257</f>
        <v>0</v>
      </c>
      <c r="D1348" s="247">
        <f>'Resultaat 5'!K257</f>
        <v>0</v>
      </c>
      <c r="E1348" s="248">
        <f>'Resultaat 5'!L257</f>
        <v>0</v>
      </c>
      <c r="F1348" s="138" t="s">
        <v>266</v>
      </c>
      <c r="G1348" s="247">
        <f ca="1">VLOOKUP(C1348,Financiering!$AO$7:$AS$57,5,0)*E1348</f>
        <v>0</v>
      </c>
      <c r="H1348" s="249" t="str">
        <f t="shared" si="21"/>
        <v/>
      </c>
      <c r="I1348" s="136" t="str">
        <f>'Resultaat 5'!$B$2</f>
        <v>Resultaat 5</v>
      </c>
      <c r="J1348" s="138" t="str">
        <f>Deelnemersoverzicht!$C$6</f>
        <v>[wordt door RVO ingevuld]</v>
      </c>
      <c r="K1348" s="259">
        <f>Deelnemersoverzicht!$C$9</f>
        <v>0</v>
      </c>
    </row>
    <row r="1349" spans="1:11" x14ac:dyDescent="0.2">
      <c r="A1349" s="258">
        <f>'Resultaat 5'!B258</f>
        <v>0</v>
      </c>
      <c r="B1349" s="138" t="str">
        <f>IFERROR(VLOOKUP(C1349,Deelnemersoverzicht!$C$16:$G$66,6,0),"")</f>
        <v/>
      </c>
      <c r="C1349" s="138">
        <f>'Resultaat 5'!C258</f>
        <v>0</v>
      </c>
      <c r="D1349" s="247">
        <f>'Resultaat 5'!K258</f>
        <v>0</v>
      </c>
      <c r="E1349" s="248">
        <f>'Resultaat 5'!L258</f>
        <v>0</v>
      </c>
      <c r="F1349" s="138" t="s">
        <v>266</v>
      </c>
      <c r="G1349" s="247">
        <f ca="1">VLOOKUP(C1349,Financiering!$AO$7:$AS$57,5,0)*E1349</f>
        <v>0</v>
      </c>
      <c r="H1349" s="249" t="str">
        <f t="shared" si="21"/>
        <v/>
      </c>
      <c r="I1349" s="136" t="str">
        <f>'Resultaat 5'!$B$2</f>
        <v>Resultaat 5</v>
      </c>
      <c r="J1349" s="138" t="str">
        <f>Deelnemersoverzicht!$C$6</f>
        <v>[wordt door RVO ingevuld]</v>
      </c>
      <c r="K1349" s="259">
        <f>Deelnemersoverzicht!$C$9</f>
        <v>0</v>
      </c>
    </row>
    <row r="1350" spans="1:11" x14ac:dyDescent="0.2">
      <c r="A1350" s="258">
        <f>'Resultaat 5'!B259</f>
        <v>0</v>
      </c>
      <c r="B1350" s="138" t="str">
        <f>IFERROR(VLOOKUP(C1350,Deelnemersoverzicht!$C$16:$G$66,6,0),"")</f>
        <v/>
      </c>
      <c r="C1350" s="138">
        <f>'Resultaat 5'!C259</f>
        <v>0</v>
      </c>
      <c r="D1350" s="247">
        <f>'Resultaat 5'!K259</f>
        <v>0</v>
      </c>
      <c r="E1350" s="248">
        <f>'Resultaat 5'!L259</f>
        <v>0</v>
      </c>
      <c r="F1350" s="138" t="s">
        <v>266</v>
      </c>
      <c r="G1350" s="247">
        <f ca="1">VLOOKUP(C1350,Financiering!$AO$7:$AS$57,5,0)*E1350</f>
        <v>0</v>
      </c>
      <c r="H1350" s="249" t="str">
        <f t="shared" si="21"/>
        <v/>
      </c>
      <c r="I1350" s="136" t="str">
        <f>'Resultaat 5'!$B$2</f>
        <v>Resultaat 5</v>
      </c>
      <c r="J1350" s="138" t="str">
        <f>Deelnemersoverzicht!$C$6</f>
        <v>[wordt door RVO ingevuld]</v>
      </c>
      <c r="K1350" s="259">
        <f>Deelnemersoverzicht!$C$9</f>
        <v>0</v>
      </c>
    </row>
    <row r="1351" spans="1:11" x14ac:dyDescent="0.2">
      <c r="A1351" s="258">
        <f>'Resultaat 5'!B260</f>
        <v>0</v>
      </c>
      <c r="B1351" s="138" t="str">
        <f>IFERROR(VLOOKUP(C1351,Deelnemersoverzicht!$C$16:$G$66,6,0),"")</f>
        <v/>
      </c>
      <c r="C1351" s="138">
        <f>'Resultaat 5'!C260</f>
        <v>0</v>
      </c>
      <c r="D1351" s="247">
        <f>'Resultaat 5'!K260</f>
        <v>0</v>
      </c>
      <c r="E1351" s="248">
        <f>'Resultaat 5'!L260</f>
        <v>0</v>
      </c>
      <c r="F1351" s="138" t="s">
        <v>266</v>
      </c>
      <c r="G1351" s="247">
        <f ca="1">VLOOKUP(C1351,Financiering!$AO$7:$AS$57,5,0)*E1351</f>
        <v>0</v>
      </c>
      <c r="H1351" s="249" t="str">
        <f t="shared" si="21"/>
        <v/>
      </c>
      <c r="I1351" s="136" t="str">
        <f>'Resultaat 5'!$B$2</f>
        <v>Resultaat 5</v>
      </c>
      <c r="J1351" s="138" t="str">
        <f>Deelnemersoverzicht!$C$6</f>
        <v>[wordt door RVO ingevuld]</v>
      </c>
      <c r="K1351" s="259">
        <f>Deelnemersoverzicht!$C$9</f>
        <v>0</v>
      </c>
    </row>
    <row r="1352" spans="1:11" x14ac:dyDescent="0.2">
      <c r="A1352" s="258">
        <f>'Resultaat 5'!B265</f>
        <v>0</v>
      </c>
      <c r="B1352" s="138" t="str">
        <f>IFERROR(VLOOKUP(C1352,Deelnemersoverzicht!$C$16:$G$66,6,0),"")</f>
        <v/>
      </c>
      <c r="C1352" s="138">
        <f>'Resultaat 5'!C265</f>
        <v>0</v>
      </c>
      <c r="D1352" s="247">
        <f>'Resultaat 5'!K265</f>
        <v>0</v>
      </c>
      <c r="E1352" s="248">
        <f>'Resultaat 5'!L265</f>
        <v>0</v>
      </c>
      <c r="F1352" s="138" t="s">
        <v>266</v>
      </c>
      <c r="G1352" s="247">
        <f ca="1">VLOOKUP(C1352,Financiering!$AO$7:$AS$57,5,0)*E1352</f>
        <v>0</v>
      </c>
      <c r="H1352" s="249" t="str">
        <f t="shared" si="21"/>
        <v/>
      </c>
      <c r="I1352" s="136" t="str">
        <f>'Resultaat 5'!$B$2</f>
        <v>Resultaat 5</v>
      </c>
      <c r="J1352" s="138" t="str">
        <f>Deelnemersoverzicht!$C$6</f>
        <v>[wordt door RVO ingevuld]</v>
      </c>
      <c r="K1352" s="259">
        <f>Deelnemersoverzicht!$C$9</f>
        <v>0</v>
      </c>
    </row>
    <row r="1353" spans="1:11" x14ac:dyDescent="0.2">
      <c r="A1353" s="258">
        <f>'Resultaat 5'!B266</f>
        <v>0</v>
      </c>
      <c r="B1353" s="138" t="str">
        <f>IFERROR(VLOOKUP(C1353,Deelnemersoverzicht!$C$16:$G$66,6,0),"")</f>
        <v/>
      </c>
      <c r="C1353" s="138">
        <f>'Resultaat 5'!C266</f>
        <v>0</v>
      </c>
      <c r="D1353" s="247">
        <f>'Resultaat 5'!K266</f>
        <v>0</v>
      </c>
      <c r="E1353" s="248">
        <f>'Resultaat 5'!L266</f>
        <v>0</v>
      </c>
      <c r="F1353" s="138" t="s">
        <v>266</v>
      </c>
      <c r="G1353" s="247">
        <f ca="1">VLOOKUP(C1353,Financiering!$AO$7:$AS$57,5,0)*E1353</f>
        <v>0</v>
      </c>
      <c r="H1353" s="249" t="str">
        <f t="shared" si="21"/>
        <v/>
      </c>
      <c r="I1353" s="136" t="str">
        <f>'Resultaat 5'!$B$2</f>
        <v>Resultaat 5</v>
      </c>
      <c r="J1353" s="138" t="str">
        <f>Deelnemersoverzicht!$C$6</f>
        <v>[wordt door RVO ingevuld]</v>
      </c>
      <c r="K1353" s="259">
        <f>Deelnemersoverzicht!$C$9</f>
        <v>0</v>
      </c>
    </row>
    <row r="1354" spans="1:11" x14ac:dyDescent="0.2">
      <c r="A1354" s="258">
        <f>'Resultaat 5'!B267</f>
        <v>0</v>
      </c>
      <c r="B1354" s="138" t="str">
        <f>IFERROR(VLOOKUP(C1354,Deelnemersoverzicht!$C$16:$G$66,6,0),"")</f>
        <v/>
      </c>
      <c r="C1354" s="138">
        <f>'Resultaat 5'!C267</f>
        <v>0</v>
      </c>
      <c r="D1354" s="247">
        <f>'Resultaat 5'!K267</f>
        <v>0</v>
      </c>
      <c r="E1354" s="248">
        <f>'Resultaat 5'!L267</f>
        <v>0</v>
      </c>
      <c r="F1354" s="138" t="s">
        <v>266</v>
      </c>
      <c r="G1354" s="247">
        <f ca="1">VLOOKUP(C1354,Financiering!$AO$7:$AS$57,5,0)*E1354</f>
        <v>0</v>
      </c>
      <c r="H1354" s="249" t="str">
        <f t="shared" si="21"/>
        <v/>
      </c>
      <c r="I1354" s="136" t="str">
        <f>'Resultaat 5'!$B$2</f>
        <v>Resultaat 5</v>
      </c>
      <c r="J1354" s="138" t="str">
        <f>Deelnemersoverzicht!$C$6</f>
        <v>[wordt door RVO ingevuld]</v>
      </c>
      <c r="K1354" s="259">
        <f>Deelnemersoverzicht!$C$9</f>
        <v>0</v>
      </c>
    </row>
    <row r="1355" spans="1:11" x14ac:dyDescent="0.2">
      <c r="A1355" s="258">
        <f>'Resultaat 5'!B268</f>
        <v>0</v>
      </c>
      <c r="B1355" s="138" t="str">
        <f>IFERROR(VLOOKUP(C1355,Deelnemersoverzicht!$C$16:$G$66,6,0),"")</f>
        <v/>
      </c>
      <c r="C1355" s="138">
        <f>'Resultaat 5'!C268</f>
        <v>0</v>
      </c>
      <c r="D1355" s="247">
        <f>'Resultaat 5'!K268</f>
        <v>0</v>
      </c>
      <c r="E1355" s="248">
        <f>'Resultaat 5'!L268</f>
        <v>0</v>
      </c>
      <c r="F1355" s="138" t="s">
        <v>266</v>
      </c>
      <c r="G1355" s="247">
        <f ca="1">VLOOKUP(C1355,Financiering!$AO$7:$AS$57,5,0)*E1355</f>
        <v>0</v>
      </c>
      <c r="H1355" s="249" t="str">
        <f t="shared" si="21"/>
        <v/>
      </c>
      <c r="I1355" s="136" t="str">
        <f>'Resultaat 5'!$B$2</f>
        <v>Resultaat 5</v>
      </c>
      <c r="J1355" s="138" t="str">
        <f>Deelnemersoverzicht!$C$6</f>
        <v>[wordt door RVO ingevuld]</v>
      </c>
      <c r="K1355" s="259">
        <f>Deelnemersoverzicht!$C$9</f>
        <v>0</v>
      </c>
    </row>
    <row r="1356" spans="1:11" x14ac:dyDescent="0.2">
      <c r="A1356" s="258">
        <f>'Resultaat 5'!B269</f>
        <v>0</v>
      </c>
      <c r="B1356" s="138" t="str">
        <f>IFERROR(VLOOKUP(C1356,Deelnemersoverzicht!$C$16:$G$66,6,0),"")</f>
        <v/>
      </c>
      <c r="C1356" s="138">
        <f>'Resultaat 5'!C269</f>
        <v>0</v>
      </c>
      <c r="D1356" s="247">
        <f>'Resultaat 5'!K269</f>
        <v>0</v>
      </c>
      <c r="E1356" s="248">
        <f>'Resultaat 5'!L269</f>
        <v>0</v>
      </c>
      <c r="F1356" s="138" t="s">
        <v>266</v>
      </c>
      <c r="G1356" s="247">
        <f ca="1">VLOOKUP(C1356,Financiering!$AO$7:$AS$57,5,0)*E1356</f>
        <v>0</v>
      </c>
      <c r="H1356" s="249" t="str">
        <f t="shared" si="21"/>
        <v/>
      </c>
      <c r="I1356" s="136" t="str">
        <f>'Resultaat 5'!$B$2</f>
        <v>Resultaat 5</v>
      </c>
      <c r="J1356" s="138" t="str">
        <f>Deelnemersoverzicht!$C$6</f>
        <v>[wordt door RVO ingevuld]</v>
      </c>
      <c r="K1356" s="259">
        <f>Deelnemersoverzicht!$C$9</f>
        <v>0</v>
      </c>
    </row>
    <row r="1357" spans="1:11" x14ac:dyDescent="0.2">
      <c r="A1357" s="258">
        <f>'Resultaat 5'!B270</f>
        <v>0</v>
      </c>
      <c r="B1357" s="138" t="str">
        <f>IFERROR(VLOOKUP(C1357,Deelnemersoverzicht!$C$16:$G$66,6,0),"")</f>
        <v/>
      </c>
      <c r="C1357" s="138">
        <f>'Resultaat 5'!C270</f>
        <v>0</v>
      </c>
      <c r="D1357" s="247">
        <f>'Resultaat 5'!K270</f>
        <v>0</v>
      </c>
      <c r="E1357" s="248">
        <f>'Resultaat 5'!L270</f>
        <v>0</v>
      </c>
      <c r="F1357" s="138" t="s">
        <v>266</v>
      </c>
      <c r="G1357" s="247">
        <f ca="1">VLOOKUP(C1357,Financiering!$AO$7:$AS$57,5,0)*E1357</f>
        <v>0</v>
      </c>
      <c r="H1357" s="249" t="str">
        <f t="shared" si="21"/>
        <v/>
      </c>
      <c r="I1357" s="136" t="str">
        <f>'Resultaat 5'!$B$2</f>
        <v>Resultaat 5</v>
      </c>
      <c r="J1357" s="138" t="str">
        <f>Deelnemersoverzicht!$C$6</f>
        <v>[wordt door RVO ingevuld]</v>
      </c>
      <c r="K1357" s="259">
        <f>Deelnemersoverzicht!$C$9</f>
        <v>0</v>
      </c>
    </row>
    <row r="1358" spans="1:11" x14ac:dyDescent="0.2">
      <c r="A1358" s="258">
        <f>'Resultaat 5'!B271</f>
        <v>0</v>
      </c>
      <c r="B1358" s="138" t="str">
        <f>IFERROR(VLOOKUP(C1358,Deelnemersoverzicht!$C$16:$G$66,6,0),"")</f>
        <v/>
      </c>
      <c r="C1358" s="138">
        <f>'Resultaat 5'!C271</f>
        <v>0</v>
      </c>
      <c r="D1358" s="247">
        <f>'Resultaat 5'!K271</f>
        <v>0</v>
      </c>
      <c r="E1358" s="248">
        <f>'Resultaat 5'!L271</f>
        <v>0</v>
      </c>
      <c r="F1358" s="138" t="s">
        <v>266</v>
      </c>
      <c r="G1358" s="247">
        <f ca="1">VLOOKUP(C1358,Financiering!$AO$7:$AS$57,5,0)*E1358</f>
        <v>0</v>
      </c>
      <c r="H1358" s="249" t="str">
        <f t="shared" si="21"/>
        <v/>
      </c>
      <c r="I1358" s="136" t="str">
        <f>'Resultaat 5'!$B$2</f>
        <v>Resultaat 5</v>
      </c>
      <c r="J1358" s="138" t="str">
        <f>Deelnemersoverzicht!$C$6</f>
        <v>[wordt door RVO ingevuld]</v>
      </c>
      <c r="K1358" s="259">
        <f>Deelnemersoverzicht!$C$9</f>
        <v>0</v>
      </c>
    </row>
    <row r="1359" spans="1:11" x14ac:dyDescent="0.2">
      <c r="A1359" s="258">
        <f>'Resultaat 5'!B272</f>
        <v>0</v>
      </c>
      <c r="B1359" s="138" t="str">
        <f>IFERROR(VLOOKUP(C1359,Deelnemersoverzicht!$C$16:$G$66,6,0),"")</f>
        <v/>
      </c>
      <c r="C1359" s="138">
        <f>'Resultaat 5'!C272</f>
        <v>0</v>
      </c>
      <c r="D1359" s="247">
        <f>'Resultaat 5'!K272</f>
        <v>0</v>
      </c>
      <c r="E1359" s="248">
        <f>'Resultaat 5'!L272</f>
        <v>0</v>
      </c>
      <c r="F1359" s="138" t="s">
        <v>266</v>
      </c>
      <c r="G1359" s="247">
        <f ca="1">VLOOKUP(C1359,Financiering!$AO$7:$AS$57,5,0)*E1359</f>
        <v>0</v>
      </c>
      <c r="H1359" s="249" t="str">
        <f t="shared" si="21"/>
        <v/>
      </c>
      <c r="I1359" s="136" t="str">
        <f>'Resultaat 5'!$B$2</f>
        <v>Resultaat 5</v>
      </c>
      <c r="J1359" s="138" t="str">
        <f>Deelnemersoverzicht!$C$6</f>
        <v>[wordt door RVO ingevuld]</v>
      </c>
      <c r="K1359" s="259">
        <f>Deelnemersoverzicht!$C$9</f>
        <v>0</v>
      </c>
    </row>
    <row r="1360" spans="1:11" x14ac:dyDescent="0.2">
      <c r="A1360" s="258">
        <f>'Resultaat 5'!B273</f>
        <v>0</v>
      </c>
      <c r="B1360" s="138" t="str">
        <f>IFERROR(VLOOKUP(C1360,Deelnemersoverzicht!$C$16:$G$66,6,0),"")</f>
        <v/>
      </c>
      <c r="C1360" s="138">
        <f>'Resultaat 5'!C273</f>
        <v>0</v>
      </c>
      <c r="D1360" s="247">
        <f>'Resultaat 5'!K273</f>
        <v>0</v>
      </c>
      <c r="E1360" s="248">
        <f>'Resultaat 5'!L273</f>
        <v>0</v>
      </c>
      <c r="F1360" s="138" t="s">
        <v>266</v>
      </c>
      <c r="G1360" s="247">
        <f ca="1">VLOOKUP(C1360,Financiering!$AO$7:$AS$57,5,0)*E1360</f>
        <v>0</v>
      </c>
      <c r="H1360" s="249" t="str">
        <f t="shared" si="21"/>
        <v/>
      </c>
      <c r="I1360" s="136" t="str">
        <f>'Resultaat 5'!$B$2</f>
        <v>Resultaat 5</v>
      </c>
      <c r="J1360" s="138" t="str">
        <f>Deelnemersoverzicht!$C$6</f>
        <v>[wordt door RVO ingevuld]</v>
      </c>
      <c r="K1360" s="259">
        <f>Deelnemersoverzicht!$C$9</f>
        <v>0</v>
      </c>
    </row>
    <row r="1361" spans="1:11" x14ac:dyDescent="0.2">
      <c r="A1361" s="258">
        <f>'Resultaat 5'!B274</f>
        <v>0</v>
      </c>
      <c r="B1361" s="138" t="str">
        <f>IFERROR(VLOOKUP(C1361,Deelnemersoverzicht!$C$16:$G$66,6,0),"")</f>
        <v/>
      </c>
      <c r="C1361" s="138">
        <f>'Resultaat 5'!C274</f>
        <v>0</v>
      </c>
      <c r="D1361" s="247">
        <f>'Resultaat 5'!K274</f>
        <v>0</v>
      </c>
      <c r="E1361" s="248">
        <f>'Resultaat 5'!L274</f>
        <v>0</v>
      </c>
      <c r="F1361" s="138" t="s">
        <v>266</v>
      </c>
      <c r="G1361" s="247">
        <f ca="1">VLOOKUP(C1361,Financiering!$AO$7:$AS$57,5,0)*E1361</f>
        <v>0</v>
      </c>
      <c r="H1361" s="249" t="str">
        <f t="shared" si="21"/>
        <v/>
      </c>
      <c r="I1361" s="136" t="str">
        <f>'Resultaat 5'!$B$2</f>
        <v>Resultaat 5</v>
      </c>
      <c r="J1361" s="138" t="str">
        <f>Deelnemersoverzicht!$C$6</f>
        <v>[wordt door RVO ingevuld]</v>
      </c>
      <c r="K1361" s="259">
        <f>Deelnemersoverzicht!$C$9</f>
        <v>0</v>
      </c>
    </row>
    <row r="1362" spans="1:11" x14ac:dyDescent="0.2">
      <c r="A1362" s="258">
        <f>'Resultaat 5'!B275</f>
        <v>0</v>
      </c>
      <c r="B1362" s="138" t="str">
        <f>IFERROR(VLOOKUP(C1362,Deelnemersoverzicht!$C$16:$G$66,6,0),"")</f>
        <v/>
      </c>
      <c r="C1362" s="138">
        <f>'Resultaat 5'!C275</f>
        <v>0</v>
      </c>
      <c r="D1362" s="247">
        <f>'Resultaat 5'!K275</f>
        <v>0</v>
      </c>
      <c r="E1362" s="248">
        <f>'Resultaat 5'!L275</f>
        <v>0</v>
      </c>
      <c r="F1362" s="138" t="s">
        <v>266</v>
      </c>
      <c r="G1362" s="247">
        <f ca="1">VLOOKUP(C1362,Financiering!$AO$7:$AS$57,5,0)*E1362</f>
        <v>0</v>
      </c>
      <c r="H1362" s="249" t="str">
        <f t="shared" si="21"/>
        <v/>
      </c>
      <c r="I1362" s="136" t="str">
        <f>'Resultaat 5'!$B$2</f>
        <v>Resultaat 5</v>
      </c>
      <c r="J1362" s="138" t="str">
        <f>Deelnemersoverzicht!$C$6</f>
        <v>[wordt door RVO ingevuld]</v>
      </c>
      <c r="K1362" s="259">
        <f>Deelnemersoverzicht!$C$9</f>
        <v>0</v>
      </c>
    </row>
    <row r="1363" spans="1:11" x14ac:dyDescent="0.2">
      <c r="A1363" s="258">
        <f>'Resultaat 5'!B276</f>
        <v>0</v>
      </c>
      <c r="B1363" s="138" t="str">
        <f>IFERROR(VLOOKUP(C1363,Deelnemersoverzicht!$C$16:$G$66,6,0),"")</f>
        <v/>
      </c>
      <c r="C1363" s="138">
        <f>'Resultaat 5'!C276</f>
        <v>0</v>
      </c>
      <c r="D1363" s="247">
        <f>'Resultaat 5'!K276</f>
        <v>0</v>
      </c>
      <c r="E1363" s="248">
        <f>'Resultaat 5'!L276</f>
        <v>0</v>
      </c>
      <c r="F1363" s="138" t="s">
        <v>266</v>
      </c>
      <c r="G1363" s="247">
        <f ca="1">VLOOKUP(C1363,Financiering!$AO$7:$AS$57,5,0)*E1363</f>
        <v>0</v>
      </c>
      <c r="H1363" s="249" t="str">
        <f t="shared" si="21"/>
        <v/>
      </c>
      <c r="I1363" s="136" t="str">
        <f>'Resultaat 5'!$B$2</f>
        <v>Resultaat 5</v>
      </c>
      <c r="J1363" s="138" t="str">
        <f>Deelnemersoverzicht!$C$6</f>
        <v>[wordt door RVO ingevuld]</v>
      </c>
      <c r="K1363" s="259">
        <f>Deelnemersoverzicht!$C$9</f>
        <v>0</v>
      </c>
    </row>
    <row r="1364" spans="1:11" x14ac:dyDescent="0.2">
      <c r="A1364" s="258">
        <f>'Resultaat 5'!B277</f>
        <v>0</v>
      </c>
      <c r="B1364" s="138" t="str">
        <f>IFERROR(VLOOKUP(C1364,Deelnemersoverzicht!$C$16:$G$66,6,0),"")</f>
        <v/>
      </c>
      <c r="C1364" s="138">
        <f>'Resultaat 5'!C277</f>
        <v>0</v>
      </c>
      <c r="D1364" s="247">
        <f>'Resultaat 5'!K277</f>
        <v>0</v>
      </c>
      <c r="E1364" s="248">
        <f>'Resultaat 5'!L277</f>
        <v>0</v>
      </c>
      <c r="F1364" s="138" t="s">
        <v>266</v>
      </c>
      <c r="G1364" s="247">
        <f ca="1">VLOOKUP(C1364,Financiering!$AO$7:$AS$57,5,0)*E1364</f>
        <v>0</v>
      </c>
      <c r="H1364" s="249" t="str">
        <f t="shared" si="21"/>
        <v/>
      </c>
      <c r="I1364" s="136" t="str">
        <f>'Resultaat 5'!$B$2</f>
        <v>Resultaat 5</v>
      </c>
      <c r="J1364" s="138" t="str">
        <f>Deelnemersoverzicht!$C$6</f>
        <v>[wordt door RVO ingevuld]</v>
      </c>
      <c r="K1364" s="259">
        <f>Deelnemersoverzicht!$C$9</f>
        <v>0</v>
      </c>
    </row>
    <row r="1365" spans="1:11" x14ac:dyDescent="0.2">
      <c r="A1365" s="258">
        <f>'Resultaat 5'!B278</f>
        <v>0</v>
      </c>
      <c r="B1365" s="138" t="str">
        <f>IFERROR(VLOOKUP(C1365,Deelnemersoverzicht!$C$16:$G$66,6,0),"")</f>
        <v/>
      </c>
      <c r="C1365" s="138">
        <f>'Resultaat 5'!C278</f>
        <v>0</v>
      </c>
      <c r="D1365" s="247">
        <f>'Resultaat 5'!K278</f>
        <v>0</v>
      </c>
      <c r="E1365" s="248">
        <f>'Resultaat 5'!L278</f>
        <v>0</v>
      </c>
      <c r="F1365" s="138" t="s">
        <v>266</v>
      </c>
      <c r="G1365" s="247">
        <f ca="1">VLOOKUP(C1365,Financiering!$AO$7:$AS$57,5,0)*E1365</f>
        <v>0</v>
      </c>
      <c r="H1365" s="249" t="str">
        <f t="shared" si="21"/>
        <v/>
      </c>
      <c r="I1365" s="136" t="str">
        <f>'Resultaat 5'!$B$2</f>
        <v>Resultaat 5</v>
      </c>
      <c r="J1365" s="138" t="str">
        <f>Deelnemersoverzicht!$C$6</f>
        <v>[wordt door RVO ingevuld]</v>
      </c>
      <c r="K1365" s="259">
        <f>Deelnemersoverzicht!$C$9</f>
        <v>0</v>
      </c>
    </row>
    <row r="1366" spans="1:11" x14ac:dyDescent="0.2">
      <c r="A1366" s="258">
        <f>'Resultaat 5'!B279</f>
        <v>0</v>
      </c>
      <c r="B1366" s="138" t="str">
        <f>IFERROR(VLOOKUP(C1366,Deelnemersoverzicht!$C$16:$G$66,6,0),"")</f>
        <v/>
      </c>
      <c r="C1366" s="138">
        <f>'Resultaat 5'!C279</f>
        <v>0</v>
      </c>
      <c r="D1366" s="247">
        <f>'Resultaat 5'!K279</f>
        <v>0</v>
      </c>
      <c r="E1366" s="248">
        <f>'Resultaat 5'!L279</f>
        <v>0</v>
      </c>
      <c r="F1366" s="138" t="s">
        <v>266</v>
      </c>
      <c r="G1366" s="247">
        <f ca="1">VLOOKUP(C1366,Financiering!$AO$7:$AS$57,5,0)*E1366</f>
        <v>0</v>
      </c>
      <c r="H1366" s="249" t="str">
        <f t="shared" si="21"/>
        <v/>
      </c>
      <c r="I1366" s="136" t="str">
        <f>'Resultaat 5'!$B$2</f>
        <v>Resultaat 5</v>
      </c>
      <c r="J1366" s="138" t="str">
        <f>Deelnemersoverzicht!$C$6</f>
        <v>[wordt door RVO ingevuld]</v>
      </c>
      <c r="K1366" s="259">
        <f>Deelnemersoverzicht!$C$9</f>
        <v>0</v>
      </c>
    </row>
    <row r="1367" spans="1:11" x14ac:dyDescent="0.2">
      <c r="A1367" s="258">
        <f>'Resultaat 5'!B280</f>
        <v>0</v>
      </c>
      <c r="B1367" s="138" t="str">
        <f>IFERROR(VLOOKUP(C1367,Deelnemersoverzicht!$C$16:$G$66,6,0),"")</f>
        <v/>
      </c>
      <c r="C1367" s="138">
        <f>'Resultaat 5'!C280</f>
        <v>0</v>
      </c>
      <c r="D1367" s="247">
        <f>'Resultaat 5'!K280</f>
        <v>0</v>
      </c>
      <c r="E1367" s="248">
        <f>'Resultaat 5'!L280</f>
        <v>0</v>
      </c>
      <c r="F1367" s="138" t="s">
        <v>266</v>
      </c>
      <c r="G1367" s="247">
        <f ca="1">VLOOKUP(C1367,Financiering!$AO$7:$AS$57,5,0)*E1367</f>
        <v>0</v>
      </c>
      <c r="H1367" s="249" t="str">
        <f t="shared" si="21"/>
        <v/>
      </c>
      <c r="I1367" s="136" t="str">
        <f>'Resultaat 5'!$B$2</f>
        <v>Resultaat 5</v>
      </c>
      <c r="J1367" s="138" t="str">
        <f>Deelnemersoverzicht!$C$6</f>
        <v>[wordt door RVO ingevuld]</v>
      </c>
      <c r="K1367" s="259">
        <f>Deelnemersoverzicht!$C$9</f>
        <v>0</v>
      </c>
    </row>
    <row r="1368" spans="1:11" x14ac:dyDescent="0.2">
      <c r="A1368" s="258">
        <f>'Resultaat 5'!B281</f>
        <v>0</v>
      </c>
      <c r="B1368" s="138" t="str">
        <f>IFERROR(VLOOKUP(C1368,Deelnemersoverzicht!$C$16:$G$66,6,0),"")</f>
        <v/>
      </c>
      <c r="C1368" s="138">
        <f>'Resultaat 5'!C281</f>
        <v>0</v>
      </c>
      <c r="D1368" s="247">
        <f>'Resultaat 5'!K281</f>
        <v>0</v>
      </c>
      <c r="E1368" s="248">
        <f>'Resultaat 5'!L281</f>
        <v>0</v>
      </c>
      <c r="F1368" s="138" t="s">
        <v>266</v>
      </c>
      <c r="G1368" s="247">
        <f ca="1">VLOOKUP(C1368,Financiering!$AO$7:$AS$57,5,0)*E1368</f>
        <v>0</v>
      </c>
      <c r="H1368" s="249" t="str">
        <f t="shared" si="21"/>
        <v/>
      </c>
      <c r="I1368" s="136" t="str">
        <f>'Resultaat 5'!$B$2</f>
        <v>Resultaat 5</v>
      </c>
      <c r="J1368" s="138" t="str">
        <f>Deelnemersoverzicht!$C$6</f>
        <v>[wordt door RVO ingevuld]</v>
      </c>
      <c r="K1368" s="259">
        <f>Deelnemersoverzicht!$C$9</f>
        <v>0</v>
      </c>
    </row>
    <row r="1369" spans="1:11" x14ac:dyDescent="0.2">
      <c r="A1369" s="258">
        <f>'Resultaat 5'!B282</f>
        <v>0</v>
      </c>
      <c r="B1369" s="138" t="str">
        <f>IFERROR(VLOOKUP(C1369,Deelnemersoverzicht!$C$16:$G$66,6,0),"")</f>
        <v/>
      </c>
      <c r="C1369" s="138">
        <f>'Resultaat 5'!C282</f>
        <v>0</v>
      </c>
      <c r="D1369" s="247">
        <f>'Resultaat 5'!K282</f>
        <v>0</v>
      </c>
      <c r="E1369" s="248">
        <f>'Resultaat 5'!L282</f>
        <v>0</v>
      </c>
      <c r="F1369" s="138" t="s">
        <v>266</v>
      </c>
      <c r="G1369" s="247">
        <f ca="1">VLOOKUP(C1369,Financiering!$AO$7:$AS$57,5,0)*E1369</f>
        <v>0</v>
      </c>
      <c r="H1369" s="249" t="str">
        <f t="shared" si="21"/>
        <v/>
      </c>
      <c r="I1369" s="136" t="str">
        <f>'Resultaat 5'!$B$2</f>
        <v>Resultaat 5</v>
      </c>
      <c r="J1369" s="138" t="str">
        <f>Deelnemersoverzicht!$C$6</f>
        <v>[wordt door RVO ingevuld]</v>
      </c>
      <c r="K1369" s="259">
        <f>Deelnemersoverzicht!$C$9</f>
        <v>0</v>
      </c>
    </row>
    <row r="1370" spans="1:11" x14ac:dyDescent="0.2">
      <c r="A1370" s="258">
        <f>'Resultaat 5'!B283</f>
        <v>0</v>
      </c>
      <c r="B1370" s="138" t="str">
        <f>IFERROR(VLOOKUP(C1370,Deelnemersoverzicht!$C$16:$G$66,6,0),"")</f>
        <v/>
      </c>
      <c r="C1370" s="138">
        <f>'Resultaat 5'!C283</f>
        <v>0</v>
      </c>
      <c r="D1370" s="247">
        <f>'Resultaat 5'!K283</f>
        <v>0</v>
      </c>
      <c r="E1370" s="248">
        <f>'Resultaat 5'!L283</f>
        <v>0</v>
      </c>
      <c r="F1370" s="138" t="s">
        <v>266</v>
      </c>
      <c r="G1370" s="247">
        <f ca="1">VLOOKUP(C1370,Financiering!$AO$7:$AS$57,5,0)*E1370</f>
        <v>0</v>
      </c>
      <c r="H1370" s="249" t="str">
        <f t="shared" si="21"/>
        <v/>
      </c>
      <c r="I1370" s="136" t="str">
        <f>'Resultaat 5'!$B$2</f>
        <v>Resultaat 5</v>
      </c>
      <c r="J1370" s="138" t="str">
        <f>Deelnemersoverzicht!$C$6</f>
        <v>[wordt door RVO ingevuld]</v>
      </c>
      <c r="K1370" s="259">
        <f>Deelnemersoverzicht!$C$9</f>
        <v>0</v>
      </c>
    </row>
    <row r="1371" spans="1:11" x14ac:dyDescent="0.2">
      <c r="A1371" s="258">
        <f>'Resultaat 5'!B284</f>
        <v>0</v>
      </c>
      <c r="B1371" s="138" t="str">
        <f>IFERROR(VLOOKUP(C1371,Deelnemersoverzicht!$C$16:$G$66,6,0),"")</f>
        <v/>
      </c>
      <c r="C1371" s="138">
        <f>'Resultaat 5'!C284</f>
        <v>0</v>
      </c>
      <c r="D1371" s="247">
        <f>'Resultaat 5'!K284</f>
        <v>0</v>
      </c>
      <c r="E1371" s="248">
        <f>'Resultaat 5'!L284</f>
        <v>0</v>
      </c>
      <c r="F1371" s="138" t="s">
        <v>266</v>
      </c>
      <c r="G1371" s="247">
        <f ca="1">VLOOKUP(C1371,Financiering!$AO$7:$AS$57,5,0)*E1371</f>
        <v>0</v>
      </c>
      <c r="H1371" s="249" t="str">
        <f t="shared" si="21"/>
        <v/>
      </c>
      <c r="I1371" s="136" t="str">
        <f>'Resultaat 5'!$B$2</f>
        <v>Resultaat 5</v>
      </c>
      <c r="J1371" s="138" t="str">
        <f>Deelnemersoverzicht!$C$6</f>
        <v>[wordt door RVO ingevuld]</v>
      </c>
      <c r="K1371" s="259">
        <f>Deelnemersoverzicht!$C$9</f>
        <v>0</v>
      </c>
    </row>
    <row r="1372" spans="1:11" x14ac:dyDescent="0.2">
      <c r="A1372" s="258">
        <f>'Resultaat 5'!B285</f>
        <v>0</v>
      </c>
      <c r="B1372" s="138" t="str">
        <f>IFERROR(VLOOKUP(C1372,Deelnemersoverzicht!$C$16:$G$66,6,0),"")</f>
        <v/>
      </c>
      <c r="C1372" s="138">
        <f>'Resultaat 5'!C285</f>
        <v>0</v>
      </c>
      <c r="D1372" s="247">
        <f>'Resultaat 5'!K285</f>
        <v>0</v>
      </c>
      <c r="E1372" s="248">
        <f>'Resultaat 5'!L285</f>
        <v>0</v>
      </c>
      <c r="F1372" s="138" t="s">
        <v>266</v>
      </c>
      <c r="G1372" s="247">
        <f ca="1">VLOOKUP(C1372,Financiering!$AO$7:$AS$57,5,0)*E1372</f>
        <v>0</v>
      </c>
      <c r="H1372" s="249" t="str">
        <f t="shared" si="21"/>
        <v/>
      </c>
      <c r="I1372" s="136" t="str">
        <f>'Resultaat 5'!$B$2</f>
        <v>Resultaat 5</v>
      </c>
      <c r="J1372" s="138" t="str">
        <f>Deelnemersoverzicht!$C$6</f>
        <v>[wordt door RVO ingevuld]</v>
      </c>
      <c r="K1372" s="259">
        <f>Deelnemersoverzicht!$C$9</f>
        <v>0</v>
      </c>
    </row>
    <row r="1373" spans="1:11" x14ac:dyDescent="0.2">
      <c r="A1373" s="258">
        <f>'Resultaat 5'!B286</f>
        <v>0</v>
      </c>
      <c r="B1373" s="138" t="str">
        <f>IFERROR(VLOOKUP(C1373,Deelnemersoverzicht!$C$16:$G$66,6,0),"")</f>
        <v/>
      </c>
      <c r="C1373" s="138">
        <f>'Resultaat 5'!C286</f>
        <v>0</v>
      </c>
      <c r="D1373" s="247">
        <f>'Resultaat 5'!K286</f>
        <v>0</v>
      </c>
      <c r="E1373" s="248">
        <f>'Resultaat 5'!L286</f>
        <v>0</v>
      </c>
      <c r="F1373" s="138" t="s">
        <v>266</v>
      </c>
      <c r="G1373" s="247">
        <f ca="1">VLOOKUP(C1373,Financiering!$AO$7:$AS$57,5,0)*E1373</f>
        <v>0</v>
      </c>
      <c r="H1373" s="249" t="str">
        <f t="shared" si="21"/>
        <v/>
      </c>
      <c r="I1373" s="136" t="str">
        <f>'Resultaat 5'!$B$2</f>
        <v>Resultaat 5</v>
      </c>
      <c r="J1373" s="138" t="str">
        <f>Deelnemersoverzicht!$C$6</f>
        <v>[wordt door RVO ingevuld]</v>
      </c>
      <c r="K1373" s="259">
        <f>Deelnemersoverzicht!$C$9</f>
        <v>0</v>
      </c>
    </row>
    <row r="1374" spans="1:11" x14ac:dyDescent="0.2">
      <c r="A1374" s="258">
        <f>'Resultaat 5'!B287</f>
        <v>0</v>
      </c>
      <c r="B1374" s="138" t="str">
        <f>IFERROR(VLOOKUP(C1374,Deelnemersoverzicht!$C$16:$G$66,6,0),"")</f>
        <v/>
      </c>
      <c r="C1374" s="138">
        <f>'Resultaat 5'!C287</f>
        <v>0</v>
      </c>
      <c r="D1374" s="247">
        <f>'Resultaat 5'!K287</f>
        <v>0</v>
      </c>
      <c r="E1374" s="248">
        <f>'Resultaat 5'!L287</f>
        <v>0</v>
      </c>
      <c r="F1374" s="138" t="s">
        <v>266</v>
      </c>
      <c r="G1374" s="247">
        <f ca="1">VLOOKUP(C1374,Financiering!$AO$7:$AS$57,5,0)*E1374</f>
        <v>0</v>
      </c>
      <c r="H1374" s="249" t="str">
        <f t="shared" si="21"/>
        <v/>
      </c>
      <c r="I1374" s="136" t="str">
        <f>'Resultaat 5'!$B$2</f>
        <v>Resultaat 5</v>
      </c>
      <c r="J1374" s="138" t="str">
        <f>Deelnemersoverzicht!$C$6</f>
        <v>[wordt door RVO ingevuld]</v>
      </c>
      <c r="K1374" s="259">
        <f>Deelnemersoverzicht!$C$9</f>
        <v>0</v>
      </c>
    </row>
    <row r="1375" spans="1:11" x14ac:dyDescent="0.2">
      <c r="A1375" s="258">
        <f>'Resultaat 5'!B288</f>
        <v>0</v>
      </c>
      <c r="B1375" s="138" t="str">
        <f>IFERROR(VLOOKUP(C1375,Deelnemersoverzicht!$C$16:$G$66,6,0),"")</f>
        <v/>
      </c>
      <c r="C1375" s="138">
        <f>'Resultaat 5'!C288</f>
        <v>0</v>
      </c>
      <c r="D1375" s="247">
        <f>'Resultaat 5'!K288</f>
        <v>0</v>
      </c>
      <c r="E1375" s="248">
        <f>'Resultaat 5'!L288</f>
        <v>0</v>
      </c>
      <c r="F1375" s="138" t="s">
        <v>266</v>
      </c>
      <c r="G1375" s="247">
        <f ca="1">VLOOKUP(C1375,Financiering!$AO$7:$AS$57,5,0)*E1375</f>
        <v>0</v>
      </c>
      <c r="H1375" s="249" t="str">
        <f t="shared" si="21"/>
        <v/>
      </c>
      <c r="I1375" s="136" t="str">
        <f>'Resultaat 5'!$B$2</f>
        <v>Resultaat 5</v>
      </c>
      <c r="J1375" s="138" t="str">
        <f>Deelnemersoverzicht!$C$6</f>
        <v>[wordt door RVO ingevuld]</v>
      </c>
      <c r="K1375" s="259">
        <f>Deelnemersoverzicht!$C$9</f>
        <v>0</v>
      </c>
    </row>
    <row r="1376" spans="1:11" x14ac:dyDescent="0.2">
      <c r="A1376" s="258">
        <f>'Resultaat 5'!B289</f>
        <v>0</v>
      </c>
      <c r="B1376" s="138" t="str">
        <f>IFERROR(VLOOKUP(C1376,Deelnemersoverzicht!$C$16:$G$66,6,0),"")</f>
        <v/>
      </c>
      <c r="C1376" s="138">
        <f>'Resultaat 5'!C289</f>
        <v>0</v>
      </c>
      <c r="D1376" s="247">
        <f>'Resultaat 5'!K289</f>
        <v>0</v>
      </c>
      <c r="E1376" s="248">
        <f>'Resultaat 5'!L289</f>
        <v>0</v>
      </c>
      <c r="F1376" s="138" t="s">
        <v>266</v>
      </c>
      <c r="G1376" s="247">
        <f ca="1">VLOOKUP(C1376,Financiering!$AO$7:$AS$57,5,0)*E1376</f>
        <v>0</v>
      </c>
      <c r="H1376" s="249" t="str">
        <f t="shared" si="21"/>
        <v/>
      </c>
      <c r="I1376" s="136" t="str">
        <f>'Resultaat 5'!$B$2</f>
        <v>Resultaat 5</v>
      </c>
      <c r="J1376" s="138" t="str">
        <f>Deelnemersoverzicht!$C$6</f>
        <v>[wordt door RVO ingevuld]</v>
      </c>
      <c r="K1376" s="259">
        <f>Deelnemersoverzicht!$C$9</f>
        <v>0</v>
      </c>
    </row>
    <row r="1377" spans="1:11" x14ac:dyDescent="0.2">
      <c r="A1377" s="258">
        <f>'Resultaat 5'!B290</f>
        <v>0</v>
      </c>
      <c r="B1377" s="138" t="str">
        <f>IFERROR(VLOOKUP(C1377,Deelnemersoverzicht!$C$16:$G$66,6,0),"")</f>
        <v/>
      </c>
      <c r="C1377" s="138">
        <f>'Resultaat 5'!C290</f>
        <v>0</v>
      </c>
      <c r="D1377" s="247">
        <f>'Resultaat 5'!K290</f>
        <v>0</v>
      </c>
      <c r="E1377" s="248">
        <f>'Resultaat 5'!L290</f>
        <v>0</v>
      </c>
      <c r="F1377" s="138" t="s">
        <v>266</v>
      </c>
      <c r="G1377" s="247">
        <f ca="1">VLOOKUP(C1377,Financiering!$AO$7:$AS$57,5,0)*E1377</f>
        <v>0</v>
      </c>
      <c r="H1377" s="249" t="str">
        <f t="shared" si="21"/>
        <v/>
      </c>
      <c r="I1377" s="136" t="str">
        <f>'Resultaat 5'!$B$2</f>
        <v>Resultaat 5</v>
      </c>
      <c r="J1377" s="138" t="str">
        <f>Deelnemersoverzicht!$C$6</f>
        <v>[wordt door RVO ingevuld]</v>
      </c>
      <c r="K1377" s="259">
        <f>Deelnemersoverzicht!$C$9</f>
        <v>0</v>
      </c>
    </row>
    <row r="1378" spans="1:11" x14ac:dyDescent="0.2">
      <c r="A1378" s="258">
        <f>'Resultaat 5'!B291</f>
        <v>0</v>
      </c>
      <c r="B1378" s="138" t="str">
        <f>IFERROR(VLOOKUP(C1378,Deelnemersoverzicht!$C$16:$G$66,6,0),"")</f>
        <v/>
      </c>
      <c r="C1378" s="138">
        <f>'Resultaat 5'!C291</f>
        <v>0</v>
      </c>
      <c r="D1378" s="247">
        <f>'Resultaat 5'!K291</f>
        <v>0</v>
      </c>
      <c r="E1378" s="248">
        <f>'Resultaat 5'!L291</f>
        <v>0</v>
      </c>
      <c r="F1378" s="138" t="s">
        <v>266</v>
      </c>
      <c r="G1378" s="247">
        <f ca="1">VLOOKUP(C1378,Financiering!$AO$7:$AS$57,5,0)*E1378</f>
        <v>0</v>
      </c>
      <c r="H1378" s="249" t="str">
        <f t="shared" si="21"/>
        <v/>
      </c>
      <c r="I1378" s="136" t="str">
        <f>'Resultaat 5'!$B$2</f>
        <v>Resultaat 5</v>
      </c>
      <c r="J1378" s="138" t="str">
        <f>Deelnemersoverzicht!$C$6</f>
        <v>[wordt door RVO ingevuld]</v>
      </c>
      <c r="K1378" s="259">
        <f>Deelnemersoverzicht!$C$9</f>
        <v>0</v>
      </c>
    </row>
    <row r="1379" spans="1:11" x14ac:dyDescent="0.2">
      <c r="A1379" s="258">
        <f>'Resultaat 5'!B292</f>
        <v>0</v>
      </c>
      <c r="B1379" s="138" t="str">
        <f>IFERROR(VLOOKUP(C1379,Deelnemersoverzicht!$C$16:$G$66,6,0),"")</f>
        <v/>
      </c>
      <c r="C1379" s="138">
        <f>'Resultaat 5'!C292</f>
        <v>0</v>
      </c>
      <c r="D1379" s="247">
        <f>'Resultaat 5'!K292</f>
        <v>0</v>
      </c>
      <c r="E1379" s="248">
        <f>'Resultaat 5'!L292</f>
        <v>0</v>
      </c>
      <c r="F1379" s="138" t="s">
        <v>266</v>
      </c>
      <c r="G1379" s="247">
        <f ca="1">VLOOKUP(C1379,Financiering!$AO$7:$AS$57,5,0)*E1379</f>
        <v>0</v>
      </c>
      <c r="H1379" s="249" t="str">
        <f t="shared" si="21"/>
        <v/>
      </c>
      <c r="I1379" s="136" t="str">
        <f>'Resultaat 5'!$B$2</f>
        <v>Resultaat 5</v>
      </c>
      <c r="J1379" s="138" t="str">
        <f>Deelnemersoverzicht!$C$6</f>
        <v>[wordt door RVO ingevuld]</v>
      </c>
      <c r="K1379" s="259">
        <f>Deelnemersoverzicht!$C$9</f>
        <v>0</v>
      </c>
    </row>
    <row r="1380" spans="1:11" x14ac:dyDescent="0.2">
      <c r="A1380" s="258">
        <f>'Resultaat 5'!B293</f>
        <v>0</v>
      </c>
      <c r="B1380" s="138" t="str">
        <f>IFERROR(VLOOKUP(C1380,Deelnemersoverzicht!$C$16:$G$66,6,0),"")</f>
        <v/>
      </c>
      <c r="C1380" s="138">
        <f>'Resultaat 5'!C293</f>
        <v>0</v>
      </c>
      <c r="D1380" s="247">
        <f>'Resultaat 5'!K293</f>
        <v>0</v>
      </c>
      <c r="E1380" s="248">
        <f>'Resultaat 5'!L293</f>
        <v>0</v>
      </c>
      <c r="F1380" s="138" t="s">
        <v>266</v>
      </c>
      <c r="G1380" s="247">
        <f ca="1">VLOOKUP(C1380,Financiering!$AO$7:$AS$57,5,0)*E1380</f>
        <v>0</v>
      </c>
      <c r="H1380" s="249" t="str">
        <f t="shared" si="21"/>
        <v/>
      </c>
      <c r="I1380" s="136" t="str">
        <f>'Resultaat 5'!$B$2</f>
        <v>Resultaat 5</v>
      </c>
      <c r="J1380" s="138" t="str">
        <f>Deelnemersoverzicht!$C$6</f>
        <v>[wordt door RVO ingevuld]</v>
      </c>
      <c r="K1380" s="259">
        <f>Deelnemersoverzicht!$C$9</f>
        <v>0</v>
      </c>
    </row>
    <row r="1381" spans="1:11" x14ac:dyDescent="0.2">
      <c r="A1381" s="258">
        <f>'Resultaat 5'!B294</f>
        <v>0</v>
      </c>
      <c r="B1381" s="138" t="str">
        <f>IFERROR(VLOOKUP(C1381,Deelnemersoverzicht!$C$16:$G$66,6,0),"")</f>
        <v/>
      </c>
      <c r="C1381" s="138">
        <f>'Resultaat 5'!C294</f>
        <v>0</v>
      </c>
      <c r="D1381" s="247">
        <f>'Resultaat 5'!K294</f>
        <v>0</v>
      </c>
      <c r="E1381" s="248">
        <f>'Resultaat 5'!L294</f>
        <v>0</v>
      </c>
      <c r="F1381" s="138" t="s">
        <v>266</v>
      </c>
      <c r="G1381" s="247">
        <f ca="1">VLOOKUP(C1381,Financiering!$AO$7:$AS$57,5,0)*E1381</f>
        <v>0</v>
      </c>
      <c r="H1381" s="249" t="str">
        <f t="shared" si="21"/>
        <v/>
      </c>
      <c r="I1381" s="136" t="str">
        <f>'Resultaat 5'!$B$2</f>
        <v>Resultaat 5</v>
      </c>
      <c r="J1381" s="138" t="str">
        <f>Deelnemersoverzicht!$C$6</f>
        <v>[wordt door RVO ingevuld]</v>
      </c>
      <c r="K1381" s="259">
        <f>Deelnemersoverzicht!$C$9</f>
        <v>0</v>
      </c>
    </row>
    <row r="1382" spans="1:11" x14ac:dyDescent="0.2">
      <c r="A1382" s="258">
        <f>'Resultaat 5'!B295</f>
        <v>0</v>
      </c>
      <c r="B1382" s="138" t="str">
        <f>IFERROR(VLOOKUP(C1382,Deelnemersoverzicht!$C$16:$G$66,6,0),"")</f>
        <v/>
      </c>
      <c r="C1382" s="138">
        <f>'Resultaat 5'!C295</f>
        <v>0</v>
      </c>
      <c r="D1382" s="247">
        <f>'Resultaat 5'!K295</f>
        <v>0</v>
      </c>
      <c r="E1382" s="248">
        <f>'Resultaat 5'!L295</f>
        <v>0</v>
      </c>
      <c r="F1382" s="138" t="s">
        <v>266</v>
      </c>
      <c r="G1382" s="247">
        <f ca="1">VLOOKUP(C1382,Financiering!$AO$7:$AS$57,5,0)*E1382</f>
        <v>0</v>
      </c>
      <c r="H1382" s="249" t="str">
        <f t="shared" si="21"/>
        <v/>
      </c>
      <c r="I1382" s="136" t="str">
        <f>'Resultaat 5'!$B$2</f>
        <v>Resultaat 5</v>
      </c>
      <c r="J1382" s="138" t="str">
        <f>Deelnemersoverzicht!$C$6</f>
        <v>[wordt door RVO ingevuld]</v>
      </c>
      <c r="K1382" s="259">
        <f>Deelnemersoverzicht!$C$9</f>
        <v>0</v>
      </c>
    </row>
    <row r="1383" spans="1:11" x14ac:dyDescent="0.2">
      <c r="A1383" s="258">
        <f>'Resultaat 5'!B296</f>
        <v>0</v>
      </c>
      <c r="B1383" s="138" t="str">
        <f>IFERROR(VLOOKUP(C1383,Deelnemersoverzicht!$C$16:$G$66,6,0),"")</f>
        <v/>
      </c>
      <c r="C1383" s="138">
        <f>'Resultaat 5'!C296</f>
        <v>0</v>
      </c>
      <c r="D1383" s="247">
        <f>'Resultaat 5'!K296</f>
        <v>0</v>
      </c>
      <c r="E1383" s="248">
        <f>'Resultaat 5'!L296</f>
        <v>0</v>
      </c>
      <c r="F1383" s="138" t="s">
        <v>266</v>
      </c>
      <c r="G1383" s="247">
        <f ca="1">VLOOKUP(C1383,Financiering!$AO$7:$AS$57,5,0)*E1383</f>
        <v>0</v>
      </c>
      <c r="H1383" s="249" t="str">
        <f t="shared" si="21"/>
        <v/>
      </c>
      <c r="I1383" s="136" t="str">
        <f>'Resultaat 5'!$B$2</f>
        <v>Resultaat 5</v>
      </c>
      <c r="J1383" s="138" t="str">
        <f>Deelnemersoverzicht!$C$6</f>
        <v>[wordt door RVO ingevuld]</v>
      </c>
      <c r="K1383" s="259">
        <f>Deelnemersoverzicht!$C$9</f>
        <v>0</v>
      </c>
    </row>
    <row r="1384" spans="1:11" x14ac:dyDescent="0.2">
      <c r="A1384" s="258">
        <f>'Resultaat 5'!B297</f>
        <v>0</v>
      </c>
      <c r="B1384" s="138" t="str">
        <f>IFERROR(VLOOKUP(C1384,Deelnemersoverzicht!$C$16:$G$66,6,0),"")</f>
        <v/>
      </c>
      <c r="C1384" s="138">
        <f>'Resultaat 5'!C297</f>
        <v>0</v>
      </c>
      <c r="D1384" s="247">
        <f>'Resultaat 5'!K297</f>
        <v>0</v>
      </c>
      <c r="E1384" s="248">
        <f>'Resultaat 5'!L297</f>
        <v>0</v>
      </c>
      <c r="F1384" s="138" t="s">
        <v>266</v>
      </c>
      <c r="G1384" s="247">
        <f ca="1">VLOOKUP(C1384,Financiering!$AO$7:$AS$57,5,0)*E1384</f>
        <v>0</v>
      </c>
      <c r="H1384" s="249" t="str">
        <f t="shared" si="21"/>
        <v/>
      </c>
      <c r="I1384" s="136" t="str">
        <f>'Resultaat 5'!$B$2</f>
        <v>Resultaat 5</v>
      </c>
      <c r="J1384" s="138" t="str">
        <f>Deelnemersoverzicht!$C$6</f>
        <v>[wordt door RVO ingevuld]</v>
      </c>
      <c r="K1384" s="259">
        <f>Deelnemersoverzicht!$C$9</f>
        <v>0</v>
      </c>
    </row>
    <row r="1385" spans="1:11" x14ac:dyDescent="0.2">
      <c r="A1385" s="258">
        <f>'Resultaat 5'!B298</f>
        <v>0</v>
      </c>
      <c r="B1385" s="138" t="str">
        <f>IFERROR(VLOOKUP(C1385,Deelnemersoverzicht!$C$16:$G$66,6,0),"")</f>
        <v/>
      </c>
      <c r="C1385" s="138">
        <f>'Resultaat 5'!C298</f>
        <v>0</v>
      </c>
      <c r="D1385" s="247">
        <f>'Resultaat 5'!K298</f>
        <v>0</v>
      </c>
      <c r="E1385" s="248">
        <f>'Resultaat 5'!L298</f>
        <v>0</v>
      </c>
      <c r="F1385" s="138" t="s">
        <v>266</v>
      </c>
      <c r="G1385" s="247">
        <f ca="1">VLOOKUP(C1385,Financiering!$AO$7:$AS$57,5,0)*E1385</f>
        <v>0</v>
      </c>
      <c r="H1385" s="249" t="str">
        <f t="shared" si="21"/>
        <v/>
      </c>
      <c r="I1385" s="136" t="str">
        <f>'Resultaat 5'!$B$2</f>
        <v>Resultaat 5</v>
      </c>
      <c r="J1385" s="138" t="str">
        <f>Deelnemersoverzicht!$C$6</f>
        <v>[wordt door RVO ingevuld]</v>
      </c>
      <c r="K1385" s="259">
        <f>Deelnemersoverzicht!$C$9</f>
        <v>0</v>
      </c>
    </row>
    <row r="1386" spans="1:11" x14ac:dyDescent="0.2">
      <c r="A1386" s="258">
        <f>'Resultaat 5'!B299</f>
        <v>0</v>
      </c>
      <c r="B1386" s="138" t="str">
        <f>IFERROR(VLOOKUP(C1386,Deelnemersoverzicht!$C$16:$G$66,6,0),"")</f>
        <v/>
      </c>
      <c r="C1386" s="138">
        <f>'Resultaat 5'!C299</f>
        <v>0</v>
      </c>
      <c r="D1386" s="247">
        <f>'Resultaat 5'!K299</f>
        <v>0</v>
      </c>
      <c r="E1386" s="248">
        <f>'Resultaat 5'!L299</f>
        <v>0</v>
      </c>
      <c r="F1386" s="138" t="s">
        <v>266</v>
      </c>
      <c r="G1386" s="247">
        <f ca="1">VLOOKUP(C1386,Financiering!$AO$7:$AS$57,5,0)*E1386</f>
        <v>0</v>
      </c>
      <c r="H1386" s="249" t="str">
        <f t="shared" si="21"/>
        <v/>
      </c>
      <c r="I1386" s="136" t="str">
        <f>'Resultaat 5'!$B$2</f>
        <v>Resultaat 5</v>
      </c>
      <c r="J1386" s="138" t="str">
        <f>Deelnemersoverzicht!$C$6</f>
        <v>[wordt door RVO ingevuld]</v>
      </c>
      <c r="K1386" s="259">
        <f>Deelnemersoverzicht!$C$9</f>
        <v>0</v>
      </c>
    </row>
    <row r="1387" spans="1:11" x14ac:dyDescent="0.2">
      <c r="A1387" s="258">
        <f>'Resultaat 5'!B300</f>
        <v>0</v>
      </c>
      <c r="B1387" s="138" t="str">
        <f>IFERROR(VLOOKUP(C1387,Deelnemersoverzicht!$C$16:$G$66,6,0),"")</f>
        <v/>
      </c>
      <c r="C1387" s="138">
        <f>'Resultaat 5'!C300</f>
        <v>0</v>
      </c>
      <c r="D1387" s="247">
        <f>'Resultaat 5'!K300</f>
        <v>0</v>
      </c>
      <c r="E1387" s="248">
        <f>'Resultaat 5'!L300</f>
        <v>0</v>
      </c>
      <c r="F1387" s="138" t="s">
        <v>266</v>
      </c>
      <c r="G1387" s="247">
        <f ca="1">VLOOKUP(C1387,Financiering!$AO$7:$AS$57,5,0)*E1387</f>
        <v>0</v>
      </c>
      <c r="H1387" s="249" t="str">
        <f t="shared" si="21"/>
        <v/>
      </c>
      <c r="I1387" s="136" t="str">
        <f>'Resultaat 5'!$B$2</f>
        <v>Resultaat 5</v>
      </c>
      <c r="J1387" s="138" t="str">
        <f>Deelnemersoverzicht!$C$6</f>
        <v>[wordt door RVO ingevuld]</v>
      </c>
      <c r="K1387" s="259">
        <f>Deelnemersoverzicht!$C$9</f>
        <v>0</v>
      </c>
    </row>
    <row r="1388" spans="1:11" x14ac:dyDescent="0.2">
      <c r="A1388" s="258">
        <f>'Resultaat 5'!B301</f>
        <v>0</v>
      </c>
      <c r="B1388" s="138" t="str">
        <f>IFERROR(VLOOKUP(C1388,Deelnemersoverzicht!$C$16:$G$66,6,0),"")</f>
        <v/>
      </c>
      <c r="C1388" s="138">
        <f>'Resultaat 5'!C301</f>
        <v>0</v>
      </c>
      <c r="D1388" s="247">
        <f>'Resultaat 5'!K301</f>
        <v>0</v>
      </c>
      <c r="E1388" s="248">
        <f>'Resultaat 5'!L301</f>
        <v>0</v>
      </c>
      <c r="F1388" s="138" t="s">
        <v>266</v>
      </c>
      <c r="G1388" s="247">
        <f ca="1">VLOOKUP(C1388,Financiering!$AO$7:$AS$57,5,0)*E1388</f>
        <v>0</v>
      </c>
      <c r="H1388" s="249" t="str">
        <f t="shared" si="21"/>
        <v/>
      </c>
      <c r="I1388" s="136" t="str">
        <f>'Resultaat 5'!$B$2</f>
        <v>Resultaat 5</v>
      </c>
      <c r="J1388" s="138" t="str">
        <f>Deelnemersoverzicht!$C$6</f>
        <v>[wordt door RVO ingevuld]</v>
      </c>
      <c r="K1388" s="259">
        <f>Deelnemersoverzicht!$C$9</f>
        <v>0</v>
      </c>
    </row>
    <row r="1389" spans="1:11" x14ac:dyDescent="0.2">
      <c r="A1389" s="258">
        <f>'Resultaat 5'!B302</f>
        <v>0</v>
      </c>
      <c r="B1389" s="138" t="str">
        <f>IFERROR(VLOOKUP(C1389,Deelnemersoverzicht!$C$16:$G$66,6,0),"")</f>
        <v/>
      </c>
      <c r="C1389" s="138">
        <f>'Resultaat 5'!C302</f>
        <v>0</v>
      </c>
      <c r="D1389" s="247">
        <f>'Resultaat 5'!K302</f>
        <v>0</v>
      </c>
      <c r="E1389" s="248">
        <f>'Resultaat 5'!L302</f>
        <v>0</v>
      </c>
      <c r="F1389" s="138" t="s">
        <v>266</v>
      </c>
      <c r="G1389" s="247">
        <f ca="1">VLOOKUP(C1389,Financiering!$AO$7:$AS$57,5,0)*E1389</f>
        <v>0</v>
      </c>
      <c r="H1389" s="249" t="str">
        <f t="shared" si="21"/>
        <v/>
      </c>
      <c r="I1389" s="136" t="str">
        <f>'Resultaat 5'!$B$2</f>
        <v>Resultaat 5</v>
      </c>
      <c r="J1389" s="138" t="str">
        <f>Deelnemersoverzicht!$C$6</f>
        <v>[wordt door RVO ingevuld]</v>
      </c>
      <c r="K1389" s="259">
        <f>Deelnemersoverzicht!$C$9</f>
        <v>0</v>
      </c>
    </row>
    <row r="1390" spans="1:11" x14ac:dyDescent="0.2">
      <c r="A1390" s="258">
        <f>'Resultaat 5'!B303</f>
        <v>0</v>
      </c>
      <c r="B1390" s="138" t="str">
        <f>IFERROR(VLOOKUP(C1390,Deelnemersoverzicht!$C$16:$G$66,6,0),"")</f>
        <v/>
      </c>
      <c r="C1390" s="138">
        <f>'Resultaat 5'!C303</f>
        <v>0</v>
      </c>
      <c r="D1390" s="247">
        <f>'Resultaat 5'!K303</f>
        <v>0</v>
      </c>
      <c r="E1390" s="248">
        <f>'Resultaat 5'!L303</f>
        <v>0</v>
      </c>
      <c r="F1390" s="138" t="s">
        <v>266</v>
      </c>
      <c r="G1390" s="247">
        <f ca="1">VLOOKUP(C1390,Financiering!$AO$7:$AS$57,5,0)*E1390</f>
        <v>0</v>
      </c>
      <c r="H1390" s="249" t="str">
        <f t="shared" si="21"/>
        <v/>
      </c>
      <c r="I1390" s="136" t="str">
        <f>'Resultaat 5'!$B$2</f>
        <v>Resultaat 5</v>
      </c>
      <c r="J1390" s="138" t="str">
        <f>Deelnemersoverzicht!$C$6</f>
        <v>[wordt door RVO ingevuld]</v>
      </c>
      <c r="K1390" s="259">
        <f>Deelnemersoverzicht!$C$9</f>
        <v>0</v>
      </c>
    </row>
    <row r="1391" spans="1:11" x14ac:dyDescent="0.2">
      <c r="A1391" s="258">
        <f>'Resultaat 5'!B304</f>
        <v>0</v>
      </c>
      <c r="B1391" s="138" t="str">
        <f>IFERROR(VLOOKUP(C1391,Deelnemersoverzicht!$C$16:$G$66,6,0),"")</f>
        <v/>
      </c>
      <c r="C1391" s="138">
        <f>'Resultaat 5'!C304</f>
        <v>0</v>
      </c>
      <c r="D1391" s="247">
        <f>'Resultaat 5'!K304</f>
        <v>0</v>
      </c>
      <c r="E1391" s="248">
        <f>'Resultaat 5'!L304</f>
        <v>0</v>
      </c>
      <c r="F1391" s="138" t="s">
        <v>266</v>
      </c>
      <c r="G1391" s="247">
        <f ca="1">VLOOKUP(C1391,Financiering!$AO$7:$AS$57,5,0)*E1391</f>
        <v>0</v>
      </c>
      <c r="H1391" s="249" t="str">
        <f t="shared" si="21"/>
        <v/>
      </c>
      <c r="I1391" s="136" t="str">
        <f>'Resultaat 5'!$B$2</f>
        <v>Resultaat 5</v>
      </c>
      <c r="J1391" s="138" t="str">
        <f>Deelnemersoverzicht!$C$6</f>
        <v>[wordt door RVO ingevuld]</v>
      </c>
      <c r="K1391" s="259">
        <f>Deelnemersoverzicht!$C$9</f>
        <v>0</v>
      </c>
    </row>
    <row r="1392" spans="1:11" x14ac:dyDescent="0.2">
      <c r="A1392" s="258">
        <f>'Resultaat 5'!B305</f>
        <v>0</v>
      </c>
      <c r="B1392" s="138" t="str">
        <f>IFERROR(VLOOKUP(C1392,Deelnemersoverzicht!$C$16:$G$66,6,0),"")</f>
        <v/>
      </c>
      <c r="C1392" s="138">
        <f>'Resultaat 5'!C305</f>
        <v>0</v>
      </c>
      <c r="D1392" s="247">
        <f>'Resultaat 5'!K305</f>
        <v>0</v>
      </c>
      <c r="E1392" s="248">
        <f>'Resultaat 5'!L305</f>
        <v>0</v>
      </c>
      <c r="F1392" s="138" t="s">
        <v>266</v>
      </c>
      <c r="G1392" s="247">
        <f ca="1">VLOOKUP(C1392,Financiering!$AO$7:$AS$57,5,0)*E1392</f>
        <v>0</v>
      </c>
      <c r="H1392" s="249" t="str">
        <f t="shared" si="21"/>
        <v/>
      </c>
      <c r="I1392" s="136" t="str">
        <f>'Resultaat 5'!$B$2</f>
        <v>Resultaat 5</v>
      </c>
      <c r="J1392" s="138" t="str">
        <f>Deelnemersoverzicht!$C$6</f>
        <v>[wordt door RVO ingevuld]</v>
      </c>
      <c r="K1392" s="259">
        <f>Deelnemersoverzicht!$C$9</f>
        <v>0</v>
      </c>
    </row>
    <row r="1393" spans="1:11" x14ac:dyDescent="0.2">
      <c r="A1393" s="258">
        <f>'Resultaat 5'!B306</f>
        <v>0</v>
      </c>
      <c r="B1393" s="138" t="str">
        <f>IFERROR(VLOOKUP(C1393,Deelnemersoverzicht!$C$16:$G$66,6,0),"")</f>
        <v/>
      </c>
      <c r="C1393" s="138">
        <f>'Resultaat 5'!C306</f>
        <v>0</v>
      </c>
      <c r="D1393" s="247">
        <f>'Resultaat 5'!K306</f>
        <v>0</v>
      </c>
      <c r="E1393" s="248">
        <f>'Resultaat 5'!L306</f>
        <v>0</v>
      </c>
      <c r="F1393" s="138" t="s">
        <v>266</v>
      </c>
      <c r="G1393" s="247">
        <f ca="1">VLOOKUP(C1393,Financiering!$AO$7:$AS$57,5,0)*E1393</f>
        <v>0</v>
      </c>
      <c r="H1393" s="249" t="str">
        <f t="shared" si="21"/>
        <v/>
      </c>
      <c r="I1393" s="136" t="str">
        <f>'Resultaat 5'!$B$2</f>
        <v>Resultaat 5</v>
      </c>
      <c r="J1393" s="138" t="str">
        <f>Deelnemersoverzicht!$C$6</f>
        <v>[wordt door RVO ingevuld]</v>
      </c>
      <c r="K1393" s="259">
        <f>Deelnemersoverzicht!$C$9</f>
        <v>0</v>
      </c>
    </row>
    <row r="1394" spans="1:11" x14ac:dyDescent="0.2">
      <c r="A1394" s="258">
        <f>'Resultaat 5'!B307</f>
        <v>0</v>
      </c>
      <c r="B1394" s="138" t="str">
        <f>IFERROR(VLOOKUP(C1394,Deelnemersoverzicht!$C$16:$G$66,6,0),"")</f>
        <v/>
      </c>
      <c r="C1394" s="138">
        <f>'Resultaat 5'!C307</f>
        <v>0</v>
      </c>
      <c r="D1394" s="247">
        <f>'Resultaat 5'!K307</f>
        <v>0</v>
      </c>
      <c r="E1394" s="248">
        <f>'Resultaat 5'!L307</f>
        <v>0</v>
      </c>
      <c r="F1394" s="138" t="s">
        <v>266</v>
      </c>
      <c r="G1394" s="247">
        <f ca="1">VLOOKUP(C1394,Financiering!$AO$7:$AS$57,5,0)*E1394</f>
        <v>0</v>
      </c>
      <c r="H1394" s="249" t="str">
        <f t="shared" si="21"/>
        <v/>
      </c>
      <c r="I1394" s="136" t="str">
        <f>'Resultaat 5'!$B$2</f>
        <v>Resultaat 5</v>
      </c>
      <c r="J1394" s="138" t="str">
        <f>Deelnemersoverzicht!$C$6</f>
        <v>[wordt door RVO ingevuld]</v>
      </c>
      <c r="K1394" s="259">
        <f>Deelnemersoverzicht!$C$9</f>
        <v>0</v>
      </c>
    </row>
    <row r="1395" spans="1:11" x14ac:dyDescent="0.2">
      <c r="A1395" s="258">
        <f>'Resultaat 5'!B308</f>
        <v>0</v>
      </c>
      <c r="B1395" s="138" t="str">
        <f>IFERROR(VLOOKUP(C1395,Deelnemersoverzicht!$C$16:$G$66,6,0),"")</f>
        <v/>
      </c>
      <c r="C1395" s="138">
        <f>'Resultaat 5'!C308</f>
        <v>0</v>
      </c>
      <c r="D1395" s="247">
        <f>'Resultaat 5'!K308</f>
        <v>0</v>
      </c>
      <c r="E1395" s="248">
        <f>'Resultaat 5'!L308</f>
        <v>0</v>
      </c>
      <c r="F1395" s="138" t="s">
        <v>266</v>
      </c>
      <c r="G1395" s="247">
        <f ca="1">VLOOKUP(C1395,Financiering!$AO$7:$AS$57,5,0)*E1395</f>
        <v>0</v>
      </c>
      <c r="H1395" s="249" t="str">
        <f t="shared" si="21"/>
        <v/>
      </c>
      <c r="I1395" s="136" t="str">
        <f>'Resultaat 5'!$B$2</f>
        <v>Resultaat 5</v>
      </c>
      <c r="J1395" s="138" t="str">
        <f>Deelnemersoverzicht!$C$6</f>
        <v>[wordt door RVO ingevuld]</v>
      </c>
      <c r="K1395" s="259">
        <f>Deelnemersoverzicht!$C$9</f>
        <v>0</v>
      </c>
    </row>
    <row r="1396" spans="1:11" x14ac:dyDescent="0.2">
      <c r="A1396" s="258">
        <f>'Resultaat 5'!B309</f>
        <v>0</v>
      </c>
      <c r="B1396" s="138" t="str">
        <f>IFERROR(VLOOKUP(C1396,Deelnemersoverzicht!$C$16:$G$66,6,0),"")</f>
        <v/>
      </c>
      <c r="C1396" s="138">
        <f>'Resultaat 5'!C309</f>
        <v>0</v>
      </c>
      <c r="D1396" s="247">
        <f>'Resultaat 5'!K309</f>
        <v>0</v>
      </c>
      <c r="E1396" s="248">
        <f>'Resultaat 5'!L309</f>
        <v>0</v>
      </c>
      <c r="F1396" s="138" t="s">
        <v>266</v>
      </c>
      <c r="G1396" s="247">
        <f ca="1">VLOOKUP(C1396,Financiering!$AO$7:$AS$57,5,0)*E1396</f>
        <v>0</v>
      </c>
      <c r="H1396" s="249" t="str">
        <f t="shared" si="21"/>
        <v/>
      </c>
      <c r="I1396" s="136" t="str">
        <f>'Resultaat 5'!$B$2</f>
        <v>Resultaat 5</v>
      </c>
      <c r="J1396" s="138" t="str">
        <f>Deelnemersoverzicht!$C$6</f>
        <v>[wordt door RVO ingevuld]</v>
      </c>
      <c r="K1396" s="259">
        <f>Deelnemersoverzicht!$C$9</f>
        <v>0</v>
      </c>
    </row>
    <row r="1397" spans="1:11" x14ac:dyDescent="0.2">
      <c r="A1397" s="258">
        <f>'Resultaat 5'!B310</f>
        <v>0</v>
      </c>
      <c r="B1397" s="138" t="str">
        <f>IFERROR(VLOOKUP(C1397,Deelnemersoverzicht!$C$16:$G$66,6,0),"")</f>
        <v/>
      </c>
      <c r="C1397" s="138">
        <f>'Resultaat 5'!C310</f>
        <v>0</v>
      </c>
      <c r="D1397" s="247">
        <f>'Resultaat 5'!K310</f>
        <v>0</v>
      </c>
      <c r="E1397" s="248">
        <f>'Resultaat 5'!L310</f>
        <v>0</v>
      </c>
      <c r="F1397" s="138" t="s">
        <v>266</v>
      </c>
      <c r="G1397" s="247">
        <f ca="1">VLOOKUP(C1397,Financiering!$AO$7:$AS$57,5,0)*E1397</f>
        <v>0</v>
      </c>
      <c r="H1397" s="249" t="str">
        <f t="shared" si="21"/>
        <v/>
      </c>
      <c r="I1397" s="136" t="str">
        <f>'Resultaat 5'!$B$2</f>
        <v>Resultaat 5</v>
      </c>
      <c r="J1397" s="138" t="str">
        <f>Deelnemersoverzicht!$C$6</f>
        <v>[wordt door RVO ingevuld]</v>
      </c>
      <c r="K1397" s="259">
        <f>Deelnemersoverzicht!$C$9</f>
        <v>0</v>
      </c>
    </row>
    <row r="1398" spans="1:11" x14ac:dyDescent="0.2">
      <c r="A1398" s="258">
        <f>'Resultaat 5'!B311</f>
        <v>0</v>
      </c>
      <c r="B1398" s="138" t="str">
        <f>IFERROR(VLOOKUP(C1398,Deelnemersoverzicht!$C$16:$G$66,6,0),"")</f>
        <v/>
      </c>
      <c r="C1398" s="138">
        <f>'Resultaat 5'!C311</f>
        <v>0</v>
      </c>
      <c r="D1398" s="247">
        <f>'Resultaat 5'!K311</f>
        <v>0</v>
      </c>
      <c r="E1398" s="248">
        <f>'Resultaat 5'!L311</f>
        <v>0</v>
      </c>
      <c r="F1398" s="138" t="s">
        <v>266</v>
      </c>
      <c r="G1398" s="247">
        <f ca="1">VLOOKUP(C1398,Financiering!$AO$7:$AS$57,5,0)*E1398</f>
        <v>0</v>
      </c>
      <c r="H1398" s="249" t="str">
        <f t="shared" si="21"/>
        <v/>
      </c>
      <c r="I1398" s="136" t="str">
        <f>'Resultaat 5'!$B$2</f>
        <v>Resultaat 5</v>
      </c>
      <c r="J1398" s="138" t="str">
        <f>Deelnemersoverzicht!$C$6</f>
        <v>[wordt door RVO ingevuld]</v>
      </c>
      <c r="K1398" s="259">
        <f>Deelnemersoverzicht!$C$9</f>
        <v>0</v>
      </c>
    </row>
    <row r="1399" spans="1:11" x14ac:dyDescent="0.2">
      <c r="A1399" s="258">
        <f>'Resultaat 5'!B312</f>
        <v>0</v>
      </c>
      <c r="B1399" s="138" t="str">
        <f>IFERROR(VLOOKUP(C1399,Deelnemersoverzicht!$C$16:$G$66,6,0),"")</f>
        <v/>
      </c>
      <c r="C1399" s="138">
        <f>'Resultaat 5'!C312</f>
        <v>0</v>
      </c>
      <c r="D1399" s="247">
        <f>'Resultaat 5'!K312</f>
        <v>0</v>
      </c>
      <c r="E1399" s="248">
        <f>'Resultaat 5'!L312</f>
        <v>0</v>
      </c>
      <c r="F1399" s="138" t="s">
        <v>266</v>
      </c>
      <c r="G1399" s="247">
        <f ca="1">VLOOKUP(C1399,Financiering!$AO$7:$AS$57,5,0)*E1399</f>
        <v>0</v>
      </c>
      <c r="H1399" s="249" t="str">
        <f t="shared" si="21"/>
        <v/>
      </c>
      <c r="I1399" s="136" t="str">
        <f>'Resultaat 5'!$B$2</f>
        <v>Resultaat 5</v>
      </c>
      <c r="J1399" s="138" t="str">
        <f>Deelnemersoverzicht!$C$6</f>
        <v>[wordt door RVO ingevuld]</v>
      </c>
      <c r="K1399" s="259">
        <f>Deelnemersoverzicht!$C$9</f>
        <v>0</v>
      </c>
    </row>
    <row r="1400" spans="1:11" x14ac:dyDescent="0.2">
      <c r="A1400" s="258">
        <f>'Resultaat 5'!B313</f>
        <v>0</v>
      </c>
      <c r="B1400" s="138" t="str">
        <f>IFERROR(VLOOKUP(C1400,Deelnemersoverzicht!$C$16:$G$66,6,0),"")</f>
        <v/>
      </c>
      <c r="C1400" s="138">
        <f>'Resultaat 5'!C313</f>
        <v>0</v>
      </c>
      <c r="D1400" s="247">
        <f>'Resultaat 5'!K313</f>
        <v>0</v>
      </c>
      <c r="E1400" s="248">
        <f>'Resultaat 5'!L313</f>
        <v>0</v>
      </c>
      <c r="F1400" s="138" t="s">
        <v>266</v>
      </c>
      <c r="G1400" s="247">
        <f ca="1">VLOOKUP(C1400,Financiering!$AO$7:$AS$57,5,0)*E1400</f>
        <v>0</v>
      </c>
      <c r="H1400" s="249" t="str">
        <f t="shared" si="21"/>
        <v/>
      </c>
      <c r="I1400" s="136" t="str">
        <f>'Resultaat 5'!$B$2</f>
        <v>Resultaat 5</v>
      </c>
      <c r="J1400" s="138" t="str">
        <f>Deelnemersoverzicht!$C$6</f>
        <v>[wordt door RVO ingevuld]</v>
      </c>
      <c r="K1400" s="259">
        <f>Deelnemersoverzicht!$C$9</f>
        <v>0</v>
      </c>
    </row>
    <row r="1401" spans="1:11" x14ac:dyDescent="0.2">
      <c r="A1401" s="258">
        <f>'Resultaat 5'!B314</f>
        <v>0</v>
      </c>
      <c r="B1401" s="138" t="str">
        <f>IFERROR(VLOOKUP(C1401,Deelnemersoverzicht!$C$16:$G$66,6,0),"")</f>
        <v/>
      </c>
      <c r="C1401" s="138">
        <f>'Resultaat 5'!C314</f>
        <v>0</v>
      </c>
      <c r="D1401" s="247">
        <f>'Resultaat 5'!K314</f>
        <v>0</v>
      </c>
      <c r="E1401" s="248">
        <f>'Resultaat 5'!L314</f>
        <v>0</v>
      </c>
      <c r="F1401" s="138" t="s">
        <v>266</v>
      </c>
      <c r="G1401" s="247">
        <f ca="1">VLOOKUP(C1401,Financiering!$AO$7:$AS$57,5,0)*E1401</f>
        <v>0</v>
      </c>
      <c r="H1401" s="249" t="str">
        <f t="shared" si="21"/>
        <v/>
      </c>
      <c r="I1401" s="136" t="str">
        <f>'Resultaat 5'!$B$2</f>
        <v>Resultaat 5</v>
      </c>
      <c r="J1401" s="138" t="str">
        <f>Deelnemersoverzicht!$C$6</f>
        <v>[wordt door RVO ingevuld]</v>
      </c>
      <c r="K1401" s="259">
        <f>Deelnemersoverzicht!$C$9</f>
        <v>0</v>
      </c>
    </row>
    <row r="1402" spans="1:11" x14ac:dyDescent="0.2">
      <c r="A1402" s="258">
        <f>'Resultaat 6'!B15</f>
        <v>0</v>
      </c>
      <c r="B1402" s="138" t="str">
        <f>IFERROR(VLOOKUP(C1402,Deelnemersoverzicht!$C$16:$G$66,6,0),"")</f>
        <v/>
      </c>
      <c r="C1402" s="138">
        <f>'Resultaat 6'!C15</f>
        <v>0</v>
      </c>
      <c r="D1402" s="247">
        <f>'Resultaat 6'!K15</f>
        <v>0</v>
      </c>
      <c r="E1402" s="248">
        <f>'Resultaat 6'!L15</f>
        <v>0</v>
      </c>
      <c r="F1402" s="138" t="s">
        <v>0</v>
      </c>
      <c r="G1402" s="247">
        <f ca="1">VLOOKUP(C1402,Financiering!$AO$7:$AS$57,5,0)*E1402</f>
        <v>0</v>
      </c>
      <c r="H1402" s="249" t="str">
        <f t="shared" si="21"/>
        <v/>
      </c>
      <c r="I1402" s="136" t="str">
        <f>'Resultaat 6'!$B$2</f>
        <v>Resultaat 6</v>
      </c>
      <c r="J1402" s="138" t="str">
        <f>Deelnemersoverzicht!$C$6</f>
        <v>[wordt door RVO ingevuld]</v>
      </c>
      <c r="K1402" s="259">
        <f>Deelnemersoverzicht!$C$9</f>
        <v>0</v>
      </c>
    </row>
    <row r="1403" spans="1:11" x14ac:dyDescent="0.2">
      <c r="A1403" s="258">
        <f>'Resultaat 6'!B16</f>
        <v>0</v>
      </c>
      <c r="B1403" s="138" t="str">
        <f>IFERROR(VLOOKUP(C1403,Deelnemersoverzicht!$C$16:$G$66,6,0),"")</f>
        <v/>
      </c>
      <c r="C1403" s="138">
        <f>'Resultaat 6'!C16</f>
        <v>0</v>
      </c>
      <c r="D1403" s="247">
        <f>'Resultaat 6'!K16</f>
        <v>0</v>
      </c>
      <c r="E1403" s="248">
        <f>'Resultaat 6'!L16</f>
        <v>0</v>
      </c>
      <c r="F1403" s="138" t="s">
        <v>0</v>
      </c>
      <c r="G1403" s="247">
        <f ca="1">VLOOKUP(C1403,Financiering!$AO$7:$AS$57,5,0)*E1403</f>
        <v>0</v>
      </c>
      <c r="H1403" s="249" t="str">
        <f t="shared" si="21"/>
        <v/>
      </c>
      <c r="I1403" s="136" t="str">
        <f>'Resultaat 6'!$B$2</f>
        <v>Resultaat 6</v>
      </c>
      <c r="J1403" s="138" t="str">
        <f>Deelnemersoverzicht!$C$6</f>
        <v>[wordt door RVO ingevuld]</v>
      </c>
      <c r="K1403" s="259">
        <f>Deelnemersoverzicht!$C$9</f>
        <v>0</v>
      </c>
    </row>
    <row r="1404" spans="1:11" x14ac:dyDescent="0.2">
      <c r="A1404" s="258">
        <f>'Resultaat 6'!B17</f>
        <v>0</v>
      </c>
      <c r="B1404" s="138" t="str">
        <f>IFERROR(VLOOKUP(C1404,Deelnemersoverzicht!$C$16:$G$66,6,0),"")</f>
        <v/>
      </c>
      <c r="C1404" s="138">
        <f>'Resultaat 6'!C17</f>
        <v>0</v>
      </c>
      <c r="D1404" s="247">
        <f>'Resultaat 6'!K17</f>
        <v>0</v>
      </c>
      <c r="E1404" s="248">
        <f>'Resultaat 6'!L17</f>
        <v>0</v>
      </c>
      <c r="F1404" s="138" t="s">
        <v>0</v>
      </c>
      <c r="G1404" s="247">
        <f ca="1">VLOOKUP(C1404,Financiering!$AO$7:$AS$57,5,0)*E1404</f>
        <v>0</v>
      </c>
      <c r="H1404" s="249" t="str">
        <f t="shared" si="21"/>
        <v/>
      </c>
      <c r="I1404" s="136" t="str">
        <f>'Resultaat 6'!$B$2</f>
        <v>Resultaat 6</v>
      </c>
      <c r="J1404" s="138" t="str">
        <f>Deelnemersoverzicht!$C$6</f>
        <v>[wordt door RVO ingevuld]</v>
      </c>
      <c r="K1404" s="259">
        <f>Deelnemersoverzicht!$C$9</f>
        <v>0</v>
      </c>
    </row>
    <row r="1405" spans="1:11" x14ac:dyDescent="0.2">
      <c r="A1405" s="258">
        <f>'Resultaat 6'!B18</f>
        <v>0</v>
      </c>
      <c r="B1405" s="138" t="str">
        <f>IFERROR(VLOOKUP(C1405,Deelnemersoverzicht!$C$16:$G$66,6,0),"")</f>
        <v/>
      </c>
      <c r="C1405" s="138">
        <f>'Resultaat 6'!C18</f>
        <v>0</v>
      </c>
      <c r="D1405" s="247">
        <f>'Resultaat 6'!K18</f>
        <v>0</v>
      </c>
      <c r="E1405" s="248">
        <f>'Resultaat 6'!L18</f>
        <v>0</v>
      </c>
      <c r="F1405" s="138" t="s">
        <v>0</v>
      </c>
      <c r="G1405" s="247">
        <f ca="1">VLOOKUP(C1405,Financiering!$AO$7:$AS$57,5,0)*E1405</f>
        <v>0</v>
      </c>
      <c r="H1405" s="249" t="str">
        <f t="shared" si="21"/>
        <v/>
      </c>
      <c r="I1405" s="136" t="str">
        <f>'Resultaat 6'!$B$2</f>
        <v>Resultaat 6</v>
      </c>
      <c r="J1405" s="138" t="str">
        <f>Deelnemersoverzicht!$C$6</f>
        <v>[wordt door RVO ingevuld]</v>
      </c>
      <c r="K1405" s="259">
        <f>Deelnemersoverzicht!$C$9</f>
        <v>0</v>
      </c>
    </row>
    <row r="1406" spans="1:11" x14ac:dyDescent="0.2">
      <c r="A1406" s="258">
        <f>'Resultaat 6'!B19</f>
        <v>0</v>
      </c>
      <c r="B1406" s="138" t="str">
        <f>IFERROR(VLOOKUP(C1406,Deelnemersoverzicht!$C$16:$G$66,6,0),"")</f>
        <v/>
      </c>
      <c r="C1406" s="138">
        <f>'Resultaat 6'!C19</f>
        <v>0</v>
      </c>
      <c r="D1406" s="247">
        <f>'Resultaat 6'!K19</f>
        <v>0</v>
      </c>
      <c r="E1406" s="248">
        <f>'Resultaat 6'!L19</f>
        <v>0</v>
      </c>
      <c r="F1406" s="138" t="s">
        <v>0</v>
      </c>
      <c r="G1406" s="247">
        <f ca="1">VLOOKUP(C1406,Financiering!$AO$7:$AS$57,5,0)*E1406</f>
        <v>0</v>
      </c>
      <c r="H1406" s="249" t="str">
        <f t="shared" si="21"/>
        <v/>
      </c>
      <c r="I1406" s="136" t="str">
        <f>'Resultaat 6'!$B$2</f>
        <v>Resultaat 6</v>
      </c>
      <c r="J1406" s="138" t="str">
        <f>Deelnemersoverzicht!$C$6</f>
        <v>[wordt door RVO ingevuld]</v>
      </c>
      <c r="K1406" s="259">
        <f>Deelnemersoverzicht!$C$9</f>
        <v>0</v>
      </c>
    </row>
    <row r="1407" spans="1:11" x14ac:dyDescent="0.2">
      <c r="A1407" s="258">
        <f>'Resultaat 6'!B20</f>
        <v>0</v>
      </c>
      <c r="B1407" s="138" t="str">
        <f>IFERROR(VLOOKUP(C1407,Deelnemersoverzicht!$C$16:$G$66,6,0),"")</f>
        <v/>
      </c>
      <c r="C1407" s="138">
        <f>'Resultaat 6'!C20</f>
        <v>0</v>
      </c>
      <c r="D1407" s="247">
        <f>'Resultaat 6'!K20</f>
        <v>0</v>
      </c>
      <c r="E1407" s="248">
        <f>'Resultaat 6'!L20</f>
        <v>0</v>
      </c>
      <c r="F1407" s="138" t="s">
        <v>0</v>
      </c>
      <c r="G1407" s="247">
        <f ca="1">VLOOKUP(C1407,Financiering!$AO$7:$AS$57,5,0)*E1407</f>
        <v>0</v>
      </c>
      <c r="H1407" s="249" t="str">
        <f t="shared" si="21"/>
        <v/>
      </c>
      <c r="I1407" s="136" t="str">
        <f>'Resultaat 6'!$B$2</f>
        <v>Resultaat 6</v>
      </c>
      <c r="J1407" s="138" t="str">
        <f>Deelnemersoverzicht!$C$6</f>
        <v>[wordt door RVO ingevuld]</v>
      </c>
      <c r="K1407" s="259">
        <f>Deelnemersoverzicht!$C$9</f>
        <v>0</v>
      </c>
    </row>
    <row r="1408" spans="1:11" x14ac:dyDescent="0.2">
      <c r="A1408" s="258">
        <f>'Resultaat 6'!B21</f>
        <v>0</v>
      </c>
      <c r="B1408" s="138" t="str">
        <f>IFERROR(VLOOKUP(C1408,Deelnemersoverzicht!$C$16:$G$66,6,0),"")</f>
        <v/>
      </c>
      <c r="C1408" s="138">
        <f>'Resultaat 6'!C21</f>
        <v>0</v>
      </c>
      <c r="D1408" s="247">
        <f>'Resultaat 6'!K21</f>
        <v>0</v>
      </c>
      <c r="E1408" s="248">
        <f>'Resultaat 6'!L21</f>
        <v>0</v>
      </c>
      <c r="F1408" s="138" t="s">
        <v>0</v>
      </c>
      <c r="G1408" s="247">
        <f ca="1">VLOOKUP(C1408,Financiering!$AO$7:$AS$57,5,0)*E1408</f>
        <v>0</v>
      </c>
      <c r="H1408" s="249" t="str">
        <f t="shared" si="21"/>
        <v/>
      </c>
      <c r="I1408" s="136" t="str">
        <f>'Resultaat 6'!$B$2</f>
        <v>Resultaat 6</v>
      </c>
      <c r="J1408" s="138" t="str">
        <f>Deelnemersoverzicht!$C$6</f>
        <v>[wordt door RVO ingevuld]</v>
      </c>
      <c r="K1408" s="259">
        <f>Deelnemersoverzicht!$C$9</f>
        <v>0</v>
      </c>
    </row>
    <row r="1409" spans="1:11" x14ac:dyDescent="0.2">
      <c r="A1409" s="258">
        <f>'Resultaat 6'!B22</f>
        <v>0</v>
      </c>
      <c r="B1409" s="138" t="str">
        <f>IFERROR(VLOOKUP(C1409,Deelnemersoverzicht!$C$16:$G$66,6,0),"")</f>
        <v/>
      </c>
      <c r="C1409" s="138">
        <f>'Resultaat 6'!C22</f>
        <v>0</v>
      </c>
      <c r="D1409" s="247">
        <f>'Resultaat 6'!K22</f>
        <v>0</v>
      </c>
      <c r="E1409" s="248">
        <f>'Resultaat 6'!L22</f>
        <v>0</v>
      </c>
      <c r="F1409" s="138" t="s">
        <v>0</v>
      </c>
      <c r="G1409" s="247">
        <f ca="1">VLOOKUP(C1409,Financiering!$AO$7:$AS$57,5,0)*E1409</f>
        <v>0</v>
      </c>
      <c r="H1409" s="249" t="str">
        <f t="shared" si="21"/>
        <v/>
      </c>
      <c r="I1409" s="136" t="str">
        <f>'Resultaat 6'!$B$2</f>
        <v>Resultaat 6</v>
      </c>
      <c r="J1409" s="138" t="str">
        <f>Deelnemersoverzicht!$C$6</f>
        <v>[wordt door RVO ingevuld]</v>
      </c>
      <c r="K1409" s="259">
        <f>Deelnemersoverzicht!$C$9</f>
        <v>0</v>
      </c>
    </row>
    <row r="1410" spans="1:11" x14ac:dyDescent="0.2">
      <c r="A1410" s="258">
        <f>'Resultaat 6'!B23</f>
        <v>0</v>
      </c>
      <c r="B1410" s="138" t="str">
        <f>IFERROR(VLOOKUP(C1410,Deelnemersoverzicht!$C$16:$G$66,6,0),"")</f>
        <v/>
      </c>
      <c r="C1410" s="138">
        <f>'Resultaat 6'!C23</f>
        <v>0</v>
      </c>
      <c r="D1410" s="247">
        <f>'Resultaat 6'!K23</f>
        <v>0</v>
      </c>
      <c r="E1410" s="248">
        <f>'Resultaat 6'!L23</f>
        <v>0</v>
      </c>
      <c r="F1410" s="138" t="s">
        <v>0</v>
      </c>
      <c r="G1410" s="247">
        <f ca="1">VLOOKUP(C1410,Financiering!$AO$7:$AS$57,5,0)*E1410</f>
        <v>0</v>
      </c>
      <c r="H1410" s="249" t="str">
        <f t="shared" ref="H1410:H1473" si="22">IFERROR((HLOOKUP(D1410,$O$1:$R$52,VLOOKUP(C1410,$M$2:$R$52,2,0)+1,0)*E1410),"")</f>
        <v/>
      </c>
      <c r="I1410" s="136" t="str">
        <f>'Resultaat 6'!$B$2</f>
        <v>Resultaat 6</v>
      </c>
      <c r="J1410" s="138" t="str">
        <f>Deelnemersoverzicht!$C$6</f>
        <v>[wordt door RVO ingevuld]</v>
      </c>
      <c r="K1410" s="259">
        <f>Deelnemersoverzicht!$C$9</f>
        <v>0</v>
      </c>
    </row>
    <row r="1411" spans="1:11" x14ac:dyDescent="0.2">
      <c r="A1411" s="258">
        <f>'Resultaat 6'!B24</f>
        <v>0</v>
      </c>
      <c r="B1411" s="138" t="str">
        <f>IFERROR(VLOOKUP(C1411,Deelnemersoverzicht!$C$16:$G$66,6,0),"")</f>
        <v/>
      </c>
      <c r="C1411" s="138">
        <f>'Resultaat 6'!C24</f>
        <v>0</v>
      </c>
      <c r="D1411" s="247">
        <f>'Resultaat 6'!K24</f>
        <v>0</v>
      </c>
      <c r="E1411" s="248">
        <f>'Resultaat 6'!L24</f>
        <v>0</v>
      </c>
      <c r="F1411" s="138" t="s">
        <v>0</v>
      </c>
      <c r="G1411" s="247">
        <f ca="1">VLOOKUP(C1411,Financiering!$AO$7:$AS$57,5,0)*E1411</f>
        <v>0</v>
      </c>
      <c r="H1411" s="249" t="str">
        <f t="shared" si="22"/>
        <v/>
      </c>
      <c r="I1411" s="136" t="str">
        <f>'Resultaat 6'!$B$2</f>
        <v>Resultaat 6</v>
      </c>
      <c r="J1411" s="138" t="str">
        <f>Deelnemersoverzicht!$C$6</f>
        <v>[wordt door RVO ingevuld]</v>
      </c>
      <c r="K1411" s="259">
        <f>Deelnemersoverzicht!$C$9</f>
        <v>0</v>
      </c>
    </row>
    <row r="1412" spans="1:11" x14ac:dyDescent="0.2">
      <c r="A1412" s="258">
        <f>'Resultaat 6'!B25</f>
        <v>0</v>
      </c>
      <c r="B1412" s="138" t="str">
        <f>IFERROR(VLOOKUP(C1412,Deelnemersoverzicht!$C$16:$G$66,6,0),"")</f>
        <v/>
      </c>
      <c r="C1412" s="138">
        <f>'Resultaat 6'!C25</f>
        <v>0</v>
      </c>
      <c r="D1412" s="247">
        <f>'Resultaat 6'!K25</f>
        <v>0</v>
      </c>
      <c r="E1412" s="248">
        <f>'Resultaat 6'!L25</f>
        <v>0</v>
      </c>
      <c r="F1412" s="138" t="s">
        <v>0</v>
      </c>
      <c r="G1412" s="247">
        <f ca="1">VLOOKUP(C1412,Financiering!$AO$7:$AS$57,5,0)*E1412</f>
        <v>0</v>
      </c>
      <c r="H1412" s="249" t="str">
        <f t="shared" si="22"/>
        <v/>
      </c>
      <c r="I1412" s="136" t="str">
        <f>'Resultaat 6'!$B$2</f>
        <v>Resultaat 6</v>
      </c>
      <c r="J1412" s="138" t="str">
        <f>Deelnemersoverzicht!$C$6</f>
        <v>[wordt door RVO ingevuld]</v>
      </c>
      <c r="K1412" s="259">
        <f>Deelnemersoverzicht!$C$9</f>
        <v>0</v>
      </c>
    </row>
    <row r="1413" spans="1:11" x14ac:dyDescent="0.2">
      <c r="A1413" s="258">
        <f>'Resultaat 6'!B26</f>
        <v>0</v>
      </c>
      <c r="B1413" s="138" t="str">
        <f>IFERROR(VLOOKUP(C1413,Deelnemersoverzicht!$C$16:$G$66,6,0),"")</f>
        <v/>
      </c>
      <c r="C1413" s="138">
        <f>'Resultaat 6'!C26</f>
        <v>0</v>
      </c>
      <c r="D1413" s="247">
        <f>'Resultaat 6'!K26</f>
        <v>0</v>
      </c>
      <c r="E1413" s="248">
        <f>'Resultaat 6'!L26</f>
        <v>0</v>
      </c>
      <c r="F1413" s="138" t="s">
        <v>0</v>
      </c>
      <c r="G1413" s="247">
        <f ca="1">VLOOKUP(C1413,Financiering!$AO$7:$AS$57,5,0)*E1413</f>
        <v>0</v>
      </c>
      <c r="H1413" s="249" t="str">
        <f t="shared" si="22"/>
        <v/>
      </c>
      <c r="I1413" s="136" t="str">
        <f>'Resultaat 6'!$B$2</f>
        <v>Resultaat 6</v>
      </c>
      <c r="J1413" s="138" t="str">
        <f>Deelnemersoverzicht!$C$6</f>
        <v>[wordt door RVO ingevuld]</v>
      </c>
      <c r="K1413" s="259">
        <f>Deelnemersoverzicht!$C$9</f>
        <v>0</v>
      </c>
    </row>
    <row r="1414" spans="1:11" x14ac:dyDescent="0.2">
      <c r="A1414" s="258">
        <f>'Resultaat 6'!B27</f>
        <v>0</v>
      </c>
      <c r="B1414" s="138" t="str">
        <f>IFERROR(VLOOKUP(C1414,Deelnemersoverzicht!$C$16:$G$66,6,0),"")</f>
        <v/>
      </c>
      <c r="C1414" s="138">
        <f>'Resultaat 6'!C27</f>
        <v>0</v>
      </c>
      <c r="D1414" s="247">
        <f>'Resultaat 6'!K27</f>
        <v>0</v>
      </c>
      <c r="E1414" s="248">
        <f>'Resultaat 6'!L27</f>
        <v>0</v>
      </c>
      <c r="F1414" s="138" t="s">
        <v>0</v>
      </c>
      <c r="G1414" s="247">
        <f ca="1">VLOOKUP(C1414,Financiering!$AO$7:$AS$57,5,0)*E1414</f>
        <v>0</v>
      </c>
      <c r="H1414" s="249" t="str">
        <f t="shared" si="22"/>
        <v/>
      </c>
      <c r="I1414" s="136" t="str">
        <f>'Resultaat 6'!$B$2</f>
        <v>Resultaat 6</v>
      </c>
      <c r="J1414" s="138" t="str">
        <f>Deelnemersoverzicht!$C$6</f>
        <v>[wordt door RVO ingevuld]</v>
      </c>
      <c r="K1414" s="259">
        <f>Deelnemersoverzicht!$C$9</f>
        <v>0</v>
      </c>
    </row>
    <row r="1415" spans="1:11" x14ac:dyDescent="0.2">
      <c r="A1415" s="258">
        <f>'Resultaat 6'!B28</f>
        <v>0</v>
      </c>
      <c r="B1415" s="138" t="str">
        <f>IFERROR(VLOOKUP(C1415,Deelnemersoverzicht!$C$16:$G$66,6,0),"")</f>
        <v/>
      </c>
      <c r="C1415" s="138">
        <f>'Resultaat 6'!C28</f>
        <v>0</v>
      </c>
      <c r="D1415" s="247">
        <f>'Resultaat 6'!K28</f>
        <v>0</v>
      </c>
      <c r="E1415" s="248">
        <f>'Resultaat 6'!L28</f>
        <v>0</v>
      </c>
      <c r="F1415" s="138" t="s">
        <v>0</v>
      </c>
      <c r="G1415" s="247">
        <f ca="1">VLOOKUP(C1415,Financiering!$AO$7:$AS$57,5,0)*E1415</f>
        <v>0</v>
      </c>
      <c r="H1415" s="249" t="str">
        <f t="shared" si="22"/>
        <v/>
      </c>
      <c r="I1415" s="136" t="str">
        <f>'Resultaat 6'!$B$2</f>
        <v>Resultaat 6</v>
      </c>
      <c r="J1415" s="138" t="str">
        <f>Deelnemersoverzicht!$C$6</f>
        <v>[wordt door RVO ingevuld]</v>
      </c>
      <c r="K1415" s="259">
        <f>Deelnemersoverzicht!$C$9</f>
        <v>0</v>
      </c>
    </row>
    <row r="1416" spans="1:11" x14ac:dyDescent="0.2">
      <c r="A1416" s="258">
        <f>'Resultaat 6'!B29</f>
        <v>0</v>
      </c>
      <c r="B1416" s="138" t="str">
        <f>IFERROR(VLOOKUP(C1416,Deelnemersoverzicht!$C$16:$G$66,6,0),"")</f>
        <v/>
      </c>
      <c r="C1416" s="138">
        <f>'Resultaat 6'!C29</f>
        <v>0</v>
      </c>
      <c r="D1416" s="247">
        <f>'Resultaat 6'!K29</f>
        <v>0</v>
      </c>
      <c r="E1416" s="248">
        <f>'Resultaat 6'!L29</f>
        <v>0</v>
      </c>
      <c r="F1416" s="138" t="s">
        <v>0</v>
      </c>
      <c r="G1416" s="247">
        <f ca="1">VLOOKUP(C1416,Financiering!$AO$7:$AS$57,5,0)*E1416</f>
        <v>0</v>
      </c>
      <c r="H1416" s="249" t="str">
        <f t="shared" si="22"/>
        <v/>
      </c>
      <c r="I1416" s="136" t="str">
        <f>'Resultaat 6'!$B$2</f>
        <v>Resultaat 6</v>
      </c>
      <c r="J1416" s="138" t="str">
        <f>Deelnemersoverzicht!$C$6</f>
        <v>[wordt door RVO ingevuld]</v>
      </c>
      <c r="K1416" s="259">
        <f>Deelnemersoverzicht!$C$9</f>
        <v>0</v>
      </c>
    </row>
    <row r="1417" spans="1:11" x14ac:dyDescent="0.2">
      <c r="A1417" s="258">
        <f>'Resultaat 6'!B30</f>
        <v>0</v>
      </c>
      <c r="B1417" s="138" t="str">
        <f>IFERROR(VLOOKUP(C1417,Deelnemersoverzicht!$C$16:$G$66,6,0),"")</f>
        <v/>
      </c>
      <c r="C1417" s="138">
        <f>'Resultaat 6'!C30</f>
        <v>0</v>
      </c>
      <c r="D1417" s="247">
        <f>'Resultaat 6'!K30</f>
        <v>0</v>
      </c>
      <c r="E1417" s="248">
        <f>'Resultaat 6'!L30</f>
        <v>0</v>
      </c>
      <c r="F1417" s="138" t="s">
        <v>0</v>
      </c>
      <c r="G1417" s="247">
        <f ca="1">VLOOKUP(C1417,Financiering!$AO$7:$AS$57,5,0)*E1417</f>
        <v>0</v>
      </c>
      <c r="H1417" s="249" t="str">
        <f t="shared" si="22"/>
        <v/>
      </c>
      <c r="I1417" s="136" t="str">
        <f>'Resultaat 6'!$B$2</f>
        <v>Resultaat 6</v>
      </c>
      <c r="J1417" s="138" t="str">
        <f>Deelnemersoverzicht!$C$6</f>
        <v>[wordt door RVO ingevuld]</v>
      </c>
      <c r="K1417" s="259">
        <f>Deelnemersoverzicht!$C$9</f>
        <v>0</v>
      </c>
    </row>
    <row r="1418" spans="1:11" x14ac:dyDescent="0.2">
      <c r="A1418" s="258">
        <f>'Resultaat 6'!B31</f>
        <v>0</v>
      </c>
      <c r="B1418" s="138" t="str">
        <f>IFERROR(VLOOKUP(C1418,Deelnemersoverzicht!$C$16:$G$66,6,0),"")</f>
        <v/>
      </c>
      <c r="C1418" s="138">
        <f>'Resultaat 6'!C31</f>
        <v>0</v>
      </c>
      <c r="D1418" s="247">
        <f>'Resultaat 6'!K31</f>
        <v>0</v>
      </c>
      <c r="E1418" s="248">
        <f>'Resultaat 6'!L31</f>
        <v>0</v>
      </c>
      <c r="F1418" s="138" t="s">
        <v>0</v>
      </c>
      <c r="G1418" s="247">
        <f ca="1">VLOOKUP(C1418,Financiering!$AO$7:$AS$57,5,0)*E1418</f>
        <v>0</v>
      </c>
      <c r="H1418" s="249" t="str">
        <f t="shared" si="22"/>
        <v/>
      </c>
      <c r="I1418" s="136" t="str">
        <f>'Resultaat 6'!$B$2</f>
        <v>Resultaat 6</v>
      </c>
      <c r="J1418" s="138" t="str">
        <f>Deelnemersoverzicht!$C$6</f>
        <v>[wordt door RVO ingevuld]</v>
      </c>
      <c r="K1418" s="259">
        <f>Deelnemersoverzicht!$C$9</f>
        <v>0</v>
      </c>
    </row>
    <row r="1419" spans="1:11" x14ac:dyDescent="0.2">
      <c r="A1419" s="258">
        <f>'Resultaat 6'!B32</f>
        <v>0</v>
      </c>
      <c r="B1419" s="138" t="str">
        <f>IFERROR(VLOOKUP(C1419,Deelnemersoverzicht!$C$16:$G$66,6,0),"")</f>
        <v/>
      </c>
      <c r="C1419" s="138">
        <f>'Resultaat 6'!C32</f>
        <v>0</v>
      </c>
      <c r="D1419" s="247">
        <f>'Resultaat 6'!K32</f>
        <v>0</v>
      </c>
      <c r="E1419" s="248">
        <f>'Resultaat 6'!L32</f>
        <v>0</v>
      </c>
      <c r="F1419" s="138" t="s">
        <v>0</v>
      </c>
      <c r="G1419" s="247">
        <f ca="1">VLOOKUP(C1419,Financiering!$AO$7:$AS$57,5,0)*E1419</f>
        <v>0</v>
      </c>
      <c r="H1419" s="249" t="str">
        <f t="shared" si="22"/>
        <v/>
      </c>
      <c r="I1419" s="136" t="str">
        <f>'Resultaat 6'!$B$2</f>
        <v>Resultaat 6</v>
      </c>
      <c r="J1419" s="138" t="str">
        <f>Deelnemersoverzicht!$C$6</f>
        <v>[wordt door RVO ingevuld]</v>
      </c>
      <c r="K1419" s="259">
        <f>Deelnemersoverzicht!$C$9</f>
        <v>0</v>
      </c>
    </row>
    <row r="1420" spans="1:11" x14ac:dyDescent="0.2">
      <c r="A1420" s="258">
        <f>'Resultaat 6'!B33</f>
        <v>0</v>
      </c>
      <c r="B1420" s="138" t="str">
        <f>IFERROR(VLOOKUP(C1420,Deelnemersoverzicht!$C$16:$G$66,6,0),"")</f>
        <v/>
      </c>
      <c r="C1420" s="138">
        <f>'Resultaat 6'!C33</f>
        <v>0</v>
      </c>
      <c r="D1420" s="247">
        <f>'Resultaat 6'!K33</f>
        <v>0</v>
      </c>
      <c r="E1420" s="248">
        <f>'Resultaat 6'!L33</f>
        <v>0</v>
      </c>
      <c r="F1420" s="138" t="s">
        <v>0</v>
      </c>
      <c r="G1420" s="247">
        <f ca="1">VLOOKUP(C1420,Financiering!$AO$7:$AS$57,5,0)*E1420</f>
        <v>0</v>
      </c>
      <c r="H1420" s="249" t="str">
        <f t="shared" si="22"/>
        <v/>
      </c>
      <c r="I1420" s="136" t="str">
        <f>'Resultaat 6'!$B$2</f>
        <v>Resultaat 6</v>
      </c>
      <c r="J1420" s="138" t="str">
        <f>Deelnemersoverzicht!$C$6</f>
        <v>[wordt door RVO ingevuld]</v>
      </c>
      <c r="K1420" s="259">
        <f>Deelnemersoverzicht!$C$9</f>
        <v>0</v>
      </c>
    </row>
    <row r="1421" spans="1:11" x14ac:dyDescent="0.2">
      <c r="A1421" s="258">
        <f>'Resultaat 6'!B34</f>
        <v>0</v>
      </c>
      <c r="B1421" s="138" t="str">
        <f>IFERROR(VLOOKUP(C1421,Deelnemersoverzicht!$C$16:$G$66,6,0),"")</f>
        <v/>
      </c>
      <c r="C1421" s="138">
        <f>'Resultaat 6'!C34</f>
        <v>0</v>
      </c>
      <c r="D1421" s="247">
        <f>'Resultaat 6'!K34</f>
        <v>0</v>
      </c>
      <c r="E1421" s="248">
        <f>'Resultaat 6'!L34</f>
        <v>0</v>
      </c>
      <c r="F1421" s="138" t="s">
        <v>0</v>
      </c>
      <c r="G1421" s="247">
        <f ca="1">VLOOKUP(C1421,Financiering!$AO$7:$AS$57,5,0)*E1421</f>
        <v>0</v>
      </c>
      <c r="H1421" s="249" t="str">
        <f t="shared" si="22"/>
        <v/>
      </c>
      <c r="I1421" s="136" t="str">
        <f>'Resultaat 6'!$B$2</f>
        <v>Resultaat 6</v>
      </c>
      <c r="J1421" s="138" t="str">
        <f>Deelnemersoverzicht!$C$6</f>
        <v>[wordt door RVO ingevuld]</v>
      </c>
      <c r="K1421" s="259">
        <f>Deelnemersoverzicht!$C$9</f>
        <v>0</v>
      </c>
    </row>
    <row r="1422" spans="1:11" x14ac:dyDescent="0.2">
      <c r="A1422" s="258">
        <f>'Resultaat 6'!B35</f>
        <v>0</v>
      </c>
      <c r="B1422" s="138" t="str">
        <f>IFERROR(VLOOKUP(C1422,Deelnemersoverzicht!$C$16:$G$66,6,0),"")</f>
        <v/>
      </c>
      <c r="C1422" s="138">
        <f>'Resultaat 6'!C35</f>
        <v>0</v>
      </c>
      <c r="D1422" s="247">
        <f>'Resultaat 6'!K35</f>
        <v>0</v>
      </c>
      <c r="E1422" s="248">
        <f>'Resultaat 6'!L35</f>
        <v>0</v>
      </c>
      <c r="F1422" s="138" t="s">
        <v>0</v>
      </c>
      <c r="G1422" s="247">
        <f ca="1">VLOOKUP(C1422,Financiering!$AO$7:$AS$57,5,0)*E1422</f>
        <v>0</v>
      </c>
      <c r="H1422" s="249" t="str">
        <f t="shared" si="22"/>
        <v/>
      </c>
      <c r="I1422" s="136" t="str">
        <f>'Resultaat 6'!$B$2</f>
        <v>Resultaat 6</v>
      </c>
      <c r="J1422" s="138" t="str">
        <f>Deelnemersoverzicht!$C$6</f>
        <v>[wordt door RVO ingevuld]</v>
      </c>
      <c r="K1422" s="259">
        <f>Deelnemersoverzicht!$C$9</f>
        <v>0</v>
      </c>
    </row>
    <row r="1423" spans="1:11" x14ac:dyDescent="0.2">
      <c r="A1423" s="258">
        <f>'Resultaat 6'!B36</f>
        <v>0</v>
      </c>
      <c r="B1423" s="138" t="str">
        <f>IFERROR(VLOOKUP(C1423,Deelnemersoverzicht!$C$16:$G$66,6,0),"")</f>
        <v/>
      </c>
      <c r="C1423" s="138">
        <f>'Resultaat 6'!C36</f>
        <v>0</v>
      </c>
      <c r="D1423" s="247">
        <f>'Resultaat 6'!K36</f>
        <v>0</v>
      </c>
      <c r="E1423" s="248">
        <f>'Resultaat 6'!L36</f>
        <v>0</v>
      </c>
      <c r="F1423" s="138" t="s">
        <v>0</v>
      </c>
      <c r="G1423" s="247">
        <f ca="1">VLOOKUP(C1423,Financiering!$AO$7:$AS$57,5,0)*E1423</f>
        <v>0</v>
      </c>
      <c r="H1423" s="249" t="str">
        <f t="shared" si="22"/>
        <v/>
      </c>
      <c r="I1423" s="136" t="str">
        <f>'Resultaat 6'!$B$2</f>
        <v>Resultaat 6</v>
      </c>
      <c r="J1423" s="138" t="str">
        <f>Deelnemersoverzicht!$C$6</f>
        <v>[wordt door RVO ingevuld]</v>
      </c>
      <c r="K1423" s="259">
        <f>Deelnemersoverzicht!$C$9</f>
        <v>0</v>
      </c>
    </row>
    <row r="1424" spans="1:11" x14ac:dyDescent="0.2">
      <c r="A1424" s="258">
        <f>'Resultaat 6'!B37</f>
        <v>0</v>
      </c>
      <c r="B1424" s="138" t="str">
        <f>IFERROR(VLOOKUP(C1424,Deelnemersoverzicht!$C$16:$G$66,6,0),"")</f>
        <v/>
      </c>
      <c r="C1424" s="138">
        <f>'Resultaat 6'!C37</f>
        <v>0</v>
      </c>
      <c r="D1424" s="247">
        <f>'Resultaat 6'!K37</f>
        <v>0</v>
      </c>
      <c r="E1424" s="248">
        <f>'Resultaat 6'!L37</f>
        <v>0</v>
      </c>
      <c r="F1424" s="138" t="s">
        <v>0</v>
      </c>
      <c r="G1424" s="247">
        <f ca="1">VLOOKUP(C1424,Financiering!$AO$7:$AS$57,5,0)*E1424</f>
        <v>0</v>
      </c>
      <c r="H1424" s="249" t="str">
        <f t="shared" si="22"/>
        <v/>
      </c>
      <c r="I1424" s="136" t="str">
        <f>'Resultaat 6'!$B$2</f>
        <v>Resultaat 6</v>
      </c>
      <c r="J1424" s="138" t="str">
        <f>Deelnemersoverzicht!$C$6</f>
        <v>[wordt door RVO ingevuld]</v>
      </c>
      <c r="K1424" s="259">
        <f>Deelnemersoverzicht!$C$9</f>
        <v>0</v>
      </c>
    </row>
    <row r="1425" spans="1:11" x14ac:dyDescent="0.2">
      <c r="A1425" s="258">
        <f>'Resultaat 6'!B38</f>
        <v>0</v>
      </c>
      <c r="B1425" s="138" t="str">
        <f>IFERROR(VLOOKUP(C1425,Deelnemersoverzicht!$C$16:$G$66,6,0),"")</f>
        <v/>
      </c>
      <c r="C1425" s="138">
        <f>'Resultaat 6'!C38</f>
        <v>0</v>
      </c>
      <c r="D1425" s="247">
        <f>'Resultaat 6'!K38</f>
        <v>0</v>
      </c>
      <c r="E1425" s="248">
        <f>'Resultaat 6'!L38</f>
        <v>0</v>
      </c>
      <c r="F1425" s="138" t="s">
        <v>0</v>
      </c>
      <c r="G1425" s="247">
        <f ca="1">VLOOKUP(C1425,Financiering!$AO$7:$AS$57,5,0)*E1425</f>
        <v>0</v>
      </c>
      <c r="H1425" s="249" t="str">
        <f t="shared" si="22"/>
        <v/>
      </c>
      <c r="I1425" s="136" t="str">
        <f>'Resultaat 6'!$B$2</f>
        <v>Resultaat 6</v>
      </c>
      <c r="J1425" s="138" t="str">
        <f>Deelnemersoverzicht!$C$6</f>
        <v>[wordt door RVO ingevuld]</v>
      </c>
      <c r="K1425" s="259">
        <f>Deelnemersoverzicht!$C$9</f>
        <v>0</v>
      </c>
    </row>
    <row r="1426" spans="1:11" x14ac:dyDescent="0.2">
      <c r="A1426" s="258">
        <f>'Resultaat 6'!B39</f>
        <v>0</v>
      </c>
      <c r="B1426" s="138" t="str">
        <f>IFERROR(VLOOKUP(C1426,Deelnemersoverzicht!$C$16:$G$66,6,0),"")</f>
        <v/>
      </c>
      <c r="C1426" s="138">
        <f>'Resultaat 6'!C39</f>
        <v>0</v>
      </c>
      <c r="D1426" s="247">
        <f>'Resultaat 6'!K39</f>
        <v>0</v>
      </c>
      <c r="E1426" s="248">
        <f>'Resultaat 6'!L39</f>
        <v>0</v>
      </c>
      <c r="F1426" s="138" t="s">
        <v>0</v>
      </c>
      <c r="G1426" s="247">
        <f ca="1">VLOOKUP(C1426,Financiering!$AO$7:$AS$57,5,0)*E1426</f>
        <v>0</v>
      </c>
      <c r="H1426" s="249" t="str">
        <f t="shared" si="22"/>
        <v/>
      </c>
      <c r="I1426" s="136" t="str">
        <f>'Resultaat 6'!$B$2</f>
        <v>Resultaat 6</v>
      </c>
      <c r="J1426" s="138" t="str">
        <f>Deelnemersoverzicht!$C$6</f>
        <v>[wordt door RVO ingevuld]</v>
      </c>
      <c r="K1426" s="259">
        <f>Deelnemersoverzicht!$C$9</f>
        <v>0</v>
      </c>
    </row>
    <row r="1427" spans="1:11" x14ac:dyDescent="0.2">
      <c r="A1427" s="258">
        <f>'Resultaat 6'!B40</f>
        <v>0</v>
      </c>
      <c r="B1427" s="138" t="str">
        <f>IFERROR(VLOOKUP(C1427,Deelnemersoverzicht!$C$16:$G$66,6,0),"")</f>
        <v/>
      </c>
      <c r="C1427" s="138">
        <f>'Resultaat 6'!C40</f>
        <v>0</v>
      </c>
      <c r="D1427" s="247">
        <f>'Resultaat 6'!K40</f>
        <v>0</v>
      </c>
      <c r="E1427" s="248">
        <f>'Resultaat 6'!L40</f>
        <v>0</v>
      </c>
      <c r="F1427" s="138" t="s">
        <v>0</v>
      </c>
      <c r="G1427" s="247">
        <f ca="1">VLOOKUP(C1427,Financiering!$AO$7:$AS$57,5,0)*E1427</f>
        <v>0</v>
      </c>
      <c r="H1427" s="249" t="str">
        <f t="shared" si="22"/>
        <v/>
      </c>
      <c r="I1427" s="136" t="str">
        <f>'Resultaat 6'!$B$2</f>
        <v>Resultaat 6</v>
      </c>
      <c r="J1427" s="138" t="str">
        <f>Deelnemersoverzicht!$C$6</f>
        <v>[wordt door RVO ingevuld]</v>
      </c>
      <c r="K1427" s="259">
        <f>Deelnemersoverzicht!$C$9</f>
        <v>0</v>
      </c>
    </row>
    <row r="1428" spans="1:11" x14ac:dyDescent="0.2">
      <c r="A1428" s="258">
        <f>'Resultaat 6'!B41</f>
        <v>0</v>
      </c>
      <c r="B1428" s="138" t="str">
        <f>IFERROR(VLOOKUP(C1428,Deelnemersoverzicht!$C$16:$G$66,6,0),"")</f>
        <v/>
      </c>
      <c r="C1428" s="138">
        <f>'Resultaat 6'!C41</f>
        <v>0</v>
      </c>
      <c r="D1428" s="247">
        <f>'Resultaat 6'!K41</f>
        <v>0</v>
      </c>
      <c r="E1428" s="248">
        <f>'Resultaat 6'!L41</f>
        <v>0</v>
      </c>
      <c r="F1428" s="138" t="s">
        <v>0</v>
      </c>
      <c r="G1428" s="247">
        <f ca="1">VLOOKUP(C1428,Financiering!$AO$7:$AS$57,5,0)*E1428</f>
        <v>0</v>
      </c>
      <c r="H1428" s="249" t="str">
        <f t="shared" si="22"/>
        <v/>
      </c>
      <c r="I1428" s="136" t="str">
        <f>'Resultaat 6'!$B$2</f>
        <v>Resultaat 6</v>
      </c>
      <c r="J1428" s="138" t="str">
        <f>Deelnemersoverzicht!$C$6</f>
        <v>[wordt door RVO ingevuld]</v>
      </c>
      <c r="K1428" s="259">
        <f>Deelnemersoverzicht!$C$9</f>
        <v>0</v>
      </c>
    </row>
    <row r="1429" spans="1:11" x14ac:dyDescent="0.2">
      <c r="A1429" s="258">
        <f>'Resultaat 6'!B42</f>
        <v>0</v>
      </c>
      <c r="B1429" s="138" t="str">
        <f>IFERROR(VLOOKUP(C1429,Deelnemersoverzicht!$C$16:$G$66,6,0),"")</f>
        <v/>
      </c>
      <c r="C1429" s="138">
        <f>'Resultaat 6'!C42</f>
        <v>0</v>
      </c>
      <c r="D1429" s="247">
        <f>'Resultaat 6'!K42</f>
        <v>0</v>
      </c>
      <c r="E1429" s="248">
        <f>'Resultaat 6'!L42</f>
        <v>0</v>
      </c>
      <c r="F1429" s="138" t="s">
        <v>0</v>
      </c>
      <c r="G1429" s="247">
        <f ca="1">VLOOKUP(C1429,Financiering!$AO$7:$AS$57,5,0)*E1429</f>
        <v>0</v>
      </c>
      <c r="H1429" s="249" t="str">
        <f t="shared" si="22"/>
        <v/>
      </c>
      <c r="I1429" s="136" t="str">
        <f>'Resultaat 6'!$B$2</f>
        <v>Resultaat 6</v>
      </c>
      <c r="J1429" s="138" t="str">
        <f>Deelnemersoverzicht!$C$6</f>
        <v>[wordt door RVO ingevuld]</v>
      </c>
      <c r="K1429" s="259">
        <f>Deelnemersoverzicht!$C$9</f>
        <v>0</v>
      </c>
    </row>
    <row r="1430" spans="1:11" x14ac:dyDescent="0.2">
      <c r="A1430" s="258">
        <f>'Resultaat 6'!B43</f>
        <v>0</v>
      </c>
      <c r="B1430" s="138" t="str">
        <f>IFERROR(VLOOKUP(C1430,Deelnemersoverzicht!$C$16:$G$66,6,0),"")</f>
        <v/>
      </c>
      <c r="C1430" s="138">
        <f>'Resultaat 6'!C43</f>
        <v>0</v>
      </c>
      <c r="D1430" s="247">
        <f>'Resultaat 6'!K43</f>
        <v>0</v>
      </c>
      <c r="E1430" s="248">
        <f>'Resultaat 6'!L43</f>
        <v>0</v>
      </c>
      <c r="F1430" s="138" t="s">
        <v>0</v>
      </c>
      <c r="G1430" s="247">
        <f ca="1">VLOOKUP(C1430,Financiering!$AO$7:$AS$57,5,0)*E1430</f>
        <v>0</v>
      </c>
      <c r="H1430" s="249" t="str">
        <f t="shared" si="22"/>
        <v/>
      </c>
      <c r="I1430" s="136" t="str">
        <f>'Resultaat 6'!$B$2</f>
        <v>Resultaat 6</v>
      </c>
      <c r="J1430" s="138" t="str">
        <f>Deelnemersoverzicht!$C$6</f>
        <v>[wordt door RVO ingevuld]</v>
      </c>
      <c r="K1430" s="259">
        <f>Deelnemersoverzicht!$C$9</f>
        <v>0</v>
      </c>
    </row>
    <row r="1431" spans="1:11" x14ac:dyDescent="0.2">
      <c r="A1431" s="258">
        <f>'Resultaat 6'!B44</f>
        <v>0</v>
      </c>
      <c r="B1431" s="138" t="str">
        <f>IFERROR(VLOOKUP(C1431,Deelnemersoverzicht!$C$16:$G$66,6,0),"")</f>
        <v/>
      </c>
      <c r="C1431" s="138">
        <f>'Resultaat 6'!C44</f>
        <v>0</v>
      </c>
      <c r="D1431" s="247">
        <f>'Resultaat 6'!K44</f>
        <v>0</v>
      </c>
      <c r="E1431" s="248">
        <f>'Resultaat 6'!L44</f>
        <v>0</v>
      </c>
      <c r="F1431" s="138" t="s">
        <v>0</v>
      </c>
      <c r="G1431" s="247">
        <f ca="1">VLOOKUP(C1431,Financiering!$AO$7:$AS$57,5,0)*E1431</f>
        <v>0</v>
      </c>
      <c r="H1431" s="249" t="str">
        <f t="shared" si="22"/>
        <v/>
      </c>
      <c r="I1431" s="136" t="str">
        <f>'Resultaat 6'!$B$2</f>
        <v>Resultaat 6</v>
      </c>
      <c r="J1431" s="138" t="str">
        <f>Deelnemersoverzicht!$C$6</f>
        <v>[wordt door RVO ingevuld]</v>
      </c>
      <c r="K1431" s="259">
        <f>Deelnemersoverzicht!$C$9</f>
        <v>0</v>
      </c>
    </row>
    <row r="1432" spans="1:11" x14ac:dyDescent="0.2">
      <c r="A1432" s="258">
        <f>'Resultaat 6'!B45</f>
        <v>0</v>
      </c>
      <c r="B1432" s="138" t="str">
        <f>IFERROR(VLOOKUP(C1432,Deelnemersoverzicht!$C$16:$G$66,6,0),"")</f>
        <v/>
      </c>
      <c r="C1432" s="138">
        <f>'Resultaat 6'!C45</f>
        <v>0</v>
      </c>
      <c r="D1432" s="247">
        <f>'Resultaat 6'!K45</f>
        <v>0</v>
      </c>
      <c r="E1432" s="248">
        <f>'Resultaat 6'!L45</f>
        <v>0</v>
      </c>
      <c r="F1432" s="138" t="s">
        <v>0</v>
      </c>
      <c r="G1432" s="247">
        <f ca="1">VLOOKUP(C1432,Financiering!$AO$7:$AS$57,5,0)*E1432</f>
        <v>0</v>
      </c>
      <c r="H1432" s="249" t="str">
        <f t="shared" si="22"/>
        <v/>
      </c>
      <c r="I1432" s="136" t="str">
        <f>'Resultaat 6'!$B$2</f>
        <v>Resultaat 6</v>
      </c>
      <c r="J1432" s="138" t="str">
        <f>Deelnemersoverzicht!$C$6</f>
        <v>[wordt door RVO ingevuld]</v>
      </c>
      <c r="K1432" s="259">
        <f>Deelnemersoverzicht!$C$9</f>
        <v>0</v>
      </c>
    </row>
    <row r="1433" spans="1:11" x14ac:dyDescent="0.2">
      <c r="A1433" s="258">
        <f>'Resultaat 6'!B46</f>
        <v>0</v>
      </c>
      <c r="B1433" s="138" t="str">
        <f>IFERROR(VLOOKUP(C1433,Deelnemersoverzicht!$C$16:$G$66,6,0),"")</f>
        <v/>
      </c>
      <c r="C1433" s="138">
        <f>'Resultaat 6'!C46</f>
        <v>0</v>
      </c>
      <c r="D1433" s="247">
        <f>'Resultaat 6'!K46</f>
        <v>0</v>
      </c>
      <c r="E1433" s="248">
        <f>'Resultaat 6'!L46</f>
        <v>0</v>
      </c>
      <c r="F1433" s="138" t="s">
        <v>0</v>
      </c>
      <c r="G1433" s="247">
        <f ca="1">VLOOKUP(C1433,Financiering!$AO$7:$AS$57,5,0)*E1433</f>
        <v>0</v>
      </c>
      <c r="H1433" s="249" t="str">
        <f t="shared" si="22"/>
        <v/>
      </c>
      <c r="I1433" s="136" t="str">
        <f>'Resultaat 6'!$B$2</f>
        <v>Resultaat 6</v>
      </c>
      <c r="J1433" s="138" t="str">
        <f>Deelnemersoverzicht!$C$6</f>
        <v>[wordt door RVO ingevuld]</v>
      </c>
      <c r="K1433" s="259">
        <f>Deelnemersoverzicht!$C$9</f>
        <v>0</v>
      </c>
    </row>
    <row r="1434" spans="1:11" x14ac:dyDescent="0.2">
      <c r="A1434" s="258">
        <f>'Resultaat 6'!B47</f>
        <v>0</v>
      </c>
      <c r="B1434" s="138" t="str">
        <f>IFERROR(VLOOKUP(C1434,Deelnemersoverzicht!$C$16:$G$66,6,0),"")</f>
        <v/>
      </c>
      <c r="C1434" s="138">
        <f>'Resultaat 6'!C47</f>
        <v>0</v>
      </c>
      <c r="D1434" s="247">
        <f>'Resultaat 6'!K47</f>
        <v>0</v>
      </c>
      <c r="E1434" s="248">
        <f>'Resultaat 6'!L47</f>
        <v>0</v>
      </c>
      <c r="F1434" s="138" t="s">
        <v>0</v>
      </c>
      <c r="G1434" s="247">
        <f ca="1">VLOOKUP(C1434,Financiering!$AO$7:$AS$57,5,0)*E1434</f>
        <v>0</v>
      </c>
      <c r="H1434" s="249" t="str">
        <f t="shared" si="22"/>
        <v/>
      </c>
      <c r="I1434" s="136" t="str">
        <f>'Resultaat 6'!$B$2</f>
        <v>Resultaat 6</v>
      </c>
      <c r="J1434" s="138" t="str">
        <f>Deelnemersoverzicht!$C$6</f>
        <v>[wordt door RVO ingevuld]</v>
      </c>
      <c r="K1434" s="259">
        <f>Deelnemersoverzicht!$C$9</f>
        <v>0</v>
      </c>
    </row>
    <row r="1435" spans="1:11" x14ac:dyDescent="0.2">
      <c r="A1435" s="258">
        <f>'Resultaat 6'!B48</f>
        <v>0</v>
      </c>
      <c r="B1435" s="138" t="str">
        <f>IFERROR(VLOOKUP(C1435,Deelnemersoverzicht!$C$16:$G$66,6,0),"")</f>
        <v/>
      </c>
      <c r="C1435" s="138">
        <f>'Resultaat 6'!C48</f>
        <v>0</v>
      </c>
      <c r="D1435" s="247">
        <f>'Resultaat 6'!K48</f>
        <v>0</v>
      </c>
      <c r="E1435" s="248">
        <f>'Resultaat 6'!L48</f>
        <v>0</v>
      </c>
      <c r="F1435" s="138" t="s">
        <v>0</v>
      </c>
      <c r="G1435" s="247">
        <f ca="1">VLOOKUP(C1435,Financiering!$AO$7:$AS$57,5,0)*E1435</f>
        <v>0</v>
      </c>
      <c r="H1435" s="249" t="str">
        <f t="shared" si="22"/>
        <v/>
      </c>
      <c r="I1435" s="136" t="str">
        <f>'Resultaat 6'!$B$2</f>
        <v>Resultaat 6</v>
      </c>
      <c r="J1435" s="138" t="str">
        <f>Deelnemersoverzicht!$C$6</f>
        <v>[wordt door RVO ingevuld]</v>
      </c>
      <c r="K1435" s="259">
        <f>Deelnemersoverzicht!$C$9</f>
        <v>0</v>
      </c>
    </row>
    <row r="1436" spans="1:11" x14ac:dyDescent="0.2">
      <c r="A1436" s="258">
        <f>'Resultaat 6'!B49</f>
        <v>0</v>
      </c>
      <c r="B1436" s="138" t="str">
        <f>IFERROR(VLOOKUP(C1436,Deelnemersoverzicht!$C$16:$G$66,6,0),"")</f>
        <v/>
      </c>
      <c r="C1436" s="138">
        <f>'Resultaat 6'!C49</f>
        <v>0</v>
      </c>
      <c r="D1436" s="247">
        <f>'Resultaat 6'!K49</f>
        <v>0</v>
      </c>
      <c r="E1436" s="248">
        <f>'Resultaat 6'!L49</f>
        <v>0</v>
      </c>
      <c r="F1436" s="138" t="s">
        <v>0</v>
      </c>
      <c r="G1436" s="247">
        <f ca="1">VLOOKUP(C1436,Financiering!$AO$7:$AS$57,5,0)*E1436</f>
        <v>0</v>
      </c>
      <c r="H1436" s="249" t="str">
        <f t="shared" si="22"/>
        <v/>
      </c>
      <c r="I1436" s="136" t="str">
        <f>'Resultaat 6'!$B$2</f>
        <v>Resultaat 6</v>
      </c>
      <c r="J1436" s="138" t="str">
        <f>Deelnemersoverzicht!$C$6</f>
        <v>[wordt door RVO ingevuld]</v>
      </c>
      <c r="K1436" s="259">
        <f>Deelnemersoverzicht!$C$9</f>
        <v>0</v>
      </c>
    </row>
    <row r="1437" spans="1:11" x14ac:dyDescent="0.2">
      <c r="A1437" s="258">
        <f>'Resultaat 6'!B50</f>
        <v>0</v>
      </c>
      <c r="B1437" s="138" t="str">
        <f>IFERROR(VLOOKUP(C1437,Deelnemersoverzicht!$C$16:$G$66,6,0),"")</f>
        <v/>
      </c>
      <c r="C1437" s="138">
        <f>'Resultaat 6'!C50</f>
        <v>0</v>
      </c>
      <c r="D1437" s="247">
        <f>'Resultaat 6'!K50</f>
        <v>0</v>
      </c>
      <c r="E1437" s="248">
        <f>'Resultaat 6'!L50</f>
        <v>0</v>
      </c>
      <c r="F1437" s="138" t="s">
        <v>0</v>
      </c>
      <c r="G1437" s="247">
        <f ca="1">VLOOKUP(C1437,Financiering!$AO$7:$AS$57,5,0)*E1437</f>
        <v>0</v>
      </c>
      <c r="H1437" s="249" t="str">
        <f t="shared" si="22"/>
        <v/>
      </c>
      <c r="I1437" s="136" t="str">
        <f>'Resultaat 6'!$B$2</f>
        <v>Resultaat 6</v>
      </c>
      <c r="J1437" s="138" t="str">
        <f>Deelnemersoverzicht!$C$6</f>
        <v>[wordt door RVO ingevuld]</v>
      </c>
      <c r="K1437" s="259">
        <f>Deelnemersoverzicht!$C$9</f>
        <v>0</v>
      </c>
    </row>
    <row r="1438" spans="1:11" x14ac:dyDescent="0.2">
      <c r="A1438" s="258">
        <f>'Resultaat 6'!B51</f>
        <v>0</v>
      </c>
      <c r="B1438" s="138" t="str">
        <f>IFERROR(VLOOKUP(C1438,Deelnemersoverzicht!$C$16:$G$66,6,0),"")</f>
        <v/>
      </c>
      <c r="C1438" s="138">
        <f>'Resultaat 6'!C51</f>
        <v>0</v>
      </c>
      <c r="D1438" s="247">
        <f>'Resultaat 6'!K51</f>
        <v>0</v>
      </c>
      <c r="E1438" s="248">
        <f>'Resultaat 6'!L51</f>
        <v>0</v>
      </c>
      <c r="F1438" s="138" t="s">
        <v>0</v>
      </c>
      <c r="G1438" s="247">
        <f ca="1">VLOOKUP(C1438,Financiering!$AO$7:$AS$57,5,0)*E1438</f>
        <v>0</v>
      </c>
      <c r="H1438" s="249" t="str">
        <f t="shared" si="22"/>
        <v/>
      </c>
      <c r="I1438" s="136" t="str">
        <f>'Resultaat 6'!$B$2</f>
        <v>Resultaat 6</v>
      </c>
      <c r="J1438" s="138" t="str">
        <f>Deelnemersoverzicht!$C$6</f>
        <v>[wordt door RVO ingevuld]</v>
      </c>
      <c r="K1438" s="259">
        <f>Deelnemersoverzicht!$C$9</f>
        <v>0</v>
      </c>
    </row>
    <row r="1439" spans="1:11" x14ac:dyDescent="0.2">
      <c r="A1439" s="258">
        <f>'Resultaat 6'!B52</f>
        <v>0</v>
      </c>
      <c r="B1439" s="138" t="str">
        <f>IFERROR(VLOOKUP(C1439,Deelnemersoverzicht!$C$16:$G$66,6,0),"")</f>
        <v/>
      </c>
      <c r="C1439" s="138">
        <f>'Resultaat 6'!C52</f>
        <v>0</v>
      </c>
      <c r="D1439" s="247">
        <f>'Resultaat 6'!K52</f>
        <v>0</v>
      </c>
      <c r="E1439" s="248">
        <f>'Resultaat 6'!L52</f>
        <v>0</v>
      </c>
      <c r="F1439" s="138" t="s">
        <v>0</v>
      </c>
      <c r="G1439" s="247">
        <f ca="1">VLOOKUP(C1439,Financiering!$AO$7:$AS$57,5,0)*E1439</f>
        <v>0</v>
      </c>
      <c r="H1439" s="249" t="str">
        <f t="shared" si="22"/>
        <v/>
      </c>
      <c r="I1439" s="136" t="str">
        <f>'Resultaat 6'!$B$2</f>
        <v>Resultaat 6</v>
      </c>
      <c r="J1439" s="138" t="str">
        <f>Deelnemersoverzicht!$C$6</f>
        <v>[wordt door RVO ingevuld]</v>
      </c>
      <c r="K1439" s="259">
        <f>Deelnemersoverzicht!$C$9</f>
        <v>0</v>
      </c>
    </row>
    <row r="1440" spans="1:11" x14ac:dyDescent="0.2">
      <c r="A1440" s="258">
        <f>'Resultaat 6'!B53</f>
        <v>0</v>
      </c>
      <c r="B1440" s="138" t="str">
        <f>IFERROR(VLOOKUP(C1440,Deelnemersoverzicht!$C$16:$G$66,6,0),"")</f>
        <v/>
      </c>
      <c r="C1440" s="138">
        <f>'Resultaat 6'!C53</f>
        <v>0</v>
      </c>
      <c r="D1440" s="247">
        <f>'Resultaat 6'!K53</f>
        <v>0</v>
      </c>
      <c r="E1440" s="248">
        <f>'Resultaat 6'!L53</f>
        <v>0</v>
      </c>
      <c r="F1440" s="138" t="s">
        <v>0</v>
      </c>
      <c r="G1440" s="247">
        <f ca="1">VLOOKUP(C1440,Financiering!$AO$7:$AS$57,5,0)*E1440</f>
        <v>0</v>
      </c>
      <c r="H1440" s="249" t="str">
        <f t="shared" si="22"/>
        <v/>
      </c>
      <c r="I1440" s="136" t="str">
        <f>'Resultaat 6'!$B$2</f>
        <v>Resultaat 6</v>
      </c>
      <c r="J1440" s="138" t="str">
        <f>Deelnemersoverzicht!$C$6</f>
        <v>[wordt door RVO ingevuld]</v>
      </c>
      <c r="K1440" s="259">
        <f>Deelnemersoverzicht!$C$9</f>
        <v>0</v>
      </c>
    </row>
    <row r="1441" spans="1:11" x14ac:dyDescent="0.2">
      <c r="A1441" s="258">
        <f>'Resultaat 6'!B54</f>
        <v>0</v>
      </c>
      <c r="B1441" s="138" t="str">
        <f>IFERROR(VLOOKUP(C1441,Deelnemersoverzicht!$C$16:$G$66,6,0),"")</f>
        <v/>
      </c>
      <c r="C1441" s="138">
        <f>'Resultaat 6'!C54</f>
        <v>0</v>
      </c>
      <c r="D1441" s="247">
        <f>'Resultaat 6'!K54</f>
        <v>0</v>
      </c>
      <c r="E1441" s="248">
        <f>'Resultaat 6'!L54</f>
        <v>0</v>
      </c>
      <c r="F1441" s="138" t="s">
        <v>0</v>
      </c>
      <c r="G1441" s="247">
        <f ca="1">VLOOKUP(C1441,Financiering!$AO$7:$AS$57,5,0)*E1441</f>
        <v>0</v>
      </c>
      <c r="H1441" s="249" t="str">
        <f t="shared" si="22"/>
        <v/>
      </c>
      <c r="I1441" s="136" t="str">
        <f>'Resultaat 6'!$B$2</f>
        <v>Resultaat 6</v>
      </c>
      <c r="J1441" s="138" t="str">
        <f>Deelnemersoverzicht!$C$6</f>
        <v>[wordt door RVO ingevuld]</v>
      </c>
      <c r="K1441" s="259">
        <f>Deelnemersoverzicht!$C$9</f>
        <v>0</v>
      </c>
    </row>
    <row r="1442" spans="1:11" x14ac:dyDescent="0.2">
      <c r="A1442" s="258">
        <f>'Resultaat 6'!B55</f>
        <v>0</v>
      </c>
      <c r="B1442" s="138" t="str">
        <f>IFERROR(VLOOKUP(C1442,Deelnemersoverzicht!$C$16:$G$66,6,0),"")</f>
        <v/>
      </c>
      <c r="C1442" s="138">
        <f>'Resultaat 6'!C55</f>
        <v>0</v>
      </c>
      <c r="D1442" s="247">
        <f>'Resultaat 6'!K55</f>
        <v>0</v>
      </c>
      <c r="E1442" s="248">
        <f>'Resultaat 6'!L55</f>
        <v>0</v>
      </c>
      <c r="F1442" s="138" t="s">
        <v>0</v>
      </c>
      <c r="G1442" s="247">
        <f ca="1">VLOOKUP(C1442,Financiering!$AO$7:$AS$57,5,0)*E1442</f>
        <v>0</v>
      </c>
      <c r="H1442" s="249" t="str">
        <f t="shared" si="22"/>
        <v/>
      </c>
      <c r="I1442" s="136" t="str">
        <f>'Resultaat 6'!$B$2</f>
        <v>Resultaat 6</v>
      </c>
      <c r="J1442" s="138" t="str">
        <f>Deelnemersoverzicht!$C$6</f>
        <v>[wordt door RVO ingevuld]</v>
      </c>
      <c r="K1442" s="259">
        <f>Deelnemersoverzicht!$C$9</f>
        <v>0</v>
      </c>
    </row>
    <row r="1443" spans="1:11" x14ac:dyDescent="0.2">
      <c r="A1443" s="258">
        <f>'Resultaat 6'!B56</f>
        <v>0</v>
      </c>
      <c r="B1443" s="138" t="str">
        <f>IFERROR(VLOOKUP(C1443,Deelnemersoverzicht!$C$16:$G$66,6,0),"")</f>
        <v/>
      </c>
      <c r="C1443" s="138">
        <f>'Resultaat 6'!C56</f>
        <v>0</v>
      </c>
      <c r="D1443" s="247">
        <f>'Resultaat 6'!K56</f>
        <v>0</v>
      </c>
      <c r="E1443" s="248">
        <f>'Resultaat 6'!L56</f>
        <v>0</v>
      </c>
      <c r="F1443" s="138" t="s">
        <v>0</v>
      </c>
      <c r="G1443" s="247">
        <f ca="1">VLOOKUP(C1443,Financiering!$AO$7:$AS$57,5,0)*E1443</f>
        <v>0</v>
      </c>
      <c r="H1443" s="249" t="str">
        <f t="shared" si="22"/>
        <v/>
      </c>
      <c r="I1443" s="136" t="str">
        <f>'Resultaat 6'!$B$2</f>
        <v>Resultaat 6</v>
      </c>
      <c r="J1443" s="138" t="str">
        <f>Deelnemersoverzicht!$C$6</f>
        <v>[wordt door RVO ingevuld]</v>
      </c>
      <c r="K1443" s="259">
        <f>Deelnemersoverzicht!$C$9</f>
        <v>0</v>
      </c>
    </row>
    <row r="1444" spans="1:11" x14ac:dyDescent="0.2">
      <c r="A1444" s="258">
        <f>'Resultaat 6'!B57</f>
        <v>0</v>
      </c>
      <c r="B1444" s="138" t="str">
        <f>IFERROR(VLOOKUP(C1444,Deelnemersoverzicht!$C$16:$G$66,6,0),"")</f>
        <v/>
      </c>
      <c r="C1444" s="138">
        <f>'Resultaat 6'!C57</f>
        <v>0</v>
      </c>
      <c r="D1444" s="247">
        <f>'Resultaat 6'!K57</f>
        <v>0</v>
      </c>
      <c r="E1444" s="248">
        <f>'Resultaat 6'!L57</f>
        <v>0</v>
      </c>
      <c r="F1444" s="138" t="s">
        <v>0</v>
      </c>
      <c r="G1444" s="247">
        <f ca="1">VLOOKUP(C1444,Financiering!$AO$7:$AS$57,5,0)*E1444</f>
        <v>0</v>
      </c>
      <c r="H1444" s="249" t="str">
        <f t="shared" si="22"/>
        <v/>
      </c>
      <c r="I1444" s="136" t="str">
        <f>'Resultaat 6'!$B$2</f>
        <v>Resultaat 6</v>
      </c>
      <c r="J1444" s="138" t="str">
        <f>Deelnemersoverzicht!$C$6</f>
        <v>[wordt door RVO ingevuld]</v>
      </c>
      <c r="K1444" s="259">
        <f>Deelnemersoverzicht!$C$9</f>
        <v>0</v>
      </c>
    </row>
    <row r="1445" spans="1:11" x14ac:dyDescent="0.2">
      <c r="A1445" s="258">
        <f>'Resultaat 6'!B58</f>
        <v>0</v>
      </c>
      <c r="B1445" s="138" t="str">
        <f>IFERROR(VLOOKUP(C1445,Deelnemersoverzicht!$C$16:$G$66,6,0),"")</f>
        <v/>
      </c>
      <c r="C1445" s="138">
        <f>'Resultaat 6'!C58</f>
        <v>0</v>
      </c>
      <c r="D1445" s="247">
        <f>'Resultaat 6'!K58</f>
        <v>0</v>
      </c>
      <c r="E1445" s="248">
        <f>'Resultaat 6'!L58</f>
        <v>0</v>
      </c>
      <c r="F1445" s="138" t="s">
        <v>0</v>
      </c>
      <c r="G1445" s="247">
        <f ca="1">VLOOKUP(C1445,Financiering!$AO$7:$AS$57,5,0)*E1445</f>
        <v>0</v>
      </c>
      <c r="H1445" s="249" t="str">
        <f t="shared" si="22"/>
        <v/>
      </c>
      <c r="I1445" s="136" t="str">
        <f>'Resultaat 6'!$B$2</f>
        <v>Resultaat 6</v>
      </c>
      <c r="J1445" s="138" t="str">
        <f>Deelnemersoverzicht!$C$6</f>
        <v>[wordt door RVO ingevuld]</v>
      </c>
      <c r="K1445" s="259">
        <f>Deelnemersoverzicht!$C$9</f>
        <v>0</v>
      </c>
    </row>
    <row r="1446" spans="1:11" x14ac:dyDescent="0.2">
      <c r="A1446" s="258">
        <f>'Resultaat 6'!B59</f>
        <v>0</v>
      </c>
      <c r="B1446" s="138" t="str">
        <f>IFERROR(VLOOKUP(C1446,Deelnemersoverzicht!$C$16:$G$66,6,0),"")</f>
        <v/>
      </c>
      <c r="C1446" s="138">
        <f>'Resultaat 6'!C59</f>
        <v>0</v>
      </c>
      <c r="D1446" s="247">
        <f>'Resultaat 6'!K59</f>
        <v>0</v>
      </c>
      <c r="E1446" s="248">
        <f>'Resultaat 6'!L59</f>
        <v>0</v>
      </c>
      <c r="F1446" s="138" t="s">
        <v>0</v>
      </c>
      <c r="G1446" s="247">
        <f ca="1">VLOOKUP(C1446,Financiering!$AO$7:$AS$57,5,0)*E1446</f>
        <v>0</v>
      </c>
      <c r="H1446" s="249" t="str">
        <f t="shared" si="22"/>
        <v/>
      </c>
      <c r="I1446" s="136" t="str">
        <f>'Resultaat 6'!$B$2</f>
        <v>Resultaat 6</v>
      </c>
      <c r="J1446" s="138" t="str">
        <f>Deelnemersoverzicht!$C$6</f>
        <v>[wordt door RVO ingevuld]</v>
      </c>
      <c r="K1446" s="259">
        <f>Deelnemersoverzicht!$C$9</f>
        <v>0</v>
      </c>
    </row>
    <row r="1447" spans="1:11" x14ac:dyDescent="0.2">
      <c r="A1447" s="258">
        <f>'Resultaat 6'!B60</f>
        <v>0</v>
      </c>
      <c r="B1447" s="138" t="str">
        <f>IFERROR(VLOOKUP(C1447,Deelnemersoverzicht!$C$16:$G$66,6,0),"")</f>
        <v/>
      </c>
      <c r="C1447" s="138">
        <f>'Resultaat 6'!C60</f>
        <v>0</v>
      </c>
      <c r="D1447" s="247">
        <f>'Resultaat 6'!K60</f>
        <v>0</v>
      </c>
      <c r="E1447" s="248">
        <f>'Resultaat 6'!L60</f>
        <v>0</v>
      </c>
      <c r="F1447" s="138" t="s">
        <v>0</v>
      </c>
      <c r="G1447" s="247">
        <f ca="1">VLOOKUP(C1447,Financiering!$AO$7:$AS$57,5,0)*E1447</f>
        <v>0</v>
      </c>
      <c r="H1447" s="249" t="str">
        <f t="shared" si="22"/>
        <v/>
      </c>
      <c r="I1447" s="136" t="str">
        <f>'Resultaat 6'!$B$2</f>
        <v>Resultaat 6</v>
      </c>
      <c r="J1447" s="138" t="str">
        <f>Deelnemersoverzicht!$C$6</f>
        <v>[wordt door RVO ingevuld]</v>
      </c>
      <c r="K1447" s="259">
        <f>Deelnemersoverzicht!$C$9</f>
        <v>0</v>
      </c>
    </row>
    <row r="1448" spans="1:11" x14ac:dyDescent="0.2">
      <c r="A1448" s="258">
        <f>'Resultaat 6'!B61</f>
        <v>0</v>
      </c>
      <c r="B1448" s="138" t="str">
        <f>IFERROR(VLOOKUP(C1448,Deelnemersoverzicht!$C$16:$G$66,6,0),"")</f>
        <v/>
      </c>
      <c r="C1448" s="138">
        <f>'Resultaat 6'!C61</f>
        <v>0</v>
      </c>
      <c r="D1448" s="247">
        <f>'Resultaat 6'!K61</f>
        <v>0</v>
      </c>
      <c r="E1448" s="248">
        <f>'Resultaat 6'!L61</f>
        <v>0</v>
      </c>
      <c r="F1448" s="138" t="s">
        <v>0</v>
      </c>
      <c r="G1448" s="247">
        <f ca="1">VLOOKUP(C1448,Financiering!$AO$7:$AS$57,5,0)*E1448</f>
        <v>0</v>
      </c>
      <c r="H1448" s="249" t="str">
        <f t="shared" si="22"/>
        <v/>
      </c>
      <c r="I1448" s="136" t="str">
        <f>'Resultaat 6'!$B$2</f>
        <v>Resultaat 6</v>
      </c>
      <c r="J1448" s="138" t="str">
        <f>Deelnemersoverzicht!$C$6</f>
        <v>[wordt door RVO ingevuld]</v>
      </c>
      <c r="K1448" s="259">
        <f>Deelnemersoverzicht!$C$9</f>
        <v>0</v>
      </c>
    </row>
    <row r="1449" spans="1:11" x14ac:dyDescent="0.2">
      <c r="A1449" s="258">
        <f>'Resultaat 6'!B62</f>
        <v>0</v>
      </c>
      <c r="B1449" s="138" t="str">
        <f>IFERROR(VLOOKUP(C1449,Deelnemersoverzicht!$C$16:$G$66,6,0),"")</f>
        <v/>
      </c>
      <c r="C1449" s="138">
        <f>'Resultaat 6'!C62</f>
        <v>0</v>
      </c>
      <c r="D1449" s="247">
        <f>'Resultaat 6'!K62</f>
        <v>0</v>
      </c>
      <c r="E1449" s="248">
        <f>'Resultaat 6'!L62</f>
        <v>0</v>
      </c>
      <c r="F1449" s="138" t="s">
        <v>0</v>
      </c>
      <c r="G1449" s="247">
        <f ca="1">VLOOKUP(C1449,Financiering!$AO$7:$AS$57,5,0)*E1449</f>
        <v>0</v>
      </c>
      <c r="H1449" s="249" t="str">
        <f t="shared" si="22"/>
        <v/>
      </c>
      <c r="I1449" s="136" t="str">
        <f>'Resultaat 6'!$B$2</f>
        <v>Resultaat 6</v>
      </c>
      <c r="J1449" s="138" t="str">
        <f>Deelnemersoverzicht!$C$6</f>
        <v>[wordt door RVO ingevuld]</v>
      </c>
      <c r="K1449" s="259">
        <f>Deelnemersoverzicht!$C$9</f>
        <v>0</v>
      </c>
    </row>
    <row r="1450" spans="1:11" x14ac:dyDescent="0.2">
      <c r="A1450" s="258">
        <f>'Resultaat 6'!B63</f>
        <v>0</v>
      </c>
      <c r="B1450" s="138" t="str">
        <f>IFERROR(VLOOKUP(C1450,Deelnemersoverzicht!$C$16:$G$66,6,0),"")</f>
        <v/>
      </c>
      <c r="C1450" s="138">
        <f>'Resultaat 6'!C63</f>
        <v>0</v>
      </c>
      <c r="D1450" s="247">
        <f>'Resultaat 6'!K63</f>
        <v>0</v>
      </c>
      <c r="E1450" s="248">
        <f>'Resultaat 6'!L63</f>
        <v>0</v>
      </c>
      <c r="F1450" s="138" t="s">
        <v>0</v>
      </c>
      <c r="G1450" s="247">
        <f ca="1">VLOOKUP(C1450,Financiering!$AO$7:$AS$57,5,0)*E1450</f>
        <v>0</v>
      </c>
      <c r="H1450" s="249" t="str">
        <f t="shared" si="22"/>
        <v/>
      </c>
      <c r="I1450" s="136" t="str">
        <f>'Resultaat 6'!$B$2</f>
        <v>Resultaat 6</v>
      </c>
      <c r="J1450" s="138" t="str">
        <f>Deelnemersoverzicht!$C$6</f>
        <v>[wordt door RVO ingevuld]</v>
      </c>
      <c r="K1450" s="259">
        <f>Deelnemersoverzicht!$C$9</f>
        <v>0</v>
      </c>
    </row>
    <row r="1451" spans="1:11" x14ac:dyDescent="0.2">
      <c r="A1451" s="258">
        <f>'Resultaat 6'!B64</f>
        <v>0</v>
      </c>
      <c r="B1451" s="138" t="str">
        <f>IFERROR(VLOOKUP(C1451,Deelnemersoverzicht!$C$16:$G$66,6,0),"")</f>
        <v/>
      </c>
      <c r="C1451" s="138">
        <f>'Resultaat 6'!C64</f>
        <v>0</v>
      </c>
      <c r="D1451" s="247">
        <f>'Resultaat 6'!K64</f>
        <v>0</v>
      </c>
      <c r="E1451" s="248">
        <f>'Resultaat 6'!L64</f>
        <v>0</v>
      </c>
      <c r="F1451" s="138" t="s">
        <v>0</v>
      </c>
      <c r="G1451" s="247">
        <f ca="1">VLOOKUP(C1451,Financiering!$AO$7:$AS$57,5,0)*E1451</f>
        <v>0</v>
      </c>
      <c r="H1451" s="249" t="str">
        <f t="shared" si="22"/>
        <v/>
      </c>
      <c r="I1451" s="136" t="str">
        <f>'Resultaat 6'!$B$2</f>
        <v>Resultaat 6</v>
      </c>
      <c r="J1451" s="138" t="str">
        <f>Deelnemersoverzicht!$C$6</f>
        <v>[wordt door RVO ingevuld]</v>
      </c>
      <c r="K1451" s="259">
        <f>Deelnemersoverzicht!$C$9</f>
        <v>0</v>
      </c>
    </row>
    <row r="1452" spans="1:11" x14ac:dyDescent="0.2">
      <c r="A1452" s="258">
        <f>'Resultaat 6'!B65</f>
        <v>0</v>
      </c>
      <c r="B1452" s="138" t="str">
        <f>IFERROR(VLOOKUP(C1452,Deelnemersoverzicht!$C$16:$G$66,6,0),"")</f>
        <v/>
      </c>
      <c r="C1452" s="138">
        <f>'Resultaat 6'!C65</f>
        <v>0</v>
      </c>
      <c r="D1452" s="247">
        <f>'Resultaat 6'!K65</f>
        <v>0</v>
      </c>
      <c r="E1452" s="248">
        <f>'Resultaat 6'!L65</f>
        <v>0</v>
      </c>
      <c r="F1452" s="138" t="s">
        <v>0</v>
      </c>
      <c r="G1452" s="247">
        <f ca="1">VLOOKUP(C1452,Financiering!$AO$7:$AS$57,5,0)*E1452</f>
        <v>0</v>
      </c>
      <c r="H1452" s="249" t="str">
        <f t="shared" si="22"/>
        <v/>
      </c>
      <c r="I1452" s="136" t="str">
        <f>'Resultaat 6'!$B$2</f>
        <v>Resultaat 6</v>
      </c>
      <c r="J1452" s="138" t="str">
        <f>Deelnemersoverzicht!$C$6</f>
        <v>[wordt door RVO ingevuld]</v>
      </c>
      <c r="K1452" s="259">
        <f>Deelnemersoverzicht!$C$9</f>
        <v>0</v>
      </c>
    </row>
    <row r="1453" spans="1:11" x14ac:dyDescent="0.2">
      <c r="A1453" s="258">
        <f>'Resultaat 6'!B66</f>
        <v>0</v>
      </c>
      <c r="B1453" s="138" t="str">
        <f>IFERROR(VLOOKUP(C1453,Deelnemersoverzicht!$C$16:$G$66,6,0),"")</f>
        <v/>
      </c>
      <c r="C1453" s="138">
        <f>'Resultaat 6'!C66</f>
        <v>0</v>
      </c>
      <c r="D1453" s="247">
        <f>'Resultaat 6'!K66</f>
        <v>0</v>
      </c>
      <c r="E1453" s="248">
        <f>'Resultaat 6'!L66</f>
        <v>0</v>
      </c>
      <c r="F1453" s="138" t="s">
        <v>0</v>
      </c>
      <c r="G1453" s="247">
        <f ca="1">VLOOKUP(C1453,Financiering!$AO$7:$AS$57,5,0)*E1453</f>
        <v>0</v>
      </c>
      <c r="H1453" s="249" t="str">
        <f t="shared" si="22"/>
        <v/>
      </c>
      <c r="I1453" s="136" t="str">
        <f>'Resultaat 6'!$B$2</f>
        <v>Resultaat 6</v>
      </c>
      <c r="J1453" s="138" t="str">
        <f>Deelnemersoverzicht!$C$6</f>
        <v>[wordt door RVO ingevuld]</v>
      </c>
      <c r="K1453" s="259">
        <f>Deelnemersoverzicht!$C$9</f>
        <v>0</v>
      </c>
    </row>
    <row r="1454" spans="1:11" x14ac:dyDescent="0.2">
      <c r="A1454" s="258">
        <f>'Resultaat 6'!B67</f>
        <v>0</v>
      </c>
      <c r="B1454" s="138" t="str">
        <f>IFERROR(VLOOKUP(C1454,Deelnemersoverzicht!$C$16:$G$66,6,0),"")</f>
        <v/>
      </c>
      <c r="C1454" s="138">
        <f>'Resultaat 6'!C67</f>
        <v>0</v>
      </c>
      <c r="D1454" s="247">
        <f>'Resultaat 6'!K67</f>
        <v>0</v>
      </c>
      <c r="E1454" s="248">
        <f>'Resultaat 6'!L67</f>
        <v>0</v>
      </c>
      <c r="F1454" s="138" t="s">
        <v>0</v>
      </c>
      <c r="G1454" s="247">
        <f ca="1">VLOOKUP(C1454,Financiering!$AO$7:$AS$57,5,0)*E1454</f>
        <v>0</v>
      </c>
      <c r="H1454" s="249" t="str">
        <f t="shared" si="22"/>
        <v/>
      </c>
      <c r="I1454" s="136" t="str">
        <f>'Resultaat 6'!$B$2</f>
        <v>Resultaat 6</v>
      </c>
      <c r="J1454" s="138" t="str">
        <f>Deelnemersoverzicht!$C$6</f>
        <v>[wordt door RVO ingevuld]</v>
      </c>
      <c r="K1454" s="259">
        <f>Deelnemersoverzicht!$C$9</f>
        <v>0</v>
      </c>
    </row>
    <row r="1455" spans="1:11" x14ac:dyDescent="0.2">
      <c r="A1455" s="258">
        <f>'Resultaat 6'!B68</f>
        <v>0</v>
      </c>
      <c r="B1455" s="138" t="str">
        <f>IFERROR(VLOOKUP(C1455,Deelnemersoverzicht!$C$16:$G$66,6,0),"")</f>
        <v/>
      </c>
      <c r="C1455" s="138">
        <f>'Resultaat 6'!C68</f>
        <v>0</v>
      </c>
      <c r="D1455" s="247">
        <f>'Resultaat 6'!K68</f>
        <v>0</v>
      </c>
      <c r="E1455" s="248">
        <f>'Resultaat 6'!L68</f>
        <v>0</v>
      </c>
      <c r="F1455" s="138" t="s">
        <v>0</v>
      </c>
      <c r="G1455" s="247">
        <f ca="1">VLOOKUP(C1455,Financiering!$AO$7:$AS$57,5,0)*E1455</f>
        <v>0</v>
      </c>
      <c r="H1455" s="249" t="str">
        <f t="shared" si="22"/>
        <v/>
      </c>
      <c r="I1455" s="136" t="str">
        <f>'Resultaat 6'!$B$2</f>
        <v>Resultaat 6</v>
      </c>
      <c r="J1455" s="138" t="str">
        <f>Deelnemersoverzicht!$C$6</f>
        <v>[wordt door RVO ingevuld]</v>
      </c>
      <c r="K1455" s="259">
        <f>Deelnemersoverzicht!$C$9</f>
        <v>0</v>
      </c>
    </row>
    <row r="1456" spans="1:11" x14ac:dyDescent="0.2">
      <c r="A1456" s="258">
        <f>'Resultaat 6'!B69</f>
        <v>0</v>
      </c>
      <c r="B1456" s="138" t="str">
        <f>IFERROR(VLOOKUP(C1456,Deelnemersoverzicht!$C$16:$G$66,6,0),"")</f>
        <v/>
      </c>
      <c r="C1456" s="138">
        <f>'Resultaat 6'!C69</f>
        <v>0</v>
      </c>
      <c r="D1456" s="247">
        <f>'Resultaat 6'!K69</f>
        <v>0</v>
      </c>
      <c r="E1456" s="248">
        <f>'Resultaat 6'!L69</f>
        <v>0</v>
      </c>
      <c r="F1456" s="138" t="s">
        <v>0</v>
      </c>
      <c r="G1456" s="247">
        <f ca="1">VLOOKUP(C1456,Financiering!$AO$7:$AS$57,5,0)*E1456</f>
        <v>0</v>
      </c>
      <c r="H1456" s="249" t="str">
        <f t="shared" si="22"/>
        <v/>
      </c>
      <c r="I1456" s="136" t="str">
        <f>'Resultaat 6'!$B$2</f>
        <v>Resultaat 6</v>
      </c>
      <c r="J1456" s="138" t="str">
        <f>Deelnemersoverzicht!$C$6</f>
        <v>[wordt door RVO ingevuld]</v>
      </c>
      <c r="K1456" s="259">
        <f>Deelnemersoverzicht!$C$9</f>
        <v>0</v>
      </c>
    </row>
    <row r="1457" spans="1:11" x14ac:dyDescent="0.2">
      <c r="A1457" s="258">
        <f>'Resultaat 6'!B70</f>
        <v>0</v>
      </c>
      <c r="B1457" s="138" t="str">
        <f>IFERROR(VLOOKUP(C1457,Deelnemersoverzicht!$C$16:$G$66,6,0),"")</f>
        <v/>
      </c>
      <c r="C1457" s="138">
        <f>'Resultaat 6'!C70</f>
        <v>0</v>
      </c>
      <c r="D1457" s="247">
        <f>'Resultaat 6'!K70</f>
        <v>0</v>
      </c>
      <c r="E1457" s="248">
        <f>'Resultaat 6'!L70</f>
        <v>0</v>
      </c>
      <c r="F1457" s="138" t="s">
        <v>0</v>
      </c>
      <c r="G1457" s="247">
        <f ca="1">VLOOKUP(C1457,Financiering!$AO$7:$AS$57,5,0)*E1457</f>
        <v>0</v>
      </c>
      <c r="H1457" s="249" t="str">
        <f t="shared" si="22"/>
        <v/>
      </c>
      <c r="I1457" s="136" t="str">
        <f>'Resultaat 6'!$B$2</f>
        <v>Resultaat 6</v>
      </c>
      <c r="J1457" s="138" t="str">
        <f>Deelnemersoverzicht!$C$6</f>
        <v>[wordt door RVO ingevuld]</v>
      </c>
      <c r="K1457" s="259">
        <f>Deelnemersoverzicht!$C$9</f>
        <v>0</v>
      </c>
    </row>
    <row r="1458" spans="1:11" x14ac:dyDescent="0.2">
      <c r="A1458" s="258">
        <f>'Resultaat 6'!B71</f>
        <v>0</v>
      </c>
      <c r="B1458" s="138" t="str">
        <f>IFERROR(VLOOKUP(C1458,Deelnemersoverzicht!$C$16:$G$66,6,0),"")</f>
        <v/>
      </c>
      <c r="C1458" s="138">
        <f>'Resultaat 6'!C71</f>
        <v>0</v>
      </c>
      <c r="D1458" s="247">
        <f>'Resultaat 6'!K71</f>
        <v>0</v>
      </c>
      <c r="E1458" s="248">
        <f>'Resultaat 6'!L71</f>
        <v>0</v>
      </c>
      <c r="F1458" s="138" t="s">
        <v>0</v>
      </c>
      <c r="G1458" s="247">
        <f ca="1">VLOOKUP(C1458,Financiering!$AO$7:$AS$57,5,0)*E1458</f>
        <v>0</v>
      </c>
      <c r="H1458" s="249" t="str">
        <f t="shared" si="22"/>
        <v/>
      </c>
      <c r="I1458" s="136" t="str">
        <f>'Resultaat 6'!$B$2</f>
        <v>Resultaat 6</v>
      </c>
      <c r="J1458" s="138" t="str">
        <f>Deelnemersoverzicht!$C$6</f>
        <v>[wordt door RVO ingevuld]</v>
      </c>
      <c r="K1458" s="259">
        <f>Deelnemersoverzicht!$C$9</f>
        <v>0</v>
      </c>
    </row>
    <row r="1459" spans="1:11" x14ac:dyDescent="0.2">
      <c r="A1459" s="258">
        <f>'Resultaat 6'!B72</f>
        <v>0</v>
      </c>
      <c r="B1459" s="138" t="str">
        <f>IFERROR(VLOOKUP(C1459,Deelnemersoverzicht!$C$16:$G$66,6,0),"")</f>
        <v/>
      </c>
      <c r="C1459" s="138">
        <f>'Resultaat 6'!C72</f>
        <v>0</v>
      </c>
      <c r="D1459" s="247">
        <f>'Resultaat 6'!K72</f>
        <v>0</v>
      </c>
      <c r="E1459" s="248">
        <f>'Resultaat 6'!L72</f>
        <v>0</v>
      </c>
      <c r="F1459" s="138" t="s">
        <v>0</v>
      </c>
      <c r="G1459" s="247">
        <f ca="1">VLOOKUP(C1459,Financiering!$AO$7:$AS$57,5,0)*E1459</f>
        <v>0</v>
      </c>
      <c r="H1459" s="249" t="str">
        <f t="shared" si="22"/>
        <v/>
      </c>
      <c r="I1459" s="136" t="str">
        <f>'Resultaat 6'!$B$2</f>
        <v>Resultaat 6</v>
      </c>
      <c r="J1459" s="138" t="str">
        <f>Deelnemersoverzicht!$C$6</f>
        <v>[wordt door RVO ingevuld]</v>
      </c>
      <c r="K1459" s="259">
        <f>Deelnemersoverzicht!$C$9</f>
        <v>0</v>
      </c>
    </row>
    <row r="1460" spans="1:11" x14ac:dyDescent="0.2">
      <c r="A1460" s="258">
        <f>'Resultaat 6'!B73</f>
        <v>0</v>
      </c>
      <c r="B1460" s="138" t="str">
        <f>IFERROR(VLOOKUP(C1460,Deelnemersoverzicht!$C$16:$G$66,6,0),"")</f>
        <v/>
      </c>
      <c r="C1460" s="138">
        <f>'Resultaat 6'!C73</f>
        <v>0</v>
      </c>
      <c r="D1460" s="247">
        <f>'Resultaat 6'!K73</f>
        <v>0</v>
      </c>
      <c r="E1460" s="248">
        <f>'Resultaat 6'!L73</f>
        <v>0</v>
      </c>
      <c r="F1460" s="138" t="s">
        <v>0</v>
      </c>
      <c r="G1460" s="247">
        <f ca="1">VLOOKUP(C1460,Financiering!$AO$7:$AS$57,5,0)*E1460</f>
        <v>0</v>
      </c>
      <c r="H1460" s="249" t="str">
        <f t="shared" si="22"/>
        <v/>
      </c>
      <c r="I1460" s="136" t="str">
        <f>'Resultaat 6'!$B$2</f>
        <v>Resultaat 6</v>
      </c>
      <c r="J1460" s="138" t="str">
        <f>Deelnemersoverzicht!$C$6</f>
        <v>[wordt door RVO ingevuld]</v>
      </c>
      <c r="K1460" s="259">
        <f>Deelnemersoverzicht!$C$9</f>
        <v>0</v>
      </c>
    </row>
    <row r="1461" spans="1:11" x14ac:dyDescent="0.2">
      <c r="A1461" s="258">
        <f>'Resultaat 6'!B74</f>
        <v>0</v>
      </c>
      <c r="B1461" s="138" t="str">
        <f>IFERROR(VLOOKUP(C1461,Deelnemersoverzicht!$C$16:$G$66,6,0),"")</f>
        <v/>
      </c>
      <c r="C1461" s="138">
        <f>'Resultaat 6'!C74</f>
        <v>0</v>
      </c>
      <c r="D1461" s="247">
        <f>'Resultaat 6'!K74</f>
        <v>0</v>
      </c>
      <c r="E1461" s="248">
        <f>'Resultaat 6'!L74</f>
        <v>0</v>
      </c>
      <c r="F1461" s="138" t="s">
        <v>0</v>
      </c>
      <c r="G1461" s="247">
        <f ca="1">VLOOKUP(C1461,Financiering!$AO$7:$AS$57,5,0)*E1461</f>
        <v>0</v>
      </c>
      <c r="H1461" s="249" t="str">
        <f t="shared" si="22"/>
        <v/>
      </c>
      <c r="I1461" s="136" t="str">
        <f>'Resultaat 6'!$B$2</f>
        <v>Resultaat 6</v>
      </c>
      <c r="J1461" s="138" t="str">
        <f>Deelnemersoverzicht!$C$6</f>
        <v>[wordt door RVO ingevuld]</v>
      </c>
      <c r="K1461" s="259">
        <f>Deelnemersoverzicht!$C$9</f>
        <v>0</v>
      </c>
    </row>
    <row r="1462" spans="1:11" x14ac:dyDescent="0.2">
      <c r="A1462" s="258">
        <f>'Resultaat 6'!B75</f>
        <v>0</v>
      </c>
      <c r="B1462" s="138" t="str">
        <f>IFERROR(VLOOKUP(C1462,Deelnemersoverzicht!$C$16:$G$66,6,0),"")</f>
        <v/>
      </c>
      <c r="C1462" s="138">
        <f>'Resultaat 6'!C75</f>
        <v>0</v>
      </c>
      <c r="D1462" s="247">
        <f>'Resultaat 6'!K75</f>
        <v>0</v>
      </c>
      <c r="E1462" s="248">
        <f>'Resultaat 6'!L75</f>
        <v>0</v>
      </c>
      <c r="F1462" s="138" t="s">
        <v>0</v>
      </c>
      <c r="G1462" s="247">
        <f ca="1">VLOOKUP(C1462,Financiering!$AO$7:$AS$57,5,0)*E1462</f>
        <v>0</v>
      </c>
      <c r="H1462" s="249" t="str">
        <f t="shared" si="22"/>
        <v/>
      </c>
      <c r="I1462" s="136" t="str">
        <f>'Resultaat 6'!$B$2</f>
        <v>Resultaat 6</v>
      </c>
      <c r="J1462" s="138" t="str">
        <f>Deelnemersoverzicht!$C$6</f>
        <v>[wordt door RVO ingevuld]</v>
      </c>
      <c r="K1462" s="259">
        <f>Deelnemersoverzicht!$C$9</f>
        <v>0</v>
      </c>
    </row>
    <row r="1463" spans="1:11" x14ac:dyDescent="0.2">
      <c r="A1463" s="258">
        <f>'Resultaat 6'!B76</f>
        <v>0</v>
      </c>
      <c r="B1463" s="138" t="str">
        <f>IFERROR(VLOOKUP(C1463,Deelnemersoverzicht!$C$16:$G$66,6,0),"")</f>
        <v/>
      </c>
      <c r="C1463" s="138">
        <f>'Resultaat 6'!C76</f>
        <v>0</v>
      </c>
      <c r="D1463" s="247">
        <f>'Resultaat 6'!K76</f>
        <v>0</v>
      </c>
      <c r="E1463" s="248">
        <f>'Resultaat 6'!L76</f>
        <v>0</v>
      </c>
      <c r="F1463" s="138" t="s">
        <v>0</v>
      </c>
      <c r="G1463" s="247">
        <f ca="1">VLOOKUP(C1463,Financiering!$AO$7:$AS$57,5,0)*E1463</f>
        <v>0</v>
      </c>
      <c r="H1463" s="249" t="str">
        <f t="shared" si="22"/>
        <v/>
      </c>
      <c r="I1463" s="136" t="str">
        <f>'Resultaat 6'!$B$2</f>
        <v>Resultaat 6</v>
      </c>
      <c r="J1463" s="138" t="str">
        <f>Deelnemersoverzicht!$C$6</f>
        <v>[wordt door RVO ingevuld]</v>
      </c>
      <c r="K1463" s="259">
        <f>Deelnemersoverzicht!$C$9</f>
        <v>0</v>
      </c>
    </row>
    <row r="1464" spans="1:11" x14ac:dyDescent="0.2">
      <c r="A1464" s="258">
        <f>'Resultaat 6'!B77</f>
        <v>0</v>
      </c>
      <c r="B1464" s="138" t="str">
        <f>IFERROR(VLOOKUP(C1464,Deelnemersoverzicht!$C$16:$G$66,6,0),"")</f>
        <v/>
      </c>
      <c r="C1464" s="138">
        <f>'Resultaat 6'!C77</f>
        <v>0</v>
      </c>
      <c r="D1464" s="247">
        <f>'Resultaat 6'!K77</f>
        <v>0</v>
      </c>
      <c r="E1464" s="248">
        <f>'Resultaat 6'!L77</f>
        <v>0</v>
      </c>
      <c r="F1464" s="138" t="s">
        <v>0</v>
      </c>
      <c r="G1464" s="247">
        <f ca="1">VLOOKUP(C1464,Financiering!$AO$7:$AS$57,5,0)*E1464</f>
        <v>0</v>
      </c>
      <c r="H1464" s="249" t="str">
        <f t="shared" si="22"/>
        <v/>
      </c>
      <c r="I1464" s="136" t="str">
        <f>'Resultaat 6'!$B$2</f>
        <v>Resultaat 6</v>
      </c>
      <c r="J1464" s="138" t="str">
        <f>Deelnemersoverzicht!$C$6</f>
        <v>[wordt door RVO ingevuld]</v>
      </c>
      <c r="K1464" s="259">
        <f>Deelnemersoverzicht!$C$9</f>
        <v>0</v>
      </c>
    </row>
    <row r="1465" spans="1:11" x14ac:dyDescent="0.2">
      <c r="A1465" s="258">
        <f>'Resultaat 6'!B78</f>
        <v>0</v>
      </c>
      <c r="B1465" s="138" t="str">
        <f>IFERROR(VLOOKUP(C1465,Deelnemersoverzicht!$C$16:$G$66,6,0),"")</f>
        <v/>
      </c>
      <c r="C1465" s="138">
        <f>'Resultaat 6'!C78</f>
        <v>0</v>
      </c>
      <c r="D1465" s="247">
        <f>'Resultaat 6'!K78</f>
        <v>0</v>
      </c>
      <c r="E1465" s="248">
        <f>'Resultaat 6'!L78</f>
        <v>0</v>
      </c>
      <c r="F1465" s="138" t="s">
        <v>0</v>
      </c>
      <c r="G1465" s="247">
        <f ca="1">VLOOKUP(C1465,Financiering!$AO$7:$AS$57,5,0)*E1465</f>
        <v>0</v>
      </c>
      <c r="H1465" s="249" t="str">
        <f t="shared" si="22"/>
        <v/>
      </c>
      <c r="I1465" s="136" t="str">
        <f>'Resultaat 6'!$B$2</f>
        <v>Resultaat 6</v>
      </c>
      <c r="J1465" s="138" t="str">
        <f>Deelnemersoverzicht!$C$6</f>
        <v>[wordt door RVO ingevuld]</v>
      </c>
      <c r="K1465" s="259">
        <f>Deelnemersoverzicht!$C$9</f>
        <v>0</v>
      </c>
    </row>
    <row r="1466" spans="1:11" x14ac:dyDescent="0.2">
      <c r="A1466" s="258">
        <f>'Resultaat 6'!B79</f>
        <v>0</v>
      </c>
      <c r="B1466" s="138" t="str">
        <f>IFERROR(VLOOKUP(C1466,Deelnemersoverzicht!$C$16:$G$66,6,0),"")</f>
        <v/>
      </c>
      <c r="C1466" s="138">
        <f>'Resultaat 6'!C79</f>
        <v>0</v>
      </c>
      <c r="D1466" s="247">
        <f>'Resultaat 6'!K79</f>
        <v>0</v>
      </c>
      <c r="E1466" s="248">
        <f>'Resultaat 6'!L79</f>
        <v>0</v>
      </c>
      <c r="F1466" s="138" t="s">
        <v>0</v>
      </c>
      <c r="G1466" s="247">
        <f ca="1">VLOOKUP(C1466,Financiering!$AO$7:$AS$57,5,0)*E1466</f>
        <v>0</v>
      </c>
      <c r="H1466" s="249" t="str">
        <f t="shared" si="22"/>
        <v/>
      </c>
      <c r="I1466" s="136" t="str">
        <f>'Resultaat 6'!$B$2</f>
        <v>Resultaat 6</v>
      </c>
      <c r="J1466" s="138" t="str">
        <f>Deelnemersoverzicht!$C$6</f>
        <v>[wordt door RVO ingevuld]</v>
      </c>
      <c r="K1466" s="259">
        <f>Deelnemersoverzicht!$C$9</f>
        <v>0</v>
      </c>
    </row>
    <row r="1467" spans="1:11" x14ac:dyDescent="0.2">
      <c r="A1467" s="258">
        <f>'Resultaat 6'!B80</f>
        <v>0</v>
      </c>
      <c r="B1467" s="138" t="str">
        <f>IFERROR(VLOOKUP(C1467,Deelnemersoverzicht!$C$16:$G$66,6,0),"")</f>
        <v/>
      </c>
      <c r="C1467" s="138">
        <f>'Resultaat 6'!C80</f>
        <v>0</v>
      </c>
      <c r="D1467" s="247">
        <f>'Resultaat 6'!K80</f>
        <v>0</v>
      </c>
      <c r="E1467" s="248">
        <f>'Resultaat 6'!L80</f>
        <v>0</v>
      </c>
      <c r="F1467" s="138" t="s">
        <v>0</v>
      </c>
      <c r="G1467" s="247">
        <f ca="1">VLOOKUP(C1467,Financiering!$AO$7:$AS$57,5,0)*E1467</f>
        <v>0</v>
      </c>
      <c r="H1467" s="249" t="str">
        <f t="shared" si="22"/>
        <v/>
      </c>
      <c r="I1467" s="136" t="str">
        <f>'Resultaat 6'!$B$2</f>
        <v>Resultaat 6</v>
      </c>
      <c r="J1467" s="138" t="str">
        <f>Deelnemersoverzicht!$C$6</f>
        <v>[wordt door RVO ingevuld]</v>
      </c>
      <c r="K1467" s="259">
        <f>Deelnemersoverzicht!$C$9</f>
        <v>0</v>
      </c>
    </row>
    <row r="1468" spans="1:11" x14ac:dyDescent="0.2">
      <c r="A1468" s="258">
        <f>'Resultaat 6'!B81</f>
        <v>0</v>
      </c>
      <c r="B1468" s="138" t="str">
        <f>IFERROR(VLOOKUP(C1468,Deelnemersoverzicht!$C$16:$G$66,6,0),"")</f>
        <v/>
      </c>
      <c r="C1468" s="138">
        <f>'Resultaat 6'!C81</f>
        <v>0</v>
      </c>
      <c r="D1468" s="247">
        <f>'Resultaat 6'!K81</f>
        <v>0</v>
      </c>
      <c r="E1468" s="248">
        <f>'Resultaat 6'!L81</f>
        <v>0</v>
      </c>
      <c r="F1468" s="138" t="s">
        <v>0</v>
      </c>
      <c r="G1468" s="247">
        <f ca="1">VLOOKUP(C1468,Financiering!$AO$7:$AS$57,5,0)*E1468</f>
        <v>0</v>
      </c>
      <c r="H1468" s="249" t="str">
        <f t="shared" si="22"/>
        <v/>
      </c>
      <c r="I1468" s="136" t="str">
        <f>'Resultaat 6'!$B$2</f>
        <v>Resultaat 6</v>
      </c>
      <c r="J1468" s="138" t="str">
        <f>Deelnemersoverzicht!$C$6</f>
        <v>[wordt door RVO ingevuld]</v>
      </c>
      <c r="K1468" s="259">
        <f>Deelnemersoverzicht!$C$9</f>
        <v>0</v>
      </c>
    </row>
    <row r="1469" spans="1:11" x14ac:dyDescent="0.2">
      <c r="A1469" s="258">
        <f>'Resultaat 6'!B82</f>
        <v>0</v>
      </c>
      <c r="B1469" s="138" t="str">
        <f>IFERROR(VLOOKUP(C1469,Deelnemersoverzicht!$C$16:$G$66,6,0),"")</f>
        <v/>
      </c>
      <c r="C1469" s="138">
        <f>'Resultaat 6'!C82</f>
        <v>0</v>
      </c>
      <c r="D1469" s="247">
        <f>'Resultaat 6'!K82</f>
        <v>0</v>
      </c>
      <c r="E1469" s="248">
        <f>'Resultaat 6'!L82</f>
        <v>0</v>
      </c>
      <c r="F1469" s="138" t="s">
        <v>0</v>
      </c>
      <c r="G1469" s="247">
        <f ca="1">VLOOKUP(C1469,Financiering!$AO$7:$AS$57,5,0)*E1469</f>
        <v>0</v>
      </c>
      <c r="H1469" s="249" t="str">
        <f t="shared" si="22"/>
        <v/>
      </c>
      <c r="I1469" s="136" t="str">
        <f>'Resultaat 6'!$B$2</f>
        <v>Resultaat 6</v>
      </c>
      <c r="J1469" s="138" t="str">
        <f>Deelnemersoverzicht!$C$6</f>
        <v>[wordt door RVO ingevuld]</v>
      </c>
      <c r="K1469" s="259">
        <f>Deelnemersoverzicht!$C$9</f>
        <v>0</v>
      </c>
    </row>
    <row r="1470" spans="1:11" x14ac:dyDescent="0.2">
      <c r="A1470" s="258">
        <f>'Resultaat 6'!B83</f>
        <v>0</v>
      </c>
      <c r="B1470" s="138" t="str">
        <f>IFERROR(VLOOKUP(C1470,Deelnemersoverzicht!$C$16:$G$66,6,0),"")</f>
        <v/>
      </c>
      <c r="C1470" s="138">
        <f>'Resultaat 6'!C83</f>
        <v>0</v>
      </c>
      <c r="D1470" s="247">
        <f>'Resultaat 6'!K83</f>
        <v>0</v>
      </c>
      <c r="E1470" s="248">
        <f>'Resultaat 6'!L83</f>
        <v>0</v>
      </c>
      <c r="F1470" s="138" t="s">
        <v>0</v>
      </c>
      <c r="G1470" s="247">
        <f ca="1">VLOOKUP(C1470,Financiering!$AO$7:$AS$57,5,0)*E1470</f>
        <v>0</v>
      </c>
      <c r="H1470" s="249" t="str">
        <f t="shared" si="22"/>
        <v/>
      </c>
      <c r="I1470" s="136" t="str">
        <f>'Resultaat 6'!$B$2</f>
        <v>Resultaat 6</v>
      </c>
      <c r="J1470" s="138" t="str">
        <f>Deelnemersoverzicht!$C$6</f>
        <v>[wordt door RVO ingevuld]</v>
      </c>
      <c r="K1470" s="259">
        <f>Deelnemersoverzicht!$C$9</f>
        <v>0</v>
      </c>
    </row>
    <row r="1471" spans="1:11" x14ac:dyDescent="0.2">
      <c r="A1471" s="258">
        <f>'Resultaat 6'!B84</f>
        <v>0</v>
      </c>
      <c r="B1471" s="138" t="str">
        <f>IFERROR(VLOOKUP(C1471,Deelnemersoverzicht!$C$16:$G$66,6,0),"")</f>
        <v/>
      </c>
      <c r="C1471" s="138">
        <f>'Resultaat 6'!C84</f>
        <v>0</v>
      </c>
      <c r="D1471" s="247">
        <f>'Resultaat 6'!K84</f>
        <v>0</v>
      </c>
      <c r="E1471" s="248">
        <f>'Resultaat 6'!L84</f>
        <v>0</v>
      </c>
      <c r="F1471" s="138" t="s">
        <v>0</v>
      </c>
      <c r="G1471" s="247">
        <f ca="1">VLOOKUP(C1471,Financiering!$AO$7:$AS$57,5,0)*E1471</f>
        <v>0</v>
      </c>
      <c r="H1471" s="249" t="str">
        <f t="shared" si="22"/>
        <v/>
      </c>
      <c r="I1471" s="136" t="str">
        <f>'Resultaat 6'!$B$2</f>
        <v>Resultaat 6</v>
      </c>
      <c r="J1471" s="138" t="str">
        <f>Deelnemersoverzicht!$C$6</f>
        <v>[wordt door RVO ingevuld]</v>
      </c>
      <c r="K1471" s="259">
        <f>Deelnemersoverzicht!$C$9</f>
        <v>0</v>
      </c>
    </row>
    <row r="1472" spans="1:11" x14ac:dyDescent="0.2">
      <c r="A1472" s="258">
        <f>'Resultaat 6'!B85</f>
        <v>0</v>
      </c>
      <c r="B1472" s="138" t="str">
        <f>IFERROR(VLOOKUP(C1472,Deelnemersoverzicht!$C$16:$G$66,6,0),"")</f>
        <v/>
      </c>
      <c r="C1472" s="138">
        <f>'Resultaat 6'!C85</f>
        <v>0</v>
      </c>
      <c r="D1472" s="247">
        <f>'Resultaat 6'!K85</f>
        <v>0</v>
      </c>
      <c r="E1472" s="248">
        <f>'Resultaat 6'!L85</f>
        <v>0</v>
      </c>
      <c r="F1472" s="138" t="s">
        <v>0</v>
      </c>
      <c r="G1472" s="247">
        <f ca="1">VLOOKUP(C1472,Financiering!$AO$7:$AS$57,5,0)*E1472</f>
        <v>0</v>
      </c>
      <c r="H1472" s="249" t="str">
        <f t="shared" si="22"/>
        <v/>
      </c>
      <c r="I1472" s="136" t="str">
        <f>'Resultaat 6'!$B$2</f>
        <v>Resultaat 6</v>
      </c>
      <c r="J1472" s="138" t="str">
        <f>Deelnemersoverzicht!$C$6</f>
        <v>[wordt door RVO ingevuld]</v>
      </c>
      <c r="K1472" s="259">
        <f>Deelnemersoverzicht!$C$9</f>
        <v>0</v>
      </c>
    </row>
    <row r="1473" spans="1:11" x14ac:dyDescent="0.2">
      <c r="A1473" s="258">
        <f>'Resultaat 6'!B86</f>
        <v>0</v>
      </c>
      <c r="B1473" s="138" t="str">
        <f>IFERROR(VLOOKUP(C1473,Deelnemersoverzicht!$C$16:$G$66,6,0),"")</f>
        <v/>
      </c>
      <c r="C1473" s="138">
        <f>'Resultaat 6'!C86</f>
        <v>0</v>
      </c>
      <c r="D1473" s="247">
        <f>'Resultaat 6'!K86</f>
        <v>0</v>
      </c>
      <c r="E1473" s="248">
        <f>'Resultaat 6'!L86</f>
        <v>0</v>
      </c>
      <c r="F1473" s="138" t="s">
        <v>0</v>
      </c>
      <c r="G1473" s="247">
        <f ca="1">VLOOKUP(C1473,Financiering!$AO$7:$AS$57,5,0)*E1473</f>
        <v>0</v>
      </c>
      <c r="H1473" s="249" t="str">
        <f t="shared" si="22"/>
        <v/>
      </c>
      <c r="I1473" s="136" t="str">
        <f>'Resultaat 6'!$B$2</f>
        <v>Resultaat 6</v>
      </c>
      <c r="J1473" s="138" t="str">
        <f>Deelnemersoverzicht!$C$6</f>
        <v>[wordt door RVO ingevuld]</v>
      </c>
      <c r="K1473" s="259">
        <f>Deelnemersoverzicht!$C$9</f>
        <v>0</v>
      </c>
    </row>
    <row r="1474" spans="1:11" x14ac:dyDescent="0.2">
      <c r="A1474" s="258">
        <f>'Resultaat 6'!B87</f>
        <v>0</v>
      </c>
      <c r="B1474" s="138" t="str">
        <f>IFERROR(VLOOKUP(C1474,Deelnemersoverzicht!$C$16:$G$66,6,0),"")</f>
        <v/>
      </c>
      <c r="C1474" s="138">
        <f>'Resultaat 6'!C87</f>
        <v>0</v>
      </c>
      <c r="D1474" s="247">
        <f>'Resultaat 6'!K87</f>
        <v>0</v>
      </c>
      <c r="E1474" s="248">
        <f>'Resultaat 6'!L87</f>
        <v>0</v>
      </c>
      <c r="F1474" s="138" t="s">
        <v>0</v>
      </c>
      <c r="G1474" s="247">
        <f ca="1">VLOOKUP(C1474,Financiering!$AO$7:$AS$57,5,0)*E1474</f>
        <v>0</v>
      </c>
      <c r="H1474" s="249" t="str">
        <f t="shared" ref="H1474:H1537" si="23">IFERROR((HLOOKUP(D1474,$O$1:$R$52,VLOOKUP(C1474,$M$2:$R$52,2,0)+1,0)*E1474),"")</f>
        <v/>
      </c>
      <c r="I1474" s="136" t="str">
        <f>'Resultaat 6'!$B$2</f>
        <v>Resultaat 6</v>
      </c>
      <c r="J1474" s="138" t="str">
        <f>Deelnemersoverzicht!$C$6</f>
        <v>[wordt door RVO ingevuld]</v>
      </c>
      <c r="K1474" s="259">
        <f>Deelnemersoverzicht!$C$9</f>
        <v>0</v>
      </c>
    </row>
    <row r="1475" spans="1:11" x14ac:dyDescent="0.2">
      <c r="A1475" s="258">
        <f>'Resultaat 6'!B88</f>
        <v>0</v>
      </c>
      <c r="B1475" s="138" t="str">
        <f>IFERROR(VLOOKUP(C1475,Deelnemersoverzicht!$C$16:$G$66,6,0),"")</f>
        <v/>
      </c>
      <c r="C1475" s="138">
        <f>'Resultaat 6'!C88</f>
        <v>0</v>
      </c>
      <c r="D1475" s="247">
        <f>'Resultaat 6'!K88</f>
        <v>0</v>
      </c>
      <c r="E1475" s="248">
        <f>'Resultaat 6'!L88</f>
        <v>0</v>
      </c>
      <c r="F1475" s="138" t="s">
        <v>0</v>
      </c>
      <c r="G1475" s="247">
        <f ca="1">VLOOKUP(C1475,Financiering!$AO$7:$AS$57,5,0)*E1475</f>
        <v>0</v>
      </c>
      <c r="H1475" s="249" t="str">
        <f t="shared" si="23"/>
        <v/>
      </c>
      <c r="I1475" s="136" t="str">
        <f>'Resultaat 6'!$B$2</f>
        <v>Resultaat 6</v>
      </c>
      <c r="J1475" s="138" t="str">
        <f>Deelnemersoverzicht!$C$6</f>
        <v>[wordt door RVO ingevuld]</v>
      </c>
      <c r="K1475" s="259">
        <f>Deelnemersoverzicht!$C$9</f>
        <v>0</v>
      </c>
    </row>
    <row r="1476" spans="1:11" x14ac:dyDescent="0.2">
      <c r="A1476" s="258">
        <f>'Resultaat 6'!B89</f>
        <v>0</v>
      </c>
      <c r="B1476" s="138" t="str">
        <f>IFERROR(VLOOKUP(C1476,Deelnemersoverzicht!$C$16:$G$66,6,0),"")</f>
        <v/>
      </c>
      <c r="C1476" s="138">
        <f>'Resultaat 6'!C89</f>
        <v>0</v>
      </c>
      <c r="D1476" s="247">
        <f>'Resultaat 6'!K89</f>
        <v>0</v>
      </c>
      <c r="E1476" s="248">
        <f>'Resultaat 6'!L89</f>
        <v>0</v>
      </c>
      <c r="F1476" s="138" t="s">
        <v>0</v>
      </c>
      <c r="G1476" s="247">
        <f ca="1">VLOOKUP(C1476,Financiering!$AO$7:$AS$57,5,0)*E1476</f>
        <v>0</v>
      </c>
      <c r="H1476" s="249" t="str">
        <f t="shared" si="23"/>
        <v/>
      </c>
      <c r="I1476" s="136" t="str">
        <f>'Resultaat 6'!$B$2</f>
        <v>Resultaat 6</v>
      </c>
      <c r="J1476" s="138" t="str">
        <f>Deelnemersoverzicht!$C$6</f>
        <v>[wordt door RVO ingevuld]</v>
      </c>
      <c r="K1476" s="259">
        <f>Deelnemersoverzicht!$C$9</f>
        <v>0</v>
      </c>
    </row>
    <row r="1477" spans="1:11" x14ac:dyDescent="0.2">
      <c r="A1477" s="258">
        <f>'Resultaat 6'!B96</f>
        <v>0</v>
      </c>
      <c r="B1477" s="138" t="str">
        <f>IFERROR(VLOOKUP(C1477,Deelnemersoverzicht!$C$16:$G$66,6,0),"")</f>
        <v/>
      </c>
      <c r="C1477" s="138">
        <f>'Resultaat 6'!C96</f>
        <v>0</v>
      </c>
      <c r="D1477" s="247">
        <f>'Resultaat 6'!K96</f>
        <v>0</v>
      </c>
      <c r="E1477" s="248">
        <f>'Resultaat 6'!L96</f>
        <v>0</v>
      </c>
      <c r="F1477" s="138" t="s">
        <v>265</v>
      </c>
      <c r="G1477" s="247">
        <f ca="1">VLOOKUP(C1477,Financiering!$AO$7:$AS$57,5,0)*E1477</f>
        <v>0</v>
      </c>
      <c r="H1477" s="249" t="str">
        <f t="shared" si="23"/>
        <v/>
      </c>
      <c r="I1477" s="136" t="str">
        <f>'Resultaat 6'!$B$2</f>
        <v>Resultaat 6</v>
      </c>
      <c r="J1477" s="138" t="str">
        <f>Deelnemersoverzicht!$C$6</f>
        <v>[wordt door RVO ingevuld]</v>
      </c>
      <c r="K1477" s="259">
        <f>Deelnemersoverzicht!$C$9</f>
        <v>0</v>
      </c>
    </row>
    <row r="1478" spans="1:11" x14ac:dyDescent="0.2">
      <c r="A1478" s="258">
        <f>'Resultaat 6'!B97</f>
        <v>0</v>
      </c>
      <c r="B1478" s="138" t="str">
        <f>IFERROR(VLOOKUP(C1478,Deelnemersoverzicht!$C$16:$G$66,6,0),"")</f>
        <v/>
      </c>
      <c r="C1478" s="138">
        <f>'Resultaat 6'!C97</f>
        <v>0</v>
      </c>
      <c r="D1478" s="247">
        <f>'Resultaat 6'!K97</f>
        <v>0</v>
      </c>
      <c r="E1478" s="248">
        <f>'Resultaat 6'!L97</f>
        <v>0</v>
      </c>
      <c r="F1478" s="138" t="s">
        <v>265</v>
      </c>
      <c r="G1478" s="247">
        <f ca="1">VLOOKUP(C1478,Financiering!$AO$7:$AS$57,5,0)*E1478</f>
        <v>0</v>
      </c>
      <c r="H1478" s="249" t="str">
        <f t="shared" si="23"/>
        <v/>
      </c>
      <c r="I1478" s="136" t="str">
        <f>'Resultaat 6'!$B$2</f>
        <v>Resultaat 6</v>
      </c>
      <c r="J1478" s="138" t="str">
        <f>Deelnemersoverzicht!$C$6</f>
        <v>[wordt door RVO ingevuld]</v>
      </c>
      <c r="K1478" s="259">
        <f>Deelnemersoverzicht!$C$9</f>
        <v>0</v>
      </c>
    </row>
    <row r="1479" spans="1:11" x14ac:dyDescent="0.2">
      <c r="A1479" s="258">
        <f>'Resultaat 6'!B98</f>
        <v>0</v>
      </c>
      <c r="B1479" s="138" t="str">
        <f>IFERROR(VLOOKUP(C1479,Deelnemersoverzicht!$C$16:$G$66,6,0),"")</f>
        <v/>
      </c>
      <c r="C1479" s="138">
        <f>'Resultaat 6'!C98</f>
        <v>0</v>
      </c>
      <c r="D1479" s="247">
        <f>'Resultaat 6'!K98</f>
        <v>0</v>
      </c>
      <c r="E1479" s="248">
        <f>'Resultaat 6'!L98</f>
        <v>0</v>
      </c>
      <c r="F1479" s="138" t="s">
        <v>265</v>
      </c>
      <c r="G1479" s="247">
        <f ca="1">VLOOKUP(C1479,Financiering!$AO$7:$AS$57,5,0)*E1479</f>
        <v>0</v>
      </c>
      <c r="H1479" s="249" t="str">
        <f t="shared" si="23"/>
        <v/>
      </c>
      <c r="I1479" s="136" t="str">
        <f>'Resultaat 6'!$B$2</f>
        <v>Resultaat 6</v>
      </c>
      <c r="J1479" s="138" t="str">
        <f>Deelnemersoverzicht!$C$6</f>
        <v>[wordt door RVO ingevuld]</v>
      </c>
      <c r="K1479" s="259">
        <f>Deelnemersoverzicht!$C$9</f>
        <v>0</v>
      </c>
    </row>
    <row r="1480" spans="1:11" x14ac:dyDescent="0.2">
      <c r="A1480" s="258">
        <f>'Resultaat 6'!B99</f>
        <v>0</v>
      </c>
      <c r="B1480" s="138" t="str">
        <f>IFERROR(VLOOKUP(C1480,Deelnemersoverzicht!$C$16:$G$66,6,0),"")</f>
        <v/>
      </c>
      <c r="C1480" s="138">
        <f>'Resultaat 6'!C99</f>
        <v>0</v>
      </c>
      <c r="D1480" s="247">
        <f>'Resultaat 6'!K99</f>
        <v>0</v>
      </c>
      <c r="E1480" s="248">
        <f>'Resultaat 6'!L99</f>
        <v>0</v>
      </c>
      <c r="F1480" s="138" t="s">
        <v>265</v>
      </c>
      <c r="G1480" s="247">
        <f ca="1">VLOOKUP(C1480,Financiering!$AO$7:$AS$57,5,0)*E1480</f>
        <v>0</v>
      </c>
      <c r="H1480" s="249" t="str">
        <f t="shared" si="23"/>
        <v/>
      </c>
      <c r="I1480" s="136" t="str">
        <f>'Resultaat 6'!$B$2</f>
        <v>Resultaat 6</v>
      </c>
      <c r="J1480" s="138" t="str">
        <f>Deelnemersoverzicht!$C$6</f>
        <v>[wordt door RVO ingevuld]</v>
      </c>
      <c r="K1480" s="259">
        <f>Deelnemersoverzicht!$C$9</f>
        <v>0</v>
      </c>
    </row>
    <row r="1481" spans="1:11" x14ac:dyDescent="0.2">
      <c r="A1481" s="258">
        <f>'Resultaat 6'!B100</f>
        <v>0</v>
      </c>
      <c r="B1481" s="138" t="str">
        <f>IFERROR(VLOOKUP(C1481,Deelnemersoverzicht!$C$16:$G$66,6,0),"")</f>
        <v/>
      </c>
      <c r="C1481" s="138">
        <f>'Resultaat 6'!C100</f>
        <v>0</v>
      </c>
      <c r="D1481" s="247">
        <f>'Resultaat 6'!K100</f>
        <v>0</v>
      </c>
      <c r="E1481" s="248">
        <f>'Resultaat 6'!L100</f>
        <v>0</v>
      </c>
      <c r="F1481" s="138" t="s">
        <v>265</v>
      </c>
      <c r="G1481" s="247">
        <f ca="1">VLOOKUP(C1481,Financiering!$AO$7:$AS$57,5,0)*E1481</f>
        <v>0</v>
      </c>
      <c r="H1481" s="249" t="str">
        <f t="shared" si="23"/>
        <v/>
      </c>
      <c r="I1481" s="136" t="str">
        <f>'Resultaat 6'!$B$2</f>
        <v>Resultaat 6</v>
      </c>
      <c r="J1481" s="138" t="str">
        <f>Deelnemersoverzicht!$C$6</f>
        <v>[wordt door RVO ingevuld]</v>
      </c>
      <c r="K1481" s="259">
        <f>Deelnemersoverzicht!$C$9</f>
        <v>0</v>
      </c>
    </row>
    <row r="1482" spans="1:11" x14ac:dyDescent="0.2">
      <c r="A1482" s="258">
        <f>'Resultaat 6'!B101</f>
        <v>0</v>
      </c>
      <c r="B1482" s="138" t="str">
        <f>IFERROR(VLOOKUP(C1482,Deelnemersoverzicht!$C$16:$G$66,6,0),"")</f>
        <v/>
      </c>
      <c r="C1482" s="138">
        <f>'Resultaat 6'!C101</f>
        <v>0</v>
      </c>
      <c r="D1482" s="247">
        <f>'Resultaat 6'!K101</f>
        <v>0</v>
      </c>
      <c r="E1482" s="248">
        <f>'Resultaat 6'!L101</f>
        <v>0</v>
      </c>
      <c r="F1482" s="138" t="s">
        <v>265</v>
      </c>
      <c r="G1482" s="247">
        <f ca="1">VLOOKUP(C1482,Financiering!$AO$7:$AS$57,5,0)*E1482</f>
        <v>0</v>
      </c>
      <c r="H1482" s="249" t="str">
        <f t="shared" si="23"/>
        <v/>
      </c>
      <c r="I1482" s="136" t="str">
        <f>'Resultaat 6'!$B$2</f>
        <v>Resultaat 6</v>
      </c>
      <c r="J1482" s="138" t="str">
        <f>Deelnemersoverzicht!$C$6</f>
        <v>[wordt door RVO ingevuld]</v>
      </c>
      <c r="K1482" s="259">
        <f>Deelnemersoverzicht!$C$9</f>
        <v>0</v>
      </c>
    </row>
    <row r="1483" spans="1:11" x14ac:dyDescent="0.2">
      <c r="A1483" s="258">
        <f>'Resultaat 6'!B102</f>
        <v>0</v>
      </c>
      <c r="B1483" s="138" t="str">
        <f>IFERROR(VLOOKUP(C1483,Deelnemersoverzicht!$C$16:$G$66,6,0),"")</f>
        <v/>
      </c>
      <c r="C1483" s="138">
        <f>'Resultaat 6'!C102</f>
        <v>0</v>
      </c>
      <c r="D1483" s="247">
        <f>'Resultaat 6'!K102</f>
        <v>0</v>
      </c>
      <c r="E1483" s="248">
        <f>'Resultaat 6'!L102</f>
        <v>0</v>
      </c>
      <c r="F1483" s="138" t="s">
        <v>265</v>
      </c>
      <c r="G1483" s="247">
        <f ca="1">VLOOKUP(C1483,Financiering!$AO$7:$AS$57,5,0)*E1483</f>
        <v>0</v>
      </c>
      <c r="H1483" s="249" t="str">
        <f t="shared" si="23"/>
        <v/>
      </c>
      <c r="I1483" s="136" t="str">
        <f>'Resultaat 6'!$B$2</f>
        <v>Resultaat 6</v>
      </c>
      <c r="J1483" s="138" t="str">
        <f>Deelnemersoverzicht!$C$6</f>
        <v>[wordt door RVO ingevuld]</v>
      </c>
      <c r="K1483" s="259">
        <f>Deelnemersoverzicht!$C$9</f>
        <v>0</v>
      </c>
    </row>
    <row r="1484" spans="1:11" x14ac:dyDescent="0.2">
      <c r="A1484" s="258">
        <f>'Resultaat 6'!B103</f>
        <v>0</v>
      </c>
      <c r="B1484" s="138" t="str">
        <f>IFERROR(VLOOKUP(C1484,Deelnemersoverzicht!$C$16:$G$66,6,0),"")</f>
        <v/>
      </c>
      <c r="C1484" s="138">
        <f>'Resultaat 6'!C103</f>
        <v>0</v>
      </c>
      <c r="D1484" s="247">
        <f>'Resultaat 6'!K103</f>
        <v>0</v>
      </c>
      <c r="E1484" s="248">
        <f>'Resultaat 6'!L103</f>
        <v>0</v>
      </c>
      <c r="F1484" s="138" t="s">
        <v>265</v>
      </c>
      <c r="G1484" s="247">
        <f ca="1">VLOOKUP(C1484,Financiering!$AO$7:$AS$57,5,0)*E1484</f>
        <v>0</v>
      </c>
      <c r="H1484" s="249" t="str">
        <f t="shared" si="23"/>
        <v/>
      </c>
      <c r="I1484" s="136" t="str">
        <f>'Resultaat 6'!$B$2</f>
        <v>Resultaat 6</v>
      </c>
      <c r="J1484" s="138" t="str">
        <f>Deelnemersoverzicht!$C$6</f>
        <v>[wordt door RVO ingevuld]</v>
      </c>
      <c r="K1484" s="259">
        <f>Deelnemersoverzicht!$C$9</f>
        <v>0</v>
      </c>
    </row>
    <row r="1485" spans="1:11" x14ac:dyDescent="0.2">
      <c r="A1485" s="258">
        <f>'Resultaat 6'!B104</f>
        <v>0</v>
      </c>
      <c r="B1485" s="138" t="str">
        <f>IFERROR(VLOOKUP(C1485,Deelnemersoverzicht!$C$16:$G$66,6,0),"")</f>
        <v/>
      </c>
      <c r="C1485" s="138">
        <f>'Resultaat 6'!C104</f>
        <v>0</v>
      </c>
      <c r="D1485" s="247">
        <f>'Resultaat 6'!K104</f>
        <v>0</v>
      </c>
      <c r="E1485" s="248">
        <f>'Resultaat 6'!L104</f>
        <v>0</v>
      </c>
      <c r="F1485" s="138" t="s">
        <v>265</v>
      </c>
      <c r="G1485" s="247">
        <f ca="1">VLOOKUP(C1485,Financiering!$AO$7:$AS$57,5,0)*E1485</f>
        <v>0</v>
      </c>
      <c r="H1485" s="249" t="str">
        <f t="shared" si="23"/>
        <v/>
      </c>
      <c r="I1485" s="136" t="str">
        <f>'Resultaat 6'!$B$2</f>
        <v>Resultaat 6</v>
      </c>
      <c r="J1485" s="138" t="str">
        <f>Deelnemersoverzicht!$C$6</f>
        <v>[wordt door RVO ingevuld]</v>
      </c>
      <c r="K1485" s="259">
        <f>Deelnemersoverzicht!$C$9</f>
        <v>0</v>
      </c>
    </row>
    <row r="1486" spans="1:11" x14ac:dyDescent="0.2">
      <c r="A1486" s="258">
        <f>'Resultaat 6'!B105</f>
        <v>0</v>
      </c>
      <c r="B1486" s="138" t="str">
        <f>IFERROR(VLOOKUP(C1486,Deelnemersoverzicht!$C$16:$G$66,6,0),"")</f>
        <v/>
      </c>
      <c r="C1486" s="138">
        <f>'Resultaat 6'!C105</f>
        <v>0</v>
      </c>
      <c r="D1486" s="247">
        <f>'Resultaat 6'!K105</f>
        <v>0</v>
      </c>
      <c r="E1486" s="248">
        <f>'Resultaat 6'!L105</f>
        <v>0</v>
      </c>
      <c r="F1486" s="138" t="s">
        <v>265</v>
      </c>
      <c r="G1486" s="247">
        <f ca="1">VLOOKUP(C1486,Financiering!$AO$7:$AS$57,5,0)*E1486</f>
        <v>0</v>
      </c>
      <c r="H1486" s="249" t="str">
        <f t="shared" si="23"/>
        <v/>
      </c>
      <c r="I1486" s="136" t="str">
        <f>'Resultaat 6'!$B$2</f>
        <v>Resultaat 6</v>
      </c>
      <c r="J1486" s="138" t="str">
        <f>Deelnemersoverzicht!$C$6</f>
        <v>[wordt door RVO ingevuld]</v>
      </c>
      <c r="K1486" s="259">
        <f>Deelnemersoverzicht!$C$9</f>
        <v>0</v>
      </c>
    </row>
    <row r="1487" spans="1:11" x14ac:dyDescent="0.2">
      <c r="A1487" s="258">
        <f>'Resultaat 6'!B106</f>
        <v>0</v>
      </c>
      <c r="B1487" s="138" t="str">
        <f>IFERROR(VLOOKUP(C1487,Deelnemersoverzicht!$C$16:$G$66,6,0),"")</f>
        <v/>
      </c>
      <c r="C1487" s="138">
        <f>'Resultaat 6'!C106</f>
        <v>0</v>
      </c>
      <c r="D1487" s="247">
        <f>'Resultaat 6'!K106</f>
        <v>0</v>
      </c>
      <c r="E1487" s="248">
        <f>'Resultaat 6'!L106</f>
        <v>0</v>
      </c>
      <c r="F1487" s="138" t="s">
        <v>265</v>
      </c>
      <c r="G1487" s="247">
        <f ca="1">VLOOKUP(C1487,Financiering!$AO$7:$AS$57,5,0)*E1487</f>
        <v>0</v>
      </c>
      <c r="H1487" s="249" t="str">
        <f t="shared" si="23"/>
        <v/>
      </c>
      <c r="I1487" s="136" t="str">
        <f>'Resultaat 6'!$B$2</f>
        <v>Resultaat 6</v>
      </c>
      <c r="J1487" s="138" t="str">
        <f>Deelnemersoverzicht!$C$6</f>
        <v>[wordt door RVO ingevuld]</v>
      </c>
      <c r="K1487" s="259">
        <f>Deelnemersoverzicht!$C$9</f>
        <v>0</v>
      </c>
    </row>
    <row r="1488" spans="1:11" x14ac:dyDescent="0.2">
      <c r="A1488" s="258">
        <f>'Resultaat 6'!B107</f>
        <v>0</v>
      </c>
      <c r="B1488" s="138" t="str">
        <f>IFERROR(VLOOKUP(C1488,Deelnemersoverzicht!$C$16:$G$66,6,0),"")</f>
        <v/>
      </c>
      <c r="C1488" s="138">
        <f>'Resultaat 6'!C107</f>
        <v>0</v>
      </c>
      <c r="D1488" s="247">
        <f>'Resultaat 6'!K107</f>
        <v>0</v>
      </c>
      <c r="E1488" s="248">
        <f>'Resultaat 6'!L107</f>
        <v>0</v>
      </c>
      <c r="F1488" s="138" t="s">
        <v>265</v>
      </c>
      <c r="G1488" s="247">
        <f ca="1">VLOOKUP(C1488,Financiering!$AO$7:$AS$57,5,0)*E1488</f>
        <v>0</v>
      </c>
      <c r="H1488" s="249" t="str">
        <f t="shared" si="23"/>
        <v/>
      </c>
      <c r="I1488" s="136" t="str">
        <f>'Resultaat 6'!$B$2</f>
        <v>Resultaat 6</v>
      </c>
      <c r="J1488" s="138" t="str">
        <f>Deelnemersoverzicht!$C$6</f>
        <v>[wordt door RVO ingevuld]</v>
      </c>
      <c r="K1488" s="259">
        <f>Deelnemersoverzicht!$C$9</f>
        <v>0</v>
      </c>
    </row>
    <row r="1489" spans="1:11" x14ac:dyDescent="0.2">
      <c r="A1489" s="258">
        <f>'Resultaat 6'!B108</f>
        <v>0</v>
      </c>
      <c r="B1489" s="138" t="str">
        <f>IFERROR(VLOOKUP(C1489,Deelnemersoverzicht!$C$16:$G$66,6,0),"")</f>
        <v/>
      </c>
      <c r="C1489" s="138">
        <f>'Resultaat 6'!C108</f>
        <v>0</v>
      </c>
      <c r="D1489" s="247">
        <f>'Resultaat 6'!K108</f>
        <v>0</v>
      </c>
      <c r="E1489" s="248">
        <f>'Resultaat 6'!L108</f>
        <v>0</v>
      </c>
      <c r="F1489" s="138" t="s">
        <v>265</v>
      </c>
      <c r="G1489" s="247">
        <f ca="1">VLOOKUP(C1489,Financiering!$AO$7:$AS$57,5,0)*E1489</f>
        <v>0</v>
      </c>
      <c r="H1489" s="249" t="str">
        <f t="shared" si="23"/>
        <v/>
      </c>
      <c r="I1489" s="136" t="str">
        <f>'Resultaat 6'!$B$2</f>
        <v>Resultaat 6</v>
      </c>
      <c r="J1489" s="138" t="str">
        <f>Deelnemersoverzicht!$C$6</f>
        <v>[wordt door RVO ingevuld]</v>
      </c>
      <c r="K1489" s="259">
        <f>Deelnemersoverzicht!$C$9</f>
        <v>0</v>
      </c>
    </row>
    <row r="1490" spans="1:11" x14ac:dyDescent="0.2">
      <c r="A1490" s="258">
        <f>'Resultaat 6'!B109</f>
        <v>0</v>
      </c>
      <c r="B1490" s="138" t="str">
        <f>IFERROR(VLOOKUP(C1490,Deelnemersoverzicht!$C$16:$G$66,6,0),"")</f>
        <v/>
      </c>
      <c r="C1490" s="138">
        <f>'Resultaat 6'!C109</f>
        <v>0</v>
      </c>
      <c r="D1490" s="247">
        <f>'Resultaat 6'!K109</f>
        <v>0</v>
      </c>
      <c r="E1490" s="248">
        <f>'Resultaat 6'!L109</f>
        <v>0</v>
      </c>
      <c r="F1490" s="138" t="s">
        <v>265</v>
      </c>
      <c r="G1490" s="247">
        <f ca="1">VLOOKUP(C1490,Financiering!$AO$7:$AS$57,5,0)*E1490</f>
        <v>0</v>
      </c>
      <c r="H1490" s="249" t="str">
        <f t="shared" si="23"/>
        <v/>
      </c>
      <c r="I1490" s="136" t="str">
        <f>'Resultaat 6'!$B$2</f>
        <v>Resultaat 6</v>
      </c>
      <c r="J1490" s="138" t="str">
        <f>Deelnemersoverzicht!$C$6</f>
        <v>[wordt door RVO ingevuld]</v>
      </c>
      <c r="K1490" s="259">
        <f>Deelnemersoverzicht!$C$9</f>
        <v>0</v>
      </c>
    </row>
    <row r="1491" spans="1:11" x14ac:dyDescent="0.2">
      <c r="A1491" s="258">
        <f>'Resultaat 6'!B110</f>
        <v>0</v>
      </c>
      <c r="B1491" s="138" t="str">
        <f>IFERROR(VLOOKUP(C1491,Deelnemersoverzicht!$C$16:$G$66,6,0),"")</f>
        <v/>
      </c>
      <c r="C1491" s="138">
        <f>'Resultaat 6'!C110</f>
        <v>0</v>
      </c>
      <c r="D1491" s="247">
        <f>'Resultaat 6'!K110</f>
        <v>0</v>
      </c>
      <c r="E1491" s="248">
        <f>'Resultaat 6'!L110</f>
        <v>0</v>
      </c>
      <c r="F1491" s="138" t="s">
        <v>265</v>
      </c>
      <c r="G1491" s="247">
        <f ca="1">VLOOKUP(C1491,Financiering!$AO$7:$AS$57,5,0)*E1491</f>
        <v>0</v>
      </c>
      <c r="H1491" s="249" t="str">
        <f t="shared" si="23"/>
        <v/>
      </c>
      <c r="I1491" s="136" t="str">
        <f>'Resultaat 6'!$B$2</f>
        <v>Resultaat 6</v>
      </c>
      <c r="J1491" s="138" t="str">
        <f>Deelnemersoverzicht!$C$6</f>
        <v>[wordt door RVO ingevuld]</v>
      </c>
      <c r="K1491" s="259">
        <f>Deelnemersoverzicht!$C$9</f>
        <v>0</v>
      </c>
    </row>
    <row r="1492" spans="1:11" x14ac:dyDescent="0.2">
      <c r="A1492" s="258">
        <f>'Resultaat 6'!B111</f>
        <v>0</v>
      </c>
      <c r="B1492" s="138" t="str">
        <f>IFERROR(VLOOKUP(C1492,Deelnemersoverzicht!$C$16:$G$66,6,0),"")</f>
        <v/>
      </c>
      <c r="C1492" s="138">
        <f>'Resultaat 6'!C111</f>
        <v>0</v>
      </c>
      <c r="D1492" s="247">
        <f>'Resultaat 6'!K111</f>
        <v>0</v>
      </c>
      <c r="E1492" s="248">
        <f>'Resultaat 6'!L111</f>
        <v>0</v>
      </c>
      <c r="F1492" s="138" t="s">
        <v>265</v>
      </c>
      <c r="G1492" s="247">
        <f ca="1">VLOOKUP(C1492,Financiering!$AO$7:$AS$57,5,0)*E1492</f>
        <v>0</v>
      </c>
      <c r="H1492" s="249" t="str">
        <f t="shared" si="23"/>
        <v/>
      </c>
      <c r="I1492" s="136" t="str">
        <f>'Resultaat 6'!$B$2</f>
        <v>Resultaat 6</v>
      </c>
      <c r="J1492" s="138" t="str">
        <f>Deelnemersoverzicht!$C$6</f>
        <v>[wordt door RVO ingevuld]</v>
      </c>
      <c r="K1492" s="259">
        <f>Deelnemersoverzicht!$C$9</f>
        <v>0</v>
      </c>
    </row>
    <row r="1493" spans="1:11" x14ac:dyDescent="0.2">
      <c r="A1493" s="258">
        <f>'Resultaat 6'!B112</f>
        <v>0</v>
      </c>
      <c r="B1493" s="138" t="str">
        <f>IFERROR(VLOOKUP(C1493,Deelnemersoverzicht!$C$16:$G$66,6,0),"")</f>
        <v/>
      </c>
      <c r="C1493" s="138">
        <f>'Resultaat 6'!C112</f>
        <v>0</v>
      </c>
      <c r="D1493" s="247">
        <f>'Resultaat 6'!K112</f>
        <v>0</v>
      </c>
      <c r="E1493" s="248">
        <f>'Resultaat 6'!L112</f>
        <v>0</v>
      </c>
      <c r="F1493" s="138" t="s">
        <v>265</v>
      </c>
      <c r="G1493" s="247">
        <f ca="1">VLOOKUP(C1493,Financiering!$AO$7:$AS$57,5,0)*E1493</f>
        <v>0</v>
      </c>
      <c r="H1493" s="249" t="str">
        <f t="shared" si="23"/>
        <v/>
      </c>
      <c r="I1493" s="136" t="str">
        <f>'Resultaat 6'!$B$2</f>
        <v>Resultaat 6</v>
      </c>
      <c r="J1493" s="138" t="str">
        <f>Deelnemersoverzicht!$C$6</f>
        <v>[wordt door RVO ingevuld]</v>
      </c>
      <c r="K1493" s="259">
        <f>Deelnemersoverzicht!$C$9</f>
        <v>0</v>
      </c>
    </row>
    <row r="1494" spans="1:11" x14ac:dyDescent="0.2">
      <c r="A1494" s="258">
        <f>'Resultaat 6'!B113</f>
        <v>0</v>
      </c>
      <c r="B1494" s="138" t="str">
        <f>IFERROR(VLOOKUP(C1494,Deelnemersoverzicht!$C$16:$G$66,6,0),"")</f>
        <v/>
      </c>
      <c r="C1494" s="138">
        <f>'Resultaat 6'!C113</f>
        <v>0</v>
      </c>
      <c r="D1494" s="247">
        <f>'Resultaat 6'!K113</f>
        <v>0</v>
      </c>
      <c r="E1494" s="248">
        <f>'Resultaat 6'!L113</f>
        <v>0</v>
      </c>
      <c r="F1494" s="138" t="s">
        <v>265</v>
      </c>
      <c r="G1494" s="247">
        <f ca="1">VLOOKUP(C1494,Financiering!$AO$7:$AS$57,5,0)*E1494</f>
        <v>0</v>
      </c>
      <c r="H1494" s="249" t="str">
        <f t="shared" si="23"/>
        <v/>
      </c>
      <c r="I1494" s="136" t="str">
        <f>'Resultaat 6'!$B$2</f>
        <v>Resultaat 6</v>
      </c>
      <c r="J1494" s="138" t="str">
        <f>Deelnemersoverzicht!$C$6</f>
        <v>[wordt door RVO ingevuld]</v>
      </c>
      <c r="K1494" s="259">
        <f>Deelnemersoverzicht!$C$9</f>
        <v>0</v>
      </c>
    </row>
    <row r="1495" spans="1:11" x14ac:dyDescent="0.2">
      <c r="A1495" s="258">
        <f>'Resultaat 6'!B114</f>
        <v>0</v>
      </c>
      <c r="B1495" s="138" t="str">
        <f>IFERROR(VLOOKUP(C1495,Deelnemersoverzicht!$C$16:$G$66,6,0),"")</f>
        <v/>
      </c>
      <c r="C1495" s="138">
        <f>'Resultaat 6'!C114</f>
        <v>0</v>
      </c>
      <c r="D1495" s="247">
        <f>'Resultaat 6'!K114</f>
        <v>0</v>
      </c>
      <c r="E1495" s="248">
        <f>'Resultaat 6'!L114</f>
        <v>0</v>
      </c>
      <c r="F1495" s="138" t="s">
        <v>265</v>
      </c>
      <c r="G1495" s="247">
        <f ca="1">VLOOKUP(C1495,Financiering!$AO$7:$AS$57,5,0)*E1495</f>
        <v>0</v>
      </c>
      <c r="H1495" s="249" t="str">
        <f t="shared" si="23"/>
        <v/>
      </c>
      <c r="I1495" s="136" t="str">
        <f>'Resultaat 6'!$B$2</f>
        <v>Resultaat 6</v>
      </c>
      <c r="J1495" s="138" t="str">
        <f>Deelnemersoverzicht!$C$6</f>
        <v>[wordt door RVO ingevuld]</v>
      </c>
      <c r="K1495" s="259">
        <f>Deelnemersoverzicht!$C$9</f>
        <v>0</v>
      </c>
    </row>
    <row r="1496" spans="1:11" x14ac:dyDescent="0.2">
      <c r="A1496" s="258">
        <f>'Resultaat 6'!B115</f>
        <v>0</v>
      </c>
      <c r="B1496" s="138" t="str">
        <f>IFERROR(VLOOKUP(C1496,Deelnemersoverzicht!$C$16:$G$66,6,0),"")</f>
        <v/>
      </c>
      <c r="C1496" s="138">
        <f>'Resultaat 6'!C115</f>
        <v>0</v>
      </c>
      <c r="D1496" s="247">
        <f>'Resultaat 6'!K115</f>
        <v>0</v>
      </c>
      <c r="E1496" s="248">
        <f>'Resultaat 6'!L115</f>
        <v>0</v>
      </c>
      <c r="F1496" s="138" t="s">
        <v>265</v>
      </c>
      <c r="G1496" s="247">
        <f ca="1">VLOOKUP(C1496,Financiering!$AO$7:$AS$57,5,0)*E1496</f>
        <v>0</v>
      </c>
      <c r="H1496" s="249" t="str">
        <f t="shared" si="23"/>
        <v/>
      </c>
      <c r="I1496" s="136" t="str">
        <f>'Resultaat 6'!$B$2</f>
        <v>Resultaat 6</v>
      </c>
      <c r="J1496" s="138" t="str">
        <f>Deelnemersoverzicht!$C$6</f>
        <v>[wordt door RVO ingevuld]</v>
      </c>
      <c r="K1496" s="259">
        <f>Deelnemersoverzicht!$C$9</f>
        <v>0</v>
      </c>
    </row>
    <row r="1497" spans="1:11" x14ac:dyDescent="0.2">
      <c r="A1497" s="258">
        <f>'Resultaat 6'!B116</f>
        <v>0</v>
      </c>
      <c r="B1497" s="138" t="str">
        <f>IFERROR(VLOOKUP(C1497,Deelnemersoverzicht!$C$16:$G$66,6,0),"")</f>
        <v/>
      </c>
      <c r="C1497" s="138">
        <f>'Resultaat 6'!C116</f>
        <v>0</v>
      </c>
      <c r="D1497" s="247">
        <f>'Resultaat 6'!K116</f>
        <v>0</v>
      </c>
      <c r="E1497" s="248">
        <f>'Resultaat 6'!L116</f>
        <v>0</v>
      </c>
      <c r="F1497" s="138" t="s">
        <v>265</v>
      </c>
      <c r="G1497" s="247">
        <f ca="1">VLOOKUP(C1497,Financiering!$AO$7:$AS$57,5,0)*E1497</f>
        <v>0</v>
      </c>
      <c r="H1497" s="249" t="str">
        <f t="shared" si="23"/>
        <v/>
      </c>
      <c r="I1497" s="136" t="str">
        <f>'Resultaat 6'!$B$2</f>
        <v>Resultaat 6</v>
      </c>
      <c r="J1497" s="138" t="str">
        <f>Deelnemersoverzicht!$C$6</f>
        <v>[wordt door RVO ingevuld]</v>
      </c>
      <c r="K1497" s="259">
        <f>Deelnemersoverzicht!$C$9</f>
        <v>0</v>
      </c>
    </row>
    <row r="1498" spans="1:11" x14ac:dyDescent="0.2">
      <c r="A1498" s="258">
        <f>'Resultaat 6'!B117</f>
        <v>0</v>
      </c>
      <c r="B1498" s="138" t="str">
        <f>IFERROR(VLOOKUP(C1498,Deelnemersoverzicht!$C$16:$G$66,6,0),"")</f>
        <v/>
      </c>
      <c r="C1498" s="138">
        <f>'Resultaat 6'!C117</f>
        <v>0</v>
      </c>
      <c r="D1498" s="247">
        <f>'Resultaat 6'!K117</f>
        <v>0</v>
      </c>
      <c r="E1498" s="248">
        <f>'Resultaat 6'!L117</f>
        <v>0</v>
      </c>
      <c r="F1498" s="138" t="s">
        <v>265</v>
      </c>
      <c r="G1498" s="247">
        <f ca="1">VLOOKUP(C1498,Financiering!$AO$7:$AS$57,5,0)*E1498</f>
        <v>0</v>
      </c>
      <c r="H1498" s="249" t="str">
        <f t="shared" si="23"/>
        <v/>
      </c>
      <c r="I1498" s="136" t="str">
        <f>'Resultaat 6'!$B$2</f>
        <v>Resultaat 6</v>
      </c>
      <c r="J1498" s="138" t="str">
        <f>Deelnemersoverzicht!$C$6</f>
        <v>[wordt door RVO ingevuld]</v>
      </c>
      <c r="K1498" s="259">
        <f>Deelnemersoverzicht!$C$9</f>
        <v>0</v>
      </c>
    </row>
    <row r="1499" spans="1:11" x14ac:dyDescent="0.2">
      <c r="A1499" s="258">
        <f>'Resultaat 6'!B118</f>
        <v>0</v>
      </c>
      <c r="B1499" s="138" t="str">
        <f>IFERROR(VLOOKUP(C1499,Deelnemersoverzicht!$C$16:$G$66,6,0),"")</f>
        <v/>
      </c>
      <c r="C1499" s="138">
        <f>'Resultaat 6'!C118</f>
        <v>0</v>
      </c>
      <c r="D1499" s="247">
        <f>'Resultaat 6'!K118</f>
        <v>0</v>
      </c>
      <c r="E1499" s="248">
        <f>'Resultaat 6'!L118</f>
        <v>0</v>
      </c>
      <c r="F1499" s="138" t="s">
        <v>265</v>
      </c>
      <c r="G1499" s="247">
        <f ca="1">VLOOKUP(C1499,Financiering!$AO$7:$AS$57,5,0)*E1499</f>
        <v>0</v>
      </c>
      <c r="H1499" s="249" t="str">
        <f t="shared" si="23"/>
        <v/>
      </c>
      <c r="I1499" s="136" t="str">
        <f>'Resultaat 6'!$B$2</f>
        <v>Resultaat 6</v>
      </c>
      <c r="J1499" s="138" t="str">
        <f>Deelnemersoverzicht!$C$6</f>
        <v>[wordt door RVO ingevuld]</v>
      </c>
      <c r="K1499" s="259">
        <f>Deelnemersoverzicht!$C$9</f>
        <v>0</v>
      </c>
    </row>
    <row r="1500" spans="1:11" x14ac:dyDescent="0.2">
      <c r="A1500" s="258">
        <f>'Resultaat 6'!B119</f>
        <v>0</v>
      </c>
      <c r="B1500" s="138" t="str">
        <f>IFERROR(VLOOKUP(C1500,Deelnemersoverzicht!$C$16:$G$66,6,0),"")</f>
        <v/>
      </c>
      <c r="C1500" s="138">
        <f>'Resultaat 6'!C119</f>
        <v>0</v>
      </c>
      <c r="D1500" s="247">
        <f>'Resultaat 6'!K119</f>
        <v>0</v>
      </c>
      <c r="E1500" s="248">
        <f>'Resultaat 6'!L119</f>
        <v>0</v>
      </c>
      <c r="F1500" s="138" t="s">
        <v>265</v>
      </c>
      <c r="G1500" s="247">
        <f ca="1">VLOOKUP(C1500,Financiering!$AO$7:$AS$57,5,0)*E1500</f>
        <v>0</v>
      </c>
      <c r="H1500" s="249" t="str">
        <f t="shared" si="23"/>
        <v/>
      </c>
      <c r="I1500" s="136" t="str">
        <f>'Resultaat 6'!$B$2</f>
        <v>Resultaat 6</v>
      </c>
      <c r="J1500" s="138" t="str">
        <f>Deelnemersoverzicht!$C$6</f>
        <v>[wordt door RVO ingevuld]</v>
      </c>
      <c r="K1500" s="259">
        <f>Deelnemersoverzicht!$C$9</f>
        <v>0</v>
      </c>
    </row>
    <row r="1501" spans="1:11" x14ac:dyDescent="0.2">
      <c r="A1501" s="258">
        <f>'Resultaat 6'!B120</f>
        <v>0</v>
      </c>
      <c r="B1501" s="138" t="str">
        <f>IFERROR(VLOOKUP(C1501,Deelnemersoverzicht!$C$16:$G$66,6,0),"")</f>
        <v/>
      </c>
      <c r="C1501" s="138">
        <f>'Resultaat 6'!C120</f>
        <v>0</v>
      </c>
      <c r="D1501" s="247">
        <f>'Resultaat 6'!K120</f>
        <v>0</v>
      </c>
      <c r="E1501" s="248">
        <f>'Resultaat 6'!L120</f>
        <v>0</v>
      </c>
      <c r="F1501" s="138" t="s">
        <v>265</v>
      </c>
      <c r="G1501" s="247">
        <f ca="1">VLOOKUP(C1501,Financiering!$AO$7:$AS$57,5,0)*E1501</f>
        <v>0</v>
      </c>
      <c r="H1501" s="249" t="str">
        <f t="shared" si="23"/>
        <v/>
      </c>
      <c r="I1501" s="136" t="str">
        <f>'Resultaat 6'!$B$2</f>
        <v>Resultaat 6</v>
      </c>
      <c r="J1501" s="138" t="str">
        <f>Deelnemersoverzicht!$C$6</f>
        <v>[wordt door RVO ingevuld]</v>
      </c>
      <c r="K1501" s="259">
        <f>Deelnemersoverzicht!$C$9</f>
        <v>0</v>
      </c>
    </row>
    <row r="1502" spans="1:11" x14ac:dyDescent="0.2">
      <c r="A1502" s="258">
        <f>'Resultaat 6'!B121</f>
        <v>0</v>
      </c>
      <c r="B1502" s="138" t="str">
        <f>IFERROR(VLOOKUP(C1502,Deelnemersoverzicht!$C$16:$G$66,6,0),"")</f>
        <v/>
      </c>
      <c r="C1502" s="138">
        <f>'Resultaat 6'!C121</f>
        <v>0</v>
      </c>
      <c r="D1502" s="247">
        <f>'Resultaat 6'!K121</f>
        <v>0</v>
      </c>
      <c r="E1502" s="248">
        <f>'Resultaat 6'!L121</f>
        <v>0</v>
      </c>
      <c r="F1502" s="138" t="s">
        <v>265</v>
      </c>
      <c r="G1502" s="247">
        <f ca="1">VLOOKUP(C1502,Financiering!$AO$7:$AS$57,5,0)*E1502</f>
        <v>0</v>
      </c>
      <c r="H1502" s="249" t="str">
        <f t="shared" si="23"/>
        <v/>
      </c>
      <c r="I1502" s="136" t="str">
        <f>'Resultaat 6'!$B$2</f>
        <v>Resultaat 6</v>
      </c>
      <c r="J1502" s="138" t="str">
        <f>Deelnemersoverzicht!$C$6</f>
        <v>[wordt door RVO ingevuld]</v>
      </c>
      <c r="K1502" s="259">
        <f>Deelnemersoverzicht!$C$9</f>
        <v>0</v>
      </c>
    </row>
    <row r="1503" spans="1:11" x14ac:dyDescent="0.2">
      <c r="A1503" s="258">
        <f>'Resultaat 6'!B122</f>
        <v>0</v>
      </c>
      <c r="B1503" s="138" t="str">
        <f>IFERROR(VLOOKUP(C1503,Deelnemersoverzicht!$C$16:$G$66,6,0),"")</f>
        <v/>
      </c>
      <c r="C1503" s="138">
        <f>'Resultaat 6'!C122</f>
        <v>0</v>
      </c>
      <c r="D1503" s="247">
        <f>'Resultaat 6'!K122</f>
        <v>0</v>
      </c>
      <c r="E1503" s="248">
        <f>'Resultaat 6'!L122</f>
        <v>0</v>
      </c>
      <c r="F1503" s="138" t="s">
        <v>265</v>
      </c>
      <c r="G1503" s="247">
        <f ca="1">VLOOKUP(C1503,Financiering!$AO$7:$AS$57,5,0)*E1503</f>
        <v>0</v>
      </c>
      <c r="H1503" s="249" t="str">
        <f t="shared" si="23"/>
        <v/>
      </c>
      <c r="I1503" s="136" t="str">
        <f>'Resultaat 6'!$B$2</f>
        <v>Resultaat 6</v>
      </c>
      <c r="J1503" s="138" t="str">
        <f>Deelnemersoverzicht!$C$6</f>
        <v>[wordt door RVO ingevuld]</v>
      </c>
      <c r="K1503" s="259">
        <f>Deelnemersoverzicht!$C$9</f>
        <v>0</v>
      </c>
    </row>
    <row r="1504" spans="1:11" x14ac:dyDescent="0.2">
      <c r="A1504" s="258">
        <f>'Resultaat 6'!B123</f>
        <v>0</v>
      </c>
      <c r="B1504" s="138" t="str">
        <f>IFERROR(VLOOKUP(C1504,Deelnemersoverzicht!$C$16:$G$66,6,0),"")</f>
        <v/>
      </c>
      <c r="C1504" s="138">
        <f>'Resultaat 6'!C123</f>
        <v>0</v>
      </c>
      <c r="D1504" s="247">
        <f>'Resultaat 6'!K123</f>
        <v>0</v>
      </c>
      <c r="E1504" s="248">
        <f>'Resultaat 6'!L123</f>
        <v>0</v>
      </c>
      <c r="F1504" s="138" t="s">
        <v>265</v>
      </c>
      <c r="G1504" s="247">
        <f ca="1">VLOOKUP(C1504,Financiering!$AO$7:$AS$57,5,0)*E1504</f>
        <v>0</v>
      </c>
      <c r="H1504" s="249" t="str">
        <f t="shared" si="23"/>
        <v/>
      </c>
      <c r="I1504" s="136" t="str">
        <f>'Resultaat 6'!$B$2</f>
        <v>Resultaat 6</v>
      </c>
      <c r="J1504" s="138" t="str">
        <f>Deelnemersoverzicht!$C$6</f>
        <v>[wordt door RVO ingevuld]</v>
      </c>
      <c r="K1504" s="259">
        <f>Deelnemersoverzicht!$C$9</f>
        <v>0</v>
      </c>
    </row>
    <row r="1505" spans="1:11" x14ac:dyDescent="0.2">
      <c r="A1505" s="258">
        <f>'Resultaat 6'!B124</f>
        <v>0</v>
      </c>
      <c r="B1505" s="138" t="str">
        <f>IFERROR(VLOOKUP(C1505,Deelnemersoverzicht!$C$16:$G$66,6,0),"")</f>
        <v/>
      </c>
      <c r="C1505" s="138">
        <f>'Resultaat 6'!C124</f>
        <v>0</v>
      </c>
      <c r="D1505" s="247">
        <f>'Resultaat 6'!K124</f>
        <v>0</v>
      </c>
      <c r="E1505" s="248">
        <f>'Resultaat 6'!L124</f>
        <v>0</v>
      </c>
      <c r="F1505" s="138" t="s">
        <v>265</v>
      </c>
      <c r="G1505" s="247">
        <f ca="1">VLOOKUP(C1505,Financiering!$AO$7:$AS$57,5,0)*E1505</f>
        <v>0</v>
      </c>
      <c r="H1505" s="249" t="str">
        <f t="shared" si="23"/>
        <v/>
      </c>
      <c r="I1505" s="136" t="str">
        <f>'Resultaat 6'!$B$2</f>
        <v>Resultaat 6</v>
      </c>
      <c r="J1505" s="138" t="str">
        <f>Deelnemersoverzicht!$C$6</f>
        <v>[wordt door RVO ingevuld]</v>
      </c>
      <c r="K1505" s="259">
        <f>Deelnemersoverzicht!$C$9</f>
        <v>0</v>
      </c>
    </row>
    <row r="1506" spans="1:11" x14ac:dyDescent="0.2">
      <c r="A1506" s="258">
        <f>'Resultaat 6'!B125</f>
        <v>0</v>
      </c>
      <c r="B1506" s="138" t="str">
        <f>IFERROR(VLOOKUP(C1506,Deelnemersoverzicht!$C$16:$G$66,6,0),"")</f>
        <v/>
      </c>
      <c r="C1506" s="138">
        <f>'Resultaat 6'!C125</f>
        <v>0</v>
      </c>
      <c r="D1506" s="247">
        <f>'Resultaat 6'!K125</f>
        <v>0</v>
      </c>
      <c r="E1506" s="248">
        <f>'Resultaat 6'!L125</f>
        <v>0</v>
      </c>
      <c r="F1506" s="138" t="s">
        <v>265</v>
      </c>
      <c r="G1506" s="247">
        <f ca="1">VLOOKUP(C1506,Financiering!$AO$7:$AS$57,5,0)*E1506</f>
        <v>0</v>
      </c>
      <c r="H1506" s="249" t="str">
        <f t="shared" si="23"/>
        <v/>
      </c>
      <c r="I1506" s="136" t="str">
        <f>'Resultaat 6'!$B$2</f>
        <v>Resultaat 6</v>
      </c>
      <c r="J1506" s="138" t="str">
        <f>Deelnemersoverzicht!$C$6</f>
        <v>[wordt door RVO ingevuld]</v>
      </c>
      <c r="K1506" s="259">
        <f>Deelnemersoverzicht!$C$9</f>
        <v>0</v>
      </c>
    </row>
    <row r="1507" spans="1:11" x14ac:dyDescent="0.2">
      <c r="A1507" s="258">
        <f>'Resultaat 6'!B126</f>
        <v>0</v>
      </c>
      <c r="B1507" s="138" t="str">
        <f>IFERROR(VLOOKUP(C1507,Deelnemersoverzicht!$C$16:$G$66,6,0),"")</f>
        <v/>
      </c>
      <c r="C1507" s="138">
        <f>'Resultaat 6'!C126</f>
        <v>0</v>
      </c>
      <c r="D1507" s="247">
        <f>'Resultaat 6'!K126</f>
        <v>0</v>
      </c>
      <c r="E1507" s="248">
        <f>'Resultaat 6'!L126</f>
        <v>0</v>
      </c>
      <c r="F1507" s="138" t="s">
        <v>265</v>
      </c>
      <c r="G1507" s="247">
        <f ca="1">VLOOKUP(C1507,Financiering!$AO$7:$AS$57,5,0)*E1507</f>
        <v>0</v>
      </c>
      <c r="H1507" s="249" t="str">
        <f t="shared" si="23"/>
        <v/>
      </c>
      <c r="I1507" s="136" t="str">
        <f>'Resultaat 6'!$B$2</f>
        <v>Resultaat 6</v>
      </c>
      <c r="J1507" s="138" t="str">
        <f>Deelnemersoverzicht!$C$6</f>
        <v>[wordt door RVO ingevuld]</v>
      </c>
      <c r="K1507" s="259">
        <f>Deelnemersoverzicht!$C$9</f>
        <v>0</v>
      </c>
    </row>
    <row r="1508" spans="1:11" x14ac:dyDescent="0.2">
      <c r="A1508" s="258">
        <f>'Resultaat 6'!B127</f>
        <v>0</v>
      </c>
      <c r="B1508" s="138" t="str">
        <f>IFERROR(VLOOKUP(C1508,Deelnemersoverzicht!$C$16:$G$66,6,0),"")</f>
        <v/>
      </c>
      <c r="C1508" s="138">
        <f>'Resultaat 6'!C127</f>
        <v>0</v>
      </c>
      <c r="D1508" s="247">
        <f>'Resultaat 6'!K127</f>
        <v>0</v>
      </c>
      <c r="E1508" s="248">
        <f>'Resultaat 6'!L127</f>
        <v>0</v>
      </c>
      <c r="F1508" s="138" t="s">
        <v>265</v>
      </c>
      <c r="G1508" s="247">
        <f ca="1">VLOOKUP(C1508,Financiering!$AO$7:$AS$57,5,0)*E1508</f>
        <v>0</v>
      </c>
      <c r="H1508" s="249" t="str">
        <f t="shared" si="23"/>
        <v/>
      </c>
      <c r="I1508" s="136" t="str">
        <f>'Resultaat 6'!$B$2</f>
        <v>Resultaat 6</v>
      </c>
      <c r="J1508" s="138" t="str">
        <f>Deelnemersoverzicht!$C$6</f>
        <v>[wordt door RVO ingevuld]</v>
      </c>
      <c r="K1508" s="259">
        <f>Deelnemersoverzicht!$C$9</f>
        <v>0</v>
      </c>
    </row>
    <row r="1509" spans="1:11" x14ac:dyDescent="0.2">
      <c r="A1509" s="258">
        <f>'Resultaat 6'!B128</f>
        <v>0</v>
      </c>
      <c r="B1509" s="138" t="str">
        <f>IFERROR(VLOOKUP(C1509,Deelnemersoverzicht!$C$16:$G$66,6,0),"")</f>
        <v/>
      </c>
      <c r="C1509" s="138">
        <f>'Resultaat 6'!C128</f>
        <v>0</v>
      </c>
      <c r="D1509" s="247">
        <f>'Resultaat 6'!K128</f>
        <v>0</v>
      </c>
      <c r="E1509" s="248">
        <f>'Resultaat 6'!L128</f>
        <v>0</v>
      </c>
      <c r="F1509" s="138" t="s">
        <v>265</v>
      </c>
      <c r="G1509" s="247">
        <f ca="1">VLOOKUP(C1509,Financiering!$AO$7:$AS$57,5,0)*E1509</f>
        <v>0</v>
      </c>
      <c r="H1509" s="249" t="str">
        <f t="shared" si="23"/>
        <v/>
      </c>
      <c r="I1509" s="136" t="str">
        <f>'Resultaat 6'!$B$2</f>
        <v>Resultaat 6</v>
      </c>
      <c r="J1509" s="138" t="str">
        <f>Deelnemersoverzicht!$C$6</f>
        <v>[wordt door RVO ingevuld]</v>
      </c>
      <c r="K1509" s="259">
        <f>Deelnemersoverzicht!$C$9</f>
        <v>0</v>
      </c>
    </row>
    <row r="1510" spans="1:11" x14ac:dyDescent="0.2">
      <c r="A1510" s="258">
        <f>'Resultaat 6'!B129</f>
        <v>0</v>
      </c>
      <c r="B1510" s="138" t="str">
        <f>IFERROR(VLOOKUP(C1510,Deelnemersoverzicht!$C$16:$G$66,6,0),"")</f>
        <v/>
      </c>
      <c r="C1510" s="138">
        <f>'Resultaat 6'!C129</f>
        <v>0</v>
      </c>
      <c r="D1510" s="247">
        <f>'Resultaat 6'!K129</f>
        <v>0</v>
      </c>
      <c r="E1510" s="248">
        <f>'Resultaat 6'!L129</f>
        <v>0</v>
      </c>
      <c r="F1510" s="138" t="s">
        <v>265</v>
      </c>
      <c r="G1510" s="247">
        <f ca="1">VLOOKUP(C1510,Financiering!$AO$7:$AS$57,5,0)*E1510</f>
        <v>0</v>
      </c>
      <c r="H1510" s="249" t="str">
        <f t="shared" si="23"/>
        <v/>
      </c>
      <c r="I1510" s="136" t="str">
        <f>'Resultaat 6'!$B$2</f>
        <v>Resultaat 6</v>
      </c>
      <c r="J1510" s="138" t="str">
        <f>Deelnemersoverzicht!$C$6</f>
        <v>[wordt door RVO ingevuld]</v>
      </c>
      <c r="K1510" s="259">
        <f>Deelnemersoverzicht!$C$9</f>
        <v>0</v>
      </c>
    </row>
    <row r="1511" spans="1:11" x14ac:dyDescent="0.2">
      <c r="A1511" s="258">
        <f>'Resultaat 6'!B130</f>
        <v>0</v>
      </c>
      <c r="B1511" s="138" t="str">
        <f>IFERROR(VLOOKUP(C1511,Deelnemersoverzicht!$C$16:$G$66,6,0),"")</f>
        <v/>
      </c>
      <c r="C1511" s="138">
        <f>'Resultaat 6'!C130</f>
        <v>0</v>
      </c>
      <c r="D1511" s="247">
        <f>'Resultaat 6'!K130</f>
        <v>0</v>
      </c>
      <c r="E1511" s="248">
        <f>'Resultaat 6'!L130</f>
        <v>0</v>
      </c>
      <c r="F1511" s="138" t="s">
        <v>265</v>
      </c>
      <c r="G1511" s="247">
        <f ca="1">VLOOKUP(C1511,Financiering!$AO$7:$AS$57,5,0)*E1511</f>
        <v>0</v>
      </c>
      <c r="H1511" s="249" t="str">
        <f t="shared" si="23"/>
        <v/>
      </c>
      <c r="I1511" s="136" t="str">
        <f>'Resultaat 6'!$B$2</f>
        <v>Resultaat 6</v>
      </c>
      <c r="J1511" s="138" t="str">
        <f>Deelnemersoverzicht!$C$6</f>
        <v>[wordt door RVO ingevuld]</v>
      </c>
      <c r="K1511" s="259">
        <f>Deelnemersoverzicht!$C$9</f>
        <v>0</v>
      </c>
    </row>
    <row r="1512" spans="1:11" x14ac:dyDescent="0.2">
      <c r="A1512" s="258">
        <f>'Resultaat 6'!B131</f>
        <v>0</v>
      </c>
      <c r="B1512" s="138" t="str">
        <f>IFERROR(VLOOKUP(C1512,Deelnemersoverzicht!$C$16:$G$66,6,0),"")</f>
        <v/>
      </c>
      <c r="C1512" s="138">
        <f>'Resultaat 6'!C131</f>
        <v>0</v>
      </c>
      <c r="D1512" s="247">
        <f>'Resultaat 6'!K131</f>
        <v>0</v>
      </c>
      <c r="E1512" s="248">
        <f>'Resultaat 6'!L131</f>
        <v>0</v>
      </c>
      <c r="F1512" s="138" t="s">
        <v>265</v>
      </c>
      <c r="G1512" s="247">
        <f ca="1">VLOOKUP(C1512,Financiering!$AO$7:$AS$57,5,0)*E1512</f>
        <v>0</v>
      </c>
      <c r="H1512" s="249" t="str">
        <f t="shared" si="23"/>
        <v/>
      </c>
      <c r="I1512" s="136" t="str">
        <f>'Resultaat 6'!$B$2</f>
        <v>Resultaat 6</v>
      </c>
      <c r="J1512" s="138" t="str">
        <f>Deelnemersoverzicht!$C$6</f>
        <v>[wordt door RVO ingevuld]</v>
      </c>
      <c r="K1512" s="259">
        <f>Deelnemersoverzicht!$C$9</f>
        <v>0</v>
      </c>
    </row>
    <row r="1513" spans="1:11" x14ac:dyDescent="0.2">
      <c r="A1513" s="258">
        <f>'Resultaat 6'!B132</f>
        <v>0</v>
      </c>
      <c r="B1513" s="138" t="str">
        <f>IFERROR(VLOOKUP(C1513,Deelnemersoverzicht!$C$16:$G$66,6,0),"")</f>
        <v/>
      </c>
      <c r="C1513" s="138">
        <f>'Resultaat 6'!C132</f>
        <v>0</v>
      </c>
      <c r="D1513" s="247">
        <f>'Resultaat 6'!K132</f>
        <v>0</v>
      </c>
      <c r="E1513" s="248">
        <f>'Resultaat 6'!L132</f>
        <v>0</v>
      </c>
      <c r="F1513" s="138" t="s">
        <v>265</v>
      </c>
      <c r="G1513" s="247">
        <f ca="1">VLOOKUP(C1513,Financiering!$AO$7:$AS$57,5,0)*E1513</f>
        <v>0</v>
      </c>
      <c r="H1513" s="249" t="str">
        <f t="shared" si="23"/>
        <v/>
      </c>
      <c r="I1513" s="136" t="str">
        <f>'Resultaat 6'!$B$2</f>
        <v>Resultaat 6</v>
      </c>
      <c r="J1513" s="138" t="str">
        <f>Deelnemersoverzicht!$C$6</f>
        <v>[wordt door RVO ingevuld]</v>
      </c>
      <c r="K1513" s="259">
        <f>Deelnemersoverzicht!$C$9</f>
        <v>0</v>
      </c>
    </row>
    <row r="1514" spans="1:11" x14ac:dyDescent="0.2">
      <c r="A1514" s="258">
        <f>'Resultaat 6'!B133</f>
        <v>0</v>
      </c>
      <c r="B1514" s="138" t="str">
        <f>IFERROR(VLOOKUP(C1514,Deelnemersoverzicht!$C$16:$G$66,6,0),"")</f>
        <v/>
      </c>
      <c r="C1514" s="138">
        <f>'Resultaat 6'!C133</f>
        <v>0</v>
      </c>
      <c r="D1514" s="247">
        <f>'Resultaat 6'!K133</f>
        <v>0</v>
      </c>
      <c r="E1514" s="248">
        <f>'Resultaat 6'!L133</f>
        <v>0</v>
      </c>
      <c r="F1514" s="138" t="s">
        <v>265</v>
      </c>
      <c r="G1514" s="247">
        <f ca="1">VLOOKUP(C1514,Financiering!$AO$7:$AS$57,5,0)*E1514</f>
        <v>0</v>
      </c>
      <c r="H1514" s="249" t="str">
        <f t="shared" si="23"/>
        <v/>
      </c>
      <c r="I1514" s="136" t="str">
        <f>'Resultaat 6'!$B$2</f>
        <v>Resultaat 6</v>
      </c>
      <c r="J1514" s="138" t="str">
        <f>Deelnemersoverzicht!$C$6</f>
        <v>[wordt door RVO ingevuld]</v>
      </c>
      <c r="K1514" s="259">
        <f>Deelnemersoverzicht!$C$9</f>
        <v>0</v>
      </c>
    </row>
    <row r="1515" spans="1:11" x14ac:dyDescent="0.2">
      <c r="A1515" s="258">
        <f>'Resultaat 6'!B134</f>
        <v>0</v>
      </c>
      <c r="B1515" s="138" t="str">
        <f>IFERROR(VLOOKUP(C1515,Deelnemersoverzicht!$C$16:$G$66,6,0),"")</f>
        <v/>
      </c>
      <c r="C1515" s="138">
        <f>'Resultaat 6'!C134</f>
        <v>0</v>
      </c>
      <c r="D1515" s="247">
        <f>'Resultaat 6'!K134</f>
        <v>0</v>
      </c>
      <c r="E1515" s="248">
        <f>'Resultaat 6'!L134</f>
        <v>0</v>
      </c>
      <c r="F1515" s="138" t="s">
        <v>265</v>
      </c>
      <c r="G1515" s="247">
        <f ca="1">VLOOKUP(C1515,Financiering!$AO$7:$AS$57,5,0)*E1515</f>
        <v>0</v>
      </c>
      <c r="H1515" s="249" t="str">
        <f t="shared" si="23"/>
        <v/>
      </c>
      <c r="I1515" s="136" t="str">
        <f>'Resultaat 6'!$B$2</f>
        <v>Resultaat 6</v>
      </c>
      <c r="J1515" s="138" t="str">
        <f>Deelnemersoverzicht!$C$6</f>
        <v>[wordt door RVO ingevuld]</v>
      </c>
      <c r="K1515" s="259">
        <f>Deelnemersoverzicht!$C$9</f>
        <v>0</v>
      </c>
    </row>
    <row r="1516" spans="1:11" x14ac:dyDescent="0.2">
      <c r="A1516" s="258">
        <f>'Resultaat 6'!B135</f>
        <v>0</v>
      </c>
      <c r="B1516" s="138" t="str">
        <f>IFERROR(VLOOKUP(C1516,Deelnemersoverzicht!$C$16:$G$66,6,0),"")</f>
        <v/>
      </c>
      <c r="C1516" s="138">
        <f>'Resultaat 6'!C135</f>
        <v>0</v>
      </c>
      <c r="D1516" s="247">
        <f>'Resultaat 6'!K135</f>
        <v>0</v>
      </c>
      <c r="E1516" s="248">
        <f>'Resultaat 6'!L135</f>
        <v>0</v>
      </c>
      <c r="F1516" s="138" t="s">
        <v>265</v>
      </c>
      <c r="G1516" s="247">
        <f ca="1">VLOOKUP(C1516,Financiering!$AO$7:$AS$57,5,0)*E1516</f>
        <v>0</v>
      </c>
      <c r="H1516" s="249" t="str">
        <f t="shared" si="23"/>
        <v/>
      </c>
      <c r="I1516" s="136" t="str">
        <f>'Resultaat 6'!$B$2</f>
        <v>Resultaat 6</v>
      </c>
      <c r="J1516" s="138" t="str">
        <f>Deelnemersoverzicht!$C$6</f>
        <v>[wordt door RVO ingevuld]</v>
      </c>
      <c r="K1516" s="259">
        <f>Deelnemersoverzicht!$C$9</f>
        <v>0</v>
      </c>
    </row>
    <row r="1517" spans="1:11" x14ac:dyDescent="0.2">
      <c r="A1517" s="258">
        <f>'Resultaat 6'!B136</f>
        <v>0</v>
      </c>
      <c r="B1517" s="138" t="str">
        <f>IFERROR(VLOOKUP(C1517,Deelnemersoverzicht!$C$16:$G$66,6,0),"")</f>
        <v/>
      </c>
      <c r="C1517" s="138">
        <f>'Resultaat 6'!C136</f>
        <v>0</v>
      </c>
      <c r="D1517" s="247">
        <f>'Resultaat 6'!K136</f>
        <v>0</v>
      </c>
      <c r="E1517" s="248">
        <f>'Resultaat 6'!L136</f>
        <v>0</v>
      </c>
      <c r="F1517" s="138" t="s">
        <v>265</v>
      </c>
      <c r="G1517" s="247">
        <f ca="1">VLOOKUP(C1517,Financiering!$AO$7:$AS$57,5,0)*E1517</f>
        <v>0</v>
      </c>
      <c r="H1517" s="249" t="str">
        <f t="shared" si="23"/>
        <v/>
      </c>
      <c r="I1517" s="136" t="str">
        <f>'Resultaat 6'!$B$2</f>
        <v>Resultaat 6</v>
      </c>
      <c r="J1517" s="138" t="str">
        <f>Deelnemersoverzicht!$C$6</f>
        <v>[wordt door RVO ingevuld]</v>
      </c>
      <c r="K1517" s="259">
        <f>Deelnemersoverzicht!$C$9</f>
        <v>0</v>
      </c>
    </row>
    <row r="1518" spans="1:11" x14ac:dyDescent="0.2">
      <c r="A1518" s="258">
        <f>'Resultaat 6'!B137</f>
        <v>0</v>
      </c>
      <c r="B1518" s="138" t="str">
        <f>IFERROR(VLOOKUP(C1518,Deelnemersoverzicht!$C$16:$G$66,6,0),"")</f>
        <v/>
      </c>
      <c r="C1518" s="138">
        <f>'Resultaat 6'!C137</f>
        <v>0</v>
      </c>
      <c r="D1518" s="247">
        <f>'Resultaat 6'!K137</f>
        <v>0</v>
      </c>
      <c r="E1518" s="248">
        <f>'Resultaat 6'!L137</f>
        <v>0</v>
      </c>
      <c r="F1518" s="138" t="s">
        <v>265</v>
      </c>
      <c r="G1518" s="247">
        <f ca="1">VLOOKUP(C1518,Financiering!$AO$7:$AS$57,5,0)*E1518</f>
        <v>0</v>
      </c>
      <c r="H1518" s="249" t="str">
        <f t="shared" si="23"/>
        <v/>
      </c>
      <c r="I1518" s="136" t="str">
        <f>'Resultaat 6'!$B$2</f>
        <v>Resultaat 6</v>
      </c>
      <c r="J1518" s="138" t="str">
        <f>Deelnemersoverzicht!$C$6</f>
        <v>[wordt door RVO ingevuld]</v>
      </c>
      <c r="K1518" s="259">
        <f>Deelnemersoverzicht!$C$9</f>
        <v>0</v>
      </c>
    </row>
    <row r="1519" spans="1:11" x14ac:dyDescent="0.2">
      <c r="A1519" s="258">
        <f>'Resultaat 6'!B138</f>
        <v>0</v>
      </c>
      <c r="B1519" s="138" t="str">
        <f>IFERROR(VLOOKUP(C1519,Deelnemersoverzicht!$C$16:$G$66,6,0),"")</f>
        <v/>
      </c>
      <c r="C1519" s="138">
        <f>'Resultaat 6'!C138</f>
        <v>0</v>
      </c>
      <c r="D1519" s="247">
        <f>'Resultaat 6'!K138</f>
        <v>0</v>
      </c>
      <c r="E1519" s="248">
        <f>'Resultaat 6'!L138</f>
        <v>0</v>
      </c>
      <c r="F1519" s="138" t="s">
        <v>265</v>
      </c>
      <c r="G1519" s="247">
        <f ca="1">VLOOKUP(C1519,Financiering!$AO$7:$AS$57,5,0)*E1519</f>
        <v>0</v>
      </c>
      <c r="H1519" s="249" t="str">
        <f t="shared" si="23"/>
        <v/>
      </c>
      <c r="I1519" s="136" t="str">
        <f>'Resultaat 6'!$B$2</f>
        <v>Resultaat 6</v>
      </c>
      <c r="J1519" s="138" t="str">
        <f>Deelnemersoverzicht!$C$6</f>
        <v>[wordt door RVO ingevuld]</v>
      </c>
      <c r="K1519" s="259">
        <f>Deelnemersoverzicht!$C$9</f>
        <v>0</v>
      </c>
    </row>
    <row r="1520" spans="1:11" x14ac:dyDescent="0.2">
      <c r="A1520" s="258">
        <f>'Resultaat 6'!B139</f>
        <v>0</v>
      </c>
      <c r="B1520" s="138" t="str">
        <f>IFERROR(VLOOKUP(C1520,Deelnemersoverzicht!$C$16:$G$66,6,0),"")</f>
        <v/>
      </c>
      <c r="C1520" s="138">
        <f>'Resultaat 6'!C139</f>
        <v>0</v>
      </c>
      <c r="D1520" s="247">
        <f>'Resultaat 6'!K139</f>
        <v>0</v>
      </c>
      <c r="E1520" s="248">
        <f>'Resultaat 6'!L139</f>
        <v>0</v>
      </c>
      <c r="F1520" s="138" t="s">
        <v>265</v>
      </c>
      <c r="G1520" s="247">
        <f ca="1">VLOOKUP(C1520,Financiering!$AO$7:$AS$57,5,0)*E1520</f>
        <v>0</v>
      </c>
      <c r="H1520" s="249" t="str">
        <f t="shared" si="23"/>
        <v/>
      </c>
      <c r="I1520" s="136" t="str">
        <f>'Resultaat 6'!$B$2</f>
        <v>Resultaat 6</v>
      </c>
      <c r="J1520" s="138" t="str">
        <f>Deelnemersoverzicht!$C$6</f>
        <v>[wordt door RVO ingevuld]</v>
      </c>
      <c r="K1520" s="259">
        <f>Deelnemersoverzicht!$C$9</f>
        <v>0</v>
      </c>
    </row>
    <row r="1521" spans="1:11" x14ac:dyDescent="0.2">
      <c r="A1521" s="258">
        <f>'Resultaat 6'!B140</f>
        <v>0</v>
      </c>
      <c r="B1521" s="138" t="str">
        <f>IFERROR(VLOOKUP(C1521,Deelnemersoverzicht!$C$16:$G$66,6,0),"")</f>
        <v/>
      </c>
      <c r="C1521" s="138">
        <f>'Resultaat 6'!C140</f>
        <v>0</v>
      </c>
      <c r="D1521" s="247">
        <f>'Resultaat 6'!K140</f>
        <v>0</v>
      </c>
      <c r="E1521" s="248">
        <f>'Resultaat 6'!L140</f>
        <v>0</v>
      </c>
      <c r="F1521" s="138" t="s">
        <v>265</v>
      </c>
      <c r="G1521" s="247">
        <f ca="1">VLOOKUP(C1521,Financiering!$AO$7:$AS$57,5,0)*E1521</f>
        <v>0</v>
      </c>
      <c r="H1521" s="249" t="str">
        <f t="shared" si="23"/>
        <v/>
      </c>
      <c r="I1521" s="136" t="str">
        <f>'Resultaat 6'!$B$2</f>
        <v>Resultaat 6</v>
      </c>
      <c r="J1521" s="138" t="str">
        <f>Deelnemersoverzicht!$C$6</f>
        <v>[wordt door RVO ingevuld]</v>
      </c>
      <c r="K1521" s="259">
        <f>Deelnemersoverzicht!$C$9</f>
        <v>0</v>
      </c>
    </row>
    <row r="1522" spans="1:11" x14ac:dyDescent="0.2">
      <c r="A1522" s="258">
        <f>'Resultaat 6'!B141</f>
        <v>0</v>
      </c>
      <c r="B1522" s="138" t="str">
        <f>IFERROR(VLOOKUP(C1522,Deelnemersoverzicht!$C$16:$G$66,6,0),"")</f>
        <v/>
      </c>
      <c r="C1522" s="138">
        <f>'Resultaat 6'!C141</f>
        <v>0</v>
      </c>
      <c r="D1522" s="247">
        <f>'Resultaat 6'!K141</f>
        <v>0</v>
      </c>
      <c r="E1522" s="248">
        <f>'Resultaat 6'!L141</f>
        <v>0</v>
      </c>
      <c r="F1522" s="138" t="s">
        <v>265</v>
      </c>
      <c r="G1522" s="247">
        <f ca="1">VLOOKUP(C1522,Financiering!$AO$7:$AS$57,5,0)*E1522</f>
        <v>0</v>
      </c>
      <c r="H1522" s="249" t="str">
        <f t="shared" si="23"/>
        <v/>
      </c>
      <c r="I1522" s="136" t="str">
        <f>'Resultaat 6'!$B$2</f>
        <v>Resultaat 6</v>
      </c>
      <c r="J1522" s="138" t="str">
        <f>Deelnemersoverzicht!$C$6</f>
        <v>[wordt door RVO ingevuld]</v>
      </c>
      <c r="K1522" s="259">
        <f>Deelnemersoverzicht!$C$9</f>
        <v>0</v>
      </c>
    </row>
    <row r="1523" spans="1:11" x14ac:dyDescent="0.2">
      <c r="A1523" s="258">
        <f>'Resultaat 6'!B142</f>
        <v>0</v>
      </c>
      <c r="B1523" s="138" t="str">
        <f>IFERROR(VLOOKUP(C1523,Deelnemersoverzicht!$C$16:$G$66,6,0),"")</f>
        <v/>
      </c>
      <c r="C1523" s="138">
        <f>'Resultaat 6'!C142</f>
        <v>0</v>
      </c>
      <c r="D1523" s="247">
        <f>'Resultaat 6'!K142</f>
        <v>0</v>
      </c>
      <c r="E1523" s="248">
        <f>'Resultaat 6'!L142</f>
        <v>0</v>
      </c>
      <c r="F1523" s="138" t="s">
        <v>265</v>
      </c>
      <c r="G1523" s="247">
        <f ca="1">VLOOKUP(C1523,Financiering!$AO$7:$AS$57,5,0)*E1523</f>
        <v>0</v>
      </c>
      <c r="H1523" s="249" t="str">
        <f t="shared" si="23"/>
        <v/>
      </c>
      <c r="I1523" s="136" t="str">
        <f>'Resultaat 6'!$B$2</f>
        <v>Resultaat 6</v>
      </c>
      <c r="J1523" s="138" t="str">
        <f>Deelnemersoverzicht!$C$6</f>
        <v>[wordt door RVO ingevuld]</v>
      </c>
      <c r="K1523" s="259">
        <f>Deelnemersoverzicht!$C$9</f>
        <v>0</v>
      </c>
    </row>
    <row r="1524" spans="1:11" x14ac:dyDescent="0.2">
      <c r="A1524" s="258">
        <f>'Resultaat 6'!B143</f>
        <v>0</v>
      </c>
      <c r="B1524" s="138" t="str">
        <f>IFERROR(VLOOKUP(C1524,Deelnemersoverzicht!$C$16:$G$66,6,0),"")</f>
        <v/>
      </c>
      <c r="C1524" s="138">
        <f>'Resultaat 6'!C143</f>
        <v>0</v>
      </c>
      <c r="D1524" s="247">
        <f>'Resultaat 6'!K143</f>
        <v>0</v>
      </c>
      <c r="E1524" s="248">
        <f>'Resultaat 6'!L143</f>
        <v>0</v>
      </c>
      <c r="F1524" s="138" t="s">
        <v>265</v>
      </c>
      <c r="G1524" s="247">
        <f ca="1">VLOOKUP(C1524,Financiering!$AO$7:$AS$57,5,0)*E1524</f>
        <v>0</v>
      </c>
      <c r="H1524" s="249" t="str">
        <f t="shared" si="23"/>
        <v/>
      </c>
      <c r="I1524" s="136" t="str">
        <f>'Resultaat 6'!$B$2</f>
        <v>Resultaat 6</v>
      </c>
      <c r="J1524" s="138" t="str">
        <f>Deelnemersoverzicht!$C$6</f>
        <v>[wordt door RVO ingevuld]</v>
      </c>
      <c r="K1524" s="259">
        <f>Deelnemersoverzicht!$C$9</f>
        <v>0</v>
      </c>
    </row>
    <row r="1525" spans="1:11" x14ac:dyDescent="0.2">
      <c r="A1525" s="258">
        <f>'Resultaat 6'!B144</f>
        <v>0</v>
      </c>
      <c r="B1525" s="138" t="str">
        <f>IFERROR(VLOOKUP(C1525,Deelnemersoverzicht!$C$16:$G$66,6,0),"")</f>
        <v/>
      </c>
      <c r="C1525" s="138">
        <f>'Resultaat 6'!C144</f>
        <v>0</v>
      </c>
      <c r="D1525" s="247">
        <f>'Resultaat 6'!K144</f>
        <v>0</v>
      </c>
      <c r="E1525" s="248">
        <f>'Resultaat 6'!L144</f>
        <v>0</v>
      </c>
      <c r="F1525" s="138" t="s">
        <v>265</v>
      </c>
      <c r="G1525" s="247">
        <f ca="1">VLOOKUP(C1525,Financiering!$AO$7:$AS$57,5,0)*E1525</f>
        <v>0</v>
      </c>
      <c r="H1525" s="249" t="str">
        <f t="shared" si="23"/>
        <v/>
      </c>
      <c r="I1525" s="136" t="str">
        <f>'Resultaat 6'!$B$2</f>
        <v>Resultaat 6</v>
      </c>
      <c r="J1525" s="138" t="str">
        <f>Deelnemersoverzicht!$C$6</f>
        <v>[wordt door RVO ingevuld]</v>
      </c>
      <c r="K1525" s="259">
        <f>Deelnemersoverzicht!$C$9</f>
        <v>0</v>
      </c>
    </row>
    <row r="1526" spans="1:11" x14ac:dyDescent="0.2">
      <c r="A1526" s="258">
        <f>'Resultaat 6'!B145</f>
        <v>0</v>
      </c>
      <c r="B1526" s="138" t="str">
        <f>IFERROR(VLOOKUP(C1526,Deelnemersoverzicht!$C$16:$G$66,6,0),"")</f>
        <v/>
      </c>
      <c r="C1526" s="138">
        <f>'Resultaat 6'!C145</f>
        <v>0</v>
      </c>
      <c r="D1526" s="247">
        <f>'Resultaat 6'!K145</f>
        <v>0</v>
      </c>
      <c r="E1526" s="248">
        <f>'Resultaat 6'!L145</f>
        <v>0</v>
      </c>
      <c r="F1526" s="138" t="s">
        <v>265</v>
      </c>
      <c r="G1526" s="247">
        <f ca="1">VLOOKUP(C1526,Financiering!$AO$7:$AS$57,5,0)*E1526</f>
        <v>0</v>
      </c>
      <c r="H1526" s="249" t="str">
        <f t="shared" si="23"/>
        <v/>
      </c>
      <c r="I1526" s="136" t="str">
        <f>'Resultaat 6'!$B$2</f>
        <v>Resultaat 6</v>
      </c>
      <c r="J1526" s="138" t="str">
        <f>Deelnemersoverzicht!$C$6</f>
        <v>[wordt door RVO ingevuld]</v>
      </c>
      <c r="K1526" s="259">
        <f>Deelnemersoverzicht!$C$9</f>
        <v>0</v>
      </c>
    </row>
    <row r="1527" spans="1:11" x14ac:dyDescent="0.2">
      <c r="A1527" s="258">
        <f>'Resultaat 6'!B146</f>
        <v>0</v>
      </c>
      <c r="B1527" s="138" t="str">
        <f>IFERROR(VLOOKUP(C1527,Deelnemersoverzicht!$C$16:$G$66,6,0),"")</f>
        <v/>
      </c>
      <c r="C1527" s="138">
        <f>'Resultaat 6'!C146</f>
        <v>0</v>
      </c>
      <c r="D1527" s="247">
        <f>'Resultaat 6'!K146</f>
        <v>0</v>
      </c>
      <c r="E1527" s="248">
        <f>'Resultaat 6'!L146</f>
        <v>0</v>
      </c>
      <c r="F1527" s="138" t="s">
        <v>265</v>
      </c>
      <c r="G1527" s="247">
        <f ca="1">VLOOKUP(C1527,Financiering!$AO$7:$AS$57,5,0)*E1527</f>
        <v>0</v>
      </c>
      <c r="H1527" s="249" t="str">
        <f t="shared" si="23"/>
        <v/>
      </c>
      <c r="I1527" s="136" t="str">
        <f>'Resultaat 6'!$B$2</f>
        <v>Resultaat 6</v>
      </c>
      <c r="J1527" s="138" t="str">
        <f>Deelnemersoverzicht!$C$6</f>
        <v>[wordt door RVO ingevuld]</v>
      </c>
      <c r="K1527" s="259">
        <f>Deelnemersoverzicht!$C$9</f>
        <v>0</v>
      </c>
    </row>
    <row r="1528" spans="1:11" x14ac:dyDescent="0.2">
      <c r="A1528" s="258">
        <f>'Resultaat 6'!B147</f>
        <v>0</v>
      </c>
      <c r="B1528" s="138" t="str">
        <f>IFERROR(VLOOKUP(C1528,Deelnemersoverzicht!$C$16:$G$66,6,0),"")</f>
        <v/>
      </c>
      <c r="C1528" s="138">
        <f>'Resultaat 6'!C147</f>
        <v>0</v>
      </c>
      <c r="D1528" s="247">
        <f>'Resultaat 6'!K147</f>
        <v>0</v>
      </c>
      <c r="E1528" s="248">
        <f>'Resultaat 6'!L147</f>
        <v>0</v>
      </c>
      <c r="F1528" s="138" t="s">
        <v>265</v>
      </c>
      <c r="G1528" s="247">
        <f ca="1">VLOOKUP(C1528,Financiering!$AO$7:$AS$57,5,0)*E1528</f>
        <v>0</v>
      </c>
      <c r="H1528" s="249" t="str">
        <f t="shared" si="23"/>
        <v/>
      </c>
      <c r="I1528" s="136" t="str">
        <f>'Resultaat 6'!$B$2</f>
        <v>Resultaat 6</v>
      </c>
      <c r="J1528" s="138" t="str">
        <f>Deelnemersoverzicht!$C$6</f>
        <v>[wordt door RVO ingevuld]</v>
      </c>
      <c r="K1528" s="259">
        <f>Deelnemersoverzicht!$C$9</f>
        <v>0</v>
      </c>
    </row>
    <row r="1529" spans="1:11" x14ac:dyDescent="0.2">
      <c r="A1529" s="258">
        <f>'Resultaat 6'!B148</f>
        <v>0</v>
      </c>
      <c r="B1529" s="138" t="str">
        <f>IFERROR(VLOOKUP(C1529,Deelnemersoverzicht!$C$16:$G$66,6,0),"")</f>
        <v/>
      </c>
      <c r="C1529" s="138">
        <f>'Resultaat 6'!C148</f>
        <v>0</v>
      </c>
      <c r="D1529" s="247">
        <f>'Resultaat 6'!K148</f>
        <v>0</v>
      </c>
      <c r="E1529" s="248">
        <f>'Resultaat 6'!L148</f>
        <v>0</v>
      </c>
      <c r="F1529" s="138" t="s">
        <v>265</v>
      </c>
      <c r="G1529" s="247">
        <f ca="1">VLOOKUP(C1529,Financiering!$AO$7:$AS$57,5,0)*E1529</f>
        <v>0</v>
      </c>
      <c r="H1529" s="249" t="str">
        <f t="shared" si="23"/>
        <v/>
      </c>
      <c r="I1529" s="136" t="str">
        <f>'Resultaat 6'!$B$2</f>
        <v>Resultaat 6</v>
      </c>
      <c r="J1529" s="138" t="str">
        <f>Deelnemersoverzicht!$C$6</f>
        <v>[wordt door RVO ingevuld]</v>
      </c>
      <c r="K1529" s="259">
        <f>Deelnemersoverzicht!$C$9</f>
        <v>0</v>
      </c>
    </row>
    <row r="1530" spans="1:11" x14ac:dyDescent="0.2">
      <c r="A1530" s="258">
        <f>'Resultaat 6'!B149</f>
        <v>0</v>
      </c>
      <c r="B1530" s="138" t="str">
        <f>IFERROR(VLOOKUP(C1530,Deelnemersoverzicht!$C$16:$G$66,6,0),"")</f>
        <v/>
      </c>
      <c r="C1530" s="138">
        <f>'Resultaat 6'!C149</f>
        <v>0</v>
      </c>
      <c r="D1530" s="247">
        <f>'Resultaat 6'!K149</f>
        <v>0</v>
      </c>
      <c r="E1530" s="248">
        <f>'Resultaat 6'!L149</f>
        <v>0</v>
      </c>
      <c r="F1530" s="138" t="s">
        <v>265</v>
      </c>
      <c r="G1530" s="247">
        <f ca="1">VLOOKUP(C1530,Financiering!$AO$7:$AS$57,5,0)*E1530</f>
        <v>0</v>
      </c>
      <c r="H1530" s="249" t="str">
        <f t="shared" si="23"/>
        <v/>
      </c>
      <c r="I1530" s="136" t="str">
        <f>'Resultaat 6'!$B$2</f>
        <v>Resultaat 6</v>
      </c>
      <c r="J1530" s="138" t="str">
        <f>Deelnemersoverzicht!$C$6</f>
        <v>[wordt door RVO ingevuld]</v>
      </c>
      <c r="K1530" s="259">
        <f>Deelnemersoverzicht!$C$9</f>
        <v>0</v>
      </c>
    </row>
    <row r="1531" spans="1:11" x14ac:dyDescent="0.2">
      <c r="A1531" s="258">
        <f>'Resultaat 6'!B150</f>
        <v>0</v>
      </c>
      <c r="B1531" s="138" t="str">
        <f>IFERROR(VLOOKUP(C1531,Deelnemersoverzicht!$C$16:$G$66,6,0),"")</f>
        <v/>
      </c>
      <c r="C1531" s="138">
        <f>'Resultaat 6'!C150</f>
        <v>0</v>
      </c>
      <c r="D1531" s="247">
        <f>'Resultaat 6'!K150</f>
        <v>0</v>
      </c>
      <c r="E1531" s="248">
        <f>'Resultaat 6'!L150</f>
        <v>0</v>
      </c>
      <c r="F1531" s="138" t="s">
        <v>265</v>
      </c>
      <c r="G1531" s="247">
        <f ca="1">VLOOKUP(C1531,Financiering!$AO$7:$AS$57,5,0)*E1531</f>
        <v>0</v>
      </c>
      <c r="H1531" s="249" t="str">
        <f t="shared" si="23"/>
        <v/>
      </c>
      <c r="I1531" s="136" t="str">
        <f>'Resultaat 6'!$B$2</f>
        <v>Resultaat 6</v>
      </c>
      <c r="J1531" s="138" t="str">
        <f>Deelnemersoverzicht!$C$6</f>
        <v>[wordt door RVO ingevuld]</v>
      </c>
      <c r="K1531" s="259">
        <f>Deelnemersoverzicht!$C$9</f>
        <v>0</v>
      </c>
    </row>
    <row r="1532" spans="1:11" x14ac:dyDescent="0.2">
      <c r="A1532" s="258">
        <f>'Resultaat 6'!B157</f>
        <v>0</v>
      </c>
      <c r="B1532" s="138" t="str">
        <f>IFERROR(VLOOKUP(C1532,Deelnemersoverzicht!$C$16:$G$66,6,0),"")</f>
        <v/>
      </c>
      <c r="C1532" s="138">
        <f>'Resultaat 6'!C157</f>
        <v>0</v>
      </c>
      <c r="D1532" s="247">
        <f>'Resultaat 6'!K157</f>
        <v>0</v>
      </c>
      <c r="E1532" s="248">
        <f>'Resultaat 6'!L157</f>
        <v>0</v>
      </c>
      <c r="F1532" s="138" t="s">
        <v>266</v>
      </c>
      <c r="G1532" s="247">
        <f ca="1">VLOOKUP(C1532,Financiering!$AO$7:$AS$57,5,0)*E1532</f>
        <v>0</v>
      </c>
      <c r="H1532" s="249" t="str">
        <f t="shared" si="23"/>
        <v/>
      </c>
      <c r="I1532" s="136" t="str">
        <f>'Resultaat 6'!$B$2</f>
        <v>Resultaat 6</v>
      </c>
      <c r="J1532" s="138" t="str">
        <f>Deelnemersoverzicht!$C$6</f>
        <v>[wordt door RVO ingevuld]</v>
      </c>
      <c r="K1532" s="259">
        <f>Deelnemersoverzicht!$C$9</f>
        <v>0</v>
      </c>
    </row>
    <row r="1533" spans="1:11" x14ac:dyDescent="0.2">
      <c r="A1533" s="258">
        <f>'Resultaat 6'!B158</f>
        <v>0</v>
      </c>
      <c r="B1533" s="138" t="str">
        <f>IFERROR(VLOOKUP(C1533,Deelnemersoverzicht!$C$16:$G$66,6,0),"")</f>
        <v/>
      </c>
      <c r="C1533" s="138">
        <f>'Resultaat 6'!C158</f>
        <v>0</v>
      </c>
      <c r="D1533" s="247">
        <f>'Resultaat 6'!K158</f>
        <v>0</v>
      </c>
      <c r="E1533" s="248">
        <f>'Resultaat 6'!L158</f>
        <v>0</v>
      </c>
      <c r="F1533" s="138" t="s">
        <v>266</v>
      </c>
      <c r="G1533" s="247">
        <f ca="1">VLOOKUP(C1533,Financiering!$AO$7:$AS$57,5,0)*E1533</f>
        <v>0</v>
      </c>
      <c r="H1533" s="249" t="str">
        <f t="shared" si="23"/>
        <v/>
      </c>
      <c r="I1533" s="136" t="str">
        <f>'Resultaat 6'!$B$2</f>
        <v>Resultaat 6</v>
      </c>
      <c r="J1533" s="138" t="str">
        <f>Deelnemersoverzicht!$C$6</f>
        <v>[wordt door RVO ingevuld]</v>
      </c>
      <c r="K1533" s="259">
        <f>Deelnemersoverzicht!$C$9</f>
        <v>0</v>
      </c>
    </row>
    <row r="1534" spans="1:11" x14ac:dyDescent="0.2">
      <c r="A1534" s="258">
        <f>'Resultaat 6'!B159</f>
        <v>0</v>
      </c>
      <c r="B1534" s="138" t="str">
        <f>IFERROR(VLOOKUP(C1534,Deelnemersoverzicht!$C$16:$G$66,6,0),"")</f>
        <v/>
      </c>
      <c r="C1534" s="138">
        <f>'Resultaat 6'!C159</f>
        <v>0</v>
      </c>
      <c r="D1534" s="247">
        <f>'Resultaat 6'!K159</f>
        <v>0</v>
      </c>
      <c r="E1534" s="248">
        <f>'Resultaat 6'!L159</f>
        <v>0</v>
      </c>
      <c r="F1534" s="138" t="s">
        <v>266</v>
      </c>
      <c r="G1534" s="247">
        <f ca="1">VLOOKUP(C1534,Financiering!$AO$7:$AS$57,5,0)*E1534</f>
        <v>0</v>
      </c>
      <c r="H1534" s="249" t="str">
        <f t="shared" si="23"/>
        <v/>
      </c>
      <c r="I1534" s="136" t="str">
        <f>'Resultaat 6'!$B$2</f>
        <v>Resultaat 6</v>
      </c>
      <c r="J1534" s="138" t="str">
        <f>Deelnemersoverzicht!$C$6</f>
        <v>[wordt door RVO ingevuld]</v>
      </c>
      <c r="K1534" s="259">
        <f>Deelnemersoverzicht!$C$9</f>
        <v>0</v>
      </c>
    </row>
    <row r="1535" spans="1:11" x14ac:dyDescent="0.2">
      <c r="A1535" s="258">
        <f>'Resultaat 6'!B160</f>
        <v>0</v>
      </c>
      <c r="B1535" s="138" t="str">
        <f>IFERROR(VLOOKUP(C1535,Deelnemersoverzicht!$C$16:$G$66,6,0),"")</f>
        <v/>
      </c>
      <c r="C1535" s="138">
        <f>'Resultaat 6'!C160</f>
        <v>0</v>
      </c>
      <c r="D1535" s="247">
        <f>'Resultaat 6'!K160</f>
        <v>0</v>
      </c>
      <c r="E1535" s="248">
        <f>'Resultaat 6'!L160</f>
        <v>0</v>
      </c>
      <c r="F1535" s="138" t="s">
        <v>266</v>
      </c>
      <c r="G1535" s="247">
        <f ca="1">VLOOKUP(C1535,Financiering!$AO$7:$AS$57,5,0)*E1535</f>
        <v>0</v>
      </c>
      <c r="H1535" s="249" t="str">
        <f t="shared" si="23"/>
        <v/>
      </c>
      <c r="I1535" s="136" t="str">
        <f>'Resultaat 6'!$B$2</f>
        <v>Resultaat 6</v>
      </c>
      <c r="J1535" s="138" t="str">
        <f>Deelnemersoverzicht!$C$6</f>
        <v>[wordt door RVO ingevuld]</v>
      </c>
      <c r="K1535" s="259">
        <f>Deelnemersoverzicht!$C$9</f>
        <v>0</v>
      </c>
    </row>
    <row r="1536" spans="1:11" x14ac:dyDescent="0.2">
      <c r="A1536" s="258">
        <f>'Resultaat 6'!B161</f>
        <v>0</v>
      </c>
      <c r="B1536" s="138" t="str">
        <f>IFERROR(VLOOKUP(C1536,Deelnemersoverzicht!$C$16:$G$66,6,0),"")</f>
        <v/>
      </c>
      <c r="C1536" s="138">
        <f>'Resultaat 6'!C161</f>
        <v>0</v>
      </c>
      <c r="D1536" s="247">
        <f>'Resultaat 6'!K161</f>
        <v>0</v>
      </c>
      <c r="E1536" s="248">
        <f>'Resultaat 6'!L161</f>
        <v>0</v>
      </c>
      <c r="F1536" s="138" t="s">
        <v>266</v>
      </c>
      <c r="G1536" s="247">
        <f ca="1">VLOOKUP(C1536,Financiering!$AO$7:$AS$57,5,0)*E1536</f>
        <v>0</v>
      </c>
      <c r="H1536" s="249" t="str">
        <f t="shared" si="23"/>
        <v/>
      </c>
      <c r="I1536" s="136" t="str">
        <f>'Resultaat 6'!$B$2</f>
        <v>Resultaat 6</v>
      </c>
      <c r="J1536" s="138" t="str">
        <f>Deelnemersoverzicht!$C$6</f>
        <v>[wordt door RVO ingevuld]</v>
      </c>
      <c r="K1536" s="259">
        <f>Deelnemersoverzicht!$C$9</f>
        <v>0</v>
      </c>
    </row>
    <row r="1537" spans="1:11" x14ac:dyDescent="0.2">
      <c r="A1537" s="258">
        <f>'Resultaat 6'!B162</f>
        <v>0</v>
      </c>
      <c r="B1537" s="138" t="str">
        <f>IFERROR(VLOOKUP(C1537,Deelnemersoverzicht!$C$16:$G$66,6,0),"")</f>
        <v/>
      </c>
      <c r="C1537" s="138">
        <f>'Resultaat 6'!C162</f>
        <v>0</v>
      </c>
      <c r="D1537" s="247">
        <f>'Resultaat 6'!K162</f>
        <v>0</v>
      </c>
      <c r="E1537" s="248">
        <f>'Resultaat 6'!L162</f>
        <v>0</v>
      </c>
      <c r="F1537" s="138" t="s">
        <v>266</v>
      </c>
      <c r="G1537" s="247">
        <f ca="1">VLOOKUP(C1537,Financiering!$AO$7:$AS$57,5,0)*E1537</f>
        <v>0</v>
      </c>
      <c r="H1537" s="249" t="str">
        <f t="shared" si="23"/>
        <v/>
      </c>
      <c r="I1537" s="136" t="str">
        <f>'Resultaat 6'!$B$2</f>
        <v>Resultaat 6</v>
      </c>
      <c r="J1537" s="138" t="str">
        <f>Deelnemersoverzicht!$C$6</f>
        <v>[wordt door RVO ingevuld]</v>
      </c>
      <c r="K1537" s="259">
        <f>Deelnemersoverzicht!$C$9</f>
        <v>0</v>
      </c>
    </row>
    <row r="1538" spans="1:11" x14ac:dyDescent="0.2">
      <c r="A1538" s="258">
        <f>'Resultaat 6'!B163</f>
        <v>0</v>
      </c>
      <c r="B1538" s="138" t="str">
        <f>IFERROR(VLOOKUP(C1538,Deelnemersoverzicht!$C$16:$G$66,6,0),"")</f>
        <v/>
      </c>
      <c r="C1538" s="138">
        <f>'Resultaat 6'!C163</f>
        <v>0</v>
      </c>
      <c r="D1538" s="247">
        <f>'Resultaat 6'!K163</f>
        <v>0</v>
      </c>
      <c r="E1538" s="248">
        <f>'Resultaat 6'!L163</f>
        <v>0</v>
      </c>
      <c r="F1538" s="138" t="s">
        <v>266</v>
      </c>
      <c r="G1538" s="247">
        <f ca="1">VLOOKUP(C1538,Financiering!$AO$7:$AS$57,5,0)*E1538</f>
        <v>0</v>
      </c>
      <c r="H1538" s="249" t="str">
        <f t="shared" ref="H1538:H1601" si="24">IFERROR((HLOOKUP(D1538,$O$1:$R$52,VLOOKUP(C1538,$M$2:$R$52,2,0)+1,0)*E1538),"")</f>
        <v/>
      </c>
      <c r="I1538" s="136" t="str">
        <f>'Resultaat 6'!$B$2</f>
        <v>Resultaat 6</v>
      </c>
      <c r="J1538" s="138" t="str">
        <f>Deelnemersoverzicht!$C$6</f>
        <v>[wordt door RVO ingevuld]</v>
      </c>
      <c r="K1538" s="259">
        <f>Deelnemersoverzicht!$C$9</f>
        <v>0</v>
      </c>
    </row>
    <row r="1539" spans="1:11" x14ac:dyDescent="0.2">
      <c r="A1539" s="258">
        <f>'Resultaat 6'!B164</f>
        <v>0</v>
      </c>
      <c r="B1539" s="138" t="str">
        <f>IFERROR(VLOOKUP(C1539,Deelnemersoverzicht!$C$16:$G$66,6,0),"")</f>
        <v/>
      </c>
      <c r="C1539" s="138">
        <f>'Resultaat 6'!C164</f>
        <v>0</v>
      </c>
      <c r="D1539" s="247">
        <f>'Resultaat 6'!K164</f>
        <v>0</v>
      </c>
      <c r="E1539" s="248">
        <f>'Resultaat 6'!L164</f>
        <v>0</v>
      </c>
      <c r="F1539" s="138" t="s">
        <v>266</v>
      </c>
      <c r="G1539" s="247">
        <f ca="1">VLOOKUP(C1539,Financiering!$AO$7:$AS$57,5,0)*E1539</f>
        <v>0</v>
      </c>
      <c r="H1539" s="249" t="str">
        <f t="shared" si="24"/>
        <v/>
      </c>
      <c r="I1539" s="136" t="str">
        <f>'Resultaat 6'!$B$2</f>
        <v>Resultaat 6</v>
      </c>
      <c r="J1539" s="138" t="str">
        <f>Deelnemersoverzicht!$C$6</f>
        <v>[wordt door RVO ingevuld]</v>
      </c>
      <c r="K1539" s="259">
        <f>Deelnemersoverzicht!$C$9</f>
        <v>0</v>
      </c>
    </row>
    <row r="1540" spans="1:11" x14ac:dyDescent="0.2">
      <c r="A1540" s="258">
        <f>'Resultaat 6'!B165</f>
        <v>0</v>
      </c>
      <c r="B1540" s="138" t="str">
        <f>IFERROR(VLOOKUP(C1540,Deelnemersoverzicht!$C$16:$G$66,6,0),"")</f>
        <v/>
      </c>
      <c r="C1540" s="138">
        <f>'Resultaat 6'!C165</f>
        <v>0</v>
      </c>
      <c r="D1540" s="247">
        <f>'Resultaat 6'!K165</f>
        <v>0</v>
      </c>
      <c r="E1540" s="248">
        <f>'Resultaat 6'!L165</f>
        <v>0</v>
      </c>
      <c r="F1540" s="138" t="s">
        <v>266</v>
      </c>
      <c r="G1540" s="247">
        <f ca="1">VLOOKUP(C1540,Financiering!$AO$7:$AS$57,5,0)*E1540</f>
        <v>0</v>
      </c>
      <c r="H1540" s="249" t="str">
        <f t="shared" si="24"/>
        <v/>
      </c>
      <c r="I1540" s="136" t="str">
        <f>'Resultaat 6'!$B$2</f>
        <v>Resultaat 6</v>
      </c>
      <c r="J1540" s="138" t="str">
        <f>Deelnemersoverzicht!$C$6</f>
        <v>[wordt door RVO ingevuld]</v>
      </c>
      <c r="K1540" s="259">
        <f>Deelnemersoverzicht!$C$9</f>
        <v>0</v>
      </c>
    </row>
    <row r="1541" spans="1:11" x14ac:dyDescent="0.2">
      <c r="A1541" s="258">
        <f>'Resultaat 6'!B166</f>
        <v>0</v>
      </c>
      <c r="B1541" s="138" t="str">
        <f>IFERROR(VLOOKUP(C1541,Deelnemersoverzicht!$C$16:$G$66,6,0),"")</f>
        <v/>
      </c>
      <c r="C1541" s="138">
        <f>'Resultaat 6'!C166</f>
        <v>0</v>
      </c>
      <c r="D1541" s="247">
        <f>'Resultaat 6'!K166</f>
        <v>0</v>
      </c>
      <c r="E1541" s="248">
        <f>'Resultaat 6'!L166</f>
        <v>0</v>
      </c>
      <c r="F1541" s="138" t="s">
        <v>266</v>
      </c>
      <c r="G1541" s="247">
        <f ca="1">VLOOKUP(C1541,Financiering!$AO$7:$AS$57,5,0)*E1541</f>
        <v>0</v>
      </c>
      <c r="H1541" s="249" t="str">
        <f t="shared" si="24"/>
        <v/>
      </c>
      <c r="I1541" s="136" t="str">
        <f>'Resultaat 6'!$B$2</f>
        <v>Resultaat 6</v>
      </c>
      <c r="J1541" s="138" t="str">
        <f>Deelnemersoverzicht!$C$6</f>
        <v>[wordt door RVO ingevuld]</v>
      </c>
      <c r="K1541" s="259">
        <f>Deelnemersoverzicht!$C$9</f>
        <v>0</v>
      </c>
    </row>
    <row r="1542" spans="1:11" x14ac:dyDescent="0.2">
      <c r="A1542" s="258">
        <f>'Resultaat 6'!B167</f>
        <v>0</v>
      </c>
      <c r="B1542" s="138" t="str">
        <f>IFERROR(VLOOKUP(C1542,Deelnemersoverzicht!$C$16:$G$66,6,0),"")</f>
        <v/>
      </c>
      <c r="C1542" s="138">
        <f>'Resultaat 6'!C167</f>
        <v>0</v>
      </c>
      <c r="D1542" s="247">
        <f>'Resultaat 6'!K167</f>
        <v>0</v>
      </c>
      <c r="E1542" s="248">
        <f>'Resultaat 6'!L167</f>
        <v>0</v>
      </c>
      <c r="F1542" s="138" t="s">
        <v>266</v>
      </c>
      <c r="G1542" s="247">
        <f ca="1">VLOOKUP(C1542,Financiering!$AO$7:$AS$57,5,0)*E1542</f>
        <v>0</v>
      </c>
      <c r="H1542" s="249" t="str">
        <f t="shared" si="24"/>
        <v/>
      </c>
      <c r="I1542" s="136" t="str">
        <f>'Resultaat 6'!$B$2</f>
        <v>Resultaat 6</v>
      </c>
      <c r="J1542" s="138" t="str">
        <f>Deelnemersoverzicht!$C$6</f>
        <v>[wordt door RVO ingevuld]</v>
      </c>
      <c r="K1542" s="259">
        <f>Deelnemersoverzicht!$C$9</f>
        <v>0</v>
      </c>
    </row>
    <row r="1543" spans="1:11" x14ac:dyDescent="0.2">
      <c r="A1543" s="258">
        <f>'Resultaat 6'!B168</f>
        <v>0</v>
      </c>
      <c r="B1543" s="138" t="str">
        <f>IFERROR(VLOOKUP(C1543,Deelnemersoverzicht!$C$16:$G$66,6,0),"")</f>
        <v/>
      </c>
      <c r="C1543" s="138">
        <f>'Resultaat 6'!C168</f>
        <v>0</v>
      </c>
      <c r="D1543" s="247">
        <f>'Resultaat 6'!K168</f>
        <v>0</v>
      </c>
      <c r="E1543" s="248">
        <f>'Resultaat 6'!L168</f>
        <v>0</v>
      </c>
      <c r="F1543" s="138" t="s">
        <v>266</v>
      </c>
      <c r="G1543" s="247">
        <f ca="1">VLOOKUP(C1543,Financiering!$AO$7:$AS$57,5,0)*E1543</f>
        <v>0</v>
      </c>
      <c r="H1543" s="249" t="str">
        <f t="shared" si="24"/>
        <v/>
      </c>
      <c r="I1543" s="136" t="str">
        <f>'Resultaat 6'!$B$2</f>
        <v>Resultaat 6</v>
      </c>
      <c r="J1543" s="138" t="str">
        <f>Deelnemersoverzicht!$C$6</f>
        <v>[wordt door RVO ingevuld]</v>
      </c>
      <c r="K1543" s="259">
        <f>Deelnemersoverzicht!$C$9</f>
        <v>0</v>
      </c>
    </row>
    <row r="1544" spans="1:11" x14ac:dyDescent="0.2">
      <c r="A1544" s="258">
        <f>'Resultaat 6'!B169</f>
        <v>0</v>
      </c>
      <c r="B1544" s="138" t="str">
        <f>IFERROR(VLOOKUP(C1544,Deelnemersoverzicht!$C$16:$G$66,6,0),"")</f>
        <v/>
      </c>
      <c r="C1544" s="138">
        <f>'Resultaat 6'!C169</f>
        <v>0</v>
      </c>
      <c r="D1544" s="247">
        <f>'Resultaat 6'!K169</f>
        <v>0</v>
      </c>
      <c r="E1544" s="248">
        <f>'Resultaat 6'!L169</f>
        <v>0</v>
      </c>
      <c r="F1544" s="138" t="s">
        <v>266</v>
      </c>
      <c r="G1544" s="247">
        <f ca="1">VLOOKUP(C1544,Financiering!$AO$7:$AS$57,5,0)*E1544</f>
        <v>0</v>
      </c>
      <c r="H1544" s="249" t="str">
        <f t="shared" si="24"/>
        <v/>
      </c>
      <c r="I1544" s="136" t="str">
        <f>'Resultaat 6'!$B$2</f>
        <v>Resultaat 6</v>
      </c>
      <c r="J1544" s="138" t="str">
        <f>Deelnemersoverzicht!$C$6</f>
        <v>[wordt door RVO ingevuld]</v>
      </c>
      <c r="K1544" s="259">
        <f>Deelnemersoverzicht!$C$9</f>
        <v>0</v>
      </c>
    </row>
    <row r="1545" spans="1:11" x14ac:dyDescent="0.2">
      <c r="A1545" s="258">
        <f>'Resultaat 6'!B170</f>
        <v>0</v>
      </c>
      <c r="B1545" s="138" t="str">
        <f>IFERROR(VLOOKUP(C1545,Deelnemersoverzicht!$C$16:$G$66,6,0),"")</f>
        <v/>
      </c>
      <c r="C1545" s="138">
        <f>'Resultaat 6'!C170</f>
        <v>0</v>
      </c>
      <c r="D1545" s="247">
        <f>'Resultaat 6'!K170</f>
        <v>0</v>
      </c>
      <c r="E1545" s="248">
        <f>'Resultaat 6'!L170</f>
        <v>0</v>
      </c>
      <c r="F1545" s="138" t="s">
        <v>266</v>
      </c>
      <c r="G1545" s="247">
        <f ca="1">VLOOKUP(C1545,Financiering!$AO$7:$AS$57,5,0)*E1545</f>
        <v>0</v>
      </c>
      <c r="H1545" s="249" t="str">
        <f t="shared" si="24"/>
        <v/>
      </c>
      <c r="I1545" s="136" t="str">
        <f>'Resultaat 6'!$B$2</f>
        <v>Resultaat 6</v>
      </c>
      <c r="J1545" s="138" t="str">
        <f>Deelnemersoverzicht!$C$6</f>
        <v>[wordt door RVO ingevuld]</v>
      </c>
      <c r="K1545" s="259">
        <f>Deelnemersoverzicht!$C$9</f>
        <v>0</v>
      </c>
    </row>
    <row r="1546" spans="1:11" x14ac:dyDescent="0.2">
      <c r="A1546" s="258">
        <f>'Resultaat 6'!B171</f>
        <v>0</v>
      </c>
      <c r="B1546" s="138" t="str">
        <f>IFERROR(VLOOKUP(C1546,Deelnemersoverzicht!$C$16:$G$66,6,0),"")</f>
        <v/>
      </c>
      <c r="C1546" s="138">
        <f>'Resultaat 6'!C171</f>
        <v>0</v>
      </c>
      <c r="D1546" s="247">
        <f>'Resultaat 6'!K171</f>
        <v>0</v>
      </c>
      <c r="E1546" s="248">
        <f>'Resultaat 6'!L171</f>
        <v>0</v>
      </c>
      <c r="F1546" s="138" t="s">
        <v>266</v>
      </c>
      <c r="G1546" s="247">
        <f ca="1">VLOOKUP(C1546,Financiering!$AO$7:$AS$57,5,0)*E1546</f>
        <v>0</v>
      </c>
      <c r="H1546" s="249" t="str">
        <f t="shared" si="24"/>
        <v/>
      </c>
      <c r="I1546" s="136" t="str">
        <f>'Resultaat 6'!$B$2</f>
        <v>Resultaat 6</v>
      </c>
      <c r="J1546" s="138" t="str">
        <f>Deelnemersoverzicht!$C$6</f>
        <v>[wordt door RVO ingevuld]</v>
      </c>
      <c r="K1546" s="259">
        <f>Deelnemersoverzicht!$C$9</f>
        <v>0</v>
      </c>
    </row>
    <row r="1547" spans="1:11" x14ac:dyDescent="0.2">
      <c r="A1547" s="258">
        <f>'Resultaat 6'!B172</f>
        <v>0</v>
      </c>
      <c r="B1547" s="138" t="str">
        <f>IFERROR(VLOOKUP(C1547,Deelnemersoverzicht!$C$16:$G$66,6,0),"")</f>
        <v/>
      </c>
      <c r="C1547" s="138">
        <f>'Resultaat 6'!C172</f>
        <v>0</v>
      </c>
      <c r="D1547" s="247">
        <f>'Resultaat 6'!K172</f>
        <v>0</v>
      </c>
      <c r="E1547" s="248">
        <f>'Resultaat 6'!L172</f>
        <v>0</v>
      </c>
      <c r="F1547" s="138" t="s">
        <v>266</v>
      </c>
      <c r="G1547" s="247">
        <f ca="1">VLOOKUP(C1547,Financiering!$AO$7:$AS$57,5,0)*E1547</f>
        <v>0</v>
      </c>
      <c r="H1547" s="249" t="str">
        <f t="shared" si="24"/>
        <v/>
      </c>
      <c r="I1547" s="136" t="str">
        <f>'Resultaat 6'!$B$2</f>
        <v>Resultaat 6</v>
      </c>
      <c r="J1547" s="138" t="str">
        <f>Deelnemersoverzicht!$C$6</f>
        <v>[wordt door RVO ingevuld]</v>
      </c>
      <c r="K1547" s="259">
        <f>Deelnemersoverzicht!$C$9</f>
        <v>0</v>
      </c>
    </row>
    <row r="1548" spans="1:11" x14ac:dyDescent="0.2">
      <c r="A1548" s="258">
        <f>'Resultaat 6'!B173</f>
        <v>0</v>
      </c>
      <c r="B1548" s="138" t="str">
        <f>IFERROR(VLOOKUP(C1548,Deelnemersoverzicht!$C$16:$G$66,6,0),"")</f>
        <v/>
      </c>
      <c r="C1548" s="138">
        <f>'Resultaat 6'!C173</f>
        <v>0</v>
      </c>
      <c r="D1548" s="247">
        <f>'Resultaat 6'!K173</f>
        <v>0</v>
      </c>
      <c r="E1548" s="248">
        <f>'Resultaat 6'!L173</f>
        <v>0</v>
      </c>
      <c r="F1548" s="138" t="s">
        <v>266</v>
      </c>
      <c r="G1548" s="247">
        <f ca="1">VLOOKUP(C1548,Financiering!$AO$7:$AS$57,5,0)*E1548</f>
        <v>0</v>
      </c>
      <c r="H1548" s="249" t="str">
        <f t="shared" si="24"/>
        <v/>
      </c>
      <c r="I1548" s="136" t="str">
        <f>'Resultaat 6'!$B$2</f>
        <v>Resultaat 6</v>
      </c>
      <c r="J1548" s="138" t="str">
        <f>Deelnemersoverzicht!$C$6</f>
        <v>[wordt door RVO ingevuld]</v>
      </c>
      <c r="K1548" s="259">
        <f>Deelnemersoverzicht!$C$9</f>
        <v>0</v>
      </c>
    </row>
    <row r="1549" spans="1:11" x14ac:dyDescent="0.2">
      <c r="A1549" s="258">
        <f>'Resultaat 6'!B174</f>
        <v>0</v>
      </c>
      <c r="B1549" s="138" t="str">
        <f>IFERROR(VLOOKUP(C1549,Deelnemersoverzicht!$C$16:$G$66,6,0),"")</f>
        <v/>
      </c>
      <c r="C1549" s="138">
        <f>'Resultaat 6'!C174</f>
        <v>0</v>
      </c>
      <c r="D1549" s="247">
        <f>'Resultaat 6'!K174</f>
        <v>0</v>
      </c>
      <c r="E1549" s="248">
        <f>'Resultaat 6'!L174</f>
        <v>0</v>
      </c>
      <c r="F1549" s="138" t="s">
        <v>266</v>
      </c>
      <c r="G1549" s="247">
        <f ca="1">VLOOKUP(C1549,Financiering!$AO$7:$AS$57,5,0)*E1549</f>
        <v>0</v>
      </c>
      <c r="H1549" s="249" t="str">
        <f t="shared" si="24"/>
        <v/>
      </c>
      <c r="I1549" s="136" t="str">
        <f>'Resultaat 6'!$B$2</f>
        <v>Resultaat 6</v>
      </c>
      <c r="J1549" s="138" t="str">
        <f>Deelnemersoverzicht!$C$6</f>
        <v>[wordt door RVO ingevuld]</v>
      </c>
      <c r="K1549" s="259">
        <f>Deelnemersoverzicht!$C$9</f>
        <v>0</v>
      </c>
    </row>
    <row r="1550" spans="1:11" x14ac:dyDescent="0.2">
      <c r="A1550" s="258">
        <f>'Resultaat 6'!B175</f>
        <v>0</v>
      </c>
      <c r="B1550" s="138" t="str">
        <f>IFERROR(VLOOKUP(C1550,Deelnemersoverzicht!$C$16:$G$66,6,0),"")</f>
        <v/>
      </c>
      <c r="C1550" s="138">
        <f>'Resultaat 6'!C175</f>
        <v>0</v>
      </c>
      <c r="D1550" s="247">
        <f>'Resultaat 6'!K175</f>
        <v>0</v>
      </c>
      <c r="E1550" s="248">
        <f>'Resultaat 6'!L175</f>
        <v>0</v>
      </c>
      <c r="F1550" s="138" t="s">
        <v>266</v>
      </c>
      <c r="G1550" s="247">
        <f ca="1">VLOOKUP(C1550,Financiering!$AO$7:$AS$57,5,0)*E1550</f>
        <v>0</v>
      </c>
      <c r="H1550" s="249" t="str">
        <f t="shared" si="24"/>
        <v/>
      </c>
      <c r="I1550" s="136" t="str">
        <f>'Resultaat 6'!$B$2</f>
        <v>Resultaat 6</v>
      </c>
      <c r="J1550" s="138" t="str">
        <f>Deelnemersoverzicht!$C$6</f>
        <v>[wordt door RVO ingevuld]</v>
      </c>
      <c r="K1550" s="259">
        <f>Deelnemersoverzicht!$C$9</f>
        <v>0</v>
      </c>
    </row>
    <row r="1551" spans="1:11" x14ac:dyDescent="0.2">
      <c r="A1551" s="258">
        <f>'Resultaat 6'!B176</f>
        <v>0</v>
      </c>
      <c r="B1551" s="138" t="str">
        <f>IFERROR(VLOOKUP(C1551,Deelnemersoverzicht!$C$16:$G$66,6,0),"")</f>
        <v/>
      </c>
      <c r="C1551" s="138">
        <f>'Resultaat 6'!C176</f>
        <v>0</v>
      </c>
      <c r="D1551" s="247">
        <f>'Resultaat 6'!K176</f>
        <v>0</v>
      </c>
      <c r="E1551" s="248">
        <f>'Resultaat 6'!L176</f>
        <v>0</v>
      </c>
      <c r="F1551" s="138" t="s">
        <v>266</v>
      </c>
      <c r="G1551" s="247">
        <f ca="1">VLOOKUP(C1551,Financiering!$AO$7:$AS$57,5,0)*E1551</f>
        <v>0</v>
      </c>
      <c r="H1551" s="249" t="str">
        <f t="shared" si="24"/>
        <v/>
      </c>
      <c r="I1551" s="136" t="str">
        <f>'Resultaat 6'!$B$2</f>
        <v>Resultaat 6</v>
      </c>
      <c r="J1551" s="138" t="str">
        <f>Deelnemersoverzicht!$C$6</f>
        <v>[wordt door RVO ingevuld]</v>
      </c>
      <c r="K1551" s="259">
        <f>Deelnemersoverzicht!$C$9</f>
        <v>0</v>
      </c>
    </row>
    <row r="1552" spans="1:11" x14ac:dyDescent="0.2">
      <c r="A1552" s="258">
        <f>'Resultaat 6'!B177</f>
        <v>0</v>
      </c>
      <c r="B1552" s="138" t="str">
        <f>IFERROR(VLOOKUP(C1552,Deelnemersoverzicht!$C$16:$G$66,6,0),"")</f>
        <v/>
      </c>
      <c r="C1552" s="138">
        <f>'Resultaat 6'!C177</f>
        <v>0</v>
      </c>
      <c r="D1552" s="247">
        <f>'Resultaat 6'!K177</f>
        <v>0</v>
      </c>
      <c r="E1552" s="248">
        <f>'Resultaat 6'!L177</f>
        <v>0</v>
      </c>
      <c r="F1552" s="138" t="s">
        <v>266</v>
      </c>
      <c r="G1552" s="247">
        <f ca="1">VLOOKUP(C1552,Financiering!$AO$7:$AS$57,5,0)*E1552</f>
        <v>0</v>
      </c>
      <c r="H1552" s="249" t="str">
        <f t="shared" si="24"/>
        <v/>
      </c>
      <c r="I1552" s="136" t="str">
        <f>'Resultaat 6'!$B$2</f>
        <v>Resultaat 6</v>
      </c>
      <c r="J1552" s="138" t="str">
        <f>Deelnemersoverzicht!$C$6</f>
        <v>[wordt door RVO ingevuld]</v>
      </c>
      <c r="K1552" s="259">
        <f>Deelnemersoverzicht!$C$9</f>
        <v>0</v>
      </c>
    </row>
    <row r="1553" spans="1:11" x14ac:dyDescent="0.2">
      <c r="A1553" s="258">
        <f>'Resultaat 6'!B178</f>
        <v>0</v>
      </c>
      <c r="B1553" s="138" t="str">
        <f>IFERROR(VLOOKUP(C1553,Deelnemersoverzicht!$C$16:$G$66,6,0),"")</f>
        <v/>
      </c>
      <c r="C1553" s="138">
        <f>'Resultaat 6'!C178</f>
        <v>0</v>
      </c>
      <c r="D1553" s="247">
        <f>'Resultaat 6'!K178</f>
        <v>0</v>
      </c>
      <c r="E1553" s="248">
        <f>'Resultaat 6'!L178</f>
        <v>0</v>
      </c>
      <c r="F1553" s="138" t="s">
        <v>266</v>
      </c>
      <c r="G1553" s="247">
        <f ca="1">VLOOKUP(C1553,Financiering!$AO$7:$AS$57,5,0)*E1553</f>
        <v>0</v>
      </c>
      <c r="H1553" s="249" t="str">
        <f t="shared" si="24"/>
        <v/>
      </c>
      <c r="I1553" s="136" t="str">
        <f>'Resultaat 6'!$B$2</f>
        <v>Resultaat 6</v>
      </c>
      <c r="J1553" s="138" t="str">
        <f>Deelnemersoverzicht!$C$6</f>
        <v>[wordt door RVO ingevuld]</v>
      </c>
      <c r="K1553" s="259">
        <f>Deelnemersoverzicht!$C$9</f>
        <v>0</v>
      </c>
    </row>
    <row r="1554" spans="1:11" x14ac:dyDescent="0.2">
      <c r="A1554" s="258">
        <f>'Resultaat 6'!B179</f>
        <v>0</v>
      </c>
      <c r="B1554" s="138" t="str">
        <f>IFERROR(VLOOKUP(C1554,Deelnemersoverzicht!$C$16:$G$66,6,0),"")</f>
        <v/>
      </c>
      <c r="C1554" s="138">
        <f>'Resultaat 6'!C179</f>
        <v>0</v>
      </c>
      <c r="D1554" s="247">
        <f>'Resultaat 6'!K179</f>
        <v>0</v>
      </c>
      <c r="E1554" s="248">
        <f>'Resultaat 6'!L179</f>
        <v>0</v>
      </c>
      <c r="F1554" s="138" t="s">
        <v>266</v>
      </c>
      <c r="G1554" s="247">
        <f ca="1">VLOOKUP(C1554,Financiering!$AO$7:$AS$57,5,0)*E1554</f>
        <v>0</v>
      </c>
      <c r="H1554" s="249" t="str">
        <f t="shared" si="24"/>
        <v/>
      </c>
      <c r="I1554" s="136" t="str">
        <f>'Resultaat 6'!$B$2</f>
        <v>Resultaat 6</v>
      </c>
      <c r="J1554" s="138" t="str">
        <f>Deelnemersoverzicht!$C$6</f>
        <v>[wordt door RVO ingevuld]</v>
      </c>
      <c r="K1554" s="259">
        <f>Deelnemersoverzicht!$C$9</f>
        <v>0</v>
      </c>
    </row>
    <row r="1555" spans="1:11" x14ac:dyDescent="0.2">
      <c r="A1555" s="258">
        <f>'Resultaat 6'!B180</f>
        <v>0</v>
      </c>
      <c r="B1555" s="138" t="str">
        <f>IFERROR(VLOOKUP(C1555,Deelnemersoverzicht!$C$16:$G$66,6,0),"")</f>
        <v/>
      </c>
      <c r="C1555" s="138">
        <f>'Resultaat 6'!C180</f>
        <v>0</v>
      </c>
      <c r="D1555" s="247">
        <f>'Resultaat 6'!K180</f>
        <v>0</v>
      </c>
      <c r="E1555" s="248">
        <f>'Resultaat 6'!L180</f>
        <v>0</v>
      </c>
      <c r="F1555" s="138" t="s">
        <v>266</v>
      </c>
      <c r="G1555" s="247">
        <f ca="1">VLOOKUP(C1555,Financiering!$AO$7:$AS$57,5,0)*E1555</f>
        <v>0</v>
      </c>
      <c r="H1555" s="249" t="str">
        <f t="shared" si="24"/>
        <v/>
      </c>
      <c r="I1555" s="136" t="str">
        <f>'Resultaat 6'!$B$2</f>
        <v>Resultaat 6</v>
      </c>
      <c r="J1555" s="138" t="str">
        <f>Deelnemersoverzicht!$C$6</f>
        <v>[wordt door RVO ingevuld]</v>
      </c>
      <c r="K1555" s="259">
        <f>Deelnemersoverzicht!$C$9</f>
        <v>0</v>
      </c>
    </row>
    <row r="1556" spans="1:11" x14ac:dyDescent="0.2">
      <c r="A1556" s="258">
        <f>'Resultaat 6'!B181</f>
        <v>0</v>
      </c>
      <c r="B1556" s="138" t="str">
        <f>IFERROR(VLOOKUP(C1556,Deelnemersoverzicht!$C$16:$G$66,6,0),"")</f>
        <v/>
      </c>
      <c r="C1556" s="138">
        <f>'Resultaat 6'!C181</f>
        <v>0</v>
      </c>
      <c r="D1556" s="247">
        <f>'Resultaat 6'!K181</f>
        <v>0</v>
      </c>
      <c r="E1556" s="248">
        <f>'Resultaat 6'!L181</f>
        <v>0</v>
      </c>
      <c r="F1556" s="138" t="s">
        <v>266</v>
      </c>
      <c r="G1556" s="247">
        <f ca="1">VLOOKUP(C1556,Financiering!$AO$7:$AS$57,5,0)*E1556</f>
        <v>0</v>
      </c>
      <c r="H1556" s="249" t="str">
        <f t="shared" si="24"/>
        <v/>
      </c>
      <c r="I1556" s="136" t="str">
        <f>'Resultaat 6'!$B$2</f>
        <v>Resultaat 6</v>
      </c>
      <c r="J1556" s="138" t="str">
        <f>Deelnemersoverzicht!$C$6</f>
        <v>[wordt door RVO ingevuld]</v>
      </c>
      <c r="K1556" s="259">
        <f>Deelnemersoverzicht!$C$9</f>
        <v>0</v>
      </c>
    </row>
    <row r="1557" spans="1:11" x14ac:dyDescent="0.2">
      <c r="A1557" s="258">
        <f>'Resultaat 6'!B182</f>
        <v>0</v>
      </c>
      <c r="B1557" s="138" t="str">
        <f>IFERROR(VLOOKUP(C1557,Deelnemersoverzicht!$C$16:$G$66,6,0),"")</f>
        <v/>
      </c>
      <c r="C1557" s="138">
        <f>'Resultaat 6'!C182</f>
        <v>0</v>
      </c>
      <c r="D1557" s="247">
        <f>'Resultaat 6'!K182</f>
        <v>0</v>
      </c>
      <c r="E1557" s="248">
        <f>'Resultaat 6'!L182</f>
        <v>0</v>
      </c>
      <c r="F1557" s="138" t="s">
        <v>266</v>
      </c>
      <c r="G1557" s="247">
        <f ca="1">VLOOKUP(C1557,Financiering!$AO$7:$AS$57,5,0)*E1557</f>
        <v>0</v>
      </c>
      <c r="H1557" s="249" t="str">
        <f t="shared" si="24"/>
        <v/>
      </c>
      <c r="I1557" s="136" t="str">
        <f>'Resultaat 6'!$B$2</f>
        <v>Resultaat 6</v>
      </c>
      <c r="J1557" s="138" t="str">
        <f>Deelnemersoverzicht!$C$6</f>
        <v>[wordt door RVO ingevuld]</v>
      </c>
      <c r="K1557" s="259">
        <f>Deelnemersoverzicht!$C$9</f>
        <v>0</v>
      </c>
    </row>
    <row r="1558" spans="1:11" x14ac:dyDescent="0.2">
      <c r="A1558" s="258">
        <f>'Resultaat 6'!B183</f>
        <v>0</v>
      </c>
      <c r="B1558" s="138" t="str">
        <f>IFERROR(VLOOKUP(C1558,Deelnemersoverzicht!$C$16:$G$66,6,0),"")</f>
        <v/>
      </c>
      <c r="C1558" s="138">
        <f>'Resultaat 6'!C183</f>
        <v>0</v>
      </c>
      <c r="D1558" s="247">
        <f>'Resultaat 6'!K183</f>
        <v>0</v>
      </c>
      <c r="E1558" s="248">
        <f>'Resultaat 6'!L183</f>
        <v>0</v>
      </c>
      <c r="F1558" s="138" t="s">
        <v>266</v>
      </c>
      <c r="G1558" s="247">
        <f ca="1">VLOOKUP(C1558,Financiering!$AO$7:$AS$57,5,0)*E1558</f>
        <v>0</v>
      </c>
      <c r="H1558" s="249" t="str">
        <f t="shared" si="24"/>
        <v/>
      </c>
      <c r="I1558" s="136" t="str">
        <f>'Resultaat 6'!$B$2</f>
        <v>Resultaat 6</v>
      </c>
      <c r="J1558" s="138" t="str">
        <f>Deelnemersoverzicht!$C$6</f>
        <v>[wordt door RVO ingevuld]</v>
      </c>
      <c r="K1558" s="259">
        <f>Deelnemersoverzicht!$C$9</f>
        <v>0</v>
      </c>
    </row>
    <row r="1559" spans="1:11" x14ac:dyDescent="0.2">
      <c r="A1559" s="258">
        <f>'Resultaat 6'!B184</f>
        <v>0</v>
      </c>
      <c r="B1559" s="138" t="str">
        <f>IFERROR(VLOOKUP(C1559,Deelnemersoverzicht!$C$16:$G$66,6,0),"")</f>
        <v/>
      </c>
      <c r="C1559" s="138">
        <f>'Resultaat 6'!C184</f>
        <v>0</v>
      </c>
      <c r="D1559" s="247">
        <f>'Resultaat 6'!K184</f>
        <v>0</v>
      </c>
      <c r="E1559" s="248">
        <f>'Resultaat 6'!L184</f>
        <v>0</v>
      </c>
      <c r="F1559" s="138" t="s">
        <v>266</v>
      </c>
      <c r="G1559" s="247">
        <f ca="1">VLOOKUP(C1559,Financiering!$AO$7:$AS$57,5,0)*E1559</f>
        <v>0</v>
      </c>
      <c r="H1559" s="249" t="str">
        <f t="shared" si="24"/>
        <v/>
      </c>
      <c r="I1559" s="136" t="str">
        <f>'Resultaat 6'!$B$2</f>
        <v>Resultaat 6</v>
      </c>
      <c r="J1559" s="138" t="str">
        <f>Deelnemersoverzicht!$C$6</f>
        <v>[wordt door RVO ingevuld]</v>
      </c>
      <c r="K1559" s="259">
        <f>Deelnemersoverzicht!$C$9</f>
        <v>0</v>
      </c>
    </row>
    <row r="1560" spans="1:11" x14ac:dyDescent="0.2">
      <c r="A1560" s="258">
        <f>'Resultaat 6'!B185</f>
        <v>0</v>
      </c>
      <c r="B1560" s="138" t="str">
        <f>IFERROR(VLOOKUP(C1560,Deelnemersoverzicht!$C$16:$G$66,6,0),"")</f>
        <v/>
      </c>
      <c r="C1560" s="138">
        <f>'Resultaat 6'!C185</f>
        <v>0</v>
      </c>
      <c r="D1560" s="247">
        <f>'Resultaat 6'!K185</f>
        <v>0</v>
      </c>
      <c r="E1560" s="248">
        <f>'Resultaat 6'!L185</f>
        <v>0</v>
      </c>
      <c r="F1560" s="138" t="s">
        <v>266</v>
      </c>
      <c r="G1560" s="247">
        <f ca="1">VLOOKUP(C1560,Financiering!$AO$7:$AS$57,5,0)*E1560</f>
        <v>0</v>
      </c>
      <c r="H1560" s="249" t="str">
        <f t="shared" si="24"/>
        <v/>
      </c>
      <c r="I1560" s="136" t="str">
        <f>'Resultaat 6'!$B$2</f>
        <v>Resultaat 6</v>
      </c>
      <c r="J1560" s="138" t="str">
        <f>Deelnemersoverzicht!$C$6</f>
        <v>[wordt door RVO ingevuld]</v>
      </c>
      <c r="K1560" s="259">
        <f>Deelnemersoverzicht!$C$9</f>
        <v>0</v>
      </c>
    </row>
    <row r="1561" spans="1:11" x14ac:dyDescent="0.2">
      <c r="A1561" s="258">
        <f>'Resultaat 6'!B186</f>
        <v>0</v>
      </c>
      <c r="B1561" s="138" t="str">
        <f>IFERROR(VLOOKUP(C1561,Deelnemersoverzicht!$C$16:$G$66,6,0),"")</f>
        <v/>
      </c>
      <c r="C1561" s="138">
        <f>'Resultaat 6'!C186</f>
        <v>0</v>
      </c>
      <c r="D1561" s="247">
        <f>'Resultaat 6'!K186</f>
        <v>0</v>
      </c>
      <c r="E1561" s="248">
        <f>'Resultaat 6'!L186</f>
        <v>0</v>
      </c>
      <c r="F1561" s="138" t="s">
        <v>266</v>
      </c>
      <c r="G1561" s="247">
        <f ca="1">VLOOKUP(C1561,Financiering!$AO$7:$AS$57,5,0)*E1561</f>
        <v>0</v>
      </c>
      <c r="H1561" s="249" t="str">
        <f t="shared" si="24"/>
        <v/>
      </c>
      <c r="I1561" s="136" t="str">
        <f>'Resultaat 6'!$B$2</f>
        <v>Resultaat 6</v>
      </c>
      <c r="J1561" s="138" t="str">
        <f>Deelnemersoverzicht!$C$6</f>
        <v>[wordt door RVO ingevuld]</v>
      </c>
      <c r="K1561" s="259">
        <f>Deelnemersoverzicht!$C$9</f>
        <v>0</v>
      </c>
    </row>
    <row r="1562" spans="1:11" x14ac:dyDescent="0.2">
      <c r="A1562" s="258">
        <f>'Resultaat 6'!B187</f>
        <v>0</v>
      </c>
      <c r="B1562" s="138" t="str">
        <f>IFERROR(VLOOKUP(C1562,Deelnemersoverzicht!$C$16:$G$66,6,0),"")</f>
        <v/>
      </c>
      <c r="C1562" s="138">
        <f>'Resultaat 6'!C187</f>
        <v>0</v>
      </c>
      <c r="D1562" s="247">
        <f>'Resultaat 6'!K187</f>
        <v>0</v>
      </c>
      <c r="E1562" s="248">
        <f>'Resultaat 6'!L187</f>
        <v>0</v>
      </c>
      <c r="F1562" s="138" t="s">
        <v>266</v>
      </c>
      <c r="G1562" s="247">
        <f ca="1">VLOOKUP(C1562,Financiering!$AO$7:$AS$57,5,0)*E1562</f>
        <v>0</v>
      </c>
      <c r="H1562" s="249" t="str">
        <f t="shared" si="24"/>
        <v/>
      </c>
      <c r="I1562" s="136" t="str">
        <f>'Resultaat 6'!$B$2</f>
        <v>Resultaat 6</v>
      </c>
      <c r="J1562" s="138" t="str">
        <f>Deelnemersoverzicht!$C$6</f>
        <v>[wordt door RVO ingevuld]</v>
      </c>
      <c r="K1562" s="259">
        <f>Deelnemersoverzicht!$C$9</f>
        <v>0</v>
      </c>
    </row>
    <row r="1563" spans="1:11" x14ac:dyDescent="0.2">
      <c r="A1563" s="258">
        <f>'Resultaat 6'!B188</f>
        <v>0</v>
      </c>
      <c r="B1563" s="138" t="str">
        <f>IFERROR(VLOOKUP(C1563,Deelnemersoverzicht!$C$16:$G$66,6,0),"")</f>
        <v/>
      </c>
      <c r="C1563" s="138">
        <f>'Resultaat 6'!C188</f>
        <v>0</v>
      </c>
      <c r="D1563" s="247">
        <f>'Resultaat 6'!K188</f>
        <v>0</v>
      </c>
      <c r="E1563" s="248">
        <f>'Resultaat 6'!L188</f>
        <v>0</v>
      </c>
      <c r="F1563" s="138" t="s">
        <v>266</v>
      </c>
      <c r="G1563" s="247">
        <f ca="1">VLOOKUP(C1563,Financiering!$AO$7:$AS$57,5,0)*E1563</f>
        <v>0</v>
      </c>
      <c r="H1563" s="249" t="str">
        <f t="shared" si="24"/>
        <v/>
      </c>
      <c r="I1563" s="136" t="str">
        <f>'Resultaat 6'!$B$2</f>
        <v>Resultaat 6</v>
      </c>
      <c r="J1563" s="138" t="str">
        <f>Deelnemersoverzicht!$C$6</f>
        <v>[wordt door RVO ingevuld]</v>
      </c>
      <c r="K1563" s="259">
        <f>Deelnemersoverzicht!$C$9</f>
        <v>0</v>
      </c>
    </row>
    <row r="1564" spans="1:11" x14ac:dyDescent="0.2">
      <c r="A1564" s="258">
        <f>'Resultaat 6'!B189</f>
        <v>0</v>
      </c>
      <c r="B1564" s="138" t="str">
        <f>IFERROR(VLOOKUP(C1564,Deelnemersoverzicht!$C$16:$G$66,6,0),"")</f>
        <v/>
      </c>
      <c r="C1564" s="138">
        <f>'Resultaat 6'!C189</f>
        <v>0</v>
      </c>
      <c r="D1564" s="247">
        <f>'Resultaat 6'!K189</f>
        <v>0</v>
      </c>
      <c r="E1564" s="248">
        <f>'Resultaat 6'!L189</f>
        <v>0</v>
      </c>
      <c r="F1564" s="138" t="s">
        <v>266</v>
      </c>
      <c r="G1564" s="247">
        <f ca="1">VLOOKUP(C1564,Financiering!$AO$7:$AS$57,5,0)*E1564</f>
        <v>0</v>
      </c>
      <c r="H1564" s="249" t="str">
        <f t="shared" si="24"/>
        <v/>
      </c>
      <c r="I1564" s="136" t="str">
        <f>'Resultaat 6'!$B$2</f>
        <v>Resultaat 6</v>
      </c>
      <c r="J1564" s="138" t="str">
        <f>Deelnemersoverzicht!$C$6</f>
        <v>[wordt door RVO ingevuld]</v>
      </c>
      <c r="K1564" s="259">
        <f>Deelnemersoverzicht!$C$9</f>
        <v>0</v>
      </c>
    </row>
    <row r="1565" spans="1:11" x14ac:dyDescent="0.2">
      <c r="A1565" s="258">
        <f>'Resultaat 6'!B190</f>
        <v>0</v>
      </c>
      <c r="B1565" s="138" t="str">
        <f>IFERROR(VLOOKUP(C1565,Deelnemersoverzicht!$C$16:$G$66,6,0),"")</f>
        <v/>
      </c>
      <c r="C1565" s="138">
        <f>'Resultaat 6'!C190</f>
        <v>0</v>
      </c>
      <c r="D1565" s="247">
        <f>'Resultaat 6'!K190</f>
        <v>0</v>
      </c>
      <c r="E1565" s="248">
        <f>'Resultaat 6'!L190</f>
        <v>0</v>
      </c>
      <c r="F1565" s="138" t="s">
        <v>266</v>
      </c>
      <c r="G1565" s="247">
        <f ca="1">VLOOKUP(C1565,Financiering!$AO$7:$AS$57,5,0)*E1565</f>
        <v>0</v>
      </c>
      <c r="H1565" s="249" t="str">
        <f t="shared" si="24"/>
        <v/>
      </c>
      <c r="I1565" s="136" t="str">
        <f>'Resultaat 6'!$B$2</f>
        <v>Resultaat 6</v>
      </c>
      <c r="J1565" s="138" t="str">
        <f>Deelnemersoverzicht!$C$6</f>
        <v>[wordt door RVO ingevuld]</v>
      </c>
      <c r="K1565" s="259">
        <f>Deelnemersoverzicht!$C$9</f>
        <v>0</v>
      </c>
    </row>
    <row r="1566" spans="1:11" x14ac:dyDescent="0.2">
      <c r="A1566" s="258">
        <f>'Resultaat 6'!B191</f>
        <v>0</v>
      </c>
      <c r="B1566" s="138" t="str">
        <f>IFERROR(VLOOKUP(C1566,Deelnemersoverzicht!$C$16:$G$66,6,0),"")</f>
        <v/>
      </c>
      <c r="C1566" s="138">
        <f>'Resultaat 6'!C191</f>
        <v>0</v>
      </c>
      <c r="D1566" s="247">
        <f>'Resultaat 6'!K191</f>
        <v>0</v>
      </c>
      <c r="E1566" s="248">
        <f>'Resultaat 6'!L191</f>
        <v>0</v>
      </c>
      <c r="F1566" s="138" t="s">
        <v>266</v>
      </c>
      <c r="G1566" s="247">
        <f ca="1">VLOOKUP(C1566,Financiering!$AO$7:$AS$57,5,0)*E1566</f>
        <v>0</v>
      </c>
      <c r="H1566" s="249" t="str">
        <f t="shared" si="24"/>
        <v/>
      </c>
      <c r="I1566" s="136" t="str">
        <f>'Resultaat 6'!$B$2</f>
        <v>Resultaat 6</v>
      </c>
      <c r="J1566" s="138" t="str">
        <f>Deelnemersoverzicht!$C$6</f>
        <v>[wordt door RVO ingevuld]</v>
      </c>
      <c r="K1566" s="259">
        <f>Deelnemersoverzicht!$C$9</f>
        <v>0</v>
      </c>
    </row>
    <row r="1567" spans="1:11" x14ac:dyDescent="0.2">
      <c r="A1567" s="258">
        <f>'Resultaat 6'!B192</f>
        <v>0</v>
      </c>
      <c r="B1567" s="138" t="str">
        <f>IFERROR(VLOOKUP(C1567,Deelnemersoverzicht!$C$16:$G$66,6,0),"")</f>
        <v/>
      </c>
      <c r="C1567" s="138">
        <f>'Resultaat 6'!C192</f>
        <v>0</v>
      </c>
      <c r="D1567" s="247">
        <f>'Resultaat 6'!K192</f>
        <v>0</v>
      </c>
      <c r="E1567" s="248">
        <f>'Resultaat 6'!L192</f>
        <v>0</v>
      </c>
      <c r="F1567" s="138" t="s">
        <v>266</v>
      </c>
      <c r="G1567" s="247">
        <f ca="1">VLOOKUP(C1567,Financiering!$AO$7:$AS$57,5,0)*E1567</f>
        <v>0</v>
      </c>
      <c r="H1567" s="249" t="str">
        <f t="shared" si="24"/>
        <v/>
      </c>
      <c r="I1567" s="136" t="str">
        <f>'Resultaat 6'!$B$2</f>
        <v>Resultaat 6</v>
      </c>
      <c r="J1567" s="138" t="str">
        <f>Deelnemersoverzicht!$C$6</f>
        <v>[wordt door RVO ingevuld]</v>
      </c>
      <c r="K1567" s="259">
        <f>Deelnemersoverzicht!$C$9</f>
        <v>0</v>
      </c>
    </row>
    <row r="1568" spans="1:11" x14ac:dyDescent="0.2">
      <c r="A1568" s="258">
        <f>'Resultaat 6'!B193</f>
        <v>0</v>
      </c>
      <c r="B1568" s="138" t="str">
        <f>IFERROR(VLOOKUP(C1568,Deelnemersoverzicht!$C$16:$G$66,6,0),"")</f>
        <v/>
      </c>
      <c r="C1568" s="138">
        <f>'Resultaat 6'!C193</f>
        <v>0</v>
      </c>
      <c r="D1568" s="247">
        <f>'Resultaat 6'!K193</f>
        <v>0</v>
      </c>
      <c r="E1568" s="248">
        <f>'Resultaat 6'!L193</f>
        <v>0</v>
      </c>
      <c r="F1568" s="138" t="s">
        <v>266</v>
      </c>
      <c r="G1568" s="247">
        <f ca="1">VLOOKUP(C1568,Financiering!$AO$7:$AS$57,5,0)*E1568</f>
        <v>0</v>
      </c>
      <c r="H1568" s="249" t="str">
        <f t="shared" si="24"/>
        <v/>
      </c>
      <c r="I1568" s="136" t="str">
        <f>'Resultaat 6'!$B$2</f>
        <v>Resultaat 6</v>
      </c>
      <c r="J1568" s="138" t="str">
        <f>Deelnemersoverzicht!$C$6</f>
        <v>[wordt door RVO ingevuld]</v>
      </c>
      <c r="K1568" s="259">
        <f>Deelnemersoverzicht!$C$9</f>
        <v>0</v>
      </c>
    </row>
    <row r="1569" spans="1:11" x14ac:dyDescent="0.2">
      <c r="A1569" s="258">
        <f>'Resultaat 6'!B194</f>
        <v>0</v>
      </c>
      <c r="B1569" s="138" t="str">
        <f>IFERROR(VLOOKUP(C1569,Deelnemersoverzicht!$C$16:$G$66,6,0),"")</f>
        <v/>
      </c>
      <c r="C1569" s="138">
        <f>'Resultaat 6'!C194</f>
        <v>0</v>
      </c>
      <c r="D1569" s="247">
        <f>'Resultaat 6'!K194</f>
        <v>0</v>
      </c>
      <c r="E1569" s="248">
        <f>'Resultaat 6'!L194</f>
        <v>0</v>
      </c>
      <c r="F1569" s="138" t="s">
        <v>266</v>
      </c>
      <c r="G1569" s="247">
        <f ca="1">VLOOKUP(C1569,Financiering!$AO$7:$AS$57,5,0)*E1569</f>
        <v>0</v>
      </c>
      <c r="H1569" s="249" t="str">
        <f t="shared" si="24"/>
        <v/>
      </c>
      <c r="I1569" s="136" t="str">
        <f>'Resultaat 6'!$B$2</f>
        <v>Resultaat 6</v>
      </c>
      <c r="J1569" s="138" t="str">
        <f>Deelnemersoverzicht!$C$6</f>
        <v>[wordt door RVO ingevuld]</v>
      </c>
      <c r="K1569" s="259">
        <f>Deelnemersoverzicht!$C$9</f>
        <v>0</v>
      </c>
    </row>
    <row r="1570" spans="1:11" x14ac:dyDescent="0.2">
      <c r="A1570" s="258">
        <f>'Resultaat 6'!B195</f>
        <v>0</v>
      </c>
      <c r="B1570" s="138" t="str">
        <f>IFERROR(VLOOKUP(C1570,Deelnemersoverzicht!$C$16:$G$66,6,0),"")</f>
        <v/>
      </c>
      <c r="C1570" s="138">
        <f>'Resultaat 6'!C195</f>
        <v>0</v>
      </c>
      <c r="D1570" s="247">
        <f>'Resultaat 6'!K195</f>
        <v>0</v>
      </c>
      <c r="E1570" s="248">
        <f>'Resultaat 6'!L195</f>
        <v>0</v>
      </c>
      <c r="F1570" s="138" t="s">
        <v>266</v>
      </c>
      <c r="G1570" s="247">
        <f ca="1">VLOOKUP(C1570,Financiering!$AO$7:$AS$57,5,0)*E1570</f>
        <v>0</v>
      </c>
      <c r="H1570" s="249" t="str">
        <f t="shared" si="24"/>
        <v/>
      </c>
      <c r="I1570" s="136" t="str">
        <f>'Resultaat 6'!$B$2</f>
        <v>Resultaat 6</v>
      </c>
      <c r="J1570" s="138" t="str">
        <f>Deelnemersoverzicht!$C$6</f>
        <v>[wordt door RVO ingevuld]</v>
      </c>
      <c r="K1570" s="259">
        <f>Deelnemersoverzicht!$C$9</f>
        <v>0</v>
      </c>
    </row>
    <row r="1571" spans="1:11" x14ac:dyDescent="0.2">
      <c r="A1571" s="258">
        <f>'Resultaat 6'!B196</f>
        <v>0</v>
      </c>
      <c r="B1571" s="138" t="str">
        <f>IFERROR(VLOOKUP(C1571,Deelnemersoverzicht!$C$16:$G$66,6,0),"")</f>
        <v/>
      </c>
      <c r="C1571" s="138">
        <f>'Resultaat 6'!C196</f>
        <v>0</v>
      </c>
      <c r="D1571" s="247">
        <f>'Resultaat 6'!K196</f>
        <v>0</v>
      </c>
      <c r="E1571" s="248">
        <f>'Resultaat 6'!L196</f>
        <v>0</v>
      </c>
      <c r="F1571" s="138" t="s">
        <v>266</v>
      </c>
      <c r="G1571" s="247">
        <f ca="1">VLOOKUP(C1571,Financiering!$AO$7:$AS$57,5,0)*E1571</f>
        <v>0</v>
      </c>
      <c r="H1571" s="249" t="str">
        <f t="shared" si="24"/>
        <v/>
      </c>
      <c r="I1571" s="136" t="str">
        <f>'Resultaat 6'!$B$2</f>
        <v>Resultaat 6</v>
      </c>
      <c r="J1571" s="138" t="str">
        <f>Deelnemersoverzicht!$C$6</f>
        <v>[wordt door RVO ingevuld]</v>
      </c>
      <c r="K1571" s="259">
        <f>Deelnemersoverzicht!$C$9</f>
        <v>0</v>
      </c>
    </row>
    <row r="1572" spans="1:11" x14ac:dyDescent="0.2">
      <c r="A1572" s="258">
        <f>'Resultaat 6'!B197</f>
        <v>0</v>
      </c>
      <c r="B1572" s="138" t="str">
        <f>IFERROR(VLOOKUP(C1572,Deelnemersoverzicht!$C$16:$G$66,6,0),"")</f>
        <v/>
      </c>
      <c r="C1572" s="138">
        <f>'Resultaat 6'!C197</f>
        <v>0</v>
      </c>
      <c r="D1572" s="247">
        <f>'Resultaat 6'!K197</f>
        <v>0</v>
      </c>
      <c r="E1572" s="248">
        <f>'Resultaat 6'!L197</f>
        <v>0</v>
      </c>
      <c r="F1572" s="138" t="s">
        <v>266</v>
      </c>
      <c r="G1572" s="247">
        <f ca="1">VLOOKUP(C1572,Financiering!$AO$7:$AS$57,5,0)*E1572</f>
        <v>0</v>
      </c>
      <c r="H1572" s="249" t="str">
        <f t="shared" si="24"/>
        <v/>
      </c>
      <c r="I1572" s="136" t="str">
        <f>'Resultaat 6'!$B$2</f>
        <v>Resultaat 6</v>
      </c>
      <c r="J1572" s="138" t="str">
        <f>Deelnemersoverzicht!$C$6</f>
        <v>[wordt door RVO ingevuld]</v>
      </c>
      <c r="K1572" s="259">
        <f>Deelnemersoverzicht!$C$9</f>
        <v>0</v>
      </c>
    </row>
    <row r="1573" spans="1:11" x14ac:dyDescent="0.2">
      <c r="A1573" s="258">
        <f>'Resultaat 6'!B198</f>
        <v>0</v>
      </c>
      <c r="B1573" s="138" t="str">
        <f>IFERROR(VLOOKUP(C1573,Deelnemersoverzicht!$C$16:$G$66,6,0),"")</f>
        <v/>
      </c>
      <c r="C1573" s="138">
        <f>'Resultaat 6'!C198</f>
        <v>0</v>
      </c>
      <c r="D1573" s="247">
        <f>'Resultaat 6'!K198</f>
        <v>0</v>
      </c>
      <c r="E1573" s="248">
        <f>'Resultaat 6'!L198</f>
        <v>0</v>
      </c>
      <c r="F1573" s="138" t="s">
        <v>266</v>
      </c>
      <c r="G1573" s="247">
        <f ca="1">VLOOKUP(C1573,Financiering!$AO$7:$AS$57,5,0)*E1573</f>
        <v>0</v>
      </c>
      <c r="H1573" s="249" t="str">
        <f t="shared" si="24"/>
        <v/>
      </c>
      <c r="I1573" s="136" t="str">
        <f>'Resultaat 6'!$B$2</f>
        <v>Resultaat 6</v>
      </c>
      <c r="J1573" s="138" t="str">
        <f>Deelnemersoverzicht!$C$6</f>
        <v>[wordt door RVO ingevuld]</v>
      </c>
      <c r="K1573" s="259">
        <f>Deelnemersoverzicht!$C$9</f>
        <v>0</v>
      </c>
    </row>
    <row r="1574" spans="1:11" x14ac:dyDescent="0.2">
      <c r="A1574" s="258">
        <f>'Resultaat 6'!B199</f>
        <v>0</v>
      </c>
      <c r="B1574" s="138" t="str">
        <f>IFERROR(VLOOKUP(C1574,Deelnemersoverzicht!$C$16:$G$66,6,0),"")</f>
        <v/>
      </c>
      <c r="C1574" s="138">
        <f>'Resultaat 6'!C199</f>
        <v>0</v>
      </c>
      <c r="D1574" s="247">
        <f>'Resultaat 6'!K199</f>
        <v>0</v>
      </c>
      <c r="E1574" s="248">
        <f>'Resultaat 6'!L199</f>
        <v>0</v>
      </c>
      <c r="F1574" s="138" t="s">
        <v>266</v>
      </c>
      <c r="G1574" s="247">
        <f ca="1">VLOOKUP(C1574,Financiering!$AO$7:$AS$57,5,0)*E1574</f>
        <v>0</v>
      </c>
      <c r="H1574" s="249" t="str">
        <f t="shared" si="24"/>
        <v/>
      </c>
      <c r="I1574" s="136" t="str">
        <f>'Resultaat 6'!$B$2</f>
        <v>Resultaat 6</v>
      </c>
      <c r="J1574" s="138" t="str">
        <f>Deelnemersoverzicht!$C$6</f>
        <v>[wordt door RVO ingevuld]</v>
      </c>
      <c r="K1574" s="259">
        <f>Deelnemersoverzicht!$C$9</f>
        <v>0</v>
      </c>
    </row>
    <row r="1575" spans="1:11" x14ac:dyDescent="0.2">
      <c r="A1575" s="258">
        <f>'Resultaat 6'!B200</f>
        <v>0</v>
      </c>
      <c r="B1575" s="138" t="str">
        <f>IFERROR(VLOOKUP(C1575,Deelnemersoverzicht!$C$16:$G$66,6,0),"")</f>
        <v/>
      </c>
      <c r="C1575" s="138">
        <f>'Resultaat 6'!C200</f>
        <v>0</v>
      </c>
      <c r="D1575" s="247">
        <f>'Resultaat 6'!K200</f>
        <v>0</v>
      </c>
      <c r="E1575" s="248">
        <f>'Resultaat 6'!L200</f>
        <v>0</v>
      </c>
      <c r="F1575" s="138" t="s">
        <v>266</v>
      </c>
      <c r="G1575" s="247">
        <f ca="1">VLOOKUP(C1575,Financiering!$AO$7:$AS$57,5,0)*E1575</f>
        <v>0</v>
      </c>
      <c r="H1575" s="249" t="str">
        <f t="shared" si="24"/>
        <v/>
      </c>
      <c r="I1575" s="136" t="str">
        <f>'Resultaat 6'!$B$2</f>
        <v>Resultaat 6</v>
      </c>
      <c r="J1575" s="138" t="str">
        <f>Deelnemersoverzicht!$C$6</f>
        <v>[wordt door RVO ingevuld]</v>
      </c>
      <c r="K1575" s="259">
        <f>Deelnemersoverzicht!$C$9</f>
        <v>0</v>
      </c>
    </row>
    <row r="1576" spans="1:11" x14ac:dyDescent="0.2">
      <c r="A1576" s="258">
        <f>'Resultaat 6'!B201</f>
        <v>0</v>
      </c>
      <c r="B1576" s="138" t="str">
        <f>IFERROR(VLOOKUP(C1576,Deelnemersoverzicht!$C$16:$G$66,6,0),"")</f>
        <v/>
      </c>
      <c r="C1576" s="138">
        <f>'Resultaat 6'!C201</f>
        <v>0</v>
      </c>
      <c r="D1576" s="247">
        <f>'Resultaat 6'!K201</f>
        <v>0</v>
      </c>
      <c r="E1576" s="248">
        <f>'Resultaat 6'!L201</f>
        <v>0</v>
      </c>
      <c r="F1576" s="138" t="s">
        <v>266</v>
      </c>
      <c r="G1576" s="247">
        <f ca="1">VLOOKUP(C1576,Financiering!$AO$7:$AS$57,5,0)*E1576</f>
        <v>0</v>
      </c>
      <c r="H1576" s="249" t="str">
        <f t="shared" si="24"/>
        <v/>
      </c>
      <c r="I1576" s="136" t="str">
        <f>'Resultaat 6'!$B$2</f>
        <v>Resultaat 6</v>
      </c>
      <c r="J1576" s="138" t="str">
        <f>Deelnemersoverzicht!$C$6</f>
        <v>[wordt door RVO ingevuld]</v>
      </c>
      <c r="K1576" s="259">
        <f>Deelnemersoverzicht!$C$9</f>
        <v>0</v>
      </c>
    </row>
    <row r="1577" spans="1:11" x14ac:dyDescent="0.2">
      <c r="A1577" s="258">
        <f>'Resultaat 6'!B202</f>
        <v>0</v>
      </c>
      <c r="B1577" s="138" t="str">
        <f>IFERROR(VLOOKUP(C1577,Deelnemersoverzicht!$C$16:$G$66,6,0),"")</f>
        <v/>
      </c>
      <c r="C1577" s="138">
        <f>'Resultaat 6'!C202</f>
        <v>0</v>
      </c>
      <c r="D1577" s="247">
        <f>'Resultaat 6'!K202</f>
        <v>0</v>
      </c>
      <c r="E1577" s="248">
        <f>'Resultaat 6'!L202</f>
        <v>0</v>
      </c>
      <c r="F1577" s="138" t="s">
        <v>266</v>
      </c>
      <c r="G1577" s="247">
        <f ca="1">VLOOKUP(C1577,Financiering!$AO$7:$AS$57,5,0)*E1577</f>
        <v>0</v>
      </c>
      <c r="H1577" s="249" t="str">
        <f t="shared" si="24"/>
        <v/>
      </c>
      <c r="I1577" s="136" t="str">
        <f>'Resultaat 6'!$B$2</f>
        <v>Resultaat 6</v>
      </c>
      <c r="J1577" s="138" t="str">
        <f>Deelnemersoverzicht!$C$6</f>
        <v>[wordt door RVO ingevuld]</v>
      </c>
      <c r="K1577" s="259">
        <f>Deelnemersoverzicht!$C$9</f>
        <v>0</v>
      </c>
    </row>
    <row r="1578" spans="1:11" x14ac:dyDescent="0.2">
      <c r="A1578" s="258">
        <f>'Resultaat 6'!B203</f>
        <v>0</v>
      </c>
      <c r="B1578" s="138" t="str">
        <f>IFERROR(VLOOKUP(C1578,Deelnemersoverzicht!$C$16:$G$66,6,0),"")</f>
        <v/>
      </c>
      <c r="C1578" s="138">
        <f>'Resultaat 6'!C203</f>
        <v>0</v>
      </c>
      <c r="D1578" s="247">
        <f>'Resultaat 6'!K203</f>
        <v>0</v>
      </c>
      <c r="E1578" s="248">
        <f>'Resultaat 6'!L203</f>
        <v>0</v>
      </c>
      <c r="F1578" s="138" t="s">
        <v>266</v>
      </c>
      <c r="G1578" s="247">
        <f ca="1">VLOOKUP(C1578,Financiering!$AO$7:$AS$57,5,0)*E1578</f>
        <v>0</v>
      </c>
      <c r="H1578" s="249" t="str">
        <f t="shared" si="24"/>
        <v/>
      </c>
      <c r="I1578" s="136" t="str">
        <f>'Resultaat 6'!$B$2</f>
        <v>Resultaat 6</v>
      </c>
      <c r="J1578" s="138" t="str">
        <f>Deelnemersoverzicht!$C$6</f>
        <v>[wordt door RVO ingevuld]</v>
      </c>
      <c r="K1578" s="259">
        <f>Deelnemersoverzicht!$C$9</f>
        <v>0</v>
      </c>
    </row>
    <row r="1579" spans="1:11" x14ac:dyDescent="0.2">
      <c r="A1579" s="258">
        <f>'Resultaat 6'!B204</f>
        <v>0</v>
      </c>
      <c r="B1579" s="138" t="str">
        <f>IFERROR(VLOOKUP(C1579,Deelnemersoverzicht!$C$16:$G$66,6,0),"")</f>
        <v/>
      </c>
      <c r="C1579" s="138">
        <f>'Resultaat 6'!C204</f>
        <v>0</v>
      </c>
      <c r="D1579" s="247">
        <f>'Resultaat 6'!K204</f>
        <v>0</v>
      </c>
      <c r="E1579" s="248">
        <f>'Resultaat 6'!L204</f>
        <v>0</v>
      </c>
      <c r="F1579" s="138" t="s">
        <v>266</v>
      </c>
      <c r="G1579" s="247">
        <f ca="1">VLOOKUP(C1579,Financiering!$AO$7:$AS$57,5,0)*E1579</f>
        <v>0</v>
      </c>
      <c r="H1579" s="249" t="str">
        <f t="shared" si="24"/>
        <v/>
      </c>
      <c r="I1579" s="136" t="str">
        <f>'Resultaat 6'!$B$2</f>
        <v>Resultaat 6</v>
      </c>
      <c r="J1579" s="138" t="str">
        <f>Deelnemersoverzicht!$C$6</f>
        <v>[wordt door RVO ingevuld]</v>
      </c>
      <c r="K1579" s="259">
        <f>Deelnemersoverzicht!$C$9</f>
        <v>0</v>
      </c>
    </row>
    <row r="1580" spans="1:11" x14ac:dyDescent="0.2">
      <c r="A1580" s="258">
        <f>'Resultaat 6'!B205</f>
        <v>0</v>
      </c>
      <c r="B1580" s="138" t="str">
        <f>IFERROR(VLOOKUP(C1580,Deelnemersoverzicht!$C$16:$G$66,6,0),"")</f>
        <v/>
      </c>
      <c r="C1580" s="138">
        <f>'Resultaat 6'!C205</f>
        <v>0</v>
      </c>
      <c r="D1580" s="247">
        <f>'Resultaat 6'!K205</f>
        <v>0</v>
      </c>
      <c r="E1580" s="248">
        <f>'Resultaat 6'!L205</f>
        <v>0</v>
      </c>
      <c r="F1580" s="138" t="s">
        <v>266</v>
      </c>
      <c r="G1580" s="247">
        <f ca="1">VLOOKUP(C1580,Financiering!$AO$7:$AS$57,5,0)*E1580</f>
        <v>0</v>
      </c>
      <c r="H1580" s="249" t="str">
        <f t="shared" si="24"/>
        <v/>
      </c>
      <c r="I1580" s="136" t="str">
        <f>'Resultaat 6'!$B$2</f>
        <v>Resultaat 6</v>
      </c>
      <c r="J1580" s="138" t="str">
        <f>Deelnemersoverzicht!$C$6</f>
        <v>[wordt door RVO ingevuld]</v>
      </c>
      <c r="K1580" s="259">
        <f>Deelnemersoverzicht!$C$9</f>
        <v>0</v>
      </c>
    </row>
    <row r="1581" spans="1:11" x14ac:dyDescent="0.2">
      <c r="A1581" s="258">
        <f>'Resultaat 6'!B206</f>
        <v>0</v>
      </c>
      <c r="B1581" s="138" t="str">
        <f>IFERROR(VLOOKUP(C1581,Deelnemersoverzicht!$C$16:$G$66,6,0),"")</f>
        <v/>
      </c>
      <c r="C1581" s="138">
        <f>'Resultaat 6'!C206</f>
        <v>0</v>
      </c>
      <c r="D1581" s="247">
        <f>'Resultaat 6'!K206</f>
        <v>0</v>
      </c>
      <c r="E1581" s="248">
        <f>'Resultaat 6'!L206</f>
        <v>0</v>
      </c>
      <c r="F1581" s="138" t="s">
        <v>266</v>
      </c>
      <c r="G1581" s="247">
        <f ca="1">VLOOKUP(C1581,Financiering!$AO$7:$AS$57,5,0)*E1581</f>
        <v>0</v>
      </c>
      <c r="H1581" s="249" t="str">
        <f t="shared" si="24"/>
        <v/>
      </c>
      <c r="I1581" s="136" t="str">
        <f>'Resultaat 6'!$B$2</f>
        <v>Resultaat 6</v>
      </c>
      <c r="J1581" s="138" t="str">
        <f>Deelnemersoverzicht!$C$6</f>
        <v>[wordt door RVO ingevuld]</v>
      </c>
      <c r="K1581" s="259">
        <f>Deelnemersoverzicht!$C$9</f>
        <v>0</v>
      </c>
    </row>
    <row r="1582" spans="1:11" x14ac:dyDescent="0.2">
      <c r="A1582" s="258">
        <f>'Resultaat 6'!B211</f>
        <v>0</v>
      </c>
      <c r="B1582" s="138" t="str">
        <f>IFERROR(VLOOKUP(C1582,Deelnemersoverzicht!$C$16:$G$66,6,0),"")</f>
        <v/>
      </c>
      <c r="C1582" s="138">
        <f>'Resultaat 6'!C211</f>
        <v>0</v>
      </c>
      <c r="D1582" s="247">
        <f>'Resultaat 6'!K211</f>
        <v>0</v>
      </c>
      <c r="E1582" s="248">
        <f>'Resultaat 6'!L211</f>
        <v>0</v>
      </c>
      <c r="F1582" s="138" t="s">
        <v>266</v>
      </c>
      <c r="G1582" s="247">
        <f ca="1">VLOOKUP(C1582,Financiering!$AO$7:$AS$57,5,0)*E1582</f>
        <v>0</v>
      </c>
      <c r="H1582" s="249" t="str">
        <f t="shared" si="24"/>
        <v/>
      </c>
      <c r="I1582" s="136" t="str">
        <f>'Resultaat 6'!$B$2</f>
        <v>Resultaat 6</v>
      </c>
      <c r="J1582" s="138" t="str">
        <f>Deelnemersoverzicht!$C$6</f>
        <v>[wordt door RVO ingevuld]</v>
      </c>
      <c r="K1582" s="259">
        <f>Deelnemersoverzicht!$C$9</f>
        <v>0</v>
      </c>
    </row>
    <row r="1583" spans="1:11" x14ac:dyDescent="0.2">
      <c r="A1583" s="258">
        <f>'Resultaat 6'!B212</f>
        <v>0</v>
      </c>
      <c r="B1583" s="138" t="str">
        <f>IFERROR(VLOOKUP(C1583,Deelnemersoverzicht!$C$16:$G$66,6,0),"")</f>
        <v/>
      </c>
      <c r="C1583" s="138">
        <f>'Resultaat 6'!C212</f>
        <v>0</v>
      </c>
      <c r="D1583" s="247">
        <f>'Resultaat 6'!K212</f>
        <v>0</v>
      </c>
      <c r="E1583" s="248">
        <f>'Resultaat 6'!L212</f>
        <v>0</v>
      </c>
      <c r="F1583" s="138" t="s">
        <v>266</v>
      </c>
      <c r="G1583" s="247">
        <f ca="1">VLOOKUP(C1583,Financiering!$AO$7:$AS$57,5,0)*E1583</f>
        <v>0</v>
      </c>
      <c r="H1583" s="249" t="str">
        <f t="shared" si="24"/>
        <v/>
      </c>
      <c r="I1583" s="136" t="str">
        <f>'Resultaat 6'!$B$2</f>
        <v>Resultaat 6</v>
      </c>
      <c r="J1583" s="138" t="str">
        <f>Deelnemersoverzicht!$C$6</f>
        <v>[wordt door RVO ingevuld]</v>
      </c>
      <c r="K1583" s="259">
        <f>Deelnemersoverzicht!$C$9</f>
        <v>0</v>
      </c>
    </row>
    <row r="1584" spans="1:11" x14ac:dyDescent="0.2">
      <c r="A1584" s="258">
        <f>'Resultaat 6'!B213</f>
        <v>0</v>
      </c>
      <c r="B1584" s="138" t="str">
        <f>IFERROR(VLOOKUP(C1584,Deelnemersoverzicht!$C$16:$G$66,6,0),"")</f>
        <v/>
      </c>
      <c r="C1584" s="138">
        <f>'Resultaat 6'!C213</f>
        <v>0</v>
      </c>
      <c r="D1584" s="247">
        <f>'Resultaat 6'!K213</f>
        <v>0</v>
      </c>
      <c r="E1584" s="248">
        <f>'Resultaat 6'!L213</f>
        <v>0</v>
      </c>
      <c r="F1584" s="138" t="s">
        <v>266</v>
      </c>
      <c r="G1584" s="247">
        <f ca="1">VLOOKUP(C1584,Financiering!$AO$7:$AS$57,5,0)*E1584</f>
        <v>0</v>
      </c>
      <c r="H1584" s="249" t="str">
        <f t="shared" si="24"/>
        <v/>
      </c>
      <c r="I1584" s="136" t="str">
        <f>'Resultaat 6'!$B$2</f>
        <v>Resultaat 6</v>
      </c>
      <c r="J1584" s="138" t="str">
        <f>Deelnemersoverzicht!$C$6</f>
        <v>[wordt door RVO ingevuld]</v>
      </c>
      <c r="K1584" s="259">
        <f>Deelnemersoverzicht!$C$9</f>
        <v>0</v>
      </c>
    </row>
    <row r="1585" spans="1:11" x14ac:dyDescent="0.2">
      <c r="A1585" s="258">
        <f>'Resultaat 6'!B214</f>
        <v>0</v>
      </c>
      <c r="B1585" s="138" t="str">
        <f>IFERROR(VLOOKUP(C1585,Deelnemersoverzicht!$C$16:$G$66,6,0),"")</f>
        <v/>
      </c>
      <c r="C1585" s="138">
        <f>'Resultaat 6'!C214</f>
        <v>0</v>
      </c>
      <c r="D1585" s="247">
        <f>'Resultaat 6'!K214</f>
        <v>0</v>
      </c>
      <c r="E1585" s="248">
        <f>'Resultaat 6'!L214</f>
        <v>0</v>
      </c>
      <c r="F1585" s="138" t="s">
        <v>266</v>
      </c>
      <c r="G1585" s="247">
        <f ca="1">VLOOKUP(C1585,Financiering!$AO$7:$AS$57,5,0)*E1585</f>
        <v>0</v>
      </c>
      <c r="H1585" s="249" t="str">
        <f t="shared" si="24"/>
        <v/>
      </c>
      <c r="I1585" s="136" t="str">
        <f>'Resultaat 6'!$B$2</f>
        <v>Resultaat 6</v>
      </c>
      <c r="J1585" s="138" t="str">
        <f>Deelnemersoverzicht!$C$6</f>
        <v>[wordt door RVO ingevuld]</v>
      </c>
      <c r="K1585" s="259">
        <f>Deelnemersoverzicht!$C$9</f>
        <v>0</v>
      </c>
    </row>
    <row r="1586" spans="1:11" x14ac:dyDescent="0.2">
      <c r="A1586" s="258">
        <f>'Resultaat 6'!B215</f>
        <v>0</v>
      </c>
      <c r="B1586" s="138" t="str">
        <f>IFERROR(VLOOKUP(C1586,Deelnemersoverzicht!$C$16:$G$66,6,0),"")</f>
        <v/>
      </c>
      <c r="C1586" s="138">
        <f>'Resultaat 6'!C215</f>
        <v>0</v>
      </c>
      <c r="D1586" s="247">
        <f>'Resultaat 6'!K215</f>
        <v>0</v>
      </c>
      <c r="E1586" s="248">
        <f>'Resultaat 6'!L215</f>
        <v>0</v>
      </c>
      <c r="F1586" s="138" t="s">
        <v>266</v>
      </c>
      <c r="G1586" s="247">
        <f ca="1">VLOOKUP(C1586,Financiering!$AO$7:$AS$57,5,0)*E1586</f>
        <v>0</v>
      </c>
      <c r="H1586" s="249" t="str">
        <f t="shared" si="24"/>
        <v/>
      </c>
      <c r="I1586" s="136" t="str">
        <f>'Resultaat 6'!$B$2</f>
        <v>Resultaat 6</v>
      </c>
      <c r="J1586" s="138" t="str">
        <f>Deelnemersoverzicht!$C$6</f>
        <v>[wordt door RVO ingevuld]</v>
      </c>
      <c r="K1586" s="259">
        <f>Deelnemersoverzicht!$C$9</f>
        <v>0</v>
      </c>
    </row>
    <row r="1587" spans="1:11" x14ac:dyDescent="0.2">
      <c r="A1587" s="258">
        <f>'Resultaat 6'!B216</f>
        <v>0</v>
      </c>
      <c r="B1587" s="138" t="str">
        <f>IFERROR(VLOOKUP(C1587,Deelnemersoverzicht!$C$16:$G$66,6,0),"")</f>
        <v/>
      </c>
      <c r="C1587" s="138">
        <f>'Resultaat 6'!C216</f>
        <v>0</v>
      </c>
      <c r="D1587" s="247">
        <f>'Resultaat 6'!K216</f>
        <v>0</v>
      </c>
      <c r="E1587" s="248">
        <f>'Resultaat 6'!L216</f>
        <v>0</v>
      </c>
      <c r="F1587" s="138" t="s">
        <v>266</v>
      </c>
      <c r="G1587" s="247">
        <f ca="1">VLOOKUP(C1587,Financiering!$AO$7:$AS$57,5,0)*E1587</f>
        <v>0</v>
      </c>
      <c r="H1587" s="249" t="str">
        <f t="shared" si="24"/>
        <v/>
      </c>
      <c r="I1587" s="136" t="str">
        <f>'Resultaat 6'!$B$2</f>
        <v>Resultaat 6</v>
      </c>
      <c r="J1587" s="138" t="str">
        <f>Deelnemersoverzicht!$C$6</f>
        <v>[wordt door RVO ingevuld]</v>
      </c>
      <c r="K1587" s="259">
        <f>Deelnemersoverzicht!$C$9</f>
        <v>0</v>
      </c>
    </row>
    <row r="1588" spans="1:11" x14ac:dyDescent="0.2">
      <c r="A1588" s="258">
        <f>'Resultaat 6'!B217</f>
        <v>0</v>
      </c>
      <c r="B1588" s="138" t="str">
        <f>IFERROR(VLOOKUP(C1588,Deelnemersoverzicht!$C$16:$G$66,6,0),"")</f>
        <v/>
      </c>
      <c r="C1588" s="138">
        <f>'Resultaat 6'!C217</f>
        <v>0</v>
      </c>
      <c r="D1588" s="247">
        <f>'Resultaat 6'!K217</f>
        <v>0</v>
      </c>
      <c r="E1588" s="248">
        <f>'Resultaat 6'!L217</f>
        <v>0</v>
      </c>
      <c r="F1588" s="138" t="s">
        <v>266</v>
      </c>
      <c r="G1588" s="247">
        <f ca="1">VLOOKUP(C1588,Financiering!$AO$7:$AS$57,5,0)*E1588</f>
        <v>0</v>
      </c>
      <c r="H1588" s="249" t="str">
        <f t="shared" si="24"/>
        <v/>
      </c>
      <c r="I1588" s="136" t="str">
        <f>'Resultaat 6'!$B$2</f>
        <v>Resultaat 6</v>
      </c>
      <c r="J1588" s="138" t="str">
        <f>Deelnemersoverzicht!$C$6</f>
        <v>[wordt door RVO ingevuld]</v>
      </c>
      <c r="K1588" s="259">
        <f>Deelnemersoverzicht!$C$9</f>
        <v>0</v>
      </c>
    </row>
    <row r="1589" spans="1:11" x14ac:dyDescent="0.2">
      <c r="A1589" s="258">
        <f>'Resultaat 6'!B218</f>
        <v>0</v>
      </c>
      <c r="B1589" s="138" t="str">
        <f>IFERROR(VLOOKUP(C1589,Deelnemersoverzicht!$C$16:$G$66,6,0),"")</f>
        <v/>
      </c>
      <c r="C1589" s="138">
        <f>'Resultaat 6'!C218</f>
        <v>0</v>
      </c>
      <c r="D1589" s="247">
        <f>'Resultaat 6'!K218</f>
        <v>0</v>
      </c>
      <c r="E1589" s="248">
        <f>'Resultaat 6'!L218</f>
        <v>0</v>
      </c>
      <c r="F1589" s="138" t="s">
        <v>266</v>
      </c>
      <c r="G1589" s="247">
        <f ca="1">VLOOKUP(C1589,Financiering!$AO$7:$AS$57,5,0)*E1589</f>
        <v>0</v>
      </c>
      <c r="H1589" s="249" t="str">
        <f t="shared" si="24"/>
        <v/>
      </c>
      <c r="I1589" s="136" t="str">
        <f>'Resultaat 6'!$B$2</f>
        <v>Resultaat 6</v>
      </c>
      <c r="J1589" s="138" t="str">
        <f>Deelnemersoverzicht!$C$6</f>
        <v>[wordt door RVO ingevuld]</v>
      </c>
      <c r="K1589" s="259">
        <f>Deelnemersoverzicht!$C$9</f>
        <v>0</v>
      </c>
    </row>
    <row r="1590" spans="1:11" x14ac:dyDescent="0.2">
      <c r="A1590" s="258">
        <f>'Resultaat 6'!B219</f>
        <v>0</v>
      </c>
      <c r="B1590" s="138" t="str">
        <f>IFERROR(VLOOKUP(C1590,Deelnemersoverzicht!$C$16:$G$66,6,0),"")</f>
        <v/>
      </c>
      <c r="C1590" s="138">
        <f>'Resultaat 6'!C219</f>
        <v>0</v>
      </c>
      <c r="D1590" s="247">
        <f>'Resultaat 6'!K219</f>
        <v>0</v>
      </c>
      <c r="E1590" s="248">
        <f>'Resultaat 6'!L219</f>
        <v>0</v>
      </c>
      <c r="F1590" s="138" t="s">
        <v>266</v>
      </c>
      <c r="G1590" s="247">
        <f ca="1">VLOOKUP(C1590,Financiering!$AO$7:$AS$57,5,0)*E1590</f>
        <v>0</v>
      </c>
      <c r="H1590" s="249" t="str">
        <f t="shared" si="24"/>
        <v/>
      </c>
      <c r="I1590" s="136" t="str">
        <f>'Resultaat 6'!$B$2</f>
        <v>Resultaat 6</v>
      </c>
      <c r="J1590" s="138" t="str">
        <f>Deelnemersoverzicht!$C$6</f>
        <v>[wordt door RVO ingevuld]</v>
      </c>
      <c r="K1590" s="259">
        <f>Deelnemersoverzicht!$C$9</f>
        <v>0</v>
      </c>
    </row>
    <row r="1591" spans="1:11" x14ac:dyDescent="0.2">
      <c r="A1591" s="258">
        <f>'Resultaat 6'!B220</f>
        <v>0</v>
      </c>
      <c r="B1591" s="138" t="str">
        <f>IFERROR(VLOOKUP(C1591,Deelnemersoverzicht!$C$16:$G$66,6,0),"")</f>
        <v/>
      </c>
      <c r="C1591" s="138">
        <f>'Resultaat 6'!C220</f>
        <v>0</v>
      </c>
      <c r="D1591" s="247">
        <f>'Resultaat 6'!K220</f>
        <v>0</v>
      </c>
      <c r="E1591" s="248">
        <f>'Resultaat 6'!L220</f>
        <v>0</v>
      </c>
      <c r="F1591" s="138" t="s">
        <v>266</v>
      </c>
      <c r="G1591" s="247">
        <f ca="1">VLOOKUP(C1591,Financiering!$AO$7:$AS$57,5,0)*E1591</f>
        <v>0</v>
      </c>
      <c r="H1591" s="249" t="str">
        <f t="shared" si="24"/>
        <v/>
      </c>
      <c r="I1591" s="136" t="str">
        <f>'Resultaat 6'!$B$2</f>
        <v>Resultaat 6</v>
      </c>
      <c r="J1591" s="138" t="str">
        <f>Deelnemersoverzicht!$C$6</f>
        <v>[wordt door RVO ingevuld]</v>
      </c>
      <c r="K1591" s="259">
        <f>Deelnemersoverzicht!$C$9</f>
        <v>0</v>
      </c>
    </row>
    <row r="1592" spans="1:11" x14ac:dyDescent="0.2">
      <c r="A1592" s="258">
        <f>'Resultaat 6'!B221</f>
        <v>0</v>
      </c>
      <c r="B1592" s="138" t="str">
        <f>IFERROR(VLOOKUP(C1592,Deelnemersoverzicht!$C$16:$G$66,6,0),"")</f>
        <v/>
      </c>
      <c r="C1592" s="138">
        <f>'Resultaat 6'!C221</f>
        <v>0</v>
      </c>
      <c r="D1592" s="247">
        <f>'Resultaat 6'!K221</f>
        <v>0</v>
      </c>
      <c r="E1592" s="248">
        <f>'Resultaat 6'!L221</f>
        <v>0</v>
      </c>
      <c r="F1592" s="138" t="s">
        <v>266</v>
      </c>
      <c r="G1592" s="247">
        <f ca="1">VLOOKUP(C1592,Financiering!$AO$7:$AS$57,5,0)*E1592</f>
        <v>0</v>
      </c>
      <c r="H1592" s="249" t="str">
        <f t="shared" si="24"/>
        <v/>
      </c>
      <c r="I1592" s="136" t="str">
        <f>'Resultaat 6'!$B$2</f>
        <v>Resultaat 6</v>
      </c>
      <c r="J1592" s="138" t="str">
        <f>Deelnemersoverzicht!$C$6</f>
        <v>[wordt door RVO ingevuld]</v>
      </c>
      <c r="K1592" s="259">
        <f>Deelnemersoverzicht!$C$9</f>
        <v>0</v>
      </c>
    </row>
    <row r="1593" spans="1:11" x14ac:dyDescent="0.2">
      <c r="A1593" s="258">
        <f>'Resultaat 6'!B222</f>
        <v>0</v>
      </c>
      <c r="B1593" s="138" t="str">
        <f>IFERROR(VLOOKUP(C1593,Deelnemersoverzicht!$C$16:$G$66,6,0),"")</f>
        <v/>
      </c>
      <c r="C1593" s="138">
        <f>'Resultaat 6'!C222</f>
        <v>0</v>
      </c>
      <c r="D1593" s="247">
        <f>'Resultaat 6'!K222</f>
        <v>0</v>
      </c>
      <c r="E1593" s="248">
        <f>'Resultaat 6'!L222</f>
        <v>0</v>
      </c>
      <c r="F1593" s="138" t="s">
        <v>266</v>
      </c>
      <c r="G1593" s="247">
        <f ca="1">VLOOKUP(C1593,Financiering!$AO$7:$AS$57,5,0)*E1593</f>
        <v>0</v>
      </c>
      <c r="H1593" s="249" t="str">
        <f t="shared" si="24"/>
        <v/>
      </c>
      <c r="I1593" s="136" t="str">
        <f>'Resultaat 6'!$B$2</f>
        <v>Resultaat 6</v>
      </c>
      <c r="J1593" s="138" t="str">
        <f>Deelnemersoverzicht!$C$6</f>
        <v>[wordt door RVO ingevuld]</v>
      </c>
      <c r="K1593" s="259">
        <f>Deelnemersoverzicht!$C$9</f>
        <v>0</v>
      </c>
    </row>
    <row r="1594" spans="1:11" x14ac:dyDescent="0.2">
      <c r="A1594" s="258">
        <f>'Resultaat 6'!B223</f>
        <v>0</v>
      </c>
      <c r="B1594" s="138" t="str">
        <f>IFERROR(VLOOKUP(C1594,Deelnemersoverzicht!$C$16:$G$66,6,0),"")</f>
        <v/>
      </c>
      <c r="C1594" s="138">
        <f>'Resultaat 6'!C223</f>
        <v>0</v>
      </c>
      <c r="D1594" s="247">
        <f>'Resultaat 6'!K223</f>
        <v>0</v>
      </c>
      <c r="E1594" s="248">
        <f>'Resultaat 6'!L223</f>
        <v>0</v>
      </c>
      <c r="F1594" s="138" t="s">
        <v>266</v>
      </c>
      <c r="G1594" s="247">
        <f ca="1">VLOOKUP(C1594,Financiering!$AO$7:$AS$57,5,0)*E1594</f>
        <v>0</v>
      </c>
      <c r="H1594" s="249" t="str">
        <f t="shared" si="24"/>
        <v/>
      </c>
      <c r="I1594" s="136" t="str">
        <f>'Resultaat 6'!$B$2</f>
        <v>Resultaat 6</v>
      </c>
      <c r="J1594" s="138" t="str">
        <f>Deelnemersoverzicht!$C$6</f>
        <v>[wordt door RVO ingevuld]</v>
      </c>
      <c r="K1594" s="259">
        <f>Deelnemersoverzicht!$C$9</f>
        <v>0</v>
      </c>
    </row>
    <row r="1595" spans="1:11" x14ac:dyDescent="0.2">
      <c r="A1595" s="258">
        <f>'Resultaat 6'!B224</f>
        <v>0</v>
      </c>
      <c r="B1595" s="138" t="str">
        <f>IFERROR(VLOOKUP(C1595,Deelnemersoverzicht!$C$16:$G$66,6,0),"")</f>
        <v/>
      </c>
      <c r="C1595" s="138">
        <f>'Resultaat 6'!C224</f>
        <v>0</v>
      </c>
      <c r="D1595" s="247">
        <f>'Resultaat 6'!K224</f>
        <v>0</v>
      </c>
      <c r="E1595" s="248">
        <f>'Resultaat 6'!L224</f>
        <v>0</v>
      </c>
      <c r="F1595" s="138" t="s">
        <v>266</v>
      </c>
      <c r="G1595" s="247">
        <f ca="1">VLOOKUP(C1595,Financiering!$AO$7:$AS$57,5,0)*E1595</f>
        <v>0</v>
      </c>
      <c r="H1595" s="249" t="str">
        <f t="shared" si="24"/>
        <v/>
      </c>
      <c r="I1595" s="136" t="str">
        <f>'Resultaat 6'!$B$2</f>
        <v>Resultaat 6</v>
      </c>
      <c r="J1595" s="138" t="str">
        <f>Deelnemersoverzicht!$C$6</f>
        <v>[wordt door RVO ingevuld]</v>
      </c>
      <c r="K1595" s="259">
        <f>Deelnemersoverzicht!$C$9</f>
        <v>0</v>
      </c>
    </row>
    <row r="1596" spans="1:11" x14ac:dyDescent="0.2">
      <c r="A1596" s="258">
        <f>'Resultaat 6'!B225</f>
        <v>0</v>
      </c>
      <c r="B1596" s="138" t="str">
        <f>IFERROR(VLOOKUP(C1596,Deelnemersoverzicht!$C$16:$G$66,6,0),"")</f>
        <v/>
      </c>
      <c r="C1596" s="138">
        <f>'Resultaat 6'!C225</f>
        <v>0</v>
      </c>
      <c r="D1596" s="247">
        <f>'Resultaat 6'!K225</f>
        <v>0</v>
      </c>
      <c r="E1596" s="248">
        <f>'Resultaat 6'!L225</f>
        <v>0</v>
      </c>
      <c r="F1596" s="138" t="s">
        <v>266</v>
      </c>
      <c r="G1596" s="247">
        <f ca="1">VLOOKUP(C1596,Financiering!$AO$7:$AS$57,5,0)*E1596</f>
        <v>0</v>
      </c>
      <c r="H1596" s="249" t="str">
        <f t="shared" si="24"/>
        <v/>
      </c>
      <c r="I1596" s="136" t="str">
        <f>'Resultaat 6'!$B$2</f>
        <v>Resultaat 6</v>
      </c>
      <c r="J1596" s="138" t="str">
        <f>Deelnemersoverzicht!$C$6</f>
        <v>[wordt door RVO ingevuld]</v>
      </c>
      <c r="K1596" s="259">
        <f>Deelnemersoverzicht!$C$9</f>
        <v>0</v>
      </c>
    </row>
    <row r="1597" spans="1:11" x14ac:dyDescent="0.2">
      <c r="A1597" s="258">
        <f>'Resultaat 6'!B226</f>
        <v>0</v>
      </c>
      <c r="B1597" s="138" t="str">
        <f>IFERROR(VLOOKUP(C1597,Deelnemersoverzicht!$C$16:$G$66,6,0),"")</f>
        <v/>
      </c>
      <c r="C1597" s="138">
        <f>'Resultaat 6'!C226</f>
        <v>0</v>
      </c>
      <c r="D1597" s="247">
        <f>'Resultaat 6'!K226</f>
        <v>0</v>
      </c>
      <c r="E1597" s="248">
        <f>'Resultaat 6'!L226</f>
        <v>0</v>
      </c>
      <c r="F1597" s="138" t="s">
        <v>266</v>
      </c>
      <c r="G1597" s="247">
        <f ca="1">VLOOKUP(C1597,Financiering!$AO$7:$AS$57,5,0)*E1597</f>
        <v>0</v>
      </c>
      <c r="H1597" s="249" t="str">
        <f t="shared" si="24"/>
        <v/>
      </c>
      <c r="I1597" s="136" t="str">
        <f>'Resultaat 6'!$B$2</f>
        <v>Resultaat 6</v>
      </c>
      <c r="J1597" s="138" t="str">
        <f>Deelnemersoverzicht!$C$6</f>
        <v>[wordt door RVO ingevuld]</v>
      </c>
      <c r="K1597" s="259">
        <f>Deelnemersoverzicht!$C$9</f>
        <v>0</v>
      </c>
    </row>
    <row r="1598" spans="1:11" x14ac:dyDescent="0.2">
      <c r="A1598" s="258">
        <f>'Resultaat 6'!B227</f>
        <v>0</v>
      </c>
      <c r="B1598" s="138" t="str">
        <f>IFERROR(VLOOKUP(C1598,Deelnemersoverzicht!$C$16:$G$66,6,0),"")</f>
        <v/>
      </c>
      <c r="C1598" s="138">
        <f>'Resultaat 6'!C227</f>
        <v>0</v>
      </c>
      <c r="D1598" s="247">
        <f>'Resultaat 6'!K227</f>
        <v>0</v>
      </c>
      <c r="E1598" s="248">
        <f>'Resultaat 6'!L227</f>
        <v>0</v>
      </c>
      <c r="F1598" s="138" t="s">
        <v>266</v>
      </c>
      <c r="G1598" s="247">
        <f ca="1">VLOOKUP(C1598,Financiering!$AO$7:$AS$57,5,0)*E1598</f>
        <v>0</v>
      </c>
      <c r="H1598" s="249" t="str">
        <f t="shared" si="24"/>
        <v/>
      </c>
      <c r="I1598" s="136" t="str">
        <f>'Resultaat 6'!$B$2</f>
        <v>Resultaat 6</v>
      </c>
      <c r="J1598" s="138" t="str">
        <f>Deelnemersoverzicht!$C$6</f>
        <v>[wordt door RVO ingevuld]</v>
      </c>
      <c r="K1598" s="259">
        <f>Deelnemersoverzicht!$C$9</f>
        <v>0</v>
      </c>
    </row>
    <row r="1599" spans="1:11" x14ac:dyDescent="0.2">
      <c r="A1599" s="258">
        <f>'Resultaat 6'!B228</f>
        <v>0</v>
      </c>
      <c r="B1599" s="138" t="str">
        <f>IFERROR(VLOOKUP(C1599,Deelnemersoverzicht!$C$16:$G$66,6,0),"")</f>
        <v/>
      </c>
      <c r="C1599" s="138">
        <f>'Resultaat 6'!C228</f>
        <v>0</v>
      </c>
      <c r="D1599" s="247">
        <f>'Resultaat 6'!K228</f>
        <v>0</v>
      </c>
      <c r="E1599" s="248">
        <f>'Resultaat 6'!L228</f>
        <v>0</v>
      </c>
      <c r="F1599" s="138" t="s">
        <v>266</v>
      </c>
      <c r="G1599" s="247">
        <f ca="1">VLOOKUP(C1599,Financiering!$AO$7:$AS$57,5,0)*E1599</f>
        <v>0</v>
      </c>
      <c r="H1599" s="249" t="str">
        <f t="shared" si="24"/>
        <v/>
      </c>
      <c r="I1599" s="136" t="str">
        <f>'Resultaat 6'!$B$2</f>
        <v>Resultaat 6</v>
      </c>
      <c r="J1599" s="138" t="str">
        <f>Deelnemersoverzicht!$C$6</f>
        <v>[wordt door RVO ingevuld]</v>
      </c>
      <c r="K1599" s="259">
        <f>Deelnemersoverzicht!$C$9</f>
        <v>0</v>
      </c>
    </row>
    <row r="1600" spans="1:11" x14ac:dyDescent="0.2">
      <c r="A1600" s="258">
        <f>'Resultaat 6'!B229</f>
        <v>0</v>
      </c>
      <c r="B1600" s="138" t="str">
        <f>IFERROR(VLOOKUP(C1600,Deelnemersoverzicht!$C$16:$G$66,6,0),"")</f>
        <v/>
      </c>
      <c r="C1600" s="138">
        <f>'Resultaat 6'!C229</f>
        <v>0</v>
      </c>
      <c r="D1600" s="247">
        <f>'Resultaat 6'!K229</f>
        <v>0</v>
      </c>
      <c r="E1600" s="248">
        <f>'Resultaat 6'!L229</f>
        <v>0</v>
      </c>
      <c r="F1600" s="138" t="s">
        <v>266</v>
      </c>
      <c r="G1600" s="247">
        <f ca="1">VLOOKUP(C1600,Financiering!$AO$7:$AS$57,5,0)*E1600</f>
        <v>0</v>
      </c>
      <c r="H1600" s="249" t="str">
        <f t="shared" si="24"/>
        <v/>
      </c>
      <c r="I1600" s="136" t="str">
        <f>'Resultaat 6'!$B$2</f>
        <v>Resultaat 6</v>
      </c>
      <c r="J1600" s="138" t="str">
        <f>Deelnemersoverzicht!$C$6</f>
        <v>[wordt door RVO ingevuld]</v>
      </c>
      <c r="K1600" s="259">
        <f>Deelnemersoverzicht!$C$9</f>
        <v>0</v>
      </c>
    </row>
    <row r="1601" spans="1:11" x14ac:dyDescent="0.2">
      <c r="A1601" s="258">
        <f>'Resultaat 6'!B230</f>
        <v>0</v>
      </c>
      <c r="B1601" s="138" t="str">
        <f>IFERROR(VLOOKUP(C1601,Deelnemersoverzicht!$C$16:$G$66,6,0),"")</f>
        <v/>
      </c>
      <c r="C1601" s="138">
        <f>'Resultaat 6'!C230</f>
        <v>0</v>
      </c>
      <c r="D1601" s="247">
        <f>'Resultaat 6'!K230</f>
        <v>0</v>
      </c>
      <c r="E1601" s="248">
        <f>'Resultaat 6'!L230</f>
        <v>0</v>
      </c>
      <c r="F1601" s="138" t="s">
        <v>266</v>
      </c>
      <c r="G1601" s="247">
        <f ca="1">VLOOKUP(C1601,Financiering!$AO$7:$AS$57,5,0)*E1601</f>
        <v>0</v>
      </c>
      <c r="H1601" s="249" t="str">
        <f t="shared" si="24"/>
        <v/>
      </c>
      <c r="I1601" s="136" t="str">
        <f>'Resultaat 6'!$B$2</f>
        <v>Resultaat 6</v>
      </c>
      <c r="J1601" s="138" t="str">
        <f>Deelnemersoverzicht!$C$6</f>
        <v>[wordt door RVO ingevuld]</v>
      </c>
      <c r="K1601" s="259">
        <f>Deelnemersoverzicht!$C$9</f>
        <v>0</v>
      </c>
    </row>
    <row r="1602" spans="1:11" x14ac:dyDescent="0.2">
      <c r="A1602" s="258">
        <f>'Resultaat 6'!B231</f>
        <v>0</v>
      </c>
      <c r="B1602" s="138" t="str">
        <f>IFERROR(VLOOKUP(C1602,Deelnemersoverzicht!$C$16:$G$66,6,0),"")</f>
        <v/>
      </c>
      <c r="C1602" s="138">
        <f>'Resultaat 6'!C231</f>
        <v>0</v>
      </c>
      <c r="D1602" s="247">
        <f>'Resultaat 6'!K231</f>
        <v>0</v>
      </c>
      <c r="E1602" s="248">
        <f>'Resultaat 6'!L231</f>
        <v>0</v>
      </c>
      <c r="F1602" s="138" t="s">
        <v>266</v>
      </c>
      <c r="G1602" s="247">
        <f ca="1">VLOOKUP(C1602,Financiering!$AO$7:$AS$57,5,0)*E1602</f>
        <v>0</v>
      </c>
      <c r="H1602" s="249" t="str">
        <f t="shared" ref="H1602:H1665" si="25">IFERROR((HLOOKUP(D1602,$O$1:$R$52,VLOOKUP(C1602,$M$2:$R$52,2,0)+1,0)*E1602),"")</f>
        <v/>
      </c>
      <c r="I1602" s="136" t="str">
        <f>'Resultaat 6'!$B$2</f>
        <v>Resultaat 6</v>
      </c>
      <c r="J1602" s="138" t="str">
        <f>Deelnemersoverzicht!$C$6</f>
        <v>[wordt door RVO ingevuld]</v>
      </c>
      <c r="K1602" s="259">
        <f>Deelnemersoverzicht!$C$9</f>
        <v>0</v>
      </c>
    </row>
    <row r="1603" spans="1:11" x14ac:dyDescent="0.2">
      <c r="A1603" s="258">
        <f>'Resultaat 6'!B232</f>
        <v>0</v>
      </c>
      <c r="B1603" s="138" t="str">
        <f>IFERROR(VLOOKUP(C1603,Deelnemersoverzicht!$C$16:$G$66,6,0),"")</f>
        <v/>
      </c>
      <c r="C1603" s="138">
        <f>'Resultaat 6'!C232</f>
        <v>0</v>
      </c>
      <c r="D1603" s="247">
        <f>'Resultaat 6'!K232</f>
        <v>0</v>
      </c>
      <c r="E1603" s="248">
        <f>'Resultaat 6'!L232</f>
        <v>0</v>
      </c>
      <c r="F1603" s="138" t="s">
        <v>266</v>
      </c>
      <c r="G1603" s="247">
        <f ca="1">VLOOKUP(C1603,Financiering!$AO$7:$AS$57,5,0)*E1603</f>
        <v>0</v>
      </c>
      <c r="H1603" s="249" t="str">
        <f t="shared" si="25"/>
        <v/>
      </c>
      <c r="I1603" s="136" t="str">
        <f>'Resultaat 6'!$B$2</f>
        <v>Resultaat 6</v>
      </c>
      <c r="J1603" s="138" t="str">
        <f>Deelnemersoverzicht!$C$6</f>
        <v>[wordt door RVO ingevuld]</v>
      </c>
      <c r="K1603" s="259">
        <f>Deelnemersoverzicht!$C$9</f>
        <v>0</v>
      </c>
    </row>
    <row r="1604" spans="1:11" x14ac:dyDescent="0.2">
      <c r="A1604" s="258">
        <f>'Resultaat 6'!B233</f>
        <v>0</v>
      </c>
      <c r="B1604" s="138" t="str">
        <f>IFERROR(VLOOKUP(C1604,Deelnemersoverzicht!$C$16:$G$66,6,0),"")</f>
        <v/>
      </c>
      <c r="C1604" s="138">
        <f>'Resultaat 6'!C233</f>
        <v>0</v>
      </c>
      <c r="D1604" s="247">
        <f>'Resultaat 6'!K233</f>
        <v>0</v>
      </c>
      <c r="E1604" s="248">
        <f>'Resultaat 6'!L233</f>
        <v>0</v>
      </c>
      <c r="F1604" s="138" t="s">
        <v>266</v>
      </c>
      <c r="G1604" s="247">
        <f ca="1">VLOOKUP(C1604,Financiering!$AO$7:$AS$57,5,0)*E1604</f>
        <v>0</v>
      </c>
      <c r="H1604" s="249" t="str">
        <f t="shared" si="25"/>
        <v/>
      </c>
      <c r="I1604" s="136" t="str">
        <f>'Resultaat 6'!$B$2</f>
        <v>Resultaat 6</v>
      </c>
      <c r="J1604" s="138" t="str">
        <f>Deelnemersoverzicht!$C$6</f>
        <v>[wordt door RVO ingevuld]</v>
      </c>
      <c r="K1604" s="259">
        <f>Deelnemersoverzicht!$C$9</f>
        <v>0</v>
      </c>
    </row>
    <row r="1605" spans="1:11" x14ac:dyDescent="0.2">
      <c r="A1605" s="258">
        <f>'Resultaat 6'!B234</f>
        <v>0</v>
      </c>
      <c r="B1605" s="138" t="str">
        <f>IFERROR(VLOOKUP(C1605,Deelnemersoverzicht!$C$16:$G$66,6,0),"")</f>
        <v/>
      </c>
      <c r="C1605" s="138">
        <f>'Resultaat 6'!C234</f>
        <v>0</v>
      </c>
      <c r="D1605" s="247">
        <f>'Resultaat 6'!K234</f>
        <v>0</v>
      </c>
      <c r="E1605" s="248">
        <f>'Resultaat 6'!L234</f>
        <v>0</v>
      </c>
      <c r="F1605" s="138" t="s">
        <v>266</v>
      </c>
      <c r="G1605" s="247">
        <f ca="1">VLOOKUP(C1605,Financiering!$AO$7:$AS$57,5,0)*E1605</f>
        <v>0</v>
      </c>
      <c r="H1605" s="249" t="str">
        <f t="shared" si="25"/>
        <v/>
      </c>
      <c r="I1605" s="136" t="str">
        <f>'Resultaat 6'!$B$2</f>
        <v>Resultaat 6</v>
      </c>
      <c r="J1605" s="138" t="str">
        <f>Deelnemersoverzicht!$C$6</f>
        <v>[wordt door RVO ingevuld]</v>
      </c>
      <c r="K1605" s="259">
        <f>Deelnemersoverzicht!$C$9</f>
        <v>0</v>
      </c>
    </row>
    <row r="1606" spans="1:11" x14ac:dyDescent="0.2">
      <c r="A1606" s="258">
        <f>'Resultaat 6'!B235</f>
        <v>0</v>
      </c>
      <c r="B1606" s="138" t="str">
        <f>IFERROR(VLOOKUP(C1606,Deelnemersoverzicht!$C$16:$G$66,6,0),"")</f>
        <v/>
      </c>
      <c r="C1606" s="138">
        <f>'Resultaat 6'!C235</f>
        <v>0</v>
      </c>
      <c r="D1606" s="247">
        <f>'Resultaat 6'!K235</f>
        <v>0</v>
      </c>
      <c r="E1606" s="248">
        <f>'Resultaat 6'!L235</f>
        <v>0</v>
      </c>
      <c r="F1606" s="138" t="s">
        <v>266</v>
      </c>
      <c r="G1606" s="247">
        <f ca="1">VLOOKUP(C1606,Financiering!$AO$7:$AS$57,5,0)*E1606</f>
        <v>0</v>
      </c>
      <c r="H1606" s="249" t="str">
        <f t="shared" si="25"/>
        <v/>
      </c>
      <c r="I1606" s="136" t="str">
        <f>'Resultaat 6'!$B$2</f>
        <v>Resultaat 6</v>
      </c>
      <c r="J1606" s="138" t="str">
        <f>Deelnemersoverzicht!$C$6</f>
        <v>[wordt door RVO ingevuld]</v>
      </c>
      <c r="K1606" s="259">
        <f>Deelnemersoverzicht!$C$9</f>
        <v>0</v>
      </c>
    </row>
    <row r="1607" spans="1:11" x14ac:dyDescent="0.2">
      <c r="A1607" s="258">
        <f>'Resultaat 6'!B236</f>
        <v>0</v>
      </c>
      <c r="B1607" s="138" t="str">
        <f>IFERROR(VLOOKUP(C1607,Deelnemersoverzicht!$C$16:$G$66,6,0),"")</f>
        <v/>
      </c>
      <c r="C1607" s="138">
        <f>'Resultaat 6'!C236</f>
        <v>0</v>
      </c>
      <c r="D1607" s="247">
        <f>'Resultaat 6'!K236</f>
        <v>0</v>
      </c>
      <c r="E1607" s="248">
        <f>'Resultaat 6'!L236</f>
        <v>0</v>
      </c>
      <c r="F1607" s="138" t="s">
        <v>266</v>
      </c>
      <c r="G1607" s="247">
        <f ca="1">VLOOKUP(C1607,Financiering!$AO$7:$AS$57,5,0)*E1607</f>
        <v>0</v>
      </c>
      <c r="H1607" s="249" t="str">
        <f t="shared" si="25"/>
        <v/>
      </c>
      <c r="I1607" s="136" t="str">
        <f>'Resultaat 6'!$B$2</f>
        <v>Resultaat 6</v>
      </c>
      <c r="J1607" s="138" t="str">
        <f>Deelnemersoverzicht!$C$6</f>
        <v>[wordt door RVO ingevuld]</v>
      </c>
      <c r="K1607" s="259">
        <f>Deelnemersoverzicht!$C$9</f>
        <v>0</v>
      </c>
    </row>
    <row r="1608" spans="1:11" x14ac:dyDescent="0.2">
      <c r="A1608" s="258">
        <f>'Resultaat 6'!B237</f>
        <v>0</v>
      </c>
      <c r="B1608" s="138" t="str">
        <f>IFERROR(VLOOKUP(C1608,Deelnemersoverzicht!$C$16:$G$66,6,0),"")</f>
        <v/>
      </c>
      <c r="C1608" s="138">
        <f>'Resultaat 6'!C237</f>
        <v>0</v>
      </c>
      <c r="D1608" s="247">
        <f>'Resultaat 6'!K237</f>
        <v>0</v>
      </c>
      <c r="E1608" s="248">
        <f>'Resultaat 6'!L237</f>
        <v>0</v>
      </c>
      <c r="F1608" s="138" t="s">
        <v>266</v>
      </c>
      <c r="G1608" s="247">
        <f ca="1">VLOOKUP(C1608,Financiering!$AO$7:$AS$57,5,0)*E1608</f>
        <v>0</v>
      </c>
      <c r="H1608" s="249" t="str">
        <f t="shared" si="25"/>
        <v/>
      </c>
      <c r="I1608" s="136" t="str">
        <f>'Resultaat 6'!$B$2</f>
        <v>Resultaat 6</v>
      </c>
      <c r="J1608" s="138" t="str">
        <f>Deelnemersoverzicht!$C$6</f>
        <v>[wordt door RVO ingevuld]</v>
      </c>
      <c r="K1608" s="259">
        <f>Deelnemersoverzicht!$C$9</f>
        <v>0</v>
      </c>
    </row>
    <row r="1609" spans="1:11" x14ac:dyDescent="0.2">
      <c r="A1609" s="258">
        <f>'Resultaat 6'!B238</f>
        <v>0</v>
      </c>
      <c r="B1609" s="138" t="str">
        <f>IFERROR(VLOOKUP(C1609,Deelnemersoverzicht!$C$16:$G$66,6,0),"")</f>
        <v/>
      </c>
      <c r="C1609" s="138">
        <f>'Resultaat 6'!C238</f>
        <v>0</v>
      </c>
      <c r="D1609" s="247">
        <f>'Resultaat 6'!K238</f>
        <v>0</v>
      </c>
      <c r="E1609" s="248">
        <f>'Resultaat 6'!L238</f>
        <v>0</v>
      </c>
      <c r="F1609" s="138" t="s">
        <v>266</v>
      </c>
      <c r="G1609" s="247">
        <f ca="1">VLOOKUP(C1609,Financiering!$AO$7:$AS$57,5,0)*E1609</f>
        <v>0</v>
      </c>
      <c r="H1609" s="249" t="str">
        <f t="shared" si="25"/>
        <v/>
      </c>
      <c r="I1609" s="136" t="str">
        <f>'Resultaat 6'!$B$2</f>
        <v>Resultaat 6</v>
      </c>
      <c r="J1609" s="138" t="str">
        <f>Deelnemersoverzicht!$C$6</f>
        <v>[wordt door RVO ingevuld]</v>
      </c>
      <c r="K1609" s="259">
        <f>Deelnemersoverzicht!$C$9</f>
        <v>0</v>
      </c>
    </row>
    <row r="1610" spans="1:11" x14ac:dyDescent="0.2">
      <c r="A1610" s="258">
        <f>'Resultaat 6'!B239</f>
        <v>0</v>
      </c>
      <c r="B1610" s="138" t="str">
        <f>IFERROR(VLOOKUP(C1610,Deelnemersoverzicht!$C$16:$G$66,6,0),"")</f>
        <v/>
      </c>
      <c r="C1610" s="138">
        <f>'Resultaat 6'!C239</f>
        <v>0</v>
      </c>
      <c r="D1610" s="247">
        <f>'Resultaat 6'!K239</f>
        <v>0</v>
      </c>
      <c r="E1610" s="248">
        <f>'Resultaat 6'!L239</f>
        <v>0</v>
      </c>
      <c r="F1610" s="138" t="s">
        <v>266</v>
      </c>
      <c r="G1610" s="247">
        <f ca="1">VLOOKUP(C1610,Financiering!$AO$7:$AS$57,5,0)*E1610</f>
        <v>0</v>
      </c>
      <c r="H1610" s="249" t="str">
        <f t="shared" si="25"/>
        <v/>
      </c>
      <c r="I1610" s="136" t="str">
        <f>'Resultaat 6'!$B$2</f>
        <v>Resultaat 6</v>
      </c>
      <c r="J1610" s="138" t="str">
        <f>Deelnemersoverzicht!$C$6</f>
        <v>[wordt door RVO ingevuld]</v>
      </c>
      <c r="K1610" s="259">
        <f>Deelnemersoverzicht!$C$9</f>
        <v>0</v>
      </c>
    </row>
    <row r="1611" spans="1:11" x14ac:dyDescent="0.2">
      <c r="A1611" s="258">
        <f>'Resultaat 6'!B240</f>
        <v>0</v>
      </c>
      <c r="B1611" s="138" t="str">
        <f>IFERROR(VLOOKUP(C1611,Deelnemersoverzicht!$C$16:$G$66,6,0),"")</f>
        <v/>
      </c>
      <c r="C1611" s="138">
        <f>'Resultaat 6'!C240</f>
        <v>0</v>
      </c>
      <c r="D1611" s="247">
        <f>'Resultaat 6'!K240</f>
        <v>0</v>
      </c>
      <c r="E1611" s="248">
        <f>'Resultaat 6'!L240</f>
        <v>0</v>
      </c>
      <c r="F1611" s="138" t="s">
        <v>266</v>
      </c>
      <c r="G1611" s="247">
        <f ca="1">VLOOKUP(C1611,Financiering!$AO$7:$AS$57,5,0)*E1611</f>
        <v>0</v>
      </c>
      <c r="H1611" s="249" t="str">
        <f t="shared" si="25"/>
        <v/>
      </c>
      <c r="I1611" s="136" t="str">
        <f>'Resultaat 6'!$B$2</f>
        <v>Resultaat 6</v>
      </c>
      <c r="J1611" s="138" t="str">
        <f>Deelnemersoverzicht!$C$6</f>
        <v>[wordt door RVO ingevuld]</v>
      </c>
      <c r="K1611" s="259">
        <f>Deelnemersoverzicht!$C$9</f>
        <v>0</v>
      </c>
    </row>
    <row r="1612" spans="1:11" x14ac:dyDescent="0.2">
      <c r="A1612" s="258">
        <f>'Resultaat 6'!B241</f>
        <v>0</v>
      </c>
      <c r="B1612" s="138" t="str">
        <f>IFERROR(VLOOKUP(C1612,Deelnemersoverzicht!$C$16:$G$66,6,0),"")</f>
        <v/>
      </c>
      <c r="C1612" s="138">
        <f>'Resultaat 6'!C241</f>
        <v>0</v>
      </c>
      <c r="D1612" s="247">
        <f>'Resultaat 6'!K241</f>
        <v>0</v>
      </c>
      <c r="E1612" s="248">
        <f>'Resultaat 6'!L241</f>
        <v>0</v>
      </c>
      <c r="F1612" s="138" t="s">
        <v>266</v>
      </c>
      <c r="G1612" s="247">
        <f ca="1">VLOOKUP(C1612,Financiering!$AO$7:$AS$57,5,0)*E1612</f>
        <v>0</v>
      </c>
      <c r="H1612" s="249" t="str">
        <f t="shared" si="25"/>
        <v/>
      </c>
      <c r="I1612" s="136" t="str">
        <f>'Resultaat 6'!$B$2</f>
        <v>Resultaat 6</v>
      </c>
      <c r="J1612" s="138" t="str">
        <f>Deelnemersoverzicht!$C$6</f>
        <v>[wordt door RVO ingevuld]</v>
      </c>
      <c r="K1612" s="259">
        <f>Deelnemersoverzicht!$C$9</f>
        <v>0</v>
      </c>
    </row>
    <row r="1613" spans="1:11" x14ac:dyDescent="0.2">
      <c r="A1613" s="258">
        <f>'Resultaat 6'!B242</f>
        <v>0</v>
      </c>
      <c r="B1613" s="138" t="str">
        <f>IFERROR(VLOOKUP(C1613,Deelnemersoverzicht!$C$16:$G$66,6,0),"")</f>
        <v/>
      </c>
      <c r="C1613" s="138">
        <f>'Resultaat 6'!C242</f>
        <v>0</v>
      </c>
      <c r="D1613" s="247">
        <f>'Resultaat 6'!K242</f>
        <v>0</v>
      </c>
      <c r="E1613" s="248">
        <f>'Resultaat 6'!L242</f>
        <v>0</v>
      </c>
      <c r="F1613" s="138" t="s">
        <v>266</v>
      </c>
      <c r="G1613" s="247">
        <f ca="1">VLOOKUP(C1613,Financiering!$AO$7:$AS$57,5,0)*E1613</f>
        <v>0</v>
      </c>
      <c r="H1613" s="249" t="str">
        <f t="shared" si="25"/>
        <v/>
      </c>
      <c r="I1613" s="136" t="str">
        <f>'Resultaat 6'!$B$2</f>
        <v>Resultaat 6</v>
      </c>
      <c r="J1613" s="138" t="str">
        <f>Deelnemersoverzicht!$C$6</f>
        <v>[wordt door RVO ingevuld]</v>
      </c>
      <c r="K1613" s="259">
        <f>Deelnemersoverzicht!$C$9</f>
        <v>0</v>
      </c>
    </row>
    <row r="1614" spans="1:11" x14ac:dyDescent="0.2">
      <c r="A1614" s="258">
        <f>'Resultaat 6'!B243</f>
        <v>0</v>
      </c>
      <c r="B1614" s="138" t="str">
        <f>IFERROR(VLOOKUP(C1614,Deelnemersoverzicht!$C$16:$G$66,6,0),"")</f>
        <v/>
      </c>
      <c r="C1614" s="138">
        <f>'Resultaat 6'!C243</f>
        <v>0</v>
      </c>
      <c r="D1614" s="247">
        <f>'Resultaat 6'!K243</f>
        <v>0</v>
      </c>
      <c r="E1614" s="248">
        <f>'Resultaat 6'!L243</f>
        <v>0</v>
      </c>
      <c r="F1614" s="138" t="s">
        <v>266</v>
      </c>
      <c r="G1614" s="247">
        <f ca="1">VLOOKUP(C1614,Financiering!$AO$7:$AS$57,5,0)*E1614</f>
        <v>0</v>
      </c>
      <c r="H1614" s="249" t="str">
        <f t="shared" si="25"/>
        <v/>
      </c>
      <c r="I1614" s="136" t="str">
        <f>'Resultaat 6'!$B$2</f>
        <v>Resultaat 6</v>
      </c>
      <c r="J1614" s="138" t="str">
        <f>Deelnemersoverzicht!$C$6</f>
        <v>[wordt door RVO ingevuld]</v>
      </c>
      <c r="K1614" s="259">
        <f>Deelnemersoverzicht!$C$9</f>
        <v>0</v>
      </c>
    </row>
    <row r="1615" spans="1:11" x14ac:dyDescent="0.2">
      <c r="A1615" s="258">
        <f>'Resultaat 6'!B244</f>
        <v>0</v>
      </c>
      <c r="B1615" s="138" t="str">
        <f>IFERROR(VLOOKUP(C1615,Deelnemersoverzicht!$C$16:$G$66,6,0),"")</f>
        <v/>
      </c>
      <c r="C1615" s="138">
        <f>'Resultaat 6'!C244</f>
        <v>0</v>
      </c>
      <c r="D1615" s="247">
        <f>'Resultaat 6'!K244</f>
        <v>0</v>
      </c>
      <c r="E1615" s="248">
        <f>'Resultaat 6'!L244</f>
        <v>0</v>
      </c>
      <c r="F1615" s="138" t="s">
        <v>266</v>
      </c>
      <c r="G1615" s="247">
        <f ca="1">VLOOKUP(C1615,Financiering!$AO$7:$AS$57,5,0)*E1615</f>
        <v>0</v>
      </c>
      <c r="H1615" s="249" t="str">
        <f t="shared" si="25"/>
        <v/>
      </c>
      <c r="I1615" s="136" t="str">
        <f>'Resultaat 6'!$B$2</f>
        <v>Resultaat 6</v>
      </c>
      <c r="J1615" s="138" t="str">
        <f>Deelnemersoverzicht!$C$6</f>
        <v>[wordt door RVO ingevuld]</v>
      </c>
      <c r="K1615" s="259">
        <f>Deelnemersoverzicht!$C$9</f>
        <v>0</v>
      </c>
    </row>
    <row r="1616" spans="1:11" x14ac:dyDescent="0.2">
      <c r="A1616" s="258">
        <f>'Resultaat 6'!B245</f>
        <v>0</v>
      </c>
      <c r="B1616" s="138" t="str">
        <f>IFERROR(VLOOKUP(C1616,Deelnemersoverzicht!$C$16:$G$66,6,0),"")</f>
        <v/>
      </c>
      <c r="C1616" s="138">
        <f>'Resultaat 6'!C245</f>
        <v>0</v>
      </c>
      <c r="D1616" s="247">
        <f>'Resultaat 6'!K245</f>
        <v>0</v>
      </c>
      <c r="E1616" s="248">
        <f>'Resultaat 6'!L245</f>
        <v>0</v>
      </c>
      <c r="F1616" s="138" t="s">
        <v>266</v>
      </c>
      <c r="G1616" s="247">
        <f ca="1">VLOOKUP(C1616,Financiering!$AO$7:$AS$57,5,0)*E1616</f>
        <v>0</v>
      </c>
      <c r="H1616" s="249" t="str">
        <f t="shared" si="25"/>
        <v/>
      </c>
      <c r="I1616" s="136" t="str">
        <f>'Resultaat 6'!$B$2</f>
        <v>Resultaat 6</v>
      </c>
      <c r="J1616" s="138" t="str">
        <f>Deelnemersoverzicht!$C$6</f>
        <v>[wordt door RVO ingevuld]</v>
      </c>
      <c r="K1616" s="259">
        <f>Deelnemersoverzicht!$C$9</f>
        <v>0</v>
      </c>
    </row>
    <row r="1617" spans="1:11" x14ac:dyDescent="0.2">
      <c r="A1617" s="258">
        <f>'Resultaat 6'!B246</f>
        <v>0</v>
      </c>
      <c r="B1617" s="138" t="str">
        <f>IFERROR(VLOOKUP(C1617,Deelnemersoverzicht!$C$16:$G$66,6,0),"")</f>
        <v/>
      </c>
      <c r="C1617" s="138">
        <f>'Resultaat 6'!C246</f>
        <v>0</v>
      </c>
      <c r="D1617" s="247">
        <f>'Resultaat 6'!K246</f>
        <v>0</v>
      </c>
      <c r="E1617" s="248">
        <f>'Resultaat 6'!L246</f>
        <v>0</v>
      </c>
      <c r="F1617" s="138" t="s">
        <v>266</v>
      </c>
      <c r="G1617" s="247">
        <f ca="1">VLOOKUP(C1617,Financiering!$AO$7:$AS$57,5,0)*E1617</f>
        <v>0</v>
      </c>
      <c r="H1617" s="249" t="str">
        <f t="shared" si="25"/>
        <v/>
      </c>
      <c r="I1617" s="136" t="str">
        <f>'Resultaat 6'!$B$2</f>
        <v>Resultaat 6</v>
      </c>
      <c r="J1617" s="138" t="str">
        <f>Deelnemersoverzicht!$C$6</f>
        <v>[wordt door RVO ingevuld]</v>
      </c>
      <c r="K1617" s="259">
        <f>Deelnemersoverzicht!$C$9</f>
        <v>0</v>
      </c>
    </row>
    <row r="1618" spans="1:11" x14ac:dyDescent="0.2">
      <c r="A1618" s="258">
        <f>'Resultaat 6'!B247</f>
        <v>0</v>
      </c>
      <c r="B1618" s="138" t="str">
        <f>IFERROR(VLOOKUP(C1618,Deelnemersoverzicht!$C$16:$G$66,6,0),"")</f>
        <v/>
      </c>
      <c r="C1618" s="138">
        <f>'Resultaat 6'!C247</f>
        <v>0</v>
      </c>
      <c r="D1618" s="247">
        <f>'Resultaat 6'!K247</f>
        <v>0</v>
      </c>
      <c r="E1618" s="248">
        <f>'Resultaat 6'!L247</f>
        <v>0</v>
      </c>
      <c r="F1618" s="138" t="s">
        <v>266</v>
      </c>
      <c r="G1618" s="247">
        <f ca="1">VLOOKUP(C1618,Financiering!$AO$7:$AS$57,5,0)*E1618</f>
        <v>0</v>
      </c>
      <c r="H1618" s="249" t="str">
        <f t="shared" si="25"/>
        <v/>
      </c>
      <c r="I1618" s="136" t="str">
        <f>'Resultaat 6'!$B$2</f>
        <v>Resultaat 6</v>
      </c>
      <c r="J1618" s="138" t="str">
        <f>Deelnemersoverzicht!$C$6</f>
        <v>[wordt door RVO ingevuld]</v>
      </c>
      <c r="K1618" s="259">
        <f>Deelnemersoverzicht!$C$9</f>
        <v>0</v>
      </c>
    </row>
    <row r="1619" spans="1:11" x14ac:dyDescent="0.2">
      <c r="A1619" s="258">
        <f>'Resultaat 6'!B248</f>
        <v>0</v>
      </c>
      <c r="B1619" s="138" t="str">
        <f>IFERROR(VLOOKUP(C1619,Deelnemersoverzicht!$C$16:$G$66,6,0),"")</f>
        <v/>
      </c>
      <c r="C1619" s="138">
        <f>'Resultaat 6'!C248</f>
        <v>0</v>
      </c>
      <c r="D1619" s="247">
        <f>'Resultaat 6'!K248</f>
        <v>0</v>
      </c>
      <c r="E1619" s="248">
        <f>'Resultaat 6'!L248</f>
        <v>0</v>
      </c>
      <c r="F1619" s="138" t="s">
        <v>266</v>
      </c>
      <c r="G1619" s="247">
        <f ca="1">VLOOKUP(C1619,Financiering!$AO$7:$AS$57,5,0)*E1619</f>
        <v>0</v>
      </c>
      <c r="H1619" s="249" t="str">
        <f t="shared" si="25"/>
        <v/>
      </c>
      <c r="I1619" s="136" t="str">
        <f>'Resultaat 6'!$B$2</f>
        <v>Resultaat 6</v>
      </c>
      <c r="J1619" s="138" t="str">
        <f>Deelnemersoverzicht!$C$6</f>
        <v>[wordt door RVO ingevuld]</v>
      </c>
      <c r="K1619" s="259">
        <f>Deelnemersoverzicht!$C$9</f>
        <v>0</v>
      </c>
    </row>
    <row r="1620" spans="1:11" x14ac:dyDescent="0.2">
      <c r="A1620" s="258">
        <f>'Resultaat 6'!B249</f>
        <v>0</v>
      </c>
      <c r="B1620" s="138" t="str">
        <f>IFERROR(VLOOKUP(C1620,Deelnemersoverzicht!$C$16:$G$66,6,0),"")</f>
        <v/>
      </c>
      <c r="C1620" s="138">
        <f>'Resultaat 6'!C249</f>
        <v>0</v>
      </c>
      <c r="D1620" s="247">
        <f>'Resultaat 6'!K249</f>
        <v>0</v>
      </c>
      <c r="E1620" s="248">
        <f>'Resultaat 6'!L249</f>
        <v>0</v>
      </c>
      <c r="F1620" s="138" t="s">
        <v>266</v>
      </c>
      <c r="G1620" s="247">
        <f ca="1">VLOOKUP(C1620,Financiering!$AO$7:$AS$57,5,0)*E1620</f>
        <v>0</v>
      </c>
      <c r="H1620" s="249" t="str">
        <f t="shared" si="25"/>
        <v/>
      </c>
      <c r="I1620" s="136" t="str">
        <f>'Resultaat 6'!$B$2</f>
        <v>Resultaat 6</v>
      </c>
      <c r="J1620" s="138" t="str">
        <f>Deelnemersoverzicht!$C$6</f>
        <v>[wordt door RVO ingevuld]</v>
      </c>
      <c r="K1620" s="259">
        <f>Deelnemersoverzicht!$C$9</f>
        <v>0</v>
      </c>
    </row>
    <row r="1621" spans="1:11" x14ac:dyDescent="0.2">
      <c r="A1621" s="258">
        <f>'Resultaat 6'!B250</f>
        <v>0</v>
      </c>
      <c r="B1621" s="138" t="str">
        <f>IFERROR(VLOOKUP(C1621,Deelnemersoverzicht!$C$16:$G$66,6,0),"")</f>
        <v/>
      </c>
      <c r="C1621" s="138">
        <f>'Resultaat 6'!C250</f>
        <v>0</v>
      </c>
      <c r="D1621" s="247">
        <f>'Resultaat 6'!K250</f>
        <v>0</v>
      </c>
      <c r="E1621" s="248">
        <f>'Resultaat 6'!L250</f>
        <v>0</v>
      </c>
      <c r="F1621" s="138" t="s">
        <v>266</v>
      </c>
      <c r="G1621" s="247">
        <f ca="1">VLOOKUP(C1621,Financiering!$AO$7:$AS$57,5,0)*E1621</f>
        <v>0</v>
      </c>
      <c r="H1621" s="249" t="str">
        <f t="shared" si="25"/>
        <v/>
      </c>
      <c r="I1621" s="136" t="str">
        <f>'Resultaat 6'!$B$2</f>
        <v>Resultaat 6</v>
      </c>
      <c r="J1621" s="138" t="str">
        <f>Deelnemersoverzicht!$C$6</f>
        <v>[wordt door RVO ingevuld]</v>
      </c>
      <c r="K1621" s="259">
        <f>Deelnemersoverzicht!$C$9</f>
        <v>0</v>
      </c>
    </row>
    <row r="1622" spans="1:11" x14ac:dyDescent="0.2">
      <c r="A1622" s="258">
        <f>'Resultaat 6'!B251</f>
        <v>0</v>
      </c>
      <c r="B1622" s="138" t="str">
        <f>IFERROR(VLOOKUP(C1622,Deelnemersoverzicht!$C$16:$G$66,6,0),"")</f>
        <v/>
      </c>
      <c r="C1622" s="138">
        <f>'Resultaat 6'!C251</f>
        <v>0</v>
      </c>
      <c r="D1622" s="247">
        <f>'Resultaat 6'!K251</f>
        <v>0</v>
      </c>
      <c r="E1622" s="248">
        <f>'Resultaat 6'!L251</f>
        <v>0</v>
      </c>
      <c r="F1622" s="138" t="s">
        <v>266</v>
      </c>
      <c r="G1622" s="247">
        <f ca="1">VLOOKUP(C1622,Financiering!$AO$7:$AS$57,5,0)*E1622</f>
        <v>0</v>
      </c>
      <c r="H1622" s="249" t="str">
        <f t="shared" si="25"/>
        <v/>
      </c>
      <c r="I1622" s="136" t="str">
        <f>'Resultaat 6'!$B$2</f>
        <v>Resultaat 6</v>
      </c>
      <c r="J1622" s="138" t="str">
        <f>Deelnemersoverzicht!$C$6</f>
        <v>[wordt door RVO ingevuld]</v>
      </c>
      <c r="K1622" s="259">
        <f>Deelnemersoverzicht!$C$9</f>
        <v>0</v>
      </c>
    </row>
    <row r="1623" spans="1:11" x14ac:dyDescent="0.2">
      <c r="A1623" s="258">
        <f>'Resultaat 6'!B252</f>
        <v>0</v>
      </c>
      <c r="B1623" s="138" t="str">
        <f>IFERROR(VLOOKUP(C1623,Deelnemersoverzicht!$C$16:$G$66,6,0),"")</f>
        <v/>
      </c>
      <c r="C1623" s="138">
        <f>'Resultaat 6'!C252</f>
        <v>0</v>
      </c>
      <c r="D1623" s="247">
        <f>'Resultaat 6'!K252</f>
        <v>0</v>
      </c>
      <c r="E1623" s="248">
        <f>'Resultaat 6'!L252</f>
        <v>0</v>
      </c>
      <c r="F1623" s="138" t="s">
        <v>266</v>
      </c>
      <c r="G1623" s="247">
        <f ca="1">VLOOKUP(C1623,Financiering!$AO$7:$AS$57,5,0)*E1623</f>
        <v>0</v>
      </c>
      <c r="H1623" s="249" t="str">
        <f t="shared" si="25"/>
        <v/>
      </c>
      <c r="I1623" s="136" t="str">
        <f>'Resultaat 6'!$B$2</f>
        <v>Resultaat 6</v>
      </c>
      <c r="J1623" s="138" t="str">
        <f>Deelnemersoverzicht!$C$6</f>
        <v>[wordt door RVO ingevuld]</v>
      </c>
      <c r="K1623" s="259">
        <f>Deelnemersoverzicht!$C$9</f>
        <v>0</v>
      </c>
    </row>
    <row r="1624" spans="1:11" x14ac:dyDescent="0.2">
      <c r="A1624" s="258">
        <f>'Resultaat 6'!B253</f>
        <v>0</v>
      </c>
      <c r="B1624" s="138" t="str">
        <f>IFERROR(VLOOKUP(C1624,Deelnemersoverzicht!$C$16:$G$66,6,0),"")</f>
        <v/>
      </c>
      <c r="C1624" s="138">
        <f>'Resultaat 6'!C253</f>
        <v>0</v>
      </c>
      <c r="D1624" s="247">
        <f>'Resultaat 6'!K253</f>
        <v>0</v>
      </c>
      <c r="E1624" s="248">
        <f>'Resultaat 6'!L253</f>
        <v>0</v>
      </c>
      <c r="F1624" s="138" t="s">
        <v>266</v>
      </c>
      <c r="G1624" s="247">
        <f ca="1">VLOOKUP(C1624,Financiering!$AO$7:$AS$57,5,0)*E1624</f>
        <v>0</v>
      </c>
      <c r="H1624" s="249" t="str">
        <f t="shared" si="25"/>
        <v/>
      </c>
      <c r="I1624" s="136" t="str">
        <f>'Resultaat 6'!$B$2</f>
        <v>Resultaat 6</v>
      </c>
      <c r="J1624" s="138" t="str">
        <f>Deelnemersoverzicht!$C$6</f>
        <v>[wordt door RVO ingevuld]</v>
      </c>
      <c r="K1624" s="259">
        <f>Deelnemersoverzicht!$C$9</f>
        <v>0</v>
      </c>
    </row>
    <row r="1625" spans="1:11" x14ac:dyDescent="0.2">
      <c r="A1625" s="258">
        <f>'Resultaat 6'!B254</f>
        <v>0</v>
      </c>
      <c r="B1625" s="138" t="str">
        <f>IFERROR(VLOOKUP(C1625,Deelnemersoverzicht!$C$16:$G$66,6,0),"")</f>
        <v/>
      </c>
      <c r="C1625" s="138">
        <f>'Resultaat 6'!C254</f>
        <v>0</v>
      </c>
      <c r="D1625" s="247">
        <f>'Resultaat 6'!K254</f>
        <v>0</v>
      </c>
      <c r="E1625" s="248">
        <f>'Resultaat 6'!L254</f>
        <v>0</v>
      </c>
      <c r="F1625" s="138" t="s">
        <v>266</v>
      </c>
      <c r="G1625" s="247">
        <f ca="1">VLOOKUP(C1625,Financiering!$AO$7:$AS$57,5,0)*E1625</f>
        <v>0</v>
      </c>
      <c r="H1625" s="249" t="str">
        <f t="shared" si="25"/>
        <v/>
      </c>
      <c r="I1625" s="136" t="str">
        <f>'Resultaat 6'!$B$2</f>
        <v>Resultaat 6</v>
      </c>
      <c r="J1625" s="138" t="str">
        <f>Deelnemersoverzicht!$C$6</f>
        <v>[wordt door RVO ingevuld]</v>
      </c>
      <c r="K1625" s="259">
        <f>Deelnemersoverzicht!$C$9</f>
        <v>0</v>
      </c>
    </row>
    <row r="1626" spans="1:11" x14ac:dyDescent="0.2">
      <c r="A1626" s="258">
        <f>'Resultaat 6'!B255</f>
        <v>0</v>
      </c>
      <c r="B1626" s="138" t="str">
        <f>IFERROR(VLOOKUP(C1626,Deelnemersoverzicht!$C$16:$G$66,6,0),"")</f>
        <v/>
      </c>
      <c r="C1626" s="138">
        <f>'Resultaat 6'!C255</f>
        <v>0</v>
      </c>
      <c r="D1626" s="247">
        <f>'Resultaat 6'!K255</f>
        <v>0</v>
      </c>
      <c r="E1626" s="248">
        <f>'Resultaat 6'!L255</f>
        <v>0</v>
      </c>
      <c r="F1626" s="138" t="s">
        <v>266</v>
      </c>
      <c r="G1626" s="247">
        <f ca="1">VLOOKUP(C1626,Financiering!$AO$7:$AS$57,5,0)*E1626</f>
        <v>0</v>
      </c>
      <c r="H1626" s="249" t="str">
        <f t="shared" si="25"/>
        <v/>
      </c>
      <c r="I1626" s="136" t="str">
        <f>'Resultaat 6'!$B$2</f>
        <v>Resultaat 6</v>
      </c>
      <c r="J1626" s="138" t="str">
        <f>Deelnemersoverzicht!$C$6</f>
        <v>[wordt door RVO ingevuld]</v>
      </c>
      <c r="K1626" s="259">
        <f>Deelnemersoverzicht!$C$9</f>
        <v>0</v>
      </c>
    </row>
    <row r="1627" spans="1:11" x14ac:dyDescent="0.2">
      <c r="A1627" s="258">
        <f>'Resultaat 6'!B256</f>
        <v>0</v>
      </c>
      <c r="B1627" s="138" t="str">
        <f>IFERROR(VLOOKUP(C1627,Deelnemersoverzicht!$C$16:$G$66,6,0),"")</f>
        <v/>
      </c>
      <c r="C1627" s="138">
        <f>'Resultaat 6'!C256</f>
        <v>0</v>
      </c>
      <c r="D1627" s="247">
        <f>'Resultaat 6'!K256</f>
        <v>0</v>
      </c>
      <c r="E1627" s="248">
        <f>'Resultaat 6'!L256</f>
        <v>0</v>
      </c>
      <c r="F1627" s="138" t="s">
        <v>266</v>
      </c>
      <c r="G1627" s="247">
        <f ca="1">VLOOKUP(C1627,Financiering!$AO$7:$AS$57,5,0)*E1627</f>
        <v>0</v>
      </c>
      <c r="H1627" s="249" t="str">
        <f t="shared" si="25"/>
        <v/>
      </c>
      <c r="I1627" s="136" t="str">
        <f>'Resultaat 6'!$B$2</f>
        <v>Resultaat 6</v>
      </c>
      <c r="J1627" s="138" t="str">
        <f>Deelnemersoverzicht!$C$6</f>
        <v>[wordt door RVO ingevuld]</v>
      </c>
      <c r="K1627" s="259">
        <f>Deelnemersoverzicht!$C$9</f>
        <v>0</v>
      </c>
    </row>
    <row r="1628" spans="1:11" x14ac:dyDescent="0.2">
      <c r="A1628" s="258">
        <f>'Resultaat 6'!B257</f>
        <v>0</v>
      </c>
      <c r="B1628" s="138" t="str">
        <f>IFERROR(VLOOKUP(C1628,Deelnemersoverzicht!$C$16:$G$66,6,0),"")</f>
        <v/>
      </c>
      <c r="C1628" s="138">
        <f>'Resultaat 6'!C257</f>
        <v>0</v>
      </c>
      <c r="D1628" s="247">
        <f>'Resultaat 6'!K257</f>
        <v>0</v>
      </c>
      <c r="E1628" s="248">
        <f>'Resultaat 6'!L257</f>
        <v>0</v>
      </c>
      <c r="F1628" s="138" t="s">
        <v>266</v>
      </c>
      <c r="G1628" s="247">
        <f ca="1">VLOOKUP(C1628,Financiering!$AO$7:$AS$57,5,0)*E1628</f>
        <v>0</v>
      </c>
      <c r="H1628" s="249" t="str">
        <f t="shared" si="25"/>
        <v/>
      </c>
      <c r="I1628" s="136" t="str">
        <f>'Resultaat 6'!$B$2</f>
        <v>Resultaat 6</v>
      </c>
      <c r="J1628" s="138" t="str">
        <f>Deelnemersoverzicht!$C$6</f>
        <v>[wordt door RVO ingevuld]</v>
      </c>
      <c r="K1628" s="259">
        <f>Deelnemersoverzicht!$C$9</f>
        <v>0</v>
      </c>
    </row>
    <row r="1629" spans="1:11" x14ac:dyDescent="0.2">
      <c r="A1629" s="258">
        <f>'Resultaat 6'!B258</f>
        <v>0</v>
      </c>
      <c r="B1629" s="138" t="str">
        <f>IFERROR(VLOOKUP(C1629,Deelnemersoverzicht!$C$16:$G$66,6,0),"")</f>
        <v/>
      </c>
      <c r="C1629" s="138">
        <f>'Resultaat 6'!C258</f>
        <v>0</v>
      </c>
      <c r="D1629" s="247">
        <f>'Resultaat 6'!K258</f>
        <v>0</v>
      </c>
      <c r="E1629" s="248">
        <f>'Resultaat 6'!L258</f>
        <v>0</v>
      </c>
      <c r="F1629" s="138" t="s">
        <v>266</v>
      </c>
      <c r="G1629" s="247">
        <f ca="1">VLOOKUP(C1629,Financiering!$AO$7:$AS$57,5,0)*E1629</f>
        <v>0</v>
      </c>
      <c r="H1629" s="249" t="str">
        <f t="shared" si="25"/>
        <v/>
      </c>
      <c r="I1629" s="136" t="str">
        <f>'Resultaat 6'!$B$2</f>
        <v>Resultaat 6</v>
      </c>
      <c r="J1629" s="138" t="str">
        <f>Deelnemersoverzicht!$C$6</f>
        <v>[wordt door RVO ingevuld]</v>
      </c>
      <c r="K1629" s="259">
        <f>Deelnemersoverzicht!$C$9</f>
        <v>0</v>
      </c>
    </row>
    <row r="1630" spans="1:11" x14ac:dyDescent="0.2">
      <c r="A1630" s="258">
        <f>'Resultaat 6'!B259</f>
        <v>0</v>
      </c>
      <c r="B1630" s="138" t="str">
        <f>IFERROR(VLOOKUP(C1630,Deelnemersoverzicht!$C$16:$G$66,6,0),"")</f>
        <v/>
      </c>
      <c r="C1630" s="138">
        <f>'Resultaat 6'!C259</f>
        <v>0</v>
      </c>
      <c r="D1630" s="247">
        <f>'Resultaat 6'!K259</f>
        <v>0</v>
      </c>
      <c r="E1630" s="248">
        <f>'Resultaat 6'!L259</f>
        <v>0</v>
      </c>
      <c r="F1630" s="138" t="s">
        <v>266</v>
      </c>
      <c r="G1630" s="247">
        <f ca="1">VLOOKUP(C1630,Financiering!$AO$7:$AS$57,5,0)*E1630</f>
        <v>0</v>
      </c>
      <c r="H1630" s="249" t="str">
        <f t="shared" si="25"/>
        <v/>
      </c>
      <c r="I1630" s="136" t="str">
        <f>'Resultaat 6'!$B$2</f>
        <v>Resultaat 6</v>
      </c>
      <c r="J1630" s="138" t="str">
        <f>Deelnemersoverzicht!$C$6</f>
        <v>[wordt door RVO ingevuld]</v>
      </c>
      <c r="K1630" s="259">
        <f>Deelnemersoverzicht!$C$9</f>
        <v>0</v>
      </c>
    </row>
    <row r="1631" spans="1:11" x14ac:dyDescent="0.2">
      <c r="A1631" s="258">
        <f>'Resultaat 6'!B260</f>
        <v>0</v>
      </c>
      <c r="B1631" s="138" t="str">
        <f>IFERROR(VLOOKUP(C1631,Deelnemersoverzicht!$C$16:$G$66,6,0),"")</f>
        <v/>
      </c>
      <c r="C1631" s="138">
        <f>'Resultaat 6'!C260</f>
        <v>0</v>
      </c>
      <c r="D1631" s="247">
        <f>'Resultaat 6'!K260</f>
        <v>0</v>
      </c>
      <c r="E1631" s="248">
        <f>'Resultaat 6'!L260</f>
        <v>0</v>
      </c>
      <c r="F1631" s="138" t="s">
        <v>266</v>
      </c>
      <c r="G1631" s="247">
        <f ca="1">VLOOKUP(C1631,Financiering!$AO$7:$AS$57,5,0)*E1631</f>
        <v>0</v>
      </c>
      <c r="H1631" s="249" t="str">
        <f t="shared" si="25"/>
        <v/>
      </c>
      <c r="I1631" s="136" t="str">
        <f>'Resultaat 6'!$B$2</f>
        <v>Resultaat 6</v>
      </c>
      <c r="J1631" s="138" t="str">
        <f>Deelnemersoverzicht!$C$6</f>
        <v>[wordt door RVO ingevuld]</v>
      </c>
      <c r="K1631" s="259">
        <f>Deelnemersoverzicht!$C$9</f>
        <v>0</v>
      </c>
    </row>
    <row r="1632" spans="1:11" x14ac:dyDescent="0.2">
      <c r="A1632" s="258">
        <f>'Resultaat 6'!B265</f>
        <v>0</v>
      </c>
      <c r="B1632" s="138" t="str">
        <f>IFERROR(VLOOKUP(C1632,Deelnemersoverzicht!$C$16:$G$66,6,0),"")</f>
        <v/>
      </c>
      <c r="C1632" s="138">
        <f>'Resultaat 6'!C265</f>
        <v>0</v>
      </c>
      <c r="D1632" s="247">
        <f>'Resultaat 6'!K265</f>
        <v>0</v>
      </c>
      <c r="E1632" s="248">
        <f>'Resultaat 6'!L265</f>
        <v>0</v>
      </c>
      <c r="F1632" s="138" t="s">
        <v>266</v>
      </c>
      <c r="G1632" s="247">
        <f ca="1">VLOOKUP(C1632,Financiering!$AO$7:$AS$57,5,0)*E1632</f>
        <v>0</v>
      </c>
      <c r="H1632" s="249" t="str">
        <f t="shared" si="25"/>
        <v/>
      </c>
      <c r="I1632" s="136" t="str">
        <f>'Resultaat 6'!$B$2</f>
        <v>Resultaat 6</v>
      </c>
      <c r="J1632" s="138" t="str">
        <f>Deelnemersoverzicht!$C$6</f>
        <v>[wordt door RVO ingevuld]</v>
      </c>
      <c r="K1632" s="259">
        <f>Deelnemersoverzicht!$C$9</f>
        <v>0</v>
      </c>
    </row>
    <row r="1633" spans="1:11" x14ac:dyDescent="0.2">
      <c r="A1633" s="258">
        <f>'Resultaat 6'!B266</f>
        <v>0</v>
      </c>
      <c r="B1633" s="138" t="str">
        <f>IFERROR(VLOOKUP(C1633,Deelnemersoverzicht!$C$16:$G$66,6,0),"")</f>
        <v/>
      </c>
      <c r="C1633" s="138">
        <f>'Resultaat 6'!C266</f>
        <v>0</v>
      </c>
      <c r="D1633" s="247">
        <f>'Resultaat 6'!K266</f>
        <v>0</v>
      </c>
      <c r="E1633" s="248">
        <f>'Resultaat 6'!L266</f>
        <v>0</v>
      </c>
      <c r="F1633" s="138" t="s">
        <v>266</v>
      </c>
      <c r="G1633" s="247">
        <f ca="1">VLOOKUP(C1633,Financiering!$AO$7:$AS$57,5,0)*E1633</f>
        <v>0</v>
      </c>
      <c r="H1633" s="249" t="str">
        <f t="shared" si="25"/>
        <v/>
      </c>
      <c r="I1633" s="136" t="str">
        <f>'Resultaat 6'!$B$2</f>
        <v>Resultaat 6</v>
      </c>
      <c r="J1633" s="138" t="str">
        <f>Deelnemersoverzicht!$C$6</f>
        <v>[wordt door RVO ingevuld]</v>
      </c>
      <c r="K1633" s="259">
        <f>Deelnemersoverzicht!$C$9</f>
        <v>0</v>
      </c>
    </row>
    <row r="1634" spans="1:11" x14ac:dyDescent="0.2">
      <c r="A1634" s="258">
        <f>'Resultaat 6'!B267</f>
        <v>0</v>
      </c>
      <c r="B1634" s="138" t="str">
        <f>IFERROR(VLOOKUP(C1634,Deelnemersoverzicht!$C$16:$G$66,6,0),"")</f>
        <v/>
      </c>
      <c r="C1634" s="138">
        <f>'Resultaat 6'!C267</f>
        <v>0</v>
      </c>
      <c r="D1634" s="247">
        <f>'Resultaat 6'!K267</f>
        <v>0</v>
      </c>
      <c r="E1634" s="248">
        <f>'Resultaat 6'!L267</f>
        <v>0</v>
      </c>
      <c r="F1634" s="138" t="s">
        <v>266</v>
      </c>
      <c r="G1634" s="247">
        <f ca="1">VLOOKUP(C1634,Financiering!$AO$7:$AS$57,5,0)*E1634</f>
        <v>0</v>
      </c>
      <c r="H1634" s="249" t="str">
        <f t="shared" si="25"/>
        <v/>
      </c>
      <c r="I1634" s="136" t="str">
        <f>'Resultaat 6'!$B$2</f>
        <v>Resultaat 6</v>
      </c>
      <c r="J1634" s="138" t="str">
        <f>Deelnemersoverzicht!$C$6</f>
        <v>[wordt door RVO ingevuld]</v>
      </c>
      <c r="K1634" s="259">
        <f>Deelnemersoverzicht!$C$9</f>
        <v>0</v>
      </c>
    </row>
    <row r="1635" spans="1:11" x14ac:dyDescent="0.2">
      <c r="A1635" s="258">
        <f>'Resultaat 6'!B268</f>
        <v>0</v>
      </c>
      <c r="B1635" s="138" t="str">
        <f>IFERROR(VLOOKUP(C1635,Deelnemersoverzicht!$C$16:$G$66,6,0),"")</f>
        <v/>
      </c>
      <c r="C1635" s="138">
        <f>'Resultaat 6'!C268</f>
        <v>0</v>
      </c>
      <c r="D1635" s="247">
        <f>'Resultaat 6'!K268</f>
        <v>0</v>
      </c>
      <c r="E1635" s="248">
        <f>'Resultaat 6'!L268</f>
        <v>0</v>
      </c>
      <c r="F1635" s="138" t="s">
        <v>266</v>
      </c>
      <c r="G1635" s="247">
        <f ca="1">VLOOKUP(C1635,Financiering!$AO$7:$AS$57,5,0)*E1635</f>
        <v>0</v>
      </c>
      <c r="H1635" s="249" t="str">
        <f t="shared" si="25"/>
        <v/>
      </c>
      <c r="I1635" s="136" t="str">
        <f>'Resultaat 6'!$B$2</f>
        <v>Resultaat 6</v>
      </c>
      <c r="J1635" s="138" t="str">
        <f>Deelnemersoverzicht!$C$6</f>
        <v>[wordt door RVO ingevuld]</v>
      </c>
      <c r="K1635" s="259">
        <f>Deelnemersoverzicht!$C$9</f>
        <v>0</v>
      </c>
    </row>
    <row r="1636" spans="1:11" x14ac:dyDescent="0.2">
      <c r="A1636" s="258">
        <f>'Resultaat 6'!B269</f>
        <v>0</v>
      </c>
      <c r="B1636" s="138" t="str">
        <f>IFERROR(VLOOKUP(C1636,Deelnemersoverzicht!$C$16:$G$66,6,0),"")</f>
        <v/>
      </c>
      <c r="C1636" s="138">
        <f>'Resultaat 6'!C269</f>
        <v>0</v>
      </c>
      <c r="D1636" s="247">
        <f>'Resultaat 6'!K269</f>
        <v>0</v>
      </c>
      <c r="E1636" s="248">
        <f>'Resultaat 6'!L269</f>
        <v>0</v>
      </c>
      <c r="F1636" s="138" t="s">
        <v>266</v>
      </c>
      <c r="G1636" s="247">
        <f ca="1">VLOOKUP(C1636,Financiering!$AO$7:$AS$57,5,0)*E1636</f>
        <v>0</v>
      </c>
      <c r="H1636" s="249" t="str">
        <f t="shared" si="25"/>
        <v/>
      </c>
      <c r="I1636" s="136" t="str">
        <f>'Resultaat 6'!$B$2</f>
        <v>Resultaat 6</v>
      </c>
      <c r="J1636" s="138" t="str">
        <f>Deelnemersoverzicht!$C$6</f>
        <v>[wordt door RVO ingevuld]</v>
      </c>
      <c r="K1636" s="259">
        <f>Deelnemersoverzicht!$C$9</f>
        <v>0</v>
      </c>
    </row>
    <row r="1637" spans="1:11" x14ac:dyDescent="0.2">
      <c r="A1637" s="258">
        <f>'Resultaat 6'!B270</f>
        <v>0</v>
      </c>
      <c r="B1637" s="138" t="str">
        <f>IFERROR(VLOOKUP(C1637,Deelnemersoverzicht!$C$16:$G$66,6,0),"")</f>
        <v/>
      </c>
      <c r="C1637" s="138">
        <f>'Resultaat 6'!C270</f>
        <v>0</v>
      </c>
      <c r="D1637" s="247">
        <f>'Resultaat 6'!K270</f>
        <v>0</v>
      </c>
      <c r="E1637" s="248">
        <f>'Resultaat 6'!L270</f>
        <v>0</v>
      </c>
      <c r="F1637" s="138" t="s">
        <v>266</v>
      </c>
      <c r="G1637" s="247">
        <f ca="1">VLOOKUP(C1637,Financiering!$AO$7:$AS$57,5,0)*E1637</f>
        <v>0</v>
      </c>
      <c r="H1637" s="249" t="str">
        <f t="shared" si="25"/>
        <v/>
      </c>
      <c r="I1637" s="136" t="str">
        <f>'Resultaat 6'!$B$2</f>
        <v>Resultaat 6</v>
      </c>
      <c r="J1637" s="138" t="str">
        <f>Deelnemersoverzicht!$C$6</f>
        <v>[wordt door RVO ingevuld]</v>
      </c>
      <c r="K1637" s="259">
        <f>Deelnemersoverzicht!$C$9</f>
        <v>0</v>
      </c>
    </row>
    <row r="1638" spans="1:11" x14ac:dyDescent="0.2">
      <c r="A1638" s="258">
        <f>'Resultaat 6'!B271</f>
        <v>0</v>
      </c>
      <c r="B1638" s="138" t="str">
        <f>IFERROR(VLOOKUP(C1638,Deelnemersoverzicht!$C$16:$G$66,6,0),"")</f>
        <v/>
      </c>
      <c r="C1638" s="138">
        <f>'Resultaat 6'!C271</f>
        <v>0</v>
      </c>
      <c r="D1638" s="247">
        <f>'Resultaat 6'!K271</f>
        <v>0</v>
      </c>
      <c r="E1638" s="248">
        <f>'Resultaat 6'!L271</f>
        <v>0</v>
      </c>
      <c r="F1638" s="138" t="s">
        <v>266</v>
      </c>
      <c r="G1638" s="247">
        <f ca="1">VLOOKUP(C1638,Financiering!$AO$7:$AS$57,5,0)*E1638</f>
        <v>0</v>
      </c>
      <c r="H1638" s="249" t="str">
        <f t="shared" si="25"/>
        <v/>
      </c>
      <c r="I1638" s="136" t="str">
        <f>'Resultaat 6'!$B$2</f>
        <v>Resultaat 6</v>
      </c>
      <c r="J1638" s="138" t="str">
        <f>Deelnemersoverzicht!$C$6</f>
        <v>[wordt door RVO ingevuld]</v>
      </c>
      <c r="K1638" s="259">
        <f>Deelnemersoverzicht!$C$9</f>
        <v>0</v>
      </c>
    </row>
    <row r="1639" spans="1:11" x14ac:dyDescent="0.2">
      <c r="A1639" s="258">
        <f>'Resultaat 6'!B272</f>
        <v>0</v>
      </c>
      <c r="B1639" s="138" t="str">
        <f>IFERROR(VLOOKUP(C1639,Deelnemersoverzicht!$C$16:$G$66,6,0),"")</f>
        <v/>
      </c>
      <c r="C1639" s="138">
        <f>'Resultaat 6'!C272</f>
        <v>0</v>
      </c>
      <c r="D1639" s="247">
        <f>'Resultaat 6'!K272</f>
        <v>0</v>
      </c>
      <c r="E1639" s="248">
        <f>'Resultaat 6'!L272</f>
        <v>0</v>
      </c>
      <c r="F1639" s="138" t="s">
        <v>266</v>
      </c>
      <c r="G1639" s="247">
        <f ca="1">VLOOKUP(C1639,Financiering!$AO$7:$AS$57,5,0)*E1639</f>
        <v>0</v>
      </c>
      <c r="H1639" s="249" t="str">
        <f t="shared" si="25"/>
        <v/>
      </c>
      <c r="I1639" s="136" t="str">
        <f>'Resultaat 6'!$B$2</f>
        <v>Resultaat 6</v>
      </c>
      <c r="J1639" s="138" t="str">
        <f>Deelnemersoverzicht!$C$6</f>
        <v>[wordt door RVO ingevuld]</v>
      </c>
      <c r="K1639" s="259">
        <f>Deelnemersoverzicht!$C$9</f>
        <v>0</v>
      </c>
    </row>
    <row r="1640" spans="1:11" x14ac:dyDescent="0.2">
      <c r="A1640" s="258">
        <f>'Resultaat 6'!B273</f>
        <v>0</v>
      </c>
      <c r="B1640" s="138" t="str">
        <f>IFERROR(VLOOKUP(C1640,Deelnemersoverzicht!$C$16:$G$66,6,0),"")</f>
        <v/>
      </c>
      <c r="C1640" s="138">
        <f>'Resultaat 6'!C273</f>
        <v>0</v>
      </c>
      <c r="D1640" s="247">
        <f>'Resultaat 6'!K273</f>
        <v>0</v>
      </c>
      <c r="E1640" s="248">
        <f>'Resultaat 6'!L273</f>
        <v>0</v>
      </c>
      <c r="F1640" s="138" t="s">
        <v>266</v>
      </c>
      <c r="G1640" s="247">
        <f ca="1">VLOOKUP(C1640,Financiering!$AO$7:$AS$57,5,0)*E1640</f>
        <v>0</v>
      </c>
      <c r="H1640" s="249" t="str">
        <f t="shared" si="25"/>
        <v/>
      </c>
      <c r="I1640" s="136" t="str">
        <f>'Resultaat 6'!$B$2</f>
        <v>Resultaat 6</v>
      </c>
      <c r="J1640" s="138" t="str">
        <f>Deelnemersoverzicht!$C$6</f>
        <v>[wordt door RVO ingevuld]</v>
      </c>
      <c r="K1640" s="259">
        <f>Deelnemersoverzicht!$C$9</f>
        <v>0</v>
      </c>
    </row>
    <row r="1641" spans="1:11" x14ac:dyDescent="0.2">
      <c r="A1641" s="258">
        <f>'Resultaat 6'!B274</f>
        <v>0</v>
      </c>
      <c r="B1641" s="138" t="str">
        <f>IFERROR(VLOOKUP(C1641,Deelnemersoverzicht!$C$16:$G$66,6,0),"")</f>
        <v/>
      </c>
      <c r="C1641" s="138">
        <f>'Resultaat 6'!C274</f>
        <v>0</v>
      </c>
      <c r="D1641" s="247">
        <f>'Resultaat 6'!K274</f>
        <v>0</v>
      </c>
      <c r="E1641" s="248">
        <f>'Resultaat 6'!L274</f>
        <v>0</v>
      </c>
      <c r="F1641" s="138" t="s">
        <v>266</v>
      </c>
      <c r="G1641" s="247">
        <f ca="1">VLOOKUP(C1641,Financiering!$AO$7:$AS$57,5,0)*E1641</f>
        <v>0</v>
      </c>
      <c r="H1641" s="249" t="str">
        <f t="shared" si="25"/>
        <v/>
      </c>
      <c r="I1641" s="136" t="str">
        <f>'Resultaat 6'!$B$2</f>
        <v>Resultaat 6</v>
      </c>
      <c r="J1641" s="138" t="str">
        <f>Deelnemersoverzicht!$C$6</f>
        <v>[wordt door RVO ingevuld]</v>
      </c>
      <c r="K1641" s="259">
        <f>Deelnemersoverzicht!$C$9</f>
        <v>0</v>
      </c>
    </row>
    <row r="1642" spans="1:11" x14ac:dyDescent="0.2">
      <c r="A1642" s="258">
        <f>'Resultaat 6'!B275</f>
        <v>0</v>
      </c>
      <c r="B1642" s="138" t="str">
        <f>IFERROR(VLOOKUP(C1642,Deelnemersoverzicht!$C$16:$G$66,6,0),"")</f>
        <v/>
      </c>
      <c r="C1642" s="138">
        <f>'Resultaat 6'!C275</f>
        <v>0</v>
      </c>
      <c r="D1642" s="247">
        <f>'Resultaat 6'!K275</f>
        <v>0</v>
      </c>
      <c r="E1642" s="248">
        <f>'Resultaat 6'!L275</f>
        <v>0</v>
      </c>
      <c r="F1642" s="138" t="s">
        <v>266</v>
      </c>
      <c r="G1642" s="247">
        <f ca="1">VLOOKUP(C1642,Financiering!$AO$7:$AS$57,5,0)*E1642</f>
        <v>0</v>
      </c>
      <c r="H1642" s="249" t="str">
        <f t="shared" si="25"/>
        <v/>
      </c>
      <c r="I1642" s="136" t="str">
        <f>'Resultaat 6'!$B$2</f>
        <v>Resultaat 6</v>
      </c>
      <c r="J1642" s="138" t="str">
        <f>Deelnemersoverzicht!$C$6</f>
        <v>[wordt door RVO ingevuld]</v>
      </c>
      <c r="K1642" s="259">
        <f>Deelnemersoverzicht!$C$9</f>
        <v>0</v>
      </c>
    </row>
    <row r="1643" spans="1:11" x14ac:dyDescent="0.2">
      <c r="A1643" s="258">
        <f>'Resultaat 6'!B276</f>
        <v>0</v>
      </c>
      <c r="B1643" s="138" t="str">
        <f>IFERROR(VLOOKUP(C1643,Deelnemersoverzicht!$C$16:$G$66,6,0),"")</f>
        <v/>
      </c>
      <c r="C1643" s="138">
        <f>'Resultaat 6'!C276</f>
        <v>0</v>
      </c>
      <c r="D1643" s="247">
        <f>'Resultaat 6'!K276</f>
        <v>0</v>
      </c>
      <c r="E1643" s="248">
        <f>'Resultaat 6'!L276</f>
        <v>0</v>
      </c>
      <c r="F1643" s="138" t="s">
        <v>266</v>
      </c>
      <c r="G1643" s="247">
        <f ca="1">VLOOKUP(C1643,Financiering!$AO$7:$AS$57,5,0)*E1643</f>
        <v>0</v>
      </c>
      <c r="H1643" s="249" t="str">
        <f t="shared" si="25"/>
        <v/>
      </c>
      <c r="I1643" s="136" t="str">
        <f>'Resultaat 6'!$B$2</f>
        <v>Resultaat 6</v>
      </c>
      <c r="J1643" s="138" t="str">
        <f>Deelnemersoverzicht!$C$6</f>
        <v>[wordt door RVO ingevuld]</v>
      </c>
      <c r="K1643" s="259">
        <f>Deelnemersoverzicht!$C$9</f>
        <v>0</v>
      </c>
    </row>
    <row r="1644" spans="1:11" x14ac:dyDescent="0.2">
      <c r="A1644" s="258">
        <f>'Resultaat 6'!B277</f>
        <v>0</v>
      </c>
      <c r="B1644" s="138" t="str">
        <f>IFERROR(VLOOKUP(C1644,Deelnemersoverzicht!$C$16:$G$66,6,0),"")</f>
        <v/>
      </c>
      <c r="C1644" s="138">
        <f>'Resultaat 6'!C277</f>
        <v>0</v>
      </c>
      <c r="D1644" s="247">
        <f>'Resultaat 6'!K277</f>
        <v>0</v>
      </c>
      <c r="E1644" s="248">
        <f>'Resultaat 6'!L277</f>
        <v>0</v>
      </c>
      <c r="F1644" s="138" t="s">
        <v>266</v>
      </c>
      <c r="G1644" s="247">
        <f ca="1">VLOOKUP(C1644,Financiering!$AO$7:$AS$57,5,0)*E1644</f>
        <v>0</v>
      </c>
      <c r="H1644" s="249" t="str">
        <f t="shared" si="25"/>
        <v/>
      </c>
      <c r="I1644" s="136" t="str">
        <f>'Resultaat 6'!$B$2</f>
        <v>Resultaat 6</v>
      </c>
      <c r="J1644" s="138" t="str">
        <f>Deelnemersoverzicht!$C$6</f>
        <v>[wordt door RVO ingevuld]</v>
      </c>
      <c r="K1644" s="259">
        <f>Deelnemersoverzicht!$C$9</f>
        <v>0</v>
      </c>
    </row>
    <row r="1645" spans="1:11" x14ac:dyDescent="0.2">
      <c r="A1645" s="258">
        <f>'Resultaat 6'!B278</f>
        <v>0</v>
      </c>
      <c r="B1645" s="138" t="str">
        <f>IFERROR(VLOOKUP(C1645,Deelnemersoverzicht!$C$16:$G$66,6,0),"")</f>
        <v/>
      </c>
      <c r="C1645" s="138">
        <f>'Resultaat 6'!C278</f>
        <v>0</v>
      </c>
      <c r="D1645" s="247">
        <f>'Resultaat 6'!K278</f>
        <v>0</v>
      </c>
      <c r="E1645" s="248">
        <f>'Resultaat 6'!L278</f>
        <v>0</v>
      </c>
      <c r="F1645" s="138" t="s">
        <v>266</v>
      </c>
      <c r="G1645" s="247">
        <f ca="1">VLOOKUP(C1645,Financiering!$AO$7:$AS$57,5,0)*E1645</f>
        <v>0</v>
      </c>
      <c r="H1645" s="249" t="str">
        <f t="shared" si="25"/>
        <v/>
      </c>
      <c r="I1645" s="136" t="str">
        <f>'Resultaat 6'!$B$2</f>
        <v>Resultaat 6</v>
      </c>
      <c r="J1645" s="138" t="str">
        <f>Deelnemersoverzicht!$C$6</f>
        <v>[wordt door RVO ingevuld]</v>
      </c>
      <c r="K1645" s="259">
        <f>Deelnemersoverzicht!$C$9</f>
        <v>0</v>
      </c>
    </row>
    <row r="1646" spans="1:11" x14ac:dyDescent="0.2">
      <c r="A1646" s="258">
        <f>'Resultaat 6'!B279</f>
        <v>0</v>
      </c>
      <c r="B1646" s="138" t="str">
        <f>IFERROR(VLOOKUP(C1646,Deelnemersoverzicht!$C$16:$G$66,6,0),"")</f>
        <v/>
      </c>
      <c r="C1646" s="138">
        <f>'Resultaat 6'!C279</f>
        <v>0</v>
      </c>
      <c r="D1646" s="247">
        <f>'Resultaat 6'!K279</f>
        <v>0</v>
      </c>
      <c r="E1646" s="248">
        <f>'Resultaat 6'!L279</f>
        <v>0</v>
      </c>
      <c r="F1646" s="138" t="s">
        <v>266</v>
      </c>
      <c r="G1646" s="247">
        <f ca="1">VLOOKUP(C1646,Financiering!$AO$7:$AS$57,5,0)*E1646</f>
        <v>0</v>
      </c>
      <c r="H1646" s="249" t="str">
        <f t="shared" si="25"/>
        <v/>
      </c>
      <c r="I1646" s="136" t="str">
        <f>'Resultaat 6'!$B$2</f>
        <v>Resultaat 6</v>
      </c>
      <c r="J1646" s="138" t="str">
        <f>Deelnemersoverzicht!$C$6</f>
        <v>[wordt door RVO ingevuld]</v>
      </c>
      <c r="K1646" s="259">
        <f>Deelnemersoverzicht!$C$9</f>
        <v>0</v>
      </c>
    </row>
    <row r="1647" spans="1:11" x14ac:dyDescent="0.2">
      <c r="A1647" s="258">
        <f>'Resultaat 6'!B280</f>
        <v>0</v>
      </c>
      <c r="B1647" s="138" t="str">
        <f>IFERROR(VLOOKUP(C1647,Deelnemersoverzicht!$C$16:$G$66,6,0),"")</f>
        <v/>
      </c>
      <c r="C1647" s="138">
        <f>'Resultaat 6'!C280</f>
        <v>0</v>
      </c>
      <c r="D1647" s="247">
        <f>'Resultaat 6'!K280</f>
        <v>0</v>
      </c>
      <c r="E1647" s="248">
        <f>'Resultaat 6'!L280</f>
        <v>0</v>
      </c>
      <c r="F1647" s="138" t="s">
        <v>266</v>
      </c>
      <c r="G1647" s="247">
        <f ca="1">VLOOKUP(C1647,Financiering!$AO$7:$AS$57,5,0)*E1647</f>
        <v>0</v>
      </c>
      <c r="H1647" s="249" t="str">
        <f t="shared" si="25"/>
        <v/>
      </c>
      <c r="I1647" s="136" t="str">
        <f>'Resultaat 6'!$B$2</f>
        <v>Resultaat 6</v>
      </c>
      <c r="J1647" s="138" t="str">
        <f>Deelnemersoverzicht!$C$6</f>
        <v>[wordt door RVO ingevuld]</v>
      </c>
      <c r="K1647" s="259">
        <f>Deelnemersoverzicht!$C$9</f>
        <v>0</v>
      </c>
    </row>
    <row r="1648" spans="1:11" x14ac:dyDescent="0.2">
      <c r="A1648" s="258">
        <f>'Resultaat 6'!B281</f>
        <v>0</v>
      </c>
      <c r="B1648" s="138" t="str">
        <f>IFERROR(VLOOKUP(C1648,Deelnemersoverzicht!$C$16:$G$66,6,0),"")</f>
        <v/>
      </c>
      <c r="C1648" s="138">
        <f>'Resultaat 6'!C281</f>
        <v>0</v>
      </c>
      <c r="D1648" s="247">
        <f>'Resultaat 6'!K281</f>
        <v>0</v>
      </c>
      <c r="E1648" s="248">
        <f>'Resultaat 6'!L281</f>
        <v>0</v>
      </c>
      <c r="F1648" s="138" t="s">
        <v>266</v>
      </c>
      <c r="G1648" s="247">
        <f ca="1">VLOOKUP(C1648,Financiering!$AO$7:$AS$57,5,0)*E1648</f>
        <v>0</v>
      </c>
      <c r="H1648" s="249" t="str">
        <f t="shared" si="25"/>
        <v/>
      </c>
      <c r="I1648" s="136" t="str">
        <f>'Resultaat 6'!$B$2</f>
        <v>Resultaat 6</v>
      </c>
      <c r="J1648" s="138" t="str">
        <f>Deelnemersoverzicht!$C$6</f>
        <v>[wordt door RVO ingevuld]</v>
      </c>
      <c r="K1648" s="259">
        <f>Deelnemersoverzicht!$C$9</f>
        <v>0</v>
      </c>
    </row>
    <row r="1649" spans="1:11" x14ac:dyDescent="0.2">
      <c r="A1649" s="258">
        <f>'Resultaat 6'!B282</f>
        <v>0</v>
      </c>
      <c r="B1649" s="138" t="str">
        <f>IFERROR(VLOOKUP(C1649,Deelnemersoverzicht!$C$16:$G$66,6,0),"")</f>
        <v/>
      </c>
      <c r="C1649" s="138">
        <f>'Resultaat 6'!C282</f>
        <v>0</v>
      </c>
      <c r="D1649" s="247">
        <f>'Resultaat 6'!K282</f>
        <v>0</v>
      </c>
      <c r="E1649" s="248">
        <f>'Resultaat 6'!L282</f>
        <v>0</v>
      </c>
      <c r="F1649" s="138" t="s">
        <v>266</v>
      </c>
      <c r="G1649" s="247">
        <f ca="1">VLOOKUP(C1649,Financiering!$AO$7:$AS$57,5,0)*E1649</f>
        <v>0</v>
      </c>
      <c r="H1649" s="249" t="str">
        <f t="shared" si="25"/>
        <v/>
      </c>
      <c r="I1649" s="136" t="str">
        <f>'Resultaat 6'!$B$2</f>
        <v>Resultaat 6</v>
      </c>
      <c r="J1649" s="138" t="str">
        <f>Deelnemersoverzicht!$C$6</f>
        <v>[wordt door RVO ingevuld]</v>
      </c>
      <c r="K1649" s="259">
        <f>Deelnemersoverzicht!$C$9</f>
        <v>0</v>
      </c>
    </row>
    <row r="1650" spans="1:11" x14ac:dyDescent="0.2">
      <c r="A1650" s="258">
        <f>'Resultaat 6'!B283</f>
        <v>0</v>
      </c>
      <c r="B1650" s="138" t="str">
        <f>IFERROR(VLOOKUP(C1650,Deelnemersoverzicht!$C$16:$G$66,6,0),"")</f>
        <v/>
      </c>
      <c r="C1650" s="138">
        <f>'Resultaat 6'!C283</f>
        <v>0</v>
      </c>
      <c r="D1650" s="247">
        <f>'Resultaat 6'!K283</f>
        <v>0</v>
      </c>
      <c r="E1650" s="248">
        <f>'Resultaat 6'!L283</f>
        <v>0</v>
      </c>
      <c r="F1650" s="138" t="s">
        <v>266</v>
      </c>
      <c r="G1650" s="247">
        <f ca="1">VLOOKUP(C1650,Financiering!$AO$7:$AS$57,5,0)*E1650</f>
        <v>0</v>
      </c>
      <c r="H1650" s="249" t="str">
        <f t="shared" si="25"/>
        <v/>
      </c>
      <c r="I1650" s="136" t="str">
        <f>'Resultaat 6'!$B$2</f>
        <v>Resultaat 6</v>
      </c>
      <c r="J1650" s="138" t="str">
        <f>Deelnemersoverzicht!$C$6</f>
        <v>[wordt door RVO ingevuld]</v>
      </c>
      <c r="K1650" s="259">
        <f>Deelnemersoverzicht!$C$9</f>
        <v>0</v>
      </c>
    </row>
    <row r="1651" spans="1:11" x14ac:dyDescent="0.2">
      <c r="A1651" s="258">
        <f>'Resultaat 6'!B284</f>
        <v>0</v>
      </c>
      <c r="B1651" s="138" t="str">
        <f>IFERROR(VLOOKUP(C1651,Deelnemersoverzicht!$C$16:$G$66,6,0),"")</f>
        <v/>
      </c>
      <c r="C1651" s="138">
        <f>'Resultaat 6'!C284</f>
        <v>0</v>
      </c>
      <c r="D1651" s="247">
        <f>'Resultaat 6'!K284</f>
        <v>0</v>
      </c>
      <c r="E1651" s="248">
        <f>'Resultaat 6'!L284</f>
        <v>0</v>
      </c>
      <c r="F1651" s="138" t="s">
        <v>266</v>
      </c>
      <c r="G1651" s="247">
        <f ca="1">VLOOKUP(C1651,Financiering!$AO$7:$AS$57,5,0)*E1651</f>
        <v>0</v>
      </c>
      <c r="H1651" s="249" t="str">
        <f t="shared" si="25"/>
        <v/>
      </c>
      <c r="I1651" s="136" t="str">
        <f>'Resultaat 6'!$B$2</f>
        <v>Resultaat 6</v>
      </c>
      <c r="J1651" s="138" t="str">
        <f>Deelnemersoverzicht!$C$6</f>
        <v>[wordt door RVO ingevuld]</v>
      </c>
      <c r="K1651" s="259">
        <f>Deelnemersoverzicht!$C$9</f>
        <v>0</v>
      </c>
    </row>
    <row r="1652" spans="1:11" x14ac:dyDescent="0.2">
      <c r="A1652" s="258">
        <f>'Resultaat 6'!B285</f>
        <v>0</v>
      </c>
      <c r="B1652" s="138" t="str">
        <f>IFERROR(VLOOKUP(C1652,Deelnemersoverzicht!$C$16:$G$66,6,0),"")</f>
        <v/>
      </c>
      <c r="C1652" s="138">
        <f>'Resultaat 6'!C285</f>
        <v>0</v>
      </c>
      <c r="D1652" s="247">
        <f>'Resultaat 6'!K285</f>
        <v>0</v>
      </c>
      <c r="E1652" s="248">
        <f>'Resultaat 6'!L285</f>
        <v>0</v>
      </c>
      <c r="F1652" s="138" t="s">
        <v>266</v>
      </c>
      <c r="G1652" s="247">
        <f ca="1">VLOOKUP(C1652,Financiering!$AO$7:$AS$57,5,0)*E1652</f>
        <v>0</v>
      </c>
      <c r="H1652" s="249" t="str">
        <f t="shared" si="25"/>
        <v/>
      </c>
      <c r="I1652" s="136" t="str">
        <f>'Resultaat 6'!$B$2</f>
        <v>Resultaat 6</v>
      </c>
      <c r="J1652" s="138" t="str">
        <f>Deelnemersoverzicht!$C$6</f>
        <v>[wordt door RVO ingevuld]</v>
      </c>
      <c r="K1652" s="259">
        <f>Deelnemersoverzicht!$C$9</f>
        <v>0</v>
      </c>
    </row>
    <row r="1653" spans="1:11" x14ac:dyDescent="0.2">
      <c r="A1653" s="258">
        <f>'Resultaat 6'!B286</f>
        <v>0</v>
      </c>
      <c r="B1653" s="138" t="str">
        <f>IFERROR(VLOOKUP(C1653,Deelnemersoverzicht!$C$16:$G$66,6,0),"")</f>
        <v/>
      </c>
      <c r="C1653" s="138">
        <f>'Resultaat 6'!C286</f>
        <v>0</v>
      </c>
      <c r="D1653" s="247">
        <f>'Resultaat 6'!K286</f>
        <v>0</v>
      </c>
      <c r="E1653" s="248">
        <f>'Resultaat 6'!L286</f>
        <v>0</v>
      </c>
      <c r="F1653" s="138" t="s">
        <v>266</v>
      </c>
      <c r="G1653" s="247">
        <f ca="1">VLOOKUP(C1653,Financiering!$AO$7:$AS$57,5,0)*E1653</f>
        <v>0</v>
      </c>
      <c r="H1653" s="249" t="str">
        <f t="shared" si="25"/>
        <v/>
      </c>
      <c r="I1653" s="136" t="str">
        <f>'Resultaat 6'!$B$2</f>
        <v>Resultaat 6</v>
      </c>
      <c r="J1653" s="138" t="str">
        <f>Deelnemersoverzicht!$C$6</f>
        <v>[wordt door RVO ingevuld]</v>
      </c>
      <c r="K1653" s="259">
        <f>Deelnemersoverzicht!$C$9</f>
        <v>0</v>
      </c>
    </row>
    <row r="1654" spans="1:11" x14ac:dyDescent="0.2">
      <c r="A1654" s="258">
        <f>'Resultaat 6'!B287</f>
        <v>0</v>
      </c>
      <c r="B1654" s="138" t="str">
        <f>IFERROR(VLOOKUP(C1654,Deelnemersoverzicht!$C$16:$G$66,6,0),"")</f>
        <v/>
      </c>
      <c r="C1654" s="138">
        <f>'Resultaat 6'!C287</f>
        <v>0</v>
      </c>
      <c r="D1654" s="247">
        <f>'Resultaat 6'!K287</f>
        <v>0</v>
      </c>
      <c r="E1654" s="248">
        <f>'Resultaat 6'!L287</f>
        <v>0</v>
      </c>
      <c r="F1654" s="138" t="s">
        <v>266</v>
      </c>
      <c r="G1654" s="247">
        <f ca="1">VLOOKUP(C1654,Financiering!$AO$7:$AS$57,5,0)*E1654</f>
        <v>0</v>
      </c>
      <c r="H1654" s="249" t="str">
        <f t="shared" si="25"/>
        <v/>
      </c>
      <c r="I1654" s="136" t="str">
        <f>'Resultaat 6'!$B$2</f>
        <v>Resultaat 6</v>
      </c>
      <c r="J1654" s="138" t="str">
        <f>Deelnemersoverzicht!$C$6</f>
        <v>[wordt door RVO ingevuld]</v>
      </c>
      <c r="K1654" s="259">
        <f>Deelnemersoverzicht!$C$9</f>
        <v>0</v>
      </c>
    </row>
    <row r="1655" spans="1:11" x14ac:dyDescent="0.2">
      <c r="A1655" s="258">
        <f>'Resultaat 6'!B288</f>
        <v>0</v>
      </c>
      <c r="B1655" s="138" t="str">
        <f>IFERROR(VLOOKUP(C1655,Deelnemersoverzicht!$C$16:$G$66,6,0),"")</f>
        <v/>
      </c>
      <c r="C1655" s="138">
        <f>'Resultaat 6'!C288</f>
        <v>0</v>
      </c>
      <c r="D1655" s="247">
        <f>'Resultaat 6'!K288</f>
        <v>0</v>
      </c>
      <c r="E1655" s="248">
        <f>'Resultaat 6'!L288</f>
        <v>0</v>
      </c>
      <c r="F1655" s="138" t="s">
        <v>266</v>
      </c>
      <c r="G1655" s="247">
        <f ca="1">VLOOKUP(C1655,Financiering!$AO$7:$AS$57,5,0)*E1655</f>
        <v>0</v>
      </c>
      <c r="H1655" s="249" t="str">
        <f t="shared" si="25"/>
        <v/>
      </c>
      <c r="I1655" s="136" t="str">
        <f>'Resultaat 6'!$B$2</f>
        <v>Resultaat 6</v>
      </c>
      <c r="J1655" s="138" t="str">
        <f>Deelnemersoverzicht!$C$6</f>
        <v>[wordt door RVO ingevuld]</v>
      </c>
      <c r="K1655" s="259">
        <f>Deelnemersoverzicht!$C$9</f>
        <v>0</v>
      </c>
    </row>
    <row r="1656" spans="1:11" x14ac:dyDescent="0.2">
      <c r="A1656" s="258">
        <f>'Resultaat 6'!B289</f>
        <v>0</v>
      </c>
      <c r="B1656" s="138" t="str">
        <f>IFERROR(VLOOKUP(C1656,Deelnemersoverzicht!$C$16:$G$66,6,0),"")</f>
        <v/>
      </c>
      <c r="C1656" s="138">
        <f>'Resultaat 6'!C289</f>
        <v>0</v>
      </c>
      <c r="D1656" s="247">
        <f>'Resultaat 6'!K289</f>
        <v>0</v>
      </c>
      <c r="E1656" s="248">
        <f>'Resultaat 6'!L289</f>
        <v>0</v>
      </c>
      <c r="F1656" s="138" t="s">
        <v>266</v>
      </c>
      <c r="G1656" s="247">
        <f ca="1">VLOOKUP(C1656,Financiering!$AO$7:$AS$57,5,0)*E1656</f>
        <v>0</v>
      </c>
      <c r="H1656" s="249" t="str">
        <f t="shared" si="25"/>
        <v/>
      </c>
      <c r="I1656" s="136" t="str">
        <f>'Resultaat 6'!$B$2</f>
        <v>Resultaat 6</v>
      </c>
      <c r="J1656" s="138" t="str">
        <f>Deelnemersoverzicht!$C$6</f>
        <v>[wordt door RVO ingevuld]</v>
      </c>
      <c r="K1656" s="259">
        <f>Deelnemersoverzicht!$C$9</f>
        <v>0</v>
      </c>
    </row>
    <row r="1657" spans="1:11" x14ac:dyDescent="0.2">
      <c r="A1657" s="258">
        <f>'Resultaat 6'!B290</f>
        <v>0</v>
      </c>
      <c r="B1657" s="138" t="str">
        <f>IFERROR(VLOOKUP(C1657,Deelnemersoverzicht!$C$16:$G$66,6,0),"")</f>
        <v/>
      </c>
      <c r="C1657" s="138">
        <f>'Resultaat 6'!C290</f>
        <v>0</v>
      </c>
      <c r="D1657" s="247">
        <f>'Resultaat 6'!K290</f>
        <v>0</v>
      </c>
      <c r="E1657" s="248">
        <f>'Resultaat 6'!L290</f>
        <v>0</v>
      </c>
      <c r="F1657" s="138" t="s">
        <v>266</v>
      </c>
      <c r="G1657" s="247">
        <f ca="1">VLOOKUP(C1657,Financiering!$AO$7:$AS$57,5,0)*E1657</f>
        <v>0</v>
      </c>
      <c r="H1657" s="249" t="str">
        <f t="shared" si="25"/>
        <v/>
      </c>
      <c r="I1657" s="136" t="str">
        <f>'Resultaat 6'!$B$2</f>
        <v>Resultaat 6</v>
      </c>
      <c r="J1657" s="138" t="str">
        <f>Deelnemersoverzicht!$C$6</f>
        <v>[wordt door RVO ingevuld]</v>
      </c>
      <c r="K1657" s="259">
        <f>Deelnemersoverzicht!$C$9</f>
        <v>0</v>
      </c>
    </row>
    <row r="1658" spans="1:11" x14ac:dyDescent="0.2">
      <c r="A1658" s="258">
        <f>'Resultaat 6'!B291</f>
        <v>0</v>
      </c>
      <c r="B1658" s="138" t="str">
        <f>IFERROR(VLOOKUP(C1658,Deelnemersoverzicht!$C$16:$G$66,6,0),"")</f>
        <v/>
      </c>
      <c r="C1658" s="138">
        <f>'Resultaat 6'!C291</f>
        <v>0</v>
      </c>
      <c r="D1658" s="247">
        <f>'Resultaat 6'!K291</f>
        <v>0</v>
      </c>
      <c r="E1658" s="248">
        <f>'Resultaat 6'!L291</f>
        <v>0</v>
      </c>
      <c r="F1658" s="138" t="s">
        <v>266</v>
      </c>
      <c r="G1658" s="247">
        <f ca="1">VLOOKUP(C1658,Financiering!$AO$7:$AS$57,5,0)*E1658</f>
        <v>0</v>
      </c>
      <c r="H1658" s="249" t="str">
        <f t="shared" si="25"/>
        <v/>
      </c>
      <c r="I1658" s="136" t="str">
        <f>'Resultaat 6'!$B$2</f>
        <v>Resultaat 6</v>
      </c>
      <c r="J1658" s="138" t="str">
        <f>Deelnemersoverzicht!$C$6</f>
        <v>[wordt door RVO ingevuld]</v>
      </c>
      <c r="K1658" s="259">
        <f>Deelnemersoverzicht!$C$9</f>
        <v>0</v>
      </c>
    </row>
    <row r="1659" spans="1:11" x14ac:dyDescent="0.2">
      <c r="A1659" s="258">
        <f>'Resultaat 6'!B292</f>
        <v>0</v>
      </c>
      <c r="B1659" s="138" t="str">
        <f>IFERROR(VLOOKUP(C1659,Deelnemersoverzicht!$C$16:$G$66,6,0),"")</f>
        <v/>
      </c>
      <c r="C1659" s="138">
        <f>'Resultaat 6'!C292</f>
        <v>0</v>
      </c>
      <c r="D1659" s="247">
        <f>'Resultaat 6'!K292</f>
        <v>0</v>
      </c>
      <c r="E1659" s="248">
        <f>'Resultaat 6'!L292</f>
        <v>0</v>
      </c>
      <c r="F1659" s="138" t="s">
        <v>266</v>
      </c>
      <c r="G1659" s="247">
        <f ca="1">VLOOKUP(C1659,Financiering!$AO$7:$AS$57,5,0)*E1659</f>
        <v>0</v>
      </c>
      <c r="H1659" s="249" t="str">
        <f t="shared" si="25"/>
        <v/>
      </c>
      <c r="I1659" s="136" t="str">
        <f>'Resultaat 6'!$B$2</f>
        <v>Resultaat 6</v>
      </c>
      <c r="J1659" s="138" t="str">
        <f>Deelnemersoverzicht!$C$6</f>
        <v>[wordt door RVO ingevuld]</v>
      </c>
      <c r="K1659" s="259">
        <f>Deelnemersoverzicht!$C$9</f>
        <v>0</v>
      </c>
    </row>
    <row r="1660" spans="1:11" x14ac:dyDescent="0.2">
      <c r="A1660" s="258">
        <f>'Resultaat 6'!B293</f>
        <v>0</v>
      </c>
      <c r="B1660" s="138" t="str">
        <f>IFERROR(VLOOKUP(C1660,Deelnemersoverzicht!$C$16:$G$66,6,0),"")</f>
        <v/>
      </c>
      <c r="C1660" s="138">
        <f>'Resultaat 6'!C293</f>
        <v>0</v>
      </c>
      <c r="D1660" s="247">
        <f>'Resultaat 6'!K293</f>
        <v>0</v>
      </c>
      <c r="E1660" s="248">
        <f>'Resultaat 6'!L293</f>
        <v>0</v>
      </c>
      <c r="F1660" s="138" t="s">
        <v>266</v>
      </c>
      <c r="G1660" s="247">
        <f ca="1">VLOOKUP(C1660,Financiering!$AO$7:$AS$57,5,0)*E1660</f>
        <v>0</v>
      </c>
      <c r="H1660" s="249" t="str">
        <f t="shared" si="25"/>
        <v/>
      </c>
      <c r="I1660" s="136" t="str">
        <f>'Resultaat 6'!$B$2</f>
        <v>Resultaat 6</v>
      </c>
      <c r="J1660" s="138" t="str">
        <f>Deelnemersoverzicht!$C$6</f>
        <v>[wordt door RVO ingevuld]</v>
      </c>
      <c r="K1660" s="259">
        <f>Deelnemersoverzicht!$C$9</f>
        <v>0</v>
      </c>
    </row>
    <row r="1661" spans="1:11" x14ac:dyDescent="0.2">
      <c r="A1661" s="258">
        <f>'Resultaat 6'!B294</f>
        <v>0</v>
      </c>
      <c r="B1661" s="138" t="str">
        <f>IFERROR(VLOOKUP(C1661,Deelnemersoverzicht!$C$16:$G$66,6,0),"")</f>
        <v/>
      </c>
      <c r="C1661" s="138">
        <f>'Resultaat 6'!C294</f>
        <v>0</v>
      </c>
      <c r="D1661" s="247">
        <f>'Resultaat 6'!K294</f>
        <v>0</v>
      </c>
      <c r="E1661" s="248">
        <f>'Resultaat 6'!L294</f>
        <v>0</v>
      </c>
      <c r="F1661" s="138" t="s">
        <v>266</v>
      </c>
      <c r="G1661" s="247">
        <f ca="1">VLOOKUP(C1661,Financiering!$AO$7:$AS$57,5,0)*E1661</f>
        <v>0</v>
      </c>
      <c r="H1661" s="249" t="str">
        <f t="shared" si="25"/>
        <v/>
      </c>
      <c r="I1661" s="136" t="str">
        <f>'Resultaat 6'!$B$2</f>
        <v>Resultaat 6</v>
      </c>
      <c r="J1661" s="138" t="str">
        <f>Deelnemersoverzicht!$C$6</f>
        <v>[wordt door RVO ingevuld]</v>
      </c>
      <c r="K1661" s="259">
        <f>Deelnemersoverzicht!$C$9</f>
        <v>0</v>
      </c>
    </row>
    <row r="1662" spans="1:11" x14ac:dyDescent="0.2">
      <c r="A1662" s="258">
        <f>'Resultaat 6'!B295</f>
        <v>0</v>
      </c>
      <c r="B1662" s="138" t="str">
        <f>IFERROR(VLOOKUP(C1662,Deelnemersoverzicht!$C$16:$G$66,6,0),"")</f>
        <v/>
      </c>
      <c r="C1662" s="138">
        <f>'Resultaat 6'!C295</f>
        <v>0</v>
      </c>
      <c r="D1662" s="247">
        <f>'Resultaat 6'!K295</f>
        <v>0</v>
      </c>
      <c r="E1662" s="248">
        <f>'Resultaat 6'!L295</f>
        <v>0</v>
      </c>
      <c r="F1662" s="138" t="s">
        <v>266</v>
      </c>
      <c r="G1662" s="247">
        <f ca="1">VLOOKUP(C1662,Financiering!$AO$7:$AS$57,5,0)*E1662</f>
        <v>0</v>
      </c>
      <c r="H1662" s="249" t="str">
        <f t="shared" si="25"/>
        <v/>
      </c>
      <c r="I1662" s="136" t="str">
        <f>'Resultaat 6'!$B$2</f>
        <v>Resultaat 6</v>
      </c>
      <c r="J1662" s="138" t="str">
        <f>Deelnemersoverzicht!$C$6</f>
        <v>[wordt door RVO ingevuld]</v>
      </c>
      <c r="K1662" s="259">
        <f>Deelnemersoverzicht!$C$9</f>
        <v>0</v>
      </c>
    </row>
    <row r="1663" spans="1:11" x14ac:dyDescent="0.2">
      <c r="A1663" s="258">
        <f>'Resultaat 6'!B296</f>
        <v>0</v>
      </c>
      <c r="B1663" s="138" t="str">
        <f>IFERROR(VLOOKUP(C1663,Deelnemersoverzicht!$C$16:$G$66,6,0),"")</f>
        <v/>
      </c>
      <c r="C1663" s="138">
        <f>'Resultaat 6'!C296</f>
        <v>0</v>
      </c>
      <c r="D1663" s="247">
        <f>'Resultaat 6'!K296</f>
        <v>0</v>
      </c>
      <c r="E1663" s="248">
        <f>'Resultaat 6'!L296</f>
        <v>0</v>
      </c>
      <c r="F1663" s="138" t="s">
        <v>266</v>
      </c>
      <c r="G1663" s="247">
        <f ca="1">VLOOKUP(C1663,Financiering!$AO$7:$AS$57,5,0)*E1663</f>
        <v>0</v>
      </c>
      <c r="H1663" s="249" t="str">
        <f t="shared" si="25"/>
        <v/>
      </c>
      <c r="I1663" s="136" t="str">
        <f>'Resultaat 6'!$B$2</f>
        <v>Resultaat 6</v>
      </c>
      <c r="J1663" s="138" t="str">
        <f>Deelnemersoverzicht!$C$6</f>
        <v>[wordt door RVO ingevuld]</v>
      </c>
      <c r="K1663" s="259">
        <f>Deelnemersoverzicht!$C$9</f>
        <v>0</v>
      </c>
    </row>
    <row r="1664" spans="1:11" x14ac:dyDescent="0.2">
      <c r="A1664" s="258">
        <f>'Resultaat 6'!B297</f>
        <v>0</v>
      </c>
      <c r="B1664" s="138" t="str">
        <f>IFERROR(VLOOKUP(C1664,Deelnemersoverzicht!$C$16:$G$66,6,0),"")</f>
        <v/>
      </c>
      <c r="C1664" s="138">
        <f>'Resultaat 6'!C297</f>
        <v>0</v>
      </c>
      <c r="D1664" s="247">
        <f>'Resultaat 6'!K297</f>
        <v>0</v>
      </c>
      <c r="E1664" s="248">
        <f>'Resultaat 6'!L297</f>
        <v>0</v>
      </c>
      <c r="F1664" s="138" t="s">
        <v>266</v>
      </c>
      <c r="G1664" s="247">
        <f ca="1">VLOOKUP(C1664,Financiering!$AO$7:$AS$57,5,0)*E1664</f>
        <v>0</v>
      </c>
      <c r="H1664" s="249" t="str">
        <f t="shared" si="25"/>
        <v/>
      </c>
      <c r="I1664" s="136" t="str">
        <f>'Resultaat 6'!$B$2</f>
        <v>Resultaat 6</v>
      </c>
      <c r="J1664" s="138" t="str">
        <f>Deelnemersoverzicht!$C$6</f>
        <v>[wordt door RVO ingevuld]</v>
      </c>
      <c r="K1664" s="259">
        <f>Deelnemersoverzicht!$C$9</f>
        <v>0</v>
      </c>
    </row>
    <row r="1665" spans="1:11" x14ac:dyDescent="0.2">
      <c r="A1665" s="258">
        <f>'Resultaat 6'!B298</f>
        <v>0</v>
      </c>
      <c r="B1665" s="138" t="str">
        <f>IFERROR(VLOOKUP(C1665,Deelnemersoverzicht!$C$16:$G$66,6,0),"")</f>
        <v/>
      </c>
      <c r="C1665" s="138">
        <f>'Resultaat 6'!C298</f>
        <v>0</v>
      </c>
      <c r="D1665" s="247">
        <f>'Resultaat 6'!K298</f>
        <v>0</v>
      </c>
      <c r="E1665" s="248">
        <f>'Resultaat 6'!L298</f>
        <v>0</v>
      </c>
      <c r="F1665" s="138" t="s">
        <v>266</v>
      </c>
      <c r="G1665" s="247">
        <f ca="1">VLOOKUP(C1665,Financiering!$AO$7:$AS$57,5,0)*E1665</f>
        <v>0</v>
      </c>
      <c r="H1665" s="249" t="str">
        <f t="shared" si="25"/>
        <v/>
      </c>
      <c r="I1665" s="136" t="str">
        <f>'Resultaat 6'!$B$2</f>
        <v>Resultaat 6</v>
      </c>
      <c r="J1665" s="138" t="str">
        <f>Deelnemersoverzicht!$C$6</f>
        <v>[wordt door RVO ingevuld]</v>
      </c>
      <c r="K1665" s="259">
        <f>Deelnemersoverzicht!$C$9</f>
        <v>0</v>
      </c>
    </row>
    <row r="1666" spans="1:11" x14ac:dyDescent="0.2">
      <c r="A1666" s="258">
        <f>'Resultaat 6'!B299</f>
        <v>0</v>
      </c>
      <c r="B1666" s="138" t="str">
        <f>IFERROR(VLOOKUP(C1666,Deelnemersoverzicht!$C$16:$G$66,6,0),"")</f>
        <v/>
      </c>
      <c r="C1666" s="138">
        <f>'Resultaat 6'!C299</f>
        <v>0</v>
      </c>
      <c r="D1666" s="247">
        <f>'Resultaat 6'!K299</f>
        <v>0</v>
      </c>
      <c r="E1666" s="248">
        <f>'Resultaat 6'!L299</f>
        <v>0</v>
      </c>
      <c r="F1666" s="138" t="s">
        <v>266</v>
      </c>
      <c r="G1666" s="247">
        <f ca="1">VLOOKUP(C1666,Financiering!$AO$7:$AS$57,5,0)*E1666</f>
        <v>0</v>
      </c>
      <c r="H1666" s="249" t="str">
        <f t="shared" ref="H1666:H1729" si="26">IFERROR((HLOOKUP(D1666,$O$1:$R$52,VLOOKUP(C1666,$M$2:$R$52,2,0)+1,0)*E1666),"")</f>
        <v/>
      </c>
      <c r="I1666" s="136" t="str">
        <f>'Resultaat 6'!$B$2</f>
        <v>Resultaat 6</v>
      </c>
      <c r="J1666" s="138" t="str">
        <f>Deelnemersoverzicht!$C$6</f>
        <v>[wordt door RVO ingevuld]</v>
      </c>
      <c r="K1666" s="259">
        <f>Deelnemersoverzicht!$C$9</f>
        <v>0</v>
      </c>
    </row>
    <row r="1667" spans="1:11" x14ac:dyDescent="0.2">
      <c r="A1667" s="258">
        <f>'Resultaat 6'!B300</f>
        <v>0</v>
      </c>
      <c r="B1667" s="138" t="str">
        <f>IFERROR(VLOOKUP(C1667,Deelnemersoverzicht!$C$16:$G$66,6,0),"")</f>
        <v/>
      </c>
      <c r="C1667" s="138">
        <f>'Resultaat 6'!C300</f>
        <v>0</v>
      </c>
      <c r="D1667" s="247">
        <f>'Resultaat 6'!K300</f>
        <v>0</v>
      </c>
      <c r="E1667" s="248">
        <f>'Resultaat 6'!L300</f>
        <v>0</v>
      </c>
      <c r="F1667" s="138" t="s">
        <v>266</v>
      </c>
      <c r="G1667" s="247">
        <f ca="1">VLOOKUP(C1667,Financiering!$AO$7:$AS$57,5,0)*E1667</f>
        <v>0</v>
      </c>
      <c r="H1667" s="249" t="str">
        <f t="shared" si="26"/>
        <v/>
      </c>
      <c r="I1667" s="136" t="str">
        <f>'Resultaat 6'!$B$2</f>
        <v>Resultaat 6</v>
      </c>
      <c r="J1667" s="138" t="str">
        <f>Deelnemersoverzicht!$C$6</f>
        <v>[wordt door RVO ingevuld]</v>
      </c>
      <c r="K1667" s="259">
        <f>Deelnemersoverzicht!$C$9</f>
        <v>0</v>
      </c>
    </row>
    <row r="1668" spans="1:11" x14ac:dyDescent="0.2">
      <c r="A1668" s="258">
        <f>'Resultaat 6'!B301</f>
        <v>0</v>
      </c>
      <c r="B1668" s="138" t="str">
        <f>IFERROR(VLOOKUP(C1668,Deelnemersoverzicht!$C$16:$G$66,6,0),"")</f>
        <v/>
      </c>
      <c r="C1668" s="138">
        <f>'Resultaat 6'!C301</f>
        <v>0</v>
      </c>
      <c r="D1668" s="247">
        <f>'Resultaat 6'!K301</f>
        <v>0</v>
      </c>
      <c r="E1668" s="248">
        <f>'Resultaat 6'!L301</f>
        <v>0</v>
      </c>
      <c r="F1668" s="138" t="s">
        <v>266</v>
      </c>
      <c r="G1668" s="247">
        <f ca="1">VLOOKUP(C1668,Financiering!$AO$7:$AS$57,5,0)*E1668</f>
        <v>0</v>
      </c>
      <c r="H1668" s="249" t="str">
        <f t="shared" si="26"/>
        <v/>
      </c>
      <c r="I1668" s="136" t="str">
        <f>'Resultaat 6'!$B$2</f>
        <v>Resultaat 6</v>
      </c>
      <c r="J1668" s="138" t="str">
        <f>Deelnemersoverzicht!$C$6</f>
        <v>[wordt door RVO ingevuld]</v>
      </c>
      <c r="K1668" s="259">
        <f>Deelnemersoverzicht!$C$9</f>
        <v>0</v>
      </c>
    </row>
    <row r="1669" spans="1:11" x14ac:dyDescent="0.2">
      <c r="A1669" s="258">
        <f>'Resultaat 6'!B302</f>
        <v>0</v>
      </c>
      <c r="B1669" s="138" t="str">
        <f>IFERROR(VLOOKUP(C1669,Deelnemersoverzicht!$C$16:$G$66,6,0),"")</f>
        <v/>
      </c>
      <c r="C1669" s="138">
        <f>'Resultaat 6'!C302</f>
        <v>0</v>
      </c>
      <c r="D1669" s="247">
        <f>'Resultaat 6'!K302</f>
        <v>0</v>
      </c>
      <c r="E1669" s="248">
        <f>'Resultaat 6'!L302</f>
        <v>0</v>
      </c>
      <c r="F1669" s="138" t="s">
        <v>266</v>
      </c>
      <c r="G1669" s="247">
        <f ca="1">VLOOKUP(C1669,Financiering!$AO$7:$AS$57,5,0)*E1669</f>
        <v>0</v>
      </c>
      <c r="H1669" s="249" t="str">
        <f t="shared" si="26"/>
        <v/>
      </c>
      <c r="I1669" s="136" t="str">
        <f>'Resultaat 6'!$B$2</f>
        <v>Resultaat 6</v>
      </c>
      <c r="J1669" s="138" t="str">
        <f>Deelnemersoverzicht!$C$6</f>
        <v>[wordt door RVO ingevuld]</v>
      </c>
      <c r="K1669" s="259">
        <f>Deelnemersoverzicht!$C$9</f>
        <v>0</v>
      </c>
    </row>
    <row r="1670" spans="1:11" x14ac:dyDescent="0.2">
      <c r="A1670" s="258">
        <f>'Resultaat 6'!B303</f>
        <v>0</v>
      </c>
      <c r="B1670" s="138" t="str">
        <f>IFERROR(VLOOKUP(C1670,Deelnemersoverzicht!$C$16:$G$66,6,0),"")</f>
        <v/>
      </c>
      <c r="C1670" s="138">
        <f>'Resultaat 6'!C303</f>
        <v>0</v>
      </c>
      <c r="D1670" s="247">
        <f>'Resultaat 6'!K303</f>
        <v>0</v>
      </c>
      <c r="E1670" s="248">
        <f>'Resultaat 6'!L303</f>
        <v>0</v>
      </c>
      <c r="F1670" s="138" t="s">
        <v>266</v>
      </c>
      <c r="G1670" s="247">
        <f ca="1">VLOOKUP(C1670,Financiering!$AO$7:$AS$57,5,0)*E1670</f>
        <v>0</v>
      </c>
      <c r="H1670" s="249" t="str">
        <f t="shared" si="26"/>
        <v/>
      </c>
      <c r="I1670" s="136" t="str">
        <f>'Resultaat 6'!$B$2</f>
        <v>Resultaat 6</v>
      </c>
      <c r="J1670" s="138" t="str">
        <f>Deelnemersoverzicht!$C$6</f>
        <v>[wordt door RVO ingevuld]</v>
      </c>
      <c r="K1670" s="259">
        <f>Deelnemersoverzicht!$C$9</f>
        <v>0</v>
      </c>
    </row>
    <row r="1671" spans="1:11" x14ac:dyDescent="0.2">
      <c r="A1671" s="258">
        <f>'Resultaat 6'!B304</f>
        <v>0</v>
      </c>
      <c r="B1671" s="138" t="str">
        <f>IFERROR(VLOOKUP(C1671,Deelnemersoverzicht!$C$16:$G$66,6,0),"")</f>
        <v/>
      </c>
      <c r="C1671" s="138">
        <f>'Resultaat 6'!C304</f>
        <v>0</v>
      </c>
      <c r="D1671" s="247">
        <f>'Resultaat 6'!K304</f>
        <v>0</v>
      </c>
      <c r="E1671" s="248">
        <f>'Resultaat 6'!L304</f>
        <v>0</v>
      </c>
      <c r="F1671" s="138" t="s">
        <v>266</v>
      </c>
      <c r="G1671" s="247">
        <f ca="1">VLOOKUP(C1671,Financiering!$AO$7:$AS$57,5,0)*E1671</f>
        <v>0</v>
      </c>
      <c r="H1671" s="249" t="str">
        <f t="shared" si="26"/>
        <v/>
      </c>
      <c r="I1671" s="136" t="str">
        <f>'Resultaat 6'!$B$2</f>
        <v>Resultaat 6</v>
      </c>
      <c r="J1671" s="138" t="str">
        <f>Deelnemersoverzicht!$C$6</f>
        <v>[wordt door RVO ingevuld]</v>
      </c>
      <c r="K1671" s="259">
        <f>Deelnemersoverzicht!$C$9</f>
        <v>0</v>
      </c>
    </row>
    <row r="1672" spans="1:11" x14ac:dyDescent="0.2">
      <c r="A1672" s="258">
        <f>'Resultaat 6'!B305</f>
        <v>0</v>
      </c>
      <c r="B1672" s="138" t="str">
        <f>IFERROR(VLOOKUP(C1672,Deelnemersoverzicht!$C$16:$G$66,6,0),"")</f>
        <v/>
      </c>
      <c r="C1672" s="138">
        <f>'Resultaat 6'!C305</f>
        <v>0</v>
      </c>
      <c r="D1672" s="247">
        <f>'Resultaat 6'!K305</f>
        <v>0</v>
      </c>
      <c r="E1672" s="248">
        <f>'Resultaat 6'!L305</f>
        <v>0</v>
      </c>
      <c r="F1672" s="138" t="s">
        <v>266</v>
      </c>
      <c r="G1672" s="247">
        <f ca="1">VLOOKUP(C1672,Financiering!$AO$7:$AS$57,5,0)*E1672</f>
        <v>0</v>
      </c>
      <c r="H1672" s="249" t="str">
        <f t="shared" si="26"/>
        <v/>
      </c>
      <c r="I1672" s="136" t="str">
        <f>'Resultaat 6'!$B$2</f>
        <v>Resultaat 6</v>
      </c>
      <c r="J1672" s="138" t="str">
        <f>Deelnemersoverzicht!$C$6</f>
        <v>[wordt door RVO ingevuld]</v>
      </c>
      <c r="K1672" s="259">
        <f>Deelnemersoverzicht!$C$9</f>
        <v>0</v>
      </c>
    </row>
    <row r="1673" spans="1:11" x14ac:dyDescent="0.2">
      <c r="A1673" s="258">
        <f>'Resultaat 6'!B306</f>
        <v>0</v>
      </c>
      <c r="B1673" s="138" t="str">
        <f>IFERROR(VLOOKUP(C1673,Deelnemersoverzicht!$C$16:$G$66,6,0),"")</f>
        <v/>
      </c>
      <c r="C1673" s="138">
        <f>'Resultaat 6'!C306</f>
        <v>0</v>
      </c>
      <c r="D1673" s="247">
        <f>'Resultaat 6'!K306</f>
        <v>0</v>
      </c>
      <c r="E1673" s="248">
        <f>'Resultaat 6'!L306</f>
        <v>0</v>
      </c>
      <c r="F1673" s="138" t="s">
        <v>266</v>
      </c>
      <c r="G1673" s="247">
        <f ca="1">VLOOKUP(C1673,Financiering!$AO$7:$AS$57,5,0)*E1673</f>
        <v>0</v>
      </c>
      <c r="H1673" s="249" t="str">
        <f t="shared" si="26"/>
        <v/>
      </c>
      <c r="I1673" s="136" t="str">
        <f>'Resultaat 6'!$B$2</f>
        <v>Resultaat 6</v>
      </c>
      <c r="J1673" s="138" t="str">
        <f>Deelnemersoverzicht!$C$6</f>
        <v>[wordt door RVO ingevuld]</v>
      </c>
      <c r="K1673" s="259">
        <f>Deelnemersoverzicht!$C$9</f>
        <v>0</v>
      </c>
    </row>
    <row r="1674" spans="1:11" x14ac:dyDescent="0.2">
      <c r="A1674" s="258">
        <f>'Resultaat 6'!B307</f>
        <v>0</v>
      </c>
      <c r="B1674" s="138" t="str">
        <f>IFERROR(VLOOKUP(C1674,Deelnemersoverzicht!$C$16:$G$66,6,0),"")</f>
        <v/>
      </c>
      <c r="C1674" s="138">
        <f>'Resultaat 6'!C307</f>
        <v>0</v>
      </c>
      <c r="D1674" s="247">
        <f>'Resultaat 6'!K307</f>
        <v>0</v>
      </c>
      <c r="E1674" s="248">
        <f>'Resultaat 6'!L307</f>
        <v>0</v>
      </c>
      <c r="F1674" s="138" t="s">
        <v>266</v>
      </c>
      <c r="G1674" s="247">
        <f ca="1">VLOOKUP(C1674,Financiering!$AO$7:$AS$57,5,0)*E1674</f>
        <v>0</v>
      </c>
      <c r="H1674" s="249" t="str">
        <f t="shared" si="26"/>
        <v/>
      </c>
      <c r="I1674" s="136" t="str">
        <f>'Resultaat 6'!$B$2</f>
        <v>Resultaat 6</v>
      </c>
      <c r="J1674" s="138" t="str">
        <f>Deelnemersoverzicht!$C$6</f>
        <v>[wordt door RVO ingevuld]</v>
      </c>
      <c r="K1674" s="259">
        <f>Deelnemersoverzicht!$C$9</f>
        <v>0</v>
      </c>
    </row>
    <row r="1675" spans="1:11" x14ac:dyDescent="0.2">
      <c r="A1675" s="258">
        <f>'Resultaat 6'!B308</f>
        <v>0</v>
      </c>
      <c r="B1675" s="138" t="str">
        <f>IFERROR(VLOOKUP(C1675,Deelnemersoverzicht!$C$16:$G$66,6,0),"")</f>
        <v/>
      </c>
      <c r="C1675" s="138">
        <f>'Resultaat 6'!C308</f>
        <v>0</v>
      </c>
      <c r="D1675" s="247">
        <f>'Resultaat 6'!K308</f>
        <v>0</v>
      </c>
      <c r="E1675" s="248">
        <f>'Resultaat 6'!L308</f>
        <v>0</v>
      </c>
      <c r="F1675" s="138" t="s">
        <v>266</v>
      </c>
      <c r="G1675" s="247">
        <f ca="1">VLOOKUP(C1675,Financiering!$AO$7:$AS$57,5,0)*E1675</f>
        <v>0</v>
      </c>
      <c r="H1675" s="249" t="str">
        <f t="shared" si="26"/>
        <v/>
      </c>
      <c r="I1675" s="136" t="str">
        <f>'Resultaat 6'!$B$2</f>
        <v>Resultaat 6</v>
      </c>
      <c r="J1675" s="138" t="str">
        <f>Deelnemersoverzicht!$C$6</f>
        <v>[wordt door RVO ingevuld]</v>
      </c>
      <c r="K1675" s="259">
        <f>Deelnemersoverzicht!$C$9</f>
        <v>0</v>
      </c>
    </row>
    <row r="1676" spans="1:11" x14ac:dyDescent="0.2">
      <c r="A1676" s="258">
        <f>'Resultaat 6'!B309</f>
        <v>0</v>
      </c>
      <c r="B1676" s="138" t="str">
        <f>IFERROR(VLOOKUP(C1676,Deelnemersoverzicht!$C$16:$G$66,6,0),"")</f>
        <v/>
      </c>
      <c r="C1676" s="138">
        <f>'Resultaat 6'!C309</f>
        <v>0</v>
      </c>
      <c r="D1676" s="247">
        <f>'Resultaat 6'!K309</f>
        <v>0</v>
      </c>
      <c r="E1676" s="248">
        <f>'Resultaat 6'!L309</f>
        <v>0</v>
      </c>
      <c r="F1676" s="138" t="s">
        <v>266</v>
      </c>
      <c r="G1676" s="247">
        <f ca="1">VLOOKUP(C1676,Financiering!$AO$7:$AS$57,5,0)*E1676</f>
        <v>0</v>
      </c>
      <c r="H1676" s="249" t="str">
        <f t="shared" si="26"/>
        <v/>
      </c>
      <c r="I1676" s="136" t="str">
        <f>'Resultaat 6'!$B$2</f>
        <v>Resultaat 6</v>
      </c>
      <c r="J1676" s="138" t="str">
        <f>Deelnemersoverzicht!$C$6</f>
        <v>[wordt door RVO ingevuld]</v>
      </c>
      <c r="K1676" s="259">
        <f>Deelnemersoverzicht!$C$9</f>
        <v>0</v>
      </c>
    </row>
    <row r="1677" spans="1:11" x14ac:dyDescent="0.2">
      <c r="A1677" s="258">
        <f>'Resultaat 6'!B310</f>
        <v>0</v>
      </c>
      <c r="B1677" s="138" t="str">
        <f>IFERROR(VLOOKUP(C1677,Deelnemersoverzicht!$C$16:$G$66,6,0),"")</f>
        <v/>
      </c>
      <c r="C1677" s="138">
        <f>'Resultaat 6'!C310</f>
        <v>0</v>
      </c>
      <c r="D1677" s="247">
        <f>'Resultaat 6'!K310</f>
        <v>0</v>
      </c>
      <c r="E1677" s="248">
        <f>'Resultaat 6'!L310</f>
        <v>0</v>
      </c>
      <c r="F1677" s="138" t="s">
        <v>266</v>
      </c>
      <c r="G1677" s="247">
        <f ca="1">VLOOKUP(C1677,Financiering!$AO$7:$AS$57,5,0)*E1677</f>
        <v>0</v>
      </c>
      <c r="H1677" s="249" t="str">
        <f t="shared" si="26"/>
        <v/>
      </c>
      <c r="I1677" s="136" t="str">
        <f>'Resultaat 6'!$B$2</f>
        <v>Resultaat 6</v>
      </c>
      <c r="J1677" s="138" t="str">
        <f>Deelnemersoverzicht!$C$6</f>
        <v>[wordt door RVO ingevuld]</v>
      </c>
      <c r="K1677" s="259">
        <f>Deelnemersoverzicht!$C$9</f>
        <v>0</v>
      </c>
    </row>
    <row r="1678" spans="1:11" x14ac:dyDescent="0.2">
      <c r="A1678" s="258">
        <f>'Resultaat 6'!B311</f>
        <v>0</v>
      </c>
      <c r="B1678" s="138" t="str">
        <f>IFERROR(VLOOKUP(C1678,Deelnemersoverzicht!$C$16:$G$66,6,0),"")</f>
        <v/>
      </c>
      <c r="C1678" s="138">
        <f>'Resultaat 6'!C311</f>
        <v>0</v>
      </c>
      <c r="D1678" s="247">
        <f>'Resultaat 6'!K311</f>
        <v>0</v>
      </c>
      <c r="E1678" s="248">
        <f>'Resultaat 6'!L311</f>
        <v>0</v>
      </c>
      <c r="F1678" s="138" t="s">
        <v>266</v>
      </c>
      <c r="G1678" s="247">
        <f ca="1">VLOOKUP(C1678,Financiering!$AO$7:$AS$57,5,0)*E1678</f>
        <v>0</v>
      </c>
      <c r="H1678" s="249" t="str">
        <f t="shared" si="26"/>
        <v/>
      </c>
      <c r="I1678" s="136" t="str">
        <f>'Resultaat 6'!$B$2</f>
        <v>Resultaat 6</v>
      </c>
      <c r="J1678" s="138" t="str">
        <f>Deelnemersoverzicht!$C$6</f>
        <v>[wordt door RVO ingevuld]</v>
      </c>
      <c r="K1678" s="259">
        <f>Deelnemersoverzicht!$C$9</f>
        <v>0</v>
      </c>
    </row>
    <row r="1679" spans="1:11" x14ac:dyDescent="0.2">
      <c r="A1679" s="258">
        <f>'Resultaat 6'!B312</f>
        <v>0</v>
      </c>
      <c r="B1679" s="138" t="str">
        <f>IFERROR(VLOOKUP(C1679,Deelnemersoverzicht!$C$16:$G$66,6,0),"")</f>
        <v/>
      </c>
      <c r="C1679" s="138">
        <f>'Resultaat 6'!C312</f>
        <v>0</v>
      </c>
      <c r="D1679" s="247">
        <f>'Resultaat 6'!K312</f>
        <v>0</v>
      </c>
      <c r="E1679" s="248">
        <f>'Resultaat 6'!L312</f>
        <v>0</v>
      </c>
      <c r="F1679" s="138" t="s">
        <v>266</v>
      </c>
      <c r="G1679" s="247">
        <f ca="1">VLOOKUP(C1679,Financiering!$AO$7:$AS$57,5,0)*E1679</f>
        <v>0</v>
      </c>
      <c r="H1679" s="249" t="str">
        <f t="shared" si="26"/>
        <v/>
      </c>
      <c r="I1679" s="136" t="str">
        <f>'Resultaat 6'!$B$2</f>
        <v>Resultaat 6</v>
      </c>
      <c r="J1679" s="138" t="str">
        <f>Deelnemersoverzicht!$C$6</f>
        <v>[wordt door RVO ingevuld]</v>
      </c>
      <c r="K1679" s="259">
        <f>Deelnemersoverzicht!$C$9</f>
        <v>0</v>
      </c>
    </row>
    <row r="1680" spans="1:11" x14ac:dyDescent="0.2">
      <c r="A1680" s="258">
        <f>'Resultaat 6'!B313</f>
        <v>0</v>
      </c>
      <c r="B1680" s="138" t="str">
        <f>IFERROR(VLOOKUP(C1680,Deelnemersoverzicht!$C$16:$G$66,6,0),"")</f>
        <v/>
      </c>
      <c r="C1680" s="138">
        <f>'Resultaat 6'!C313</f>
        <v>0</v>
      </c>
      <c r="D1680" s="247">
        <f>'Resultaat 6'!K313</f>
        <v>0</v>
      </c>
      <c r="E1680" s="248">
        <f>'Resultaat 6'!L313</f>
        <v>0</v>
      </c>
      <c r="F1680" s="138" t="s">
        <v>266</v>
      </c>
      <c r="G1680" s="247">
        <f ca="1">VLOOKUP(C1680,Financiering!$AO$7:$AS$57,5,0)*E1680</f>
        <v>0</v>
      </c>
      <c r="H1680" s="249" t="str">
        <f t="shared" si="26"/>
        <v/>
      </c>
      <c r="I1680" s="136" t="str">
        <f>'Resultaat 6'!$B$2</f>
        <v>Resultaat 6</v>
      </c>
      <c r="J1680" s="138" t="str">
        <f>Deelnemersoverzicht!$C$6</f>
        <v>[wordt door RVO ingevuld]</v>
      </c>
      <c r="K1680" s="259">
        <f>Deelnemersoverzicht!$C$9</f>
        <v>0</v>
      </c>
    </row>
    <row r="1681" spans="1:11" x14ac:dyDescent="0.2">
      <c r="A1681" s="258">
        <f>'Resultaat 6'!B314</f>
        <v>0</v>
      </c>
      <c r="B1681" s="138" t="str">
        <f>IFERROR(VLOOKUP(C1681,Deelnemersoverzicht!$C$16:$G$66,6,0),"")</f>
        <v/>
      </c>
      <c r="C1681" s="138">
        <f>'Resultaat 6'!C314</f>
        <v>0</v>
      </c>
      <c r="D1681" s="247">
        <f>'Resultaat 6'!K314</f>
        <v>0</v>
      </c>
      <c r="E1681" s="248">
        <f>'Resultaat 6'!L314</f>
        <v>0</v>
      </c>
      <c r="F1681" s="138" t="s">
        <v>266</v>
      </c>
      <c r="G1681" s="247">
        <f ca="1">VLOOKUP(C1681,Financiering!$AO$7:$AS$57,5,0)*E1681</f>
        <v>0</v>
      </c>
      <c r="H1681" s="249" t="str">
        <f t="shared" si="26"/>
        <v/>
      </c>
      <c r="I1681" s="136" t="str">
        <f>'Resultaat 6'!$B$2</f>
        <v>Resultaat 6</v>
      </c>
      <c r="J1681" s="138" t="str">
        <f>Deelnemersoverzicht!$C$6</f>
        <v>[wordt door RVO ingevuld]</v>
      </c>
      <c r="K1681" s="259">
        <f>Deelnemersoverzicht!$C$9</f>
        <v>0</v>
      </c>
    </row>
    <row r="1682" spans="1:11" x14ac:dyDescent="0.2">
      <c r="A1682" s="258">
        <f>'Resultaat 7'!B15</f>
        <v>0</v>
      </c>
      <c r="B1682" s="138" t="str">
        <f>IFERROR(VLOOKUP(C1682,Deelnemersoverzicht!$C$16:$G$66,6,0),"")</f>
        <v/>
      </c>
      <c r="C1682" s="138">
        <f>'Resultaat 7'!C15</f>
        <v>0</v>
      </c>
      <c r="D1682" s="247">
        <f>'Resultaat 7'!K15</f>
        <v>0</v>
      </c>
      <c r="E1682" s="248">
        <f>'Resultaat 7'!L15</f>
        <v>0</v>
      </c>
      <c r="F1682" s="138" t="s">
        <v>0</v>
      </c>
      <c r="G1682" s="247">
        <f ca="1">VLOOKUP(C1682,Financiering!$AO$7:$AS$57,5,0)*E1682</f>
        <v>0</v>
      </c>
      <c r="H1682" s="249" t="str">
        <f t="shared" si="26"/>
        <v/>
      </c>
      <c r="I1682" s="136" t="str">
        <f>'Resultaat 7'!$B$2</f>
        <v>Resultaat 7</v>
      </c>
      <c r="J1682" s="138" t="str">
        <f>Deelnemersoverzicht!$C$6</f>
        <v>[wordt door RVO ingevuld]</v>
      </c>
      <c r="K1682" s="259">
        <f>Deelnemersoverzicht!$C$9</f>
        <v>0</v>
      </c>
    </row>
    <row r="1683" spans="1:11" x14ac:dyDescent="0.2">
      <c r="A1683" s="258">
        <f>'Resultaat 7'!B16</f>
        <v>0</v>
      </c>
      <c r="B1683" s="138" t="str">
        <f>IFERROR(VLOOKUP(C1683,Deelnemersoverzicht!$C$16:$G$66,6,0),"")</f>
        <v/>
      </c>
      <c r="C1683" s="138">
        <f>'Resultaat 7'!C16</f>
        <v>0</v>
      </c>
      <c r="D1683" s="247">
        <f>'Resultaat 7'!K16</f>
        <v>0</v>
      </c>
      <c r="E1683" s="248">
        <f>'Resultaat 7'!L16</f>
        <v>0</v>
      </c>
      <c r="F1683" s="138" t="s">
        <v>0</v>
      </c>
      <c r="G1683" s="247">
        <f ca="1">VLOOKUP(C1683,Financiering!$AO$7:$AS$57,5,0)*E1683</f>
        <v>0</v>
      </c>
      <c r="H1683" s="249" t="str">
        <f t="shared" si="26"/>
        <v/>
      </c>
      <c r="I1683" s="136" t="str">
        <f>'Resultaat 7'!$B$2</f>
        <v>Resultaat 7</v>
      </c>
      <c r="J1683" s="138" t="str">
        <f>Deelnemersoverzicht!$C$6</f>
        <v>[wordt door RVO ingevuld]</v>
      </c>
      <c r="K1683" s="259">
        <f>Deelnemersoverzicht!$C$9</f>
        <v>0</v>
      </c>
    </row>
    <row r="1684" spans="1:11" x14ac:dyDescent="0.2">
      <c r="A1684" s="258">
        <f>'Resultaat 7'!B17</f>
        <v>0</v>
      </c>
      <c r="B1684" s="138" t="str">
        <f>IFERROR(VLOOKUP(C1684,Deelnemersoverzicht!$C$16:$G$66,6,0),"")</f>
        <v/>
      </c>
      <c r="C1684" s="138">
        <f>'Resultaat 7'!C17</f>
        <v>0</v>
      </c>
      <c r="D1684" s="247">
        <f>'Resultaat 7'!K17</f>
        <v>0</v>
      </c>
      <c r="E1684" s="248">
        <f>'Resultaat 7'!L17</f>
        <v>0</v>
      </c>
      <c r="F1684" s="138" t="s">
        <v>0</v>
      </c>
      <c r="G1684" s="247">
        <f ca="1">VLOOKUP(C1684,Financiering!$AO$7:$AS$57,5,0)*E1684</f>
        <v>0</v>
      </c>
      <c r="H1684" s="249" t="str">
        <f t="shared" si="26"/>
        <v/>
      </c>
      <c r="I1684" s="136" t="str">
        <f>'Resultaat 7'!$B$2</f>
        <v>Resultaat 7</v>
      </c>
      <c r="J1684" s="138" t="str">
        <f>Deelnemersoverzicht!$C$6</f>
        <v>[wordt door RVO ingevuld]</v>
      </c>
      <c r="K1684" s="259">
        <f>Deelnemersoverzicht!$C$9</f>
        <v>0</v>
      </c>
    </row>
    <row r="1685" spans="1:11" x14ac:dyDescent="0.2">
      <c r="A1685" s="258">
        <f>'Resultaat 7'!B18</f>
        <v>0</v>
      </c>
      <c r="B1685" s="138" t="str">
        <f>IFERROR(VLOOKUP(C1685,Deelnemersoverzicht!$C$16:$G$66,6,0),"")</f>
        <v/>
      </c>
      <c r="C1685" s="138">
        <f>'Resultaat 7'!C18</f>
        <v>0</v>
      </c>
      <c r="D1685" s="247">
        <f>'Resultaat 7'!K18</f>
        <v>0</v>
      </c>
      <c r="E1685" s="248">
        <f>'Resultaat 7'!L18</f>
        <v>0</v>
      </c>
      <c r="F1685" s="138" t="s">
        <v>0</v>
      </c>
      <c r="G1685" s="247">
        <f ca="1">VLOOKUP(C1685,Financiering!$AO$7:$AS$57,5,0)*E1685</f>
        <v>0</v>
      </c>
      <c r="H1685" s="249" t="str">
        <f t="shared" si="26"/>
        <v/>
      </c>
      <c r="I1685" s="136" t="str">
        <f>'Resultaat 7'!$B$2</f>
        <v>Resultaat 7</v>
      </c>
      <c r="J1685" s="138" t="str">
        <f>Deelnemersoverzicht!$C$6</f>
        <v>[wordt door RVO ingevuld]</v>
      </c>
      <c r="K1685" s="259">
        <f>Deelnemersoverzicht!$C$9</f>
        <v>0</v>
      </c>
    </row>
    <row r="1686" spans="1:11" x14ac:dyDescent="0.2">
      <c r="A1686" s="258">
        <f>'Resultaat 7'!B19</f>
        <v>0</v>
      </c>
      <c r="B1686" s="138" t="str">
        <f>IFERROR(VLOOKUP(C1686,Deelnemersoverzicht!$C$16:$G$66,6,0),"")</f>
        <v/>
      </c>
      <c r="C1686" s="138">
        <f>'Resultaat 7'!C19</f>
        <v>0</v>
      </c>
      <c r="D1686" s="247">
        <f>'Resultaat 7'!K19</f>
        <v>0</v>
      </c>
      <c r="E1686" s="248">
        <f>'Resultaat 7'!L19</f>
        <v>0</v>
      </c>
      <c r="F1686" s="138" t="s">
        <v>0</v>
      </c>
      <c r="G1686" s="247">
        <f ca="1">VLOOKUP(C1686,Financiering!$AO$7:$AS$57,5,0)*E1686</f>
        <v>0</v>
      </c>
      <c r="H1686" s="249" t="str">
        <f t="shared" si="26"/>
        <v/>
      </c>
      <c r="I1686" s="136" t="str">
        <f>'Resultaat 7'!$B$2</f>
        <v>Resultaat 7</v>
      </c>
      <c r="J1686" s="138" t="str">
        <f>Deelnemersoverzicht!$C$6</f>
        <v>[wordt door RVO ingevuld]</v>
      </c>
      <c r="K1686" s="259">
        <f>Deelnemersoverzicht!$C$9</f>
        <v>0</v>
      </c>
    </row>
    <row r="1687" spans="1:11" x14ac:dyDescent="0.2">
      <c r="A1687" s="258">
        <f>'Resultaat 7'!B20</f>
        <v>0</v>
      </c>
      <c r="B1687" s="138" t="str">
        <f>IFERROR(VLOOKUP(C1687,Deelnemersoverzicht!$C$16:$G$66,6,0),"")</f>
        <v/>
      </c>
      <c r="C1687" s="138">
        <f>'Resultaat 7'!C20</f>
        <v>0</v>
      </c>
      <c r="D1687" s="247">
        <f>'Resultaat 7'!K20</f>
        <v>0</v>
      </c>
      <c r="E1687" s="248">
        <f>'Resultaat 7'!L20</f>
        <v>0</v>
      </c>
      <c r="F1687" s="138" t="s">
        <v>0</v>
      </c>
      <c r="G1687" s="247">
        <f ca="1">VLOOKUP(C1687,Financiering!$AO$7:$AS$57,5,0)*E1687</f>
        <v>0</v>
      </c>
      <c r="H1687" s="249" t="str">
        <f t="shared" si="26"/>
        <v/>
      </c>
      <c r="I1687" s="136" t="str">
        <f>'Resultaat 7'!$B$2</f>
        <v>Resultaat 7</v>
      </c>
      <c r="J1687" s="138" t="str">
        <f>Deelnemersoverzicht!$C$6</f>
        <v>[wordt door RVO ingevuld]</v>
      </c>
      <c r="K1687" s="259">
        <f>Deelnemersoverzicht!$C$9</f>
        <v>0</v>
      </c>
    </row>
    <row r="1688" spans="1:11" x14ac:dyDescent="0.2">
      <c r="A1688" s="258">
        <f>'Resultaat 7'!B21</f>
        <v>0</v>
      </c>
      <c r="B1688" s="138" t="str">
        <f>IFERROR(VLOOKUP(C1688,Deelnemersoverzicht!$C$16:$G$66,6,0),"")</f>
        <v/>
      </c>
      <c r="C1688" s="138">
        <f>'Resultaat 7'!C21</f>
        <v>0</v>
      </c>
      <c r="D1688" s="247">
        <f>'Resultaat 7'!K21</f>
        <v>0</v>
      </c>
      <c r="E1688" s="248">
        <f>'Resultaat 7'!L21</f>
        <v>0</v>
      </c>
      <c r="F1688" s="138" t="s">
        <v>0</v>
      </c>
      <c r="G1688" s="247">
        <f ca="1">VLOOKUP(C1688,Financiering!$AO$7:$AS$57,5,0)*E1688</f>
        <v>0</v>
      </c>
      <c r="H1688" s="249" t="str">
        <f t="shared" si="26"/>
        <v/>
      </c>
      <c r="I1688" s="136" t="str">
        <f>'Resultaat 7'!$B$2</f>
        <v>Resultaat 7</v>
      </c>
      <c r="J1688" s="138" t="str">
        <f>Deelnemersoverzicht!$C$6</f>
        <v>[wordt door RVO ingevuld]</v>
      </c>
      <c r="K1688" s="259">
        <f>Deelnemersoverzicht!$C$9</f>
        <v>0</v>
      </c>
    </row>
    <row r="1689" spans="1:11" x14ac:dyDescent="0.2">
      <c r="A1689" s="258">
        <f>'Resultaat 7'!B22</f>
        <v>0</v>
      </c>
      <c r="B1689" s="138" t="str">
        <f>IFERROR(VLOOKUP(C1689,Deelnemersoverzicht!$C$16:$G$66,6,0),"")</f>
        <v/>
      </c>
      <c r="C1689" s="138">
        <f>'Resultaat 7'!C22</f>
        <v>0</v>
      </c>
      <c r="D1689" s="247">
        <f>'Resultaat 7'!K22</f>
        <v>0</v>
      </c>
      <c r="E1689" s="248">
        <f>'Resultaat 7'!L22</f>
        <v>0</v>
      </c>
      <c r="F1689" s="138" t="s">
        <v>0</v>
      </c>
      <c r="G1689" s="247">
        <f ca="1">VLOOKUP(C1689,Financiering!$AO$7:$AS$57,5,0)*E1689</f>
        <v>0</v>
      </c>
      <c r="H1689" s="249" t="str">
        <f t="shared" si="26"/>
        <v/>
      </c>
      <c r="I1689" s="136" t="str">
        <f>'Resultaat 7'!$B$2</f>
        <v>Resultaat 7</v>
      </c>
      <c r="J1689" s="138" t="str">
        <f>Deelnemersoverzicht!$C$6</f>
        <v>[wordt door RVO ingevuld]</v>
      </c>
      <c r="K1689" s="259">
        <f>Deelnemersoverzicht!$C$9</f>
        <v>0</v>
      </c>
    </row>
    <row r="1690" spans="1:11" x14ac:dyDescent="0.2">
      <c r="A1690" s="258">
        <f>'Resultaat 7'!B23</f>
        <v>0</v>
      </c>
      <c r="B1690" s="138" t="str">
        <f>IFERROR(VLOOKUP(C1690,Deelnemersoverzicht!$C$16:$G$66,6,0),"")</f>
        <v/>
      </c>
      <c r="C1690" s="138">
        <f>'Resultaat 7'!C23</f>
        <v>0</v>
      </c>
      <c r="D1690" s="247">
        <f>'Resultaat 7'!K23</f>
        <v>0</v>
      </c>
      <c r="E1690" s="248">
        <f>'Resultaat 7'!L23</f>
        <v>0</v>
      </c>
      <c r="F1690" s="138" t="s">
        <v>0</v>
      </c>
      <c r="G1690" s="247">
        <f ca="1">VLOOKUP(C1690,Financiering!$AO$7:$AS$57,5,0)*E1690</f>
        <v>0</v>
      </c>
      <c r="H1690" s="249" t="str">
        <f t="shared" si="26"/>
        <v/>
      </c>
      <c r="I1690" s="136" t="str">
        <f>'Resultaat 7'!$B$2</f>
        <v>Resultaat 7</v>
      </c>
      <c r="J1690" s="138" t="str">
        <f>Deelnemersoverzicht!$C$6</f>
        <v>[wordt door RVO ingevuld]</v>
      </c>
      <c r="K1690" s="259">
        <f>Deelnemersoverzicht!$C$9</f>
        <v>0</v>
      </c>
    </row>
    <row r="1691" spans="1:11" x14ac:dyDescent="0.2">
      <c r="A1691" s="258">
        <f>'Resultaat 7'!B24</f>
        <v>0</v>
      </c>
      <c r="B1691" s="138" t="str">
        <f>IFERROR(VLOOKUP(C1691,Deelnemersoverzicht!$C$16:$G$66,6,0),"")</f>
        <v/>
      </c>
      <c r="C1691" s="138">
        <f>'Resultaat 7'!C24</f>
        <v>0</v>
      </c>
      <c r="D1691" s="247">
        <f>'Resultaat 7'!K24</f>
        <v>0</v>
      </c>
      <c r="E1691" s="248">
        <f>'Resultaat 7'!L24</f>
        <v>0</v>
      </c>
      <c r="F1691" s="138" t="s">
        <v>0</v>
      </c>
      <c r="G1691" s="247">
        <f ca="1">VLOOKUP(C1691,Financiering!$AO$7:$AS$57,5,0)*E1691</f>
        <v>0</v>
      </c>
      <c r="H1691" s="249" t="str">
        <f t="shared" si="26"/>
        <v/>
      </c>
      <c r="I1691" s="136" t="str">
        <f>'Resultaat 7'!$B$2</f>
        <v>Resultaat 7</v>
      </c>
      <c r="J1691" s="138" t="str">
        <f>Deelnemersoverzicht!$C$6</f>
        <v>[wordt door RVO ingevuld]</v>
      </c>
      <c r="K1691" s="259">
        <f>Deelnemersoverzicht!$C$9</f>
        <v>0</v>
      </c>
    </row>
    <row r="1692" spans="1:11" x14ac:dyDescent="0.2">
      <c r="A1692" s="258">
        <f>'Resultaat 7'!B25</f>
        <v>0</v>
      </c>
      <c r="B1692" s="138" t="str">
        <f>IFERROR(VLOOKUP(C1692,Deelnemersoverzicht!$C$16:$G$66,6,0),"")</f>
        <v/>
      </c>
      <c r="C1692" s="138">
        <f>'Resultaat 7'!C25</f>
        <v>0</v>
      </c>
      <c r="D1692" s="247">
        <f>'Resultaat 7'!K25</f>
        <v>0</v>
      </c>
      <c r="E1692" s="248">
        <f>'Resultaat 7'!L25</f>
        <v>0</v>
      </c>
      <c r="F1692" s="138" t="s">
        <v>0</v>
      </c>
      <c r="G1692" s="247">
        <f ca="1">VLOOKUP(C1692,Financiering!$AO$7:$AS$57,5,0)*E1692</f>
        <v>0</v>
      </c>
      <c r="H1692" s="249" t="str">
        <f t="shared" si="26"/>
        <v/>
      </c>
      <c r="I1692" s="136" t="str">
        <f>'Resultaat 7'!$B$2</f>
        <v>Resultaat 7</v>
      </c>
      <c r="J1692" s="138" t="str">
        <f>Deelnemersoverzicht!$C$6</f>
        <v>[wordt door RVO ingevuld]</v>
      </c>
      <c r="K1692" s="259">
        <f>Deelnemersoverzicht!$C$9</f>
        <v>0</v>
      </c>
    </row>
    <row r="1693" spans="1:11" x14ac:dyDescent="0.2">
      <c r="A1693" s="258">
        <f>'Resultaat 7'!B26</f>
        <v>0</v>
      </c>
      <c r="B1693" s="138" t="str">
        <f>IFERROR(VLOOKUP(C1693,Deelnemersoverzicht!$C$16:$G$66,6,0),"")</f>
        <v/>
      </c>
      <c r="C1693" s="138">
        <f>'Resultaat 7'!C26</f>
        <v>0</v>
      </c>
      <c r="D1693" s="247">
        <f>'Resultaat 7'!K26</f>
        <v>0</v>
      </c>
      <c r="E1693" s="248">
        <f>'Resultaat 7'!L26</f>
        <v>0</v>
      </c>
      <c r="F1693" s="138" t="s">
        <v>0</v>
      </c>
      <c r="G1693" s="247">
        <f ca="1">VLOOKUP(C1693,Financiering!$AO$7:$AS$57,5,0)*E1693</f>
        <v>0</v>
      </c>
      <c r="H1693" s="249" t="str">
        <f t="shared" si="26"/>
        <v/>
      </c>
      <c r="I1693" s="136" t="str">
        <f>'Resultaat 7'!$B$2</f>
        <v>Resultaat 7</v>
      </c>
      <c r="J1693" s="138" t="str">
        <f>Deelnemersoverzicht!$C$6</f>
        <v>[wordt door RVO ingevuld]</v>
      </c>
      <c r="K1693" s="259">
        <f>Deelnemersoverzicht!$C$9</f>
        <v>0</v>
      </c>
    </row>
    <row r="1694" spans="1:11" x14ac:dyDescent="0.2">
      <c r="A1694" s="258">
        <f>'Resultaat 7'!B27</f>
        <v>0</v>
      </c>
      <c r="B1694" s="138" t="str">
        <f>IFERROR(VLOOKUP(C1694,Deelnemersoverzicht!$C$16:$G$66,6,0),"")</f>
        <v/>
      </c>
      <c r="C1694" s="138">
        <f>'Resultaat 7'!C27</f>
        <v>0</v>
      </c>
      <c r="D1694" s="247">
        <f>'Resultaat 7'!K27</f>
        <v>0</v>
      </c>
      <c r="E1694" s="248">
        <f>'Resultaat 7'!L27</f>
        <v>0</v>
      </c>
      <c r="F1694" s="138" t="s">
        <v>0</v>
      </c>
      <c r="G1694" s="247">
        <f ca="1">VLOOKUP(C1694,Financiering!$AO$7:$AS$57,5,0)*E1694</f>
        <v>0</v>
      </c>
      <c r="H1694" s="249" t="str">
        <f t="shared" si="26"/>
        <v/>
      </c>
      <c r="I1694" s="136" t="str">
        <f>'Resultaat 7'!$B$2</f>
        <v>Resultaat 7</v>
      </c>
      <c r="J1694" s="138" t="str">
        <f>Deelnemersoverzicht!$C$6</f>
        <v>[wordt door RVO ingevuld]</v>
      </c>
      <c r="K1694" s="259">
        <f>Deelnemersoverzicht!$C$9</f>
        <v>0</v>
      </c>
    </row>
    <row r="1695" spans="1:11" x14ac:dyDescent="0.2">
      <c r="A1695" s="258">
        <f>'Resultaat 7'!B28</f>
        <v>0</v>
      </c>
      <c r="B1695" s="138" t="str">
        <f>IFERROR(VLOOKUP(C1695,Deelnemersoverzicht!$C$16:$G$66,6,0),"")</f>
        <v/>
      </c>
      <c r="C1695" s="138">
        <f>'Resultaat 7'!C28</f>
        <v>0</v>
      </c>
      <c r="D1695" s="247">
        <f>'Resultaat 7'!K28</f>
        <v>0</v>
      </c>
      <c r="E1695" s="248">
        <f>'Resultaat 7'!L28</f>
        <v>0</v>
      </c>
      <c r="F1695" s="138" t="s">
        <v>0</v>
      </c>
      <c r="G1695" s="247">
        <f ca="1">VLOOKUP(C1695,Financiering!$AO$7:$AS$57,5,0)*E1695</f>
        <v>0</v>
      </c>
      <c r="H1695" s="249" t="str">
        <f t="shared" si="26"/>
        <v/>
      </c>
      <c r="I1695" s="136" t="str">
        <f>'Resultaat 7'!$B$2</f>
        <v>Resultaat 7</v>
      </c>
      <c r="J1695" s="138" t="str">
        <f>Deelnemersoverzicht!$C$6</f>
        <v>[wordt door RVO ingevuld]</v>
      </c>
      <c r="K1695" s="259">
        <f>Deelnemersoverzicht!$C$9</f>
        <v>0</v>
      </c>
    </row>
    <row r="1696" spans="1:11" x14ac:dyDescent="0.2">
      <c r="A1696" s="258">
        <f>'Resultaat 7'!B29</f>
        <v>0</v>
      </c>
      <c r="B1696" s="138" t="str">
        <f>IFERROR(VLOOKUP(C1696,Deelnemersoverzicht!$C$16:$G$66,6,0),"")</f>
        <v/>
      </c>
      <c r="C1696" s="138">
        <f>'Resultaat 7'!C29</f>
        <v>0</v>
      </c>
      <c r="D1696" s="247">
        <f>'Resultaat 7'!K29</f>
        <v>0</v>
      </c>
      <c r="E1696" s="248">
        <f>'Resultaat 7'!L29</f>
        <v>0</v>
      </c>
      <c r="F1696" s="138" t="s">
        <v>0</v>
      </c>
      <c r="G1696" s="247">
        <f ca="1">VLOOKUP(C1696,Financiering!$AO$7:$AS$57,5,0)*E1696</f>
        <v>0</v>
      </c>
      <c r="H1696" s="249" t="str">
        <f t="shared" si="26"/>
        <v/>
      </c>
      <c r="I1696" s="136" t="str">
        <f>'Resultaat 7'!$B$2</f>
        <v>Resultaat 7</v>
      </c>
      <c r="J1696" s="138" t="str">
        <f>Deelnemersoverzicht!$C$6</f>
        <v>[wordt door RVO ingevuld]</v>
      </c>
      <c r="K1696" s="259">
        <f>Deelnemersoverzicht!$C$9</f>
        <v>0</v>
      </c>
    </row>
    <row r="1697" spans="1:11" x14ac:dyDescent="0.2">
      <c r="A1697" s="258">
        <f>'Resultaat 7'!B30</f>
        <v>0</v>
      </c>
      <c r="B1697" s="138" t="str">
        <f>IFERROR(VLOOKUP(C1697,Deelnemersoverzicht!$C$16:$G$66,6,0),"")</f>
        <v/>
      </c>
      <c r="C1697" s="138">
        <f>'Resultaat 7'!C30</f>
        <v>0</v>
      </c>
      <c r="D1697" s="247">
        <f>'Resultaat 7'!K30</f>
        <v>0</v>
      </c>
      <c r="E1697" s="248">
        <f>'Resultaat 7'!L30</f>
        <v>0</v>
      </c>
      <c r="F1697" s="138" t="s">
        <v>0</v>
      </c>
      <c r="G1697" s="247">
        <f ca="1">VLOOKUP(C1697,Financiering!$AO$7:$AS$57,5,0)*E1697</f>
        <v>0</v>
      </c>
      <c r="H1697" s="249" t="str">
        <f t="shared" si="26"/>
        <v/>
      </c>
      <c r="I1697" s="136" t="str">
        <f>'Resultaat 7'!$B$2</f>
        <v>Resultaat 7</v>
      </c>
      <c r="J1697" s="138" t="str">
        <f>Deelnemersoverzicht!$C$6</f>
        <v>[wordt door RVO ingevuld]</v>
      </c>
      <c r="K1697" s="259">
        <f>Deelnemersoverzicht!$C$9</f>
        <v>0</v>
      </c>
    </row>
    <row r="1698" spans="1:11" x14ac:dyDescent="0.2">
      <c r="A1698" s="258">
        <f>'Resultaat 7'!B31</f>
        <v>0</v>
      </c>
      <c r="B1698" s="138" t="str">
        <f>IFERROR(VLOOKUP(C1698,Deelnemersoverzicht!$C$16:$G$66,6,0),"")</f>
        <v/>
      </c>
      <c r="C1698" s="138">
        <f>'Resultaat 7'!C31</f>
        <v>0</v>
      </c>
      <c r="D1698" s="247">
        <f>'Resultaat 7'!K31</f>
        <v>0</v>
      </c>
      <c r="E1698" s="248">
        <f>'Resultaat 7'!L31</f>
        <v>0</v>
      </c>
      <c r="F1698" s="138" t="s">
        <v>0</v>
      </c>
      <c r="G1698" s="247">
        <f ca="1">VLOOKUP(C1698,Financiering!$AO$7:$AS$57,5,0)*E1698</f>
        <v>0</v>
      </c>
      <c r="H1698" s="249" t="str">
        <f t="shared" si="26"/>
        <v/>
      </c>
      <c r="I1698" s="136" t="str">
        <f>'Resultaat 7'!$B$2</f>
        <v>Resultaat 7</v>
      </c>
      <c r="J1698" s="138" t="str">
        <f>Deelnemersoverzicht!$C$6</f>
        <v>[wordt door RVO ingevuld]</v>
      </c>
      <c r="K1698" s="259">
        <f>Deelnemersoverzicht!$C$9</f>
        <v>0</v>
      </c>
    </row>
    <row r="1699" spans="1:11" x14ac:dyDescent="0.2">
      <c r="A1699" s="258">
        <f>'Resultaat 7'!B32</f>
        <v>0</v>
      </c>
      <c r="B1699" s="138" t="str">
        <f>IFERROR(VLOOKUP(C1699,Deelnemersoverzicht!$C$16:$G$66,6,0),"")</f>
        <v/>
      </c>
      <c r="C1699" s="138">
        <f>'Resultaat 7'!C32</f>
        <v>0</v>
      </c>
      <c r="D1699" s="247">
        <f>'Resultaat 7'!K32</f>
        <v>0</v>
      </c>
      <c r="E1699" s="248">
        <f>'Resultaat 7'!L32</f>
        <v>0</v>
      </c>
      <c r="F1699" s="138" t="s">
        <v>0</v>
      </c>
      <c r="G1699" s="247">
        <f ca="1">VLOOKUP(C1699,Financiering!$AO$7:$AS$57,5,0)*E1699</f>
        <v>0</v>
      </c>
      <c r="H1699" s="249" t="str">
        <f t="shared" si="26"/>
        <v/>
      </c>
      <c r="I1699" s="136" t="str">
        <f>'Resultaat 7'!$B$2</f>
        <v>Resultaat 7</v>
      </c>
      <c r="J1699" s="138" t="str">
        <f>Deelnemersoverzicht!$C$6</f>
        <v>[wordt door RVO ingevuld]</v>
      </c>
      <c r="K1699" s="259">
        <f>Deelnemersoverzicht!$C$9</f>
        <v>0</v>
      </c>
    </row>
    <row r="1700" spans="1:11" x14ac:dyDescent="0.2">
      <c r="A1700" s="258">
        <f>'Resultaat 7'!B33</f>
        <v>0</v>
      </c>
      <c r="B1700" s="138" t="str">
        <f>IFERROR(VLOOKUP(C1700,Deelnemersoverzicht!$C$16:$G$66,6,0),"")</f>
        <v/>
      </c>
      <c r="C1700" s="138">
        <f>'Resultaat 7'!C33</f>
        <v>0</v>
      </c>
      <c r="D1700" s="247">
        <f>'Resultaat 7'!K33</f>
        <v>0</v>
      </c>
      <c r="E1700" s="248">
        <f>'Resultaat 7'!L33</f>
        <v>0</v>
      </c>
      <c r="F1700" s="138" t="s">
        <v>0</v>
      </c>
      <c r="G1700" s="247">
        <f ca="1">VLOOKUP(C1700,Financiering!$AO$7:$AS$57,5,0)*E1700</f>
        <v>0</v>
      </c>
      <c r="H1700" s="249" t="str">
        <f t="shared" si="26"/>
        <v/>
      </c>
      <c r="I1700" s="136" t="str">
        <f>'Resultaat 7'!$B$2</f>
        <v>Resultaat 7</v>
      </c>
      <c r="J1700" s="138" t="str">
        <f>Deelnemersoverzicht!$C$6</f>
        <v>[wordt door RVO ingevuld]</v>
      </c>
      <c r="K1700" s="259">
        <f>Deelnemersoverzicht!$C$9</f>
        <v>0</v>
      </c>
    </row>
    <row r="1701" spans="1:11" x14ac:dyDescent="0.2">
      <c r="A1701" s="258">
        <f>'Resultaat 7'!B34</f>
        <v>0</v>
      </c>
      <c r="B1701" s="138" t="str">
        <f>IFERROR(VLOOKUP(C1701,Deelnemersoverzicht!$C$16:$G$66,6,0),"")</f>
        <v/>
      </c>
      <c r="C1701" s="138">
        <f>'Resultaat 7'!C34</f>
        <v>0</v>
      </c>
      <c r="D1701" s="247">
        <f>'Resultaat 7'!K34</f>
        <v>0</v>
      </c>
      <c r="E1701" s="248">
        <f>'Resultaat 7'!L34</f>
        <v>0</v>
      </c>
      <c r="F1701" s="138" t="s">
        <v>0</v>
      </c>
      <c r="G1701" s="247">
        <f ca="1">VLOOKUP(C1701,Financiering!$AO$7:$AS$57,5,0)*E1701</f>
        <v>0</v>
      </c>
      <c r="H1701" s="249" t="str">
        <f t="shared" si="26"/>
        <v/>
      </c>
      <c r="I1701" s="136" t="str">
        <f>'Resultaat 7'!$B$2</f>
        <v>Resultaat 7</v>
      </c>
      <c r="J1701" s="138" t="str">
        <f>Deelnemersoverzicht!$C$6</f>
        <v>[wordt door RVO ingevuld]</v>
      </c>
      <c r="K1701" s="259">
        <f>Deelnemersoverzicht!$C$9</f>
        <v>0</v>
      </c>
    </row>
    <row r="1702" spans="1:11" x14ac:dyDescent="0.2">
      <c r="A1702" s="258">
        <f>'Resultaat 7'!B35</f>
        <v>0</v>
      </c>
      <c r="B1702" s="138" t="str">
        <f>IFERROR(VLOOKUP(C1702,Deelnemersoverzicht!$C$16:$G$66,6,0),"")</f>
        <v/>
      </c>
      <c r="C1702" s="138">
        <f>'Resultaat 7'!C35</f>
        <v>0</v>
      </c>
      <c r="D1702" s="247">
        <f>'Resultaat 7'!K35</f>
        <v>0</v>
      </c>
      <c r="E1702" s="248">
        <f>'Resultaat 7'!L35</f>
        <v>0</v>
      </c>
      <c r="F1702" s="138" t="s">
        <v>0</v>
      </c>
      <c r="G1702" s="247">
        <f ca="1">VLOOKUP(C1702,Financiering!$AO$7:$AS$57,5,0)*E1702</f>
        <v>0</v>
      </c>
      <c r="H1702" s="249" t="str">
        <f t="shared" si="26"/>
        <v/>
      </c>
      <c r="I1702" s="136" t="str">
        <f>'Resultaat 7'!$B$2</f>
        <v>Resultaat 7</v>
      </c>
      <c r="J1702" s="138" t="str">
        <f>Deelnemersoverzicht!$C$6</f>
        <v>[wordt door RVO ingevuld]</v>
      </c>
      <c r="K1702" s="259">
        <f>Deelnemersoverzicht!$C$9</f>
        <v>0</v>
      </c>
    </row>
    <row r="1703" spans="1:11" x14ac:dyDescent="0.2">
      <c r="A1703" s="258">
        <f>'Resultaat 7'!B36</f>
        <v>0</v>
      </c>
      <c r="B1703" s="138" t="str">
        <f>IFERROR(VLOOKUP(C1703,Deelnemersoverzicht!$C$16:$G$66,6,0),"")</f>
        <v/>
      </c>
      <c r="C1703" s="138">
        <f>'Resultaat 7'!C36</f>
        <v>0</v>
      </c>
      <c r="D1703" s="247">
        <f>'Resultaat 7'!K36</f>
        <v>0</v>
      </c>
      <c r="E1703" s="248">
        <f>'Resultaat 7'!L36</f>
        <v>0</v>
      </c>
      <c r="F1703" s="138" t="s">
        <v>0</v>
      </c>
      <c r="G1703" s="247">
        <f ca="1">VLOOKUP(C1703,Financiering!$AO$7:$AS$57,5,0)*E1703</f>
        <v>0</v>
      </c>
      <c r="H1703" s="249" t="str">
        <f t="shared" si="26"/>
        <v/>
      </c>
      <c r="I1703" s="136" t="str">
        <f>'Resultaat 7'!$B$2</f>
        <v>Resultaat 7</v>
      </c>
      <c r="J1703" s="138" t="str">
        <f>Deelnemersoverzicht!$C$6</f>
        <v>[wordt door RVO ingevuld]</v>
      </c>
      <c r="K1703" s="259">
        <f>Deelnemersoverzicht!$C$9</f>
        <v>0</v>
      </c>
    </row>
    <row r="1704" spans="1:11" x14ac:dyDescent="0.2">
      <c r="A1704" s="258">
        <f>'Resultaat 7'!B37</f>
        <v>0</v>
      </c>
      <c r="B1704" s="138" t="str">
        <f>IFERROR(VLOOKUP(C1704,Deelnemersoverzicht!$C$16:$G$66,6,0),"")</f>
        <v/>
      </c>
      <c r="C1704" s="138">
        <f>'Resultaat 7'!C37</f>
        <v>0</v>
      </c>
      <c r="D1704" s="247">
        <f>'Resultaat 7'!K37</f>
        <v>0</v>
      </c>
      <c r="E1704" s="248">
        <f>'Resultaat 7'!L37</f>
        <v>0</v>
      </c>
      <c r="F1704" s="138" t="s">
        <v>0</v>
      </c>
      <c r="G1704" s="247">
        <f ca="1">VLOOKUP(C1704,Financiering!$AO$7:$AS$57,5,0)*E1704</f>
        <v>0</v>
      </c>
      <c r="H1704" s="249" t="str">
        <f t="shared" si="26"/>
        <v/>
      </c>
      <c r="I1704" s="136" t="str">
        <f>'Resultaat 7'!$B$2</f>
        <v>Resultaat 7</v>
      </c>
      <c r="J1704" s="138" t="str">
        <f>Deelnemersoverzicht!$C$6</f>
        <v>[wordt door RVO ingevuld]</v>
      </c>
      <c r="K1704" s="259">
        <f>Deelnemersoverzicht!$C$9</f>
        <v>0</v>
      </c>
    </row>
    <row r="1705" spans="1:11" x14ac:dyDescent="0.2">
      <c r="A1705" s="258">
        <f>'Resultaat 7'!B38</f>
        <v>0</v>
      </c>
      <c r="B1705" s="138" t="str">
        <f>IFERROR(VLOOKUP(C1705,Deelnemersoverzicht!$C$16:$G$66,6,0),"")</f>
        <v/>
      </c>
      <c r="C1705" s="138">
        <f>'Resultaat 7'!C38</f>
        <v>0</v>
      </c>
      <c r="D1705" s="247">
        <f>'Resultaat 7'!K38</f>
        <v>0</v>
      </c>
      <c r="E1705" s="248">
        <f>'Resultaat 7'!L38</f>
        <v>0</v>
      </c>
      <c r="F1705" s="138" t="s">
        <v>0</v>
      </c>
      <c r="G1705" s="247">
        <f ca="1">VLOOKUP(C1705,Financiering!$AO$7:$AS$57,5,0)*E1705</f>
        <v>0</v>
      </c>
      <c r="H1705" s="249" t="str">
        <f t="shared" si="26"/>
        <v/>
      </c>
      <c r="I1705" s="136" t="str">
        <f>'Resultaat 7'!$B$2</f>
        <v>Resultaat 7</v>
      </c>
      <c r="J1705" s="138" t="str">
        <f>Deelnemersoverzicht!$C$6</f>
        <v>[wordt door RVO ingevuld]</v>
      </c>
      <c r="K1705" s="259">
        <f>Deelnemersoverzicht!$C$9</f>
        <v>0</v>
      </c>
    </row>
    <row r="1706" spans="1:11" x14ac:dyDescent="0.2">
      <c r="A1706" s="258">
        <f>'Resultaat 7'!B39</f>
        <v>0</v>
      </c>
      <c r="B1706" s="138" t="str">
        <f>IFERROR(VLOOKUP(C1706,Deelnemersoverzicht!$C$16:$G$66,6,0),"")</f>
        <v/>
      </c>
      <c r="C1706" s="138">
        <f>'Resultaat 7'!C39</f>
        <v>0</v>
      </c>
      <c r="D1706" s="247">
        <f>'Resultaat 7'!K39</f>
        <v>0</v>
      </c>
      <c r="E1706" s="248">
        <f>'Resultaat 7'!L39</f>
        <v>0</v>
      </c>
      <c r="F1706" s="138" t="s">
        <v>0</v>
      </c>
      <c r="G1706" s="247">
        <f ca="1">VLOOKUP(C1706,Financiering!$AO$7:$AS$57,5,0)*E1706</f>
        <v>0</v>
      </c>
      <c r="H1706" s="249" t="str">
        <f t="shared" si="26"/>
        <v/>
      </c>
      <c r="I1706" s="136" t="str">
        <f>'Resultaat 7'!$B$2</f>
        <v>Resultaat 7</v>
      </c>
      <c r="J1706" s="138" t="str">
        <f>Deelnemersoverzicht!$C$6</f>
        <v>[wordt door RVO ingevuld]</v>
      </c>
      <c r="K1706" s="259">
        <f>Deelnemersoverzicht!$C$9</f>
        <v>0</v>
      </c>
    </row>
    <row r="1707" spans="1:11" x14ac:dyDescent="0.2">
      <c r="A1707" s="258">
        <f>'Resultaat 7'!B40</f>
        <v>0</v>
      </c>
      <c r="B1707" s="138" t="str">
        <f>IFERROR(VLOOKUP(C1707,Deelnemersoverzicht!$C$16:$G$66,6,0),"")</f>
        <v/>
      </c>
      <c r="C1707" s="138">
        <f>'Resultaat 7'!C40</f>
        <v>0</v>
      </c>
      <c r="D1707" s="247">
        <f>'Resultaat 7'!K40</f>
        <v>0</v>
      </c>
      <c r="E1707" s="248">
        <f>'Resultaat 7'!L40</f>
        <v>0</v>
      </c>
      <c r="F1707" s="138" t="s">
        <v>0</v>
      </c>
      <c r="G1707" s="247">
        <f ca="1">VLOOKUP(C1707,Financiering!$AO$7:$AS$57,5,0)*E1707</f>
        <v>0</v>
      </c>
      <c r="H1707" s="249" t="str">
        <f t="shared" si="26"/>
        <v/>
      </c>
      <c r="I1707" s="136" t="str">
        <f>'Resultaat 7'!$B$2</f>
        <v>Resultaat 7</v>
      </c>
      <c r="J1707" s="138" t="str">
        <f>Deelnemersoverzicht!$C$6</f>
        <v>[wordt door RVO ingevuld]</v>
      </c>
      <c r="K1707" s="259">
        <f>Deelnemersoverzicht!$C$9</f>
        <v>0</v>
      </c>
    </row>
    <row r="1708" spans="1:11" x14ac:dyDescent="0.2">
      <c r="A1708" s="258">
        <f>'Resultaat 7'!B41</f>
        <v>0</v>
      </c>
      <c r="B1708" s="138" t="str">
        <f>IFERROR(VLOOKUP(C1708,Deelnemersoverzicht!$C$16:$G$66,6,0),"")</f>
        <v/>
      </c>
      <c r="C1708" s="138">
        <f>'Resultaat 7'!C41</f>
        <v>0</v>
      </c>
      <c r="D1708" s="247">
        <f>'Resultaat 7'!K41</f>
        <v>0</v>
      </c>
      <c r="E1708" s="248">
        <f>'Resultaat 7'!L41</f>
        <v>0</v>
      </c>
      <c r="F1708" s="138" t="s">
        <v>0</v>
      </c>
      <c r="G1708" s="247">
        <f ca="1">VLOOKUP(C1708,Financiering!$AO$7:$AS$57,5,0)*E1708</f>
        <v>0</v>
      </c>
      <c r="H1708" s="249" t="str">
        <f t="shared" si="26"/>
        <v/>
      </c>
      <c r="I1708" s="136" t="str">
        <f>'Resultaat 7'!$B$2</f>
        <v>Resultaat 7</v>
      </c>
      <c r="J1708" s="138" t="str">
        <f>Deelnemersoverzicht!$C$6</f>
        <v>[wordt door RVO ingevuld]</v>
      </c>
      <c r="K1708" s="259">
        <f>Deelnemersoverzicht!$C$9</f>
        <v>0</v>
      </c>
    </row>
    <row r="1709" spans="1:11" x14ac:dyDescent="0.2">
      <c r="A1709" s="258">
        <f>'Resultaat 7'!B42</f>
        <v>0</v>
      </c>
      <c r="B1709" s="138" t="str">
        <f>IFERROR(VLOOKUP(C1709,Deelnemersoverzicht!$C$16:$G$66,6,0),"")</f>
        <v/>
      </c>
      <c r="C1709" s="138">
        <f>'Resultaat 7'!C42</f>
        <v>0</v>
      </c>
      <c r="D1709" s="247">
        <f>'Resultaat 7'!K42</f>
        <v>0</v>
      </c>
      <c r="E1709" s="248">
        <f>'Resultaat 7'!L42</f>
        <v>0</v>
      </c>
      <c r="F1709" s="138" t="s">
        <v>0</v>
      </c>
      <c r="G1709" s="247">
        <f ca="1">VLOOKUP(C1709,Financiering!$AO$7:$AS$57,5,0)*E1709</f>
        <v>0</v>
      </c>
      <c r="H1709" s="249" t="str">
        <f t="shared" si="26"/>
        <v/>
      </c>
      <c r="I1709" s="136" t="str">
        <f>'Resultaat 7'!$B$2</f>
        <v>Resultaat 7</v>
      </c>
      <c r="J1709" s="138" t="str">
        <f>Deelnemersoverzicht!$C$6</f>
        <v>[wordt door RVO ingevuld]</v>
      </c>
      <c r="K1709" s="259">
        <f>Deelnemersoverzicht!$C$9</f>
        <v>0</v>
      </c>
    </row>
    <row r="1710" spans="1:11" x14ac:dyDescent="0.2">
      <c r="A1710" s="258">
        <f>'Resultaat 7'!B43</f>
        <v>0</v>
      </c>
      <c r="B1710" s="138" t="str">
        <f>IFERROR(VLOOKUP(C1710,Deelnemersoverzicht!$C$16:$G$66,6,0),"")</f>
        <v/>
      </c>
      <c r="C1710" s="138">
        <f>'Resultaat 7'!C43</f>
        <v>0</v>
      </c>
      <c r="D1710" s="247">
        <f>'Resultaat 7'!K43</f>
        <v>0</v>
      </c>
      <c r="E1710" s="248">
        <f>'Resultaat 7'!L43</f>
        <v>0</v>
      </c>
      <c r="F1710" s="138" t="s">
        <v>0</v>
      </c>
      <c r="G1710" s="247">
        <f ca="1">VLOOKUP(C1710,Financiering!$AO$7:$AS$57,5,0)*E1710</f>
        <v>0</v>
      </c>
      <c r="H1710" s="249" t="str">
        <f t="shared" si="26"/>
        <v/>
      </c>
      <c r="I1710" s="136" t="str">
        <f>'Resultaat 7'!$B$2</f>
        <v>Resultaat 7</v>
      </c>
      <c r="J1710" s="138" t="str">
        <f>Deelnemersoverzicht!$C$6</f>
        <v>[wordt door RVO ingevuld]</v>
      </c>
      <c r="K1710" s="259">
        <f>Deelnemersoverzicht!$C$9</f>
        <v>0</v>
      </c>
    </row>
    <row r="1711" spans="1:11" x14ac:dyDescent="0.2">
      <c r="A1711" s="258">
        <f>'Resultaat 7'!B44</f>
        <v>0</v>
      </c>
      <c r="B1711" s="138" t="str">
        <f>IFERROR(VLOOKUP(C1711,Deelnemersoverzicht!$C$16:$G$66,6,0),"")</f>
        <v/>
      </c>
      <c r="C1711" s="138">
        <f>'Resultaat 7'!C44</f>
        <v>0</v>
      </c>
      <c r="D1711" s="247">
        <f>'Resultaat 7'!K44</f>
        <v>0</v>
      </c>
      <c r="E1711" s="248">
        <f>'Resultaat 7'!L44</f>
        <v>0</v>
      </c>
      <c r="F1711" s="138" t="s">
        <v>0</v>
      </c>
      <c r="G1711" s="247">
        <f ca="1">VLOOKUP(C1711,Financiering!$AO$7:$AS$57,5,0)*E1711</f>
        <v>0</v>
      </c>
      <c r="H1711" s="249" t="str">
        <f t="shared" si="26"/>
        <v/>
      </c>
      <c r="I1711" s="136" t="str">
        <f>'Resultaat 7'!$B$2</f>
        <v>Resultaat 7</v>
      </c>
      <c r="J1711" s="138" t="str">
        <f>Deelnemersoverzicht!$C$6</f>
        <v>[wordt door RVO ingevuld]</v>
      </c>
      <c r="K1711" s="259">
        <f>Deelnemersoverzicht!$C$9</f>
        <v>0</v>
      </c>
    </row>
    <row r="1712" spans="1:11" x14ac:dyDescent="0.2">
      <c r="A1712" s="258">
        <f>'Resultaat 7'!B45</f>
        <v>0</v>
      </c>
      <c r="B1712" s="138" t="str">
        <f>IFERROR(VLOOKUP(C1712,Deelnemersoverzicht!$C$16:$G$66,6,0),"")</f>
        <v/>
      </c>
      <c r="C1712" s="138">
        <f>'Resultaat 7'!C45</f>
        <v>0</v>
      </c>
      <c r="D1712" s="247">
        <f>'Resultaat 7'!K45</f>
        <v>0</v>
      </c>
      <c r="E1712" s="248">
        <f>'Resultaat 7'!L45</f>
        <v>0</v>
      </c>
      <c r="F1712" s="138" t="s">
        <v>0</v>
      </c>
      <c r="G1712" s="247">
        <f ca="1">VLOOKUP(C1712,Financiering!$AO$7:$AS$57,5,0)*E1712</f>
        <v>0</v>
      </c>
      <c r="H1712" s="249" t="str">
        <f t="shared" si="26"/>
        <v/>
      </c>
      <c r="I1712" s="136" t="str">
        <f>'Resultaat 7'!$B$2</f>
        <v>Resultaat 7</v>
      </c>
      <c r="J1712" s="138" t="str">
        <f>Deelnemersoverzicht!$C$6</f>
        <v>[wordt door RVO ingevuld]</v>
      </c>
      <c r="K1712" s="259">
        <f>Deelnemersoverzicht!$C$9</f>
        <v>0</v>
      </c>
    </row>
    <row r="1713" spans="1:11" x14ac:dyDescent="0.2">
      <c r="A1713" s="258">
        <f>'Resultaat 7'!B46</f>
        <v>0</v>
      </c>
      <c r="B1713" s="138" t="str">
        <f>IFERROR(VLOOKUP(C1713,Deelnemersoverzicht!$C$16:$G$66,6,0),"")</f>
        <v/>
      </c>
      <c r="C1713" s="138">
        <f>'Resultaat 7'!C46</f>
        <v>0</v>
      </c>
      <c r="D1713" s="247">
        <f>'Resultaat 7'!K46</f>
        <v>0</v>
      </c>
      <c r="E1713" s="248">
        <f>'Resultaat 7'!L46</f>
        <v>0</v>
      </c>
      <c r="F1713" s="138" t="s">
        <v>0</v>
      </c>
      <c r="G1713" s="247">
        <f ca="1">VLOOKUP(C1713,Financiering!$AO$7:$AS$57,5,0)*E1713</f>
        <v>0</v>
      </c>
      <c r="H1713" s="249" t="str">
        <f t="shared" si="26"/>
        <v/>
      </c>
      <c r="I1713" s="136" t="str">
        <f>'Resultaat 7'!$B$2</f>
        <v>Resultaat 7</v>
      </c>
      <c r="J1713" s="138" t="str">
        <f>Deelnemersoverzicht!$C$6</f>
        <v>[wordt door RVO ingevuld]</v>
      </c>
      <c r="K1713" s="259">
        <f>Deelnemersoverzicht!$C$9</f>
        <v>0</v>
      </c>
    </row>
    <row r="1714" spans="1:11" x14ac:dyDescent="0.2">
      <c r="A1714" s="258">
        <f>'Resultaat 7'!B47</f>
        <v>0</v>
      </c>
      <c r="B1714" s="138" t="str">
        <f>IFERROR(VLOOKUP(C1714,Deelnemersoverzicht!$C$16:$G$66,6,0),"")</f>
        <v/>
      </c>
      <c r="C1714" s="138">
        <f>'Resultaat 7'!C47</f>
        <v>0</v>
      </c>
      <c r="D1714" s="247">
        <f>'Resultaat 7'!K47</f>
        <v>0</v>
      </c>
      <c r="E1714" s="248">
        <f>'Resultaat 7'!L47</f>
        <v>0</v>
      </c>
      <c r="F1714" s="138" t="s">
        <v>0</v>
      </c>
      <c r="G1714" s="247">
        <f ca="1">VLOOKUP(C1714,Financiering!$AO$7:$AS$57,5,0)*E1714</f>
        <v>0</v>
      </c>
      <c r="H1714" s="249" t="str">
        <f t="shared" si="26"/>
        <v/>
      </c>
      <c r="I1714" s="136" t="str">
        <f>'Resultaat 7'!$B$2</f>
        <v>Resultaat 7</v>
      </c>
      <c r="J1714" s="138" t="str">
        <f>Deelnemersoverzicht!$C$6</f>
        <v>[wordt door RVO ingevuld]</v>
      </c>
      <c r="K1714" s="259">
        <f>Deelnemersoverzicht!$C$9</f>
        <v>0</v>
      </c>
    </row>
    <row r="1715" spans="1:11" x14ac:dyDescent="0.2">
      <c r="A1715" s="258">
        <f>'Resultaat 7'!B48</f>
        <v>0</v>
      </c>
      <c r="B1715" s="138" t="str">
        <f>IFERROR(VLOOKUP(C1715,Deelnemersoverzicht!$C$16:$G$66,6,0),"")</f>
        <v/>
      </c>
      <c r="C1715" s="138">
        <f>'Resultaat 7'!C48</f>
        <v>0</v>
      </c>
      <c r="D1715" s="247">
        <f>'Resultaat 7'!K48</f>
        <v>0</v>
      </c>
      <c r="E1715" s="248">
        <f>'Resultaat 7'!L48</f>
        <v>0</v>
      </c>
      <c r="F1715" s="138" t="s">
        <v>0</v>
      </c>
      <c r="G1715" s="247">
        <f ca="1">VLOOKUP(C1715,Financiering!$AO$7:$AS$57,5,0)*E1715</f>
        <v>0</v>
      </c>
      <c r="H1715" s="249" t="str">
        <f t="shared" si="26"/>
        <v/>
      </c>
      <c r="I1715" s="136" t="str">
        <f>'Resultaat 7'!$B$2</f>
        <v>Resultaat 7</v>
      </c>
      <c r="J1715" s="138" t="str">
        <f>Deelnemersoverzicht!$C$6</f>
        <v>[wordt door RVO ingevuld]</v>
      </c>
      <c r="K1715" s="259">
        <f>Deelnemersoverzicht!$C$9</f>
        <v>0</v>
      </c>
    </row>
    <row r="1716" spans="1:11" x14ac:dyDescent="0.2">
      <c r="A1716" s="258">
        <f>'Resultaat 7'!B49</f>
        <v>0</v>
      </c>
      <c r="B1716" s="138" t="str">
        <f>IFERROR(VLOOKUP(C1716,Deelnemersoverzicht!$C$16:$G$66,6,0),"")</f>
        <v/>
      </c>
      <c r="C1716" s="138">
        <f>'Resultaat 7'!C49</f>
        <v>0</v>
      </c>
      <c r="D1716" s="247">
        <f>'Resultaat 7'!K49</f>
        <v>0</v>
      </c>
      <c r="E1716" s="248">
        <f>'Resultaat 7'!L49</f>
        <v>0</v>
      </c>
      <c r="F1716" s="138" t="s">
        <v>0</v>
      </c>
      <c r="G1716" s="247">
        <f ca="1">VLOOKUP(C1716,Financiering!$AO$7:$AS$57,5,0)*E1716</f>
        <v>0</v>
      </c>
      <c r="H1716" s="249" t="str">
        <f t="shared" si="26"/>
        <v/>
      </c>
      <c r="I1716" s="136" t="str">
        <f>'Resultaat 7'!$B$2</f>
        <v>Resultaat 7</v>
      </c>
      <c r="J1716" s="138" t="str">
        <f>Deelnemersoverzicht!$C$6</f>
        <v>[wordt door RVO ingevuld]</v>
      </c>
      <c r="K1716" s="259">
        <f>Deelnemersoverzicht!$C$9</f>
        <v>0</v>
      </c>
    </row>
    <row r="1717" spans="1:11" x14ac:dyDescent="0.2">
      <c r="A1717" s="258">
        <f>'Resultaat 7'!B50</f>
        <v>0</v>
      </c>
      <c r="B1717" s="138" t="str">
        <f>IFERROR(VLOOKUP(C1717,Deelnemersoverzicht!$C$16:$G$66,6,0),"")</f>
        <v/>
      </c>
      <c r="C1717" s="138">
        <f>'Resultaat 7'!C50</f>
        <v>0</v>
      </c>
      <c r="D1717" s="247">
        <f>'Resultaat 7'!K50</f>
        <v>0</v>
      </c>
      <c r="E1717" s="248">
        <f>'Resultaat 7'!L50</f>
        <v>0</v>
      </c>
      <c r="F1717" s="138" t="s">
        <v>0</v>
      </c>
      <c r="G1717" s="247">
        <f ca="1">VLOOKUP(C1717,Financiering!$AO$7:$AS$57,5,0)*E1717</f>
        <v>0</v>
      </c>
      <c r="H1717" s="249" t="str">
        <f t="shared" si="26"/>
        <v/>
      </c>
      <c r="I1717" s="136" t="str">
        <f>'Resultaat 7'!$B$2</f>
        <v>Resultaat 7</v>
      </c>
      <c r="J1717" s="138" t="str">
        <f>Deelnemersoverzicht!$C$6</f>
        <v>[wordt door RVO ingevuld]</v>
      </c>
      <c r="K1717" s="259">
        <f>Deelnemersoverzicht!$C$9</f>
        <v>0</v>
      </c>
    </row>
    <row r="1718" spans="1:11" x14ac:dyDescent="0.2">
      <c r="A1718" s="258">
        <f>'Resultaat 7'!B51</f>
        <v>0</v>
      </c>
      <c r="B1718" s="138" t="str">
        <f>IFERROR(VLOOKUP(C1718,Deelnemersoverzicht!$C$16:$G$66,6,0),"")</f>
        <v/>
      </c>
      <c r="C1718" s="138">
        <f>'Resultaat 7'!C51</f>
        <v>0</v>
      </c>
      <c r="D1718" s="247">
        <f>'Resultaat 7'!K51</f>
        <v>0</v>
      </c>
      <c r="E1718" s="248">
        <f>'Resultaat 7'!L51</f>
        <v>0</v>
      </c>
      <c r="F1718" s="138" t="s">
        <v>0</v>
      </c>
      <c r="G1718" s="247">
        <f ca="1">VLOOKUP(C1718,Financiering!$AO$7:$AS$57,5,0)*E1718</f>
        <v>0</v>
      </c>
      <c r="H1718" s="249" t="str">
        <f t="shared" si="26"/>
        <v/>
      </c>
      <c r="I1718" s="136" t="str">
        <f>'Resultaat 7'!$B$2</f>
        <v>Resultaat 7</v>
      </c>
      <c r="J1718" s="138" t="str">
        <f>Deelnemersoverzicht!$C$6</f>
        <v>[wordt door RVO ingevuld]</v>
      </c>
      <c r="K1718" s="259">
        <f>Deelnemersoverzicht!$C$9</f>
        <v>0</v>
      </c>
    </row>
    <row r="1719" spans="1:11" x14ac:dyDescent="0.2">
      <c r="A1719" s="258">
        <f>'Resultaat 7'!B52</f>
        <v>0</v>
      </c>
      <c r="B1719" s="138" t="str">
        <f>IFERROR(VLOOKUP(C1719,Deelnemersoverzicht!$C$16:$G$66,6,0),"")</f>
        <v/>
      </c>
      <c r="C1719" s="138">
        <f>'Resultaat 7'!C52</f>
        <v>0</v>
      </c>
      <c r="D1719" s="247">
        <f>'Resultaat 7'!K52</f>
        <v>0</v>
      </c>
      <c r="E1719" s="248">
        <f>'Resultaat 7'!L52</f>
        <v>0</v>
      </c>
      <c r="F1719" s="138" t="s">
        <v>0</v>
      </c>
      <c r="G1719" s="247">
        <f ca="1">VLOOKUP(C1719,Financiering!$AO$7:$AS$57,5,0)*E1719</f>
        <v>0</v>
      </c>
      <c r="H1719" s="249" t="str">
        <f t="shared" si="26"/>
        <v/>
      </c>
      <c r="I1719" s="136" t="str">
        <f>'Resultaat 7'!$B$2</f>
        <v>Resultaat 7</v>
      </c>
      <c r="J1719" s="138" t="str">
        <f>Deelnemersoverzicht!$C$6</f>
        <v>[wordt door RVO ingevuld]</v>
      </c>
      <c r="K1719" s="259">
        <f>Deelnemersoverzicht!$C$9</f>
        <v>0</v>
      </c>
    </row>
    <row r="1720" spans="1:11" x14ac:dyDescent="0.2">
      <c r="A1720" s="258">
        <f>'Resultaat 7'!B53</f>
        <v>0</v>
      </c>
      <c r="B1720" s="138" t="str">
        <f>IFERROR(VLOOKUP(C1720,Deelnemersoverzicht!$C$16:$G$66,6,0),"")</f>
        <v/>
      </c>
      <c r="C1720" s="138">
        <f>'Resultaat 7'!C53</f>
        <v>0</v>
      </c>
      <c r="D1720" s="247">
        <f>'Resultaat 7'!K53</f>
        <v>0</v>
      </c>
      <c r="E1720" s="248">
        <f>'Resultaat 7'!L53</f>
        <v>0</v>
      </c>
      <c r="F1720" s="138" t="s">
        <v>0</v>
      </c>
      <c r="G1720" s="247">
        <f ca="1">VLOOKUP(C1720,Financiering!$AO$7:$AS$57,5,0)*E1720</f>
        <v>0</v>
      </c>
      <c r="H1720" s="249" t="str">
        <f t="shared" si="26"/>
        <v/>
      </c>
      <c r="I1720" s="136" t="str">
        <f>'Resultaat 7'!$B$2</f>
        <v>Resultaat 7</v>
      </c>
      <c r="J1720" s="138" t="str">
        <f>Deelnemersoverzicht!$C$6</f>
        <v>[wordt door RVO ingevuld]</v>
      </c>
      <c r="K1720" s="259">
        <f>Deelnemersoverzicht!$C$9</f>
        <v>0</v>
      </c>
    </row>
    <row r="1721" spans="1:11" x14ac:dyDescent="0.2">
      <c r="A1721" s="258">
        <f>'Resultaat 7'!B54</f>
        <v>0</v>
      </c>
      <c r="B1721" s="138" t="str">
        <f>IFERROR(VLOOKUP(C1721,Deelnemersoverzicht!$C$16:$G$66,6,0),"")</f>
        <v/>
      </c>
      <c r="C1721" s="138">
        <f>'Resultaat 7'!C54</f>
        <v>0</v>
      </c>
      <c r="D1721" s="247">
        <f>'Resultaat 7'!K54</f>
        <v>0</v>
      </c>
      <c r="E1721" s="248">
        <f>'Resultaat 7'!L54</f>
        <v>0</v>
      </c>
      <c r="F1721" s="138" t="s">
        <v>0</v>
      </c>
      <c r="G1721" s="247">
        <f ca="1">VLOOKUP(C1721,Financiering!$AO$7:$AS$57,5,0)*E1721</f>
        <v>0</v>
      </c>
      <c r="H1721" s="249" t="str">
        <f t="shared" si="26"/>
        <v/>
      </c>
      <c r="I1721" s="136" t="str">
        <f>'Resultaat 7'!$B$2</f>
        <v>Resultaat 7</v>
      </c>
      <c r="J1721" s="138" t="str">
        <f>Deelnemersoverzicht!$C$6</f>
        <v>[wordt door RVO ingevuld]</v>
      </c>
      <c r="K1721" s="259">
        <f>Deelnemersoverzicht!$C$9</f>
        <v>0</v>
      </c>
    </row>
    <row r="1722" spans="1:11" x14ac:dyDescent="0.2">
      <c r="A1722" s="258">
        <f>'Resultaat 7'!B55</f>
        <v>0</v>
      </c>
      <c r="B1722" s="138" t="str">
        <f>IFERROR(VLOOKUP(C1722,Deelnemersoverzicht!$C$16:$G$66,6,0),"")</f>
        <v/>
      </c>
      <c r="C1722" s="138">
        <f>'Resultaat 7'!C55</f>
        <v>0</v>
      </c>
      <c r="D1722" s="247">
        <f>'Resultaat 7'!K55</f>
        <v>0</v>
      </c>
      <c r="E1722" s="248">
        <f>'Resultaat 7'!L55</f>
        <v>0</v>
      </c>
      <c r="F1722" s="138" t="s">
        <v>0</v>
      </c>
      <c r="G1722" s="247">
        <f ca="1">VLOOKUP(C1722,Financiering!$AO$7:$AS$57,5,0)*E1722</f>
        <v>0</v>
      </c>
      <c r="H1722" s="249" t="str">
        <f t="shared" si="26"/>
        <v/>
      </c>
      <c r="I1722" s="136" t="str">
        <f>'Resultaat 7'!$B$2</f>
        <v>Resultaat 7</v>
      </c>
      <c r="J1722" s="138" t="str">
        <f>Deelnemersoverzicht!$C$6</f>
        <v>[wordt door RVO ingevuld]</v>
      </c>
      <c r="K1722" s="259">
        <f>Deelnemersoverzicht!$C$9</f>
        <v>0</v>
      </c>
    </row>
    <row r="1723" spans="1:11" x14ac:dyDescent="0.2">
      <c r="A1723" s="258">
        <f>'Resultaat 7'!B56</f>
        <v>0</v>
      </c>
      <c r="B1723" s="138" t="str">
        <f>IFERROR(VLOOKUP(C1723,Deelnemersoverzicht!$C$16:$G$66,6,0),"")</f>
        <v/>
      </c>
      <c r="C1723" s="138">
        <f>'Resultaat 7'!C56</f>
        <v>0</v>
      </c>
      <c r="D1723" s="247">
        <f>'Resultaat 7'!K56</f>
        <v>0</v>
      </c>
      <c r="E1723" s="248">
        <f>'Resultaat 7'!L56</f>
        <v>0</v>
      </c>
      <c r="F1723" s="138" t="s">
        <v>0</v>
      </c>
      <c r="G1723" s="247">
        <f ca="1">VLOOKUP(C1723,Financiering!$AO$7:$AS$57,5,0)*E1723</f>
        <v>0</v>
      </c>
      <c r="H1723" s="249" t="str">
        <f t="shared" si="26"/>
        <v/>
      </c>
      <c r="I1723" s="136" t="str">
        <f>'Resultaat 7'!$B$2</f>
        <v>Resultaat 7</v>
      </c>
      <c r="J1723" s="138" t="str">
        <f>Deelnemersoverzicht!$C$6</f>
        <v>[wordt door RVO ingevuld]</v>
      </c>
      <c r="K1723" s="259">
        <f>Deelnemersoverzicht!$C$9</f>
        <v>0</v>
      </c>
    </row>
    <row r="1724" spans="1:11" x14ac:dyDescent="0.2">
      <c r="A1724" s="258">
        <f>'Resultaat 7'!B57</f>
        <v>0</v>
      </c>
      <c r="B1724" s="138" t="str">
        <f>IFERROR(VLOOKUP(C1724,Deelnemersoverzicht!$C$16:$G$66,6,0),"")</f>
        <v/>
      </c>
      <c r="C1724" s="138">
        <f>'Resultaat 7'!C57</f>
        <v>0</v>
      </c>
      <c r="D1724" s="247">
        <f>'Resultaat 7'!K57</f>
        <v>0</v>
      </c>
      <c r="E1724" s="248">
        <f>'Resultaat 7'!L57</f>
        <v>0</v>
      </c>
      <c r="F1724" s="138" t="s">
        <v>0</v>
      </c>
      <c r="G1724" s="247">
        <f ca="1">VLOOKUP(C1724,Financiering!$AO$7:$AS$57,5,0)*E1724</f>
        <v>0</v>
      </c>
      <c r="H1724" s="249" t="str">
        <f t="shared" si="26"/>
        <v/>
      </c>
      <c r="I1724" s="136" t="str">
        <f>'Resultaat 7'!$B$2</f>
        <v>Resultaat 7</v>
      </c>
      <c r="J1724" s="138" t="str">
        <f>Deelnemersoverzicht!$C$6</f>
        <v>[wordt door RVO ingevuld]</v>
      </c>
      <c r="K1724" s="259">
        <f>Deelnemersoverzicht!$C$9</f>
        <v>0</v>
      </c>
    </row>
    <row r="1725" spans="1:11" x14ac:dyDescent="0.2">
      <c r="A1725" s="258">
        <f>'Resultaat 7'!B58</f>
        <v>0</v>
      </c>
      <c r="B1725" s="138" t="str">
        <f>IFERROR(VLOOKUP(C1725,Deelnemersoverzicht!$C$16:$G$66,6,0),"")</f>
        <v/>
      </c>
      <c r="C1725" s="138">
        <f>'Resultaat 7'!C58</f>
        <v>0</v>
      </c>
      <c r="D1725" s="247">
        <f>'Resultaat 7'!K58</f>
        <v>0</v>
      </c>
      <c r="E1725" s="248">
        <f>'Resultaat 7'!L58</f>
        <v>0</v>
      </c>
      <c r="F1725" s="138" t="s">
        <v>0</v>
      </c>
      <c r="G1725" s="247">
        <f ca="1">VLOOKUP(C1725,Financiering!$AO$7:$AS$57,5,0)*E1725</f>
        <v>0</v>
      </c>
      <c r="H1725" s="249" t="str">
        <f t="shared" si="26"/>
        <v/>
      </c>
      <c r="I1725" s="136" t="str">
        <f>'Resultaat 7'!$B$2</f>
        <v>Resultaat 7</v>
      </c>
      <c r="J1725" s="138" t="str">
        <f>Deelnemersoverzicht!$C$6</f>
        <v>[wordt door RVO ingevuld]</v>
      </c>
      <c r="K1725" s="259">
        <f>Deelnemersoverzicht!$C$9</f>
        <v>0</v>
      </c>
    </row>
    <row r="1726" spans="1:11" x14ac:dyDescent="0.2">
      <c r="A1726" s="258">
        <f>'Resultaat 7'!B59</f>
        <v>0</v>
      </c>
      <c r="B1726" s="138" t="str">
        <f>IFERROR(VLOOKUP(C1726,Deelnemersoverzicht!$C$16:$G$66,6,0),"")</f>
        <v/>
      </c>
      <c r="C1726" s="138">
        <f>'Resultaat 7'!C59</f>
        <v>0</v>
      </c>
      <c r="D1726" s="247">
        <f>'Resultaat 7'!K59</f>
        <v>0</v>
      </c>
      <c r="E1726" s="248">
        <f>'Resultaat 7'!L59</f>
        <v>0</v>
      </c>
      <c r="F1726" s="138" t="s">
        <v>0</v>
      </c>
      <c r="G1726" s="247">
        <f ca="1">VLOOKUP(C1726,Financiering!$AO$7:$AS$57,5,0)*E1726</f>
        <v>0</v>
      </c>
      <c r="H1726" s="249" t="str">
        <f t="shared" si="26"/>
        <v/>
      </c>
      <c r="I1726" s="136" t="str">
        <f>'Resultaat 7'!$B$2</f>
        <v>Resultaat 7</v>
      </c>
      <c r="J1726" s="138" t="str">
        <f>Deelnemersoverzicht!$C$6</f>
        <v>[wordt door RVO ingevuld]</v>
      </c>
      <c r="K1726" s="259">
        <f>Deelnemersoverzicht!$C$9</f>
        <v>0</v>
      </c>
    </row>
    <row r="1727" spans="1:11" x14ac:dyDescent="0.2">
      <c r="A1727" s="258">
        <f>'Resultaat 7'!B60</f>
        <v>0</v>
      </c>
      <c r="B1727" s="138" t="str">
        <f>IFERROR(VLOOKUP(C1727,Deelnemersoverzicht!$C$16:$G$66,6,0),"")</f>
        <v/>
      </c>
      <c r="C1727" s="138">
        <f>'Resultaat 7'!C60</f>
        <v>0</v>
      </c>
      <c r="D1727" s="247">
        <f>'Resultaat 7'!K60</f>
        <v>0</v>
      </c>
      <c r="E1727" s="248">
        <f>'Resultaat 7'!L60</f>
        <v>0</v>
      </c>
      <c r="F1727" s="138" t="s">
        <v>0</v>
      </c>
      <c r="G1727" s="247">
        <f ca="1">VLOOKUP(C1727,Financiering!$AO$7:$AS$57,5,0)*E1727</f>
        <v>0</v>
      </c>
      <c r="H1727" s="249" t="str">
        <f t="shared" si="26"/>
        <v/>
      </c>
      <c r="I1727" s="136" t="str">
        <f>'Resultaat 7'!$B$2</f>
        <v>Resultaat 7</v>
      </c>
      <c r="J1727" s="138" t="str">
        <f>Deelnemersoverzicht!$C$6</f>
        <v>[wordt door RVO ingevuld]</v>
      </c>
      <c r="K1727" s="259">
        <f>Deelnemersoverzicht!$C$9</f>
        <v>0</v>
      </c>
    </row>
    <row r="1728" spans="1:11" x14ac:dyDescent="0.2">
      <c r="A1728" s="258">
        <f>'Resultaat 7'!B61</f>
        <v>0</v>
      </c>
      <c r="B1728" s="138" t="str">
        <f>IFERROR(VLOOKUP(C1728,Deelnemersoverzicht!$C$16:$G$66,6,0),"")</f>
        <v/>
      </c>
      <c r="C1728" s="138">
        <f>'Resultaat 7'!C61</f>
        <v>0</v>
      </c>
      <c r="D1728" s="247">
        <f>'Resultaat 7'!K61</f>
        <v>0</v>
      </c>
      <c r="E1728" s="248">
        <f>'Resultaat 7'!L61</f>
        <v>0</v>
      </c>
      <c r="F1728" s="138" t="s">
        <v>0</v>
      </c>
      <c r="G1728" s="247">
        <f ca="1">VLOOKUP(C1728,Financiering!$AO$7:$AS$57,5,0)*E1728</f>
        <v>0</v>
      </c>
      <c r="H1728" s="249" t="str">
        <f t="shared" si="26"/>
        <v/>
      </c>
      <c r="I1728" s="136" t="str">
        <f>'Resultaat 7'!$B$2</f>
        <v>Resultaat 7</v>
      </c>
      <c r="J1728" s="138" t="str">
        <f>Deelnemersoverzicht!$C$6</f>
        <v>[wordt door RVO ingevuld]</v>
      </c>
      <c r="K1728" s="259">
        <f>Deelnemersoverzicht!$C$9</f>
        <v>0</v>
      </c>
    </row>
    <row r="1729" spans="1:11" x14ac:dyDescent="0.2">
      <c r="A1729" s="258">
        <f>'Resultaat 7'!B62</f>
        <v>0</v>
      </c>
      <c r="B1729" s="138" t="str">
        <f>IFERROR(VLOOKUP(C1729,Deelnemersoverzicht!$C$16:$G$66,6,0),"")</f>
        <v/>
      </c>
      <c r="C1729" s="138">
        <f>'Resultaat 7'!C62</f>
        <v>0</v>
      </c>
      <c r="D1729" s="247">
        <f>'Resultaat 7'!K62</f>
        <v>0</v>
      </c>
      <c r="E1729" s="248">
        <f>'Resultaat 7'!L62</f>
        <v>0</v>
      </c>
      <c r="F1729" s="138" t="s">
        <v>0</v>
      </c>
      <c r="G1729" s="247">
        <f ca="1">VLOOKUP(C1729,Financiering!$AO$7:$AS$57,5,0)*E1729</f>
        <v>0</v>
      </c>
      <c r="H1729" s="249" t="str">
        <f t="shared" si="26"/>
        <v/>
      </c>
      <c r="I1729" s="136" t="str">
        <f>'Resultaat 7'!$B$2</f>
        <v>Resultaat 7</v>
      </c>
      <c r="J1729" s="138" t="str">
        <f>Deelnemersoverzicht!$C$6</f>
        <v>[wordt door RVO ingevuld]</v>
      </c>
      <c r="K1729" s="259">
        <f>Deelnemersoverzicht!$C$9</f>
        <v>0</v>
      </c>
    </row>
    <row r="1730" spans="1:11" x14ac:dyDescent="0.2">
      <c r="A1730" s="258">
        <f>'Resultaat 7'!B63</f>
        <v>0</v>
      </c>
      <c r="B1730" s="138" t="str">
        <f>IFERROR(VLOOKUP(C1730,Deelnemersoverzicht!$C$16:$G$66,6,0),"")</f>
        <v/>
      </c>
      <c r="C1730" s="138">
        <f>'Resultaat 7'!C63</f>
        <v>0</v>
      </c>
      <c r="D1730" s="247">
        <f>'Resultaat 7'!K63</f>
        <v>0</v>
      </c>
      <c r="E1730" s="248">
        <f>'Resultaat 7'!L63</f>
        <v>0</v>
      </c>
      <c r="F1730" s="138" t="s">
        <v>0</v>
      </c>
      <c r="G1730" s="247">
        <f ca="1">VLOOKUP(C1730,Financiering!$AO$7:$AS$57,5,0)*E1730</f>
        <v>0</v>
      </c>
      <c r="H1730" s="249" t="str">
        <f t="shared" ref="H1730:H1793" si="27">IFERROR((HLOOKUP(D1730,$O$1:$R$52,VLOOKUP(C1730,$M$2:$R$52,2,0)+1,0)*E1730),"")</f>
        <v/>
      </c>
      <c r="I1730" s="136" t="str">
        <f>'Resultaat 7'!$B$2</f>
        <v>Resultaat 7</v>
      </c>
      <c r="J1730" s="138" t="str">
        <f>Deelnemersoverzicht!$C$6</f>
        <v>[wordt door RVO ingevuld]</v>
      </c>
      <c r="K1730" s="259">
        <f>Deelnemersoverzicht!$C$9</f>
        <v>0</v>
      </c>
    </row>
    <row r="1731" spans="1:11" x14ac:dyDescent="0.2">
      <c r="A1731" s="258">
        <f>'Resultaat 7'!B64</f>
        <v>0</v>
      </c>
      <c r="B1731" s="138" t="str">
        <f>IFERROR(VLOOKUP(C1731,Deelnemersoverzicht!$C$16:$G$66,6,0),"")</f>
        <v/>
      </c>
      <c r="C1731" s="138">
        <f>'Resultaat 7'!C64</f>
        <v>0</v>
      </c>
      <c r="D1731" s="247">
        <f>'Resultaat 7'!K64</f>
        <v>0</v>
      </c>
      <c r="E1731" s="248">
        <f>'Resultaat 7'!L64</f>
        <v>0</v>
      </c>
      <c r="F1731" s="138" t="s">
        <v>0</v>
      </c>
      <c r="G1731" s="247">
        <f ca="1">VLOOKUP(C1731,Financiering!$AO$7:$AS$57,5,0)*E1731</f>
        <v>0</v>
      </c>
      <c r="H1731" s="249" t="str">
        <f t="shared" si="27"/>
        <v/>
      </c>
      <c r="I1731" s="136" t="str">
        <f>'Resultaat 7'!$B$2</f>
        <v>Resultaat 7</v>
      </c>
      <c r="J1731" s="138" t="str">
        <f>Deelnemersoverzicht!$C$6</f>
        <v>[wordt door RVO ingevuld]</v>
      </c>
      <c r="K1731" s="259">
        <f>Deelnemersoverzicht!$C$9</f>
        <v>0</v>
      </c>
    </row>
    <row r="1732" spans="1:11" x14ac:dyDescent="0.2">
      <c r="A1732" s="258">
        <f>'Resultaat 7'!B65</f>
        <v>0</v>
      </c>
      <c r="B1732" s="138" t="str">
        <f>IFERROR(VLOOKUP(C1732,Deelnemersoverzicht!$C$16:$G$66,6,0),"")</f>
        <v/>
      </c>
      <c r="C1732" s="138">
        <f>'Resultaat 7'!C65</f>
        <v>0</v>
      </c>
      <c r="D1732" s="247">
        <f>'Resultaat 7'!K65</f>
        <v>0</v>
      </c>
      <c r="E1732" s="248">
        <f>'Resultaat 7'!L65</f>
        <v>0</v>
      </c>
      <c r="F1732" s="138" t="s">
        <v>0</v>
      </c>
      <c r="G1732" s="247">
        <f ca="1">VLOOKUP(C1732,Financiering!$AO$7:$AS$57,5,0)*E1732</f>
        <v>0</v>
      </c>
      <c r="H1732" s="249" t="str">
        <f t="shared" si="27"/>
        <v/>
      </c>
      <c r="I1732" s="136" t="str">
        <f>'Resultaat 7'!$B$2</f>
        <v>Resultaat 7</v>
      </c>
      <c r="J1732" s="138" t="str">
        <f>Deelnemersoverzicht!$C$6</f>
        <v>[wordt door RVO ingevuld]</v>
      </c>
      <c r="K1732" s="259">
        <f>Deelnemersoverzicht!$C$9</f>
        <v>0</v>
      </c>
    </row>
    <row r="1733" spans="1:11" x14ac:dyDescent="0.2">
      <c r="A1733" s="258">
        <f>'Resultaat 7'!B66</f>
        <v>0</v>
      </c>
      <c r="B1733" s="138" t="str">
        <f>IFERROR(VLOOKUP(C1733,Deelnemersoverzicht!$C$16:$G$66,6,0),"")</f>
        <v/>
      </c>
      <c r="C1733" s="138">
        <f>'Resultaat 7'!C66</f>
        <v>0</v>
      </c>
      <c r="D1733" s="247">
        <f>'Resultaat 7'!K66</f>
        <v>0</v>
      </c>
      <c r="E1733" s="248">
        <f>'Resultaat 7'!L66</f>
        <v>0</v>
      </c>
      <c r="F1733" s="138" t="s">
        <v>0</v>
      </c>
      <c r="G1733" s="247">
        <f ca="1">VLOOKUP(C1733,Financiering!$AO$7:$AS$57,5,0)*E1733</f>
        <v>0</v>
      </c>
      <c r="H1733" s="249" t="str">
        <f t="shared" si="27"/>
        <v/>
      </c>
      <c r="I1733" s="136" t="str">
        <f>'Resultaat 7'!$B$2</f>
        <v>Resultaat 7</v>
      </c>
      <c r="J1733" s="138" t="str">
        <f>Deelnemersoverzicht!$C$6</f>
        <v>[wordt door RVO ingevuld]</v>
      </c>
      <c r="K1733" s="259">
        <f>Deelnemersoverzicht!$C$9</f>
        <v>0</v>
      </c>
    </row>
    <row r="1734" spans="1:11" x14ac:dyDescent="0.2">
      <c r="A1734" s="258">
        <f>'Resultaat 7'!B67</f>
        <v>0</v>
      </c>
      <c r="B1734" s="138" t="str">
        <f>IFERROR(VLOOKUP(C1734,Deelnemersoverzicht!$C$16:$G$66,6,0),"")</f>
        <v/>
      </c>
      <c r="C1734" s="138">
        <f>'Resultaat 7'!C67</f>
        <v>0</v>
      </c>
      <c r="D1734" s="247">
        <f>'Resultaat 7'!K67</f>
        <v>0</v>
      </c>
      <c r="E1734" s="248">
        <f>'Resultaat 7'!L67</f>
        <v>0</v>
      </c>
      <c r="F1734" s="138" t="s">
        <v>0</v>
      </c>
      <c r="G1734" s="247">
        <f ca="1">VLOOKUP(C1734,Financiering!$AO$7:$AS$57,5,0)*E1734</f>
        <v>0</v>
      </c>
      <c r="H1734" s="249" t="str">
        <f t="shared" si="27"/>
        <v/>
      </c>
      <c r="I1734" s="136" t="str">
        <f>'Resultaat 7'!$B$2</f>
        <v>Resultaat 7</v>
      </c>
      <c r="J1734" s="138" t="str">
        <f>Deelnemersoverzicht!$C$6</f>
        <v>[wordt door RVO ingevuld]</v>
      </c>
      <c r="K1734" s="259">
        <f>Deelnemersoverzicht!$C$9</f>
        <v>0</v>
      </c>
    </row>
    <row r="1735" spans="1:11" x14ac:dyDescent="0.2">
      <c r="A1735" s="258">
        <f>'Resultaat 7'!B68</f>
        <v>0</v>
      </c>
      <c r="B1735" s="138" t="str">
        <f>IFERROR(VLOOKUP(C1735,Deelnemersoverzicht!$C$16:$G$66,6,0),"")</f>
        <v/>
      </c>
      <c r="C1735" s="138">
        <f>'Resultaat 7'!C68</f>
        <v>0</v>
      </c>
      <c r="D1735" s="247">
        <f>'Resultaat 7'!K68</f>
        <v>0</v>
      </c>
      <c r="E1735" s="248">
        <f>'Resultaat 7'!L68</f>
        <v>0</v>
      </c>
      <c r="F1735" s="138" t="s">
        <v>0</v>
      </c>
      <c r="G1735" s="247">
        <f ca="1">VLOOKUP(C1735,Financiering!$AO$7:$AS$57,5,0)*E1735</f>
        <v>0</v>
      </c>
      <c r="H1735" s="249" t="str">
        <f t="shared" si="27"/>
        <v/>
      </c>
      <c r="I1735" s="136" t="str">
        <f>'Resultaat 7'!$B$2</f>
        <v>Resultaat 7</v>
      </c>
      <c r="J1735" s="138" t="str">
        <f>Deelnemersoverzicht!$C$6</f>
        <v>[wordt door RVO ingevuld]</v>
      </c>
      <c r="K1735" s="259">
        <f>Deelnemersoverzicht!$C$9</f>
        <v>0</v>
      </c>
    </row>
    <row r="1736" spans="1:11" x14ac:dyDescent="0.2">
      <c r="A1736" s="258">
        <f>'Resultaat 7'!B69</f>
        <v>0</v>
      </c>
      <c r="B1736" s="138" t="str">
        <f>IFERROR(VLOOKUP(C1736,Deelnemersoverzicht!$C$16:$G$66,6,0),"")</f>
        <v/>
      </c>
      <c r="C1736" s="138">
        <f>'Resultaat 7'!C69</f>
        <v>0</v>
      </c>
      <c r="D1736" s="247">
        <f>'Resultaat 7'!K69</f>
        <v>0</v>
      </c>
      <c r="E1736" s="248">
        <f>'Resultaat 7'!L69</f>
        <v>0</v>
      </c>
      <c r="F1736" s="138" t="s">
        <v>0</v>
      </c>
      <c r="G1736" s="247">
        <f ca="1">VLOOKUP(C1736,Financiering!$AO$7:$AS$57,5,0)*E1736</f>
        <v>0</v>
      </c>
      <c r="H1736" s="249" t="str">
        <f t="shared" si="27"/>
        <v/>
      </c>
      <c r="I1736" s="136" t="str">
        <f>'Resultaat 7'!$B$2</f>
        <v>Resultaat 7</v>
      </c>
      <c r="J1736" s="138" t="str">
        <f>Deelnemersoverzicht!$C$6</f>
        <v>[wordt door RVO ingevuld]</v>
      </c>
      <c r="K1736" s="259">
        <f>Deelnemersoverzicht!$C$9</f>
        <v>0</v>
      </c>
    </row>
    <row r="1737" spans="1:11" x14ac:dyDescent="0.2">
      <c r="A1737" s="258">
        <f>'Resultaat 7'!B70</f>
        <v>0</v>
      </c>
      <c r="B1737" s="138" t="str">
        <f>IFERROR(VLOOKUP(C1737,Deelnemersoverzicht!$C$16:$G$66,6,0),"")</f>
        <v/>
      </c>
      <c r="C1737" s="138">
        <f>'Resultaat 7'!C70</f>
        <v>0</v>
      </c>
      <c r="D1737" s="247">
        <f>'Resultaat 7'!K70</f>
        <v>0</v>
      </c>
      <c r="E1737" s="248">
        <f>'Resultaat 7'!L70</f>
        <v>0</v>
      </c>
      <c r="F1737" s="138" t="s">
        <v>0</v>
      </c>
      <c r="G1737" s="247">
        <f ca="1">VLOOKUP(C1737,Financiering!$AO$7:$AS$57,5,0)*E1737</f>
        <v>0</v>
      </c>
      <c r="H1737" s="249" t="str">
        <f t="shared" si="27"/>
        <v/>
      </c>
      <c r="I1737" s="136" t="str">
        <f>'Resultaat 7'!$B$2</f>
        <v>Resultaat 7</v>
      </c>
      <c r="J1737" s="138" t="str">
        <f>Deelnemersoverzicht!$C$6</f>
        <v>[wordt door RVO ingevuld]</v>
      </c>
      <c r="K1737" s="259">
        <f>Deelnemersoverzicht!$C$9</f>
        <v>0</v>
      </c>
    </row>
    <row r="1738" spans="1:11" x14ac:dyDescent="0.2">
      <c r="A1738" s="258">
        <f>'Resultaat 7'!B71</f>
        <v>0</v>
      </c>
      <c r="B1738" s="138" t="str">
        <f>IFERROR(VLOOKUP(C1738,Deelnemersoverzicht!$C$16:$G$66,6,0),"")</f>
        <v/>
      </c>
      <c r="C1738" s="138">
        <f>'Resultaat 7'!C71</f>
        <v>0</v>
      </c>
      <c r="D1738" s="247">
        <f>'Resultaat 7'!K71</f>
        <v>0</v>
      </c>
      <c r="E1738" s="248">
        <f>'Resultaat 7'!L71</f>
        <v>0</v>
      </c>
      <c r="F1738" s="138" t="s">
        <v>0</v>
      </c>
      <c r="G1738" s="247">
        <f ca="1">VLOOKUP(C1738,Financiering!$AO$7:$AS$57,5,0)*E1738</f>
        <v>0</v>
      </c>
      <c r="H1738" s="249" t="str">
        <f t="shared" si="27"/>
        <v/>
      </c>
      <c r="I1738" s="136" t="str">
        <f>'Resultaat 7'!$B$2</f>
        <v>Resultaat 7</v>
      </c>
      <c r="J1738" s="138" t="str">
        <f>Deelnemersoverzicht!$C$6</f>
        <v>[wordt door RVO ingevuld]</v>
      </c>
      <c r="K1738" s="259">
        <f>Deelnemersoverzicht!$C$9</f>
        <v>0</v>
      </c>
    </row>
    <row r="1739" spans="1:11" x14ac:dyDescent="0.2">
      <c r="A1739" s="258">
        <f>'Resultaat 7'!B72</f>
        <v>0</v>
      </c>
      <c r="B1739" s="138" t="str">
        <f>IFERROR(VLOOKUP(C1739,Deelnemersoverzicht!$C$16:$G$66,6,0),"")</f>
        <v/>
      </c>
      <c r="C1739" s="138">
        <f>'Resultaat 7'!C72</f>
        <v>0</v>
      </c>
      <c r="D1739" s="247">
        <f>'Resultaat 7'!K72</f>
        <v>0</v>
      </c>
      <c r="E1739" s="248">
        <f>'Resultaat 7'!L72</f>
        <v>0</v>
      </c>
      <c r="F1739" s="138" t="s">
        <v>0</v>
      </c>
      <c r="G1739" s="247">
        <f ca="1">VLOOKUP(C1739,Financiering!$AO$7:$AS$57,5,0)*E1739</f>
        <v>0</v>
      </c>
      <c r="H1739" s="249" t="str">
        <f t="shared" si="27"/>
        <v/>
      </c>
      <c r="I1739" s="136" t="str">
        <f>'Resultaat 7'!$B$2</f>
        <v>Resultaat 7</v>
      </c>
      <c r="J1739" s="138" t="str">
        <f>Deelnemersoverzicht!$C$6</f>
        <v>[wordt door RVO ingevuld]</v>
      </c>
      <c r="K1739" s="259">
        <f>Deelnemersoverzicht!$C$9</f>
        <v>0</v>
      </c>
    </row>
    <row r="1740" spans="1:11" x14ac:dyDescent="0.2">
      <c r="A1740" s="258">
        <f>'Resultaat 7'!B73</f>
        <v>0</v>
      </c>
      <c r="B1740" s="138" t="str">
        <f>IFERROR(VLOOKUP(C1740,Deelnemersoverzicht!$C$16:$G$66,6,0),"")</f>
        <v/>
      </c>
      <c r="C1740" s="138">
        <f>'Resultaat 7'!C73</f>
        <v>0</v>
      </c>
      <c r="D1740" s="247">
        <f>'Resultaat 7'!K73</f>
        <v>0</v>
      </c>
      <c r="E1740" s="248">
        <f>'Resultaat 7'!L73</f>
        <v>0</v>
      </c>
      <c r="F1740" s="138" t="s">
        <v>0</v>
      </c>
      <c r="G1740" s="247">
        <f ca="1">VLOOKUP(C1740,Financiering!$AO$7:$AS$57,5,0)*E1740</f>
        <v>0</v>
      </c>
      <c r="H1740" s="249" t="str">
        <f t="shared" si="27"/>
        <v/>
      </c>
      <c r="I1740" s="136" t="str">
        <f>'Resultaat 7'!$B$2</f>
        <v>Resultaat 7</v>
      </c>
      <c r="J1740" s="138" t="str">
        <f>Deelnemersoverzicht!$C$6</f>
        <v>[wordt door RVO ingevuld]</v>
      </c>
      <c r="K1740" s="259">
        <f>Deelnemersoverzicht!$C$9</f>
        <v>0</v>
      </c>
    </row>
    <row r="1741" spans="1:11" x14ac:dyDescent="0.2">
      <c r="A1741" s="258">
        <f>'Resultaat 7'!B74</f>
        <v>0</v>
      </c>
      <c r="B1741" s="138" t="str">
        <f>IFERROR(VLOOKUP(C1741,Deelnemersoverzicht!$C$16:$G$66,6,0),"")</f>
        <v/>
      </c>
      <c r="C1741" s="138">
        <f>'Resultaat 7'!C74</f>
        <v>0</v>
      </c>
      <c r="D1741" s="247">
        <f>'Resultaat 7'!K74</f>
        <v>0</v>
      </c>
      <c r="E1741" s="248">
        <f>'Resultaat 7'!L74</f>
        <v>0</v>
      </c>
      <c r="F1741" s="138" t="s">
        <v>0</v>
      </c>
      <c r="G1741" s="247">
        <f ca="1">VLOOKUP(C1741,Financiering!$AO$7:$AS$57,5,0)*E1741</f>
        <v>0</v>
      </c>
      <c r="H1741" s="249" t="str">
        <f t="shared" si="27"/>
        <v/>
      </c>
      <c r="I1741" s="136" t="str">
        <f>'Resultaat 7'!$B$2</f>
        <v>Resultaat 7</v>
      </c>
      <c r="J1741" s="138" t="str">
        <f>Deelnemersoverzicht!$C$6</f>
        <v>[wordt door RVO ingevuld]</v>
      </c>
      <c r="K1741" s="259">
        <f>Deelnemersoverzicht!$C$9</f>
        <v>0</v>
      </c>
    </row>
    <row r="1742" spans="1:11" x14ac:dyDescent="0.2">
      <c r="A1742" s="258">
        <f>'Resultaat 7'!B75</f>
        <v>0</v>
      </c>
      <c r="B1742" s="138" t="str">
        <f>IFERROR(VLOOKUP(C1742,Deelnemersoverzicht!$C$16:$G$66,6,0),"")</f>
        <v/>
      </c>
      <c r="C1742" s="138">
        <f>'Resultaat 7'!C75</f>
        <v>0</v>
      </c>
      <c r="D1742" s="247">
        <f>'Resultaat 7'!K75</f>
        <v>0</v>
      </c>
      <c r="E1742" s="248">
        <f>'Resultaat 7'!L75</f>
        <v>0</v>
      </c>
      <c r="F1742" s="138" t="s">
        <v>0</v>
      </c>
      <c r="G1742" s="247">
        <f ca="1">VLOOKUP(C1742,Financiering!$AO$7:$AS$57,5,0)*E1742</f>
        <v>0</v>
      </c>
      <c r="H1742" s="249" t="str">
        <f t="shared" si="27"/>
        <v/>
      </c>
      <c r="I1742" s="136" t="str">
        <f>'Resultaat 7'!$B$2</f>
        <v>Resultaat 7</v>
      </c>
      <c r="J1742" s="138" t="str">
        <f>Deelnemersoverzicht!$C$6</f>
        <v>[wordt door RVO ingevuld]</v>
      </c>
      <c r="K1742" s="259">
        <f>Deelnemersoverzicht!$C$9</f>
        <v>0</v>
      </c>
    </row>
    <row r="1743" spans="1:11" x14ac:dyDescent="0.2">
      <c r="A1743" s="258">
        <f>'Resultaat 7'!B76</f>
        <v>0</v>
      </c>
      <c r="B1743" s="138" t="str">
        <f>IFERROR(VLOOKUP(C1743,Deelnemersoverzicht!$C$16:$G$66,6,0),"")</f>
        <v/>
      </c>
      <c r="C1743" s="138">
        <f>'Resultaat 7'!C76</f>
        <v>0</v>
      </c>
      <c r="D1743" s="247">
        <f>'Resultaat 7'!K76</f>
        <v>0</v>
      </c>
      <c r="E1743" s="248">
        <f>'Resultaat 7'!L76</f>
        <v>0</v>
      </c>
      <c r="F1743" s="138" t="s">
        <v>0</v>
      </c>
      <c r="G1743" s="247">
        <f ca="1">VLOOKUP(C1743,Financiering!$AO$7:$AS$57,5,0)*E1743</f>
        <v>0</v>
      </c>
      <c r="H1743" s="249" t="str">
        <f t="shared" si="27"/>
        <v/>
      </c>
      <c r="I1743" s="136" t="str">
        <f>'Resultaat 7'!$B$2</f>
        <v>Resultaat 7</v>
      </c>
      <c r="J1743" s="138" t="str">
        <f>Deelnemersoverzicht!$C$6</f>
        <v>[wordt door RVO ingevuld]</v>
      </c>
      <c r="K1743" s="259">
        <f>Deelnemersoverzicht!$C$9</f>
        <v>0</v>
      </c>
    </row>
    <row r="1744" spans="1:11" x14ac:dyDescent="0.2">
      <c r="A1744" s="258">
        <f>'Resultaat 7'!B77</f>
        <v>0</v>
      </c>
      <c r="B1744" s="138" t="str">
        <f>IFERROR(VLOOKUP(C1744,Deelnemersoverzicht!$C$16:$G$66,6,0),"")</f>
        <v/>
      </c>
      <c r="C1744" s="138">
        <f>'Resultaat 7'!C77</f>
        <v>0</v>
      </c>
      <c r="D1744" s="247">
        <f>'Resultaat 7'!K77</f>
        <v>0</v>
      </c>
      <c r="E1744" s="248">
        <f>'Resultaat 7'!L77</f>
        <v>0</v>
      </c>
      <c r="F1744" s="138" t="s">
        <v>0</v>
      </c>
      <c r="G1744" s="247">
        <f ca="1">VLOOKUP(C1744,Financiering!$AO$7:$AS$57,5,0)*E1744</f>
        <v>0</v>
      </c>
      <c r="H1744" s="249" t="str">
        <f t="shared" si="27"/>
        <v/>
      </c>
      <c r="I1744" s="136" t="str">
        <f>'Resultaat 7'!$B$2</f>
        <v>Resultaat 7</v>
      </c>
      <c r="J1744" s="138" t="str">
        <f>Deelnemersoverzicht!$C$6</f>
        <v>[wordt door RVO ingevuld]</v>
      </c>
      <c r="K1744" s="259">
        <f>Deelnemersoverzicht!$C$9</f>
        <v>0</v>
      </c>
    </row>
    <row r="1745" spans="1:11" x14ac:dyDescent="0.2">
      <c r="A1745" s="258">
        <f>'Resultaat 7'!B78</f>
        <v>0</v>
      </c>
      <c r="B1745" s="138" t="str">
        <f>IFERROR(VLOOKUP(C1745,Deelnemersoverzicht!$C$16:$G$66,6,0),"")</f>
        <v/>
      </c>
      <c r="C1745" s="138">
        <f>'Resultaat 7'!C78</f>
        <v>0</v>
      </c>
      <c r="D1745" s="247">
        <f>'Resultaat 7'!K78</f>
        <v>0</v>
      </c>
      <c r="E1745" s="248">
        <f>'Resultaat 7'!L78</f>
        <v>0</v>
      </c>
      <c r="F1745" s="138" t="s">
        <v>0</v>
      </c>
      <c r="G1745" s="247">
        <f ca="1">VLOOKUP(C1745,Financiering!$AO$7:$AS$57,5,0)*E1745</f>
        <v>0</v>
      </c>
      <c r="H1745" s="249" t="str">
        <f t="shared" si="27"/>
        <v/>
      </c>
      <c r="I1745" s="136" t="str">
        <f>'Resultaat 7'!$B$2</f>
        <v>Resultaat 7</v>
      </c>
      <c r="J1745" s="138" t="str">
        <f>Deelnemersoverzicht!$C$6</f>
        <v>[wordt door RVO ingevuld]</v>
      </c>
      <c r="K1745" s="259">
        <f>Deelnemersoverzicht!$C$9</f>
        <v>0</v>
      </c>
    </row>
    <row r="1746" spans="1:11" x14ac:dyDescent="0.2">
      <c r="A1746" s="258">
        <f>'Resultaat 7'!B79</f>
        <v>0</v>
      </c>
      <c r="B1746" s="138" t="str">
        <f>IFERROR(VLOOKUP(C1746,Deelnemersoverzicht!$C$16:$G$66,6,0),"")</f>
        <v/>
      </c>
      <c r="C1746" s="138">
        <f>'Resultaat 7'!C79</f>
        <v>0</v>
      </c>
      <c r="D1746" s="247">
        <f>'Resultaat 7'!K79</f>
        <v>0</v>
      </c>
      <c r="E1746" s="248">
        <f>'Resultaat 7'!L79</f>
        <v>0</v>
      </c>
      <c r="F1746" s="138" t="s">
        <v>0</v>
      </c>
      <c r="G1746" s="247">
        <f ca="1">VLOOKUP(C1746,Financiering!$AO$7:$AS$57,5,0)*E1746</f>
        <v>0</v>
      </c>
      <c r="H1746" s="249" t="str">
        <f t="shared" si="27"/>
        <v/>
      </c>
      <c r="I1746" s="136" t="str">
        <f>'Resultaat 7'!$B$2</f>
        <v>Resultaat 7</v>
      </c>
      <c r="J1746" s="138" t="str">
        <f>Deelnemersoverzicht!$C$6</f>
        <v>[wordt door RVO ingevuld]</v>
      </c>
      <c r="K1746" s="259">
        <f>Deelnemersoverzicht!$C$9</f>
        <v>0</v>
      </c>
    </row>
    <row r="1747" spans="1:11" x14ac:dyDescent="0.2">
      <c r="A1747" s="258">
        <f>'Resultaat 7'!B80</f>
        <v>0</v>
      </c>
      <c r="B1747" s="138" t="str">
        <f>IFERROR(VLOOKUP(C1747,Deelnemersoverzicht!$C$16:$G$66,6,0),"")</f>
        <v/>
      </c>
      <c r="C1747" s="138">
        <f>'Resultaat 7'!C80</f>
        <v>0</v>
      </c>
      <c r="D1747" s="247">
        <f>'Resultaat 7'!K80</f>
        <v>0</v>
      </c>
      <c r="E1747" s="248">
        <f>'Resultaat 7'!L80</f>
        <v>0</v>
      </c>
      <c r="F1747" s="138" t="s">
        <v>0</v>
      </c>
      <c r="G1747" s="247">
        <f ca="1">VLOOKUP(C1747,Financiering!$AO$7:$AS$57,5,0)*E1747</f>
        <v>0</v>
      </c>
      <c r="H1747" s="249" t="str">
        <f t="shared" si="27"/>
        <v/>
      </c>
      <c r="I1747" s="136" t="str">
        <f>'Resultaat 7'!$B$2</f>
        <v>Resultaat 7</v>
      </c>
      <c r="J1747" s="138" t="str">
        <f>Deelnemersoverzicht!$C$6</f>
        <v>[wordt door RVO ingevuld]</v>
      </c>
      <c r="K1747" s="259">
        <f>Deelnemersoverzicht!$C$9</f>
        <v>0</v>
      </c>
    </row>
    <row r="1748" spans="1:11" x14ac:dyDescent="0.2">
      <c r="A1748" s="258">
        <f>'Resultaat 7'!B81</f>
        <v>0</v>
      </c>
      <c r="B1748" s="138" t="str">
        <f>IFERROR(VLOOKUP(C1748,Deelnemersoverzicht!$C$16:$G$66,6,0),"")</f>
        <v/>
      </c>
      <c r="C1748" s="138">
        <f>'Resultaat 7'!C81</f>
        <v>0</v>
      </c>
      <c r="D1748" s="247">
        <f>'Resultaat 7'!K81</f>
        <v>0</v>
      </c>
      <c r="E1748" s="248">
        <f>'Resultaat 7'!L81</f>
        <v>0</v>
      </c>
      <c r="F1748" s="138" t="s">
        <v>0</v>
      </c>
      <c r="G1748" s="247">
        <f ca="1">VLOOKUP(C1748,Financiering!$AO$7:$AS$57,5,0)*E1748</f>
        <v>0</v>
      </c>
      <c r="H1748" s="249" t="str">
        <f t="shared" si="27"/>
        <v/>
      </c>
      <c r="I1748" s="136" t="str">
        <f>'Resultaat 7'!$B$2</f>
        <v>Resultaat 7</v>
      </c>
      <c r="J1748" s="138" t="str">
        <f>Deelnemersoverzicht!$C$6</f>
        <v>[wordt door RVO ingevuld]</v>
      </c>
      <c r="K1748" s="259">
        <f>Deelnemersoverzicht!$C$9</f>
        <v>0</v>
      </c>
    </row>
    <row r="1749" spans="1:11" x14ac:dyDescent="0.2">
      <c r="A1749" s="258">
        <f>'Resultaat 7'!B82</f>
        <v>0</v>
      </c>
      <c r="B1749" s="138" t="str">
        <f>IFERROR(VLOOKUP(C1749,Deelnemersoverzicht!$C$16:$G$66,6,0),"")</f>
        <v/>
      </c>
      <c r="C1749" s="138">
        <f>'Resultaat 7'!C82</f>
        <v>0</v>
      </c>
      <c r="D1749" s="247">
        <f>'Resultaat 7'!K82</f>
        <v>0</v>
      </c>
      <c r="E1749" s="248">
        <f>'Resultaat 7'!L82</f>
        <v>0</v>
      </c>
      <c r="F1749" s="138" t="s">
        <v>0</v>
      </c>
      <c r="G1749" s="247">
        <f ca="1">VLOOKUP(C1749,Financiering!$AO$7:$AS$57,5,0)*E1749</f>
        <v>0</v>
      </c>
      <c r="H1749" s="249" t="str">
        <f t="shared" si="27"/>
        <v/>
      </c>
      <c r="I1749" s="136" t="str">
        <f>'Resultaat 7'!$B$2</f>
        <v>Resultaat 7</v>
      </c>
      <c r="J1749" s="138" t="str">
        <f>Deelnemersoverzicht!$C$6</f>
        <v>[wordt door RVO ingevuld]</v>
      </c>
      <c r="K1749" s="259">
        <f>Deelnemersoverzicht!$C$9</f>
        <v>0</v>
      </c>
    </row>
    <row r="1750" spans="1:11" x14ac:dyDescent="0.2">
      <c r="A1750" s="258">
        <f>'Resultaat 7'!B83</f>
        <v>0</v>
      </c>
      <c r="B1750" s="138" t="str">
        <f>IFERROR(VLOOKUP(C1750,Deelnemersoverzicht!$C$16:$G$66,6,0),"")</f>
        <v/>
      </c>
      <c r="C1750" s="138">
        <f>'Resultaat 7'!C83</f>
        <v>0</v>
      </c>
      <c r="D1750" s="247">
        <f>'Resultaat 7'!K83</f>
        <v>0</v>
      </c>
      <c r="E1750" s="248">
        <f>'Resultaat 7'!L83</f>
        <v>0</v>
      </c>
      <c r="F1750" s="138" t="s">
        <v>0</v>
      </c>
      <c r="G1750" s="247">
        <f ca="1">VLOOKUP(C1750,Financiering!$AO$7:$AS$57,5,0)*E1750</f>
        <v>0</v>
      </c>
      <c r="H1750" s="249" t="str">
        <f t="shared" si="27"/>
        <v/>
      </c>
      <c r="I1750" s="136" t="str">
        <f>'Resultaat 7'!$B$2</f>
        <v>Resultaat 7</v>
      </c>
      <c r="J1750" s="138" t="str">
        <f>Deelnemersoverzicht!$C$6</f>
        <v>[wordt door RVO ingevuld]</v>
      </c>
      <c r="K1750" s="259">
        <f>Deelnemersoverzicht!$C$9</f>
        <v>0</v>
      </c>
    </row>
    <row r="1751" spans="1:11" x14ac:dyDescent="0.2">
      <c r="A1751" s="258">
        <f>'Resultaat 7'!B84</f>
        <v>0</v>
      </c>
      <c r="B1751" s="138" t="str">
        <f>IFERROR(VLOOKUP(C1751,Deelnemersoverzicht!$C$16:$G$66,6,0),"")</f>
        <v/>
      </c>
      <c r="C1751" s="138">
        <f>'Resultaat 7'!C84</f>
        <v>0</v>
      </c>
      <c r="D1751" s="247">
        <f>'Resultaat 7'!K84</f>
        <v>0</v>
      </c>
      <c r="E1751" s="248">
        <f>'Resultaat 7'!L84</f>
        <v>0</v>
      </c>
      <c r="F1751" s="138" t="s">
        <v>0</v>
      </c>
      <c r="G1751" s="247">
        <f ca="1">VLOOKUP(C1751,Financiering!$AO$7:$AS$57,5,0)*E1751</f>
        <v>0</v>
      </c>
      <c r="H1751" s="249" t="str">
        <f t="shared" si="27"/>
        <v/>
      </c>
      <c r="I1751" s="136" t="str">
        <f>'Resultaat 7'!$B$2</f>
        <v>Resultaat 7</v>
      </c>
      <c r="J1751" s="138" t="str">
        <f>Deelnemersoverzicht!$C$6</f>
        <v>[wordt door RVO ingevuld]</v>
      </c>
      <c r="K1751" s="259">
        <f>Deelnemersoverzicht!$C$9</f>
        <v>0</v>
      </c>
    </row>
    <row r="1752" spans="1:11" x14ac:dyDescent="0.2">
      <c r="A1752" s="258">
        <f>'Resultaat 7'!B85</f>
        <v>0</v>
      </c>
      <c r="B1752" s="138" t="str">
        <f>IFERROR(VLOOKUP(C1752,Deelnemersoverzicht!$C$16:$G$66,6,0),"")</f>
        <v/>
      </c>
      <c r="C1752" s="138">
        <f>'Resultaat 7'!C85</f>
        <v>0</v>
      </c>
      <c r="D1752" s="247">
        <f>'Resultaat 7'!K85</f>
        <v>0</v>
      </c>
      <c r="E1752" s="248">
        <f>'Resultaat 7'!L85</f>
        <v>0</v>
      </c>
      <c r="F1752" s="138" t="s">
        <v>0</v>
      </c>
      <c r="G1752" s="247">
        <f ca="1">VLOOKUP(C1752,Financiering!$AO$7:$AS$57,5,0)*E1752</f>
        <v>0</v>
      </c>
      <c r="H1752" s="249" t="str">
        <f t="shared" si="27"/>
        <v/>
      </c>
      <c r="I1752" s="136" t="str">
        <f>'Resultaat 7'!$B$2</f>
        <v>Resultaat 7</v>
      </c>
      <c r="J1752" s="138" t="str">
        <f>Deelnemersoverzicht!$C$6</f>
        <v>[wordt door RVO ingevuld]</v>
      </c>
      <c r="K1752" s="259">
        <f>Deelnemersoverzicht!$C$9</f>
        <v>0</v>
      </c>
    </row>
    <row r="1753" spans="1:11" x14ac:dyDescent="0.2">
      <c r="A1753" s="258">
        <f>'Resultaat 7'!B86</f>
        <v>0</v>
      </c>
      <c r="B1753" s="138" t="str">
        <f>IFERROR(VLOOKUP(C1753,Deelnemersoverzicht!$C$16:$G$66,6,0),"")</f>
        <v/>
      </c>
      <c r="C1753" s="138">
        <f>'Resultaat 7'!C86</f>
        <v>0</v>
      </c>
      <c r="D1753" s="247">
        <f>'Resultaat 7'!K86</f>
        <v>0</v>
      </c>
      <c r="E1753" s="248">
        <f>'Resultaat 7'!L86</f>
        <v>0</v>
      </c>
      <c r="F1753" s="138" t="s">
        <v>0</v>
      </c>
      <c r="G1753" s="247">
        <f ca="1">VLOOKUP(C1753,Financiering!$AO$7:$AS$57,5,0)*E1753</f>
        <v>0</v>
      </c>
      <c r="H1753" s="249" t="str">
        <f t="shared" si="27"/>
        <v/>
      </c>
      <c r="I1753" s="136" t="str">
        <f>'Resultaat 7'!$B$2</f>
        <v>Resultaat 7</v>
      </c>
      <c r="J1753" s="138" t="str">
        <f>Deelnemersoverzicht!$C$6</f>
        <v>[wordt door RVO ingevuld]</v>
      </c>
      <c r="K1753" s="259">
        <f>Deelnemersoverzicht!$C$9</f>
        <v>0</v>
      </c>
    </row>
    <row r="1754" spans="1:11" x14ac:dyDescent="0.2">
      <c r="A1754" s="258">
        <f>'Resultaat 7'!B87</f>
        <v>0</v>
      </c>
      <c r="B1754" s="138" t="str">
        <f>IFERROR(VLOOKUP(C1754,Deelnemersoverzicht!$C$16:$G$66,6,0),"")</f>
        <v/>
      </c>
      <c r="C1754" s="138">
        <f>'Resultaat 7'!C87</f>
        <v>0</v>
      </c>
      <c r="D1754" s="247">
        <f>'Resultaat 7'!K87</f>
        <v>0</v>
      </c>
      <c r="E1754" s="248">
        <f>'Resultaat 7'!L87</f>
        <v>0</v>
      </c>
      <c r="F1754" s="138" t="s">
        <v>0</v>
      </c>
      <c r="G1754" s="247">
        <f ca="1">VLOOKUP(C1754,Financiering!$AO$7:$AS$57,5,0)*E1754</f>
        <v>0</v>
      </c>
      <c r="H1754" s="249" t="str">
        <f t="shared" si="27"/>
        <v/>
      </c>
      <c r="I1754" s="136" t="str">
        <f>'Resultaat 7'!$B$2</f>
        <v>Resultaat 7</v>
      </c>
      <c r="J1754" s="138" t="str">
        <f>Deelnemersoverzicht!$C$6</f>
        <v>[wordt door RVO ingevuld]</v>
      </c>
      <c r="K1754" s="259">
        <f>Deelnemersoverzicht!$C$9</f>
        <v>0</v>
      </c>
    </row>
    <row r="1755" spans="1:11" x14ac:dyDescent="0.2">
      <c r="A1755" s="258">
        <f>'Resultaat 7'!B88</f>
        <v>0</v>
      </c>
      <c r="B1755" s="138" t="str">
        <f>IFERROR(VLOOKUP(C1755,Deelnemersoverzicht!$C$16:$G$66,6,0),"")</f>
        <v/>
      </c>
      <c r="C1755" s="138">
        <f>'Resultaat 7'!C88</f>
        <v>0</v>
      </c>
      <c r="D1755" s="247">
        <f>'Resultaat 7'!K88</f>
        <v>0</v>
      </c>
      <c r="E1755" s="248">
        <f>'Resultaat 7'!L88</f>
        <v>0</v>
      </c>
      <c r="F1755" s="138" t="s">
        <v>0</v>
      </c>
      <c r="G1755" s="247">
        <f ca="1">VLOOKUP(C1755,Financiering!$AO$7:$AS$57,5,0)*E1755</f>
        <v>0</v>
      </c>
      <c r="H1755" s="249" t="str">
        <f t="shared" si="27"/>
        <v/>
      </c>
      <c r="I1755" s="136" t="str">
        <f>'Resultaat 7'!$B$2</f>
        <v>Resultaat 7</v>
      </c>
      <c r="J1755" s="138" t="str">
        <f>Deelnemersoverzicht!$C$6</f>
        <v>[wordt door RVO ingevuld]</v>
      </c>
      <c r="K1755" s="259">
        <f>Deelnemersoverzicht!$C$9</f>
        <v>0</v>
      </c>
    </row>
    <row r="1756" spans="1:11" x14ac:dyDescent="0.2">
      <c r="A1756" s="258">
        <f>'Resultaat 7'!B89</f>
        <v>0</v>
      </c>
      <c r="B1756" s="138" t="str">
        <f>IFERROR(VLOOKUP(C1756,Deelnemersoverzicht!$C$16:$G$66,6,0),"")</f>
        <v/>
      </c>
      <c r="C1756" s="138">
        <f>'Resultaat 7'!C89</f>
        <v>0</v>
      </c>
      <c r="D1756" s="247">
        <f>'Resultaat 7'!K89</f>
        <v>0</v>
      </c>
      <c r="E1756" s="248">
        <f>'Resultaat 7'!L89</f>
        <v>0</v>
      </c>
      <c r="F1756" s="138" t="s">
        <v>0</v>
      </c>
      <c r="G1756" s="247">
        <f ca="1">VLOOKUP(C1756,Financiering!$AO$7:$AS$57,5,0)*E1756</f>
        <v>0</v>
      </c>
      <c r="H1756" s="249" t="str">
        <f t="shared" si="27"/>
        <v/>
      </c>
      <c r="I1756" s="136" t="str">
        <f>'Resultaat 7'!$B$2</f>
        <v>Resultaat 7</v>
      </c>
      <c r="J1756" s="138" t="str">
        <f>Deelnemersoverzicht!$C$6</f>
        <v>[wordt door RVO ingevuld]</v>
      </c>
      <c r="K1756" s="259">
        <f>Deelnemersoverzicht!$C$9</f>
        <v>0</v>
      </c>
    </row>
    <row r="1757" spans="1:11" x14ac:dyDescent="0.2">
      <c r="A1757" s="258">
        <f>'Resultaat 7'!B96</f>
        <v>0</v>
      </c>
      <c r="B1757" s="138" t="str">
        <f>IFERROR(VLOOKUP(C1757,Deelnemersoverzicht!$C$16:$G$66,6,0),"")</f>
        <v/>
      </c>
      <c r="C1757" s="138">
        <f>'Resultaat 7'!C96</f>
        <v>0</v>
      </c>
      <c r="D1757" s="247">
        <f>'Resultaat 7'!K96</f>
        <v>0</v>
      </c>
      <c r="E1757" s="248">
        <f>'Resultaat 7'!L96</f>
        <v>0</v>
      </c>
      <c r="F1757" s="138" t="s">
        <v>265</v>
      </c>
      <c r="G1757" s="247">
        <f ca="1">VLOOKUP(C1757,Financiering!$AO$7:$AS$57,5,0)*E1757</f>
        <v>0</v>
      </c>
      <c r="H1757" s="249" t="str">
        <f t="shared" si="27"/>
        <v/>
      </c>
      <c r="I1757" s="136" t="str">
        <f>'Resultaat 7'!$B$2</f>
        <v>Resultaat 7</v>
      </c>
      <c r="J1757" s="138" t="str">
        <f>Deelnemersoverzicht!$C$6</f>
        <v>[wordt door RVO ingevuld]</v>
      </c>
      <c r="K1757" s="259">
        <f>Deelnemersoverzicht!$C$9</f>
        <v>0</v>
      </c>
    </row>
    <row r="1758" spans="1:11" x14ac:dyDescent="0.2">
      <c r="A1758" s="258">
        <f>'Resultaat 7'!B97</f>
        <v>0</v>
      </c>
      <c r="B1758" s="138" t="str">
        <f>IFERROR(VLOOKUP(C1758,Deelnemersoverzicht!$C$16:$G$66,6,0),"")</f>
        <v/>
      </c>
      <c r="C1758" s="138">
        <f>'Resultaat 7'!C97</f>
        <v>0</v>
      </c>
      <c r="D1758" s="247">
        <f>'Resultaat 7'!K97</f>
        <v>0</v>
      </c>
      <c r="E1758" s="248">
        <f>'Resultaat 7'!L97</f>
        <v>0</v>
      </c>
      <c r="F1758" s="138" t="s">
        <v>265</v>
      </c>
      <c r="G1758" s="247">
        <f ca="1">VLOOKUP(C1758,Financiering!$AO$7:$AS$57,5,0)*E1758</f>
        <v>0</v>
      </c>
      <c r="H1758" s="249" t="str">
        <f t="shared" si="27"/>
        <v/>
      </c>
      <c r="I1758" s="136" t="str">
        <f>'Resultaat 7'!$B$2</f>
        <v>Resultaat 7</v>
      </c>
      <c r="J1758" s="138" t="str">
        <f>Deelnemersoverzicht!$C$6</f>
        <v>[wordt door RVO ingevuld]</v>
      </c>
      <c r="K1758" s="259">
        <f>Deelnemersoverzicht!$C$9</f>
        <v>0</v>
      </c>
    </row>
    <row r="1759" spans="1:11" x14ac:dyDescent="0.2">
      <c r="A1759" s="258">
        <f>'Resultaat 7'!B98</f>
        <v>0</v>
      </c>
      <c r="B1759" s="138" t="str">
        <f>IFERROR(VLOOKUP(C1759,Deelnemersoverzicht!$C$16:$G$66,6,0),"")</f>
        <v/>
      </c>
      <c r="C1759" s="138">
        <f>'Resultaat 7'!C98</f>
        <v>0</v>
      </c>
      <c r="D1759" s="247">
        <f>'Resultaat 7'!K98</f>
        <v>0</v>
      </c>
      <c r="E1759" s="248">
        <f>'Resultaat 7'!L98</f>
        <v>0</v>
      </c>
      <c r="F1759" s="138" t="s">
        <v>265</v>
      </c>
      <c r="G1759" s="247">
        <f ca="1">VLOOKUP(C1759,Financiering!$AO$7:$AS$57,5,0)*E1759</f>
        <v>0</v>
      </c>
      <c r="H1759" s="249" t="str">
        <f t="shared" si="27"/>
        <v/>
      </c>
      <c r="I1759" s="136" t="str">
        <f>'Resultaat 7'!$B$2</f>
        <v>Resultaat 7</v>
      </c>
      <c r="J1759" s="138" t="str">
        <f>Deelnemersoverzicht!$C$6</f>
        <v>[wordt door RVO ingevuld]</v>
      </c>
      <c r="K1759" s="259">
        <f>Deelnemersoverzicht!$C$9</f>
        <v>0</v>
      </c>
    </row>
    <row r="1760" spans="1:11" x14ac:dyDescent="0.2">
      <c r="A1760" s="258">
        <f>'Resultaat 7'!B99</f>
        <v>0</v>
      </c>
      <c r="B1760" s="138" t="str">
        <f>IFERROR(VLOOKUP(C1760,Deelnemersoverzicht!$C$16:$G$66,6,0),"")</f>
        <v/>
      </c>
      <c r="C1760" s="138">
        <f>'Resultaat 7'!C99</f>
        <v>0</v>
      </c>
      <c r="D1760" s="247">
        <f>'Resultaat 7'!K99</f>
        <v>0</v>
      </c>
      <c r="E1760" s="248">
        <f>'Resultaat 7'!L99</f>
        <v>0</v>
      </c>
      <c r="F1760" s="138" t="s">
        <v>265</v>
      </c>
      <c r="G1760" s="247">
        <f ca="1">VLOOKUP(C1760,Financiering!$AO$7:$AS$57,5,0)*E1760</f>
        <v>0</v>
      </c>
      <c r="H1760" s="249" t="str">
        <f t="shared" si="27"/>
        <v/>
      </c>
      <c r="I1760" s="136" t="str">
        <f>'Resultaat 7'!$B$2</f>
        <v>Resultaat 7</v>
      </c>
      <c r="J1760" s="138" t="str">
        <f>Deelnemersoverzicht!$C$6</f>
        <v>[wordt door RVO ingevuld]</v>
      </c>
      <c r="K1760" s="259">
        <f>Deelnemersoverzicht!$C$9</f>
        <v>0</v>
      </c>
    </row>
    <row r="1761" spans="1:11" x14ac:dyDescent="0.2">
      <c r="A1761" s="258">
        <f>'Resultaat 7'!B100</f>
        <v>0</v>
      </c>
      <c r="B1761" s="138" t="str">
        <f>IFERROR(VLOOKUP(C1761,Deelnemersoverzicht!$C$16:$G$66,6,0),"")</f>
        <v/>
      </c>
      <c r="C1761" s="138">
        <f>'Resultaat 7'!C100</f>
        <v>0</v>
      </c>
      <c r="D1761" s="247">
        <f>'Resultaat 7'!K100</f>
        <v>0</v>
      </c>
      <c r="E1761" s="248">
        <f>'Resultaat 7'!L100</f>
        <v>0</v>
      </c>
      <c r="F1761" s="138" t="s">
        <v>265</v>
      </c>
      <c r="G1761" s="247">
        <f ca="1">VLOOKUP(C1761,Financiering!$AO$7:$AS$57,5,0)*E1761</f>
        <v>0</v>
      </c>
      <c r="H1761" s="249" t="str">
        <f t="shared" si="27"/>
        <v/>
      </c>
      <c r="I1761" s="136" t="str">
        <f>'Resultaat 7'!$B$2</f>
        <v>Resultaat 7</v>
      </c>
      <c r="J1761" s="138" t="str">
        <f>Deelnemersoverzicht!$C$6</f>
        <v>[wordt door RVO ingevuld]</v>
      </c>
      <c r="K1761" s="259">
        <f>Deelnemersoverzicht!$C$9</f>
        <v>0</v>
      </c>
    </row>
    <row r="1762" spans="1:11" x14ac:dyDescent="0.2">
      <c r="A1762" s="258">
        <f>'Resultaat 7'!B101</f>
        <v>0</v>
      </c>
      <c r="B1762" s="138" t="str">
        <f>IFERROR(VLOOKUP(C1762,Deelnemersoverzicht!$C$16:$G$66,6,0),"")</f>
        <v/>
      </c>
      <c r="C1762" s="138">
        <f>'Resultaat 7'!C101</f>
        <v>0</v>
      </c>
      <c r="D1762" s="247">
        <f>'Resultaat 7'!K101</f>
        <v>0</v>
      </c>
      <c r="E1762" s="248">
        <f>'Resultaat 7'!L101</f>
        <v>0</v>
      </c>
      <c r="F1762" s="138" t="s">
        <v>265</v>
      </c>
      <c r="G1762" s="247">
        <f ca="1">VLOOKUP(C1762,Financiering!$AO$7:$AS$57,5,0)*E1762</f>
        <v>0</v>
      </c>
      <c r="H1762" s="249" t="str">
        <f t="shared" si="27"/>
        <v/>
      </c>
      <c r="I1762" s="136" t="str">
        <f>'Resultaat 7'!$B$2</f>
        <v>Resultaat 7</v>
      </c>
      <c r="J1762" s="138" t="str">
        <f>Deelnemersoverzicht!$C$6</f>
        <v>[wordt door RVO ingevuld]</v>
      </c>
      <c r="K1762" s="259">
        <f>Deelnemersoverzicht!$C$9</f>
        <v>0</v>
      </c>
    </row>
    <row r="1763" spans="1:11" x14ac:dyDescent="0.2">
      <c r="A1763" s="258">
        <f>'Resultaat 7'!B102</f>
        <v>0</v>
      </c>
      <c r="B1763" s="138" t="str">
        <f>IFERROR(VLOOKUP(C1763,Deelnemersoverzicht!$C$16:$G$66,6,0),"")</f>
        <v/>
      </c>
      <c r="C1763" s="138">
        <f>'Resultaat 7'!C102</f>
        <v>0</v>
      </c>
      <c r="D1763" s="247">
        <f>'Resultaat 7'!K102</f>
        <v>0</v>
      </c>
      <c r="E1763" s="248">
        <f>'Resultaat 7'!L102</f>
        <v>0</v>
      </c>
      <c r="F1763" s="138" t="s">
        <v>265</v>
      </c>
      <c r="G1763" s="247">
        <f ca="1">VLOOKUP(C1763,Financiering!$AO$7:$AS$57,5,0)*E1763</f>
        <v>0</v>
      </c>
      <c r="H1763" s="249" t="str">
        <f t="shared" si="27"/>
        <v/>
      </c>
      <c r="I1763" s="136" t="str">
        <f>'Resultaat 7'!$B$2</f>
        <v>Resultaat 7</v>
      </c>
      <c r="J1763" s="138" t="str">
        <f>Deelnemersoverzicht!$C$6</f>
        <v>[wordt door RVO ingevuld]</v>
      </c>
      <c r="K1763" s="259">
        <f>Deelnemersoverzicht!$C$9</f>
        <v>0</v>
      </c>
    </row>
    <row r="1764" spans="1:11" x14ac:dyDescent="0.2">
      <c r="A1764" s="258">
        <f>'Resultaat 7'!B103</f>
        <v>0</v>
      </c>
      <c r="B1764" s="138" t="str">
        <f>IFERROR(VLOOKUP(C1764,Deelnemersoverzicht!$C$16:$G$66,6,0),"")</f>
        <v/>
      </c>
      <c r="C1764" s="138">
        <f>'Resultaat 7'!C103</f>
        <v>0</v>
      </c>
      <c r="D1764" s="247">
        <f>'Resultaat 7'!K103</f>
        <v>0</v>
      </c>
      <c r="E1764" s="248">
        <f>'Resultaat 7'!L103</f>
        <v>0</v>
      </c>
      <c r="F1764" s="138" t="s">
        <v>265</v>
      </c>
      <c r="G1764" s="247">
        <f ca="1">VLOOKUP(C1764,Financiering!$AO$7:$AS$57,5,0)*E1764</f>
        <v>0</v>
      </c>
      <c r="H1764" s="249" t="str">
        <f t="shared" si="27"/>
        <v/>
      </c>
      <c r="I1764" s="136" t="str">
        <f>'Resultaat 7'!$B$2</f>
        <v>Resultaat 7</v>
      </c>
      <c r="J1764" s="138" t="str">
        <f>Deelnemersoverzicht!$C$6</f>
        <v>[wordt door RVO ingevuld]</v>
      </c>
      <c r="K1764" s="259">
        <f>Deelnemersoverzicht!$C$9</f>
        <v>0</v>
      </c>
    </row>
    <row r="1765" spans="1:11" x14ac:dyDescent="0.2">
      <c r="A1765" s="258">
        <f>'Resultaat 7'!B104</f>
        <v>0</v>
      </c>
      <c r="B1765" s="138" t="str">
        <f>IFERROR(VLOOKUP(C1765,Deelnemersoverzicht!$C$16:$G$66,6,0),"")</f>
        <v/>
      </c>
      <c r="C1765" s="138">
        <f>'Resultaat 7'!C104</f>
        <v>0</v>
      </c>
      <c r="D1765" s="247">
        <f>'Resultaat 7'!K104</f>
        <v>0</v>
      </c>
      <c r="E1765" s="248">
        <f>'Resultaat 7'!L104</f>
        <v>0</v>
      </c>
      <c r="F1765" s="138" t="s">
        <v>265</v>
      </c>
      <c r="G1765" s="247">
        <f ca="1">VLOOKUP(C1765,Financiering!$AO$7:$AS$57,5,0)*E1765</f>
        <v>0</v>
      </c>
      <c r="H1765" s="249" t="str">
        <f t="shared" si="27"/>
        <v/>
      </c>
      <c r="I1765" s="136" t="str">
        <f>'Resultaat 7'!$B$2</f>
        <v>Resultaat 7</v>
      </c>
      <c r="J1765" s="138" t="str">
        <f>Deelnemersoverzicht!$C$6</f>
        <v>[wordt door RVO ingevuld]</v>
      </c>
      <c r="K1765" s="259">
        <f>Deelnemersoverzicht!$C$9</f>
        <v>0</v>
      </c>
    </row>
    <row r="1766" spans="1:11" x14ac:dyDescent="0.2">
      <c r="A1766" s="258">
        <f>'Resultaat 7'!B105</f>
        <v>0</v>
      </c>
      <c r="B1766" s="138" t="str">
        <f>IFERROR(VLOOKUP(C1766,Deelnemersoverzicht!$C$16:$G$66,6,0),"")</f>
        <v/>
      </c>
      <c r="C1766" s="138">
        <f>'Resultaat 7'!C105</f>
        <v>0</v>
      </c>
      <c r="D1766" s="247">
        <f>'Resultaat 7'!K105</f>
        <v>0</v>
      </c>
      <c r="E1766" s="248">
        <f>'Resultaat 7'!L105</f>
        <v>0</v>
      </c>
      <c r="F1766" s="138" t="s">
        <v>265</v>
      </c>
      <c r="G1766" s="247">
        <f ca="1">VLOOKUP(C1766,Financiering!$AO$7:$AS$57,5,0)*E1766</f>
        <v>0</v>
      </c>
      <c r="H1766" s="249" t="str">
        <f t="shared" si="27"/>
        <v/>
      </c>
      <c r="I1766" s="136" t="str">
        <f>'Resultaat 7'!$B$2</f>
        <v>Resultaat 7</v>
      </c>
      <c r="J1766" s="138" t="str">
        <f>Deelnemersoverzicht!$C$6</f>
        <v>[wordt door RVO ingevuld]</v>
      </c>
      <c r="K1766" s="259">
        <f>Deelnemersoverzicht!$C$9</f>
        <v>0</v>
      </c>
    </row>
    <row r="1767" spans="1:11" x14ac:dyDescent="0.2">
      <c r="A1767" s="258">
        <f>'Resultaat 7'!B106</f>
        <v>0</v>
      </c>
      <c r="B1767" s="138" t="str">
        <f>IFERROR(VLOOKUP(C1767,Deelnemersoverzicht!$C$16:$G$66,6,0),"")</f>
        <v/>
      </c>
      <c r="C1767" s="138">
        <f>'Resultaat 7'!C106</f>
        <v>0</v>
      </c>
      <c r="D1767" s="247">
        <f>'Resultaat 7'!K106</f>
        <v>0</v>
      </c>
      <c r="E1767" s="248">
        <f>'Resultaat 7'!L106</f>
        <v>0</v>
      </c>
      <c r="F1767" s="138" t="s">
        <v>265</v>
      </c>
      <c r="G1767" s="247">
        <f ca="1">VLOOKUP(C1767,Financiering!$AO$7:$AS$57,5,0)*E1767</f>
        <v>0</v>
      </c>
      <c r="H1767" s="249" t="str">
        <f t="shared" si="27"/>
        <v/>
      </c>
      <c r="I1767" s="136" t="str">
        <f>'Resultaat 7'!$B$2</f>
        <v>Resultaat 7</v>
      </c>
      <c r="J1767" s="138" t="str">
        <f>Deelnemersoverzicht!$C$6</f>
        <v>[wordt door RVO ingevuld]</v>
      </c>
      <c r="K1767" s="259">
        <f>Deelnemersoverzicht!$C$9</f>
        <v>0</v>
      </c>
    </row>
    <row r="1768" spans="1:11" x14ac:dyDescent="0.2">
      <c r="A1768" s="258">
        <f>'Resultaat 7'!B107</f>
        <v>0</v>
      </c>
      <c r="B1768" s="138" t="str">
        <f>IFERROR(VLOOKUP(C1768,Deelnemersoverzicht!$C$16:$G$66,6,0),"")</f>
        <v/>
      </c>
      <c r="C1768" s="138">
        <f>'Resultaat 7'!C107</f>
        <v>0</v>
      </c>
      <c r="D1768" s="247">
        <f>'Resultaat 7'!K107</f>
        <v>0</v>
      </c>
      <c r="E1768" s="248">
        <f>'Resultaat 7'!L107</f>
        <v>0</v>
      </c>
      <c r="F1768" s="138" t="s">
        <v>265</v>
      </c>
      <c r="G1768" s="247">
        <f ca="1">VLOOKUP(C1768,Financiering!$AO$7:$AS$57,5,0)*E1768</f>
        <v>0</v>
      </c>
      <c r="H1768" s="249" t="str">
        <f t="shared" si="27"/>
        <v/>
      </c>
      <c r="I1768" s="136" t="str">
        <f>'Resultaat 7'!$B$2</f>
        <v>Resultaat 7</v>
      </c>
      <c r="J1768" s="138" t="str">
        <f>Deelnemersoverzicht!$C$6</f>
        <v>[wordt door RVO ingevuld]</v>
      </c>
      <c r="K1768" s="259">
        <f>Deelnemersoverzicht!$C$9</f>
        <v>0</v>
      </c>
    </row>
    <row r="1769" spans="1:11" x14ac:dyDescent="0.2">
      <c r="A1769" s="258">
        <f>'Resultaat 7'!B108</f>
        <v>0</v>
      </c>
      <c r="B1769" s="138" t="str">
        <f>IFERROR(VLOOKUP(C1769,Deelnemersoverzicht!$C$16:$G$66,6,0),"")</f>
        <v/>
      </c>
      <c r="C1769" s="138">
        <f>'Resultaat 7'!C108</f>
        <v>0</v>
      </c>
      <c r="D1769" s="247">
        <f>'Resultaat 7'!K108</f>
        <v>0</v>
      </c>
      <c r="E1769" s="248">
        <f>'Resultaat 7'!L108</f>
        <v>0</v>
      </c>
      <c r="F1769" s="138" t="s">
        <v>265</v>
      </c>
      <c r="G1769" s="247">
        <f ca="1">VLOOKUP(C1769,Financiering!$AO$7:$AS$57,5,0)*E1769</f>
        <v>0</v>
      </c>
      <c r="H1769" s="249" t="str">
        <f t="shared" si="27"/>
        <v/>
      </c>
      <c r="I1769" s="136" t="str">
        <f>'Resultaat 7'!$B$2</f>
        <v>Resultaat 7</v>
      </c>
      <c r="J1769" s="138" t="str">
        <f>Deelnemersoverzicht!$C$6</f>
        <v>[wordt door RVO ingevuld]</v>
      </c>
      <c r="K1769" s="259">
        <f>Deelnemersoverzicht!$C$9</f>
        <v>0</v>
      </c>
    </row>
    <row r="1770" spans="1:11" x14ac:dyDescent="0.2">
      <c r="A1770" s="258">
        <f>'Resultaat 7'!B109</f>
        <v>0</v>
      </c>
      <c r="B1770" s="138" t="str">
        <f>IFERROR(VLOOKUP(C1770,Deelnemersoverzicht!$C$16:$G$66,6,0),"")</f>
        <v/>
      </c>
      <c r="C1770" s="138">
        <f>'Resultaat 7'!C109</f>
        <v>0</v>
      </c>
      <c r="D1770" s="247">
        <f>'Resultaat 7'!K109</f>
        <v>0</v>
      </c>
      <c r="E1770" s="248">
        <f>'Resultaat 7'!L109</f>
        <v>0</v>
      </c>
      <c r="F1770" s="138" t="s">
        <v>265</v>
      </c>
      <c r="G1770" s="247">
        <f ca="1">VLOOKUP(C1770,Financiering!$AO$7:$AS$57,5,0)*E1770</f>
        <v>0</v>
      </c>
      <c r="H1770" s="249" t="str">
        <f t="shared" si="27"/>
        <v/>
      </c>
      <c r="I1770" s="136" t="str">
        <f>'Resultaat 7'!$B$2</f>
        <v>Resultaat 7</v>
      </c>
      <c r="J1770" s="138" t="str">
        <f>Deelnemersoverzicht!$C$6</f>
        <v>[wordt door RVO ingevuld]</v>
      </c>
      <c r="K1770" s="259">
        <f>Deelnemersoverzicht!$C$9</f>
        <v>0</v>
      </c>
    </row>
    <row r="1771" spans="1:11" x14ac:dyDescent="0.2">
      <c r="A1771" s="258">
        <f>'Resultaat 7'!B110</f>
        <v>0</v>
      </c>
      <c r="B1771" s="138" t="str">
        <f>IFERROR(VLOOKUP(C1771,Deelnemersoverzicht!$C$16:$G$66,6,0),"")</f>
        <v/>
      </c>
      <c r="C1771" s="138">
        <f>'Resultaat 7'!C110</f>
        <v>0</v>
      </c>
      <c r="D1771" s="247">
        <f>'Resultaat 7'!K110</f>
        <v>0</v>
      </c>
      <c r="E1771" s="248">
        <f>'Resultaat 7'!L110</f>
        <v>0</v>
      </c>
      <c r="F1771" s="138" t="s">
        <v>265</v>
      </c>
      <c r="G1771" s="247">
        <f ca="1">VLOOKUP(C1771,Financiering!$AO$7:$AS$57,5,0)*E1771</f>
        <v>0</v>
      </c>
      <c r="H1771" s="249" t="str">
        <f t="shared" si="27"/>
        <v/>
      </c>
      <c r="I1771" s="136" t="str">
        <f>'Resultaat 7'!$B$2</f>
        <v>Resultaat 7</v>
      </c>
      <c r="J1771" s="138" t="str">
        <f>Deelnemersoverzicht!$C$6</f>
        <v>[wordt door RVO ingevuld]</v>
      </c>
      <c r="K1771" s="259">
        <f>Deelnemersoverzicht!$C$9</f>
        <v>0</v>
      </c>
    </row>
    <row r="1772" spans="1:11" x14ac:dyDescent="0.2">
      <c r="A1772" s="258">
        <f>'Resultaat 7'!B111</f>
        <v>0</v>
      </c>
      <c r="B1772" s="138" t="str">
        <f>IFERROR(VLOOKUP(C1772,Deelnemersoverzicht!$C$16:$G$66,6,0),"")</f>
        <v/>
      </c>
      <c r="C1772" s="138">
        <f>'Resultaat 7'!C111</f>
        <v>0</v>
      </c>
      <c r="D1772" s="247">
        <f>'Resultaat 7'!K111</f>
        <v>0</v>
      </c>
      <c r="E1772" s="248">
        <f>'Resultaat 7'!L111</f>
        <v>0</v>
      </c>
      <c r="F1772" s="138" t="s">
        <v>265</v>
      </c>
      <c r="G1772" s="247">
        <f ca="1">VLOOKUP(C1772,Financiering!$AO$7:$AS$57,5,0)*E1772</f>
        <v>0</v>
      </c>
      <c r="H1772" s="249" t="str">
        <f t="shared" si="27"/>
        <v/>
      </c>
      <c r="I1772" s="136" t="str">
        <f>'Resultaat 7'!$B$2</f>
        <v>Resultaat 7</v>
      </c>
      <c r="J1772" s="138" t="str">
        <f>Deelnemersoverzicht!$C$6</f>
        <v>[wordt door RVO ingevuld]</v>
      </c>
      <c r="K1772" s="259">
        <f>Deelnemersoverzicht!$C$9</f>
        <v>0</v>
      </c>
    </row>
    <row r="1773" spans="1:11" x14ac:dyDescent="0.2">
      <c r="A1773" s="258">
        <f>'Resultaat 7'!B112</f>
        <v>0</v>
      </c>
      <c r="B1773" s="138" t="str">
        <f>IFERROR(VLOOKUP(C1773,Deelnemersoverzicht!$C$16:$G$66,6,0),"")</f>
        <v/>
      </c>
      <c r="C1773" s="138">
        <f>'Resultaat 7'!C112</f>
        <v>0</v>
      </c>
      <c r="D1773" s="247">
        <f>'Resultaat 7'!K112</f>
        <v>0</v>
      </c>
      <c r="E1773" s="248">
        <f>'Resultaat 7'!L112</f>
        <v>0</v>
      </c>
      <c r="F1773" s="138" t="s">
        <v>265</v>
      </c>
      <c r="G1773" s="247">
        <f ca="1">VLOOKUP(C1773,Financiering!$AO$7:$AS$57,5,0)*E1773</f>
        <v>0</v>
      </c>
      <c r="H1773" s="249" t="str">
        <f t="shared" si="27"/>
        <v/>
      </c>
      <c r="I1773" s="136" t="str">
        <f>'Resultaat 7'!$B$2</f>
        <v>Resultaat 7</v>
      </c>
      <c r="J1773" s="138" t="str">
        <f>Deelnemersoverzicht!$C$6</f>
        <v>[wordt door RVO ingevuld]</v>
      </c>
      <c r="K1773" s="259">
        <f>Deelnemersoverzicht!$C$9</f>
        <v>0</v>
      </c>
    </row>
    <row r="1774" spans="1:11" x14ac:dyDescent="0.2">
      <c r="A1774" s="258">
        <f>'Resultaat 7'!B113</f>
        <v>0</v>
      </c>
      <c r="B1774" s="138" t="str">
        <f>IFERROR(VLOOKUP(C1774,Deelnemersoverzicht!$C$16:$G$66,6,0),"")</f>
        <v/>
      </c>
      <c r="C1774" s="138">
        <f>'Resultaat 7'!C113</f>
        <v>0</v>
      </c>
      <c r="D1774" s="247">
        <f>'Resultaat 7'!K113</f>
        <v>0</v>
      </c>
      <c r="E1774" s="248">
        <f>'Resultaat 7'!L113</f>
        <v>0</v>
      </c>
      <c r="F1774" s="138" t="s">
        <v>265</v>
      </c>
      <c r="G1774" s="247">
        <f ca="1">VLOOKUP(C1774,Financiering!$AO$7:$AS$57,5,0)*E1774</f>
        <v>0</v>
      </c>
      <c r="H1774" s="249" t="str">
        <f t="shared" si="27"/>
        <v/>
      </c>
      <c r="I1774" s="136" t="str">
        <f>'Resultaat 7'!$B$2</f>
        <v>Resultaat 7</v>
      </c>
      <c r="J1774" s="138" t="str">
        <f>Deelnemersoverzicht!$C$6</f>
        <v>[wordt door RVO ingevuld]</v>
      </c>
      <c r="K1774" s="259">
        <f>Deelnemersoverzicht!$C$9</f>
        <v>0</v>
      </c>
    </row>
    <row r="1775" spans="1:11" x14ac:dyDescent="0.2">
      <c r="A1775" s="258">
        <f>'Resultaat 7'!B114</f>
        <v>0</v>
      </c>
      <c r="B1775" s="138" t="str">
        <f>IFERROR(VLOOKUP(C1775,Deelnemersoverzicht!$C$16:$G$66,6,0),"")</f>
        <v/>
      </c>
      <c r="C1775" s="138">
        <f>'Resultaat 7'!C114</f>
        <v>0</v>
      </c>
      <c r="D1775" s="247">
        <f>'Resultaat 7'!K114</f>
        <v>0</v>
      </c>
      <c r="E1775" s="248">
        <f>'Resultaat 7'!L114</f>
        <v>0</v>
      </c>
      <c r="F1775" s="138" t="s">
        <v>265</v>
      </c>
      <c r="G1775" s="247">
        <f ca="1">VLOOKUP(C1775,Financiering!$AO$7:$AS$57,5,0)*E1775</f>
        <v>0</v>
      </c>
      <c r="H1775" s="249" t="str">
        <f t="shared" si="27"/>
        <v/>
      </c>
      <c r="I1775" s="136" t="str">
        <f>'Resultaat 7'!$B$2</f>
        <v>Resultaat 7</v>
      </c>
      <c r="J1775" s="138" t="str">
        <f>Deelnemersoverzicht!$C$6</f>
        <v>[wordt door RVO ingevuld]</v>
      </c>
      <c r="K1775" s="259">
        <f>Deelnemersoverzicht!$C$9</f>
        <v>0</v>
      </c>
    </row>
    <row r="1776" spans="1:11" x14ac:dyDescent="0.2">
      <c r="A1776" s="258">
        <f>'Resultaat 7'!B115</f>
        <v>0</v>
      </c>
      <c r="B1776" s="138" t="str">
        <f>IFERROR(VLOOKUP(C1776,Deelnemersoverzicht!$C$16:$G$66,6,0),"")</f>
        <v/>
      </c>
      <c r="C1776" s="138">
        <f>'Resultaat 7'!C115</f>
        <v>0</v>
      </c>
      <c r="D1776" s="247">
        <f>'Resultaat 7'!K115</f>
        <v>0</v>
      </c>
      <c r="E1776" s="248">
        <f>'Resultaat 7'!L115</f>
        <v>0</v>
      </c>
      <c r="F1776" s="138" t="s">
        <v>265</v>
      </c>
      <c r="G1776" s="247">
        <f ca="1">VLOOKUP(C1776,Financiering!$AO$7:$AS$57,5,0)*E1776</f>
        <v>0</v>
      </c>
      <c r="H1776" s="249" t="str">
        <f t="shared" si="27"/>
        <v/>
      </c>
      <c r="I1776" s="136" t="str">
        <f>'Resultaat 7'!$B$2</f>
        <v>Resultaat 7</v>
      </c>
      <c r="J1776" s="138" t="str">
        <f>Deelnemersoverzicht!$C$6</f>
        <v>[wordt door RVO ingevuld]</v>
      </c>
      <c r="K1776" s="259">
        <f>Deelnemersoverzicht!$C$9</f>
        <v>0</v>
      </c>
    </row>
    <row r="1777" spans="1:11" x14ac:dyDescent="0.2">
      <c r="A1777" s="258">
        <f>'Resultaat 7'!B116</f>
        <v>0</v>
      </c>
      <c r="B1777" s="138" t="str">
        <f>IFERROR(VLOOKUP(C1777,Deelnemersoverzicht!$C$16:$G$66,6,0),"")</f>
        <v/>
      </c>
      <c r="C1777" s="138">
        <f>'Resultaat 7'!C116</f>
        <v>0</v>
      </c>
      <c r="D1777" s="247">
        <f>'Resultaat 7'!K116</f>
        <v>0</v>
      </c>
      <c r="E1777" s="248">
        <f>'Resultaat 7'!L116</f>
        <v>0</v>
      </c>
      <c r="F1777" s="138" t="s">
        <v>265</v>
      </c>
      <c r="G1777" s="247">
        <f ca="1">VLOOKUP(C1777,Financiering!$AO$7:$AS$57,5,0)*E1777</f>
        <v>0</v>
      </c>
      <c r="H1777" s="249" t="str">
        <f t="shared" si="27"/>
        <v/>
      </c>
      <c r="I1777" s="136" t="str">
        <f>'Resultaat 7'!$B$2</f>
        <v>Resultaat 7</v>
      </c>
      <c r="J1777" s="138" t="str">
        <f>Deelnemersoverzicht!$C$6</f>
        <v>[wordt door RVO ingevuld]</v>
      </c>
      <c r="K1777" s="259">
        <f>Deelnemersoverzicht!$C$9</f>
        <v>0</v>
      </c>
    </row>
    <row r="1778" spans="1:11" x14ac:dyDescent="0.2">
      <c r="A1778" s="258">
        <f>'Resultaat 7'!B117</f>
        <v>0</v>
      </c>
      <c r="B1778" s="138" t="str">
        <f>IFERROR(VLOOKUP(C1778,Deelnemersoverzicht!$C$16:$G$66,6,0),"")</f>
        <v/>
      </c>
      <c r="C1778" s="138">
        <f>'Resultaat 7'!C117</f>
        <v>0</v>
      </c>
      <c r="D1778" s="247">
        <f>'Resultaat 7'!K117</f>
        <v>0</v>
      </c>
      <c r="E1778" s="248">
        <f>'Resultaat 7'!L117</f>
        <v>0</v>
      </c>
      <c r="F1778" s="138" t="s">
        <v>265</v>
      </c>
      <c r="G1778" s="247">
        <f ca="1">VLOOKUP(C1778,Financiering!$AO$7:$AS$57,5,0)*E1778</f>
        <v>0</v>
      </c>
      <c r="H1778" s="249" t="str">
        <f t="shared" si="27"/>
        <v/>
      </c>
      <c r="I1778" s="136" t="str">
        <f>'Resultaat 7'!$B$2</f>
        <v>Resultaat 7</v>
      </c>
      <c r="J1778" s="138" t="str">
        <f>Deelnemersoverzicht!$C$6</f>
        <v>[wordt door RVO ingevuld]</v>
      </c>
      <c r="K1778" s="259">
        <f>Deelnemersoverzicht!$C$9</f>
        <v>0</v>
      </c>
    </row>
    <row r="1779" spans="1:11" x14ac:dyDescent="0.2">
      <c r="A1779" s="258">
        <f>'Resultaat 7'!B118</f>
        <v>0</v>
      </c>
      <c r="B1779" s="138" t="str">
        <f>IFERROR(VLOOKUP(C1779,Deelnemersoverzicht!$C$16:$G$66,6,0),"")</f>
        <v/>
      </c>
      <c r="C1779" s="138">
        <f>'Resultaat 7'!C118</f>
        <v>0</v>
      </c>
      <c r="D1779" s="247">
        <f>'Resultaat 7'!K118</f>
        <v>0</v>
      </c>
      <c r="E1779" s="248">
        <f>'Resultaat 7'!L118</f>
        <v>0</v>
      </c>
      <c r="F1779" s="138" t="s">
        <v>265</v>
      </c>
      <c r="G1779" s="247">
        <f ca="1">VLOOKUP(C1779,Financiering!$AO$7:$AS$57,5,0)*E1779</f>
        <v>0</v>
      </c>
      <c r="H1779" s="249" t="str">
        <f t="shared" si="27"/>
        <v/>
      </c>
      <c r="I1779" s="136" t="str">
        <f>'Resultaat 7'!$B$2</f>
        <v>Resultaat 7</v>
      </c>
      <c r="J1779" s="138" t="str">
        <f>Deelnemersoverzicht!$C$6</f>
        <v>[wordt door RVO ingevuld]</v>
      </c>
      <c r="K1779" s="259">
        <f>Deelnemersoverzicht!$C$9</f>
        <v>0</v>
      </c>
    </row>
    <row r="1780" spans="1:11" x14ac:dyDescent="0.2">
      <c r="A1780" s="258">
        <f>'Resultaat 7'!B119</f>
        <v>0</v>
      </c>
      <c r="B1780" s="138" t="str">
        <f>IFERROR(VLOOKUP(C1780,Deelnemersoverzicht!$C$16:$G$66,6,0),"")</f>
        <v/>
      </c>
      <c r="C1780" s="138">
        <f>'Resultaat 7'!C119</f>
        <v>0</v>
      </c>
      <c r="D1780" s="247">
        <f>'Resultaat 7'!K119</f>
        <v>0</v>
      </c>
      <c r="E1780" s="248">
        <f>'Resultaat 7'!L119</f>
        <v>0</v>
      </c>
      <c r="F1780" s="138" t="s">
        <v>265</v>
      </c>
      <c r="G1780" s="247">
        <f ca="1">VLOOKUP(C1780,Financiering!$AO$7:$AS$57,5,0)*E1780</f>
        <v>0</v>
      </c>
      <c r="H1780" s="249" t="str">
        <f t="shared" si="27"/>
        <v/>
      </c>
      <c r="I1780" s="136" t="str">
        <f>'Resultaat 7'!$B$2</f>
        <v>Resultaat 7</v>
      </c>
      <c r="J1780" s="138" t="str">
        <f>Deelnemersoverzicht!$C$6</f>
        <v>[wordt door RVO ingevuld]</v>
      </c>
      <c r="K1780" s="259">
        <f>Deelnemersoverzicht!$C$9</f>
        <v>0</v>
      </c>
    </row>
    <row r="1781" spans="1:11" x14ac:dyDescent="0.2">
      <c r="A1781" s="258">
        <f>'Resultaat 7'!B120</f>
        <v>0</v>
      </c>
      <c r="B1781" s="138" t="str">
        <f>IFERROR(VLOOKUP(C1781,Deelnemersoverzicht!$C$16:$G$66,6,0),"")</f>
        <v/>
      </c>
      <c r="C1781" s="138">
        <f>'Resultaat 7'!C120</f>
        <v>0</v>
      </c>
      <c r="D1781" s="247">
        <f>'Resultaat 7'!K120</f>
        <v>0</v>
      </c>
      <c r="E1781" s="248">
        <f>'Resultaat 7'!L120</f>
        <v>0</v>
      </c>
      <c r="F1781" s="138" t="s">
        <v>265</v>
      </c>
      <c r="G1781" s="247">
        <f ca="1">VLOOKUP(C1781,Financiering!$AO$7:$AS$57,5,0)*E1781</f>
        <v>0</v>
      </c>
      <c r="H1781" s="249" t="str">
        <f t="shared" si="27"/>
        <v/>
      </c>
      <c r="I1781" s="136" t="str">
        <f>'Resultaat 7'!$B$2</f>
        <v>Resultaat 7</v>
      </c>
      <c r="J1781" s="138" t="str">
        <f>Deelnemersoverzicht!$C$6</f>
        <v>[wordt door RVO ingevuld]</v>
      </c>
      <c r="K1781" s="259">
        <f>Deelnemersoverzicht!$C$9</f>
        <v>0</v>
      </c>
    </row>
    <row r="1782" spans="1:11" x14ac:dyDescent="0.2">
      <c r="A1782" s="258">
        <f>'Resultaat 7'!B121</f>
        <v>0</v>
      </c>
      <c r="B1782" s="138" t="str">
        <f>IFERROR(VLOOKUP(C1782,Deelnemersoverzicht!$C$16:$G$66,6,0),"")</f>
        <v/>
      </c>
      <c r="C1782" s="138">
        <f>'Resultaat 7'!C121</f>
        <v>0</v>
      </c>
      <c r="D1782" s="247">
        <f>'Resultaat 7'!K121</f>
        <v>0</v>
      </c>
      <c r="E1782" s="248">
        <f>'Resultaat 7'!L121</f>
        <v>0</v>
      </c>
      <c r="F1782" s="138" t="s">
        <v>265</v>
      </c>
      <c r="G1782" s="247">
        <f ca="1">VLOOKUP(C1782,Financiering!$AO$7:$AS$57,5,0)*E1782</f>
        <v>0</v>
      </c>
      <c r="H1782" s="249" t="str">
        <f t="shared" si="27"/>
        <v/>
      </c>
      <c r="I1782" s="136" t="str">
        <f>'Resultaat 7'!$B$2</f>
        <v>Resultaat 7</v>
      </c>
      <c r="J1782" s="138" t="str">
        <f>Deelnemersoverzicht!$C$6</f>
        <v>[wordt door RVO ingevuld]</v>
      </c>
      <c r="K1782" s="259">
        <f>Deelnemersoverzicht!$C$9</f>
        <v>0</v>
      </c>
    </row>
    <row r="1783" spans="1:11" x14ac:dyDescent="0.2">
      <c r="A1783" s="258">
        <f>'Resultaat 7'!B122</f>
        <v>0</v>
      </c>
      <c r="B1783" s="138" t="str">
        <f>IFERROR(VLOOKUP(C1783,Deelnemersoverzicht!$C$16:$G$66,6,0),"")</f>
        <v/>
      </c>
      <c r="C1783" s="138">
        <f>'Resultaat 7'!C122</f>
        <v>0</v>
      </c>
      <c r="D1783" s="247">
        <f>'Resultaat 7'!K122</f>
        <v>0</v>
      </c>
      <c r="E1783" s="248">
        <f>'Resultaat 7'!L122</f>
        <v>0</v>
      </c>
      <c r="F1783" s="138" t="s">
        <v>265</v>
      </c>
      <c r="G1783" s="247">
        <f ca="1">VLOOKUP(C1783,Financiering!$AO$7:$AS$57,5,0)*E1783</f>
        <v>0</v>
      </c>
      <c r="H1783" s="249" t="str">
        <f t="shared" si="27"/>
        <v/>
      </c>
      <c r="I1783" s="136" t="str">
        <f>'Resultaat 7'!$B$2</f>
        <v>Resultaat 7</v>
      </c>
      <c r="J1783" s="138" t="str">
        <f>Deelnemersoverzicht!$C$6</f>
        <v>[wordt door RVO ingevuld]</v>
      </c>
      <c r="K1783" s="259">
        <f>Deelnemersoverzicht!$C$9</f>
        <v>0</v>
      </c>
    </row>
    <row r="1784" spans="1:11" x14ac:dyDescent="0.2">
      <c r="A1784" s="258">
        <f>'Resultaat 7'!B123</f>
        <v>0</v>
      </c>
      <c r="B1784" s="138" t="str">
        <f>IFERROR(VLOOKUP(C1784,Deelnemersoverzicht!$C$16:$G$66,6,0),"")</f>
        <v/>
      </c>
      <c r="C1784" s="138">
        <f>'Resultaat 7'!C123</f>
        <v>0</v>
      </c>
      <c r="D1784" s="247">
        <f>'Resultaat 7'!K123</f>
        <v>0</v>
      </c>
      <c r="E1784" s="248">
        <f>'Resultaat 7'!L123</f>
        <v>0</v>
      </c>
      <c r="F1784" s="138" t="s">
        <v>265</v>
      </c>
      <c r="G1784" s="247">
        <f ca="1">VLOOKUP(C1784,Financiering!$AO$7:$AS$57,5,0)*E1784</f>
        <v>0</v>
      </c>
      <c r="H1784" s="249" t="str">
        <f t="shared" si="27"/>
        <v/>
      </c>
      <c r="I1784" s="136" t="str">
        <f>'Resultaat 7'!$B$2</f>
        <v>Resultaat 7</v>
      </c>
      <c r="J1784" s="138" t="str">
        <f>Deelnemersoverzicht!$C$6</f>
        <v>[wordt door RVO ingevuld]</v>
      </c>
      <c r="K1784" s="259">
        <f>Deelnemersoverzicht!$C$9</f>
        <v>0</v>
      </c>
    </row>
    <row r="1785" spans="1:11" x14ac:dyDescent="0.2">
      <c r="A1785" s="258">
        <f>'Resultaat 7'!B124</f>
        <v>0</v>
      </c>
      <c r="B1785" s="138" t="str">
        <f>IFERROR(VLOOKUP(C1785,Deelnemersoverzicht!$C$16:$G$66,6,0),"")</f>
        <v/>
      </c>
      <c r="C1785" s="138">
        <f>'Resultaat 7'!C124</f>
        <v>0</v>
      </c>
      <c r="D1785" s="247">
        <f>'Resultaat 7'!K124</f>
        <v>0</v>
      </c>
      <c r="E1785" s="248">
        <f>'Resultaat 7'!L124</f>
        <v>0</v>
      </c>
      <c r="F1785" s="138" t="s">
        <v>265</v>
      </c>
      <c r="G1785" s="247">
        <f ca="1">VLOOKUP(C1785,Financiering!$AO$7:$AS$57,5,0)*E1785</f>
        <v>0</v>
      </c>
      <c r="H1785" s="249" t="str">
        <f t="shared" si="27"/>
        <v/>
      </c>
      <c r="I1785" s="136" t="str">
        <f>'Resultaat 7'!$B$2</f>
        <v>Resultaat 7</v>
      </c>
      <c r="J1785" s="138" t="str">
        <f>Deelnemersoverzicht!$C$6</f>
        <v>[wordt door RVO ingevuld]</v>
      </c>
      <c r="K1785" s="259">
        <f>Deelnemersoverzicht!$C$9</f>
        <v>0</v>
      </c>
    </row>
    <row r="1786" spans="1:11" x14ac:dyDescent="0.2">
      <c r="A1786" s="258">
        <f>'Resultaat 7'!B125</f>
        <v>0</v>
      </c>
      <c r="B1786" s="138" t="str">
        <f>IFERROR(VLOOKUP(C1786,Deelnemersoverzicht!$C$16:$G$66,6,0),"")</f>
        <v/>
      </c>
      <c r="C1786" s="138">
        <f>'Resultaat 7'!C125</f>
        <v>0</v>
      </c>
      <c r="D1786" s="247">
        <f>'Resultaat 7'!K125</f>
        <v>0</v>
      </c>
      <c r="E1786" s="248">
        <f>'Resultaat 7'!L125</f>
        <v>0</v>
      </c>
      <c r="F1786" s="138" t="s">
        <v>265</v>
      </c>
      <c r="G1786" s="247">
        <f ca="1">VLOOKUP(C1786,Financiering!$AO$7:$AS$57,5,0)*E1786</f>
        <v>0</v>
      </c>
      <c r="H1786" s="249" t="str">
        <f t="shared" si="27"/>
        <v/>
      </c>
      <c r="I1786" s="136" t="str">
        <f>'Resultaat 7'!$B$2</f>
        <v>Resultaat 7</v>
      </c>
      <c r="J1786" s="138" t="str">
        <f>Deelnemersoverzicht!$C$6</f>
        <v>[wordt door RVO ingevuld]</v>
      </c>
      <c r="K1786" s="259">
        <f>Deelnemersoverzicht!$C$9</f>
        <v>0</v>
      </c>
    </row>
    <row r="1787" spans="1:11" x14ac:dyDescent="0.2">
      <c r="A1787" s="258">
        <f>'Resultaat 7'!B126</f>
        <v>0</v>
      </c>
      <c r="B1787" s="138" t="str">
        <f>IFERROR(VLOOKUP(C1787,Deelnemersoverzicht!$C$16:$G$66,6,0),"")</f>
        <v/>
      </c>
      <c r="C1787" s="138">
        <f>'Resultaat 7'!C126</f>
        <v>0</v>
      </c>
      <c r="D1787" s="247">
        <f>'Resultaat 7'!K126</f>
        <v>0</v>
      </c>
      <c r="E1787" s="248">
        <f>'Resultaat 7'!L126</f>
        <v>0</v>
      </c>
      <c r="F1787" s="138" t="s">
        <v>265</v>
      </c>
      <c r="G1787" s="247">
        <f ca="1">VLOOKUP(C1787,Financiering!$AO$7:$AS$57,5,0)*E1787</f>
        <v>0</v>
      </c>
      <c r="H1787" s="249" t="str">
        <f t="shared" si="27"/>
        <v/>
      </c>
      <c r="I1787" s="136" t="str">
        <f>'Resultaat 7'!$B$2</f>
        <v>Resultaat 7</v>
      </c>
      <c r="J1787" s="138" t="str">
        <f>Deelnemersoverzicht!$C$6</f>
        <v>[wordt door RVO ingevuld]</v>
      </c>
      <c r="K1787" s="259">
        <f>Deelnemersoverzicht!$C$9</f>
        <v>0</v>
      </c>
    </row>
    <row r="1788" spans="1:11" x14ac:dyDescent="0.2">
      <c r="A1788" s="258">
        <f>'Resultaat 7'!B127</f>
        <v>0</v>
      </c>
      <c r="B1788" s="138" t="str">
        <f>IFERROR(VLOOKUP(C1788,Deelnemersoverzicht!$C$16:$G$66,6,0),"")</f>
        <v/>
      </c>
      <c r="C1788" s="138">
        <f>'Resultaat 7'!C127</f>
        <v>0</v>
      </c>
      <c r="D1788" s="247">
        <f>'Resultaat 7'!K127</f>
        <v>0</v>
      </c>
      <c r="E1788" s="248">
        <f>'Resultaat 7'!L127</f>
        <v>0</v>
      </c>
      <c r="F1788" s="138" t="s">
        <v>265</v>
      </c>
      <c r="G1788" s="247">
        <f ca="1">VLOOKUP(C1788,Financiering!$AO$7:$AS$57,5,0)*E1788</f>
        <v>0</v>
      </c>
      <c r="H1788" s="249" t="str">
        <f t="shared" si="27"/>
        <v/>
      </c>
      <c r="I1788" s="136" t="str">
        <f>'Resultaat 7'!$B$2</f>
        <v>Resultaat 7</v>
      </c>
      <c r="J1788" s="138" t="str">
        <f>Deelnemersoverzicht!$C$6</f>
        <v>[wordt door RVO ingevuld]</v>
      </c>
      <c r="K1788" s="259">
        <f>Deelnemersoverzicht!$C$9</f>
        <v>0</v>
      </c>
    </row>
    <row r="1789" spans="1:11" x14ac:dyDescent="0.2">
      <c r="A1789" s="258">
        <f>'Resultaat 7'!B128</f>
        <v>0</v>
      </c>
      <c r="B1789" s="138" t="str">
        <f>IFERROR(VLOOKUP(C1789,Deelnemersoverzicht!$C$16:$G$66,6,0),"")</f>
        <v/>
      </c>
      <c r="C1789" s="138">
        <f>'Resultaat 7'!C128</f>
        <v>0</v>
      </c>
      <c r="D1789" s="247">
        <f>'Resultaat 7'!K128</f>
        <v>0</v>
      </c>
      <c r="E1789" s="248">
        <f>'Resultaat 7'!L128</f>
        <v>0</v>
      </c>
      <c r="F1789" s="138" t="s">
        <v>265</v>
      </c>
      <c r="G1789" s="247">
        <f ca="1">VLOOKUP(C1789,Financiering!$AO$7:$AS$57,5,0)*E1789</f>
        <v>0</v>
      </c>
      <c r="H1789" s="249" t="str">
        <f t="shared" si="27"/>
        <v/>
      </c>
      <c r="I1789" s="136" t="str">
        <f>'Resultaat 7'!$B$2</f>
        <v>Resultaat 7</v>
      </c>
      <c r="J1789" s="138" t="str">
        <f>Deelnemersoverzicht!$C$6</f>
        <v>[wordt door RVO ingevuld]</v>
      </c>
      <c r="K1789" s="259">
        <f>Deelnemersoverzicht!$C$9</f>
        <v>0</v>
      </c>
    </row>
    <row r="1790" spans="1:11" x14ac:dyDescent="0.2">
      <c r="A1790" s="258">
        <f>'Resultaat 7'!B129</f>
        <v>0</v>
      </c>
      <c r="B1790" s="138" t="str">
        <f>IFERROR(VLOOKUP(C1790,Deelnemersoverzicht!$C$16:$G$66,6,0),"")</f>
        <v/>
      </c>
      <c r="C1790" s="138">
        <f>'Resultaat 7'!C129</f>
        <v>0</v>
      </c>
      <c r="D1790" s="247">
        <f>'Resultaat 7'!K129</f>
        <v>0</v>
      </c>
      <c r="E1790" s="248">
        <f>'Resultaat 7'!L129</f>
        <v>0</v>
      </c>
      <c r="F1790" s="138" t="s">
        <v>265</v>
      </c>
      <c r="G1790" s="247">
        <f ca="1">VLOOKUP(C1790,Financiering!$AO$7:$AS$57,5,0)*E1790</f>
        <v>0</v>
      </c>
      <c r="H1790" s="249" t="str">
        <f t="shared" si="27"/>
        <v/>
      </c>
      <c r="I1790" s="136" t="str">
        <f>'Resultaat 7'!$B$2</f>
        <v>Resultaat 7</v>
      </c>
      <c r="J1790" s="138" t="str">
        <f>Deelnemersoverzicht!$C$6</f>
        <v>[wordt door RVO ingevuld]</v>
      </c>
      <c r="K1790" s="259">
        <f>Deelnemersoverzicht!$C$9</f>
        <v>0</v>
      </c>
    </row>
    <row r="1791" spans="1:11" x14ac:dyDescent="0.2">
      <c r="A1791" s="258">
        <f>'Resultaat 7'!B130</f>
        <v>0</v>
      </c>
      <c r="B1791" s="138" t="str">
        <f>IFERROR(VLOOKUP(C1791,Deelnemersoverzicht!$C$16:$G$66,6,0),"")</f>
        <v/>
      </c>
      <c r="C1791" s="138">
        <f>'Resultaat 7'!C130</f>
        <v>0</v>
      </c>
      <c r="D1791" s="247">
        <f>'Resultaat 7'!K130</f>
        <v>0</v>
      </c>
      <c r="E1791" s="248">
        <f>'Resultaat 7'!L130</f>
        <v>0</v>
      </c>
      <c r="F1791" s="138" t="s">
        <v>265</v>
      </c>
      <c r="G1791" s="247">
        <f ca="1">VLOOKUP(C1791,Financiering!$AO$7:$AS$57,5,0)*E1791</f>
        <v>0</v>
      </c>
      <c r="H1791" s="249" t="str">
        <f t="shared" si="27"/>
        <v/>
      </c>
      <c r="I1791" s="136" t="str">
        <f>'Resultaat 7'!$B$2</f>
        <v>Resultaat 7</v>
      </c>
      <c r="J1791" s="138" t="str">
        <f>Deelnemersoverzicht!$C$6</f>
        <v>[wordt door RVO ingevuld]</v>
      </c>
      <c r="K1791" s="259">
        <f>Deelnemersoverzicht!$C$9</f>
        <v>0</v>
      </c>
    </row>
    <row r="1792" spans="1:11" x14ac:dyDescent="0.2">
      <c r="A1792" s="258">
        <f>'Resultaat 7'!B131</f>
        <v>0</v>
      </c>
      <c r="B1792" s="138" t="str">
        <f>IFERROR(VLOOKUP(C1792,Deelnemersoverzicht!$C$16:$G$66,6,0),"")</f>
        <v/>
      </c>
      <c r="C1792" s="138">
        <f>'Resultaat 7'!C131</f>
        <v>0</v>
      </c>
      <c r="D1792" s="247">
        <f>'Resultaat 7'!K131</f>
        <v>0</v>
      </c>
      <c r="E1792" s="248">
        <f>'Resultaat 7'!L131</f>
        <v>0</v>
      </c>
      <c r="F1792" s="138" t="s">
        <v>265</v>
      </c>
      <c r="G1792" s="247">
        <f ca="1">VLOOKUP(C1792,Financiering!$AO$7:$AS$57,5,0)*E1792</f>
        <v>0</v>
      </c>
      <c r="H1792" s="249" t="str">
        <f t="shared" si="27"/>
        <v/>
      </c>
      <c r="I1792" s="136" t="str">
        <f>'Resultaat 7'!$B$2</f>
        <v>Resultaat 7</v>
      </c>
      <c r="J1792" s="138" t="str">
        <f>Deelnemersoverzicht!$C$6</f>
        <v>[wordt door RVO ingevuld]</v>
      </c>
      <c r="K1792" s="259">
        <f>Deelnemersoverzicht!$C$9</f>
        <v>0</v>
      </c>
    </row>
    <row r="1793" spans="1:11" x14ac:dyDescent="0.2">
      <c r="A1793" s="258">
        <f>'Resultaat 7'!B132</f>
        <v>0</v>
      </c>
      <c r="B1793" s="138" t="str">
        <f>IFERROR(VLOOKUP(C1793,Deelnemersoverzicht!$C$16:$G$66,6,0),"")</f>
        <v/>
      </c>
      <c r="C1793" s="138">
        <f>'Resultaat 7'!C132</f>
        <v>0</v>
      </c>
      <c r="D1793" s="247">
        <f>'Resultaat 7'!K132</f>
        <v>0</v>
      </c>
      <c r="E1793" s="248">
        <f>'Resultaat 7'!L132</f>
        <v>0</v>
      </c>
      <c r="F1793" s="138" t="s">
        <v>265</v>
      </c>
      <c r="G1793" s="247">
        <f ca="1">VLOOKUP(C1793,Financiering!$AO$7:$AS$57,5,0)*E1793</f>
        <v>0</v>
      </c>
      <c r="H1793" s="249" t="str">
        <f t="shared" si="27"/>
        <v/>
      </c>
      <c r="I1793" s="136" t="str">
        <f>'Resultaat 7'!$B$2</f>
        <v>Resultaat 7</v>
      </c>
      <c r="J1793" s="138" t="str">
        <f>Deelnemersoverzicht!$C$6</f>
        <v>[wordt door RVO ingevuld]</v>
      </c>
      <c r="K1793" s="259">
        <f>Deelnemersoverzicht!$C$9</f>
        <v>0</v>
      </c>
    </row>
    <row r="1794" spans="1:11" x14ac:dyDescent="0.2">
      <c r="A1794" s="258">
        <f>'Resultaat 7'!B133</f>
        <v>0</v>
      </c>
      <c r="B1794" s="138" t="str">
        <f>IFERROR(VLOOKUP(C1794,Deelnemersoverzicht!$C$16:$G$66,6,0),"")</f>
        <v/>
      </c>
      <c r="C1794" s="138">
        <f>'Resultaat 7'!C133</f>
        <v>0</v>
      </c>
      <c r="D1794" s="247">
        <f>'Resultaat 7'!K133</f>
        <v>0</v>
      </c>
      <c r="E1794" s="248">
        <f>'Resultaat 7'!L133</f>
        <v>0</v>
      </c>
      <c r="F1794" s="138" t="s">
        <v>265</v>
      </c>
      <c r="G1794" s="247">
        <f ca="1">VLOOKUP(C1794,Financiering!$AO$7:$AS$57,5,0)*E1794</f>
        <v>0</v>
      </c>
      <c r="H1794" s="249" t="str">
        <f t="shared" ref="H1794:H1857" si="28">IFERROR((HLOOKUP(D1794,$O$1:$R$52,VLOOKUP(C1794,$M$2:$R$52,2,0)+1,0)*E1794),"")</f>
        <v/>
      </c>
      <c r="I1794" s="136" t="str">
        <f>'Resultaat 7'!$B$2</f>
        <v>Resultaat 7</v>
      </c>
      <c r="J1794" s="138" t="str">
        <f>Deelnemersoverzicht!$C$6</f>
        <v>[wordt door RVO ingevuld]</v>
      </c>
      <c r="K1794" s="259">
        <f>Deelnemersoverzicht!$C$9</f>
        <v>0</v>
      </c>
    </row>
    <row r="1795" spans="1:11" x14ac:dyDescent="0.2">
      <c r="A1795" s="258">
        <f>'Resultaat 7'!B134</f>
        <v>0</v>
      </c>
      <c r="B1795" s="138" t="str">
        <f>IFERROR(VLOOKUP(C1795,Deelnemersoverzicht!$C$16:$G$66,6,0),"")</f>
        <v/>
      </c>
      <c r="C1795" s="138">
        <f>'Resultaat 7'!C134</f>
        <v>0</v>
      </c>
      <c r="D1795" s="247">
        <f>'Resultaat 7'!K134</f>
        <v>0</v>
      </c>
      <c r="E1795" s="248">
        <f>'Resultaat 7'!L134</f>
        <v>0</v>
      </c>
      <c r="F1795" s="138" t="s">
        <v>265</v>
      </c>
      <c r="G1795" s="247">
        <f ca="1">VLOOKUP(C1795,Financiering!$AO$7:$AS$57,5,0)*E1795</f>
        <v>0</v>
      </c>
      <c r="H1795" s="249" t="str">
        <f t="shared" si="28"/>
        <v/>
      </c>
      <c r="I1795" s="136" t="str">
        <f>'Resultaat 7'!$B$2</f>
        <v>Resultaat 7</v>
      </c>
      <c r="J1795" s="138" t="str">
        <f>Deelnemersoverzicht!$C$6</f>
        <v>[wordt door RVO ingevuld]</v>
      </c>
      <c r="K1795" s="259">
        <f>Deelnemersoverzicht!$C$9</f>
        <v>0</v>
      </c>
    </row>
    <row r="1796" spans="1:11" x14ac:dyDescent="0.2">
      <c r="A1796" s="258">
        <f>'Resultaat 7'!B135</f>
        <v>0</v>
      </c>
      <c r="B1796" s="138" t="str">
        <f>IFERROR(VLOOKUP(C1796,Deelnemersoverzicht!$C$16:$G$66,6,0),"")</f>
        <v/>
      </c>
      <c r="C1796" s="138">
        <f>'Resultaat 7'!C135</f>
        <v>0</v>
      </c>
      <c r="D1796" s="247">
        <f>'Resultaat 7'!K135</f>
        <v>0</v>
      </c>
      <c r="E1796" s="248">
        <f>'Resultaat 7'!L135</f>
        <v>0</v>
      </c>
      <c r="F1796" s="138" t="s">
        <v>265</v>
      </c>
      <c r="G1796" s="247">
        <f ca="1">VLOOKUP(C1796,Financiering!$AO$7:$AS$57,5,0)*E1796</f>
        <v>0</v>
      </c>
      <c r="H1796" s="249" t="str">
        <f t="shared" si="28"/>
        <v/>
      </c>
      <c r="I1796" s="136" t="str">
        <f>'Resultaat 7'!$B$2</f>
        <v>Resultaat 7</v>
      </c>
      <c r="J1796" s="138" t="str">
        <f>Deelnemersoverzicht!$C$6</f>
        <v>[wordt door RVO ingevuld]</v>
      </c>
      <c r="K1796" s="259">
        <f>Deelnemersoverzicht!$C$9</f>
        <v>0</v>
      </c>
    </row>
    <row r="1797" spans="1:11" x14ac:dyDescent="0.2">
      <c r="A1797" s="258">
        <f>'Resultaat 7'!B136</f>
        <v>0</v>
      </c>
      <c r="B1797" s="138" t="str">
        <f>IFERROR(VLOOKUP(C1797,Deelnemersoverzicht!$C$16:$G$66,6,0),"")</f>
        <v/>
      </c>
      <c r="C1797" s="138">
        <f>'Resultaat 7'!C136</f>
        <v>0</v>
      </c>
      <c r="D1797" s="247">
        <f>'Resultaat 7'!K136</f>
        <v>0</v>
      </c>
      <c r="E1797" s="248">
        <f>'Resultaat 7'!L136</f>
        <v>0</v>
      </c>
      <c r="F1797" s="138" t="s">
        <v>265</v>
      </c>
      <c r="G1797" s="247">
        <f ca="1">VLOOKUP(C1797,Financiering!$AO$7:$AS$57,5,0)*E1797</f>
        <v>0</v>
      </c>
      <c r="H1797" s="249" t="str">
        <f t="shared" si="28"/>
        <v/>
      </c>
      <c r="I1797" s="136" t="str">
        <f>'Resultaat 7'!$B$2</f>
        <v>Resultaat 7</v>
      </c>
      <c r="J1797" s="138" t="str">
        <f>Deelnemersoverzicht!$C$6</f>
        <v>[wordt door RVO ingevuld]</v>
      </c>
      <c r="K1797" s="259">
        <f>Deelnemersoverzicht!$C$9</f>
        <v>0</v>
      </c>
    </row>
    <row r="1798" spans="1:11" x14ac:dyDescent="0.2">
      <c r="A1798" s="258">
        <f>'Resultaat 7'!B137</f>
        <v>0</v>
      </c>
      <c r="B1798" s="138" t="str">
        <f>IFERROR(VLOOKUP(C1798,Deelnemersoverzicht!$C$16:$G$66,6,0),"")</f>
        <v/>
      </c>
      <c r="C1798" s="138">
        <f>'Resultaat 7'!C137</f>
        <v>0</v>
      </c>
      <c r="D1798" s="247">
        <f>'Resultaat 7'!K137</f>
        <v>0</v>
      </c>
      <c r="E1798" s="248">
        <f>'Resultaat 7'!L137</f>
        <v>0</v>
      </c>
      <c r="F1798" s="138" t="s">
        <v>265</v>
      </c>
      <c r="G1798" s="247">
        <f ca="1">VLOOKUP(C1798,Financiering!$AO$7:$AS$57,5,0)*E1798</f>
        <v>0</v>
      </c>
      <c r="H1798" s="249" t="str">
        <f t="shared" si="28"/>
        <v/>
      </c>
      <c r="I1798" s="136" t="str">
        <f>'Resultaat 7'!$B$2</f>
        <v>Resultaat 7</v>
      </c>
      <c r="J1798" s="138" t="str">
        <f>Deelnemersoverzicht!$C$6</f>
        <v>[wordt door RVO ingevuld]</v>
      </c>
      <c r="K1798" s="259">
        <f>Deelnemersoverzicht!$C$9</f>
        <v>0</v>
      </c>
    </row>
    <row r="1799" spans="1:11" x14ac:dyDescent="0.2">
      <c r="A1799" s="258">
        <f>'Resultaat 7'!B138</f>
        <v>0</v>
      </c>
      <c r="B1799" s="138" t="str">
        <f>IFERROR(VLOOKUP(C1799,Deelnemersoverzicht!$C$16:$G$66,6,0),"")</f>
        <v/>
      </c>
      <c r="C1799" s="138">
        <f>'Resultaat 7'!C138</f>
        <v>0</v>
      </c>
      <c r="D1799" s="247">
        <f>'Resultaat 7'!K138</f>
        <v>0</v>
      </c>
      <c r="E1799" s="248">
        <f>'Resultaat 7'!L138</f>
        <v>0</v>
      </c>
      <c r="F1799" s="138" t="s">
        <v>265</v>
      </c>
      <c r="G1799" s="247">
        <f ca="1">VLOOKUP(C1799,Financiering!$AO$7:$AS$57,5,0)*E1799</f>
        <v>0</v>
      </c>
      <c r="H1799" s="249" t="str">
        <f t="shared" si="28"/>
        <v/>
      </c>
      <c r="I1799" s="136" t="str">
        <f>'Resultaat 7'!$B$2</f>
        <v>Resultaat 7</v>
      </c>
      <c r="J1799" s="138" t="str">
        <f>Deelnemersoverzicht!$C$6</f>
        <v>[wordt door RVO ingevuld]</v>
      </c>
      <c r="K1799" s="259">
        <f>Deelnemersoverzicht!$C$9</f>
        <v>0</v>
      </c>
    </row>
    <row r="1800" spans="1:11" x14ac:dyDescent="0.2">
      <c r="A1800" s="258">
        <f>'Resultaat 7'!B139</f>
        <v>0</v>
      </c>
      <c r="B1800" s="138" t="str">
        <f>IFERROR(VLOOKUP(C1800,Deelnemersoverzicht!$C$16:$G$66,6,0),"")</f>
        <v/>
      </c>
      <c r="C1800" s="138">
        <f>'Resultaat 7'!C139</f>
        <v>0</v>
      </c>
      <c r="D1800" s="247">
        <f>'Resultaat 7'!K139</f>
        <v>0</v>
      </c>
      <c r="E1800" s="248">
        <f>'Resultaat 7'!L139</f>
        <v>0</v>
      </c>
      <c r="F1800" s="138" t="s">
        <v>265</v>
      </c>
      <c r="G1800" s="247">
        <f ca="1">VLOOKUP(C1800,Financiering!$AO$7:$AS$57,5,0)*E1800</f>
        <v>0</v>
      </c>
      <c r="H1800" s="249" t="str">
        <f t="shared" si="28"/>
        <v/>
      </c>
      <c r="I1800" s="136" t="str">
        <f>'Resultaat 7'!$B$2</f>
        <v>Resultaat 7</v>
      </c>
      <c r="J1800" s="138" t="str">
        <f>Deelnemersoverzicht!$C$6</f>
        <v>[wordt door RVO ingevuld]</v>
      </c>
      <c r="K1800" s="259">
        <f>Deelnemersoverzicht!$C$9</f>
        <v>0</v>
      </c>
    </row>
    <row r="1801" spans="1:11" x14ac:dyDescent="0.2">
      <c r="A1801" s="258">
        <f>'Resultaat 7'!B140</f>
        <v>0</v>
      </c>
      <c r="B1801" s="138" t="str">
        <f>IFERROR(VLOOKUP(C1801,Deelnemersoverzicht!$C$16:$G$66,6,0),"")</f>
        <v/>
      </c>
      <c r="C1801" s="138">
        <f>'Resultaat 7'!C140</f>
        <v>0</v>
      </c>
      <c r="D1801" s="247">
        <f>'Resultaat 7'!K140</f>
        <v>0</v>
      </c>
      <c r="E1801" s="248">
        <f>'Resultaat 7'!L140</f>
        <v>0</v>
      </c>
      <c r="F1801" s="138" t="s">
        <v>265</v>
      </c>
      <c r="G1801" s="247">
        <f ca="1">VLOOKUP(C1801,Financiering!$AO$7:$AS$57,5,0)*E1801</f>
        <v>0</v>
      </c>
      <c r="H1801" s="249" t="str">
        <f t="shared" si="28"/>
        <v/>
      </c>
      <c r="I1801" s="136" t="str">
        <f>'Resultaat 7'!$B$2</f>
        <v>Resultaat 7</v>
      </c>
      <c r="J1801" s="138" t="str">
        <f>Deelnemersoverzicht!$C$6</f>
        <v>[wordt door RVO ingevuld]</v>
      </c>
      <c r="K1801" s="259">
        <f>Deelnemersoverzicht!$C$9</f>
        <v>0</v>
      </c>
    </row>
    <row r="1802" spans="1:11" x14ac:dyDescent="0.2">
      <c r="A1802" s="258">
        <f>'Resultaat 7'!B141</f>
        <v>0</v>
      </c>
      <c r="B1802" s="138" t="str">
        <f>IFERROR(VLOOKUP(C1802,Deelnemersoverzicht!$C$16:$G$66,6,0),"")</f>
        <v/>
      </c>
      <c r="C1802" s="138">
        <f>'Resultaat 7'!C141</f>
        <v>0</v>
      </c>
      <c r="D1802" s="247">
        <f>'Resultaat 7'!K141</f>
        <v>0</v>
      </c>
      <c r="E1802" s="248">
        <f>'Resultaat 7'!L141</f>
        <v>0</v>
      </c>
      <c r="F1802" s="138" t="s">
        <v>265</v>
      </c>
      <c r="G1802" s="247">
        <f ca="1">VLOOKUP(C1802,Financiering!$AO$7:$AS$57,5,0)*E1802</f>
        <v>0</v>
      </c>
      <c r="H1802" s="249" t="str">
        <f t="shared" si="28"/>
        <v/>
      </c>
      <c r="I1802" s="136" t="str">
        <f>'Resultaat 7'!$B$2</f>
        <v>Resultaat 7</v>
      </c>
      <c r="J1802" s="138" t="str">
        <f>Deelnemersoverzicht!$C$6</f>
        <v>[wordt door RVO ingevuld]</v>
      </c>
      <c r="K1802" s="259">
        <f>Deelnemersoverzicht!$C$9</f>
        <v>0</v>
      </c>
    </row>
    <row r="1803" spans="1:11" x14ac:dyDescent="0.2">
      <c r="A1803" s="258">
        <f>'Resultaat 7'!B142</f>
        <v>0</v>
      </c>
      <c r="B1803" s="138" t="str">
        <f>IFERROR(VLOOKUP(C1803,Deelnemersoverzicht!$C$16:$G$66,6,0),"")</f>
        <v/>
      </c>
      <c r="C1803" s="138">
        <f>'Resultaat 7'!C142</f>
        <v>0</v>
      </c>
      <c r="D1803" s="247">
        <f>'Resultaat 7'!K142</f>
        <v>0</v>
      </c>
      <c r="E1803" s="248">
        <f>'Resultaat 7'!L142</f>
        <v>0</v>
      </c>
      <c r="F1803" s="138" t="s">
        <v>265</v>
      </c>
      <c r="G1803" s="247">
        <f ca="1">VLOOKUP(C1803,Financiering!$AO$7:$AS$57,5,0)*E1803</f>
        <v>0</v>
      </c>
      <c r="H1803" s="249" t="str">
        <f t="shared" si="28"/>
        <v/>
      </c>
      <c r="I1803" s="136" t="str">
        <f>'Resultaat 7'!$B$2</f>
        <v>Resultaat 7</v>
      </c>
      <c r="J1803" s="138" t="str">
        <f>Deelnemersoverzicht!$C$6</f>
        <v>[wordt door RVO ingevuld]</v>
      </c>
      <c r="K1803" s="259">
        <f>Deelnemersoverzicht!$C$9</f>
        <v>0</v>
      </c>
    </row>
    <row r="1804" spans="1:11" x14ac:dyDescent="0.2">
      <c r="A1804" s="258">
        <f>'Resultaat 7'!B143</f>
        <v>0</v>
      </c>
      <c r="B1804" s="138" t="str">
        <f>IFERROR(VLOOKUP(C1804,Deelnemersoverzicht!$C$16:$G$66,6,0),"")</f>
        <v/>
      </c>
      <c r="C1804" s="138">
        <f>'Resultaat 7'!C143</f>
        <v>0</v>
      </c>
      <c r="D1804" s="247">
        <f>'Resultaat 7'!K143</f>
        <v>0</v>
      </c>
      <c r="E1804" s="248">
        <f>'Resultaat 7'!L143</f>
        <v>0</v>
      </c>
      <c r="F1804" s="138" t="s">
        <v>265</v>
      </c>
      <c r="G1804" s="247">
        <f ca="1">VLOOKUP(C1804,Financiering!$AO$7:$AS$57,5,0)*E1804</f>
        <v>0</v>
      </c>
      <c r="H1804" s="249" t="str">
        <f t="shared" si="28"/>
        <v/>
      </c>
      <c r="I1804" s="136" t="str">
        <f>'Resultaat 7'!$B$2</f>
        <v>Resultaat 7</v>
      </c>
      <c r="J1804" s="138" t="str">
        <f>Deelnemersoverzicht!$C$6</f>
        <v>[wordt door RVO ingevuld]</v>
      </c>
      <c r="K1804" s="259">
        <f>Deelnemersoverzicht!$C$9</f>
        <v>0</v>
      </c>
    </row>
    <row r="1805" spans="1:11" x14ac:dyDescent="0.2">
      <c r="A1805" s="258">
        <f>'Resultaat 7'!B144</f>
        <v>0</v>
      </c>
      <c r="B1805" s="138" t="str">
        <f>IFERROR(VLOOKUP(C1805,Deelnemersoverzicht!$C$16:$G$66,6,0),"")</f>
        <v/>
      </c>
      <c r="C1805" s="138">
        <f>'Resultaat 7'!C144</f>
        <v>0</v>
      </c>
      <c r="D1805" s="247">
        <f>'Resultaat 7'!K144</f>
        <v>0</v>
      </c>
      <c r="E1805" s="248">
        <f>'Resultaat 7'!L144</f>
        <v>0</v>
      </c>
      <c r="F1805" s="138" t="s">
        <v>265</v>
      </c>
      <c r="G1805" s="247">
        <f ca="1">VLOOKUP(C1805,Financiering!$AO$7:$AS$57,5,0)*E1805</f>
        <v>0</v>
      </c>
      <c r="H1805" s="249" t="str">
        <f t="shared" si="28"/>
        <v/>
      </c>
      <c r="I1805" s="136" t="str">
        <f>'Resultaat 7'!$B$2</f>
        <v>Resultaat 7</v>
      </c>
      <c r="J1805" s="138" t="str">
        <f>Deelnemersoverzicht!$C$6</f>
        <v>[wordt door RVO ingevuld]</v>
      </c>
      <c r="K1805" s="259">
        <f>Deelnemersoverzicht!$C$9</f>
        <v>0</v>
      </c>
    </row>
    <row r="1806" spans="1:11" x14ac:dyDescent="0.2">
      <c r="A1806" s="258">
        <f>'Resultaat 7'!B145</f>
        <v>0</v>
      </c>
      <c r="B1806" s="138" t="str">
        <f>IFERROR(VLOOKUP(C1806,Deelnemersoverzicht!$C$16:$G$66,6,0),"")</f>
        <v/>
      </c>
      <c r="C1806" s="138">
        <f>'Resultaat 7'!C145</f>
        <v>0</v>
      </c>
      <c r="D1806" s="247">
        <f>'Resultaat 7'!K145</f>
        <v>0</v>
      </c>
      <c r="E1806" s="248">
        <f>'Resultaat 7'!L145</f>
        <v>0</v>
      </c>
      <c r="F1806" s="138" t="s">
        <v>265</v>
      </c>
      <c r="G1806" s="247">
        <f ca="1">VLOOKUP(C1806,Financiering!$AO$7:$AS$57,5,0)*E1806</f>
        <v>0</v>
      </c>
      <c r="H1806" s="249" t="str">
        <f t="shared" si="28"/>
        <v/>
      </c>
      <c r="I1806" s="136" t="str">
        <f>'Resultaat 7'!$B$2</f>
        <v>Resultaat 7</v>
      </c>
      <c r="J1806" s="138" t="str">
        <f>Deelnemersoverzicht!$C$6</f>
        <v>[wordt door RVO ingevuld]</v>
      </c>
      <c r="K1806" s="259">
        <f>Deelnemersoverzicht!$C$9</f>
        <v>0</v>
      </c>
    </row>
    <row r="1807" spans="1:11" x14ac:dyDescent="0.2">
      <c r="A1807" s="258">
        <f>'Resultaat 7'!B146</f>
        <v>0</v>
      </c>
      <c r="B1807" s="138" t="str">
        <f>IFERROR(VLOOKUP(C1807,Deelnemersoverzicht!$C$16:$G$66,6,0),"")</f>
        <v/>
      </c>
      <c r="C1807" s="138">
        <f>'Resultaat 7'!C146</f>
        <v>0</v>
      </c>
      <c r="D1807" s="247">
        <f>'Resultaat 7'!K146</f>
        <v>0</v>
      </c>
      <c r="E1807" s="248">
        <f>'Resultaat 7'!L146</f>
        <v>0</v>
      </c>
      <c r="F1807" s="138" t="s">
        <v>265</v>
      </c>
      <c r="G1807" s="247">
        <f ca="1">VLOOKUP(C1807,Financiering!$AO$7:$AS$57,5,0)*E1807</f>
        <v>0</v>
      </c>
      <c r="H1807" s="249" t="str">
        <f t="shared" si="28"/>
        <v/>
      </c>
      <c r="I1807" s="136" t="str">
        <f>'Resultaat 7'!$B$2</f>
        <v>Resultaat 7</v>
      </c>
      <c r="J1807" s="138" t="str">
        <f>Deelnemersoverzicht!$C$6</f>
        <v>[wordt door RVO ingevuld]</v>
      </c>
      <c r="K1807" s="259">
        <f>Deelnemersoverzicht!$C$9</f>
        <v>0</v>
      </c>
    </row>
    <row r="1808" spans="1:11" x14ac:dyDescent="0.2">
      <c r="A1808" s="258">
        <f>'Resultaat 7'!B147</f>
        <v>0</v>
      </c>
      <c r="B1808" s="138" t="str">
        <f>IFERROR(VLOOKUP(C1808,Deelnemersoverzicht!$C$16:$G$66,6,0),"")</f>
        <v/>
      </c>
      <c r="C1808" s="138">
        <f>'Resultaat 7'!C147</f>
        <v>0</v>
      </c>
      <c r="D1808" s="247">
        <f>'Resultaat 7'!K147</f>
        <v>0</v>
      </c>
      <c r="E1808" s="248">
        <f>'Resultaat 7'!L147</f>
        <v>0</v>
      </c>
      <c r="F1808" s="138" t="s">
        <v>265</v>
      </c>
      <c r="G1808" s="247">
        <f ca="1">VLOOKUP(C1808,Financiering!$AO$7:$AS$57,5,0)*E1808</f>
        <v>0</v>
      </c>
      <c r="H1808" s="249" t="str">
        <f t="shared" si="28"/>
        <v/>
      </c>
      <c r="I1808" s="136" t="str">
        <f>'Resultaat 7'!$B$2</f>
        <v>Resultaat 7</v>
      </c>
      <c r="J1808" s="138" t="str">
        <f>Deelnemersoverzicht!$C$6</f>
        <v>[wordt door RVO ingevuld]</v>
      </c>
      <c r="K1808" s="259">
        <f>Deelnemersoverzicht!$C$9</f>
        <v>0</v>
      </c>
    </row>
    <row r="1809" spans="1:11" x14ac:dyDescent="0.2">
      <c r="A1809" s="258">
        <f>'Resultaat 7'!B148</f>
        <v>0</v>
      </c>
      <c r="B1809" s="138" t="str">
        <f>IFERROR(VLOOKUP(C1809,Deelnemersoverzicht!$C$16:$G$66,6,0),"")</f>
        <v/>
      </c>
      <c r="C1809" s="138">
        <f>'Resultaat 7'!C148</f>
        <v>0</v>
      </c>
      <c r="D1809" s="247">
        <f>'Resultaat 7'!K148</f>
        <v>0</v>
      </c>
      <c r="E1809" s="248">
        <f>'Resultaat 7'!L148</f>
        <v>0</v>
      </c>
      <c r="F1809" s="138" t="s">
        <v>265</v>
      </c>
      <c r="G1809" s="247">
        <f ca="1">VLOOKUP(C1809,Financiering!$AO$7:$AS$57,5,0)*E1809</f>
        <v>0</v>
      </c>
      <c r="H1809" s="249" t="str">
        <f t="shared" si="28"/>
        <v/>
      </c>
      <c r="I1809" s="136" t="str">
        <f>'Resultaat 7'!$B$2</f>
        <v>Resultaat 7</v>
      </c>
      <c r="J1809" s="138" t="str">
        <f>Deelnemersoverzicht!$C$6</f>
        <v>[wordt door RVO ingevuld]</v>
      </c>
      <c r="K1809" s="259">
        <f>Deelnemersoverzicht!$C$9</f>
        <v>0</v>
      </c>
    </row>
    <row r="1810" spans="1:11" x14ac:dyDescent="0.2">
      <c r="A1810" s="258">
        <f>'Resultaat 7'!B149</f>
        <v>0</v>
      </c>
      <c r="B1810" s="138" t="str">
        <f>IFERROR(VLOOKUP(C1810,Deelnemersoverzicht!$C$16:$G$66,6,0),"")</f>
        <v/>
      </c>
      <c r="C1810" s="138">
        <f>'Resultaat 7'!C149</f>
        <v>0</v>
      </c>
      <c r="D1810" s="247">
        <f>'Resultaat 7'!K149</f>
        <v>0</v>
      </c>
      <c r="E1810" s="248">
        <f>'Resultaat 7'!L149</f>
        <v>0</v>
      </c>
      <c r="F1810" s="138" t="s">
        <v>265</v>
      </c>
      <c r="G1810" s="247">
        <f ca="1">VLOOKUP(C1810,Financiering!$AO$7:$AS$57,5,0)*E1810</f>
        <v>0</v>
      </c>
      <c r="H1810" s="249" t="str">
        <f t="shared" si="28"/>
        <v/>
      </c>
      <c r="I1810" s="136" t="str">
        <f>'Resultaat 7'!$B$2</f>
        <v>Resultaat 7</v>
      </c>
      <c r="J1810" s="138" t="str">
        <f>Deelnemersoverzicht!$C$6</f>
        <v>[wordt door RVO ingevuld]</v>
      </c>
      <c r="K1810" s="259">
        <f>Deelnemersoverzicht!$C$9</f>
        <v>0</v>
      </c>
    </row>
    <row r="1811" spans="1:11" x14ac:dyDescent="0.2">
      <c r="A1811" s="258">
        <f>'Resultaat 7'!B150</f>
        <v>0</v>
      </c>
      <c r="B1811" s="138" t="str">
        <f>IFERROR(VLOOKUP(C1811,Deelnemersoverzicht!$C$16:$G$66,6,0),"")</f>
        <v/>
      </c>
      <c r="C1811" s="138">
        <f>'Resultaat 7'!C150</f>
        <v>0</v>
      </c>
      <c r="D1811" s="247">
        <f>'Resultaat 7'!K150</f>
        <v>0</v>
      </c>
      <c r="E1811" s="248">
        <f>'Resultaat 7'!L150</f>
        <v>0</v>
      </c>
      <c r="F1811" s="138" t="s">
        <v>265</v>
      </c>
      <c r="G1811" s="247">
        <f ca="1">VLOOKUP(C1811,Financiering!$AO$7:$AS$57,5,0)*E1811</f>
        <v>0</v>
      </c>
      <c r="H1811" s="249" t="str">
        <f t="shared" si="28"/>
        <v/>
      </c>
      <c r="I1811" s="136" t="str">
        <f>'Resultaat 7'!$B$2</f>
        <v>Resultaat 7</v>
      </c>
      <c r="J1811" s="138" t="str">
        <f>Deelnemersoverzicht!$C$6</f>
        <v>[wordt door RVO ingevuld]</v>
      </c>
      <c r="K1811" s="259">
        <f>Deelnemersoverzicht!$C$9</f>
        <v>0</v>
      </c>
    </row>
    <row r="1812" spans="1:11" x14ac:dyDescent="0.2">
      <c r="A1812" s="258">
        <f>'Resultaat 7'!B157</f>
        <v>0</v>
      </c>
      <c r="B1812" s="138" t="str">
        <f>IFERROR(VLOOKUP(C1812,Deelnemersoverzicht!$C$16:$G$66,6,0),"")</f>
        <v/>
      </c>
      <c r="C1812" s="138">
        <f>'Resultaat 7'!C157</f>
        <v>0</v>
      </c>
      <c r="D1812" s="247">
        <f>'Resultaat 7'!K157</f>
        <v>0</v>
      </c>
      <c r="E1812" s="248">
        <f>'Resultaat 7'!L157</f>
        <v>0</v>
      </c>
      <c r="F1812" s="138" t="s">
        <v>266</v>
      </c>
      <c r="G1812" s="247">
        <f ca="1">VLOOKUP(C1812,Financiering!$AO$7:$AS$57,5,0)*E1812</f>
        <v>0</v>
      </c>
      <c r="H1812" s="249" t="str">
        <f t="shared" si="28"/>
        <v/>
      </c>
      <c r="I1812" s="136" t="str">
        <f>'Resultaat 7'!$B$2</f>
        <v>Resultaat 7</v>
      </c>
      <c r="J1812" s="138" t="str">
        <f>Deelnemersoverzicht!$C$6</f>
        <v>[wordt door RVO ingevuld]</v>
      </c>
      <c r="K1812" s="259">
        <f>Deelnemersoverzicht!$C$9</f>
        <v>0</v>
      </c>
    </row>
    <row r="1813" spans="1:11" x14ac:dyDescent="0.2">
      <c r="A1813" s="258">
        <f>'Resultaat 7'!B158</f>
        <v>0</v>
      </c>
      <c r="B1813" s="138" t="str">
        <f>IFERROR(VLOOKUP(C1813,Deelnemersoverzicht!$C$16:$G$66,6,0),"")</f>
        <v/>
      </c>
      <c r="C1813" s="138">
        <f>'Resultaat 7'!C158</f>
        <v>0</v>
      </c>
      <c r="D1813" s="247">
        <f>'Resultaat 7'!K158</f>
        <v>0</v>
      </c>
      <c r="E1813" s="248">
        <f>'Resultaat 7'!L158</f>
        <v>0</v>
      </c>
      <c r="F1813" s="138" t="s">
        <v>266</v>
      </c>
      <c r="G1813" s="247">
        <f ca="1">VLOOKUP(C1813,Financiering!$AO$7:$AS$57,5,0)*E1813</f>
        <v>0</v>
      </c>
      <c r="H1813" s="249" t="str">
        <f t="shared" si="28"/>
        <v/>
      </c>
      <c r="I1813" s="136" t="str">
        <f>'Resultaat 7'!$B$2</f>
        <v>Resultaat 7</v>
      </c>
      <c r="J1813" s="138" t="str">
        <f>Deelnemersoverzicht!$C$6</f>
        <v>[wordt door RVO ingevuld]</v>
      </c>
      <c r="K1813" s="259">
        <f>Deelnemersoverzicht!$C$9</f>
        <v>0</v>
      </c>
    </row>
    <row r="1814" spans="1:11" x14ac:dyDescent="0.2">
      <c r="A1814" s="258">
        <f>'Resultaat 7'!B159</f>
        <v>0</v>
      </c>
      <c r="B1814" s="138" t="str">
        <f>IFERROR(VLOOKUP(C1814,Deelnemersoverzicht!$C$16:$G$66,6,0),"")</f>
        <v/>
      </c>
      <c r="C1814" s="138">
        <f>'Resultaat 7'!C159</f>
        <v>0</v>
      </c>
      <c r="D1814" s="247">
        <f>'Resultaat 7'!K159</f>
        <v>0</v>
      </c>
      <c r="E1814" s="248">
        <f>'Resultaat 7'!L159</f>
        <v>0</v>
      </c>
      <c r="F1814" s="138" t="s">
        <v>266</v>
      </c>
      <c r="G1814" s="247">
        <f ca="1">VLOOKUP(C1814,Financiering!$AO$7:$AS$57,5,0)*E1814</f>
        <v>0</v>
      </c>
      <c r="H1814" s="249" t="str">
        <f t="shared" si="28"/>
        <v/>
      </c>
      <c r="I1814" s="136" t="str">
        <f>'Resultaat 7'!$B$2</f>
        <v>Resultaat 7</v>
      </c>
      <c r="J1814" s="138" t="str">
        <f>Deelnemersoverzicht!$C$6</f>
        <v>[wordt door RVO ingevuld]</v>
      </c>
      <c r="K1814" s="259">
        <f>Deelnemersoverzicht!$C$9</f>
        <v>0</v>
      </c>
    </row>
    <row r="1815" spans="1:11" x14ac:dyDescent="0.2">
      <c r="A1815" s="258">
        <f>'Resultaat 7'!B160</f>
        <v>0</v>
      </c>
      <c r="B1815" s="138" t="str">
        <f>IFERROR(VLOOKUP(C1815,Deelnemersoverzicht!$C$16:$G$66,6,0),"")</f>
        <v/>
      </c>
      <c r="C1815" s="138">
        <f>'Resultaat 7'!C160</f>
        <v>0</v>
      </c>
      <c r="D1815" s="247">
        <f>'Resultaat 7'!K160</f>
        <v>0</v>
      </c>
      <c r="E1815" s="248">
        <f>'Resultaat 7'!L160</f>
        <v>0</v>
      </c>
      <c r="F1815" s="138" t="s">
        <v>266</v>
      </c>
      <c r="G1815" s="247">
        <f ca="1">VLOOKUP(C1815,Financiering!$AO$7:$AS$57,5,0)*E1815</f>
        <v>0</v>
      </c>
      <c r="H1815" s="249" t="str">
        <f t="shared" si="28"/>
        <v/>
      </c>
      <c r="I1815" s="136" t="str">
        <f>'Resultaat 7'!$B$2</f>
        <v>Resultaat 7</v>
      </c>
      <c r="J1815" s="138" t="str">
        <f>Deelnemersoverzicht!$C$6</f>
        <v>[wordt door RVO ingevuld]</v>
      </c>
      <c r="K1815" s="259">
        <f>Deelnemersoverzicht!$C$9</f>
        <v>0</v>
      </c>
    </row>
    <row r="1816" spans="1:11" x14ac:dyDescent="0.2">
      <c r="A1816" s="258">
        <f>'Resultaat 7'!B161</f>
        <v>0</v>
      </c>
      <c r="B1816" s="138" t="str">
        <f>IFERROR(VLOOKUP(C1816,Deelnemersoverzicht!$C$16:$G$66,6,0),"")</f>
        <v/>
      </c>
      <c r="C1816" s="138">
        <f>'Resultaat 7'!C161</f>
        <v>0</v>
      </c>
      <c r="D1816" s="247">
        <f>'Resultaat 7'!K161</f>
        <v>0</v>
      </c>
      <c r="E1816" s="248">
        <f>'Resultaat 7'!L161</f>
        <v>0</v>
      </c>
      <c r="F1816" s="138" t="s">
        <v>266</v>
      </c>
      <c r="G1816" s="247">
        <f ca="1">VLOOKUP(C1816,Financiering!$AO$7:$AS$57,5,0)*E1816</f>
        <v>0</v>
      </c>
      <c r="H1816" s="249" t="str">
        <f t="shared" si="28"/>
        <v/>
      </c>
      <c r="I1816" s="136" t="str">
        <f>'Resultaat 7'!$B$2</f>
        <v>Resultaat 7</v>
      </c>
      <c r="J1816" s="138" t="str">
        <f>Deelnemersoverzicht!$C$6</f>
        <v>[wordt door RVO ingevuld]</v>
      </c>
      <c r="K1816" s="259">
        <f>Deelnemersoverzicht!$C$9</f>
        <v>0</v>
      </c>
    </row>
    <row r="1817" spans="1:11" x14ac:dyDescent="0.2">
      <c r="A1817" s="258">
        <f>'Resultaat 7'!B162</f>
        <v>0</v>
      </c>
      <c r="B1817" s="138" t="str">
        <f>IFERROR(VLOOKUP(C1817,Deelnemersoverzicht!$C$16:$G$66,6,0),"")</f>
        <v/>
      </c>
      <c r="C1817" s="138">
        <f>'Resultaat 7'!C162</f>
        <v>0</v>
      </c>
      <c r="D1817" s="247">
        <f>'Resultaat 7'!K162</f>
        <v>0</v>
      </c>
      <c r="E1817" s="248">
        <f>'Resultaat 7'!L162</f>
        <v>0</v>
      </c>
      <c r="F1817" s="138" t="s">
        <v>266</v>
      </c>
      <c r="G1817" s="247">
        <f ca="1">VLOOKUP(C1817,Financiering!$AO$7:$AS$57,5,0)*E1817</f>
        <v>0</v>
      </c>
      <c r="H1817" s="249" t="str">
        <f t="shared" si="28"/>
        <v/>
      </c>
      <c r="I1817" s="136" t="str">
        <f>'Resultaat 7'!$B$2</f>
        <v>Resultaat 7</v>
      </c>
      <c r="J1817" s="138" t="str">
        <f>Deelnemersoverzicht!$C$6</f>
        <v>[wordt door RVO ingevuld]</v>
      </c>
      <c r="K1817" s="259">
        <f>Deelnemersoverzicht!$C$9</f>
        <v>0</v>
      </c>
    </row>
    <row r="1818" spans="1:11" x14ac:dyDescent="0.2">
      <c r="A1818" s="258">
        <f>'Resultaat 7'!B163</f>
        <v>0</v>
      </c>
      <c r="B1818" s="138" t="str">
        <f>IFERROR(VLOOKUP(C1818,Deelnemersoverzicht!$C$16:$G$66,6,0),"")</f>
        <v/>
      </c>
      <c r="C1818" s="138">
        <f>'Resultaat 7'!C163</f>
        <v>0</v>
      </c>
      <c r="D1818" s="247">
        <f>'Resultaat 7'!K163</f>
        <v>0</v>
      </c>
      <c r="E1818" s="248">
        <f>'Resultaat 7'!L163</f>
        <v>0</v>
      </c>
      <c r="F1818" s="138" t="s">
        <v>266</v>
      </c>
      <c r="G1818" s="247">
        <f ca="1">VLOOKUP(C1818,Financiering!$AO$7:$AS$57,5,0)*E1818</f>
        <v>0</v>
      </c>
      <c r="H1818" s="249" t="str">
        <f t="shared" si="28"/>
        <v/>
      </c>
      <c r="I1818" s="136" t="str">
        <f>'Resultaat 7'!$B$2</f>
        <v>Resultaat 7</v>
      </c>
      <c r="J1818" s="138" t="str">
        <f>Deelnemersoverzicht!$C$6</f>
        <v>[wordt door RVO ingevuld]</v>
      </c>
      <c r="K1818" s="259">
        <f>Deelnemersoverzicht!$C$9</f>
        <v>0</v>
      </c>
    </row>
    <row r="1819" spans="1:11" x14ac:dyDescent="0.2">
      <c r="A1819" s="258">
        <f>'Resultaat 7'!B164</f>
        <v>0</v>
      </c>
      <c r="B1819" s="138" t="str">
        <f>IFERROR(VLOOKUP(C1819,Deelnemersoverzicht!$C$16:$G$66,6,0),"")</f>
        <v/>
      </c>
      <c r="C1819" s="138">
        <f>'Resultaat 7'!C164</f>
        <v>0</v>
      </c>
      <c r="D1819" s="247">
        <f>'Resultaat 7'!K164</f>
        <v>0</v>
      </c>
      <c r="E1819" s="248">
        <f>'Resultaat 7'!L164</f>
        <v>0</v>
      </c>
      <c r="F1819" s="138" t="s">
        <v>266</v>
      </c>
      <c r="G1819" s="247">
        <f ca="1">VLOOKUP(C1819,Financiering!$AO$7:$AS$57,5,0)*E1819</f>
        <v>0</v>
      </c>
      <c r="H1819" s="249" t="str">
        <f t="shared" si="28"/>
        <v/>
      </c>
      <c r="I1819" s="136" t="str">
        <f>'Resultaat 7'!$B$2</f>
        <v>Resultaat 7</v>
      </c>
      <c r="J1819" s="138" t="str">
        <f>Deelnemersoverzicht!$C$6</f>
        <v>[wordt door RVO ingevuld]</v>
      </c>
      <c r="K1819" s="259">
        <f>Deelnemersoverzicht!$C$9</f>
        <v>0</v>
      </c>
    </row>
    <row r="1820" spans="1:11" x14ac:dyDescent="0.2">
      <c r="A1820" s="258">
        <f>'Resultaat 7'!B165</f>
        <v>0</v>
      </c>
      <c r="B1820" s="138" t="str">
        <f>IFERROR(VLOOKUP(C1820,Deelnemersoverzicht!$C$16:$G$66,6,0),"")</f>
        <v/>
      </c>
      <c r="C1820" s="138">
        <f>'Resultaat 7'!C165</f>
        <v>0</v>
      </c>
      <c r="D1820" s="247">
        <f>'Resultaat 7'!K165</f>
        <v>0</v>
      </c>
      <c r="E1820" s="248">
        <f>'Resultaat 7'!L165</f>
        <v>0</v>
      </c>
      <c r="F1820" s="138" t="s">
        <v>266</v>
      </c>
      <c r="G1820" s="247">
        <f ca="1">VLOOKUP(C1820,Financiering!$AO$7:$AS$57,5,0)*E1820</f>
        <v>0</v>
      </c>
      <c r="H1820" s="249" t="str">
        <f t="shared" si="28"/>
        <v/>
      </c>
      <c r="I1820" s="136" t="str">
        <f>'Resultaat 7'!$B$2</f>
        <v>Resultaat 7</v>
      </c>
      <c r="J1820" s="138" t="str">
        <f>Deelnemersoverzicht!$C$6</f>
        <v>[wordt door RVO ingevuld]</v>
      </c>
      <c r="K1820" s="259">
        <f>Deelnemersoverzicht!$C$9</f>
        <v>0</v>
      </c>
    </row>
    <row r="1821" spans="1:11" x14ac:dyDescent="0.2">
      <c r="A1821" s="258">
        <f>'Resultaat 7'!B166</f>
        <v>0</v>
      </c>
      <c r="B1821" s="138" t="str">
        <f>IFERROR(VLOOKUP(C1821,Deelnemersoverzicht!$C$16:$G$66,6,0),"")</f>
        <v/>
      </c>
      <c r="C1821" s="138">
        <f>'Resultaat 7'!C166</f>
        <v>0</v>
      </c>
      <c r="D1821" s="247">
        <f>'Resultaat 7'!K166</f>
        <v>0</v>
      </c>
      <c r="E1821" s="248">
        <f>'Resultaat 7'!L166</f>
        <v>0</v>
      </c>
      <c r="F1821" s="138" t="s">
        <v>266</v>
      </c>
      <c r="G1821" s="247">
        <f ca="1">VLOOKUP(C1821,Financiering!$AO$7:$AS$57,5,0)*E1821</f>
        <v>0</v>
      </c>
      <c r="H1821" s="249" t="str">
        <f t="shared" si="28"/>
        <v/>
      </c>
      <c r="I1821" s="136" t="str">
        <f>'Resultaat 7'!$B$2</f>
        <v>Resultaat 7</v>
      </c>
      <c r="J1821" s="138" t="str">
        <f>Deelnemersoverzicht!$C$6</f>
        <v>[wordt door RVO ingevuld]</v>
      </c>
      <c r="K1821" s="259">
        <f>Deelnemersoverzicht!$C$9</f>
        <v>0</v>
      </c>
    </row>
    <row r="1822" spans="1:11" x14ac:dyDescent="0.2">
      <c r="A1822" s="258">
        <f>'Resultaat 7'!B167</f>
        <v>0</v>
      </c>
      <c r="B1822" s="138" t="str">
        <f>IFERROR(VLOOKUP(C1822,Deelnemersoverzicht!$C$16:$G$66,6,0),"")</f>
        <v/>
      </c>
      <c r="C1822" s="138">
        <f>'Resultaat 7'!C167</f>
        <v>0</v>
      </c>
      <c r="D1822" s="247">
        <f>'Resultaat 7'!K167</f>
        <v>0</v>
      </c>
      <c r="E1822" s="248">
        <f>'Resultaat 7'!L167</f>
        <v>0</v>
      </c>
      <c r="F1822" s="138" t="s">
        <v>266</v>
      </c>
      <c r="G1822" s="247">
        <f ca="1">VLOOKUP(C1822,Financiering!$AO$7:$AS$57,5,0)*E1822</f>
        <v>0</v>
      </c>
      <c r="H1822" s="249" t="str">
        <f t="shared" si="28"/>
        <v/>
      </c>
      <c r="I1822" s="136" t="str">
        <f>'Resultaat 7'!$B$2</f>
        <v>Resultaat 7</v>
      </c>
      <c r="J1822" s="138" t="str">
        <f>Deelnemersoverzicht!$C$6</f>
        <v>[wordt door RVO ingevuld]</v>
      </c>
      <c r="K1822" s="259">
        <f>Deelnemersoverzicht!$C$9</f>
        <v>0</v>
      </c>
    </row>
    <row r="1823" spans="1:11" x14ac:dyDescent="0.2">
      <c r="A1823" s="258">
        <f>'Resultaat 7'!B168</f>
        <v>0</v>
      </c>
      <c r="B1823" s="138" t="str">
        <f>IFERROR(VLOOKUP(C1823,Deelnemersoverzicht!$C$16:$G$66,6,0),"")</f>
        <v/>
      </c>
      <c r="C1823" s="138">
        <f>'Resultaat 7'!C168</f>
        <v>0</v>
      </c>
      <c r="D1823" s="247">
        <f>'Resultaat 7'!K168</f>
        <v>0</v>
      </c>
      <c r="E1823" s="248">
        <f>'Resultaat 7'!L168</f>
        <v>0</v>
      </c>
      <c r="F1823" s="138" t="s">
        <v>266</v>
      </c>
      <c r="G1823" s="247">
        <f ca="1">VLOOKUP(C1823,Financiering!$AO$7:$AS$57,5,0)*E1823</f>
        <v>0</v>
      </c>
      <c r="H1823" s="249" t="str">
        <f t="shared" si="28"/>
        <v/>
      </c>
      <c r="I1823" s="136" t="str">
        <f>'Resultaat 7'!$B$2</f>
        <v>Resultaat 7</v>
      </c>
      <c r="J1823" s="138" t="str">
        <f>Deelnemersoverzicht!$C$6</f>
        <v>[wordt door RVO ingevuld]</v>
      </c>
      <c r="K1823" s="259">
        <f>Deelnemersoverzicht!$C$9</f>
        <v>0</v>
      </c>
    </row>
    <row r="1824" spans="1:11" x14ac:dyDescent="0.2">
      <c r="A1824" s="258">
        <f>'Resultaat 7'!B169</f>
        <v>0</v>
      </c>
      <c r="B1824" s="138" t="str">
        <f>IFERROR(VLOOKUP(C1824,Deelnemersoverzicht!$C$16:$G$66,6,0),"")</f>
        <v/>
      </c>
      <c r="C1824" s="138">
        <f>'Resultaat 7'!C169</f>
        <v>0</v>
      </c>
      <c r="D1824" s="247">
        <f>'Resultaat 7'!K169</f>
        <v>0</v>
      </c>
      <c r="E1824" s="248">
        <f>'Resultaat 7'!L169</f>
        <v>0</v>
      </c>
      <c r="F1824" s="138" t="s">
        <v>266</v>
      </c>
      <c r="G1824" s="247">
        <f ca="1">VLOOKUP(C1824,Financiering!$AO$7:$AS$57,5,0)*E1824</f>
        <v>0</v>
      </c>
      <c r="H1824" s="249" t="str">
        <f t="shared" si="28"/>
        <v/>
      </c>
      <c r="I1824" s="136" t="str">
        <f>'Resultaat 7'!$B$2</f>
        <v>Resultaat 7</v>
      </c>
      <c r="J1824" s="138" t="str">
        <f>Deelnemersoverzicht!$C$6</f>
        <v>[wordt door RVO ingevuld]</v>
      </c>
      <c r="K1824" s="259">
        <f>Deelnemersoverzicht!$C$9</f>
        <v>0</v>
      </c>
    </row>
    <row r="1825" spans="1:11" x14ac:dyDescent="0.2">
      <c r="A1825" s="258">
        <f>'Resultaat 7'!B170</f>
        <v>0</v>
      </c>
      <c r="B1825" s="138" t="str">
        <f>IFERROR(VLOOKUP(C1825,Deelnemersoverzicht!$C$16:$G$66,6,0),"")</f>
        <v/>
      </c>
      <c r="C1825" s="138">
        <f>'Resultaat 7'!C170</f>
        <v>0</v>
      </c>
      <c r="D1825" s="247">
        <f>'Resultaat 7'!K170</f>
        <v>0</v>
      </c>
      <c r="E1825" s="248">
        <f>'Resultaat 7'!L170</f>
        <v>0</v>
      </c>
      <c r="F1825" s="138" t="s">
        <v>266</v>
      </c>
      <c r="G1825" s="247">
        <f ca="1">VLOOKUP(C1825,Financiering!$AO$7:$AS$57,5,0)*E1825</f>
        <v>0</v>
      </c>
      <c r="H1825" s="249" t="str">
        <f t="shared" si="28"/>
        <v/>
      </c>
      <c r="I1825" s="136" t="str">
        <f>'Resultaat 7'!$B$2</f>
        <v>Resultaat 7</v>
      </c>
      <c r="J1825" s="138" t="str">
        <f>Deelnemersoverzicht!$C$6</f>
        <v>[wordt door RVO ingevuld]</v>
      </c>
      <c r="K1825" s="259">
        <f>Deelnemersoverzicht!$C$9</f>
        <v>0</v>
      </c>
    </row>
    <row r="1826" spans="1:11" x14ac:dyDescent="0.2">
      <c r="A1826" s="258">
        <f>'Resultaat 7'!B171</f>
        <v>0</v>
      </c>
      <c r="B1826" s="138" t="str">
        <f>IFERROR(VLOOKUP(C1826,Deelnemersoverzicht!$C$16:$G$66,6,0),"")</f>
        <v/>
      </c>
      <c r="C1826" s="138">
        <f>'Resultaat 7'!C171</f>
        <v>0</v>
      </c>
      <c r="D1826" s="247">
        <f>'Resultaat 7'!K171</f>
        <v>0</v>
      </c>
      <c r="E1826" s="248">
        <f>'Resultaat 7'!L171</f>
        <v>0</v>
      </c>
      <c r="F1826" s="138" t="s">
        <v>266</v>
      </c>
      <c r="G1826" s="247">
        <f ca="1">VLOOKUP(C1826,Financiering!$AO$7:$AS$57,5,0)*E1826</f>
        <v>0</v>
      </c>
      <c r="H1826" s="249" t="str">
        <f t="shared" si="28"/>
        <v/>
      </c>
      <c r="I1826" s="136" t="str">
        <f>'Resultaat 7'!$B$2</f>
        <v>Resultaat 7</v>
      </c>
      <c r="J1826" s="138" t="str">
        <f>Deelnemersoverzicht!$C$6</f>
        <v>[wordt door RVO ingevuld]</v>
      </c>
      <c r="K1826" s="259">
        <f>Deelnemersoverzicht!$C$9</f>
        <v>0</v>
      </c>
    </row>
    <row r="1827" spans="1:11" x14ac:dyDescent="0.2">
      <c r="A1827" s="258">
        <f>'Resultaat 7'!B172</f>
        <v>0</v>
      </c>
      <c r="B1827" s="138" t="str">
        <f>IFERROR(VLOOKUP(C1827,Deelnemersoverzicht!$C$16:$G$66,6,0),"")</f>
        <v/>
      </c>
      <c r="C1827" s="138">
        <f>'Resultaat 7'!C172</f>
        <v>0</v>
      </c>
      <c r="D1827" s="247">
        <f>'Resultaat 7'!K172</f>
        <v>0</v>
      </c>
      <c r="E1827" s="248">
        <f>'Resultaat 7'!L172</f>
        <v>0</v>
      </c>
      <c r="F1827" s="138" t="s">
        <v>266</v>
      </c>
      <c r="G1827" s="247">
        <f ca="1">VLOOKUP(C1827,Financiering!$AO$7:$AS$57,5,0)*E1827</f>
        <v>0</v>
      </c>
      <c r="H1827" s="249" t="str">
        <f t="shared" si="28"/>
        <v/>
      </c>
      <c r="I1827" s="136" t="str">
        <f>'Resultaat 7'!$B$2</f>
        <v>Resultaat 7</v>
      </c>
      <c r="J1827" s="138" t="str">
        <f>Deelnemersoverzicht!$C$6</f>
        <v>[wordt door RVO ingevuld]</v>
      </c>
      <c r="K1827" s="259">
        <f>Deelnemersoverzicht!$C$9</f>
        <v>0</v>
      </c>
    </row>
    <row r="1828" spans="1:11" x14ac:dyDescent="0.2">
      <c r="A1828" s="258">
        <f>'Resultaat 7'!B173</f>
        <v>0</v>
      </c>
      <c r="B1828" s="138" t="str">
        <f>IFERROR(VLOOKUP(C1828,Deelnemersoverzicht!$C$16:$G$66,6,0),"")</f>
        <v/>
      </c>
      <c r="C1828" s="138">
        <f>'Resultaat 7'!C173</f>
        <v>0</v>
      </c>
      <c r="D1828" s="247">
        <f>'Resultaat 7'!K173</f>
        <v>0</v>
      </c>
      <c r="E1828" s="248">
        <f>'Resultaat 7'!L173</f>
        <v>0</v>
      </c>
      <c r="F1828" s="138" t="s">
        <v>266</v>
      </c>
      <c r="G1828" s="247">
        <f ca="1">VLOOKUP(C1828,Financiering!$AO$7:$AS$57,5,0)*E1828</f>
        <v>0</v>
      </c>
      <c r="H1828" s="249" t="str">
        <f t="shared" si="28"/>
        <v/>
      </c>
      <c r="I1828" s="136" t="str">
        <f>'Resultaat 7'!$B$2</f>
        <v>Resultaat 7</v>
      </c>
      <c r="J1828" s="138" t="str">
        <f>Deelnemersoverzicht!$C$6</f>
        <v>[wordt door RVO ingevuld]</v>
      </c>
      <c r="K1828" s="259">
        <f>Deelnemersoverzicht!$C$9</f>
        <v>0</v>
      </c>
    </row>
    <row r="1829" spans="1:11" x14ac:dyDescent="0.2">
      <c r="A1829" s="258">
        <f>'Resultaat 7'!B174</f>
        <v>0</v>
      </c>
      <c r="B1829" s="138" t="str">
        <f>IFERROR(VLOOKUP(C1829,Deelnemersoverzicht!$C$16:$G$66,6,0),"")</f>
        <v/>
      </c>
      <c r="C1829" s="138">
        <f>'Resultaat 7'!C174</f>
        <v>0</v>
      </c>
      <c r="D1829" s="247">
        <f>'Resultaat 7'!K174</f>
        <v>0</v>
      </c>
      <c r="E1829" s="248">
        <f>'Resultaat 7'!L174</f>
        <v>0</v>
      </c>
      <c r="F1829" s="138" t="s">
        <v>266</v>
      </c>
      <c r="G1829" s="247">
        <f ca="1">VLOOKUP(C1829,Financiering!$AO$7:$AS$57,5,0)*E1829</f>
        <v>0</v>
      </c>
      <c r="H1829" s="249" t="str">
        <f t="shared" si="28"/>
        <v/>
      </c>
      <c r="I1829" s="136" t="str">
        <f>'Resultaat 7'!$B$2</f>
        <v>Resultaat 7</v>
      </c>
      <c r="J1829" s="138" t="str">
        <f>Deelnemersoverzicht!$C$6</f>
        <v>[wordt door RVO ingevuld]</v>
      </c>
      <c r="K1829" s="259">
        <f>Deelnemersoverzicht!$C$9</f>
        <v>0</v>
      </c>
    </row>
    <row r="1830" spans="1:11" x14ac:dyDescent="0.2">
      <c r="A1830" s="258">
        <f>'Resultaat 7'!B175</f>
        <v>0</v>
      </c>
      <c r="B1830" s="138" t="str">
        <f>IFERROR(VLOOKUP(C1830,Deelnemersoverzicht!$C$16:$G$66,6,0),"")</f>
        <v/>
      </c>
      <c r="C1830" s="138">
        <f>'Resultaat 7'!C175</f>
        <v>0</v>
      </c>
      <c r="D1830" s="247">
        <f>'Resultaat 7'!K175</f>
        <v>0</v>
      </c>
      <c r="E1830" s="248">
        <f>'Resultaat 7'!L175</f>
        <v>0</v>
      </c>
      <c r="F1830" s="138" t="s">
        <v>266</v>
      </c>
      <c r="G1830" s="247">
        <f ca="1">VLOOKUP(C1830,Financiering!$AO$7:$AS$57,5,0)*E1830</f>
        <v>0</v>
      </c>
      <c r="H1830" s="249" t="str">
        <f t="shared" si="28"/>
        <v/>
      </c>
      <c r="I1830" s="136" t="str">
        <f>'Resultaat 7'!$B$2</f>
        <v>Resultaat 7</v>
      </c>
      <c r="J1830" s="138" t="str">
        <f>Deelnemersoverzicht!$C$6</f>
        <v>[wordt door RVO ingevuld]</v>
      </c>
      <c r="K1830" s="259">
        <f>Deelnemersoverzicht!$C$9</f>
        <v>0</v>
      </c>
    </row>
    <row r="1831" spans="1:11" x14ac:dyDescent="0.2">
      <c r="A1831" s="258">
        <f>'Resultaat 7'!B176</f>
        <v>0</v>
      </c>
      <c r="B1831" s="138" t="str">
        <f>IFERROR(VLOOKUP(C1831,Deelnemersoverzicht!$C$16:$G$66,6,0),"")</f>
        <v/>
      </c>
      <c r="C1831" s="138">
        <f>'Resultaat 7'!C176</f>
        <v>0</v>
      </c>
      <c r="D1831" s="247">
        <f>'Resultaat 7'!K176</f>
        <v>0</v>
      </c>
      <c r="E1831" s="248">
        <f>'Resultaat 7'!L176</f>
        <v>0</v>
      </c>
      <c r="F1831" s="138" t="s">
        <v>266</v>
      </c>
      <c r="G1831" s="247">
        <f ca="1">VLOOKUP(C1831,Financiering!$AO$7:$AS$57,5,0)*E1831</f>
        <v>0</v>
      </c>
      <c r="H1831" s="249" t="str">
        <f t="shared" si="28"/>
        <v/>
      </c>
      <c r="I1831" s="136" t="str">
        <f>'Resultaat 7'!$B$2</f>
        <v>Resultaat 7</v>
      </c>
      <c r="J1831" s="138" t="str">
        <f>Deelnemersoverzicht!$C$6</f>
        <v>[wordt door RVO ingevuld]</v>
      </c>
      <c r="K1831" s="259">
        <f>Deelnemersoverzicht!$C$9</f>
        <v>0</v>
      </c>
    </row>
    <row r="1832" spans="1:11" x14ac:dyDescent="0.2">
      <c r="A1832" s="258">
        <f>'Resultaat 7'!B177</f>
        <v>0</v>
      </c>
      <c r="B1832" s="138" t="str">
        <f>IFERROR(VLOOKUP(C1832,Deelnemersoverzicht!$C$16:$G$66,6,0),"")</f>
        <v/>
      </c>
      <c r="C1832" s="138">
        <f>'Resultaat 7'!C177</f>
        <v>0</v>
      </c>
      <c r="D1832" s="247">
        <f>'Resultaat 7'!K177</f>
        <v>0</v>
      </c>
      <c r="E1832" s="248">
        <f>'Resultaat 7'!L177</f>
        <v>0</v>
      </c>
      <c r="F1832" s="138" t="s">
        <v>266</v>
      </c>
      <c r="G1832" s="247">
        <f ca="1">VLOOKUP(C1832,Financiering!$AO$7:$AS$57,5,0)*E1832</f>
        <v>0</v>
      </c>
      <c r="H1832" s="249" t="str">
        <f t="shared" si="28"/>
        <v/>
      </c>
      <c r="I1832" s="136" t="str">
        <f>'Resultaat 7'!$B$2</f>
        <v>Resultaat 7</v>
      </c>
      <c r="J1832" s="138" t="str">
        <f>Deelnemersoverzicht!$C$6</f>
        <v>[wordt door RVO ingevuld]</v>
      </c>
      <c r="K1832" s="259">
        <f>Deelnemersoverzicht!$C$9</f>
        <v>0</v>
      </c>
    </row>
    <row r="1833" spans="1:11" x14ac:dyDescent="0.2">
      <c r="A1833" s="258">
        <f>'Resultaat 7'!B178</f>
        <v>0</v>
      </c>
      <c r="B1833" s="138" t="str">
        <f>IFERROR(VLOOKUP(C1833,Deelnemersoverzicht!$C$16:$G$66,6,0),"")</f>
        <v/>
      </c>
      <c r="C1833" s="138">
        <f>'Resultaat 7'!C178</f>
        <v>0</v>
      </c>
      <c r="D1833" s="247">
        <f>'Resultaat 7'!K178</f>
        <v>0</v>
      </c>
      <c r="E1833" s="248">
        <f>'Resultaat 7'!L178</f>
        <v>0</v>
      </c>
      <c r="F1833" s="138" t="s">
        <v>266</v>
      </c>
      <c r="G1833" s="247">
        <f ca="1">VLOOKUP(C1833,Financiering!$AO$7:$AS$57,5,0)*E1833</f>
        <v>0</v>
      </c>
      <c r="H1833" s="249" t="str">
        <f t="shared" si="28"/>
        <v/>
      </c>
      <c r="I1833" s="136" t="str">
        <f>'Resultaat 7'!$B$2</f>
        <v>Resultaat 7</v>
      </c>
      <c r="J1833" s="138" t="str">
        <f>Deelnemersoverzicht!$C$6</f>
        <v>[wordt door RVO ingevuld]</v>
      </c>
      <c r="K1833" s="259">
        <f>Deelnemersoverzicht!$C$9</f>
        <v>0</v>
      </c>
    </row>
    <row r="1834" spans="1:11" x14ac:dyDescent="0.2">
      <c r="A1834" s="258">
        <f>'Resultaat 7'!B179</f>
        <v>0</v>
      </c>
      <c r="B1834" s="138" t="str">
        <f>IFERROR(VLOOKUP(C1834,Deelnemersoverzicht!$C$16:$G$66,6,0),"")</f>
        <v/>
      </c>
      <c r="C1834" s="138">
        <f>'Resultaat 7'!C179</f>
        <v>0</v>
      </c>
      <c r="D1834" s="247">
        <f>'Resultaat 7'!K179</f>
        <v>0</v>
      </c>
      <c r="E1834" s="248">
        <f>'Resultaat 7'!L179</f>
        <v>0</v>
      </c>
      <c r="F1834" s="138" t="s">
        <v>266</v>
      </c>
      <c r="G1834" s="247">
        <f ca="1">VLOOKUP(C1834,Financiering!$AO$7:$AS$57,5,0)*E1834</f>
        <v>0</v>
      </c>
      <c r="H1834" s="249" t="str">
        <f t="shared" si="28"/>
        <v/>
      </c>
      <c r="I1834" s="136" t="str">
        <f>'Resultaat 7'!$B$2</f>
        <v>Resultaat 7</v>
      </c>
      <c r="J1834" s="138" t="str">
        <f>Deelnemersoverzicht!$C$6</f>
        <v>[wordt door RVO ingevuld]</v>
      </c>
      <c r="K1834" s="259">
        <f>Deelnemersoverzicht!$C$9</f>
        <v>0</v>
      </c>
    </row>
    <row r="1835" spans="1:11" x14ac:dyDescent="0.2">
      <c r="A1835" s="258">
        <f>'Resultaat 7'!B180</f>
        <v>0</v>
      </c>
      <c r="B1835" s="138" t="str">
        <f>IFERROR(VLOOKUP(C1835,Deelnemersoverzicht!$C$16:$G$66,6,0),"")</f>
        <v/>
      </c>
      <c r="C1835" s="138">
        <f>'Resultaat 7'!C180</f>
        <v>0</v>
      </c>
      <c r="D1835" s="247">
        <f>'Resultaat 7'!K180</f>
        <v>0</v>
      </c>
      <c r="E1835" s="248">
        <f>'Resultaat 7'!L180</f>
        <v>0</v>
      </c>
      <c r="F1835" s="138" t="s">
        <v>266</v>
      </c>
      <c r="G1835" s="247">
        <f ca="1">VLOOKUP(C1835,Financiering!$AO$7:$AS$57,5,0)*E1835</f>
        <v>0</v>
      </c>
      <c r="H1835" s="249" t="str">
        <f t="shared" si="28"/>
        <v/>
      </c>
      <c r="I1835" s="136" t="str">
        <f>'Resultaat 7'!$B$2</f>
        <v>Resultaat 7</v>
      </c>
      <c r="J1835" s="138" t="str">
        <f>Deelnemersoverzicht!$C$6</f>
        <v>[wordt door RVO ingevuld]</v>
      </c>
      <c r="K1835" s="259">
        <f>Deelnemersoverzicht!$C$9</f>
        <v>0</v>
      </c>
    </row>
    <row r="1836" spans="1:11" x14ac:dyDescent="0.2">
      <c r="A1836" s="258">
        <f>'Resultaat 7'!B181</f>
        <v>0</v>
      </c>
      <c r="B1836" s="138" t="str">
        <f>IFERROR(VLOOKUP(C1836,Deelnemersoverzicht!$C$16:$G$66,6,0),"")</f>
        <v/>
      </c>
      <c r="C1836" s="138">
        <f>'Resultaat 7'!C181</f>
        <v>0</v>
      </c>
      <c r="D1836" s="247">
        <f>'Resultaat 7'!K181</f>
        <v>0</v>
      </c>
      <c r="E1836" s="248">
        <f>'Resultaat 7'!L181</f>
        <v>0</v>
      </c>
      <c r="F1836" s="138" t="s">
        <v>266</v>
      </c>
      <c r="G1836" s="247">
        <f ca="1">VLOOKUP(C1836,Financiering!$AO$7:$AS$57,5,0)*E1836</f>
        <v>0</v>
      </c>
      <c r="H1836" s="249" t="str">
        <f t="shared" si="28"/>
        <v/>
      </c>
      <c r="I1836" s="136" t="str">
        <f>'Resultaat 7'!$B$2</f>
        <v>Resultaat 7</v>
      </c>
      <c r="J1836" s="138" t="str">
        <f>Deelnemersoverzicht!$C$6</f>
        <v>[wordt door RVO ingevuld]</v>
      </c>
      <c r="K1836" s="259">
        <f>Deelnemersoverzicht!$C$9</f>
        <v>0</v>
      </c>
    </row>
    <row r="1837" spans="1:11" x14ac:dyDescent="0.2">
      <c r="A1837" s="258">
        <f>'Resultaat 7'!B182</f>
        <v>0</v>
      </c>
      <c r="B1837" s="138" t="str">
        <f>IFERROR(VLOOKUP(C1837,Deelnemersoverzicht!$C$16:$G$66,6,0),"")</f>
        <v/>
      </c>
      <c r="C1837" s="138">
        <f>'Resultaat 7'!C182</f>
        <v>0</v>
      </c>
      <c r="D1837" s="247">
        <f>'Resultaat 7'!K182</f>
        <v>0</v>
      </c>
      <c r="E1837" s="248">
        <f>'Resultaat 7'!L182</f>
        <v>0</v>
      </c>
      <c r="F1837" s="138" t="s">
        <v>266</v>
      </c>
      <c r="G1837" s="247">
        <f ca="1">VLOOKUP(C1837,Financiering!$AO$7:$AS$57,5,0)*E1837</f>
        <v>0</v>
      </c>
      <c r="H1837" s="249" t="str">
        <f t="shared" si="28"/>
        <v/>
      </c>
      <c r="I1837" s="136" t="str">
        <f>'Resultaat 7'!$B$2</f>
        <v>Resultaat 7</v>
      </c>
      <c r="J1837" s="138" t="str">
        <f>Deelnemersoverzicht!$C$6</f>
        <v>[wordt door RVO ingevuld]</v>
      </c>
      <c r="K1837" s="259">
        <f>Deelnemersoverzicht!$C$9</f>
        <v>0</v>
      </c>
    </row>
    <row r="1838" spans="1:11" x14ac:dyDescent="0.2">
      <c r="A1838" s="258">
        <f>'Resultaat 7'!B183</f>
        <v>0</v>
      </c>
      <c r="B1838" s="138" t="str">
        <f>IFERROR(VLOOKUP(C1838,Deelnemersoverzicht!$C$16:$G$66,6,0),"")</f>
        <v/>
      </c>
      <c r="C1838" s="138">
        <f>'Resultaat 7'!C183</f>
        <v>0</v>
      </c>
      <c r="D1838" s="247">
        <f>'Resultaat 7'!K183</f>
        <v>0</v>
      </c>
      <c r="E1838" s="248">
        <f>'Resultaat 7'!L183</f>
        <v>0</v>
      </c>
      <c r="F1838" s="138" t="s">
        <v>266</v>
      </c>
      <c r="G1838" s="247">
        <f ca="1">VLOOKUP(C1838,Financiering!$AO$7:$AS$57,5,0)*E1838</f>
        <v>0</v>
      </c>
      <c r="H1838" s="249" t="str">
        <f t="shared" si="28"/>
        <v/>
      </c>
      <c r="I1838" s="136" t="str">
        <f>'Resultaat 7'!$B$2</f>
        <v>Resultaat 7</v>
      </c>
      <c r="J1838" s="138" t="str">
        <f>Deelnemersoverzicht!$C$6</f>
        <v>[wordt door RVO ingevuld]</v>
      </c>
      <c r="K1838" s="259">
        <f>Deelnemersoverzicht!$C$9</f>
        <v>0</v>
      </c>
    </row>
    <row r="1839" spans="1:11" x14ac:dyDescent="0.2">
      <c r="A1839" s="258">
        <f>'Resultaat 7'!B184</f>
        <v>0</v>
      </c>
      <c r="B1839" s="138" t="str">
        <f>IFERROR(VLOOKUP(C1839,Deelnemersoverzicht!$C$16:$G$66,6,0),"")</f>
        <v/>
      </c>
      <c r="C1839" s="138">
        <f>'Resultaat 7'!C184</f>
        <v>0</v>
      </c>
      <c r="D1839" s="247">
        <f>'Resultaat 7'!K184</f>
        <v>0</v>
      </c>
      <c r="E1839" s="248">
        <f>'Resultaat 7'!L184</f>
        <v>0</v>
      </c>
      <c r="F1839" s="138" t="s">
        <v>266</v>
      </c>
      <c r="G1839" s="247">
        <f ca="1">VLOOKUP(C1839,Financiering!$AO$7:$AS$57,5,0)*E1839</f>
        <v>0</v>
      </c>
      <c r="H1839" s="249" t="str">
        <f t="shared" si="28"/>
        <v/>
      </c>
      <c r="I1839" s="136" t="str">
        <f>'Resultaat 7'!$B$2</f>
        <v>Resultaat 7</v>
      </c>
      <c r="J1839" s="138" t="str">
        <f>Deelnemersoverzicht!$C$6</f>
        <v>[wordt door RVO ingevuld]</v>
      </c>
      <c r="K1839" s="259">
        <f>Deelnemersoverzicht!$C$9</f>
        <v>0</v>
      </c>
    </row>
    <row r="1840" spans="1:11" x14ac:dyDescent="0.2">
      <c r="A1840" s="258">
        <f>'Resultaat 7'!B185</f>
        <v>0</v>
      </c>
      <c r="B1840" s="138" t="str">
        <f>IFERROR(VLOOKUP(C1840,Deelnemersoverzicht!$C$16:$G$66,6,0),"")</f>
        <v/>
      </c>
      <c r="C1840" s="138">
        <f>'Resultaat 7'!C185</f>
        <v>0</v>
      </c>
      <c r="D1840" s="247">
        <f>'Resultaat 7'!K185</f>
        <v>0</v>
      </c>
      <c r="E1840" s="248">
        <f>'Resultaat 7'!L185</f>
        <v>0</v>
      </c>
      <c r="F1840" s="138" t="s">
        <v>266</v>
      </c>
      <c r="G1840" s="247">
        <f ca="1">VLOOKUP(C1840,Financiering!$AO$7:$AS$57,5,0)*E1840</f>
        <v>0</v>
      </c>
      <c r="H1840" s="249" t="str">
        <f t="shared" si="28"/>
        <v/>
      </c>
      <c r="I1840" s="136" t="str">
        <f>'Resultaat 7'!$B$2</f>
        <v>Resultaat 7</v>
      </c>
      <c r="J1840" s="138" t="str">
        <f>Deelnemersoverzicht!$C$6</f>
        <v>[wordt door RVO ingevuld]</v>
      </c>
      <c r="K1840" s="259">
        <f>Deelnemersoverzicht!$C$9</f>
        <v>0</v>
      </c>
    </row>
    <row r="1841" spans="1:11" x14ac:dyDescent="0.2">
      <c r="A1841" s="258">
        <f>'Resultaat 7'!B186</f>
        <v>0</v>
      </c>
      <c r="B1841" s="138" t="str">
        <f>IFERROR(VLOOKUP(C1841,Deelnemersoverzicht!$C$16:$G$66,6,0),"")</f>
        <v/>
      </c>
      <c r="C1841" s="138">
        <f>'Resultaat 7'!C186</f>
        <v>0</v>
      </c>
      <c r="D1841" s="247">
        <f>'Resultaat 7'!K186</f>
        <v>0</v>
      </c>
      <c r="E1841" s="248">
        <f>'Resultaat 7'!L186</f>
        <v>0</v>
      </c>
      <c r="F1841" s="138" t="s">
        <v>266</v>
      </c>
      <c r="G1841" s="247">
        <f ca="1">VLOOKUP(C1841,Financiering!$AO$7:$AS$57,5,0)*E1841</f>
        <v>0</v>
      </c>
      <c r="H1841" s="249" t="str">
        <f t="shared" si="28"/>
        <v/>
      </c>
      <c r="I1841" s="136" t="str">
        <f>'Resultaat 7'!$B$2</f>
        <v>Resultaat 7</v>
      </c>
      <c r="J1841" s="138" t="str">
        <f>Deelnemersoverzicht!$C$6</f>
        <v>[wordt door RVO ingevuld]</v>
      </c>
      <c r="K1841" s="259">
        <f>Deelnemersoverzicht!$C$9</f>
        <v>0</v>
      </c>
    </row>
    <row r="1842" spans="1:11" x14ac:dyDescent="0.2">
      <c r="A1842" s="258">
        <f>'Resultaat 7'!B187</f>
        <v>0</v>
      </c>
      <c r="B1842" s="138" t="str">
        <f>IFERROR(VLOOKUP(C1842,Deelnemersoverzicht!$C$16:$G$66,6,0),"")</f>
        <v/>
      </c>
      <c r="C1842" s="138">
        <f>'Resultaat 7'!C187</f>
        <v>0</v>
      </c>
      <c r="D1842" s="247">
        <f>'Resultaat 7'!K187</f>
        <v>0</v>
      </c>
      <c r="E1842" s="248">
        <f>'Resultaat 7'!L187</f>
        <v>0</v>
      </c>
      <c r="F1842" s="138" t="s">
        <v>266</v>
      </c>
      <c r="G1842" s="247">
        <f ca="1">VLOOKUP(C1842,Financiering!$AO$7:$AS$57,5,0)*E1842</f>
        <v>0</v>
      </c>
      <c r="H1842" s="249" t="str">
        <f t="shared" si="28"/>
        <v/>
      </c>
      <c r="I1842" s="136" t="str">
        <f>'Resultaat 7'!$B$2</f>
        <v>Resultaat 7</v>
      </c>
      <c r="J1842" s="138" t="str">
        <f>Deelnemersoverzicht!$C$6</f>
        <v>[wordt door RVO ingevuld]</v>
      </c>
      <c r="K1842" s="259">
        <f>Deelnemersoverzicht!$C$9</f>
        <v>0</v>
      </c>
    </row>
    <row r="1843" spans="1:11" x14ac:dyDescent="0.2">
      <c r="A1843" s="258">
        <f>'Resultaat 7'!B188</f>
        <v>0</v>
      </c>
      <c r="B1843" s="138" t="str">
        <f>IFERROR(VLOOKUP(C1843,Deelnemersoverzicht!$C$16:$G$66,6,0),"")</f>
        <v/>
      </c>
      <c r="C1843" s="138">
        <f>'Resultaat 7'!C188</f>
        <v>0</v>
      </c>
      <c r="D1843" s="247">
        <f>'Resultaat 7'!K188</f>
        <v>0</v>
      </c>
      <c r="E1843" s="248">
        <f>'Resultaat 7'!L188</f>
        <v>0</v>
      </c>
      <c r="F1843" s="138" t="s">
        <v>266</v>
      </c>
      <c r="G1843" s="247">
        <f ca="1">VLOOKUP(C1843,Financiering!$AO$7:$AS$57,5,0)*E1843</f>
        <v>0</v>
      </c>
      <c r="H1843" s="249" t="str">
        <f t="shared" si="28"/>
        <v/>
      </c>
      <c r="I1843" s="136" t="str">
        <f>'Resultaat 7'!$B$2</f>
        <v>Resultaat 7</v>
      </c>
      <c r="J1843" s="138" t="str">
        <f>Deelnemersoverzicht!$C$6</f>
        <v>[wordt door RVO ingevuld]</v>
      </c>
      <c r="K1843" s="259">
        <f>Deelnemersoverzicht!$C$9</f>
        <v>0</v>
      </c>
    </row>
    <row r="1844" spans="1:11" x14ac:dyDescent="0.2">
      <c r="A1844" s="258">
        <f>'Resultaat 7'!B189</f>
        <v>0</v>
      </c>
      <c r="B1844" s="138" t="str">
        <f>IFERROR(VLOOKUP(C1844,Deelnemersoverzicht!$C$16:$G$66,6,0),"")</f>
        <v/>
      </c>
      <c r="C1844" s="138">
        <f>'Resultaat 7'!C189</f>
        <v>0</v>
      </c>
      <c r="D1844" s="247">
        <f>'Resultaat 7'!K189</f>
        <v>0</v>
      </c>
      <c r="E1844" s="248">
        <f>'Resultaat 7'!L189</f>
        <v>0</v>
      </c>
      <c r="F1844" s="138" t="s">
        <v>266</v>
      </c>
      <c r="G1844" s="247">
        <f ca="1">VLOOKUP(C1844,Financiering!$AO$7:$AS$57,5,0)*E1844</f>
        <v>0</v>
      </c>
      <c r="H1844" s="249" t="str">
        <f t="shared" si="28"/>
        <v/>
      </c>
      <c r="I1844" s="136" t="str">
        <f>'Resultaat 7'!$B$2</f>
        <v>Resultaat 7</v>
      </c>
      <c r="J1844" s="138" t="str">
        <f>Deelnemersoverzicht!$C$6</f>
        <v>[wordt door RVO ingevuld]</v>
      </c>
      <c r="K1844" s="259">
        <f>Deelnemersoverzicht!$C$9</f>
        <v>0</v>
      </c>
    </row>
    <row r="1845" spans="1:11" x14ac:dyDescent="0.2">
      <c r="A1845" s="258">
        <f>'Resultaat 7'!B190</f>
        <v>0</v>
      </c>
      <c r="B1845" s="138" t="str">
        <f>IFERROR(VLOOKUP(C1845,Deelnemersoverzicht!$C$16:$G$66,6,0),"")</f>
        <v/>
      </c>
      <c r="C1845" s="138">
        <f>'Resultaat 7'!C190</f>
        <v>0</v>
      </c>
      <c r="D1845" s="247">
        <f>'Resultaat 7'!K190</f>
        <v>0</v>
      </c>
      <c r="E1845" s="248">
        <f>'Resultaat 7'!L190</f>
        <v>0</v>
      </c>
      <c r="F1845" s="138" t="s">
        <v>266</v>
      </c>
      <c r="G1845" s="247">
        <f ca="1">VLOOKUP(C1845,Financiering!$AO$7:$AS$57,5,0)*E1845</f>
        <v>0</v>
      </c>
      <c r="H1845" s="249" t="str">
        <f t="shared" si="28"/>
        <v/>
      </c>
      <c r="I1845" s="136" t="str">
        <f>'Resultaat 7'!$B$2</f>
        <v>Resultaat 7</v>
      </c>
      <c r="J1845" s="138" t="str">
        <f>Deelnemersoverzicht!$C$6</f>
        <v>[wordt door RVO ingevuld]</v>
      </c>
      <c r="K1845" s="259">
        <f>Deelnemersoverzicht!$C$9</f>
        <v>0</v>
      </c>
    </row>
    <row r="1846" spans="1:11" x14ac:dyDescent="0.2">
      <c r="A1846" s="258">
        <f>'Resultaat 7'!B191</f>
        <v>0</v>
      </c>
      <c r="B1846" s="138" t="str">
        <f>IFERROR(VLOOKUP(C1846,Deelnemersoverzicht!$C$16:$G$66,6,0),"")</f>
        <v/>
      </c>
      <c r="C1846" s="138">
        <f>'Resultaat 7'!C191</f>
        <v>0</v>
      </c>
      <c r="D1846" s="247">
        <f>'Resultaat 7'!K191</f>
        <v>0</v>
      </c>
      <c r="E1846" s="248">
        <f>'Resultaat 7'!L191</f>
        <v>0</v>
      </c>
      <c r="F1846" s="138" t="s">
        <v>266</v>
      </c>
      <c r="G1846" s="247">
        <f ca="1">VLOOKUP(C1846,Financiering!$AO$7:$AS$57,5,0)*E1846</f>
        <v>0</v>
      </c>
      <c r="H1846" s="249" t="str">
        <f t="shared" si="28"/>
        <v/>
      </c>
      <c r="I1846" s="136" t="str">
        <f>'Resultaat 7'!$B$2</f>
        <v>Resultaat 7</v>
      </c>
      <c r="J1846" s="138" t="str">
        <f>Deelnemersoverzicht!$C$6</f>
        <v>[wordt door RVO ingevuld]</v>
      </c>
      <c r="K1846" s="259">
        <f>Deelnemersoverzicht!$C$9</f>
        <v>0</v>
      </c>
    </row>
    <row r="1847" spans="1:11" x14ac:dyDescent="0.2">
      <c r="A1847" s="258">
        <f>'Resultaat 7'!B192</f>
        <v>0</v>
      </c>
      <c r="B1847" s="138" t="str">
        <f>IFERROR(VLOOKUP(C1847,Deelnemersoverzicht!$C$16:$G$66,6,0),"")</f>
        <v/>
      </c>
      <c r="C1847" s="138">
        <f>'Resultaat 7'!C192</f>
        <v>0</v>
      </c>
      <c r="D1847" s="247">
        <f>'Resultaat 7'!K192</f>
        <v>0</v>
      </c>
      <c r="E1847" s="248">
        <f>'Resultaat 7'!L192</f>
        <v>0</v>
      </c>
      <c r="F1847" s="138" t="s">
        <v>266</v>
      </c>
      <c r="G1847" s="247">
        <f ca="1">VLOOKUP(C1847,Financiering!$AO$7:$AS$57,5,0)*E1847</f>
        <v>0</v>
      </c>
      <c r="H1847" s="249" t="str">
        <f t="shared" si="28"/>
        <v/>
      </c>
      <c r="I1847" s="136" t="str">
        <f>'Resultaat 7'!$B$2</f>
        <v>Resultaat 7</v>
      </c>
      <c r="J1847" s="138" t="str">
        <f>Deelnemersoverzicht!$C$6</f>
        <v>[wordt door RVO ingevuld]</v>
      </c>
      <c r="K1847" s="259">
        <f>Deelnemersoverzicht!$C$9</f>
        <v>0</v>
      </c>
    </row>
    <row r="1848" spans="1:11" x14ac:dyDescent="0.2">
      <c r="A1848" s="258">
        <f>'Resultaat 7'!B193</f>
        <v>0</v>
      </c>
      <c r="B1848" s="138" t="str">
        <f>IFERROR(VLOOKUP(C1848,Deelnemersoverzicht!$C$16:$G$66,6,0),"")</f>
        <v/>
      </c>
      <c r="C1848" s="138">
        <f>'Resultaat 7'!C193</f>
        <v>0</v>
      </c>
      <c r="D1848" s="247">
        <f>'Resultaat 7'!K193</f>
        <v>0</v>
      </c>
      <c r="E1848" s="248">
        <f>'Resultaat 7'!L193</f>
        <v>0</v>
      </c>
      <c r="F1848" s="138" t="s">
        <v>266</v>
      </c>
      <c r="G1848" s="247">
        <f ca="1">VLOOKUP(C1848,Financiering!$AO$7:$AS$57,5,0)*E1848</f>
        <v>0</v>
      </c>
      <c r="H1848" s="249" t="str">
        <f t="shared" si="28"/>
        <v/>
      </c>
      <c r="I1848" s="136" t="str">
        <f>'Resultaat 7'!$B$2</f>
        <v>Resultaat 7</v>
      </c>
      <c r="J1848" s="138" t="str">
        <f>Deelnemersoverzicht!$C$6</f>
        <v>[wordt door RVO ingevuld]</v>
      </c>
      <c r="K1848" s="259">
        <f>Deelnemersoverzicht!$C$9</f>
        <v>0</v>
      </c>
    </row>
    <row r="1849" spans="1:11" x14ac:dyDescent="0.2">
      <c r="A1849" s="258">
        <f>'Resultaat 7'!B194</f>
        <v>0</v>
      </c>
      <c r="B1849" s="138" t="str">
        <f>IFERROR(VLOOKUP(C1849,Deelnemersoverzicht!$C$16:$G$66,6,0),"")</f>
        <v/>
      </c>
      <c r="C1849" s="138">
        <f>'Resultaat 7'!C194</f>
        <v>0</v>
      </c>
      <c r="D1849" s="247">
        <f>'Resultaat 7'!K194</f>
        <v>0</v>
      </c>
      <c r="E1849" s="248">
        <f>'Resultaat 7'!L194</f>
        <v>0</v>
      </c>
      <c r="F1849" s="138" t="s">
        <v>266</v>
      </c>
      <c r="G1849" s="247">
        <f ca="1">VLOOKUP(C1849,Financiering!$AO$7:$AS$57,5,0)*E1849</f>
        <v>0</v>
      </c>
      <c r="H1849" s="249" t="str">
        <f t="shared" si="28"/>
        <v/>
      </c>
      <c r="I1849" s="136" t="str">
        <f>'Resultaat 7'!$B$2</f>
        <v>Resultaat 7</v>
      </c>
      <c r="J1849" s="138" t="str">
        <f>Deelnemersoverzicht!$C$6</f>
        <v>[wordt door RVO ingevuld]</v>
      </c>
      <c r="K1849" s="259">
        <f>Deelnemersoverzicht!$C$9</f>
        <v>0</v>
      </c>
    </row>
    <row r="1850" spans="1:11" x14ac:dyDescent="0.2">
      <c r="A1850" s="258">
        <f>'Resultaat 7'!B195</f>
        <v>0</v>
      </c>
      <c r="B1850" s="138" t="str">
        <f>IFERROR(VLOOKUP(C1850,Deelnemersoverzicht!$C$16:$G$66,6,0),"")</f>
        <v/>
      </c>
      <c r="C1850" s="138">
        <f>'Resultaat 7'!C195</f>
        <v>0</v>
      </c>
      <c r="D1850" s="247">
        <f>'Resultaat 7'!K195</f>
        <v>0</v>
      </c>
      <c r="E1850" s="248">
        <f>'Resultaat 7'!L195</f>
        <v>0</v>
      </c>
      <c r="F1850" s="138" t="s">
        <v>266</v>
      </c>
      <c r="G1850" s="247">
        <f ca="1">VLOOKUP(C1850,Financiering!$AO$7:$AS$57,5,0)*E1850</f>
        <v>0</v>
      </c>
      <c r="H1850" s="249" t="str">
        <f t="shared" si="28"/>
        <v/>
      </c>
      <c r="I1850" s="136" t="str">
        <f>'Resultaat 7'!$B$2</f>
        <v>Resultaat 7</v>
      </c>
      <c r="J1850" s="138" t="str">
        <f>Deelnemersoverzicht!$C$6</f>
        <v>[wordt door RVO ingevuld]</v>
      </c>
      <c r="K1850" s="259">
        <f>Deelnemersoverzicht!$C$9</f>
        <v>0</v>
      </c>
    </row>
    <row r="1851" spans="1:11" x14ac:dyDescent="0.2">
      <c r="A1851" s="258">
        <f>'Resultaat 7'!B196</f>
        <v>0</v>
      </c>
      <c r="B1851" s="138" t="str">
        <f>IFERROR(VLOOKUP(C1851,Deelnemersoverzicht!$C$16:$G$66,6,0),"")</f>
        <v/>
      </c>
      <c r="C1851" s="138">
        <f>'Resultaat 7'!C196</f>
        <v>0</v>
      </c>
      <c r="D1851" s="247">
        <f>'Resultaat 7'!K196</f>
        <v>0</v>
      </c>
      <c r="E1851" s="248">
        <f>'Resultaat 7'!L196</f>
        <v>0</v>
      </c>
      <c r="F1851" s="138" t="s">
        <v>266</v>
      </c>
      <c r="G1851" s="247">
        <f ca="1">VLOOKUP(C1851,Financiering!$AO$7:$AS$57,5,0)*E1851</f>
        <v>0</v>
      </c>
      <c r="H1851" s="249" t="str">
        <f t="shared" si="28"/>
        <v/>
      </c>
      <c r="I1851" s="136" t="str">
        <f>'Resultaat 7'!$B$2</f>
        <v>Resultaat 7</v>
      </c>
      <c r="J1851" s="138" t="str">
        <f>Deelnemersoverzicht!$C$6</f>
        <v>[wordt door RVO ingevuld]</v>
      </c>
      <c r="K1851" s="259">
        <f>Deelnemersoverzicht!$C$9</f>
        <v>0</v>
      </c>
    </row>
    <row r="1852" spans="1:11" x14ac:dyDescent="0.2">
      <c r="A1852" s="258">
        <f>'Resultaat 7'!B197</f>
        <v>0</v>
      </c>
      <c r="B1852" s="138" t="str">
        <f>IFERROR(VLOOKUP(C1852,Deelnemersoverzicht!$C$16:$G$66,6,0),"")</f>
        <v/>
      </c>
      <c r="C1852" s="138">
        <f>'Resultaat 7'!C197</f>
        <v>0</v>
      </c>
      <c r="D1852" s="247">
        <f>'Resultaat 7'!K197</f>
        <v>0</v>
      </c>
      <c r="E1852" s="248">
        <f>'Resultaat 7'!L197</f>
        <v>0</v>
      </c>
      <c r="F1852" s="138" t="s">
        <v>266</v>
      </c>
      <c r="G1852" s="247">
        <f ca="1">VLOOKUP(C1852,Financiering!$AO$7:$AS$57,5,0)*E1852</f>
        <v>0</v>
      </c>
      <c r="H1852" s="249" t="str">
        <f t="shared" si="28"/>
        <v/>
      </c>
      <c r="I1852" s="136" t="str">
        <f>'Resultaat 7'!$B$2</f>
        <v>Resultaat 7</v>
      </c>
      <c r="J1852" s="138" t="str">
        <f>Deelnemersoverzicht!$C$6</f>
        <v>[wordt door RVO ingevuld]</v>
      </c>
      <c r="K1852" s="259">
        <f>Deelnemersoverzicht!$C$9</f>
        <v>0</v>
      </c>
    </row>
    <row r="1853" spans="1:11" x14ac:dyDescent="0.2">
      <c r="A1853" s="258">
        <f>'Resultaat 7'!B198</f>
        <v>0</v>
      </c>
      <c r="B1853" s="138" t="str">
        <f>IFERROR(VLOOKUP(C1853,Deelnemersoverzicht!$C$16:$G$66,6,0),"")</f>
        <v/>
      </c>
      <c r="C1853" s="138">
        <f>'Resultaat 7'!C198</f>
        <v>0</v>
      </c>
      <c r="D1853" s="247">
        <f>'Resultaat 7'!K198</f>
        <v>0</v>
      </c>
      <c r="E1853" s="248">
        <f>'Resultaat 7'!L198</f>
        <v>0</v>
      </c>
      <c r="F1853" s="138" t="s">
        <v>266</v>
      </c>
      <c r="G1853" s="247">
        <f ca="1">VLOOKUP(C1853,Financiering!$AO$7:$AS$57,5,0)*E1853</f>
        <v>0</v>
      </c>
      <c r="H1853" s="249" t="str">
        <f t="shared" si="28"/>
        <v/>
      </c>
      <c r="I1853" s="136" t="str">
        <f>'Resultaat 7'!$B$2</f>
        <v>Resultaat 7</v>
      </c>
      <c r="J1853" s="138" t="str">
        <f>Deelnemersoverzicht!$C$6</f>
        <v>[wordt door RVO ingevuld]</v>
      </c>
      <c r="K1853" s="259">
        <f>Deelnemersoverzicht!$C$9</f>
        <v>0</v>
      </c>
    </row>
    <row r="1854" spans="1:11" x14ac:dyDescent="0.2">
      <c r="A1854" s="258">
        <f>'Resultaat 7'!B199</f>
        <v>0</v>
      </c>
      <c r="B1854" s="138" t="str">
        <f>IFERROR(VLOOKUP(C1854,Deelnemersoverzicht!$C$16:$G$66,6,0),"")</f>
        <v/>
      </c>
      <c r="C1854" s="138">
        <f>'Resultaat 7'!C199</f>
        <v>0</v>
      </c>
      <c r="D1854" s="247">
        <f>'Resultaat 7'!K199</f>
        <v>0</v>
      </c>
      <c r="E1854" s="248">
        <f>'Resultaat 7'!L199</f>
        <v>0</v>
      </c>
      <c r="F1854" s="138" t="s">
        <v>266</v>
      </c>
      <c r="G1854" s="247">
        <f ca="1">VLOOKUP(C1854,Financiering!$AO$7:$AS$57,5,0)*E1854</f>
        <v>0</v>
      </c>
      <c r="H1854" s="249" t="str">
        <f t="shared" si="28"/>
        <v/>
      </c>
      <c r="I1854" s="136" t="str">
        <f>'Resultaat 7'!$B$2</f>
        <v>Resultaat 7</v>
      </c>
      <c r="J1854" s="138" t="str">
        <f>Deelnemersoverzicht!$C$6</f>
        <v>[wordt door RVO ingevuld]</v>
      </c>
      <c r="K1854" s="259">
        <f>Deelnemersoverzicht!$C$9</f>
        <v>0</v>
      </c>
    </row>
    <row r="1855" spans="1:11" x14ac:dyDescent="0.2">
      <c r="A1855" s="258">
        <f>'Resultaat 7'!B200</f>
        <v>0</v>
      </c>
      <c r="B1855" s="138" t="str">
        <f>IFERROR(VLOOKUP(C1855,Deelnemersoverzicht!$C$16:$G$66,6,0),"")</f>
        <v/>
      </c>
      <c r="C1855" s="138">
        <f>'Resultaat 7'!C200</f>
        <v>0</v>
      </c>
      <c r="D1855" s="247">
        <f>'Resultaat 7'!K200</f>
        <v>0</v>
      </c>
      <c r="E1855" s="248">
        <f>'Resultaat 7'!L200</f>
        <v>0</v>
      </c>
      <c r="F1855" s="138" t="s">
        <v>266</v>
      </c>
      <c r="G1855" s="247">
        <f ca="1">VLOOKUP(C1855,Financiering!$AO$7:$AS$57,5,0)*E1855</f>
        <v>0</v>
      </c>
      <c r="H1855" s="249" t="str">
        <f t="shared" si="28"/>
        <v/>
      </c>
      <c r="I1855" s="136" t="str">
        <f>'Resultaat 7'!$B$2</f>
        <v>Resultaat 7</v>
      </c>
      <c r="J1855" s="138" t="str">
        <f>Deelnemersoverzicht!$C$6</f>
        <v>[wordt door RVO ingevuld]</v>
      </c>
      <c r="K1855" s="259">
        <f>Deelnemersoverzicht!$C$9</f>
        <v>0</v>
      </c>
    </row>
    <row r="1856" spans="1:11" x14ac:dyDescent="0.2">
      <c r="A1856" s="258">
        <f>'Resultaat 7'!B201</f>
        <v>0</v>
      </c>
      <c r="B1856" s="138" t="str">
        <f>IFERROR(VLOOKUP(C1856,Deelnemersoverzicht!$C$16:$G$66,6,0),"")</f>
        <v/>
      </c>
      <c r="C1856" s="138">
        <f>'Resultaat 7'!C201</f>
        <v>0</v>
      </c>
      <c r="D1856" s="247">
        <f>'Resultaat 7'!K201</f>
        <v>0</v>
      </c>
      <c r="E1856" s="248">
        <f>'Resultaat 7'!L201</f>
        <v>0</v>
      </c>
      <c r="F1856" s="138" t="s">
        <v>266</v>
      </c>
      <c r="G1856" s="247">
        <f ca="1">VLOOKUP(C1856,Financiering!$AO$7:$AS$57,5,0)*E1856</f>
        <v>0</v>
      </c>
      <c r="H1856" s="249" t="str">
        <f t="shared" si="28"/>
        <v/>
      </c>
      <c r="I1856" s="136" t="str">
        <f>'Resultaat 7'!$B$2</f>
        <v>Resultaat 7</v>
      </c>
      <c r="J1856" s="138" t="str">
        <f>Deelnemersoverzicht!$C$6</f>
        <v>[wordt door RVO ingevuld]</v>
      </c>
      <c r="K1856" s="259">
        <f>Deelnemersoverzicht!$C$9</f>
        <v>0</v>
      </c>
    </row>
    <row r="1857" spans="1:11" x14ac:dyDescent="0.2">
      <c r="A1857" s="258">
        <f>'Resultaat 7'!B202</f>
        <v>0</v>
      </c>
      <c r="B1857" s="138" t="str">
        <f>IFERROR(VLOOKUP(C1857,Deelnemersoverzicht!$C$16:$G$66,6,0),"")</f>
        <v/>
      </c>
      <c r="C1857" s="138">
        <f>'Resultaat 7'!C202</f>
        <v>0</v>
      </c>
      <c r="D1857" s="247">
        <f>'Resultaat 7'!K202</f>
        <v>0</v>
      </c>
      <c r="E1857" s="248">
        <f>'Resultaat 7'!L202</f>
        <v>0</v>
      </c>
      <c r="F1857" s="138" t="s">
        <v>266</v>
      </c>
      <c r="G1857" s="247">
        <f ca="1">VLOOKUP(C1857,Financiering!$AO$7:$AS$57,5,0)*E1857</f>
        <v>0</v>
      </c>
      <c r="H1857" s="249" t="str">
        <f t="shared" si="28"/>
        <v/>
      </c>
      <c r="I1857" s="136" t="str">
        <f>'Resultaat 7'!$B$2</f>
        <v>Resultaat 7</v>
      </c>
      <c r="J1857" s="138" t="str">
        <f>Deelnemersoverzicht!$C$6</f>
        <v>[wordt door RVO ingevuld]</v>
      </c>
      <c r="K1857" s="259">
        <f>Deelnemersoverzicht!$C$9</f>
        <v>0</v>
      </c>
    </row>
    <row r="1858" spans="1:11" x14ac:dyDescent="0.2">
      <c r="A1858" s="258">
        <f>'Resultaat 7'!B203</f>
        <v>0</v>
      </c>
      <c r="B1858" s="138" t="str">
        <f>IFERROR(VLOOKUP(C1858,Deelnemersoverzicht!$C$16:$G$66,6,0),"")</f>
        <v/>
      </c>
      <c r="C1858" s="138">
        <f>'Resultaat 7'!C203</f>
        <v>0</v>
      </c>
      <c r="D1858" s="247">
        <f>'Resultaat 7'!K203</f>
        <v>0</v>
      </c>
      <c r="E1858" s="248">
        <f>'Resultaat 7'!L203</f>
        <v>0</v>
      </c>
      <c r="F1858" s="138" t="s">
        <v>266</v>
      </c>
      <c r="G1858" s="247">
        <f ca="1">VLOOKUP(C1858,Financiering!$AO$7:$AS$57,5,0)*E1858</f>
        <v>0</v>
      </c>
      <c r="H1858" s="249" t="str">
        <f t="shared" ref="H1858:H1921" si="29">IFERROR((HLOOKUP(D1858,$O$1:$R$52,VLOOKUP(C1858,$M$2:$R$52,2,0)+1,0)*E1858),"")</f>
        <v/>
      </c>
      <c r="I1858" s="136" t="str">
        <f>'Resultaat 7'!$B$2</f>
        <v>Resultaat 7</v>
      </c>
      <c r="J1858" s="138" t="str">
        <f>Deelnemersoverzicht!$C$6</f>
        <v>[wordt door RVO ingevuld]</v>
      </c>
      <c r="K1858" s="259">
        <f>Deelnemersoverzicht!$C$9</f>
        <v>0</v>
      </c>
    </row>
    <row r="1859" spans="1:11" x14ac:dyDescent="0.2">
      <c r="A1859" s="258">
        <f>'Resultaat 7'!B204</f>
        <v>0</v>
      </c>
      <c r="B1859" s="138" t="str">
        <f>IFERROR(VLOOKUP(C1859,Deelnemersoverzicht!$C$16:$G$66,6,0),"")</f>
        <v/>
      </c>
      <c r="C1859" s="138">
        <f>'Resultaat 7'!C204</f>
        <v>0</v>
      </c>
      <c r="D1859" s="247">
        <f>'Resultaat 7'!K204</f>
        <v>0</v>
      </c>
      <c r="E1859" s="248">
        <f>'Resultaat 7'!L204</f>
        <v>0</v>
      </c>
      <c r="F1859" s="138" t="s">
        <v>266</v>
      </c>
      <c r="G1859" s="247">
        <f ca="1">VLOOKUP(C1859,Financiering!$AO$7:$AS$57,5,0)*E1859</f>
        <v>0</v>
      </c>
      <c r="H1859" s="249" t="str">
        <f t="shared" si="29"/>
        <v/>
      </c>
      <c r="I1859" s="136" t="str">
        <f>'Resultaat 7'!$B$2</f>
        <v>Resultaat 7</v>
      </c>
      <c r="J1859" s="138" t="str">
        <f>Deelnemersoverzicht!$C$6</f>
        <v>[wordt door RVO ingevuld]</v>
      </c>
      <c r="K1859" s="259">
        <f>Deelnemersoverzicht!$C$9</f>
        <v>0</v>
      </c>
    </row>
    <row r="1860" spans="1:11" x14ac:dyDescent="0.2">
      <c r="A1860" s="258">
        <f>'Resultaat 7'!B205</f>
        <v>0</v>
      </c>
      <c r="B1860" s="138" t="str">
        <f>IFERROR(VLOOKUP(C1860,Deelnemersoverzicht!$C$16:$G$66,6,0),"")</f>
        <v/>
      </c>
      <c r="C1860" s="138">
        <f>'Resultaat 7'!C205</f>
        <v>0</v>
      </c>
      <c r="D1860" s="247">
        <f>'Resultaat 7'!K205</f>
        <v>0</v>
      </c>
      <c r="E1860" s="248">
        <f>'Resultaat 7'!L205</f>
        <v>0</v>
      </c>
      <c r="F1860" s="138" t="s">
        <v>266</v>
      </c>
      <c r="G1860" s="247">
        <f ca="1">VLOOKUP(C1860,Financiering!$AO$7:$AS$57,5,0)*E1860</f>
        <v>0</v>
      </c>
      <c r="H1860" s="249" t="str">
        <f t="shared" si="29"/>
        <v/>
      </c>
      <c r="I1860" s="136" t="str">
        <f>'Resultaat 7'!$B$2</f>
        <v>Resultaat 7</v>
      </c>
      <c r="J1860" s="138" t="str">
        <f>Deelnemersoverzicht!$C$6</f>
        <v>[wordt door RVO ingevuld]</v>
      </c>
      <c r="K1860" s="259">
        <f>Deelnemersoverzicht!$C$9</f>
        <v>0</v>
      </c>
    </row>
    <row r="1861" spans="1:11" x14ac:dyDescent="0.2">
      <c r="A1861" s="258">
        <f>'Resultaat 7'!B206</f>
        <v>0</v>
      </c>
      <c r="B1861" s="138" t="str">
        <f>IFERROR(VLOOKUP(C1861,Deelnemersoverzicht!$C$16:$G$66,6,0),"")</f>
        <v/>
      </c>
      <c r="C1861" s="138">
        <f>'Resultaat 7'!C206</f>
        <v>0</v>
      </c>
      <c r="D1861" s="247">
        <f>'Resultaat 7'!K206</f>
        <v>0</v>
      </c>
      <c r="E1861" s="248">
        <f>'Resultaat 7'!L206</f>
        <v>0</v>
      </c>
      <c r="F1861" s="138" t="s">
        <v>266</v>
      </c>
      <c r="G1861" s="247">
        <f ca="1">VLOOKUP(C1861,Financiering!$AO$7:$AS$57,5,0)*E1861</f>
        <v>0</v>
      </c>
      <c r="H1861" s="249" t="str">
        <f t="shared" si="29"/>
        <v/>
      </c>
      <c r="I1861" s="136" t="str">
        <f>'Resultaat 7'!$B$2</f>
        <v>Resultaat 7</v>
      </c>
      <c r="J1861" s="138" t="str">
        <f>Deelnemersoverzicht!$C$6</f>
        <v>[wordt door RVO ingevuld]</v>
      </c>
      <c r="K1861" s="259">
        <f>Deelnemersoverzicht!$C$9</f>
        <v>0</v>
      </c>
    </row>
    <row r="1862" spans="1:11" x14ac:dyDescent="0.2">
      <c r="A1862" s="258">
        <f>'Resultaat 7'!B211</f>
        <v>0</v>
      </c>
      <c r="B1862" s="138" t="str">
        <f>IFERROR(VLOOKUP(C1862,Deelnemersoverzicht!$C$16:$G$66,6,0),"")</f>
        <v/>
      </c>
      <c r="C1862" s="138">
        <f>'Resultaat 7'!C211</f>
        <v>0</v>
      </c>
      <c r="D1862" s="247">
        <f>'Resultaat 7'!K211</f>
        <v>0</v>
      </c>
      <c r="E1862" s="248">
        <f>'Resultaat 7'!L211</f>
        <v>0</v>
      </c>
      <c r="F1862" s="138" t="s">
        <v>266</v>
      </c>
      <c r="G1862" s="247">
        <f ca="1">VLOOKUP(C1862,Financiering!$AO$7:$AS$57,5,0)*E1862</f>
        <v>0</v>
      </c>
      <c r="H1862" s="249" t="str">
        <f t="shared" si="29"/>
        <v/>
      </c>
      <c r="I1862" s="136" t="str">
        <f>'Resultaat 7'!$B$2</f>
        <v>Resultaat 7</v>
      </c>
      <c r="J1862" s="138" t="str">
        <f>Deelnemersoverzicht!$C$6</f>
        <v>[wordt door RVO ingevuld]</v>
      </c>
      <c r="K1862" s="259">
        <f>Deelnemersoverzicht!$C$9</f>
        <v>0</v>
      </c>
    </row>
    <row r="1863" spans="1:11" x14ac:dyDescent="0.2">
      <c r="A1863" s="258">
        <f>'Resultaat 7'!B212</f>
        <v>0</v>
      </c>
      <c r="B1863" s="138" t="str">
        <f>IFERROR(VLOOKUP(C1863,Deelnemersoverzicht!$C$16:$G$66,6,0),"")</f>
        <v/>
      </c>
      <c r="C1863" s="138">
        <f>'Resultaat 7'!C212</f>
        <v>0</v>
      </c>
      <c r="D1863" s="247">
        <f>'Resultaat 7'!K212</f>
        <v>0</v>
      </c>
      <c r="E1863" s="248">
        <f>'Resultaat 7'!L212</f>
        <v>0</v>
      </c>
      <c r="F1863" s="138" t="s">
        <v>266</v>
      </c>
      <c r="G1863" s="247">
        <f ca="1">VLOOKUP(C1863,Financiering!$AO$7:$AS$57,5,0)*E1863</f>
        <v>0</v>
      </c>
      <c r="H1863" s="249" t="str">
        <f t="shared" si="29"/>
        <v/>
      </c>
      <c r="I1863" s="136" t="str">
        <f>'Resultaat 7'!$B$2</f>
        <v>Resultaat 7</v>
      </c>
      <c r="J1863" s="138" t="str">
        <f>Deelnemersoverzicht!$C$6</f>
        <v>[wordt door RVO ingevuld]</v>
      </c>
      <c r="K1863" s="259">
        <f>Deelnemersoverzicht!$C$9</f>
        <v>0</v>
      </c>
    </row>
    <row r="1864" spans="1:11" x14ac:dyDescent="0.2">
      <c r="A1864" s="258">
        <f>'Resultaat 7'!B213</f>
        <v>0</v>
      </c>
      <c r="B1864" s="138" t="str">
        <f>IFERROR(VLOOKUP(C1864,Deelnemersoverzicht!$C$16:$G$66,6,0),"")</f>
        <v/>
      </c>
      <c r="C1864" s="138">
        <f>'Resultaat 7'!C213</f>
        <v>0</v>
      </c>
      <c r="D1864" s="247">
        <f>'Resultaat 7'!K213</f>
        <v>0</v>
      </c>
      <c r="E1864" s="248">
        <f>'Resultaat 7'!L213</f>
        <v>0</v>
      </c>
      <c r="F1864" s="138" t="s">
        <v>266</v>
      </c>
      <c r="G1864" s="247">
        <f ca="1">VLOOKUP(C1864,Financiering!$AO$7:$AS$57,5,0)*E1864</f>
        <v>0</v>
      </c>
      <c r="H1864" s="249" t="str">
        <f t="shared" si="29"/>
        <v/>
      </c>
      <c r="I1864" s="136" t="str">
        <f>'Resultaat 7'!$B$2</f>
        <v>Resultaat 7</v>
      </c>
      <c r="J1864" s="138" t="str">
        <f>Deelnemersoverzicht!$C$6</f>
        <v>[wordt door RVO ingevuld]</v>
      </c>
      <c r="K1864" s="259">
        <f>Deelnemersoverzicht!$C$9</f>
        <v>0</v>
      </c>
    </row>
    <row r="1865" spans="1:11" x14ac:dyDescent="0.2">
      <c r="A1865" s="258">
        <f>'Resultaat 7'!B214</f>
        <v>0</v>
      </c>
      <c r="B1865" s="138" t="str">
        <f>IFERROR(VLOOKUP(C1865,Deelnemersoverzicht!$C$16:$G$66,6,0),"")</f>
        <v/>
      </c>
      <c r="C1865" s="138">
        <f>'Resultaat 7'!C214</f>
        <v>0</v>
      </c>
      <c r="D1865" s="247">
        <f>'Resultaat 7'!K214</f>
        <v>0</v>
      </c>
      <c r="E1865" s="248">
        <f>'Resultaat 7'!L214</f>
        <v>0</v>
      </c>
      <c r="F1865" s="138" t="s">
        <v>266</v>
      </c>
      <c r="G1865" s="247">
        <f ca="1">VLOOKUP(C1865,Financiering!$AO$7:$AS$57,5,0)*E1865</f>
        <v>0</v>
      </c>
      <c r="H1865" s="249" t="str">
        <f t="shared" si="29"/>
        <v/>
      </c>
      <c r="I1865" s="136" t="str">
        <f>'Resultaat 7'!$B$2</f>
        <v>Resultaat 7</v>
      </c>
      <c r="J1865" s="138" t="str">
        <f>Deelnemersoverzicht!$C$6</f>
        <v>[wordt door RVO ingevuld]</v>
      </c>
      <c r="K1865" s="259">
        <f>Deelnemersoverzicht!$C$9</f>
        <v>0</v>
      </c>
    </row>
    <row r="1866" spans="1:11" x14ac:dyDescent="0.2">
      <c r="A1866" s="258">
        <f>'Resultaat 7'!B215</f>
        <v>0</v>
      </c>
      <c r="B1866" s="138" t="str">
        <f>IFERROR(VLOOKUP(C1866,Deelnemersoverzicht!$C$16:$G$66,6,0),"")</f>
        <v/>
      </c>
      <c r="C1866" s="138">
        <f>'Resultaat 7'!C215</f>
        <v>0</v>
      </c>
      <c r="D1866" s="247">
        <f>'Resultaat 7'!K215</f>
        <v>0</v>
      </c>
      <c r="E1866" s="248">
        <f>'Resultaat 7'!L215</f>
        <v>0</v>
      </c>
      <c r="F1866" s="138" t="s">
        <v>266</v>
      </c>
      <c r="G1866" s="247">
        <f ca="1">VLOOKUP(C1866,Financiering!$AO$7:$AS$57,5,0)*E1866</f>
        <v>0</v>
      </c>
      <c r="H1866" s="249" t="str">
        <f t="shared" si="29"/>
        <v/>
      </c>
      <c r="I1866" s="136" t="str">
        <f>'Resultaat 7'!$B$2</f>
        <v>Resultaat 7</v>
      </c>
      <c r="J1866" s="138" t="str">
        <f>Deelnemersoverzicht!$C$6</f>
        <v>[wordt door RVO ingevuld]</v>
      </c>
      <c r="K1866" s="259">
        <f>Deelnemersoverzicht!$C$9</f>
        <v>0</v>
      </c>
    </row>
    <row r="1867" spans="1:11" x14ac:dyDescent="0.2">
      <c r="A1867" s="258">
        <f>'Resultaat 7'!B216</f>
        <v>0</v>
      </c>
      <c r="B1867" s="138" t="str">
        <f>IFERROR(VLOOKUP(C1867,Deelnemersoverzicht!$C$16:$G$66,6,0),"")</f>
        <v/>
      </c>
      <c r="C1867" s="138">
        <f>'Resultaat 7'!C216</f>
        <v>0</v>
      </c>
      <c r="D1867" s="247">
        <f>'Resultaat 7'!K216</f>
        <v>0</v>
      </c>
      <c r="E1867" s="248">
        <f>'Resultaat 7'!L216</f>
        <v>0</v>
      </c>
      <c r="F1867" s="138" t="s">
        <v>266</v>
      </c>
      <c r="G1867" s="247">
        <f ca="1">VLOOKUP(C1867,Financiering!$AO$7:$AS$57,5,0)*E1867</f>
        <v>0</v>
      </c>
      <c r="H1867" s="249" t="str">
        <f t="shared" si="29"/>
        <v/>
      </c>
      <c r="I1867" s="136" t="str">
        <f>'Resultaat 7'!$B$2</f>
        <v>Resultaat 7</v>
      </c>
      <c r="J1867" s="138" t="str">
        <f>Deelnemersoverzicht!$C$6</f>
        <v>[wordt door RVO ingevuld]</v>
      </c>
      <c r="K1867" s="259">
        <f>Deelnemersoverzicht!$C$9</f>
        <v>0</v>
      </c>
    </row>
    <row r="1868" spans="1:11" x14ac:dyDescent="0.2">
      <c r="A1868" s="258">
        <f>'Resultaat 7'!B217</f>
        <v>0</v>
      </c>
      <c r="B1868" s="138" t="str">
        <f>IFERROR(VLOOKUP(C1868,Deelnemersoverzicht!$C$16:$G$66,6,0),"")</f>
        <v/>
      </c>
      <c r="C1868" s="138">
        <f>'Resultaat 7'!C217</f>
        <v>0</v>
      </c>
      <c r="D1868" s="247">
        <f>'Resultaat 7'!K217</f>
        <v>0</v>
      </c>
      <c r="E1868" s="248">
        <f>'Resultaat 7'!L217</f>
        <v>0</v>
      </c>
      <c r="F1868" s="138" t="s">
        <v>266</v>
      </c>
      <c r="G1868" s="247">
        <f ca="1">VLOOKUP(C1868,Financiering!$AO$7:$AS$57,5,0)*E1868</f>
        <v>0</v>
      </c>
      <c r="H1868" s="249" t="str">
        <f t="shared" si="29"/>
        <v/>
      </c>
      <c r="I1868" s="136" t="str">
        <f>'Resultaat 7'!$B$2</f>
        <v>Resultaat 7</v>
      </c>
      <c r="J1868" s="138" t="str">
        <f>Deelnemersoverzicht!$C$6</f>
        <v>[wordt door RVO ingevuld]</v>
      </c>
      <c r="K1868" s="259">
        <f>Deelnemersoverzicht!$C$9</f>
        <v>0</v>
      </c>
    </row>
    <row r="1869" spans="1:11" x14ac:dyDescent="0.2">
      <c r="A1869" s="258">
        <f>'Resultaat 7'!B218</f>
        <v>0</v>
      </c>
      <c r="B1869" s="138" t="str">
        <f>IFERROR(VLOOKUP(C1869,Deelnemersoverzicht!$C$16:$G$66,6,0),"")</f>
        <v/>
      </c>
      <c r="C1869" s="138">
        <f>'Resultaat 7'!C218</f>
        <v>0</v>
      </c>
      <c r="D1869" s="247">
        <f>'Resultaat 7'!K218</f>
        <v>0</v>
      </c>
      <c r="E1869" s="248">
        <f>'Resultaat 7'!L218</f>
        <v>0</v>
      </c>
      <c r="F1869" s="138" t="s">
        <v>266</v>
      </c>
      <c r="G1869" s="247">
        <f ca="1">VLOOKUP(C1869,Financiering!$AO$7:$AS$57,5,0)*E1869</f>
        <v>0</v>
      </c>
      <c r="H1869" s="249" t="str">
        <f t="shared" si="29"/>
        <v/>
      </c>
      <c r="I1869" s="136" t="str">
        <f>'Resultaat 7'!$B$2</f>
        <v>Resultaat 7</v>
      </c>
      <c r="J1869" s="138" t="str">
        <f>Deelnemersoverzicht!$C$6</f>
        <v>[wordt door RVO ingevuld]</v>
      </c>
      <c r="K1869" s="259">
        <f>Deelnemersoverzicht!$C$9</f>
        <v>0</v>
      </c>
    </row>
    <row r="1870" spans="1:11" x14ac:dyDescent="0.2">
      <c r="A1870" s="258">
        <f>'Resultaat 7'!B219</f>
        <v>0</v>
      </c>
      <c r="B1870" s="138" t="str">
        <f>IFERROR(VLOOKUP(C1870,Deelnemersoverzicht!$C$16:$G$66,6,0),"")</f>
        <v/>
      </c>
      <c r="C1870" s="138">
        <f>'Resultaat 7'!C219</f>
        <v>0</v>
      </c>
      <c r="D1870" s="247">
        <f>'Resultaat 7'!K219</f>
        <v>0</v>
      </c>
      <c r="E1870" s="248">
        <f>'Resultaat 7'!L219</f>
        <v>0</v>
      </c>
      <c r="F1870" s="138" t="s">
        <v>266</v>
      </c>
      <c r="G1870" s="247">
        <f ca="1">VLOOKUP(C1870,Financiering!$AO$7:$AS$57,5,0)*E1870</f>
        <v>0</v>
      </c>
      <c r="H1870" s="249" t="str">
        <f t="shared" si="29"/>
        <v/>
      </c>
      <c r="I1870" s="136" t="str">
        <f>'Resultaat 7'!$B$2</f>
        <v>Resultaat 7</v>
      </c>
      <c r="J1870" s="138" t="str">
        <f>Deelnemersoverzicht!$C$6</f>
        <v>[wordt door RVO ingevuld]</v>
      </c>
      <c r="K1870" s="259">
        <f>Deelnemersoverzicht!$C$9</f>
        <v>0</v>
      </c>
    </row>
    <row r="1871" spans="1:11" x14ac:dyDescent="0.2">
      <c r="A1871" s="258">
        <f>'Resultaat 7'!B220</f>
        <v>0</v>
      </c>
      <c r="B1871" s="138" t="str">
        <f>IFERROR(VLOOKUP(C1871,Deelnemersoverzicht!$C$16:$G$66,6,0),"")</f>
        <v/>
      </c>
      <c r="C1871" s="138">
        <f>'Resultaat 7'!C220</f>
        <v>0</v>
      </c>
      <c r="D1871" s="247">
        <f>'Resultaat 7'!K220</f>
        <v>0</v>
      </c>
      <c r="E1871" s="248">
        <f>'Resultaat 7'!L220</f>
        <v>0</v>
      </c>
      <c r="F1871" s="138" t="s">
        <v>266</v>
      </c>
      <c r="G1871" s="247">
        <f ca="1">VLOOKUP(C1871,Financiering!$AO$7:$AS$57,5,0)*E1871</f>
        <v>0</v>
      </c>
      <c r="H1871" s="249" t="str">
        <f t="shared" si="29"/>
        <v/>
      </c>
      <c r="I1871" s="136" t="str">
        <f>'Resultaat 7'!$B$2</f>
        <v>Resultaat 7</v>
      </c>
      <c r="J1871" s="138" t="str">
        <f>Deelnemersoverzicht!$C$6</f>
        <v>[wordt door RVO ingevuld]</v>
      </c>
      <c r="K1871" s="259">
        <f>Deelnemersoverzicht!$C$9</f>
        <v>0</v>
      </c>
    </row>
    <row r="1872" spans="1:11" x14ac:dyDescent="0.2">
      <c r="A1872" s="258">
        <f>'Resultaat 7'!B221</f>
        <v>0</v>
      </c>
      <c r="B1872" s="138" t="str">
        <f>IFERROR(VLOOKUP(C1872,Deelnemersoverzicht!$C$16:$G$66,6,0),"")</f>
        <v/>
      </c>
      <c r="C1872" s="138">
        <f>'Resultaat 7'!C221</f>
        <v>0</v>
      </c>
      <c r="D1872" s="247">
        <f>'Resultaat 7'!K221</f>
        <v>0</v>
      </c>
      <c r="E1872" s="248">
        <f>'Resultaat 7'!L221</f>
        <v>0</v>
      </c>
      <c r="F1872" s="138" t="s">
        <v>266</v>
      </c>
      <c r="G1872" s="247">
        <f ca="1">VLOOKUP(C1872,Financiering!$AO$7:$AS$57,5,0)*E1872</f>
        <v>0</v>
      </c>
      <c r="H1872" s="249" t="str">
        <f t="shared" si="29"/>
        <v/>
      </c>
      <c r="I1872" s="136" t="str">
        <f>'Resultaat 7'!$B$2</f>
        <v>Resultaat 7</v>
      </c>
      <c r="J1872" s="138" t="str">
        <f>Deelnemersoverzicht!$C$6</f>
        <v>[wordt door RVO ingevuld]</v>
      </c>
      <c r="K1872" s="259">
        <f>Deelnemersoverzicht!$C$9</f>
        <v>0</v>
      </c>
    </row>
    <row r="1873" spans="1:11" x14ac:dyDescent="0.2">
      <c r="A1873" s="258">
        <f>'Resultaat 7'!B222</f>
        <v>0</v>
      </c>
      <c r="B1873" s="138" t="str">
        <f>IFERROR(VLOOKUP(C1873,Deelnemersoverzicht!$C$16:$G$66,6,0),"")</f>
        <v/>
      </c>
      <c r="C1873" s="138">
        <f>'Resultaat 7'!C222</f>
        <v>0</v>
      </c>
      <c r="D1873" s="247">
        <f>'Resultaat 7'!K222</f>
        <v>0</v>
      </c>
      <c r="E1873" s="248">
        <f>'Resultaat 7'!L222</f>
        <v>0</v>
      </c>
      <c r="F1873" s="138" t="s">
        <v>266</v>
      </c>
      <c r="G1873" s="247">
        <f ca="1">VLOOKUP(C1873,Financiering!$AO$7:$AS$57,5,0)*E1873</f>
        <v>0</v>
      </c>
      <c r="H1873" s="249" t="str">
        <f t="shared" si="29"/>
        <v/>
      </c>
      <c r="I1873" s="136" t="str">
        <f>'Resultaat 7'!$B$2</f>
        <v>Resultaat 7</v>
      </c>
      <c r="J1873" s="138" t="str">
        <f>Deelnemersoverzicht!$C$6</f>
        <v>[wordt door RVO ingevuld]</v>
      </c>
      <c r="K1873" s="259">
        <f>Deelnemersoverzicht!$C$9</f>
        <v>0</v>
      </c>
    </row>
    <row r="1874" spans="1:11" x14ac:dyDescent="0.2">
      <c r="A1874" s="258">
        <f>'Resultaat 7'!B223</f>
        <v>0</v>
      </c>
      <c r="B1874" s="138" t="str">
        <f>IFERROR(VLOOKUP(C1874,Deelnemersoverzicht!$C$16:$G$66,6,0),"")</f>
        <v/>
      </c>
      <c r="C1874" s="138">
        <f>'Resultaat 7'!C223</f>
        <v>0</v>
      </c>
      <c r="D1874" s="247">
        <f>'Resultaat 7'!K223</f>
        <v>0</v>
      </c>
      <c r="E1874" s="248">
        <f>'Resultaat 7'!L223</f>
        <v>0</v>
      </c>
      <c r="F1874" s="138" t="s">
        <v>266</v>
      </c>
      <c r="G1874" s="247">
        <f ca="1">VLOOKUP(C1874,Financiering!$AO$7:$AS$57,5,0)*E1874</f>
        <v>0</v>
      </c>
      <c r="H1874" s="249" t="str">
        <f t="shared" si="29"/>
        <v/>
      </c>
      <c r="I1874" s="136" t="str">
        <f>'Resultaat 7'!$B$2</f>
        <v>Resultaat 7</v>
      </c>
      <c r="J1874" s="138" t="str">
        <f>Deelnemersoverzicht!$C$6</f>
        <v>[wordt door RVO ingevuld]</v>
      </c>
      <c r="K1874" s="259">
        <f>Deelnemersoverzicht!$C$9</f>
        <v>0</v>
      </c>
    </row>
    <row r="1875" spans="1:11" x14ac:dyDescent="0.2">
      <c r="A1875" s="258">
        <f>'Resultaat 7'!B224</f>
        <v>0</v>
      </c>
      <c r="B1875" s="138" t="str">
        <f>IFERROR(VLOOKUP(C1875,Deelnemersoverzicht!$C$16:$G$66,6,0),"")</f>
        <v/>
      </c>
      <c r="C1875" s="138">
        <f>'Resultaat 7'!C224</f>
        <v>0</v>
      </c>
      <c r="D1875" s="247">
        <f>'Resultaat 7'!K224</f>
        <v>0</v>
      </c>
      <c r="E1875" s="248">
        <f>'Resultaat 7'!L224</f>
        <v>0</v>
      </c>
      <c r="F1875" s="138" t="s">
        <v>266</v>
      </c>
      <c r="G1875" s="247">
        <f ca="1">VLOOKUP(C1875,Financiering!$AO$7:$AS$57,5,0)*E1875</f>
        <v>0</v>
      </c>
      <c r="H1875" s="249" t="str">
        <f t="shared" si="29"/>
        <v/>
      </c>
      <c r="I1875" s="136" t="str">
        <f>'Resultaat 7'!$B$2</f>
        <v>Resultaat 7</v>
      </c>
      <c r="J1875" s="138" t="str">
        <f>Deelnemersoverzicht!$C$6</f>
        <v>[wordt door RVO ingevuld]</v>
      </c>
      <c r="K1875" s="259">
        <f>Deelnemersoverzicht!$C$9</f>
        <v>0</v>
      </c>
    </row>
    <row r="1876" spans="1:11" x14ac:dyDescent="0.2">
      <c r="A1876" s="258">
        <f>'Resultaat 7'!B225</f>
        <v>0</v>
      </c>
      <c r="B1876" s="138" t="str">
        <f>IFERROR(VLOOKUP(C1876,Deelnemersoverzicht!$C$16:$G$66,6,0),"")</f>
        <v/>
      </c>
      <c r="C1876" s="138">
        <f>'Resultaat 7'!C225</f>
        <v>0</v>
      </c>
      <c r="D1876" s="247">
        <f>'Resultaat 7'!K225</f>
        <v>0</v>
      </c>
      <c r="E1876" s="248">
        <f>'Resultaat 7'!L225</f>
        <v>0</v>
      </c>
      <c r="F1876" s="138" t="s">
        <v>266</v>
      </c>
      <c r="G1876" s="247">
        <f ca="1">VLOOKUP(C1876,Financiering!$AO$7:$AS$57,5,0)*E1876</f>
        <v>0</v>
      </c>
      <c r="H1876" s="249" t="str">
        <f t="shared" si="29"/>
        <v/>
      </c>
      <c r="I1876" s="136" t="str">
        <f>'Resultaat 7'!$B$2</f>
        <v>Resultaat 7</v>
      </c>
      <c r="J1876" s="138" t="str">
        <f>Deelnemersoverzicht!$C$6</f>
        <v>[wordt door RVO ingevuld]</v>
      </c>
      <c r="K1876" s="259">
        <f>Deelnemersoverzicht!$C$9</f>
        <v>0</v>
      </c>
    </row>
    <row r="1877" spans="1:11" x14ac:dyDescent="0.2">
      <c r="A1877" s="258">
        <f>'Resultaat 7'!B226</f>
        <v>0</v>
      </c>
      <c r="B1877" s="138" t="str">
        <f>IFERROR(VLOOKUP(C1877,Deelnemersoverzicht!$C$16:$G$66,6,0),"")</f>
        <v/>
      </c>
      <c r="C1877" s="138">
        <f>'Resultaat 7'!C226</f>
        <v>0</v>
      </c>
      <c r="D1877" s="247">
        <f>'Resultaat 7'!K226</f>
        <v>0</v>
      </c>
      <c r="E1877" s="248">
        <f>'Resultaat 7'!L226</f>
        <v>0</v>
      </c>
      <c r="F1877" s="138" t="s">
        <v>266</v>
      </c>
      <c r="G1877" s="247">
        <f ca="1">VLOOKUP(C1877,Financiering!$AO$7:$AS$57,5,0)*E1877</f>
        <v>0</v>
      </c>
      <c r="H1877" s="249" t="str">
        <f t="shared" si="29"/>
        <v/>
      </c>
      <c r="I1877" s="136" t="str">
        <f>'Resultaat 7'!$B$2</f>
        <v>Resultaat 7</v>
      </c>
      <c r="J1877" s="138" t="str">
        <f>Deelnemersoverzicht!$C$6</f>
        <v>[wordt door RVO ingevuld]</v>
      </c>
      <c r="K1877" s="259">
        <f>Deelnemersoverzicht!$C$9</f>
        <v>0</v>
      </c>
    </row>
    <row r="1878" spans="1:11" x14ac:dyDescent="0.2">
      <c r="A1878" s="258">
        <f>'Resultaat 7'!B227</f>
        <v>0</v>
      </c>
      <c r="B1878" s="138" t="str">
        <f>IFERROR(VLOOKUP(C1878,Deelnemersoverzicht!$C$16:$G$66,6,0),"")</f>
        <v/>
      </c>
      <c r="C1878" s="138">
        <f>'Resultaat 7'!C227</f>
        <v>0</v>
      </c>
      <c r="D1878" s="247">
        <f>'Resultaat 7'!K227</f>
        <v>0</v>
      </c>
      <c r="E1878" s="248">
        <f>'Resultaat 7'!L227</f>
        <v>0</v>
      </c>
      <c r="F1878" s="138" t="s">
        <v>266</v>
      </c>
      <c r="G1878" s="247">
        <f ca="1">VLOOKUP(C1878,Financiering!$AO$7:$AS$57,5,0)*E1878</f>
        <v>0</v>
      </c>
      <c r="H1878" s="249" t="str">
        <f t="shared" si="29"/>
        <v/>
      </c>
      <c r="I1878" s="136" t="str">
        <f>'Resultaat 7'!$B$2</f>
        <v>Resultaat 7</v>
      </c>
      <c r="J1878" s="138" t="str">
        <f>Deelnemersoverzicht!$C$6</f>
        <v>[wordt door RVO ingevuld]</v>
      </c>
      <c r="K1878" s="259">
        <f>Deelnemersoverzicht!$C$9</f>
        <v>0</v>
      </c>
    </row>
    <row r="1879" spans="1:11" x14ac:dyDescent="0.2">
      <c r="A1879" s="258">
        <f>'Resultaat 7'!B228</f>
        <v>0</v>
      </c>
      <c r="B1879" s="138" t="str">
        <f>IFERROR(VLOOKUP(C1879,Deelnemersoverzicht!$C$16:$G$66,6,0),"")</f>
        <v/>
      </c>
      <c r="C1879" s="138">
        <f>'Resultaat 7'!C228</f>
        <v>0</v>
      </c>
      <c r="D1879" s="247">
        <f>'Resultaat 7'!K228</f>
        <v>0</v>
      </c>
      <c r="E1879" s="248">
        <f>'Resultaat 7'!L228</f>
        <v>0</v>
      </c>
      <c r="F1879" s="138" t="s">
        <v>266</v>
      </c>
      <c r="G1879" s="247">
        <f ca="1">VLOOKUP(C1879,Financiering!$AO$7:$AS$57,5,0)*E1879</f>
        <v>0</v>
      </c>
      <c r="H1879" s="249" t="str">
        <f t="shared" si="29"/>
        <v/>
      </c>
      <c r="I1879" s="136" t="str">
        <f>'Resultaat 7'!$B$2</f>
        <v>Resultaat 7</v>
      </c>
      <c r="J1879" s="138" t="str">
        <f>Deelnemersoverzicht!$C$6</f>
        <v>[wordt door RVO ingevuld]</v>
      </c>
      <c r="K1879" s="259">
        <f>Deelnemersoverzicht!$C$9</f>
        <v>0</v>
      </c>
    </row>
    <row r="1880" spans="1:11" x14ac:dyDescent="0.2">
      <c r="A1880" s="258">
        <f>'Resultaat 7'!B229</f>
        <v>0</v>
      </c>
      <c r="B1880" s="138" t="str">
        <f>IFERROR(VLOOKUP(C1880,Deelnemersoverzicht!$C$16:$G$66,6,0),"")</f>
        <v/>
      </c>
      <c r="C1880" s="138">
        <f>'Resultaat 7'!C229</f>
        <v>0</v>
      </c>
      <c r="D1880" s="247">
        <f>'Resultaat 7'!K229</f>
        <v>0</v>
      </c>
      <c r="E1880" s="248">
        <f>'Resultaat 7'!L229</f>
        <v>0</v>
      </c>
      <c r="F1880" s="138" t="s">
        <v>266</v>
      </c>
      <c r="G1880" s="247">
        <f ca="1">VLOOKUP(C1880,Financiering!$AO$7:$AS$57,5,0)*E1880</f>
        <v>0</v>
      </c>
      <c r="H1880" s="249" t="str">
        <f t="shared" si="29"/>
        <v/>
      </c>
      <c r="I1880" s="136" t="str">
        <f>'Resultaat 7'!$B$2</f>
        <v>Resultaat 7</v>
      </c>
      <c r="J1880" s="138" t="str">
        <f>Deelnemersoverzicht!$C$6</f>
        <v>[wordt door RVO ingevuld]</v>
      </c>
      <c r="K1880" s="259">
        <f>Deelnemersoverzicht!$C$9</f>
        <v>0</v>
      </c>
    </row>
    <row r="1881" spans="1:11" x14ac:dyDescent="0.2">
      <c r="A1881" s="258">
        <f>'Resultaat 7'!B230</f>
        <v>0</v>
      </c>
      <c r="B1881" s="138" t="str">
        <f>IFERROR(VLOOKUP(C1881,Deelnemersoverzicht!$C$16:$G$66,6,0),"")</f>
        <v/>
      </c>
      <c r="C1881" s="138">
        <f>'Resultaat 7'!C230</f>
        <v>0</v>
      </c>
      <c r="D1881" s="247">
        <f>'Resultaat 7'!K230</f>
        <v>0</v>
      </c>
      <c r="E1881" s="248">
        <f>'Resultaat 7'!L230</f>
        <v>0</v>
      </c>
      <c r="F1881" s="138" t="s">
        <v>266</v>
      </c>
      <c r="G1881" s="247">
        <f ca="1">VLOOKUP(C1881,Financiering!$AO$7:$AS$57,5,0)*E1881</f>
        <v>0</v>
      </c>
      <c r="H1881" s="249" t="str">
        <f t="shared" si="29"/>
        <v/>
      </c>
      <c r="I1881" s="136" t="str">
        <f>'Resultaat 7'!$B$2</f>
        <v>Resultaat 7</v>
      </c>
      <c r="J1881" s="138" t="str">
        <f>Deelnemersoverzicht!$C$6</f>
        <v>[wordt door RVO ingevuld]</v>
      </c>
      <c r="K1881" s="259">
        <f>Deelnemersoverzicht!$C$9</f>
        <v>0</v>
      </c>
    </row>
    <row r="1882" spans="1:11" x14ac:dyDescent="0.2">
      <c r="A1882" s="258">
        <f>'Resultaat 7'!B231</f>
        <v>0</v>
      </c>
      <c r="B1882" s="138" t="str">
        <f>IFERROR(VLOOKUP(C1882,Deelnemersoverzicht!$C$16:$G$66,6,0),"")</f>
        <v/>
      </c>
      <c r="C1882" s="138">
        <f>'Resultaat 7'!C231</f>
        <v>0</v>
      </c>
      <c r="D1882" s="247">
        <f>'Resultaat 7'!K231</f>
        <v>0</v>
      </c>
      <c r="E1882" s="248">
        <f>'Resultaat 7'!L231</f>
        <v>0</v>
      </c>
      <c r="F1882" s="138" t="s">
        <v>266</v>
      </c>
      <c r="G1882" s="247">
        <f ca="1">VLOOKUP(C1882,Financiering!$AO$7:$AS$57,5,0)*E1882</f>
        <v>0</v>
      </c>
      <c r="H1882" s="249" t="str">
        <f t="shared" si="29"/>
        <v/>
      </c>
      <c r="I1882" s="136" t="str">
        <f>'Resultaat 7'!$B$2</f>
        <v>Resultaat 7</v>
      </c>
      <c r="J1882" s="138" t="str">
        <f>Deelnemersoverzicht!$C$6</f>
        <v>[wordt door RVO ingevuld]</v>
      </c>
      <c r="K1882" s="259">
        <f>Deelnemersoverzicht!$C$9</f>
        <v>0</v>
      </c>
    </row>
    <row r="1883" spans="1:11" x14ac:dyDescent="0.2">
      <c r="A1883" s="258">
        <f>'Resultaat 7'!B232</f>
        <v>0</v>
      </c>
      <c r="B1883" s="138" t="str">
        <f>IFERROR(VLOOKUP(C1883,Deelnemersoverzicht!$C$16:$G$66,6,0),"")</f>
        <v/>
      </c>
      <c r="C1883" s="138">
        <f>'Resultaat 7'!C232</f>
        <v>0</v>
      </c>
      <c r="D1883" s="247">
        <f>'Resultaat 7'!K232</f>
        <v>0</v>
      </c>
      <c r="E1883" s="248">
        <f>'Resultaat 7'!L232</f>
        <v>0</v>
      </c>
      <c r="F1883" s="138" t="s">
        <v>266</v>
      </c>
      <c r="G1883" s="247">
        <f ca="1">VLOOKUP(C1883,Financiering!$AO$7:$AS$57,5,0)*E1883</f>
        <v>0</v>
      </c>
      <c r="H1883" s="249" t="str">
        <f t="shared" si="29"/>
        <v/>
      </c>
      <c r="I1883" s="136" t="str">
        <f>'Resultaat 7'!$B$2</f>
        <v>Resultaat 7</v>
      </c>
      <c r="J1883" s="138" t="str">
        <f>Deelnemersoverzicht!$C$6</f>
        <v>[wordt door RVO ingevuld]</v>
      </c>
      <c r="K1883" s="259">
        <f>Deelnemersoverzicht!$C$9</f>
        <v>0</v>
      </c>
    </row>
    <row r="1884" spans="1:11" x14ac:dyDescent="0.2">
      <c r="A1884" s="258">
        <f>'Resultaat 7'!B233</f>
        <v>0</v>
      </c>
      <c r="B1884" s="138" t="str">
        <f>IFERROR(VLOOKUP(C1884,Deelnemersoverzicht!$C$16:$G$66,6,0),"")</f>
        <v/>
      </c>
      <c r="C1884" s="138">
        <f>'Resultaat 7'!C233</f>
        <v>0</v>
      </c>
      <c r="D1884" s="247">
        <f>'Resultaat 7'!K233</f>
        <v>0</v>
      </c>
      <c r="E1884" s="248">
        <f>'Resultaat 7'!L233</f>
        <v>0</v>
      </c>
      <c r="F1884" s="138" t="s">
        <v>266</v>
      </c>
      <c r="G1884" s="247">
        <f ca="1">VLOOKUP(C1884,Financiering!$AO$7:$AS$57,5,0)*E1884</f>
        <v>0</v>
      </c>
      <c r="H1884" s="249" t="str">
        <f t="shared" si="29"/>
        <v/>
      </c>
      <c r="I1884" s="136" t="str">
        <f>'Resultaat 7'!$B$2</f>
        <v>Resultaat 7</v>
      </c>
      <c r="J1884" s="138" t="str">
        <f>Deelnemersoverzicht!$C$6</f>
        <v>[wordt door RVO ingevuld]</v>
      </c>
      <c r="K1884" s="259">
        <f>Deelnemersoverzicht!$C$9</f>
        <v>0</v>
      </c>
    </row>
    <row r="1885" spans="1:11" x14ac:dyDescent="0.2">
      <c r="A1885" s="258">
        <f>'Resultaat 7'!B234</f>
        <v>0</v>
      </c>
      <c r="B1885" s="138" t="str">
        <f>IFERROR(VLOOKUP(C1885,Deelnemersoverzicht!$C$16:$G$66,6,0),"")</f>
        <v/>
      </c>
      <c r="C1885" s="138">
        <f>'Resultaat 7'!C234</f>
        <v>0</v>
      </c>
      <c r="D1885" s="247">
        <f>'Resultaat 7'!K234</f>
        <v>0</v>
      </c>
      <c r="E1885" s="248">
        <f>'Resultaat 7'!L234</f>
        <v>0</v>
      </c>
      <c r="F1885" s="138" t="s">
        <v>266</v>
      </c>
      <c r="G1885" s="247">
        <f ca="1">VLOOKUP(C1885,Financiering!$AO$7:$AS$57,5,0)*E1885</f>
        <v>0</v>
      </c>
      <c r="H1885" s="249" t="str">
        <f t="shared" si="29"/>
        <v/>
      </c>
      <c r="I1885" s="136" t="str">
        <f>'Resultaat 7'!$B$2</f>
        <v>Resultaat 7</v>
      </c>
      <c r="J1885" s="138" t="str">
        <f>Deelnemersoverzicht!$C$6</f>
        <v>[wordt door RVO ingevuld]</v>
      </c>
      <c r="K1885" s="259">
        <f>Deelnemersoverzicht!$C$9</f>
        <v>0</v>
      </c>
    </row>
    <row r="1886" spans="1:11" x14ac:dyDescent="0.2">
      <c r="A1886" s="258">
        <f>'Resultaat 7'!B235</f>
        <v>0</v>
      </c>
      <c r="B1886" s="138" t="str">
        <f>IFERROR(VLOOKUP(C1886,Deelnemersoverzicht!$C$16:$G$66,6,0),"")</f>
        <v/>
      </c>
      <c r="C1886" s="138">
        <f>'Resultaat 7'!C235</f>
        <v>0</v>
      </c>
      <c r="D1886" s="247">
        <f>'Resultaat 7'!K235</f>
        <v>0</v>
      </c>
      <c r="E1886" s="248">
        <f>'Resultaat 7'!L235</f>
        <v>0</v>
      </c>
      <c r="F1886" s="138" t="s">
        <v>266</v>
      </c>
      <c r="G1886" s="247">
        <f ca="1">VLOOKUP(C1886,Financiering!$AO$7:$AS$57,5,0)*E1886</f>
        <v>0</v>
      </c>
      <c r="H1886" s="249" t="str">
        <f t="shared" si="29"/>
        <v/>
      </c>
      <c r="I1886" s="136" t="str">
        <f>'Resultaat 7'!$B$2</f>
        <v>Resultaat 7</v>
      </c>
      <c r="J1886" s="138" t="str">
        <f>Deelnemersoverzicht!$C$6</f>
        <v>[wordt door RVO ingevuld]</v>
      </c>
      <c r="K1886" s="259">
        <f>Deelnemersoverzicht!$C$9</f>
        <v>0</v>
      </c>
    </row>
    <row r="1887" spans="1:11" x14ac:dyDescent="0.2">
      <c r="A1887" s="258">
        <f>'Resultaat 7'!B236</f>
        <v>0</v>
      </c>
      <c r="B1887" s="138" t="str">
        <f>IFERROR(VLOOKUP(C1887,Deelnemersoverzicht!$C$16:$G$66,6,0),"")</f>
        <v/>
      </c>
      <c r="C1887" s="138">
        <f>'Resultaat 7'!C236</f>
        <v>0</v>
      </c>
      <c r="D1887" s="247">
        <f>'Resultaat 7'!K236</f>
        <v>0</v>
      </c>
      <c r="E1887" s="248">
        <f>'Resultaat 7'!L236</f>
        <v>0</v>
      </c>
      <c r="F1887" s="138" t="s">
        <v>266</v>
      </c>
      <c r="G1887" s="247">
        <f ca="1">VLOOKUP(C1887,Financiering!$AO$7:$AS$57,5,0)*E1887</f>
        <v>0</v>
      </c>
      <c r="H1887" s="249" t="str">
        <f t="shared" si="29"/>
        <v/>
      </c>
      <c r="I1887" s="136" t="str">
        <f>'Resultaat 7'!$B$2</f>
        <v>Resultaat 7</v>
      </c>
      <c r="J1887" s="138" t="str">
        <f>Deelnemersoverzicht!$C$6</f>
        <v>[wordt door RVO ingevuld]</v>
      </c>
      <c r="K1887" s="259">
        <f>Deelnemersoverzicht!$C$9</f>
        <v>0</v>
      </c>
    </row>
    <row r="1888" spans="1:11" x14ac:dyDescent="0.2">
      <c r="A1888" s="258">
        <f>'Resultaat 7'!B237</f>
        <v>0</v>
      </c>
      <c r="B1888" s="138" t="str">
        <f>IFERROR(VLOOKUP(C1888,Deelnemersoverzicht!$C$16:$G$66,6,0),"")</f>
        <v/>
      </c>
      <c r="C1888" s="138">
        <f>'Resultaat 7'!C237</f>
        <v>0</v>
      </c>
      <c r="D1888" s="247">
        <f>'Resultaat 7'!K237</f>
        <v>0</v>
      </c>
      <c r="E1888" s="248">
        <f>'Resultaat 7'!L237</f>
        <v>0</v>
      </c>
      <c r="F1888" s="138" t="s">
        <v>266</v>
      </c>
      <c r="G1888" s="247">
        <f ca="1">VLOOKUP(C1888,Financiering!$AO$7:$AS$57,5,0)*E1888</f>
        <v>0</v>
      </c>
      <c r="H1888" s="249" t="str">
        <f t="shared" si="29"/>
        <v/>
      </c>
      <c r="I1888" s="136" t="str">
        <f>'Resultaat 7'!$B$2</f>
        <v>Resultaat 7</v>
      </c>
      <c r="J1888" s="138" t="str">
        <f>Deelnemersoverzicht!$C$6</f>
        <v>[wordt door RVO ingevuld]</v>
      </c>
      <c r="K1888" s="259">
        <f>Deelnemersoverzicht!$C$9</f>
        <v>0</v>
      </c>
    </row>
    <row r="1889" spans="1:11" x14ac:dyDescent="0.2">
      <c r="A1889" s="258">
        <f>'Resultaat 7'!B238</f>
        <v>0</v>
      </c>
      <c r="B1889" s="138" t="str">
        <f>IFERROR(VLOOKUP(C1889,Deelnemersoverzicht!$C$16:$G$66,6,0),"")</f>
        <v/>
      </c>
      <c r="C1889" s="138">
        <f>'Resultaat 7'!C238</f>
        <v>0</v>
      </c>
      <c r="D1889" s="247">
        <f>'Resultaat 7'!K238</f>
        <v>0</v>
      </c>
      <c r="E1889" s="248">
        <f>'Resultaat 7'!L238</f>
        <v>0</v>
      </c>
      <c r="F1889" s="138" t="s">
        <v>266</v>
      </c>
      <c r="G1889" s="247">
        <f ca="1">VLOOKUP(C1889,Financiering!$AO$7:$AS$57,5,0)*E1889</f>
        <v>0</v>
      </c>
      <c r="H1889" s="249" t="str">
        <f t="shared" si="29"/>
        <v/>
      </c>
      <c r="I1889" s="136" t="str">
        <f>'Resultaat 7'!$B$2</f>
        <v>Resultaat 7</v>
      </c>
      <c r="J1889" s="138" t="str">
        <f>Deelnemersoverzicht!$C$6</f>
        <v>[wordt door RVO ingevuld]</v>
      </c>
      <c r="K1889" s="259">
        <f>Deelnemersoverzicht!$C$9</f>
        <v>0</v>
      </c>
    </row>
    <row r="1890" spans="1:11" x14ac:dyDescent="0.2">
      <c r="A1890" s="258">
        <f>'Resultaat 7'!B239</f>
        <v>0</v>
      </c>
      <c r="B1890" s="138" t="str">
        <f>IFERROR(VLOOKUP(C1890,Deelnemersoverzicht!$C$16:$G$66,6,0),"")</f>
        <v/>
      </c>
      <c r="C1890" s="138">
        <f>'Resultaat 7'!C239</f>
        <v>0</v>
      </c>
      <c r="D1890" s="247">
        <f>'Resultaat 7'!K239</f>
        <v>0</v>
      </c>
      <c r="E1890" s="248">
        <f>'Resultaat 7'!L239</f>
        <v>0</v>
      </c>
      <c r="F1890" s="138" t="s">
        <v>266</v>
      </c>
      <c r="G1890" s="247">
        <f ca="1">VLOOKUP(C1890,Financiering!$AO$7:$AS$57,5,0)*E1890</f>
        <v>0</v>
      </c>
      <c r="H1890" s="249" t="str">
        <f t="shared" si="29"/>
        <v/>
      </c>
      <c r="I1890" s="136" t="str">
        <f>'Resultaat 7'!$B$2</f>
        <v>Resultaat 7</v>
      </c>
      <c r="J1890" s="138" t="str">
        <f>Deelnemersoverzicht!$C$6</f>
        <v>[wordt door RVO ingevuld]</v>
      </c>
      <c r="K1890" s="259">
        <f>Deelnemersoverzicht!$C$9</f>
        <v>0</v>
      </c>
    </row>
    <row r="1891" spans="1:11" x14ac:dyDescent="0.2">
      <c r="A1891" s="258">
        <f>'Resultaat 7'!B240</f>
        <v>0</v>
      </c>
      <c r="B1891" s="138" t="str">
        <f>IFERROR(VLOOKUP(C1891,Deelnemersoverzicht!$C$16:$G$66,6,0),"")</f>
        <v/>
      </c>
      <c r="C1891" s="138">
        <f>'Resultaat 7'!C240</f>
        <v>0</v>
      </c>
      <c r="D1891" s="247">
        <f>'Resultaat 7'!K240</f>
        <v>0</v>
      </c>
      <c r="E1891" s="248">
        <f>'Resultaat 7'!L240</f>
        <v>0</v>
      </c>
      <c r="F1891" s="138" t="s">
        <v>266</v>
      </c>
      <c r="G1891" s="247">
        <f ca="1">VLOOKUP(C1891,Financiering!$AO$7:$AS$57,5,0)*E1891</f>
        <v>0</v>
      </c>
      <c r="H1891" s="249" t="str">
        <f t="shared" si="29"/>
        <v/>
      </c>
      <c r="I1891" s="136" t="str">
        <f>'Resultaat 7'!$B$2</f>
        <v>Resultaat 7</v>
      </c>
      <c r="J1891" s="138" t="str">
        <f>Deelnemersoverzicht!$C$6</f>
        <v>[wordt door RVO ingevuld]</v>
      </c>
      <c r="K1891" s="259">
        <f>Deelnemersoverzicht!$C$9</f>
        <v>0</v>
      </c>
    </row>
    <row r="1892" spans="1:11" x14ac:dyDescent="0.2">
      <c r="A1892" s="258">
        <f>'Resultaat 7'!B241</f>
        <v>0</v>
      </c>
      <c r="B1892" s="138" t="str">
        <f>IFERROR(VLOOKUP(C1892,Deelnemersoverzicht!$C$16:$G$66,6,0),"")</f>
        <v/>
      </c>
      <c r="C1892" s="138">
        <f>'Resultaat 7'!C241</f>
        <v>0</v>
      </c>
      <c r="D1892" s="247">
        <f>'Resultaat 7'!K241</f>
        <v>0</v>
      </c>
      <c r="E1892" s="248">
        <f>'Resultaat 7'!L241</f>
        <v>0</v>
      </c>
      <c r="F1892" s="138" t="s">
        <v>266</v>
      </c>
      <c r="G1892" s="247">
        <f ca="1">VLOOKUP(C1892,Financiering!$AO$7:$AS$57,5,0)*E1892</f>
        <v>0</v>
      </c>
      <c r="H1892" s="249" t="str">
        <f t="shared" si="29"/>
        <v/>
      </c>
      <c r="I1892" s="136" t="str">
        <f>'Resultaat 7'!$B$2</f>
        <v>Resultaat 7</v>
      </c>
      <c r="J1892" s="138" t="str">
        <f>Deelnemersoverzicht!$C$6</f>
        <v>[wordt door RVO ingevuld]</v>
      </c>
      <c r="K1892" s="259">
        <f>Deelnemersoverzicht!$C$9</f>
        <v>0</v>
      </c>
    </row>
    <row r="1893" spans="1:11" x14ac:dyDescent="0.2">
      <c r="A1893" s="258">
        <f>'Resultaat 7'!B242</f>
        <v>0</v>
      </c>
      <c r="B1893" s="138" t="str">
        <f>IFERROR(VLOOKUP(C1893,Deelnemersoverzicht!$C$16:$G$66,6,0),"")</f>
        <v/>
      </c>
      <c r="C1893" s="138">
        <f>'Resultaat 7'!C242</f>
        <v>0</v>
      </c>
      <c r="D1893" s="247">
        <f>'Resultaat 7'!K242</f>
        <v>0</v>
      </c>
      <c r="E1893" s="248">
        <f>'Resultaat 7'!L242</f>
        <v>0</v>
      </c>
      <c r="F1893" s="138" t="s">
        <v>266</v>
      </c>
      <c r="G1893" s="247">
        <f ca="1">VLOOKUP(C1893,Financiering!$AO$7:$AS$57,5,0)*E1893</f>
        <v>0</v>
      </c>
      <c r="H1893" s="249" t="str">
        <f t="shared" si="29"/>
        <v/>
      </c>
      <c r="I1893" s="136" t="str">
        <f>'Resultaat 7'!$B$2</f>
        <v>Resultaat 7</v>
      </c>
      <c r="J1893" s="138" t="str">
        <f>Deelnemersoverzicht!$C$6</f>
        <v>[wordt door RVO ingevuld]</v>
      </c>
      <c r="K1893" s="259">
        <f>Deelnemersoverzicht!$C$9</f>
        <v>0</v>
      </c>
    </row>
    <row r="1894" spans="1:11" x14ac:dyDescent="0.2">
      <c r="A1894" s="258">
        <f>'Resultaat 7'!B243</f>
        <v>0</v>
      </c>
      <c r="B1894" s="138" t="str">
        <f>IFERROR(VLOOKUP(C1894,Deelnemersoverzicht!$C$16:$G$66,6,0),"")</f>
        <v/>
      </c>
      <c r="C1894" s="138">
        <f>'Resultaat 7'!C243</f>
        <v>0</v>
      </c>
      <c r="D1894" s="247">
        <f>'Resultaat 7'!K243</f>
        <v>0</v>
      </c>
      <c r="E1894" s="248">
        <f>'Resultaat 7'!L243</f>
        <v>0</v>
      </c>
      <c r="F1894" s="138" t="s">
        <v>266</v>
      </c>
      <c r="G1894" s="247">
        <f ca="1">VLOOKUP(C1894,Financiering!$AO$7:$AS$57,5,0)*E1894</f>
        <v>0</v>
      </c>
      <c r="H1894" s="249" t="str">
        <f t="shared" si="29"/>
        <v/>
      </c>
      <c r="I1894" s="136" t="str">
        <f>'Resultaat 7'!$B$2</f>
        <v>Resultaat 7</v>
      </c>
      <c r="J1894" s="138" t="str">
        <f>Deelnemersoverzicht!$C$6</f>
        <v>[wordt door RVO ingevuld]</v>
      </c>
      <c r="K1894" s="259">
        <f>Deelnemersoverzicht!$C$9</f>
        <v>0</v>
      </c>
    </row>
    <row r="1895" spans="1:11" x14ac:dyDescent="0.2">
      <c r="A1895" s="258">
        <f>'Resultaat 7'!B244</f>
        <v>0</v>
      </c>
      <c r="B1895" s="138" t="str">
        <f>IFERROR(VLOOKUP(C1895,Deelnemersoverzicht!$C$16:$G$66,6,0),"")</f>
        <v/>
      </c>
      <c r="C1895" s="138">
        <f>'Resultaat 7'!C244</f>
        <v>0</v>
      </c>
      <c r="D1895" s="247">
        <f>'Resultaat 7'!K244</f>
        <v>0</v>
      </c>
      <c r="E1895" s="248">
        <f>'Resultaat 7'!L244</f>
        <v>0</v>
      </c>
      <c r="F1895" s="138" t="s">
        <v>266</v>
      </c>
      <c r="G1895" s="247">
        <f ca="1">VLOOKUP(C1895,Financiering!$AO$7:$AS$57,5,0)*E1895</f>
        <v>0</v>
      </c>
      <c r="H1895" s="249" t="str">
        <f t="shared" si="29"/>
        <v/>
      </c>
      <c r="I1895" s="136" t="str">
        <f>'Resultaat 7'!$B$2</f>
        <v>Resultaat 7</v>
      </c>
      <c r="J1895" s="138" t="str">
        <f>Deelnemersoverzicht!$C$6</f>
        <v>[wordt door RVO ingevuld]</v>
      </c>
      <c r="K1895" s="259">
        <f>Deelnemersoverzicht!$C$9</f>
        <v>0</v>
      </c>
    </row>
    <row r="1896" spans="1:11" x14ac:dyDescent="0.2">
      <c r="A1896" s="258">
        <f>'Resultaat 7'!B245</f>
        <v>0</v>
      </c>
      <c r="B1896" s="138" t="str">
        <f>IFERROR(VLOOKUP(C1896,Deelnemersoverzicht!$C$16:$G$66,6,0),"")</f>
        <v/>
      </c>
      <c r="C1896" s="138">
        <f>'Resultaat 7'!C245</f>
        <v>0</v>
      </c>
      <c r="D1896" s="247">
        <f>'Resultaat 7'!K245</f>
        <v>0</v>
      </c>
      <c r="E1896" s="248">
        <f>'Resultaat 7'!L245</f>
        <v>0</v>
      </c>
      <c r="F1896" s="138" t="s">
        <v>266</v>
      </c>
      <c r="G1896" s="247">
        <f ca="1">VLOOKUP(C1896,Financiering!$AO$7:$AS$57,5,0)*E1896</f>
        <v>0</v>
      </c>
      <c r="H1896" s="249" t="str">
        <f t="shared" si="29"/>
        <v/>
      </c>
      <c r="I1896" s="136" t="str">
        <f>'Resultaat 7'!$B$2</f>
        <v>Resultaat 7</v>
      </c>
      <c r="J1896" s="138" t="str">
        <f>Deelnemersoverzicht!$C$6</f>
        <v>[wordt door RVO ingevuld]</v>
      </c>
      <c r="K1896" s="259">
        <f>Deelnemersoverzicht!$C$9</f>
        <v>0</v>
      </c>
    </row>
    <row r="1897" spans="1:11" x14ac:dyDescent="0.2">
      <c r="A1897" s="258">
        <f>'Resultaat 7'!B246</f>
        <v>0</v>
      </c>
      <c r="B1897" s="138" t="str">
        <f>IFERROR(VLOOKUP(C1897,Deelnemersoverzicht!$C$16:$G$66,6,0),"")</f>
        <v/>
      </c>
      <c r="C1897" s="138">
        <f>'Resultaat 7'!C246</f>
        <v>0</v>
      </c>
      <c r="D1897" s="247">
        <f>'Resultaat 7'!K246</f>
        <v>0</v>
      </c>
      <c r="E1897" s="248">
        <f>'Resultaat 7'!L246</f>
        <v>0</v>
      </c>
      <c r="F1897" s="138" t="s">
        <v>266</v>
      </c>
      <c r="G1897" s="247">
        <f ca="1">VLOOKUP(C1897,Financiering!$AO$7:$AS$57,5,0)*E1897</f>
        <v>0</v>
      </c>
      <c r="H1897" s="249" t="str">
        <f t="shared" si="29"/>
        <v/>
      </c>
      <c r="I1897" s="136" t="str">
        <f>'Resultaat 7'!$B$2</f>
        <v>Resultaat 7</v>
      </c>
      <c r="J1897" s="138" t="str">
        <f>Deelnemersoverzicht!$C$6</f>
        <v>[wordt door RVO ingevuld]</v>
      </c>
      <c r="K1897" s="259">
        <f>Deelnemersoverzicht!$C$9</f>
        <v>0</v>
      </c>
    </row>
    <row r="1898" spans="1:11" x14ac:dyDescent="0.2">
      <c r="A1898" s="258">
        <f>'Resultaat 7'!B247</f>
        <v>0</v>
      </c>
      <c r="B1898" s="138" t="str">
        <f>IFERROR(VLOOKUP(C1898,Deelnemersoverzicht!$C$16:$G$66,6,0),"")</f>
        <v/>
      </c>
      <c r="C1898" s="138">
        <f>'Resultaat 7'!C247</f>
        <v>0</v>
      </c>
      <c r="D1898" s="247">
        <f>'Resultaat 7'!K247</f>
        <v>0</v>
      </c>
      <c r="E1898" s="248">
        <f>'Resultaat 7'!L247</f>
        <v>0</v>
      </c>
      <c r="F1898" s="138" t="s">
        <v>266</v>
      </c>
      <c r="G1898" s="247">
        <f ca="1">VLOOKUP(C1898,Financiering!$AO$7:$AS$57,5,0)*E1898</f>
        <v>0</v>
      </c>
      <c r="H1898" s="249" t="str">
        <f t="shared" si="29"/>
        <v/>
      </c>
      <c r="I1898" s="136" t="str">
        <f>'Resultaat 7'!$B$2</f>
        <v>Resultaat 7</v>
      </c>
      <c r="J1898" s="138" t="str">
        <f>Deelnemersoverzicht!$C$6</f>
        <v>[wordt door RVO ingevuld]</v>
      </c>
      <c r="K1898" s="259">
        <f>Deelnemersoverzicht!$C$9</f>
        <v>0</v>
      </c>
    </row>
    <row r="1899" spans="1:11" x14ac:dyDescent="0.2">
      <c r="A1899" s="258">
        <f>'Resultaat 7'!B248</f>
        <v>0</v>
      </c>
      <c r="B1899" s="138" t="str">
        <f>IFERROR(VLOOKUP(C1899,Deelnemersoverzicht!$C$16:$G$66,6,0),"")</f>
        <v/>
      </c>
      <c r="C1899" s="138">
        <f>'Resultaat 7'!C248</f>
        <v>0</v>
      </c>
      <c r="D1899" s="247">
        <f>'Resultaat 7'!K248</f>
        <v>0</v>
      </c>
      <c r="E1899" s="248">
        <f>'Resultaat 7'!L248</f>
        <v>0</v>
      </c>
      <c r="F1899" s="138" t="s">
        <v>266</v>
      </c>
      <c r="G1899" s="247">
        <f ca="1">VLOOKUP(C1899,Financiering!$AO$7:$AS$57,5,0)*E1899</f>
        <v>0</v>
      </c>
      <c r="H1899" s="249" t="str">
        <f t="shared" si="29"/>
        <v/>
      </c>
      <c r="I1899" s="136" t="str">
        <f>'Resultaat 7'!$B$2</f>
        <v>Resultaat 7</v>
      </c>
      <c r="J1899" s="138" t="str">
        <f>Deelnemersoverzicht!$C$6</f>
        <v>[wordt door RVO ingevuld]</v>
      </c>
      <c r="K1899" s="259">
        <f>Deelnemersoverzicht!$C$9</f>
        <v>0</v>
      </c>
    </row>
    <row r="1900" spans="1:11" x14ac:dyDescent="0.2">
      <c r="A1900" s="258">
        <f>'Resultaat 7'!B249</f>
        <v>0</v>
      </c>
      <c r="B1900" s="138" t="str">
        <f>IFERROR(VLOOKUP(C1900,Deelnemersoverzicht!$C$16:$G$66,6,0),"")</f>
        <v/>
      </c>
      <c r="C1900" s="138">
        <f>'Resultaat 7'!C249</f>
        <v>0</v>
      </c>
      <c r="D1900" s="247">
        <f>'Resultaat 7'!K249</f>
        <v>0</v>
      </c>
      <c r="E1900" s="248">
        <f>'Resultaat 7'!L249</f>
        <v>0</v>
      </c>
      <c r="F1900" s="138" t="s">
        <v>266</v>
      </c>
      <c r="G1900" s="247">
        <f ca="1">VLOOKUP(C1900,Financiering!$AO$7:$AS$57,5,0)*E1900</f>
        <v>0</v>
      </c>
      <c r="H1900" s="249" t="str">
        <f t="shared" si="29"/>
        <v/>
      </c>
      <c r="I1900" s="136" t="str">
        <f>'Resultaat 7'!$B$2</f>
        <v>Resultaat 7</v>
      </c>
      <c r="J1900" s="138" t="str">
        <f>Deelnemersoverzicht!$C$6</f>
        <v>[wordt door RVO ingevuld]</v>
      </c>
      <c r="K1900" s="259">
        <f>Deelnemersoverzicht!$C$9</f>
        <v>0</v>
      </c>
    </row>
    <row r="1901" spans="1:11" x14ac:dyDescent="0.2">
      <c r="A1901" s="258">
        <f>'Resultaat 7'!B250</f>
        <v>0</v>
      </c>
      <c r="B1901" s="138" t="str">
        <f>IFERROR(VLOOKUP(C1901,Deelnemersoverzicht!$C$16:$G$66,6,0),"")</f>
        <v/>
      </c>
      <c r="C1901" s="138">
        <f>'Resultaat 7'!C250</f>
        <v>0</v>
      </c>
      <c r="D1901" s="247">
        <f>'Resultaat 7'!K250</f>
        <v>0</v>
      </c>
      <c r="E1901" s="248">
        <f>'Resultaat 7'!L250</f>
        <v>0</v>
      </c>
      <c r="F1901" s="138" t="s">
        <v>266</v>
      </c>
      <c r="G1901" s="247">
        <f ca="1">VLOOKUP(C1901,Financiering!$AO$7:$AS$57,5,0)*E1901</f>
        <v>0</v>
      </c>
      <c r="H1901" s="249" t="str">
        <f t="shared" si="29"/>
        <v/>
      </c>
      <c r="I1901" s="136" t="str">
        <f>'Resultaat 7'!$B$2</f>
        <v>Resultaat 7</v>
      </c>
      <c r="J1901" s="138" t="str">
        <f>Deelnemersoverzicht!$C$6</f>
        <v>[wordt door RVO ingevuld]</v>
      </c>
      <c r="K1901" s="259">
        <f>Deelnemersoverzicht!$C$9</f>
        <v>0</v>
      </c>
    </row>
    <row r="1902" spans="1:11" x14ac:dyDescent="0.2">
      <c r="A1902" s="258">
        <f>'Resultaat 7'!B251</f>
        <v>0</v>
      </c>
      <c r="B1902" s="138" t="str">
        <f>IFERROR(VLOOKUP(C1902,Deelnemersoverzicht!$C$16:$G$66,6,0),"")</f>
        <v/>
      </c>
      <c r="C1902" s="138">
        <f>'Resultaat 7'!C251</f>
        <v>0</v>
      </c>
      <c r="D1902" s="247">
        <f>'Resultaat 7'!K251</f>
        <v>0</v>
      </c>
      <c r="E1902" s="248">
        <f>'Resultaat 7'!L251</f>
        <v>0</v>
      </c>
      <c r="F1902" s="138" t="s">
        <v>266</v>
      </c>
      <c r="G1902" s="247">
        <f ca="1">VLOOKUP(C1902,Financiering!$AO$7:$AS$57,5,0)*E1902</f>
        <v>0</v>
      </c>
      <c r="H1902" s="249" t="str">
        <f t="shared" si="29"/>
        <v/>
      </c>
      <c r="I1902" s="136" t="str">
        <f>'Resultaat 7'!$B$2</f>
        <v>Resultaat 7</v>
      </c>
      <c r="J1902" s="138" t="str">
        <f>Deelnemersoverzicht!$C$6</f>
        <v>[wordt door RVO ingevuld]</v>
      </c>
      <c r="K1902" s="259">
        <f>Deelnemersoverzicht!$C$9</f>
        <v>0</v>
      </c>
    </row>
    <row r="1903" spans="1:11" x14ac:dyDescent="0.2">
      <c r="A1903" s="258">
        <f>'Resultaat 7'!B252</f>
        <v>0</v>
      </c>
      <c r="B1903" s="138" t="str">
        <f>IFERROR(VLOOKUP(C1903,Deelnemersoverzicht!$C$16:$G$66,6,0),"")</f>
        <v/>
      </c>
      <c r="C1903" s="138">
        <f>'Resultaat 7'!C252</f>
        <v>0</v>
      </c>
      <c r="D1903" s="247">
        <f>'Resultaat 7'!K252</f>
        <v>0</v>
      </c>
      <c r="E1903" s="248">
        <f>'Resultaat 7'!L252</f>
        <v>0</v>
      </c>
      <c r="F1903" s="138" t="s">
        <v>266</v>
      </c>
      <c r="G1903" s="247">
        <f ca="1">VLOOKUP(C1903,Financiering!$AO$7:$AS$57,5,0)*E1903</f>
        <v>0</v>
      </c>
      <c r="H1903" s="249" t="str">
        <f t="shared" si="29"/>
        <v/>
      </c>
      <c r="I1903" s="136" t="str">
        <f>'Resultaat 7'!$B$2</f>
        <v>Resultaat 7</v>
      </c>
      <c r="J1903" s="138" t="str">
        <f>Deelnemersoverzicht!$C$6</f>
        <v>[wordt door RVO ingevuld]</v>
      </c>
      <c r="K1903" s="259">
        <f>Deelnemersoverzicht!$C$9</f>
        <v>0</v>
      </c>
    </row>
    <row r="1904" spans="1:11" x14ac:dyDescent="0.2">
      <c r="A1904" s="258">
        <f>'Resultaat 7'!B253</f>
        <v>0</v>
      </c>
      <c r="B1904" s="138" t="str">
        <f>IFERROR(VLOOKUP(C1904,Deelnemersoverzicht!$C$16:$G$66,6,0),"")</f>
        <v/>
      </c>
      <c r="C1904" s="138">
        <f>'Resultaat 7'!C253</f>
        <v>0</v>
      </c>
      <c r="D1904" s="247">
        <f>'Resultaat 7'!K253</f>
        <v>0</v>
      </c>
      <c r="E1904" s="248">
        <f>'Resultaat 7'!L253</f>
        <v>0</v>
      </c>
      <c r="F1904" s="138" t="s">
        <v>266</v>
      </c>
      <c r="G1904" s="247">
        <f ca="1">VLOOKUP(C1904,Financiering!$AO$7:$AS$57,5,0)*E1904</f>
        <v>0</v>
      </c>
      <c r="H1904" s="249" t="str">
        <f t="shared" si="29"/>
        <v/>
      </c>
      <c r="I1904" s="136" t="str">
        <f>'Resultaat 7'!$B$2</f>
        <v>Resultaat 7</v>
      </c>
      <c r="J1904" s="138" t="str">
        <f>Deelnemersoverzicht!$C$6</f>
        <v>[wordt door RVO ingevuld]</v>
      </c>
      <c r="K1904" s="259">
        <f>Deelnemersoverzicht!$C$9</f>
        <v>0</v>
      </c>
    </row>
    <row r="1905" spans="1:11" x14ac:dyDescent="0.2">
      <c r="A1905" s="258">
        <f>'Resultaat 7'!B254</f>
        <v>0</v>
      </c>
      <c r="B1905" s="138" t="str">
        <f>IFERROR(VLOOKUP(C1905,Deelnemersoverzicht!$C$16:$G$66,6,0),"")</f>
        <v/>
      </c>
      <c r="C1905" s="138">
        <f>'Resultaat 7'!C254</f>
        <v>0</v>
      </c>
      <c r="D1905" s="247">
        <f>'Resultaat 7'!K254</f>
        <v>0</v>
      </c>
      <c r="E1905" s="248">
        <f>'Resultaat 7'!L254</f>
        <v>0</v>
      </c>
      <c r="F1905" s="138" t="s">
        <v>266</v>
      </c>
      <c r="G1905" s="247">
        <f ca="1">VLOOKUP(C1905,Financiering!$AO$7:$AS$57,5,0)*E1905</f>
        <v>0</v>
      </c>
      <c r="H1905" s="249" t="str">
        <f t="shared" si="29"/>
        <v/>
      </c>
      <c r="I1905" s="136" t="str">
        <f>'Resultaat 7'!$B$2</f>
        <v>Resultaat 7</v>
      </c>
      <c r="J1905" s="138" t="str">
        <f>Deelnemersoverzicht!$C$6</f>
        <v>[wordt door RVO ingevuld]</v>
      </c>
      <c r="K1905" s="259">
        <f>Deelnemersoverzicht!$C$9</f>
        <v>0</v>
      </c>
    </row>
    <row r="1906" spans="1:11" x14ac:dyDescent="0.2">
      <c r="A1906" s="258">
        <f>'Resultaat 7'!B255</f>
        <v>0</v>
      </c>
      <c r="B1906" s="138" t="str">
        <f>IFERROR(VLOOKUP(C1906,Deelnemersoverzicht!$C$16:$G$66,6,0),"")</f>
        <v/>
      </c>
      <c r="C1906" s="138">
        <f>'Resultaat 7'!C255</f>
        <v>0</v>
      </c>
      <c r="D1906" s="247">
        <f>'Resultaat 7'!K255</f>
        <v>0</v>
      </c>
      <c r="E1906" s="248">
        <f>'Resultaat 7'!L255</f>
        <v>0</v>
      </c>
      <c r="F1906" s="138" t="s">
        <v>266</v>
      </c>
      <c r="G1906" s="247">
        <f ca="1">VLOOKUP(C1906,Financiering!$AO$7:$AS$57,5,0)*E1906</f>
        <v>0</v>
      </c>
      <c r="H1906" s="249" t="str">
        <f t="shared" si="29"/>
        <v/>
      </c>
      <c r="I1906" s="136" t="str">
        <f>'Resultaat 7'!$B$2</f>
        <v>Resultaat 7</v>
      </c>
      <c r="J1906" s="138" t="str">
        <f>Deelnemersoverzicht!$C$6</f>
        <v>[wordt door RVO ingevuld]</v>
      </c>
      <c r="K1906" s="259">
        <f>Deelnemersoverzicht!$C$9</f>
        <v>0</v>
      </c>
    </row>
    <row r="1907" spans="1:11" x14ac:dyDescent="0.2">
      <c r="A1907" s="258">
        <f>'Resultaat 7'!B256</f>
        <v>0</v>
      </c>
      <c r="B1907" s="138" t="str">
        <f>IFERROR(VLOOKUP(C1907,Deelnemersoverzicht!$C$16:$G$66,6,0),"")</f>
        <v/>
      </c>
      <c r="C1907" s="138">
        <f>'Resultaat 7'!C256</f>
        <v>0</v>
      </c>
      <c r="D1907" s="247">
        <f>'Resultaat 7'!K256</f>
        <v>0</v>
      </c>
      <c r="E1907" s="248">
        <f>'Resultaat 7'!L256</f>
        <v>0</v>
      </c>
      <c r="F1907" s="138" t="s">
        <v>266</v>
      </c>
      <c r="G1907" s="247">
        <f ca="1">VLOOKUP(C1907,Financiering!$AO$7:$AS$57,5,0)*E1907</f>
        <v>0</v>
      </c>
      <c r="H1907" s="249" t="str">
        <f t="shared" si="29"/>
        <v/>
      </c>
      <c r="I1907" s="136" t="str">
        <f>'Resultaat 7'!$B$2</f>
        <v>Resultaat 7</v>
      </c>
      <c r="J1907" s="138" t="str">
        <f>Deelnemersoverzicht!$C$6</f>
        <v>[wordt door RVO ingevuld]</v>
      </c>
      <c r="K1907" s="259">
        <f>Deelnemersoverzicht!$C$9</f>
        <v>0</v>
      </c>
    </row>
    <row r="1908" spans="1:11" x14ac:dyDescent="0.2">
      <c r="A1908" s="258">
        <f>'Resultaat 7'!B257</f>
        <v>0</v>
      </c>
      <c r="B1908" s="138" t="str">
        <f>IFERROR(VLOOKUP(C1908,Deelnemersoverzicht!$C$16:$G$66,6,0),"")</f>
        <v/>
      </c>
      <c r="C1908" s="138">
        <f>'Resultaat 7'!C257</f>
        <v>0</v>
      </c>
      <c r="D1908" s="247">
        <f>'Resultaat 7'!K257</f>
        <v>0</v>
      </c>
      <c r="E1908" s="248">
        <f>'Resultaat 7'!L257</f>
        <v>0</v>
      </c>
      <c r="F1908" s="138" t="s">
        <v>266</v>
      </c>
      <c r="G1908" s="247">
        <f ca="1">VLOOKUP(C1908,Financiering!$AO$7:$AS$57,5,0)*E1908</f>
        <v>0</v>
      </c>
      <c r="H1908" s="249" t="str">
        <f t="shared" si="29"/>
        <v/>
      </c>
      <c r="I1908" s="136" t="str">
        <f>'Resultaat 7'!$B$2</f>
        <v>Resultaat 7</v>
      </c>
      <c r="J1908" s="138" t="str">
        <f>Deelnemersoverzicht!$C$6</f>
        <v>[wordt door RVO ingevuld]</v>
      </c>
      <c r="K1908" s="259">
        <f>Deelnemersoverzicht!$C$9</f>
        <v>0</v>
      </c>
    </row>
    <row r="1909" spans="1:11" x14ac:dyDescent="0.2">
      <c r="A1909" s="258">
        <f>'Resultaat 7'!B258</f>
        <v>0</v>
      </c>
      <c r="B1909" s="138" t="str">
        <f>IFERROR(VLOOKUP(C1909,Deelnemersoverzicht!$C$16:$G$66,6,0),"")</f>
        <v/>
      </c>
      <c r="C1909" s="138">
        <f>'Resultaat 7'!C258</f>
        <v>0</v>
      </c>
      <c r="D1909" s="247">
        <f>'Resultaat 7'!K258</f>
        <v>0</v>
      </c>
      <c r="E1909" s="248">
        <f>'Resultaat 7'!L258</f>
        <v>0</v>
      </c>
      <c r="F1909" s="138" t="s">
        <v>266</v>
      </c>
      <c r="G1909" s="247">
        <f ca="1">VLOOKUP(C1909,Financiering!$AO$7:$AS$57,5,0)*E1909</f>
        <v>0</v>
      </c>
      <c r="H1909" s="249" t="str">
        <f t="shared" si="29"/>
        <v/>
      </c>
      <c r="I1909" s="136" t="str">
        <f>'Resultaat 7'!$B$2</f>
        <v>Resultaat 7</v>
      </c>
      <c r="J1909" s="138" t="str">
        <f>Deelnemersoverzicht!$C$6</f>
        <v>[wordt door RVO ingevuld]</v>
      </c>
      <c r="K1909" s="259">
        <f>Deelnemersoverzicht!$C$9</f>
        <v>0</v>
      </c>
    </row>
    <row r="1910" spans="1:11" x14ac:dyDescent="0.2">
      <c r="A1910" s="258">
        <f>'Resultaat 7'!B259</f>
        <v>0</v>
      </c>
      <c r="B1910" s="138" t="str">
        <f>IFERROR(VLOOKUP(C1910,Deelnemersoverzicht!$C$16:$G$66,6,0),"")</f>
        <v/>
      </c>
      <c r="C1910" s="138">
        <f>'Resultaat 7'!C259</f>
        <v>0</v>
      </c>
      <c r="D1910" s="247">
        <f>'Resultaat 7'!K259</f>
        <v>0</v>
      </c>
      <c r="E1910" s="248">
        <f>'Resultaat 7'!L259</f>
        <v>0</v>
      </c>
      <c r="F1910" s="138" t="s">
        <v>266</v>
      </c>
      <c r="G1910" s="247">
        <f ca="1">VLOOKUP(C1910,Financiering!$AO$7:$AS$57,5,0)*E1910</f>
        <v>0</v>
      </c>
      <c r="H1910" s="249" t="str">
        <f t="shared" si="29"/>
        <v/>
      </c>
      <c r="I1910" s="136" t="str">
        <f>'Resultaat 7'!$B$2</f>
        <v>Resultaat 7</v>
      </c>
      <c r="J1910" s="138" t="str">
        <f>Deelnemersoverzicht!$C$6</f>
        <v>[wordt door RVO ingevuld]</v>
      </c>
      <c r="K1910" s="259">
        <f>Deelnemersoverzicht!$C$9</f>
        <v>0</v>
      </c>
    </row>
    <row r="1911" spans="1:11" x14ac:dyDescent="0.2">
      <c r="A1911" s="258">
        <f>'Resultaat 7'!B260</f>
        <v>0</v>
      </c>
      <c r="B1911" s="138" t="str">
        <f>IFERROR(VLOOKUP(C1911,Deelnemersoverzicht!$C$16:$G$66,6,0),"")</f>
        <v/>
      </c>
      <c r="C1911" s="138">
        <f>'Resultaat 7'!C260</f>
        <v>0</v>
      </c>
      <c r="D1911" s="247">
        <f>'Resultaat 7'!K260</f>
        <v>0</v>
      </c>
      <c r="E1911" s="248">
        <f>'Resultaat 7'!L260</f>
        <v>0</v>
      </c>
      <c r="F1911" s="138" t="s">
        <v>266</v>
      </c>
      <c r="G1911" s="247">
        <f ca="1">VLOOKUP(C1911,Financiering!$AO$7:$AS$57,5,0)*E1911</f>
        <v>0</v>
      </c>
      <c r="H1911" s="249" t="str">
        <f t="shared" si="29"/>
        <v/>
      </c>
      <c r="I1911" s="136" t="str">
        <f>'Resultaat 7'!$B$2</f>
        <v>Resultaat 7</v>
      </c>
      <c r="J1911" s="138" t="str">
        <f>Deelnemersoverzicht!$C$6</f>
        <v>[wordt door RVO ingevuld]</v>
      </c>
      <c r="K1911" s="259">
        <f>Deelnemersoverzicht!$C$9</f>
        <v>0</v>
      </c>
    </row>
    <row r="1912" spans="1:11" x14ac:dyDescent="0.2">
      <c r="A1912" s="258">
        <f>'Resultaat 7'!B265</f>
        <v>0</v>
      </c>
      <c r="B1912" s="138" t="str">
        <f>IFERROR(VLOOKUP(C1912,Deelnemersoverzicht!$C$16:$G$66,6,0),"")</f>
        <v/>
      </c>
      <c r="C1912" s="138">
        <f>'Resultaat 7'!C265</f>
        <v>0</v>
      </c>
      <c r="D1912" s="247">
        <f>'Resultaat 7'!K265</f>
        <v>0</v>
      </c>
      <c r="E1912" s="248">
        <f>'Resultaat 7'!L265</f>
        <v>0</v>
      </c>
      <c r="F1912" s="138" t="s">
        <v>266</v>
      </c>
      <c r="G1912" s="247">
        <f ca="1">VLOOKUP(C1912,Financiering!$AO$7:$AS$57,5,0)*E1912</f>
        <v>0</v>
      </c>
      <c r="H1912" s="249" t="str">
        <f t="shared" si="29"/>
        <v/>
      </c>
      <c r="I1912" s="136" t="str">
        <f>'Resultaat 7'!$B$2</f>
        <v>Resultaat 7</v>
      </c>
      <c r="J1912" s="138" t="str">
        <f>Deelnemersoverzicht!$C$6</f>
        <v>[wordt door RVO ingevuld]</v>
      </c>
      <c r="K1912" s="259">
        <f>Deelnemersoverzicht!$C$9</f>
        <v>0</v>
      </c>
    </row>
    <row r="1913" spans="1:11" x14ac:dyDescent="0.2">
      <c r="A1913" s="258">
        <f>'Resultaat 7'!B266</f>
        <v>0</v>
      </c>
      <c r="B1913" s="138" t="str">
        <f>IFERROR(VLOOKUP(C1913,Deelnemersoverzicht!$C$16:$G$66,6,0),"")</f>
        <v/>
      </c>
      <c r="C1913" s="138">
        <f>'Resultaat 7'!C266</f>
        <v>0</v>
      </c>
      <c r="D1913" s="247">
        <f>'Resultaat 7'!K266</f>
        <v>0</v>
      </c>
      <c r="E1913" s="248">
        <f>'Resultaat 7'!L266</f>
        <v>0</v>
      </c>
      <c r="F1913" s="138" t="s">
        <v>266</v>
      </c>
      <c r="G1913" s="247">
        <f ca="1">VLOOKUP(C1913,Financiering!$AO$7:$AS$57,5,0)*E1913</f>
        <v>0</v>
      </c>
      <c r="H1913" s="249" t="str">
        <f t="shared" si="29"/>
        <v/>
      </c>
      <c r="I1913" s="136" t="str">
        <f>'Resultaat 7'!$B$2</f>
        <v>Resultaat 7</v>
      </c>
      <c r="J1913" s="138" t="str">
        <f>Deelnemersoverzicht!$C$6</f>
        <v>[wordt door RVO ingevuld]</v>
      </c>
      <c r="K1913" s="259">
        <f>Deelnemersoverzicht!$C$9</f>
        <v>0</v>
      </c>
    </row>
    <row r="1914" spans="1:11" x14ac:dyDescent="0.2">
      <c r="A1914" s="258">
        <f>'Resultaat 7'!B267</f>
        <v>0</v>
      </c>
      <c r="B1914" s="138" t="str">
        <f>IFERROR(VLOOKUP(C1914,Deelnemersoverzicht!$C$16:$G$66,6,0),"")</f>
        <v/>
      </c>
      <c r="C1914" s="138">
        <f>'Resultaat 7'!C267</f>
        <v>0</v>
      </c>
      <c r="D1914" s="247">
        <f>'Resultaat 7'!K267</f>
        <v>0</v>
      </c>
      <c r="E1914" s="248">
        <f>'Resultaat 7'!L267</f>
        <v>0</v>
      </c>
      <c r="F1914" s="138" t="s">
        <v>266</v>
      </c>
      <c r="G1914" s="247">
        <f ca="1">VLOOKUP(C1914,Financiering!$AO$7:$AS$57,5,0)*E1914</f>
        <v>0</v>
      </c>
      <c r="H1914" s="249" t="str">
        <f t="shared" si="29"/>
        <v/>
      </c>
      <c r="I1914" s="136" t="str">
        <f>'Resultaat 7'!$B$2</f>
        <v>Resultaat 7</v>
      </c>
      <c r="J1914" s="138" t="str">
        <f>Deelnemersoverzicht!$C$6</f>
        <v>[wordt door RVO ingevuld]</v>
      </c>
      <c r="K1914" s="259">
        <f>Deelnemersoverzicht!$C$9</f>
        <v>0</v>
      </c>
    </row>
    <row r="1915" spans="1:11" x14ac:dyDescent="0.2">
      <c r="A1915" s="258">
        <f>'Resultaat 7'!B268</f>
        <v>0</v>
      </c>
      <c r="B1915" s="138" t="str">
        <f>IFERROR(VLOOKUP(C1915,Deelnemersoverzicht!$C$16:$G$66,6,0),"")</f>
        <v/>
      </c>
      <c r="C1915" s="138">
        <f>'Resultaat 7'!C268</f>
        <v>0</v>
      </c>
      <c r="D1915" s="247">
        <f>'Resultaat 7'!K268</f>
        <v>0</v>
      </c>
      <c r="E1915" s="248">
        <f>'Resultaat 7'!L268</f>
        <v>0</v>
      </c>
      <c r="F1915" s="138" t="s">
        <v>266</v>
      </c>
      <c r="G1915" s="247">
        <f ca="1">VLOOKUP(C1915,Financiering!$AO$7:$AS$57,5,0)*E1915</f>
        <v>0</v>
      </c>
      <c r="H1915" s="249" t="str">
        <f t="shared" si="29"/>
        <v/>
      </c>
      <c r="I1915" s="136" t="str">
        <f>'Resultaat 7'!$B$2</f>
        <v>Resultaat 7</v>
      </c>
      <c r="J1915" s="138" t="str">
        <f>Deelnemersoverzicht!$C$6</f>
        <v>[wordt door RVO ingevuld]</v>
      </c>
      <c r="K1915" s="259">
        <f>Deelnemersoverzicht!$C$9</f>
        <v>0</v>
      </c>
    </row>
    <row r="1916" spans="1:11" x14ac:dyDescent="0.2">
      <c r="A1916" s="258">
        <f>'Resultaat 7'!B269</f>
        <v>0</v>
      </c>
      <c r="B1916" s="138" t="str">
        <f>IFERROR(VLOOKUP(C1916,Deelnemersoverzicht!$C$16:$G$66,6,0),"")</f>
        <v/>
      </c>
      <c r="C1916" s="138">
        <f>'Resultaat 7'!C269</f>
        <v>0</v>
      </c>
      <c r="D1916" s="247">
        <f>'Resultaat 7'!K269</f>
        <v>0</v>
      </c>
      <c r="E1916" s="248">
        <f>'Resultaat 7'!L269</f>
        <v>0</v>
      </c>
      <c r="F1916" s="138" t="s">
        <v>266</v>
      </c>
      <c r="G1916" s="247">
        <f ca="1">VLOOKUP(C1916,Financiering!$AO$7:$AS$57,5,0)*E1916</f>
        <v>0</v>
      </c>
      <c r="H1916" s="249" t="str">
        <f t="shared" si="29"/>
        <v/>
      </c>
      <c r="I1916" s="136" t="str">
        <f>'Resultaat 7'!$B$2</f>
        <v>Resultaat 7</v>
      </c>
      <c r="J1916" s="138" t="str">
        <f>Deelnemersoverzicht!$C$6</f>
        <v>[wordt door RVO ingevuld]</v>
      </c>
      <c r="K1916" s="259">
        <f>Deelnemersoverzicht!$C$9</f>
        <v>0</v>
      </c>
    </row>
    <row r="1917" spans="1:11" x14ac:dyDescent="0.2">
      <c r="A1917" s="258">
        <f>'Resultaat 7'!B270</f>
        <v>0</v>
      </c>
      <c r="B1917" s="138" t="str">
        <f>IFERROR(VLOOKUP(C1917,Deelnemersoverzicht!$C$16:$G$66,6,0),"")</f>
        <v/>
      </c>
      <c r="C1917" s="138">
        <f>'Resultaat 7'!C270</f>
        <v>0</v>
      </c>
      <c r="D1917" s="247">
        <f>'Resultaat 7'!K270</f>
        <v>0</v>
      </c>
      <c r="E1917" s="248">
        <f>'Resultaat 7'!L270</f>
        <v>0</v>
      </c>
      <c r="F1917" s="138" t="s">
        <v>266</v>
      </c>
      <c r="G1917" s="247">
        <f ca="1">VLOOKUP(C1917,Financiering!$AO$7:$AS$57,5,0)*E1917</f>
        <v>0</v>
      </c>
      <c r="H1917" s="249" t="str">
        <f t="shared" si="29"/>
        <v/>
      </c>
      <c r="I1917" s="136" t="str">
        <f>'Resultaat 7'!$B$2</f>
        <v>Resultaat 7</v>
      </c>
      <c r="J1917" s="138" t="str">
        <f>Deelnemersoverzicht!$C$6</f>
        <v>[wordt door RVO ingevuld]</v>
      </c>
      <c r="K1917" s="259">
        <f>Deelnemersoverzicht!$C$9</f>
        <v>0</v>
      </c>
    </row>
    <row r="1918" spans="1:11" x14ac:dyDescent="0.2">
      <c r="A1918" s="258">
        <f>'Resultaat 7'!B271</f>
        <v>0</v>
      </c>
      <c r="B1918" s="138" t="str">
        <f>IFERROR(VLOOKUP(C1918,Deelnemersoverzicht!$C$16:$G$66,6,0),"")</f>
        <v/>
      </c>
      <c r="C1918" s="138">
        <f>'Resultaat 7'!C271</f>
        <v>0</v>
      </c>
      <c r="D1918" s="247">
        <f>'Resultaat 7'!K271</f>
        <v>0</v>
      </c>
      <c r="E1918" s="248">
        <f>'Resultaat 7'!L271</f>
        <v>0</v>
      </c>
      <c r="F1918" s="138" t="s">
        <v>266</v>
      </c>
      <c r="G1918" s="247">
        <f ca="1">VLOOKUP(C1918,Financiering!$AO$7:$AS$57,5,0)*E1918</f>
        <v>0</v>
      </c>
      <c r="H1918" s="249" t="str">
        <f t="shared" si="29"/>
        <v/>
      </c>
      <c r="I1918" s="136" t="str">
        <f>'Resultaat 7'!$B$2</f>
        <v>Resultaat 7</v>
      </c>
      <c r="J1918" s="138" t="str">
        <f>Deelnemersoverzicht!$C$6</f>
        <v>[wordt door RVO ingevuld]</v>
      </c>
      <c r="K1918" s="259">
        <f>Deelnemersoverzicht!$C$9</f>
        <v>0</v>
      </c>
    </row>
    <row r="1919" spans="1:11" x14ac:dyDescent="0.2">
      <c r="A1919" s="258">
        <f>'Resultaat 7'!B272</f>
        <v>0</v>
      </c>
      <c r="B1919" s="138" t="str">
        <f>IFERROR(VLOOKUP(C1919,Deelnemersoverzicht!$C$16:$G$66,6,0),"")</f>
        <v/>
      </c>
      <c r="C1919" s="138">
        <f>'Resultaat 7'!C272</f>
        <v>0</v>
      </c>
      <c r="D1919" s="247">
        <f>'Resultaat 7'!K272</f>
        <v>0</v>
      </c>
      <c r="E1919" s="248">
        <f>'Resultaat 7'!L272</f>
        <v>0</v>
      </c>
      <c r="F1919" s="138" t="s">
        <v>266</v>
      </c>
      <c r="G1919" s="247">
        <f ca="1">VLOOKUP(C1919,Financiering!$AO$7:$AS$57,5,0)*E1919</f>
        <v>0</v>
      </c>
      <c r="H1919" s="249" t="str">
        <f t="shared" si="29"/>
        <v/>
      </c>
      <c r="I1919" s="136" t="str">
        <f>'Resultaat 7'!$B$2</f>
        <v>Resultaat 7</v>
      </c>
      <c r="J1919" s="138" t="str">
        <f>Deelnemersoverzicht!$C$6</f>
        <v>[wordt door RVO ingevuld]</v>
      </c>
      <c r="K1919" s="259">
        <f>Deelnemersoverzicht!$C$9</f>
        <v>0</v>
      </c>
    </row>
    <row r="1920" spans="1:11" x14ac:dyDescent="0.2">
      <c r="A1920" s="258">
        <f>'Resultaat 7'!B273</f>
        <v>0</v>
      </c>
      <c r="B1920" s="138" t="str">
        <f>IFERROR(VLOOKUP(C1920,Deelnemersoverzicht!$C$16:$G$66,6,0),"")</f>
        <v/>
      </c>
      <c r="C1920" s="138">
        <f>'Resultaat 7'!C273</f>
        <v>0</v>
      </c>
      <c r="D1920" s="247">
        <f>'Resultaat 7'!K273</f>
        <v>0</v>
      </c>
      <c r="E1920" s="248">
        <f>'Resultaat 7'!L273</f>
        <v>0</v>
      </c>
      <c r="F1920" s="138" t="s">
        <v>266</v>
      </c>
      <c r="G1920" s="247">
        <f ca="1">VLOOKUP(C1920,Financiering!$AO$7:$AS$57,5,0)*E1920</f>
        <v>0</v>
      </c>
      <c r="H1920" s="249" t="str">
        <f t="shared" si="29"/>
        <v/>
      </c>
      <c r="I1920" s="136" t="str">
        <f>'Resultaat 7'!$B$2</f>
        <v>Resultaat 7</v>
      </c>
      <c r="J1920" s="138" t="str">
        <f>Deelnemersoverzicht!$C$6</f>
        <v>[wordt door RVO ingevuld]</v>
      </c>
      <c r="K1920" s="259">
        <f>Deelnemersoverzicht!$C$9</f>
        <v>0</v>
      </c>
    </row>
    <row r="1921" spans="1:11" x14ac:dyDescent="0.2">
      <c r="A1921" s="258">
        <f>'Resultaat 7'!B274</f>
        <v>0</v>
      </c>
      <c r="B1921" s="138" t="str">
        <f>IFERROR(VLOOKUP(C1921,Deelnemersoverzicht!$C$16:$G$66,6,0),"")</f>
        <v/>
      </c>
      <c r="C1921" s="138">
        <f>'Resultaat 7'!C274</f>
        <v>0</v>
      </c>
      <c r="D1921" s="247">
        <f>'Resultaat 7'!K274</f>
        <v>0</v>
      </c>
      <c r="E1921" s="248">
        <f>'Resultaat 7'!L274</f>
        <v>0</v>
      </c>
      <c r="F1921" s="138" t="s">
        <v>266</v>
      </c>
      <c r="G1921" s="247">
        <f ca="1">VLOOKUP(C1921,Financiering!$AO$7:$AS$57,5,0)*E1921</f>
        <v>0</v>
      </c>
      <c r="H1921" s="249" t="str">
        <f t="shared" si="29"/>
        <v/>
      </c>
      <c r="I1921" s="136" t="str">
        <f>'Resultaat 7'!$B$2</f>
        <v>Resultaat 7</v>
      </c>
      <c r="J1921" s="138" t="str">
        <f>Deelnemersoverzicht!$C$6</f>
        <v>[wordt door RVO ingevuld]</v>
      </c>
      <c r="K1921" s="259">
        <f>Deelnemersoverzicht!$C$9</f>
        <v>0</v>
      </c>
    </row>
    <row r="1922" spans="1:11" x14ac:dyDescent="0.2">
      <c r="A1922" s="258">
        <f>'Resultaat 7'!B275</f>
        <v>0</v>
      </c>
      <c r="B1922" s="138" t="str">
        <f>IFERROR(VLOOKUP(C1922,Deelnemersoverzicht!$C$16:$G$66,6,0),"")</f>
        <v/>
      </c>
      <c r="C1922" s="138">
        <f>'Resultaat 7'!C275</f>
        <v>0</v>
      </c>
      <c r="D1922" s="247">
        <f>'Resultaat 7'!K275</f>
        <v>0</v>
      </c>
      <c r="E1922" s="248">
        <f>'Resultaat 7'!L275</f>
        <v>0</v>
      </c>
      <c r="F1922" s="138" t="s">
        <v>266</v>
      </c>
      <c r="G1922" s="247">
        <f ca="1">VLOOKUP(C1922,Financiering!$AO$7:$AS$57,5,0)*E1922</f>
        <v>0</v>
      </c>
      <c r="H1922" s="249" t="str">
        <f t="shared" ref="H1922:H1985" si="30">IFERROR((HLOOKUP(D1922,$O$1:$R$52,VLOOKUP(C1922,$M$2:$R$52,2,0)+1,0)*E1922),"")</f>
        <v/>
      </c>
      <c r="I1922" s="136" t="str">
        <f>'Resultaat 7'!$B$2</f>
        <v>Resultaat 7</v>
      </c>
      <c r="J1922" s="138" t="str">
        <f>Deelnemersoverzicht!$C$6</f>
        <v>[wordt door RVO ingevuld]</v>
      </c>
      <c r="K1922" s="259">
        <f>Deelnemersoverzicht!$C$9</f>
        <v>0</v>
      </c>
    </row>
    <row r="1923" spans="1:11" x14ac:dyDescent="0.2">
      <c r="A1923" s="258">
        <f>'Resultaat 7'!B276</f>
        <v>0</v>
      </c>
      <c r="B1923" s="138" t="str">
        <f>IFERROR(VLOOKUP(C1923,Deelnemersoverzicht!$C$16:$G$66,6,0),"")</f>
        <v/>
      </c>
      <c r="C1923" s="138">
        <f>'Resultaat 7'!C276</f>
        <v>0</v>
      </c>
      <c r="D1923" s="247">
        <f>'Resultaat 7'!K276</f>
        <v>0</v>
      </c>
      <c r="E1923" s="248">
        <f>'Resultaat 7'!L276</f>
        <v>0</v>
      </c>
      <c r="F1923" s="138" t="s">
        <v>266</v>
      </c>
      <c r="G1923" s="247">
        <f ca="1">VLOOKUP(C1923,Financiering!$AO$7:$AS$57,5,0)*E1923</f>
        <v>0</v>
      </c>
      <c r="H1923" s="249" t="str">
        <f t="shared" si="30"/>
        <v/>
      </c>
      <c r="I1923" s="136" t="str">
        <f>'Resultaat 7'!$B$2</f>
        <v>Resultaat 7</v>
      </c>
      <c r="J1923" s="138" t="str">
        <f>Deelnemersoverzicht!$C$6</f>
        <v>[wordt door RVO ingevuld]</v>
      </c>
      <c r="K1923" s="259">
        <f>Deelnemersoverzicht!$C$9</f>
        <v>0</v>
      </c>
    </row>
    <row r="1924" spans="1:11" x14ac:dyDescent="0.2">
      <c r="A1924" s="258">
        <f>'Resultaat 7'!B277</f>
        <v>0</v>
      </c>
      <c r="B1924" s="138" t="str">
        <f>IFERROR(VLOOKUP(C1924,Deelnemersoverzicht!$C$16:$G$66,6,0),"")</f>
        <v/>
      </c>
      <c r="C1924" s="138">
        <f>'Resultaat 7'!C277</f>
        <v>0</v>
      </c>
      <c r="D1924" s="247">
        <f>'Resultaat 7'!K277</f>
        <v>0</v>
      </c>
      <c r="E1924" s="248">
        <f>'Resultaat 7'!L277</f>
        <v>0</v>
      </c>
      <c r="F1924" s="138" t="s">
        <v>266</v>
      </c>
      <c r="G1924" s="247">
        <f ca="1">VLOOKUP(C1924,Financiering!$AO$7:$AS$57,5,0)*E1924</f>
        <v>0</v>
      </c>
      <c r="H1924" s="249" t="str">
        <f t="shared" si="30"/>
        <v/>
      </c>
      <c r="I1924" s="136" t="str">
        <f>'Resultaat 7'!$B$2</f>
        <v>Resultaat 7</v>
      </c>
      <c r="J1924" s="138" t="str">
        <f>Deelnemersoverzicht!$C$6</f>
        <v>[wordt door RVO ingevuld]</v>
      </c>
      <c r="K1924" s="259">
        <f>Deelnemersoverzicht!$C$9</f>
        <v>0</v>
      </c>
    </row>
    <row r="1925" spans="1:11" x14ac:dyDescent="0.2">
      <c r="A1925" s="258">
        <f>'Resultaat 7'!B278</f>
        <v>0</v>
      </c>
      <c r="B1925" s="138" t="str">
        <f>IFERROR(VLOOKUP(C1925,Deelnemersoverzicht!$C$16:$G$66,6,0),"")</f>
        <v/>
      </c>
      <c r="C1925" s="138">
        <f>'Resultaat 7'!C278</f>
        <v>0</v>
      </c>
      <c r="D1925" s="247">
        <f>'Resultaat 7'!K278</f>
        <v>0</v>
      </c>
      <c r="E1925" s="248">
        <f>'Resultaat 7'!L278</f>
        <v>0</v>
      </c>
      <c r="F1925" s="138" t="s">
        <v>266</v>
      </c>
      <c r="G1925" s="247">
        <f ca="1">VLOOKUP(C1925,Financiering!$AO$7:$AS$57,5,0)*E1925</f>
        <v>0</v>
      </c>
      <c r="H1925" s="249" t="str">
        <f t="shared" si="30"/>
        <v/>
      </c>
      <c r="I1925" s="136" t="str">
        <f>'Resultaat 7'!$B$2</f>
        <v>Resultaat 7</v>
      </c>
      <c r="J1925" s="138" t="str">
        <f>Deelnemersoverzicht!$C$6</f>
        <v>[wordt door RVO ingevuld]</v>
      </c>
      <c r="K1925" s="259">
        <f>Deelnemersoverzicht!$C$9</f>
        <v>0</v>
      </c>
    </row>
    <row r="1926" spans="1:11" x14ac:dyDescent="0.2">
      <c r="A1926" s="258">
        <f>'Resultaat 7'!B279</f>
        <v>0</v>
      </c>
      <c r="B1926" s="138" t="str">
        <f>IFERROR(VLOOKUP(C1926,Deelnemersoverzicht!$C$16:$G$66,6,0),"")</f>
        <v/>
      </c>
      <c r="C1926" s="138">
        <f>'Resultaat 7'!C279</f>
        <v>0</v>
      </c>
      <c r="D1926" s="247">
        <f>'Resultaat 7'!K279</f>
        <v>0</v>
      </c>
      <c r="E1926" s="248">
        <f>'Resultaat 7'!L279</f>
        <v>0</v>
      </c>
      <c r="F1926" s="138" t="s">
        <v>266</v>
      </c>
      <c r="G1926" s="247">
        <f ca="1">VLOOKUP(C1926,Financiering!$AO$7:$AS$57,5,0)*E1926</f>
        <v>0</v>
      </c>
      <c r="H1926" s="249" t="str">
        <f t="shared" si="30"/>
        <v/>
      </c>
      <c r="I1926" s="136" t="str">
        <f>'Resultaat 7'!$B$2</f>
        <v>Resultaat 7</v>
      </c>
      <c r="J1926" s="138" t="str">
        <f>Deelnemersoverzicht!$C$6</f>
        <v>[wordt door RVO ingevuld]</v>
      </c>
      <c r="K1926" s="259">
        <f>Deelnemersoverzicht!$C$9</f>
        <v>0</v>
      </c>
    </row>
    <row r="1927" spans="1:11" x14ac:dyDescent="0.2">
      <c r="A1927" s="258">
        <f>'Resultaat 7'!B280</f>
        <v>0</v>
      </c>
      <c r="B1927" s="138" t="str">
        <f>IFERROR(VLOOKUP(C1927,Deelnemersoverzicht!$C$16:$G$66,6,0),"")</f>
        <v/>
      </c>
      <c r="C1927" s="138">
        <f>'Resultaat 7'!C280</f>
        <v>0</v>
      </c>
      <c r="D1927" s="247">
        <f>'Resultaat 7'!K280</f>
        <v>0</v>
      </c>
      <c r="E1927" s="248">
        <f>'Resultaat 7'!L280</f>
        <v>0</v>
      </c>
      <c r="F1927" s="138" t="s">
        <v>266</v>
      </c>
      <c r="G1927" s="247">
        <f ca="1">VLOOKUP(C1927,Financiering!$AO$7:$AS$57,5,0)*E1927</f>
        <v>0</v>
      </c>
      <c r="H1927" s="249" t="str">
        <f t="shared" si="30"/>
        <v/>
      </c>
      <c r="I1927" s="136" t="str">
        <f>'Resultaat 7'!$B$2</f>
        <v>Resultaat 7</v>
      </c>
      <c r="J1927" s="138" t="str">
        <f>Deelnemersoverzicht!$C$6</f>
        <v>[wordt door RVO ingevuld]</v>
      </c>
      <c r="K1927" s="259">
        <f>Deelnemersoverzicht!$C$9</f>
        <v>0</v>
      </c>
    </row>
    <row r="1928" spans="1:11" x14ac:dyDescent="0.2">
      <c r="A1928" s="258">
        <f>'Resultaat 7'!B281</f>
        <v>0</v>
      </c>
      <c r="B1928" s="138" t="str">
        <f>IFERROR(VLOOKUP(C1928,Deelnemersoverzicht!$C$16:$G$66,6,0),"")</f>
        <v/>
      </c>
      <c r="C1928" s="138">
        <f>'Resultaat 7'!C281</f>
        <v>0</v>
      </c>
      <c r="D1928" s="247">
        <f>'Resultaat 7'!K281</f>
        <v>0</v>
      </c>
      <c r="E1928" s="248">
        <f>'Resultaat 7'!L281</f>
        <v>0</v>
      </c>
      <c r="F1928" s="138" t="s">
        <v>266</v>
      </c>
      <c r="G1928" s="247">
        <f ca="1">VLOOKUP(C1928,Financiering!$AO$7:$AS$57,5,0)*E1928</f>
        <v>0</v>
      </c>
      <c r="H1928" s="249" t="str">
        <f t="shared" si="30"/>
        <v/>
      </c>
      <c r="I1928" s="136" t="str">
        <f>'Resultaat 7'!$B$2</f>
        <v>Resultaat 7</v>
      </c>
      <c r="J1928" s="138" t="str">
        <f>Deelnemersoverzicht!$C$6</f>
        <v>[wordt door RVO ingevuld]</v>
      </c>
      <c r="K1928" s="259">
        <f>Deelnemersoverzicht!$C$9</f>
        <v>0</v>
      </c>
    </row>
    <row r="1929" spans="1:11" x14ac:dyDescent="0.2">
      <c r="A1929" s="258">
        <f>'Resultaat 7'!B282</f>
        <v>0</v>
      </c>
      <c r="B1929" s="138" t="str">
        <f>IFERROR(VLOOKUP(C1929,Deelnemersoverzicht!$C$16:$G$66,6,0),"")</f>
        <v/>
      </c>
      <c r="C1929" s="138">
        <f>'Resultaat 7'!C282</f>
        <v>0</v>
      </c>
      <c r="D1929" s="247">
        <f>'Resultaat 7'!K282</f>
        <v>0</v>
      </c>
      <c r="E1929" s="248">
        <f>'Resultaat 7'!L282</f>
        <v>0</v>
      </c>
      <c r="F1929" s="138" t="s">
        <v>266</v>
      </c>
      <c r="G1929" s="247">
        <f ca="1">VLOOKUP(C1929,Financiering!$AO$7:$AS$57,5,0)*E1929</f>
        <v>0</v>
      </c>
      <c r="H1929" s="249" t="str">
        <f t="shared" si="30"/>
        <v/>
      </c>
      <c r="I1929" s="136" t="str">
        <f>'Resultaat 7'!$B$2</f>
        <v>Resultaat 7</v>
      </c>
      <c r="J1929" s="138" t="str">
        <f>Deelnemersoverzicht!$C$6</f>
        <v>[wordt door RVO ingevuld]</v>
      </c>
      <c r="K1929" s="259">
        <f>Deelnemersoverzicht!$C$9</f>
        <v>0</v>
      </c>
    </row>
    <row r="1930" spans="1:11" x14ac:dyDescent="0.2">
      <c r="A1930" s="258">
        <f>'Resultaat 7'!B283</f>
        <v>0</v>
      </c>
      <c r="B1930" s="138" t="str">
        <f>IFERROR(VLOOKUP(C1930,Deelnemersoverzicht!$C$16:$G$66,6,0),"")</f>
        <v/>
      </c>
      <c r="C1930" s="138">
        <f>'Resultaat 7'!C283</f>
        <v>0</v>
      </c>
      <c r="D1930" s="247">
        <f>'Resultaat 7'!K283</f>
        <v>0</v>
      </c>
      <c r="E1930" s="248">
        <f>'Resultaat 7'!L283</f>
        <v>0</v>
      </c>
      <c r="F1930" s="138" t="s">
        <v>266</v>
      </c>
      <c r="G1930" s="247">
        <f ca="1">VLOOKUP(C1930,Financiering!$AO$7:$AS$57,5,0)*E1930</f>
        <v>0</v>
      </c>
      <c r="H1930" s="249" t="str">
        <f t="shared" si="30"/>
        <v/>
      </c>
      <c r="I1930" s="136" t="str">
        <f>'Resultaat 7'!$B$2</f>
        <v>Resultaat 7</v>
      </c>
      <c r="J1930" s="138" t="str">
        <f>Deelnemersoverzicht!$C$6</f>
        <v>[wordt door RVO ingevuld]</v>
      </c>
      <c r="K1930" s="259">
        <f>Deelnemersoverzicht!$C$9</f>
        <v>0</v>
      </c>
    </row>
    <row r="1931" spans="1:11" x14ac:dyDescent="0.2">
      <c r="A1931" s="258">
        <f>'Resultaat 7'!B284</f>
        <v>0</v>
      </c>
      <c r="B1931" s="138" t="str">
        <f>IFERROR(VLOOKUP(C1931,Deelnemersoverzicht!$C$16:$G$66,6,0),"")</f>
        <v/>
      </c>
      <c r="C1931" s="138">
        <f>'Resultaat 7'!C284</f>
        <v>0</v>
      </c>
      <c r="D1931" s="247">
        <f>'Resultaat 7'!K284</f>
        <v>0</v>
      </c>
      <c r="E1931" s="248">
        <f>'Resultaat 7'!L284</f>
        <v>0</v>
      </c>
      <c r="F1931" s="138" t="s">
        <v>266</v>
      </c>
      <c r="G1931" s="247">
        <f ca="1">VLOOKUP(C1931,Financiering!$AO$7:$AS$57,5,0)*E1931</f>
        <v>0</v>
      </c>
      <c r="H1931" s="249" t="str">
        <f t="shared" si="30"/>
        <v/>
      </c>
      <c r="I1931" s="136" t="str">
        <f>'Resultaat 7'!$B$2</f>
        <v>Resultaat 7</v>
      </c>
      <c r="J1931" s="138" t="str">
        <f>Deelnemersoverzicht!$C$6</f>
        <v>[wordt door RVO ingevuld]</v>
      </c>
      <c r="K1931" s="259">
        <f>Deelnemersoverzicht!$C$9</f>
        <v>0</v>
      </c>
    </row>
    <row r="1932" spans="1:11" x14ac:dyDescent="0.2">
      <c r="A1932" s="258">
        <f>'Resultaat 7'!B285</f>
        <v>0</v>
      </c>
      <c r="B1932" s="138" t="str">
        <f>IFERROR(VLOOKUP(C1932,Deelnemersoverzicht!$C$16:$G$66,6,0),"")</f>
        <v/>
      </c>
      <c r="C1932" s="138">
        <f>'Resultaat 7'!C285</f>
        <v>0</v>
      </c>
      <c r="D1932" s="247">
        <f>'Resultaat 7'!K285</f>
        <v>0</v>
      </c>
      <c r="E1932" s="248">
        <f>'Resultaat 7'!L285</f>
        <v>0</v>
      </c>
      <c r="F1932" s="138" t="s">
        <v>266</v>
      </c>
      <c r="G1932" s="247">
        <f ca="1">VLOOKUP(C1932,Financiering!$AO$7:$AS$57,5,0)*E1932</f>
        <v>0</v>
      </c>
      <c r="H1932" s="249" t="str">
        <f t="shared" si="30"/>
        <v/>
      </c>
      <c r="I1932" s="136" t="str">
        <f>'Resultaat 7'!$B$2</f>
        <v>Resultaat 7</v>
      </c>
      <c r="J1932" s="138" t="str">
        <f>Deelnemersoverzicht!$C$6</f>
        <v>[wordt door RVO ingevuld]</v>
      </c>
      <c r="K1932" s="259">
        <f>Deelnemersoverzicht!$C$9</f>
        <v>0</v>
      </c>
    </row>
    <row r="1933" spans="1:11" x14ac:dyDescent="0.2">
      <c r="A1933" s="258">
        <f>'Resultaat 7'!B286</f>
        <v>0</v>
      </c>
      <c r="B1933" s="138" t="str">
        <f>IFERROR(VLOOKUP(C1933,Deelnemersoverzicht!$C$16:$G$66,6,0),"")</f>
        <v/>
      </c>
      <c r="C1933" s="138">
        <f>'Resultaat 7'!C286</f>
        <v>0</v>
      </c>
      <c r="D1933" s="247">
        <f>'Resultaat 7'!K286</f>
        <v>0</v>
      </c>
      <c r="E1933" s="248">
        <f>'Resultaat 7'!L286</f>
        <v>0</v>
      </c>
      <c r="F1933" s="138" t="s">
        <v>266</v>
      </c>
      <c r="G1933" s="247">
        <f ca="1">VLOOKUP(C1933,Financiering!$AO$7:$AS$57,5,0)*E1933</f>
        <v>0</v>
      </c>
      <c r="H1933" s="249" t="str">
        <f t="shared" si="30"/>
        <v/>
      </c>
      <c r="I1933" s="136" t="str">
        <f>'Resultaat 7'!$B$2</f>
        <v>Resultaat 7</v>
      </c>
      <c r="J1933" s="138" t="str">
        <f>Deelnemersoverzicht!$C$6</f>
        <v>[wordt door RVO ingevuld]</v>
      </c>
      <c r="K1933" s="259">
        <f>Deelnemersoverzicht!$C$9</f>
        <v>0</v>
      </c>
    </row>
    <row r="1934" spans="1:11" x14ac:dyDescent="0.2">
      <c r="A1934" s="258">
        <f>'Resultaat 7'!B287</f>
        <v>0</v>
      </c>
      <c r="B1934" s="138" t="str">
        <f>IFERROR(VLOOKUP(C1934,Deelnemersoverzicht!$C$16:$G$66,6,0),"")</f>
        <v/>
      </c>
      <c r="C1934" s="138">
        <f>'Resultaat 7'!C287</f>
        <v>0</v>
      </c>
      <c r="D1934" s="247">
        <f>'Resultaat 7'!K287</f>
        <v>0</v>
      </c>
      <c r="E1934" s="248">
        <f>'Resultaat 7'!L287</f>
        <v>0</v>
      </c>
      <c r="F1934" s="138" t="s">
        <v>266</v>
      </c>
      <c r="G1934" s="247">
        <f ca="1">VLOOKUP(C1934,Financiering!$AO$7:$AS$57,5,0)*E1934</f>
        <v>0</v>
      </c>
      <c r="H1934" s="249" t="str">
        <f t="shared" si="30"/>
        <v/>
      </c>
      <c r="I1934" s="136" t="str">
        <f>'Resultaat 7'!$B$2</f>
        <v>Resultaat 7</v>
      </c>
      <c r="J1934" s="138" t="str">
        <f>Deelnemersoverzicht!$C$6</f>
        <v>[wordt door RVO ingevuld]</v>
      </c>
      <c r="K1934" s="259">
        <f>Deelnemersoverzicht!$C$9</f>
        <v>0</v>
      </c>
    </row>
    <row r="1935" spans="1:11" x14ac:dyDescent="0.2">
      <c r="A1935" s="258">
        <f>'Resultaat 7'!B288</f>
        <v>0</v>
      </c>
      <c r="B1935" s="138" t="str">
        <f>IFERROR(VLOOKUP(C1935,Deelnemersoverzicht!$C$16:$G$66,6,0),"")</f>
        <v/>
      </c>
      <c r="C1935" s="138">
        <f>'Resultaat 7'!C288</f>
        <v>0</v>
      </c>
      <c r="D1935" s="247">
        <f>'Resultaat 7'!K288</f>
        <v>0</v>
      </c>
      <c r="E1935" s="248">
        <f>'Resultaat 7'!L288</f>
        <v>0</v>
      </c>
      <c r="F1935" s="138" t="s">
        <v>266</v>
      </c>
      <c r="G1935" s="247">
        <f ca="1">VLOOKUP(C1935,Financiering!$AO$7:$AS$57,5,0)*E1935</f>
        <v>0</v>
      </c>
      <c r="H1935" s="249" t="str">
        <f t="shared" si="30"/>
        <v/>
      </c>
      <c r="I1935" s="136" t="str">
        <f>'Resultaat 7'!$B$2</f>
        <v>Resultaat 7</v>
      </c>
      <c r="J1935" s="138" t="str">
        <f>Deelnemersoverzicht!$C$6</f>
        <v>[wordt door RVO ingevuld]</v>
      </c>
      <c r="K1935" s="259">
        <f>Deelnemersoverzicht!$C$9</f>
        <v>0</v>
      </c>
    </row>
    <row r="1936" spans="1:11" x14ac:dyDescent="0.2">
      <c r="A1936" s="258">
        <f>'Resultaat 7'!B289</f>
        <v>0</v>
      </c>
      <c r="B1936" s="138" t="str">
        <f>IFERROR(VLOOKUP(C1936,Deelnemersoverzicht!$C$16:$G$66,6,0),"")</f>
        <v/>
      </c>
      <c r="C1936" s="138">
        <f>'Resultaat 7'!C289</f>
        <v>0</v>
      </c>
      <c r="D1936" s="247">
        <f>'Resultaat 7'!K289</f>
        <v>0</v>
      </c>
      <c r="E1936" s="248">
        <f>'Resultaat 7'!L289</f>
        <v>0</v>
      </c>
      <c r="F1936" s="138" t="s">
        <v>266</v>
      </c>
      <c r="G1936" s="247">
        <f ca="1">VLOOKUP(C1936,Financiering!$AO$7:$AS$57,5,0)*E1936</f>
        <v>0</v>
      </c>
      <c r="H1936" s="249" t="str">
        <f t="shared" si="30"/>
        <v/>
      </c>
      <c r="I1936" s="136" t="str">
        <f>'Resultaat 7'!$B$2</f>
        <v>Resultaat 7</v>
      </c>
      <c r="J1936" s="138" t="str">
        <f>Deelnemersoverzicht!$C$6</f>
        <v>[wordt door RVO ingevuld]</v>
      </c>
      <c r="K1936" s="259">
        <f>Deelnemersoverzicht!$C$9</f>
        <v>0</v>
      </c>
    </row>
    <row r="1937" spans="1:11" x14ac:dyDescent="0.2">
      <c r="A1937" s="258">
        <f>'Resultaat 7'!B290</f>
        <v>0</v>
      </c>
      <c r="B1937" s="138" t="str">
        <f>IFERROR(VLOOKUP(C1937,Deelnemersoverzicht!$C$16:$G$66,6,0),"")</f>
        <v/>
      </c>
      <c r="C1937" s="138">
        <f>'Resultaat 7'!C290</f>
        <v>0</v>
      </c>
      <c r="D1937" s="247">
        <f>'Resultaat 7'!K290</f>
        <v>0</v>
      </c>
      <c r="E1937" s="248">
        <f>'Resultaat 7'!L290</f>
        <v>0</v>
      </c>
      <c r="F1937" s="138" t="s">
        <v>266</v>
      </c>
      <c r="G1937" s="247">
        <f ca="1">VLOOKUP(C1937,Financiering!$AO$7:$AS$57,5,0)*E1937</f>
        <v>0</v>
      </c>
      <c r="H1937" s="249" t="str">
        <f t="shared" si="30"/>
        <v/>
      </c>
      <c r="I1937" s="136" t="str">
        <f>'Resultaat 7'!$B$2</f>
        <v>Resultaat 7</v>
      </c>
      <c r="J1937" s="138" t="str">
        <f>Deelnemersoverzicht!$C$6</f>
        <v>[wordt door RVO ingevuld]</v>
      </c>
      <c r="K1937" s="259">
        <f>Deelnemersoverzicht!$C$9</f>
        <v>0</v>
      </c>
    </row>
    <row r="1938" spans="1:11" x14ac:dyDescent="0.2">
      <c r="A1938" s="258">
        <f>'Resultaat 7'!B291</f>
        <v>0</v>
      </c>
      <c r="B1938" s="138" t="str">
        <f>IFERROR(VLOOKUP(C1938,Deelnemersoverzicht!$C$16:$G$66,6,0),"")</f>
        <v/>
      </c>
      <c r="C1938" s="138">
        <f>'Resultaat 7'!C291</f>
        <v>0</v>
      </c>
      <c r="D1938" s="247">
        <f>'Resultaat 7'!K291</f>
        <v>0</v>
      </c>
      <c r="E1938" s="248">
        <f>'Resultaat 7'!L291</f>
        <v>0</v>
      </c>
      <c r="F1938" s="138" t="s">
        <v>266</v>
      </c>
      <c r="G1938" s="247">
        <f ca="1">VLOOKUP(C1938,Financiering!$AO$7:$AS$57,5,0)*E1938</f>
        <v>0</v>
      </c>
      <c r="H1938" s="249" t="str">
        <f t="shared" si="30"/>
        <v/>
      </c>
      <c r="I1938" s="136" t="str">
        <f>'Resultaat 7'!$B$2</f>
        <v>Resultaat 7</v>
      </c>
      <c r="J1938" s="138" t="str">
        <f>Deelnemersoverzicht!$C$6</f>
        <v>[wordt door RVO ingevuld]</v>
      </c>
      <c r="K1938" s="259">
        <f>Deelnemersoverzicht!$C$9</f>
        <v>0</v>
      </c>
    </row>
    <row r="1939" spans="1:11" x14ac:dyDescent="0.2">
      <c r="A1939" s="258">
        <f>'Resultaat 7'!B292</f>
        <v>0</v>
      </c>
      <c r="B1939" s="138" t="str">
        <f>IFERROR(VLOOKUP(C1939,Deelnemersoverzicht!$C$16:$G$66,6,0),"")</f>
        <v/>
      </c>
      <c r="C1939" s="138">
        <f>'Resultaat 7'!C292</f>
        <v>0</v>
      </c>
      <c r="D1939" s="247">
        <f>'Resultaat 7'!K292</f>
        <v>0</v>
      </c>
      <c r="E1939" s="248">
        <f>'Resultaat 7'!L292</f>
        <v>0</v>
      </c>
      <c r="F1939" s="138" t="s">
        <v>266</v>
      </c>
      <c r="G1939" s="247">
        <f ca="1">VLOOKUP(C1939,Financiering!$AO$7:$AS$57,5,0)*E1939</f>
        <v>0</v>
      </c>
      <c r="H1939" s="249" t="str">
        <f t="shared" si="30"/>
        <v/>
      </c>
      <c r="I1939" s="136" t="str">
        <f>'Resultaat 7'!$B$2</f>
        <v>Resultaat 7</v>
      </c>
      <c r="J1939" s="138" t="str">
        <f>Deelnemersoverzicht!$C$6</f>
        <v>[wordt door RVO ingevuld]</v>
      </c>
      <c r="K1939" s="259">
        <f>Deelnemersoverzicht!$C$9</f>
        <v>0</v>
      </c>
    </row>
    <row r="1940" spans="1:11" x14ac:dyDescent="0.2">
      <c r="A1940" s="258">
        <f>'Resultaat 7'!B293</f>
        <v>0</v>
      </c>
      <c r="B1940" s="138" t="str">
        <f>IFERROR(VLOOKUP(C1940,Deelnemersoverzicht!$C$16:$G$66,6,0),"")</f>
        <v/>
      </c>
      <c r="C1940" s="138">
        <f>'Resultaat 7'!C293</f>
        <v>0</v>
      </c>
      <c r="D1940" s="247">
        <f>'Resultaat 7'!K293</f>
        <v>0</v>
      </c>
      <c r="E1940" s="248">
        <f>'Resultaat 7'!L293</f>
        <v>0</v>
      </c>
      <c r="F1940" s="138" t="s">
        <v>266</v>
      </c>
      <c r="G1940" s="247">
        <f ca="1">VLOOKUP(C1940,Financiering!$AO$7:$AS$57,5,0)*E1940</f>
        <v>0</v>
      </c>
      <c r="H1940" s="249" t="str">
        <f t="shared" si="30"/>
        <v/>
      </c>
      <c r="I1940" s="136" t="str">
        <f>'Resultaat 7'!$B$2</f>
        <v>Resultaat 7</v>
      </c>
      <c r="J1940" s="138" t="str">
        <f>Deelnemersoverzicht!$C$6</f>
        <v>[wordt door RVO ingevuld]</v>
      </c>
      <c r="K1940" s="259">
        <f>Deelnemersoverzicht!$C$9</f>
        <v>0</v>
      </c>
    </row>
    <row r="1941" spans="1:11" x14ac:dyDescent="0.2">
      <c r="A1941" s="258">
        <f>'Resultaat 7'!B294</f>
        <v>0</v>
      </c>
      <c r="B1941" s="138" t="str">
        <f>IFERROR(VLOOKUP(C1941,Deelnemersoverzicht!$C$16:$G$66,6,0),"")</f>
        <v/>
      </c>
      <c r="C1941" s="138">
        <f>'Resultaat 7'!C294</f>
        <v>0</v>
      </c>
      <c r="D1941" s="247">
        <f>'Resultaat 7'!K294</f>
        <v>0</v>
      </c>
      <c r="E1941" s="248">
        <f>'Resultaat 7'!L294</f>
        <v>0</v>
      </c>
      <c r="F1941" s="138" t="s">
        <v>266</v>
      </c>
      <c r="G1941" s="247">
        <f ca="1">VLOOKUP(C1941,Financiering!$AO$7:$AS$57,5,0)*E1941</f>
        <v>0</v>
      </c>
      <c r="H1941" s="249" t="str">
        <f t="shared" si="30"/>
        <v/>
      </c>
      <c r="I1941" s="136" t="str">
        <f>'Resultaat 7'!$B$2</f>
        <v>Resultaat 7</v>
      </c>
      <c r="J1941" s="138" t="str">
        <f>Deelnemersoverzicht!$C$6</f>
        <v>[wordt door RVO ingevuld]</v>
      </c>
      <c r="K1941" s="259">
        <f>Deelnemersoverzicht!$C$9</f>
        <v>0</v>
      </c>
    </row>
    <row r="1942" spans="1:11" x14ac:dyDescent="0.2">
      <c r="A1942" s="258">
        <f>'Resultaat 7'!B295</f>
        <v>0</v>
      </c>
      <c r="B1942" s="138" t="str">
        <f>IFERROR(VLOOKUP(C1942,Deelnemersoverzicht!$C$16:$G$66,6,0),"")</f>
        <v/>
      </c>
      <c r="C1942" s="138">
        <f>'Resultaat 7'!C295</f>
        <v>0</v>
      </c>
      <c r="D1942" s="247">
        <f>'Resultaat 7'!K295</f>
        <v>0</v>
      </c>
      <c r="E1942" s="248">
        <f>'Resultaat 7'!L295</f>
        <v>0</v>
      </c>
      <c r="F1942" s="138" t="s">
        <v>266</v>
      </c>
      <c r="G1942" s="247">
        <f ca="1">VLOOKUP(C1942,Financiering!$AO$7:$AS$57,5,0)*E1942</f>
        <v>0</v>
      </c>
      <c r="H1942" s="249" t="str">
        <f t="shared" si="30"/>
        <v/>
      </c>
      <c r="I1942" s="136" t="str">
        <f>'Resultaat 7'!$B$2</f>
        <v>Resultaat 7</v>
      </c>
      <c r="J1942" s="138" t="str">
        <f>Deelnemersoverzicht!$C$6</f>
        <v>[wordt door RVO ingevuld]</v>
      </c>
      <c r="K1942" s="259">
        <f>Deelnemersoverzicht!$C$9</f>
        <v>0</v>
      </c>
    </row>
    <row r="1943" spans="1:11" x14ac:dyDescent="0.2">
      <c r="A1943" s="258">
        <f>'Resultaat 7'!B296</f>
        <v>0</v>
      </c>
      <c r="B1943" s="138" t="str">
        <f>IFERROR(VLOOKUP(C1943,Deelnemersoverzicht!$C$16:$G$66,6,0),"")</f>
        <v/>
      </c>
      <c r="C1943" s="138">
        <f>'Resultaat 7'!C296</f>
        <v>0</v>
      </c>
      <c r="D1943" s="247">
        <f>'Resultaat 7'!K296</f>
        <v>0</v>
      </c>
      <c r="E1943" s="248">
        <f>'Resultaat 7'!L296</f>
        <v>0</v>
      </c>
      <c r="F1943" s="138" t="s">
        <v>266</v>
      </c>
      <c r="G1943" s="247">
        <f ca="1">VLOOKUP(C1943,Financiering!$AO$7:$AS$57,5,0)*E1943</f>
        <v>0</v>
      </c>
      <c r="H1943" s="249" t="str">
        <f t="shared" si="30"/>
        <v/>
      </c>
      <c r="I1943" s="136" t="str">
        <f>'Resultaat 7'!$B$2</f>
        <v>Resultaat 7</v>
      </c>
      <c r="J1943" s="138" t="str">
        <f>Deelnemersoverzicht!$C$6</f>
        <v>[wordt door RVO ingevuld]</v>
      </c>
      <c r="K1943" s="259">
        <f>Deelnemersoverzicht!$C$9</f>
        <v>0</v>
      </c>
    </row>
    <row r="1944" spans="1:11" x14ac:dyDescent="0.2">
      <c r="A1944" s="258">
        <f>'Resultaat 7'!B297</f>
        <v>0</v>
      </c>
      <c r="B1944" s="138" t="str">
        <f>IFERROR(VLOOKUP(C1944,Deelnemersoverzicht!$C$16:$G$66,6,0),"")</f>
        <v/>
      </c>
      <c r="C1944" s="138">
        <f>'Resultaat 7'!C297</f>
        <v>0</v>
      </c>
      <c r="D1944" s="247">
        <f>'Resultaat 7'!K297</f>
        <v>0</v>
      </c>
      <c r="E1944" s="248">
        <f>'Resultaat 7'!L297</f>
        <v>0</v>
      </c>
      <c r="F1944" s="138" t="s">
        <v>266</v>
      </c>
      <c r="G1944" s="247">
        <f ca="1">VLOOKUP(C1944,Financiering!$AO$7:$AS$57,5,0)*E1944</f>
        <v>0</v>
      </c>
      <c r="H1944" s="249" t="str">
        <f t="shared" si="30"/>
        <v/>
      </c>
      <c r="I1944" s="136" t="str">
        <f>'Resultaat 7'!$B$2</f>
        <v>Resultaat 7</v>
      </c>
      <c r="J1944" s="138" t="str">
        <f>Deelnemersoverzicht!$C$6</f>
        <v>[wordt door RVO ingevuld]</v>
      </c>
      <c r="K1944" s="259">
        <f>Deelnemersoverzicht!$C$9</f>
        <v>0</v>
      </c>
    </row>
    <row r="1945" spans="1:11" x14ac:dyDescent="0.2">
      <c r="A1945" s="258">
        <f>'Resultaat 7'!B298</f>
        <v>0</v>
      </c>
      <c r="B1945" s="138" t="str">
        <f>IFERROR(VLOOKUP(C1945,Deelnemersoverzicht!$C$16:$G$66,6,0),"")</f>
        <v/>
      </c>
      <c r="C1945" s="138">
        <f>'Resultaat 7'!C298</f>
        <v>0</v>
      </c>
      <c r="D1945" s="247">
        <f>'Resultaat 7'!K298</f>
        <v>0</v>
      </c>
      <c r="E1945" s="248">
        <f>'Resultaat 7'!L298</f>
        <v>0</v>
      </c>
      <c r="F1945" s="138" t="s">
        <v>266</v>
      </c>
      <c r="G1945" s="247">
        <f ca="1">VLOOKUP(C1945,Financiering!$AO$7:$AS$57,5,0)*E1945</f>
        <v>0</v>
      </c>
      <c r="H1945" s="249" t="str">
        <f t="shared" si="30"/>
        <v/>
      </c>
      <c r="I1945" s="136" t="str">
        <f>'Resultaat 7'!$B$2</f>
        <v>Resultaat 7</v>
      </c>
      <c r="J1945" s="138" t="str">
        <f>Deelnemersoverzicht!$C$6</f>
        <v>[wordt door RVO ingevuld]</v>
      </c>
      <c r="K1945" s="259">
        <f>Deelnemersoverzicht!$C$9</f>
        <v>0</v>
      </c>
    </row>
    <row r="1946" spans="1:11" x14ac:dyDescent="0.2">
      <c r="A1946" s="258">
        <f>'Resultaat 7'!B299</f>
        <v>0</v>
      </c>
      <c r="B1946" s="138" t="str">
        <f>IFERROR(VLOOKUP(C1946,Deelnemersoverzicht!$C$16:$G$66,6,0),"")</f>
        <v/>
      </c>
      <c r="C1946" s="138">
        <f>'Resultaat 7'!C299</f>
        <v>0</v>
      </c>
      <c r="D1946" s="247">
        <f>'Resultaat 7'!K299</f>
        <v>0</v>
      </c>
      <c r="E1946" s="248">
        <f>'Resultaat 7'!L299</f>
        <v>0</v>
      </c>
      <c r="F1946" s="138" t="s">
        <v>266</v>
      </c>
      <c r="G1946" s="247">
        <f ca="1">VLOOKUP(C1946,Financiering!$AO$7:$AS$57,5,0)*E1946</f>
        <v>0</v>
      </c>
      <c r="H1946" s="249" t="str">
        <f t="shared" si="30"/>
        <v/>
      </c>
      <c r="I1946" s="136" t="str">
        <f>'Resultaat 7'!$B$2</f>
        <v>Resultaat 7</v>
      </c>
      <c r="J1946" s="138" t="str">
        <f>Deelnemersoverzicht!$C$6</f>
        <v>[wordt door RVO ingevuld]</v>
      </c>
      <c r="K1946" s="259">
        <f>Deelnemersoverzicht!$C$9</f>
        <v>0</v>
      </c>
    </row>
    <row r="1947" spans="1:11" x14ac:dyDescent="0.2">
      <c r="A1947" s="258">
        <f>'Resultaat 7'!B300</f>
        <v>0</v>
      </c>
      <c r="B1947" s="138" t="str">
        <f>IFERROR(VLOOKUP(C1947,Deelnemersoverzicht!$C$16:$G$66,6,0),"")</f>
        <v/>
      </c>
      <c r="C1947" s="138">
        <f>'Resultaat 7'!C300</f>
        <v>0</v>
      </c>
      <c r="D1947" s="247">
        <f>'Resultaat 7'!K300</f>
        <v>0</v>
      </c>
      <c r="E1947" s="248">
        <f>'Resultaat 7'!L300</f>
        <v>0</v>
      </c>
      <c r="F1947" s="138" t="s">
        <v>266</v>
      </c>
      <c r="G1947" s="247">
        <f ca="1">VLOOKUP(C1947,Financiering!$AO$7:$AS$57,5,0)*E1947</f>
        <v>0</v>
      </c>
      <c r="H1947" s="249" t="str">
        <f t="shared" si="30"/>
        <v/>
      </c>
      <c r="I1947" s="136" t="str">
        <f>'Resultaat 7'!$B$2</f>
        <v>Resultaat 7</v>
      </c>
      <c r="J1947" s="138" t="str">
        <f>Deelnemersoverzicht!$C$6</f>
        <v>[wordt door RVO ingevuld]</v>
      </c>
      <c r="K1947" s="259">
        <f>Deelnemersoverzicht!$C$9</f>
        <v>0</v>
      </c>
    </row>
    <row r="1948" spans="1:11" x14ac:dyDescent="0.2">
      <c r="A1948" s="258">
        <f>'Resultaat 7'!B301</f>
        <v>0</v>
      </c>
      <c r="B1948" s="138" t="str">
        <f>IFERROR(VLOOKUP(C1948,Deelnemersoverzicht!$C$16:$G$66,6,0),"")</f>
        <v/>
      </c>
      <c r="C1948" s="138">
        <f>'Resultaat 7'!C301</f>
        <v>0</v>
      </c>
      <c r="D1948" s="247">
        <f>'Resultaat 7'!K301</f>
        <v>0</v>
      </c>
      <c r="E1948" s="248">
        <f>'Resultaat 7'!L301</f>
        <v>0</v>
      </c>
      <c r="F1948" s="138" t="s">
        <v>266</v>
      </c>
      <c r="G1948" s="247">
        <f ca="1">VLOOKUP(C1948,Financiering!$AO$7:$AS$57,5,0)*E1948</f>
        <v>0</v>
      </c>
      <c r="H1948" s="249" t="str">
        <f t="shared" si="30"/>
        <v/>
      </c>
      <c r="I1948" s="136" t="str">
        <f>'Resultaat 7'!$B$2</f>
        <v>Resultaat 7</v>
      </c>
      <c r="J1948" s="138" t="str">
        <f>Deelnemersoverzicht!$C$6</f>
        <v>[wordt door RVO ingevuld]</v>
      </c>
      <c r="K1948" s="259">
        <f>Deelnemersoverzicht!$C$9</f>
        <v>0</v>
      </c>
    </row>
    <row r="1949" spans="1:11" x14ac:dyDescent="0.2">
      <c r="A1949" s="258">
        <f>'Resultaat 7'!B302</f>
        <v>0</v>
      </c>
      <c r="B1949" s="138" t="str">
        <f>IFERROR(VLOOKUP(C1949,Deelnemersoverzicht!$C$16:$G$66,6,0),"")</f>
        <v/>
      </c>
      <c r="C1949" s="138">
        <f>'Resultaat 7'!C302</f>
        <v>0</v>
      </c>
      <c r="D1949" s="247">
        <f>'Resultaat 7'!K302</f>
        <v>0</v>
      </c>
      <c r="E1949" s="248">
        <f>'Resultaat 7'!L302</f>
        <v>0</v>
      </c>
      <c r="F1949" s="138" t="s">
        <v>266</v>
      </c>
      <c r="G1949" s="247">
        <f ca="1">VLOOKUP(C1949,Financiering!$AO$7:$AS$57,5,0)*E1949</f>
        <v>0</v>
      </c>
      <c r="H1949" s="249" t="str">
        <f t="shared" si="30"/>
        <v/>
      </c>
      <c r="I1949" s="136" t="str">
        <f>'Resultaat 7'!$B$2</f>
        <v>Resultaat 7</v>
      </c>
      <c r="J1949" s="138" t="str">
        <f>Deelnemersoverzicht!$C$6</f>
        <v>[wordt door RVO ingevuld]</v>
      </c>
      <c r="K1949" s="259">
        <f>Deelnemersoverzicht!$C$9</f>
        <v>0</v>
      </c>
    </row>
    <row r="1950" spans="1:11" x14ac:dyDescent="0.2">
      <c r="A1950" s="258">
        <f>'Resultaat 7'!B303</f>
        <v>0</v>
      </c>
      <c r="B1950" s="138" t="str">
        <f>IFERROR(VLOOKUP(C1950,Deelnemersoverzicht!$C$16:$G$66,6,0),"")</f>
        <v/>
      </c>
      <c r="C1950" s="138">
        <f>'Resultaat 7'!C303</f>
        <v>0</v>
      </c>
      <c r="D1950" s="247">
        <f>'Resultaat 7'!K303</f>
        <v>0</v>
      </c>
      <c r="E1950" s="248">
        <f>'Resultaat 7'!L303</f>
        <v>0</v>
      </c>
      <c r="F1950" s="138" t="s">
        <v>266</v>
      </c>
      <c r="G1950" s="247">
        <f ca="1">VLOOKUP(C1950,Financiering!$AO$7:$AS$57,5,0)*E1950</f>
        <v>0</v>
      </c>
      <c r="H1950" s="249" t="str">
        <f t="shared" si="30"/>
        <v/>
      </c>
      <c r="I1950" s="136" t="str">
        <f>'Resultaat 7'!$B$2</f>
        <v>Resultaat 7</v>
      </c>
      <c r="J1950" s="138" t="str">
        <f>Deelnemersoverzicht!$C$6</f>
        <v>[wordt door RVO ingevuld]</v>
      </c>
      <c r="K1950" s="259">
        <f>Deelnemersoverzicht!$C$9</f>
        <v>0</v>
      </c>
    </row>
    <row r="1951" spans="1:11" x14ac:dyDescent="0.2">
      <c r="A1951" s="258">
        <f>'Resultaat 7'!B304</f>
        <v>0</v>
      </c>
      <c r="B1951" s="138" t="str">
        <f>IFERROR(VLOOKUP(C1951,Deelnemersoverzicht!$C$16:$G$66,6,0),"")</f>
        <v/>
      </c>
      <c r="C1951" s="138">
        <f>'Resultaat 7'!C304</f>
        <v>0</v>
      </c>
      <c r="D1951" s="247">
        <f>'Resultaat 7'!K304</f>
        <v>0</v>
      </c>
      <c r="E1951" s="248">
        <f>'Resultaat 7'!L304</f>
        <v>0</v>
      </c>
      <c r="F1951" s="138" t="s">
        <v>266</v>
      </c>
      <c r="G1951" s="247">
        <f ca="1">VLOOKUP(C1951,Financiering!$AO$7:$AS$57,5,0)*E1951</f>
        <v>0</v>
      </c>
      <c r="H1951" s="249" t="str">
        <f t="shared" si="30"/>
        <v/>
      </c>
      <c r="I1951" s="136" t="str">
        <f>'Resultaat 7'!$B$2</f>
        <v>Resultaat 7</v>
      </c>
      <c r="J1951" s="138" t="str">
        <f>Deelnemersoverzicht!$C$6</f>
        <v>[wordt door RVO ingevuld]</v>
      </c>
      <c r="K1951" s="259">
        <f>Deelnemersoverzicht!$C$9</f>
        <v>0</v>
      </c>
    </row>
    <row r="1952" spans="1:11" x14ac:dyDescent="0.2">
      <c r="A1952" s="258">
        <f>'Resultaat 7'!B305</f>
        <v>0</v>
      </c>
      <c r="B1952" s="138" t="str">
        <f>IFERROR(VLOOKUP(C1952,Deelnemersoverzicht!$C$16:$G$66,6,0),"")</f>
        <v/>
      </c>
      <c r="C1952" s="138">
        <f>'Resultaat 7'!C305</f>
        <v>0</v>
      </c>
      <c r="D1952" s="247">
        <f>'Resultaat 7'!K305</f>
        <v>0</v>
      </c>
      <c r="E1952" s="248">
        <f>'Resultaat 7'!L305</f>
        <v>0</v>
      </c>
      <c r="F1952" s="138" t="s">
        <v>266</v>
      </c>
      <c r="G1952" s="247">
        <f ca="1">VLOOKUP(C1952,Financiering!$AO$7:$AS$57,5,0)*E1952</f>
        <v>0</v>
      </c>
      <c r="H1952" s="249" t="str">
        <f t="shared" si="30"/>
        <v/>
      </c>
      <c r="I1952" s="136" t="str">
        <f>'Resultaat 7'!$B$2</f>
        <v>Resultaat 7</v>
      </c>
      <c r="J1952" s="138" t="str">
        <f>Deelnemersoverzicht!$C$6</f>
        <v>[wordt door RVO ingevuld]</v>
      </c>
      <c r="K1952" s="259">
        <f>Deelnemersoverzicht!$C$9</f>
        <v>0</v>
      </c>
    </row>
    <row r="1953" spans="1:11" x14ac:dyDescent="0.2">
      <c r="A1953" s="258">
        <f>'Resultaat 7'!B306</f>
        <v>0</v>
      </c>
      <c r="B1953" s="138" t="str">
        <f>IFERROR(VLOOKUP(C1953,Deelnemersoverzicht!$C$16:$G$66,6,0),"")</f>
        <v/>
      </c>
      <c r="C1953" s="138">
        <f>'Resultaat 7'!C306</f>
        <v>0</v>
      </c>
      <c r="D1953" s="247">
        <f>'Resultaat 7'!K306</f>
        <v>0</v>
      </c>
      <c r="E1953" s="248">
        <f>'Resultaat 7'!L306</f>
        <v>0</v>
      </c>
      <c r="F1953" s="138" t="s">
        <v>266</v>
      </c>
      <c r="G1953" s="247">
        <f ca="1">VLOOKUP(C1953,Financiering!$AO$7:$AS$57,5,0)*E1953</f>
        <v>0</v>
      </c>
      <c r="H1953" s="249" t="str">
        <f t="shared" si="30"/>
        <v/>
      </c>
      <c r="I1953" s="136" t="str">
        <f>'Resultaat 7'!$B$2</f>
        <v>Resultaat 7</v>
      </c>
      <c r="J1953" s="138" t="str">
        <f>Deelnemersoverzicht!$C$6</f>
        <v>[wordt door RVO ingevuld]</v>
      </c>
      <c r="K1953" s="259">
        <f>Deelnemersoverzicht!$C$9</f>
        <v>0</v>
      </c>
    </row>
    <row r="1954" spans="1:11" x14ac:dyDescent="0.2">
      <c r="A1954" s="258">
        <f>'Resultaat 7'!B307</f>
        <v>0</v>
      </c>
      <c r="B1954" s="138" t="str">
        <f>IFERROR(VLOOKUP(C1954,Deelnemersoverzicht!$C$16:$G$66,6,0),"")</f>
        <v/>
      </c>
      <c r="C1954" s="138">
        <f>'Resultaat 7'!C307</f>
        <v>0</v>
      </c>
      <c r="D1954" s="247">
        <f>'Resultaat 7'!K307</f>
        <v>0</v>
      </c>
      <c r="E1954" s="248">
        <f>'Resultaat 7'!L307</f>
        <v>0</v>
      </c>
      <c r="F1954" s="138" t="s">
        <v>266</v>
      </c>
      <c r="G1954" s="247">
        <f ca="1">VLOOKUP(C1954,Financiering!$AO$7:$AS$57,5,0)*E1954</f>
        <v>0</v>
      </c>
      <c r="H1954" s="249" t="str">
        <f t="shared" si="30"/>
        <v/>
      </c>
      <c r="I1954" s="136" t="str">
        <f>'Resultaat 7'!$B$2</f>
        <v>Resultaat 7</v>
      </c>
      <c r="J1954" s="138" t="str">
        <f>Deelnemersoverzicht!$C$6</f>
        <v>[wordt door RVO ingevuld]</v>
      </c>
      <c r="K1954" s="259">
        <f>Deelnemersoverzicht!$C$9</f>
        <v>0</v>
      </c>
    </row>
    <row r="1955" spans="1:11" x14ac:dyDescent="0.2">
      <c r="A1955" s="258">
        <f>'Resultaat 7'!B308</f>
        <v>0</v>
      </c>
      <c r="B1955" s="138" t="str">
        <f>IFERROR(VLOOKUP(C1955,Deelnemersoverzicht!$C$16:$G$66,6,0),"")</f>
        <v/>
      </c>
      <c r="C1955" s="138">
        <f>'Resultaat 7'!C308</f>
        <v>0</v>
      </c>
      <c r="D1955" s="247">
        <f>'Resultaat 7'!K308</f>
        <v>0</v>
      </c>
      <c r="E1955" s="248">
        <f>'Resultaat 7'!L308</f>
        <v>0</v>
      </c>
      <c r="F1955" s="138" t="s">
        <v>266</v>
      </c>
      <c r="G1955" s="247">
        <f ca="1">VLOOKUP(C1955,Financiering!$AO$7:$AS$57,5,0)*E1955</f>
        <v>0</v>
      </c>
      <c r="H1955" s="249" t="str">
        <f t="shared" si="30"/>
        <v/>
      </c>
      <c r="I1955" s="136" t="str">
        <f>'Resultaat 7'!$B$2</f>
        <v>Resultaat 7</v>
      </c>
      <c r="J1955" s="138" t="str">
        <f>Deelnemersoverzicht!$C$6</f>
        <v>[wordt door RVO ingevuld]</v>
      </c>
      <c r="K1955" s="259">
        <f>Deelnemersoverzicht!$C$9</f>
        <v>0</v>
      </c>
    </row>
    <row r="1956" spans="1:11" x14ac:dyDescent="0.2">
      <c r="A1956" s="258">
        <f>'Resultaat 7'!B309</f>
        <v>0</v>
      </c>
      <c r="B1956" s="138" t="str">
        <f>IFERROR(VLOOKUP(C1956,Deelnemersoverzicht!$C$16:$G$66,6,0),"")</f>
        <v/>
      </c>
      <c r="C1956" s="138">
        <f>'Resultaat 7'!C309</f>
        <v>0</v>
      </c>
      <c r="D1956" s="247">
        <f>'Resultaat 7'!K309</f>
        <v>0</v>
      </c>
      <c r="E1956" s="248">
        <f>'Resultaat 7'!L309</f>
        <v>0</v>
      </c>
      <c r="F1956" s="138" t="s">
        <v>266</v>
      </c>
      <c r="G1956" s="247">
        <f ca="1">VLOOKUP(C1956,Financiering!$AO$7:$AS$57,5,0)*E1956</f>
        <v>0</v>
      </c>
      <c r="H1956" s="249" t="str">
        <f t="shared" si="30"/>
        <v/>
      </c>
      <c r="I1956" s="136" t="str">
        <f>'Resultaat 7'!$B$2</f>
        <v>Resultaat 7</v>
      </c>
      <c r="J1956" s="138" t="str">
        <f>Deelnemersoverzicht!$C$6</f>
        <v>[wordt door RVO ingevuld]</v>
      </c>
      <c r="K1956" s="259">
        <f>Deelnemersoverzicht!$C$9</f>
        <v>0</v>
      </c>
    </row>
    <row r="1957" spans="1:11" x14ac:dyDescent="0.2">
      <c r="A1957" s="258">
        <f>'Resultaat 7'!B310</f>
        <v>0</v>
      </c>
      <c r="B1957" s="138" t="str">
        <f>IFERROR(VLOOKUP(C1957,Deelnemersoverzicht!$C$16:$G$66,6,0),"")</f>
        <v/>
      </c>
      <c r="C1957" s="138">
        <f>'Resultaat 7'!C310</f>
        <v>0</v>
      </c>
      <c r="D1957" s="247">
        <f>'Resultaat 7'!K310</f>
        <v>0</v>
      </c>
      <c r="E1957" s="248">
        <f>'Resultaat 7'!L310</f>
        <v>0</v>
      </c>
      <c r="F1957" s="138" t="s">
        <v>266</v>
      </c>
      <c r="G1957" s="247">
        <f ca="1">VLOOKUP(C1957,Financiering!$AO$7:$AS$57,5,0)*E1957</f>
        <v>0</v>
      </c>
      <c r="H1957" s="249" t="str">
        <f t="shared" si="30"/>
        <v/>
      </c>
      <c r="I1957" s="136" t="str">
        <f>'Resultaat 7'!$B$2</f>
        <v>Resultaat 7</v>
      </c>
      <c r="J1957" s="138" t="str">
        <f>Deelnemersoverzicht!$C$6</f>
        <v>[wordt door RVO ingevuld]</v>
      </c>
      <c r="K1957" s="259">
        <f>Deelnemersoverzicht!$C$9</f>
        <v>0</v>
      </c>
    </row>
    <row r="1958" spans="1:11" x14ac:dyDescent="0.2">
      <c r="A1958" s="258">
        <f>'Resultaat 7'!B311</f>
        <v>0</v>
      </c>
      <c r="B1958" s="138" t="str">
        <f>IFERROR(VLOOKUP(C1958,Deelnemersoverzicht!$C$16:$G$66,6,0),"")</f>
        <v/>
      </c>
      <c r="C1958" s="138">
        <f>'Resultaat 7'!C311</f>
        <v>0</v>
      </c>
      <c r="D1958" s="247">
        <f>'Resultaat 7'!K311</f>
        <v>0</v>
      </c>
      <c r="E1958" s="248">
        <f>'Resultaat 7'!L311</f>
        <v>0</v>
      </c>
      <c r="F1958" s="138" t="s">
        <v>266</v>
      </c>
      <c r="G1958" s="247">
        <f ca="1">VLOOKUP(C1958,Financiering!$AO$7:$AS$57,5,0)*E1958</f>
        <v>0</v>
      </c>
      <c r="H1958" s="249" t="str">
        <f t="shared" si="30"/>
        <v/>
      </c>
      <c r="I1958" s="136" t="str">
        <f>'Resultaat 7'!$B$2</f>
        <v>Resultaat 7</v>
      </c>
      <c r="J1958" s="138" t="str">
        <f>Deelnemersoverzicht!$C$6</f>
        <v>[wordt door RVO ingevuld]</v>
      </c>
      <c r="K1958" s="259">
        <f>Deelnemersoverzicht!$C$9</f>
        <v>0</v>
      </c>
    </row>
    <row r="1959" spans="1:11" x14ac:dyDescent="0.2">
      <c r="A1959" s="258">
        <f>'Resultaat 7'!B312</f>
        <v>0</v>
      </c>
      <c r="B1959" s="138" t="str">
        <f>IFERROR(VLOOKUP(C1959,Deelnemersoverzicht!$C$16:$G$66,6,0),"")</f>
        <v/>
      </c>
      <c r="C1959" s="138">
        <f>'Resultaat 7'!C312</f>
        <v>0</v>
      </c>
      <c r="D1959" s="247">
        <f>'Resultaat 7'!K312</f>
        <v>0</v>
      </c>
      <c r="E1959" s="248">
        <f>'Resultaat 7'!L312</f>
        <v>0</v>
      </c>
      <c r="F1959" s="138" t="s">
        <v>266</v>
      </c>
      <c r="G1959" s="247">
        <f ca="1">VLOOKUP(C1959,Financiering!$AO$7:$AS$57,5,0)*E1959</f>
        <v>0</v>
      </c>
      <c r="H1959" s="249" t="str">
        <f t="shared" si="30"/>
        <v/>
      </c>
      <c r="I1959" s="136" t="str">
        <f>'Resultaat 7'!$B$2</f>
        <v>Resultaat 7</v>
      </c>
      <c r="J1959" s="138" t="str">
        <f>Deelnemersoverzicht!$C$6</f>
        <v>[wordt door RVO ingevuld]</v>
      </c>
      <c r="K1959" s="259">
        <f>Deelnemersoverzicht!$C$9</f>
        <v>0</v>
      </c>
    </row>
    <row r="1960" spans="1:11" x14ac:dyDescent="0.2">
      <c r="A1960" s="258">
        <f>'Resultaat 7'!B313</f>
        <v>0</v>
      </c>
      <c r="B1960" s="138" t="str">
        <f>IFERROR(VLOOKUP(C1960,Deelnemersoverzicht!$C$16:$G$66,6,0),"")</f>
        <v/>
      </c>
      <c r="C1960" s="138">
        <f>'Resultaat 7'!C313</f>
        <v>0</v>
      </c>
      <c r="D1960" s="247">
        <f>'Resultaat 7'!K313</f>
        <v>0</v>
      </c>
      <c r="E1960" s="248">
        <f>'Resultaat 7'!L313</f>
        <v>0</v>
      </c>
      <c r="F1960" s="138" t="s">
        <v>266</v>
      </c>
      <c r="G1960" s="247">
        <f ca="1">VLOOKUP(C1960,Financiering!$AO$7:$AS$57,5,0)*E1960</f>
        <v>0</v>
      </c>
      <c r="H1960" s="249" t="str">
        <f t="shared" si="30"/>
        <v/>
      </c>
      <c r="I1960" s="136" t="str">
        <f>'Resultaat 7'!$B$2</f>
        <v>Resultaat 7</v>
      </c>
      <c r="J1960" s="138" t="str">
        <f>Deelnemersoverzicht!$C$6</f>
        <v>[wordt door RVO ingevuld]</v>
      </c>
      <c r="K1960" s="259">
        <f>Deelnemersoverzicht!$C$9</f>
        <v>0</v>
      </c>
    </row>
    <row r="1961" spans="1:11" x14ac:dyDescent="0.2">
      <c r="A1961" s="258">
        <f>'Resultaat 7'!B314</f>
        <v>0</v>
      </c>
      <c r="B1961" s="138" t="str">
        <f>IFERROR(VLOOKUP(C1961,Deelnemersoverzicht!$C$16:$G$66,6,0),"")</f>
        <v/>
      </c>
      <c r="C1961" s="138">
        <f>'Resultaat 7'!C314</f>
        <v>0</v>
      </c>
      <c r="D1961" s="247">
        <f>'Resultaat 7'!K314</f>
        <v>0</v>
      </c>
      <c r="E1961" s="248">
        <f>'Resultaat 7'!L314</f>
        <v>0</v>
      </c>
      <c r="F1961" s="138" t="s">
        <v>266</v>
      </c>
      <c r="G1961" s="247">
        <f ca="1">VLOOKUP(C1961,Financiering!$AO$7:$AS$57,5,0)*E1961</f>
        <v>0</v>
      </c>
      <c r="H1961" s="249" t="str">
        <f t="shared" si="30"/>
        <v/>
      </c>
      <c r="I1961" s="136" t="str">
        <f>'Resultaat 7'!$B$2</f>
        <v>Resultaat 7</v>
      </c>
      <c r="J1961" s="138" t="str">
        <f>Deelnemersoverzicht!$C$6</f>
        <v>[wordt door RVO ingevuld]</v>
      </c>
      <c r="K1961" s="259">
        <f>Deelnemersoverzicht!$C$9</f>
        <v>0</v>
      </c>
    </row>
    <row r="1962" spans="1:11" x14ac:dyDescent="0.2">
      <c r="A1962" s="258">
        <f>'Resultaat 8'!B15</f>
        <v>0</v>
      </c>
      <c r="B1962" s="138" t="str">
        <f>IFERROR(VLOOKUP(C1962,Deelnemersoverzicht!$C$16:$G$66,6,0),"")</f>
        <v/>
      </c>
      <c r="C1962" s="138">
        <f>'Resultaat 8'!C15</f>
        <v>0</v>
      </c>
      <c r="D1962" s="247">
        <f>'Resultaat 8'!K15</f>
        <v>0</v>
      </c>
      <c r="E1962" s="248">
        <f>'Resultaat 8'!L15</f>
        <v>0</v>
      </c>
      <c r="F1962" s="138" t="s">
        <v>0</v>
      </c>
      <c r="G1962" s="247">
        <f ca="1">VLOOKUP(C1962,Financiering!$AO$7:$AS$57,5,0)*E1962</f>
        <v>0</v>
      </c>
      <c r="H1962" s="249" t="str">
        <f t="shared" si="30"/>
        <v/>
      </c>
      <c r="I1962" s="136" t="str">
        <f>'Resultaat 8'!$B$2</f>
        <v>Resultaat 8</v>
      </c>
      <c r="J1962" s="138" t="str">
        <f>Deelnemersoverzicht!$C$6</f>
        <v>[wordt door RVO ingevuld]</v>
      </c>
      <c r="K1962" s="259">
        <f>Deelnemersoverzicht!$C$9</f>
        <v>0</v>
      </c>
    </row>
    <row r="1963" spans="1:11" x14ac:dyDescent="0.2">
      <c r="A1963" s="258">
        <f>'Resultaat 8'!B16</f>
        <v>0</v>
      </c>
      <c r="B1963" s="138" t="str">
        <f>IFERROR(VLOOKUP(C1963,Deelnemersoverzicht!$C$16:$G$66,6,0),"")</f>
        <v/>
      </c>
      <c r="C1963" s="138">
        <f>'Resultaat 8'!C16</f>
        <v>0</v>
      </c>
      <c r="D1963" s="247">
        <f>'Resultaat 8'!K16</f>
        <v>0</v>
      </c>
      <c r="E1963" s="248">
        <f>'Resultaat 8'!L16</f>
        <v>0</v>
      </c>
      <c r="F1963" s="138" t="s">
        <v>0</v>
      </c>
      <c r="G1963" s="247">
        <f ca="1">VLOOKUP(C1963,Financiering!$AO$7:$AS$57,5,0)*E1963</f>
        <v>0</v>
      </c>
      <c r="H1963" s="249" t="str">
        <f t="shared" si="30"/>
        <v/>
      </c>
      <c r="I1963" s="136" t="str">
        <f>'Resultaat 8'!$B$2</f>
        <v>Resultaat 8</v>
      </c>
      <c r="J1963" s="138" t="str">
        <f>Deelnemersoverzicht!$C$6</f>
        <v>[wordt door RVO ingevuld]</v>
      </c>
      <c r="K1963" s="259">
        <f>Deelnemersoverzicht!$C$9</f>
        <v>0</v>
      </c>
    </row>
    <row r="1964" spans="1:11" x14ac:dyDescent="0.2">
      <c r="A1964" s="258">
        <f>'Resultaat 8'!B17</f>
        <v>0</v>
      </c>
      <c r="B1964" s="138" t="str">
        <f>IFERROR(VLOOKUP(C1964,Deelnemersoverzicht!$C$16:$G$66,6,0),"")</f>
        <v/>
      </c>
      <c r="C1964" s="138">
        <f>'Resultaat 8'!C17</f>
        <v>0</v>
      </c>
      <c r="D1964" s="247">
        <f>'Resultaat 8'!K17</f>
        <v>0</v>
      </c>
      <c r="E1964" s="248">
        <f>'Resultaat 8'!L17</f>
        <v>0</v>
      </c>
      <c r="F1964" s="138" t="s">
        <v>0</v>
      </c>
      <c r="G1964" s="247">
        <f ca="1">VLOOKUP(C1964,Financiering!$AO$7:$AS$57,5,0)*E1964</f>
        <v>0</v>
      </c>
      <c r="H1964" s="249" t="str">
        <f t="shared" si="30"/>
        <v/>
      </c>
      <c r="I1964" s="136" t="str">
        <f>'Resultaat 8'!$B$2</f>
        <v>Resultaat 8</v>
      </c>
      <c r="J1964" s="138" t="str">
        <f>Deelnemersoverzicht!$C$6</f>
        <v>[wordt door RVO ingevuld]</v>
      </c>
      <c r="K1964" s="259">
        <f>Deelnemersoverzicht!$C$9</f>
        <v>0</v>
      </c>
    </row>
    <row r="1965" spans="1:11" x14ac:dyDescent="0.2">
      <c r="A1965" s="258">
        <f>'Resultaat 8'!B18</f>
        <v>0</v>
      </c>
      <c r="B1965" s="138" t="str">
        <f>IFERROR(VLOOKUP(C1965,Deelnemersoverzicht!$C$16:$G$66,6,0),"")</f>
        <v/>
      </c>
      <c r="C1965" s="138">
        <f>'Resultaat 8'!C18</f>
        <v>0</v>
      </c>
      <c r="D1965" s="247">
        <f>'Resultaat 8'!K18</f>
        <v>0</v>
      </c>
      <c r="E1965" s="248">
        <f>'Resultaat 8'!L18</f>
        <v>0</v>
      </c>
      <c r="F1965" s="138" t="s">
        <v>0</v>
      </c>
      <c r="G1965" s="247">
        <f ca="1">VLOOKUP(C1965,Financiering!$AO$7:$AS$57,5,0)*E1965</f>
        <v>0</v>
      </c>
      <c r="H1965" s="249" t="str">
        <f t="shared" si="30"/>
        <v/>
      </c>
      <c r="I1965" s="136" t="str">
        <f>'Resultaat 8'!$B$2</f>
        <v>Resultaat 8</v>
      </c>
      <c r="J1965" s="138" t="str">
        <f>Deelnemersoverzicht!$C$6</f>
        <v>[wordt door RVO ingevuld]</v>
      </c>
      <c r="K1965" s="259">
        <f>Deelnemersoverzicht!$C$9</f>
        <v>0</v>
      </c>
    </row>
    <row r="1966" spans="1:11" x14ac:dyDescent="0.2">
      <c r="A1966" s="258">
        <f>'Resultaat 8'!B19</f>
        <v>0</v>
      </c>
      <c r="B1966" s="138" t="str">
        <f>IFERROR(VLOOKUP(C1966,Deelnemersoverzicht!$C$16:$G$66,6,0),"")</f>
        <v/>
      </c>
      <c r="C1966" s="138">
        <f>'Resultaat 8'!C19</f>
        <v>0</v>
      </c>
      <c r="D1966" s="247">
        <f>'Resultaat 8'!K19</f>
        <v>0</v>
      </c>
      <c r="E1966" s="248">
        <f>'Resultaat 8'!L19</f>
        <v>0</v>
      </c>
      <c r="F1966" s="138" t="s">
        <v>0</v>
      </c>
      <c r="G1966" s="247">
        <f ca="1">VLOOKUP(C1966,Financiering!$AO$7:$AS$57,5,0)*E1966</f>
        <v>0</v>
      </c>
      <c r="H1966" s="249" t="str">
        <f t="shared" si="30"/>
        <v/>
      </c>
      <c r="I1966" s="136" t="str">
        <f>'Resultaat 8'!$B$2</f>
        <v>Resultaat 8</v>
      </c>
      <c r="J1966" s="138" t="str">
        <f>Deelnemersoverzicht!$C$6</f>
        <v>[wordt door RVO ingevuld]</v>
      </c>
      <c r="K1966" s="259">
        <f>Deelnemersoverzicht!$C$9</f>
        <v>0</v>
      </c>
    </row>
    <row r="1967" spans="1:11" x14ac:dyDescent="0.2">
      <c r="A1967" s="258">
        <f>'Resultaat 8'!B20</f>
        <v>0</v>
      </c>
      <c r="B1967" s="138" t="str">
        <f>IFERROR(VLOOKUP(C1967,Deelnemersoverzicht!$C$16:$G$66,6,0),"")</f>
        <v/>
      </c>
      <c r="C1967" s="138">
        <f>'Resultaat 8'!C20</f>
        <v>0</v>
      </c>
      <c r="D1967" s="247">
        <f>'Resultaat 8'!K20</f>
        <v>0</v>
      </c>
      <c r="E1967" s="248">
        <f>'Resultaat 8'!L20</f>
        <v>0</v>
      </c>
      <c r="F1967" s="138" t="s">
        <v>0</v>
      </c>
      <c r="G1967" s="247">
        <f ca="1">VLOOKUP(C1967,Financiering!$AO$7:$AS$57,5,0)*E1967</f>
        <v>0</v>
      </c>
      <c r="H1967" s="249" t="str">
        <f t="shared" si="30"/>
        <v/>
      </c>
      <c r="I1967" s="136" t="str">
        <f>'Resultaat 8'!$B$2</f>
        <v>Resultaat 8</v>
      </c>
      <c r="J1967" s="138" t="str">
        <f>Deelnemersoverzicht!$C$6</f>
        <v>[wordt door RVO ingevuld]</v>
      </c>
      <c r="K1967" s="259">
        <f>Deelnemersoverzicht!$C$9</f>
        <v>0</v>
      </c>
    </row>
    <row r="1968" spans="1:11" x14ac:dyDescent="0.2">
      <c r="A1968" s="258">
        <f>'Resultaat 8'!B21</f>
        <v>0</v>
      </c>
      <c r="B1968" s="138" t="str">
        <f>IFERROR(VLOOKUP(C1968,Deelnemersoverzicht!$C$16:$G$66,6,0),"")</f>
        <v/>
      </c>
      <c r="C1968" s="138">
        <f>'Resultaat 8'!C21</f>
        <v>0</v>
      </c>
      <c r="D1968" s="247">
        <f>'Resultaat 8'!K21</f>
        <v>0</v>
      </c>
      <c r="E1968" s="248">
        <f>'Resultaat 8'!L21</f>
        <v>0</v>
      </c>
      <c r="F1968" s="138" t="s">
        <v>0</v>
      </c>
      <c r="G1968" s="247">
        <f ca="1">VLOOKUP(C1968,Financiering!$AO$7:$AS$57,5,0)*E1968</f>
        <v>0</v>
      </c>
      <c r="H1968" s="249" t="str">
        <f t="shared" si="30"/>
        <v/>
      </c>
      <c r="I1968" s="136" t="str">
        <f>'Resultaat 8'!$B$2</f>
        <v>Resultaat 8</v>
      </c>
      <c r="J1968" s="138" t="str">
        <f>Deelnemersoverzicht!$C$6</f>
        <v>[wordt door RVO ingevuld]</v>
      </c>
      <c r="K1968" s="259">
        <f>Deelnemersoverzicht!$C$9</f>
        <v>0</v>
      </c>
    </row>
    <row r="1969" spans="1:11" x14ac:dyDescent="0.2">
      <c r="A1969" s="258">
        <f>'Resultaat 8'!B22</f>
        <v>0</v>
      </c>
      <c r="B1969" s="138" t="str">
        <f>IFERROR(VLOOKUP(C1969,Deelnemersoverzicht!$C$16:$G$66,6,0),"")</f>
        <v/>
      </c>
      <c r="C1969" s="138">
        <f>'Resultaat 8'!C22</f>
        <v>0</v>
      </c>
      <c r="D1969" s="247">
        <f>'Resultaat 8'!K22</f>
        <v>0</v>
      </c>
      <c r="E1969" s="248">
        <f>'Resultaat 8'!L22</f>
        <v>0</v>
      </c>
      <c r="F1969" s="138" t="s">
        <v>0</v>
      </c>
      <c r="G1969" s="247">
        <f ca="1">VLOOKUP(C1969,Financiering!$AO$7:$AS$57,5,0)*E1969</f>
        <v>0</v>
      </c>
      <c r="H1969" s="249" t="str">
        <f t="shared" si="30"/>
        <v/>
      </c>
      <c r="I1969" s="136" t="str">
        <f>'Resultaat 8'!$B$2</f>
        <v>Resultaat 8</v>
      </c>
      <c r="J1969" s="138" t="str">
        <f>Deelnemersoverzicht!$C$6</f>
        <v>[wordt door RVO ingevuld]</v>
      </c>
      <c r="K1969" s="259">
        <f>Deelnemersoverzicht!$C$9</f>
        <v>0</v>
      </c>
    </row>
    <row r="1970" spans="1:11" x14ac:dyDescent="0.2">
      <c r="A1970" s="258">
        <f>'Resultaat 8'!B23</f>
        <v>0</v>
      </c>
      <c r="B1970" s="138" t="str">
        <f>IFERROR(VLOOKUP(C1970,Deelnemersoverzicht!$C$16:$G$66,6,0),"")</f>
        <v/>
      </c>
      <c r="C1970" s="138">
        <f>'Resultaat 8'!C23</f>
        <v>0</v>
      </c>
      <c r="D1970" s="247">
        <f>'Resultaat 8'!K23</f>
        <v>0</v>
      </c>
      <c r="E1970" s="248">
        <f>'Resultaat 8'!L23</f>
        <v>0</v>
      </c>
      <c r="F1970" s="138" t="s">
        <v>0</v>
      </c>
      <c r="G1970" s="247">
        <f ca="1">VLOOKUP(C1970,Financiering!$AO$7:$AS$57,5,0)*E1970</f>
        <v>0</v>
      </c>
      <c r="H1970" s="249" t="str">
        <f t="shared" si="30"/>
        <v/>
      </c>
      <c r="I1970" s="136" t="str">
        <f>'Resultaat 8'!$B$2</f>
        <v>Resultaat 8</v>
      </c>
      <c r="J1970" s="138" t="str">
        <f>Deelnemersoverzicht!$C$6</f>
        <v>[wordt door RVO ingevuld]</v>
      </c>
      <c r="K1970" s="259">
        <f>Deelnemersoverzicht!$C$9</f>
        <v>0</v>
      </c>
    </row>
    <row r="1971" spans="1:11" x14ac:dyDescent="0.2">
      <c r="A1971" s="258">
        <f>'Resultaat 8'!B24</f>
        <v>0</v>
      </c>
      <c r="B1971" s="138" t="str">
        <f>IFERROR(VLOOKUP(C1971,Deelnemersoverzicht!$C$16:$G$66,6,0),"")</f>
        <v/>
      </c>
      <c r="C1971" s="138">
        <f>'Resultaat 8'!C24</f>
        <v>0</v>
      </c>
      <c r="D1971" s="247">
        <f>'Resultaat 8'!K24</f>
        <v>0</v>
      </c>
      <c r="E1971" s="248">
        <f>'Resultaat 8'!L24</f>
        <v>0</v>
      </c>
      <c r="F1971" s="138" t="s">
        <v>0</v>
      </c>
      <c r="G1971" s="247">
        <f ca="1">VLOOKUP(C1971,Financiering!$AO$7:$AS$57,5,0)*E1971</f>
        <v>0</v>
      </c>
      <c r="H1971" s="249" t="str">
        <f t="shared" si="30"/>
        <v/>
      </c>
      <c r="I1971" s="136" t="str">
        <f>'Resultaat 8'!$B$2</f>
        <v>Resultaat 8</v>
      </c>
      <c r="J1971" s="138" t="str">
        <f>Deelnemersoverzicht!$C$6</f>
        <v>[wordt door RVO ingevuld]</v>
      </c>
      <c r="K1971" s="259">
        <f>Deelnemersoverzicht!$C$9</f>
        <v>0</v>
      </c>
    </row>
    <row r="1972" spans="1:11" x14ac:dyDescent="0.2">
      <c r="A1972" s="258">
        <f>'Resultaat 8'!B25</f>
        <v>0</v>
      </c>
      <c r="B1972" s="138" t="str">
        <f>IFERROR(VLOOKUP(C1972,Deelnemersoverzicht!$C$16:$G$66,6,0),"")</f>
        <v/>
      </c>
      <c r="C1972" s="138">
        <f>'Resultaat 8'!C25</f>
        <v>0</v>
      </c>
      <c r="D1972" s="247">
        <f>'Resultaat 8'!K25</f>
        <v>0</v>
      </c>
      <c r="E1972" s="248">
        <f>'Resultaat 8'!L25</f>
        <v>0</v>
      </c>
      <c r="F1972" s="138" t="s">
        <v>0</v>
      </c>
      <c r="G1972" s="247">
        <f ca="1">VLOOKUP(C1972,Financiering!$AO$7:$AS$57,5,0)*E1972</f>
        <v>0</v>
      </c>
      <c r="H1972" s="249" t="str">
        <f t="shared" si="30"/>
        <v/>
      </c>
      <c r="I1972" s="136" t="str">
        <f>'Resultaat 8'!$B$2</f>
        <v>Resultaat 8</v>
      </c>
      <c r="J1972" s="138" t="str">
        <f>Deelnemersoverzicht!$C$6</f>
        <v>[wordt door RVO ingevuld]</v>
      </c>
      <c r="K1972" s="259">
        <f>Deelnemersoverzicht!$C$9</f>
        <v>0</v>
      </c>
    </row>
    <row r="1973" spans="1:11" x14ac:dyDescent="0.2">
      <c r="A1973" s="258">
        <f>'Resultaat 8'!B26</f>
        <v>0</v>
      </c>
      <c r="B1973" s="138" t="str">
        <f>IFERROR(VLOOKUP(C1973,Deelnemersoverzicht!$C$16:$G$66,6,0),"")</f>
        <v/>
      </c>
      <c r="C1973" s="138">
        <f>'Resultaat 8'!C26</f>
        <v>0</v>
      </c>
      <c r="D1973" s="247">
        <f>'Resultaat 8'!K26</f>
        <v>0</v>
      </c>
      <c r="E1973" s="248">
        <f>'Resultaat 8'!L26</f>
        <v>0</v>
      </c>
      <c r="F1973" s="138" t="s">
        <v>0</v>
      </c>
      <c r="G1973" s="247">
        <f ca="1">VLOOKUP(C1973,Financiering!$AO$7:$AS$57,5,0)*E1973</f>
        <v>0</v>
      </c>
      <c r="H1973" s="249" t="str">
        <f t="shared" si="30"/>
        <v/>
      </c>
      <c r="I1973" s="136" t="str">
        <f>'Resultaat 8'!$B$2</f>
        <v>Resultaat 8</v>
      </c>
      <c r="J1973" s="138" t="str">
        <f>Deelnemersoverzicht!$C$6</f>
        <v>[wordt door RVO ingevuld]</v>
      </c>
      <c r="K1973" s="259">
        <f>Deelnemersoverzicht!$C$9</f>
        <v>0</v>
      </c>
    </row>
    <row r="1974" spans="1:11" x14ac:dyDescent="0.2">
      <c r="A1974" s="258">
        <f>'Resultaat 8'!B27</f>
        <v>0</v>
      </c>
      <c r="B1974" s="138" t="str">
        <f>IFERROR(VLOOKUP(C1974,Deelnemersoverzicht!$C$16:$G$66,6,0),"")</f>
        <v/>
      </c>
      <c r="C1974" s="138">
        <f>'Resultaat 8'!C27</f>
        <v>0</v>
      </c>
      <c r="D1974" s="247">
        <f>'Resultaat 8'!K27</f>
        <v>0</v>
      </c>
      <c r="E1974" s="248">
        <f>'Resultaat 8'!L27</f>
        <v>0</v>
      </c>
      <c r="F1974" s="138" t="s">
        <v>0</v>
      </c>
      <c r="G1974" s="247">
        <f ca="1">VLOOKUP(C1974,Financiering!$AO$7:$AS$57,5,0)*E1974</f>
        <v>0</v>
      </c>
      <c r="H1974" s="249" t="str">
        <f t="shared" si="30"/>
        <v/>
      </c>
      <c r="I1974" s="136" t="str">
        <f>'Resultaat 8'!$B$2</f>
        <v>Resultaat 8</v>
      </c>
      <c r="J1974" s="138" t="str">
        <f>Deelnemersoverzicht!$C$6</f>
        <v>[wordt door RVO ingevuld]</v>
      </c>
      <c r="K1974" s="259">
        <f>Deelnemersoverzicht!$C$9</f>
        <v>0</v>
      </c>
    </row>
    <row r="1975" spans="1:11" x14ac:dyDescent="0.2">
      <c r="A1975" s="258">
        <f>'Resultaat 8'!B28</f>
        <v>0</v>
      </c>
      <c r="B1975" s="138" t="str">
        <f>IFERROR(VLOOKUP(C1975,Deelnemersoverzicht!$C$16:$G$66,6,0),"")</f>
        <v/>
      </c>
      <c r="C1975" s="138">
        <f>'Resultaat 8'!C28</f>
        <v>0</v>
      </c>
      <c r="D1975" s="247">
        <f>'Resultaat 8'!K28</f>
        <v>0</v>
      </c>
      <c r="E1975" s="248">
        <f>'Resultaat 8'!L28</f>
        <v>0</v>
      </c>
      <c r="F1975" s="138" t="s">
        <v>0</v>
      </c>
      <c r="G1975" s="247">
        <f ca="1">VLOOKUP(C1975,Financiering!$AO$7:$AS$57,5,0)*E1975</f>
        <v>0</v>
      </c>
      <c r="H1975" s="249" t="str">
        <f t="shared" si="30"/>
        <v/>
      </c>
      <c r="I1975" s="136" t="str">
        <f>'Resultaat 8'!$B$2</f>
        <v>Resultaat 8</v>
      </c>
      <c r="J1975" s="138" t="str">
        <f>Deelnemersoverzicht!$C$6</f>
        <v>[wordt door RVO ingevuld]</v>
      </c>
      <c r="K1975" s="259">
        <f>Deelnemersoverzicht!$C$9</f>
        <v>0</v>
      </c>
    </row>
    <row r="1976" spans="1:11" x14ac:dyDescent="0.2">
      <c r="A1976" s="258">
        <f>'Resultaat 8'!B29</f>
        <v>0</v>
      </c>
      <c r="B1976" s="138" t="str">
        <f>IFERROR(VLOOKUP(C1976,Deelnemersoverzicht!$C$16:$G$66,6,0),"")</f>
        <v/>
      </c>
      <c r="C1976" s="138">
        <f>'Resultaat 8'!C29</f>
        <v>0</v>
      </c>
      <c r="D1976" s="247">
        <f>'Resultaat 8'!K29</f>
        <v>0</v>
      </c>
      <c r="E1976" s="248">
        <f>'Resultaat 8'!L29</f>
        <v>0</v>
      </c>
      <c r="F1976" s="138" t="s">
        <v>0</v>
      </c>
      <c r="G1976" s="247">
        <f ca="1">VLOOKUP(C1976,Financiering!$AO$7:$AS$57,5,0)*E1976</f>
        <v>0</v>
      </c>
      <c r="H1976" s="249" t="str">
        <f t="shared" si="30"/>
        <v/>
      </c>
      <c r="I1976" s="136" t="str">
        <f>'Resultaat 8'!$B$2</f>
        <v>Resultaat 8</v>
      </c>
      <c r="J1976" s="138" t="str">
        <f>Deelnemersoverzicht!$C$6</f>
        <v>[wordt door RVO ingevuld]</v>
      </c>
      <c r="K1976" s="259">
        <f>Deelnemersoverzicht!$C$9</f>
        <v>0</v>
      </c>
    </row>
    <row r="1977" spans="1:11" x14ac:dyDescent="0.2">
      <c r="A1977" s="258">
        <f>'Resultaat 8'!B30</f>
        <v>0</v>
      </c>
      <c r="B1977" s="138" t="str">
        <f>IFERROR(VLOOKUP(C1977,Deelnemersoverzicht!$C$16:$G$66,6,0),"")</f>
        <v/>
      </c>
      <c r="C1977" s="138">
        <f>'Resultaat 8'!C30</f>
        <v>0</v>
      </c>
      <c r="D1977" s="247">
        <f>'Resultaat 8'!K30</f>
        <v>0</v>
      </c>
      <c r="E1977" s="248">
        <f>'Resultaat 8'!L30</f>
        <v>0</v>
      </c>
      <c r="F1977" s="138" t="s">
        <v>0</v>
      </c>
      <c r="G1977" s="247">
        <f ca="1">VLOOKUP(C1977,Financiering!$AO$7:$AS$57,5,0)*E1977</f>
        <v>0</v>
      </c>
      <c r="H1977" s="249" t="str">
        <f t="shared" si="30"/>
        <v/>
      </c>
      <c r="I1977" s="136" t="str">
        <f>'Resultaat 8'!$B$2</f>
        <v>Resultaat 8</v>
      </c>
      <c r="J1977" s="138" t="str">
        <f>Deelnemersoverzicht!$C$6</f>
        <v>[wordt door RVO ingevuld]</v>
      </c>
      <c r="K1977" s="259">
        <f>Deelnemersoverzicht!$C$9</f>
        <v>0</v>
      </c>
    </row>
    <row r="1978" spans="1:11" x14ac:dyDescent="0.2">
      <c r="A1978" s="258">
        <f>'Resultaat 8'!B31</f>
        <v>0</v>
      </c>
      <c r="B1978" s="138" t="str">
        <f>IFERROR(VLOOKUP(C1978,Deelnemersoverzicht!$C$16:$G$66,6,0),"")</f>
        <v/>
      </c>
      <c r="C1978" s="138">
        <f>'Resultaat 8'!C31</f>
        <v>0</v>
      </c>
      <c r="D1978" s="247">
        <f>'Resultaat 8'!K31</f>
        <v>0</v>
      </c>
      <c r="E1978" s="248">
        <f>'Resultaat 8'!L31</f>
        <v>0</v>
      </c>
      <c r="F1978" s="138" t="s">
        <v>0</v>
      </c>
      <c r="G1978" s="247">
        <f ca="1">VLOOKUP(C1978,Financiering!$AO$7:$AS$57,5,0)*E1978</f>
        <v>0</v>
      </c>
      <c r="H1978" s="249" t="str">
        <f t="shared" si="30"/>
        <v/>
      </c>
      <c r="I1978" s="136" t="str">
        <f>'Resultaat 8'!$B$2</f>
        <v>Resultaat 8</v>
      </c>
      <c r="J1978" s="138" t="str">
        <f>Deelnemersoverzicht!$C$6</f>
        <v>[wordt door RVO ingevuld]</v>
      </c>
      <c r="K1978" s="259">
        <f>Deelnemersoverzicht!$C$9</f>
        <v>0</v>
      </c>
    </row>
    <row r="1979" spans="1:11" x14ac:dyDescent="0.2">
      <c r="A1979" s="258">
        <f>'Resultaat 8'!B32</f>
        <v>0</v>
      </c>
      <c r="B1979" s="138" t="str">
        <f>IFERROR(VLOOKUP(C1979,Deelnemersoverzicht!$C$16:$G$66,6,0),"")</f>
        <v/>
      </c>
      <c r="C1979" s="138">
        <f>'Resultaat 8'!C32</f>
        <v>0</v>
      </c>
      <c r="D1979" s="247">
        <f>'Resultaat 8'!K32</f>
        <v>0</v>
      </c>
      <c r="E1979" s="248">
        <f>'Resultaat 8'!L32</f>
        <v>0</v>
      </c>
      <c r="F1979" s="138" t="s">
        <v>0</v>
      </c>
      <c r="G1979" s="247">
        <f ca="1">VLOOKUP(C1979,Financiering!$AO$7:$AS$57,5,0)*E1979</f>
        <v>0</v>
      </c>
      <c r="H1979" s="249" t="str">
        <f t="shared" si="30"/>
        <v/>
      </c>
      <c r="I1979" s="136" t="str">
        <f>'Resultaat 8'!$B$2</f>
        <v>Resultaat 8</v>
      </c>
      <c r="J1979" s="138" t="str">
        <f>Deelnemersoverzicht!$C$6</f>
        <v>[wordt door RVO ingevuld]</v>
      </c>
      <c r="K1979" s="259">
        <f>Deelnemersoverzicht!$C$9</f>
        <v>0</v>
      </c>
    </row>
    <row r="1980" spans="1:11" x14ac:dyDescent="0.2">
      <c r="A1980" s="258">
        <f>'Resultaat 8'!B33</f>
        <v>0</v>
      </c>
      <c r="B1980" s="138" t="str">
        <f>IFERROR(VLOOKUP(C1980,Deelnemersoverzicht!$C$16:$G$66,6,0),"")</f>
        <v/>
      </c>
      <c r="C1980" s="138">
        <f>'Resultaat 8'!C33</f>
        <v>0</v>
      </c>
      <c r="D1980" s="247">
        <f>'Resultaat 8'!K33</f>
        <v>0</v>
      </c>
      <c r="E1980" s="248">
        <f>'Resultaat 8'!L33</f>
        <v>0</v>
      </c>
      <c r="F1980" s="138" t="s">
        <v>0</v>
      </c>
      <c r="G1980" s="247">
        <f ca="1">VLOOKUP(C1980,Financiering!$AO$7:$AS$57,5,0)*E1980</f>
        <v>0</v>
      </c>
      <c r="H1980" s="249" t="str">
        <f t="shared" si="30"/>
        <v/>
      </c>
      <c r="I1980" s="136" t="str">
        <f>'Resultaat 8'!$B$2</f>
        <v>Resultaat 8</v>
      </c>
      <c r="J1980" s="138" t="str">
        <f>Deelnemersoverzicht!$C$6</f>
        <v>[wordt door RVO ingevuld]</v>
      </c>
      <c r="K1980" s="259">
        <f>Deelnemersoverzicht!$C$9</f>
        <v>0</v>
      </c>
    </row>
    <row r="1981" spans="1:11" x14ac:dyDescent="0.2">
      <c r="A1981" s="258">
        <f>'Resultaat 8'!B34</f>
        <v>0</v>
      </c>
      <c r="B1981" s="138" t="str">
        <f>IFERROR(VLOOKUP(C1981,Deelnemersoverzicht!$C$16:$G$66,6,0),"")</f>
        <v/>
      </c>
      <c r="C1981" s="138">
        <f>'Resultaat 8'!C34</f>
        <v>0</v>
      </c>
      <c r="D1981" s="247">
        <f>'Resultaat 8'!K34</f>
        <v>0</v>
      </c>
      <c r="E1981" s="248">
        <f>'Resultaat 8'!L34</f>
        <v>0</v>
      </c>
      <c r="F1981" s="138" t="s">
        <v>0</v>
      </c>
      <c r="G1981" s="247">
        <f ca="1">VLOOKUP(C1981,Financiering!$AO$7:$AS$57,5,0)*E1981</f>
        <v>0</v>
      </c>
      <c r="H1981" s="249" t="str">
        <f t="shared" si="30"/>
        <v/>
      </c>
      <c r="I1981" s="136" t="str">
        <f>'Resultaat 8'!$B$2</f>
        <v>Resultaat 8</v>
      </c>
      <c r="J1981" s="138" t="str">
        <f>Deelnemersoverzicht!$C$6</f>
        <v>[wordt door RVO ingevuld]</v>
      </c>
      <c r="K1981" s="259">
        <f>Deelnemersoverzicht!$C$9</f>
        <v>0</v>
      </c>
    </row>
    <row r="1982" spans="1:11" x14ac:dyDescent="0.2">
      <c r="A1982" s="258">
        <f>'Resultaat 8'!B35</f>
        <v>0</v>
      </c>
      <c r="B1982" s="138" t="str">
        <f>IFERROR(VLOOKUP(C1982,Deelnemersoverzicht!$C$16:$G$66,6,0),"")</f>
        <v/>
      </c>
      <c r="C1982" s="138">
        <f>'Resultaat 8'!C35</f>
        <v>0</v>
      </c>
      <c r="D1982" s="247">
        <f>'Resultaat 8'!K35</f>
        <v>0</v>
      </c>
      <c r="E1982" s="248">
        <f>'Resultaat 8'!L35</f>
        <v>0</v>
      </c>
      <c r="F1982" s="138" t="s">
        <v>0</v>
      </c>
      <c r="G1982" s="247">
        <f ca="1">VLOOKUP(C1982,Financiering!$AO$7:$AS$57,5,0)*E1982</f>
        <v>0</v>
      </c>
      <c r="H1982" s="249" t="str">
        <f t="shared" si="30"/>
        <v/>
      </c>
      <c r="I1982" s="136" t="str">
        <f>'Resultaat 8'!$B$2</f>
        <v>Resultaat 8</v>
      </c>
      <c r="J1982" s="138" t="str">
        <f>Deelnemersoverzicht!$C$6</f>
        <v>[wordt door RVO ingevuld]</v>
      </c>
      <c r="K1982" s="259">
        <f>Deelnemersoverzicht!$C$9</f>
        <v>0</v>
      </c>
    </row>
    <row r="1983" spans="1:11" x14ac:dyDescent="0.2">
      <c r="A1983" s="258">
        <f>'Resultaat 8'!B36</f>
        <v>0</v>
      </c>
      <c r="B1983" s="138" t="str">
        <f>IFERROR(VLOOKUP(C1983,Deelnemersoverzicht!$C$16:$G$66,6,0),"")</f>
        <v/>
      </c>
      <c r="C1983" s="138">
        <f>'Resultaat 8'!C36</f>
        <v>0</v>
      </c>
      <c r="D1983" s="247">
        <f>'Resultaat 8'!K36</f>
        <v>0</v>
      </c>
      <c r="E1983" s="248">
        <f>'Resultaat 8'!L36</f>
        <v>0</v>
      </c>
      <c r="F1983" s="138" t="s">
        <v>0</v>
      </c>
      <c r="G1983" s="247">
        <f ca="1">VLOOKUP(C1983,Financiering!$AO$7:$AS$57,5,0)*E1983</f>
        <v>0</v>
      </c>
      <c r="H1983" s="249" t="str">
        <f t="shared" si="30"/>
        <v/>
      </c>
      <c r="I1983" s="136" t="str">
        <f>'Resultaat 8'!$B$2</f>
        <v>Resultaat 8</v>
      </c>
      <c r="J1983" s="138" t="str">
        <f>Deelnemersoverzicht!$C$6</f>
        <v>[wordt door RVO ingevuld]</v>
      </c>
      <c r="K1983" s="259">
        <f>Deelnemersoverzicht!$C$9</f>
        <v>0</v>
      </c>
    </row>
    <row r="1984" spans="1:11" x14ac:dyDescent="0.2">
      <c r="A1984" s="258">
        <f>'Resultaat 8'!B37</f>
        <v>0</v>
      </c>
      <c r="B1984" s="138" t="str">
        <f>IFERROR(VLOOKUP(C1984,Deelnemersoverzicht!$C$16:$G$66,6,0),"")</f>
        <v/>
      </c>
      <c r="C1984" s="138">
        <f>'Resultaat 8'!C37</f>
        <v>0</v>
      </c>
      <c r="D1984" s="247">
        <f>'Resultaat 8'!K37</f>
        <v>0</v>
      </c>
      <c r="E1984" s="248">
        <f>'Resultaat 8'!L37</f>
        <v>0</v>
      </c>
      <c r="F1984" s="138" t="s">
        <v>0</v>
      </c>
      <c r="G1984" s="247">
        <f ca="1">VLOOKUP(C1984,Financiering!$AO$7:$AS$57,5,0)*E1984</f>
        <v>0</v>
      </c>
      <c r="H1984" s="249" t="str">
        <f t="shared" si="30"/>
        <v/>
      </c>
      <c r="I1984" s="136" t="str">
        <f>'Resultaat 8'!$B$2</f>
        <v>Resultaat 8</v>
      </c>
      <c r="J1984" s="138" t="str">
        <f>Deelnemersoverzicht!$C$6</f>
        <v>[wordt door RVO ingevuld]</v>
      </c>
      <c r="K1984" s="259">
        <f>Deelnemersoverzicht!$C$9</f>
        <v>0</v>
      </c>
    </row>
    <row r="1985" spans="1:11" x14ac:dyDescent="0.2">
      <c r="A1985" s="258">
        <f>'Resultaat 8'!B38</f>
        <v>0</v>
      </c>
      <c r="B1985" s="138" t="str">
        <f>IFERROR(VLOOKUP(C1985,Deelnemersoverzicht!$C$16:$G$66,6,0),"")</f>
        <v/>
      </c>
      <c r="C1985" s="138">
        <f>'Resultaat 8'!C38</f>
        <v>0</v>
      </c>
      <c r="D1985" s="247">
        <f>'Resultaat 8'!K38</f>
        <v>0</v>
      </c>
      <c r="E1985" s="248">
        <f>'Resultaat 8'!L38</f>
        <v>0</v>
      </c>
      <c r="F1985" s="138" t="s">
        <v>0</v>
      </c>
      <c r="G1985" s="247">
        <f ca="1">VLOOKUP(C1985,Financiering!$AO$7:$AS$57,5,0)*E1985</f>
        <v>0</v>
      </c>
      <c r="H1985" s="249" t="str">
        <f t="shared" si="30"/>
        <v/>
      </c>
      <c r="I1985" s="136" t="str">
        <f>'Resultaat 8'!$B$2</f>
        <v>Resultaat 8</v>
      </c>
      <c r="J1985" s="138" t="str">
        <f>Deelnemersoverzicht!$C$6</f>
        <v>[wordt door RVO ingevuld]</v>
      </c>
      <c r="K1985" s="259">
        <f>Deelnemersoverzicht!$C$9</f>
        <v>0</v>
      </c>
    </row>
    <row r="1986" spans="1:11" x14ac:dyDescent="0.2">
      <c r="A1986" s="258">
        <f>'Resultaat 8'!B39</f>
        <v>0</v>
      </c>
      <c r="B1986" s="138" t="str">
        <f>IFERROR(VLOOKUP(C1986,Deelnemersoverzicht!$C$16:$G$66,6,0),"")</f>
        <v/>
      </c>
      <c r="C1986" s="138">
        <f>'Resultaat 8'!C39</f>
        <v>0</v>
      </c>
      <c r="D1986" s="247">
        <f>'Resultaat 8'!K39</f>
        <v>0</v>
      </c>
      <c r="E1986" s="248">
        <f>'Resultaat 8'!L39</f>
        <v>0</v>
      </c>
      <c r="F1986" s="138" t="s">
        <v>0</v>
      </c>
      <c r="G1986" s="247">
        <f ca="1">VLOOKUP(C1986,Financiering!$AO$7:$AS$57,5,0)*E1986</f>
        <v>0</v>
      </c>
      <c r="H1986" s="249" t="str">
        <f t="shared" ref="H1986:H2049" si="31">IFERROR((HLOOKUP(D1986,$O$1:$R$52,VLOOKUP(C1986,$M$2:$R$52,2,0)+1,0)*E1986),"")</f>
        <v/>
      </c>
      <c r="I1986" s="136" t="str">
        <f>'Resultaat 8'!$B$2</f>
        <v>Resultaat 8</v>
      </c>
      <c r="J1986" s="138" t="str">
        <f>Deelnemersoverzicht!$C$6</f>
        <v>[wordt door RVO ingevuld]</v>
      </c>
      <c r="K1986" s="259">
        <f>Deelnemersoverzicht!$C$9</f>
        <v>0</v>
      </c>
    </row>
    <row r="1987" spans="1:11" x14ac:dyDescent="0.2">
      <c r="A1987" s="258">
        <f>'Resultaat 8'!B40</f>
        <v>0</v>
      </c>
      <c r="B1987" s="138" t="str">
        <f>IFERROR(VLOOKUP(C1987,Deelnemersoverzicht!$C$16:$G$66,6,0),"")</f>
        <v/>
      </c>
      <c r="C1987" s="138">
        <f>'Resultaat 8'!C40</f>
        <v>0</v>
      </c>
      <c r="D1987" s="247">
        <f>'Resultaat 8'!K40</f>
        <v>0</v>
      </c>
      <c r="E1987" s="248">
        <f>'Resultaat 8'!L40</f>
        <v>0</v>
      </c>
      <c r="F1987" s="138" t="s">
        <v>0</v>
      </c>
      <c r="G1987" s="247">
        <f ca="1">VLOOKUP(C1987,Financiering!$AO$7:$AS$57,5,0)*E1987</f>
        <v>0</v>
      </c>
      <c r="H1987" s="249" t="str">
        <f t="shared" si="31"/>
        <v/>
      </c>
      <c r="I1987" s="136" t="str">
        <f>'Resultaat 8'!$B$2</f>
        <v>Resultaat 8</v>
      </c>
      <c r="J1987" s="138" t="str">
        <f>Deelnemersoverzicht!$C$6</f>
        <v>[wordt door RVO ingevuld]</v>
      </c>
      <c r="K1987" s="259">
        <f>Deelnemersoverzicht!$C$9</f>
        <v>0</v>
      </c>
    </row>
    <row r="1988" spans="1:11" x14ac:dyDescent="0.2">
      <c r="A1988" s="258">
        <f>'Resultaat 8'!B41</f>
        <v>0</v>
      </c>
      <c r="B1988" s="138" t="str">
        <f>IFERROR(VLOOKUP(C1988,Deelnemersoverzicht!$C$16:$G$66,6,0),"")</f>
        <v/>
      </c>
      <c r="C1988" s="138">
        <f>'Resultaat 8'!C41</f>
        <v>0</v>
      </c>
      <c r="D1988" s="247">
        <f>'Resultaat 8'!K41</f>
        <v>0</v>
      </c>
      <c r="E1988" s="248">
        <f>'Resultaat 8'!L41</f>
        <v>0</v>
      </c>
      <c r="F1988" s="138" t="s">
        <v>0</v>
      </c>
      <c r="G1988" s="247">
        <f ca="1">VLOOKUP(C1988,Financiering!$AO$7:$AS$57,5,0)*E1988</f>
        <v>0</v>
      </c>
      <c r="H1988" s="249" t="str">
        <f t="shared" si="31"/>
        <v/>
      </c>
      <c r="I1988" s="136" t="str">
        <f>'Resultaat 8'!$B$2</f>
        <v>Resultaat 8</v>
      </c>
      <c r="J1988" s="138" t="str">
        <f>Deelnemersoverzicht!$C$6</f>
        <v>[wordt door RVO ingevuld]</v>
      </c>
      <c r="K1988" s="259">
        <f>Deelnemersoverzicht!$C$9</f>
        <v>0</v>
      </c>
    </row>
    <row r="1989" spans="1:11" x14ac:dyDescent="0.2">
      <c r="A1989" s="258">
        <f>'Resultaat 8'!B42</f>
        <v>0</v>
      </c>
      <c r="B1989" s="138" t="str">
        <f>IFERROR(VLOOKUP(C1989,Deelnemersoverzicht!$C$16:$G$66,6,0),"")</f>
        <v/>
      </c>
      <c r="C1989" s="138">
        <f>'Resultaat 8'!C42</f>
        <v>0</v>
      </c>
      <c r="D1989" s="247">
        <f>'Resultaat 8'!K42</f>
        <v>0</v>
      </c>
      <c r="E1989" s="248">
        <f>'Resultaat 8'!L42</f>
        <v>0</v>
      </c>
      <c r="F1989" s="138" t="s">
        <v>0</v>
      </c>
      <c r="G1989" s="247">
        <f ca="1">VLOOKUP(C1989,Financiering!$AO$7:$AS$57,5,0)*E1989</f>
        <v>0</v>
      </c>
      <c r="H1989" s="249" t="str">
        <f t="shared" si="31"/>
        <v/>
      </c>
      <c r="I1989" s="136" t="str">
        <f>'Resultaat 8'!$B$2</f>
        <v>Resultaat 8</v>
      </c>
      <c r="J1989" s="138" t="str">
        <f>Deelnemersoverzicht!$C$6</f>
        <v>[wordt door RVO ingevuld]</v>
      </c>
      <c r="K1989" s="259">
        <f>Deelnemersoverzicht!$C$9</f>
        <v>0</v>
      </c>
    </row>
    <row r="1990" spans="1:11" x14ac:dyDescent="0.2">
      <c r="A1990" s="258">
        <f>'Resultaat 8'!B43</f>
        <v>0</v>
      </c>
      <c r="B1990" s="138" t="str">
        <f>IFERROR(VLOOKUP(C1990,Deelnemersoverzicht!$C$16:$G$66,6,0),"")</f>
        <v/>
      </c>
      <c r="C1990" s="138">
        <f>'Resultaat 8'!C43</f>
        <v>0</v>
      </c>
      <c r="D1990" s="247">
        <f>'Resultaat 8'!K43</f>
        <v>0</v>
      </c>
      <c r="E1990" s="248">
        <f>'Resultaat 8'!L43</f>
        <v>0</v>
      </c>
      <c r="F1990" s="138" t="s">
        <v>0</v>
      </c>
      <c r="G1990" s="247">
        <f ca="1">VLOOKUP(C1990,Financiering!$AO$7:$AS$57,5,0)*E1990</f>
        <v>0</v>
      </c>
      <c r="H1990" s="249" t="str">
        <f t="shared" si="31"/>
        <v/>
      </c>
      <c r="I1990" s="136" t="str">
        <f>'Resultaat 8'!$B$2</f>
        <v>Resultaat 8</v>
      </c>
      <c r="J1990" s="138" t="str">
        <f>Deelnemersoverzicht!$C$6</f>
        <v>[wordt door RVO ingevuld]</v>
      </c>
      <c r="K1990" s="259">
        <f>Deelnemersoverzicht!$C$9</f>
        <v>0</v>
      </c>
    </row>
    <row r="1991" spans="1:11" x14ac:dyDescent="0.2">
      <c r="A1991" s="258">
        <f>'Resultaat 8'!B44</f>
        <v>0</v>
      </c>
      <c r="B1991" s="138" t="str">
        <f>IFERROR(VLOOKUP(C1991,Deelnemersoverzicht!$C$16:$G$66,6,0),"")</f>
        <v/>
      </c>
      <c r="C1991" s="138">
        <f>'Resultaat 8'!C44</f>
        <v>0</v>
      </c>
      <c r="D1991" s="247">
        <f>'Resultaat 8'!K44</f>
        <v>0</v>
      </c>
      <c r="E1991" s="248">
        <f>'Resultaat 8'!L44</f>
        <v>0</v>
      </c>
      <c r="F1991" s="138" t="s">
        <v>0</v>
      </c>
      <c r="G1991" s="247">
        <f ca="1">VLOOKUP(C1991,Financiering!$AO$7:$AS$57,5,0)*E1991</f>
        <v>0</v>
      </c>
      <c r="H1991" s="249" t="str">
        <f t="shared" si="31"/>
        <v/>
      </c>
      <c r="I1991" s="136" t="str">
        <f>'Resultaat 8'!$B$2</f>
        <v>Resultaat 8</v>
      </c>
      <c r="J1991" s="138" t="str">
        <f>Deelnemersoverzicht!$C$6</f>
        <v>[wordt door RVO ingevuld]</v>
      </c>
      <c r="K1991" s="259">
        <f>Deelnemersoverzicht!$C$9</f>
        <v>0</v>
      </c>
    </row>
    <row r="1992" spans="1:11" x14ac:dyDescent="0.2">
      <c r="A1992" s="258">
        <f>'Resultaat 8'!B45</f>
        <v>0</v>
      </c>
      <c r="B1992" s="138" t="str">
        <f>IFERROR(VLOOKUP(C1992,Deelnemersoverzicht!$C$16:$G$66,6,0),"")</f>
        <v/>
      </c>
      <c r="C1992" s="138">
        <f>'Resultaat 8'!C45</f>
        <v>0</v>
      </c>
      <c r="D1992" s="247">
        <f>'Resultaat 8'!K45</f>
        <v>0</v>
      </c>
      <c r="E1992" s="248">
        <f>'Resultaat 8'!L45</f>
        <v>0</v>
      </c>
      <c r="F1992" s="138" t="s">
        <v>0</v>
      </c>
      <c r="G1992" s="247">
        <f ca="1">VLOOKUP(C1992,Financiering!$AO$7:$AS$57,5,0)*E1992</f>
        <v>0</v>
      </c>
      <c r="H1992" s="249" t="str">
        <f t="shared" si="31"/>
        <v/>
      </c>
      <c r="I1992" s="136" t="str">
        <f>'Resultaat 8'!$B$2</f>
        <v>Resultaat 8</v>
      </c>
      <c r="J1992" s="138" t="str">
        <f>Deelnemersoverzicht!$C$6</f>
        <v>[wordt door RVO ingevuld]</v>
      </c>
      <c r="K1992" s="259">
        <f>Deelnemersoverzicht!$C$9</f>
        <v>0</v>
      </c>
    </row>
    <row r="1993" spans="1:11" x14ac:dyDescent="0.2">
      <c r="A1993" s="258">
        <f>'Resultaat 8'!B46</f>
        <v>0</v>
      </c>
      <c r="B1993" s="138" t="str">
        <f>IFERROR(VLOOKUP(C1993,Deelnemersoverzicht!$C$16:$G$66,6,0),"")</f>
        <v/>
      </c>
      <c r="C1993" s="138">
        <f>'Resultaat 8'!C46</f>
        <v>0</v>
      </c>
      <c r="D1993" s="247">
        <f>'Resultaat 8'!K46</f>
        <v>0</v>
      </c>
      <c r="E1993" s="248">
        <f>'Resultaat 8'!L46</f>
        <v>0</v>
      </c>
      <c r="F1993" s="138" t="s">
        <v>0</v>
      </c>
      <c r="G1993" s="247">
        <f ca="1">VLOOKUP(C1993,Financiering!$AO$7:$AS$57,5,0)*E1993</f>
        <v>0</v>
      </c>
      <c r="H1993" s="249" t="str">
        <f t="shared" si="31"/>
        <v/>
      </c>
      <c r="I1993" s="136" t="str">
        <f>'Resultaat 8'!$B$2</f>
        <v>Resultaat 8</v>
      </c>
      <c r="J1993" s="138" t="str">
        <f>Deelnemersoverzicht!$C$6</f>
        <v>[wordt door RVO ingevuld]</v>
      </c>
      <c r="K1993" s="259">
        <f>Deelnemersoverzicht!$C$9</f>
        <v>0</v>
      </c>
    </row>
    <row r="1994" spans="1:11" x14ac:dyDescent="0.2">
      <c r="A1994" s="258">
        <f>'Resultaat 8'!B47</f>
        <v>0</v>
      </c>
      <c r="B1994" s="138" t="str">
        <f>IFERROR(VLOOKUP(C1994,Deelnemersoverzicht!$C$16:$G$66,6,0),"")</f>
        <v/>
      </c>
      <c r="C1994" s="138">
        <f>'Resultaat 8'!C47</f>
        <v>0</v>
      </c>
      <c r="D1994" s="247">
        <f>'Resultaat 8'!K47</f>
        <v>0</v>
      </c>
      <c r="E1994" s="248">
        <f>'Resultaat 8'!L47</f>
        <v>0</v>
      </c>
      <c r="F1994" s="138" t="s">
        <v>0</v>
      </c>
      <c r="G1994" s="247">
        <f ca="1">VLOOKUP(C1994,Financiering!$AO$7:$AS$57,5,0)*E1994</f>
        <v>0</v>
      </c>
      <c r="H1994" s="249" t="str">
        <f t="shared" si="31"/>
        <v/>
      </c>
      <c r="I1994" s="136" t="str">
        <f>'Resultaat 8'!$B$2</f>
        <v>Resultaat 8</v>
      </c>
      <c r="J1994" s="138" t="str">
        <f>Deelnemersoverzicht!$C$6</f>
        <v>[wordt door RVO ingevuld]</v>
      </c>
      <c r="K1994" s="259">
        <f>Deelnemersoverzicht!$C$9</f>
        <v>0</v>
      </c>
    </row>
    <row r="1995" spans="1:11" x14ac:dyDescent="0.2">
      <c r="A1995" s="258">
        <f>'Resultaat 8'!B48</f>
        <v>0</v>
      </c>
      <c r="B1995" s="138" t="str">
        <f>IFERROR(VLOOKUP(C1995,Deelnemersoverzicht!$C$16:$G$66,6,0),"")</f>
        <v/>
      </c>
      <c r="C1995" s="138">
        <f>'Resultaat 8'!C48</f>
        <v>0</v>
      </c>
      <c r="D1995" s="247">
        <f>'Resultaat 8'!K48</f>
        <v>0</v>
      </c>
      <c r="E1995" s="248">
        <f>'Resultaat 8'!L48</f>
        <v>0</v>
      </c>
      <c r="F1995" s="138" t="s">
        <v>0</v>
      </c>
      <c r="G1995" s="247">
        <f ca="1">VLOOKUP(C1995,Financiering!$AO$7:$AS$57,5,0)*E1995</f>
        <v>0</v>
      </c>
      <c r="H1995" s="249" t="str">
        <f t="shared" si="31"/>
        <v/>
      </c>
      <c r="I1995" s="136" t="str">
        <f>'Resultaat 8'!$B$2</f>
        <v>Resultaat 8</v>
      </c>
      <c r="J1995" s="138" t="str">
        <f>Deelnemersoverzicht!$C$6</f>
        <v>[wordt door RVO ingevuld]</v>
      </c>
      <c r="K1995" s="259">
        <f>Deelnemersoverzicht!$C$9</f>
        <v>0</v>
      </c>
    </row>
    <row r="1996" spans="1:11" x14ac:dyDescent="0.2">
      <c r="A1996" s="258">
        <f>'Resultaat 8'!B49</f>
        <v>0</v>
      </c>
      <c r="B1996" s="138" t="str">
        <f>IFERROR(VLOOKUP(C1996,Deelnemersoverzicht!$C$16:$G$66,6,0),"")</f>
        <v/>
      </c>
      <c r="C1996" s="138">
        <f>'Resultaat 8'!C49</f>
        <v>0</v>
      </c>
      <c r="D1996" s="247">
        <f>'Resultaat 8'!K49</f>
        <v>0</v>
      </c>
      <c r="E1996" s="248">
        <f>'Resultaat 8'!L49</f>
        <v>0</v>
      </c>
      <c r="F1996" s="138" t="s">
        <v>0</v>
      </c>
      <c r="G1996" s="247">
        <f ca="1">VLOOKUP(C1996,Financiering!$AO$7:$AS$57,5,0)*E1996</f>
        <v>0</v>
      </c>
      <c r="H1996" s="249" t="str">
        <f t="shared" si="31"/>
        <v/>
      </c>
      <c r="I1996" s="136" t="str">
        <f>'Resultaat 8'!$B$2</f>
        <v>Resultaat 8</v>
      </c>
      <c r="J1996" s="138" t="str">
        <f>Deelnemersoverzicht!$C$6</f>
        <v>[wordt door RVO ingevuld]</v>
      </c>
      <c r="K1996" s="259">
        <f>Deelnemersoverzicht!$C$9</f>
        <v>0</v>
      </c>
    </row>
    <row r="1997" spans="1:11" x14ac:dyDescent="0.2">
      <c r="A1997" s="258">
        <f>'Resultaat 8'!B50</f>
        <v>0</v>
      </c>
      <c r="B1997" s="138" t="str">
        <f>IFERROR(VLOOKUP(C1997,Deelnemersoverzicht!$C$16:$G$66,6,0),"")</f>
        <v/>
      </c>
      <c r="C1997" s="138">
        <f>'Resultaat 8'!C50</f>
        <v>0</v>
      </c>
      <c r="D1997" s="247">
        <f>'Resultaat 8'!K50</f>
        <v>0</v>
      </c>
      <c r="E1997" s="248">
        <f>'Resultaat 8'!L50</f>
        <v>0</v>
      </c>
      <c r="F1997" s="138" t="s">
        <v>0</v>
      </c>
      <c r="G1997" s="247">
        <f ca="1">VLOOKUP(C1997,Financiering!$AO$7:$AS$57,5,0)*E1997</f>
        <v>0</v>
      </c>
      <c r="H1997" s="249" t="str">
        <f t="shared" si="31"/>
        <v/>
      </c>
      <c r="I1997" s="136" t="str">
        <f>'Resultaat 8'!$B$2</f>
        <v>Resultaat 8</v>
      </c>
      <c r="J1997" s="138" t="str">
        <f>Deelnemersoverzicht!$C$6</f>
        <v>[wordt door RVO ingevuld]</v>
      </c>
      <c r="K1997" s="259">
        <f>Deelnemersoverzicht!$C$9</f>
        <v>0</v>
      </c>
    </row>
    <row r="1998" spans="1:11" x14ac:dyDescent="0.2">
      <c r="A1998" s="258">
        <f>'Resultaat 8'!B51</f>
        <v>0</v>
      </c>
      <c r="B1998" s="138" t="str">
        <f>IFERROR(VLOOKUP(C1998,Deelnemersoverzicht!$C$16:$G$66,6,0),"")</f>
        <v/>
      </c>
      <c r="C1998" s="138">
        <f>'Resultaat 8'!C51</f>
        <v>0</v>
      </c>
      <c r="D1998" s="247">
        <f>'Resultaat 8'!K51</f>
        <v>0</v>
      </c>
      <c r="E1998" s="248">
        <f>'Resultaat 8'!L51</f>
        <v>0</v>
      </c>
      <c r="F1998" s="138" t="s">
        <v>0</v>
      </c>
      <c r="G1998" s="247">
        <f ca="1">VLOOKUP(C1998,Financiering!$AO$7:$AS$57,5,0)*E1998</f>
        <v>0</v>
      </c>
      <c r="H1998" s="249" t="str">
        <f t="shared" si="31"/>
        <v/>
      </c>
      <c r="I1998" s="136" t="str">
        <f>'Resultaat 8'!$B$2</f>
        <v>Resultaat 8</v>
      </c>
      <c r="J1998" s="138" t="str">
        <f>Deelnemersoverzicht!$C$6</f>
        <v>[wordt door RVO ingevuld]</v>
      </c>
      <c r="K1998" s="259">
        <f>Deelnemersoverzicht!$C$9</f>
        <v>0</v>
      </c>
    </row>
    <row r="1999" spans="1:11" x14ac:dyDescent="0.2">
      <c r="A1999" s="258">
        <f>'Resultaat 8'!B52</f>
        <v>0</v>
      </c>
      <c r="B1999" s="138" t="str">
        <f>IFERROR(VLOOKUP(C1999,Deelnemersoverzicht!$C$16:$G$66,6,0),"")</f>
        <v/>
      </c>
      <c r="C1999" s="138">
        <f>'Resultaat 8'!C52</f>
        <v>0</v>
      </c>
      <c r="D1999" s="247">
        <f>'Resultaat 8'!K52</f>
        <v>0</v>
      </c>
      <c r="E1999" s="248">
        <f>'Resultaat 8'!L52</f>
        <v>0</v>
      </c>
      <c r="F1999" s="138" t="s">
        <v>0</v>
      </c>
      <c r="G1999" s="247">
        <f ca="1">VLOOKUP(C1999,Financiering!$AO$7:$AS$57,5,0)*E1999</f>
        <v>0</v>
      </c>
      <c r="H1999" s="249" t="str">
        <f t="shared" si="31"/>
        <v/>
      </c>
      <c r="I1999" s="136" t="str">
        <f>'Resultaat 8'!$B$2</f>
        <v>Resultaat 8</v>
      </c>
      <c r="J1999" s="138" t="str">
        <f>Deelnemersoverzicht!$C$6</f>
        <v>[wordt door RVO ingevuld]</v>
      </c>
      <c r="K1999" s="259">
        <f>Deelnemersoverzicht!$C$9</f>
        <v>0</v>
      </c>
    </row>
    <row r="2000" spans="1:11" x14ac:dyDescent="0.2">
      <c r="A2000" s="258">
        <f>'Resultaat 8'!B53</f>
        <v>0</v>
      </c>
      <c r="B2000" s="138" t="str">
        <f>IFERROR(VLOOKUP(C2000,Deelnemersoverzicht!$C$16:$G$66,6,0),"")</f>
        <v/>
      </c>
      <c r="C2000" s="138">
        <f>'Resultaat 8'!C53</f>
        <v>0</v>
      </c>
      <c r="D2000" s="247">
        <f>'Resultaat 8'!K53</f>
        <v>0</v>
      </c>
      <c r="E2000" s="248">
        <f>'Resultaat 8'!L53</f>
        <v>0</v>
      </c>
      <c r="F2000" s="138" t="s">
        <v>0</v>
      </c>
      <c r="G2000" s="247">
        <f ca="1">VLOOKUP(C2000,Financiering!$AO$7:$AS$57,5,0)*E2000</f>
        <v>0</v>
      </c>
      <c r="H2000" s="249" t="str">
        <f t="shared" si="31"/>
        <v/>
      </c>
      <c r="I2000" s="136" t="str">
        <f>'Resultaat 8'!$B$2</f>
        <v>Resultaat 8</v>
      </c>
      <c r="J2000" s="138" t="str">
        <f>Deelnemersoverzicht!$C$6</f>
        <v>[wordt door RVO ingevuld]</v>
      </c>
      <c r="K2000" s="259">
        <f>Deelnemersoverzicht!$C$9</f>
        <v>0</v>
      </c>
    </row>
    <row r="2001" spans="1:11" x14ac:dyDescent="0.2">
      <c r="A2001" s="258">
        <f>'Resultaat 8'!B54</f>
        <v>0</v>
      </c>
      <c r="B2001" s="138" t="str">
        <f>IFERROR(VLOOKUP(C2001,Deelnemersoverzicht!$C$16:$G$66,6,0),"")</f>
        <v/>
      </c>
      <c r="C2001" s="138">
        <f>'Resultaat 8'!C54</f>
        <v>0</v>
      </c>
      <c r="D2001" s="247">
        <f>'Resultaat 8'!K54</f>
        <v>0</v>
      </c>
      <c r="E2001" s="248">
        <f>'Resultaat 8'!L54</f>
        <v>0</v>
      </c>
      <c r="F2001" s="138" t="s">
        <v>0</v>
      </c>
      <c r="G2001" s="247">
        <f ca="1">VLOOKUP(C2001,Financiering!$AO$7:$AS$57,5,0)*E2001</f>
        <v>0</v>
      </c>
      <c r="H2001" s="249" t="str">
        <f t="shared" si="31"/>
        <v/>
      </c>
      <c r="I2001" s="136" t="str">
        <f>'Resultaat 8'!$B$2</f>
        <v>Resultaat 8</v>
      </c>
      <c r="J2001" s="138" t="str">
        <f>Deelnemersoverzicht!$C$6</f>
        <v>[wordt door RVO ingevuld]</v>
      </c>
      <c r="K2001" s="259">
        <f>Deelnemersoverzicht!$C$9</f>
        <v>0</v>
      </c>
    </row>
    <row r="2002" spans="1:11" x14ac:dyDescent="0.2">
      <c r="A2002" s="258">
        <f>'Resultaat 8'!B55</f>
        <v>0</v>
      </c>
      <c r="B2002" s="138" t="str">
        <f>IFERROR(VLOOKUP(C2002,Deelnemersoverzicht!$C$16:$G$66,6,0),"")</f>
        <v/>
      </c>
      <c r="C2002" s="138">
        <f>'Resultaat 8'!C55</f>
        <v>0</v>
      </c>
      <c r="D2002" s="247">
        <f>'Resultaat 8'!K55</f>
        <v>0</v>
      </c>
      <c r="E2002" s="248">
        <f>'Resultaat 8'!L55</f>
        <v>0</v>
      </c>
      <c r="F2002" s="138" t="s">
        <v>0</v>
      </c>
      <c r="G2002" s="247">
        <f ca="1">VLOOKUP(C2002,Financiering!$AO$7:$AS$57,5,0)*E2002</f>
        <v>0</v>
      </c>
      <c r="H2002" s="249" t="str">
        <f t="shared" si="31"/>
        <v/>
      </c>
      <c r="I2002" s="136" t="str">
        <f>'Resultaat 8'!$B$2</f>
        <v>Resultaat 8</v>
      </c>
      <c r="J2002" s="138" t="str">
        <f>Deelnemersoverzicht!$C$6</f>
        <v>[wordt door RVO ingevuld]</v>
      </c>
      <c r="K2002" s="259">
        <f>Deelnemersoverzicht!$C$9</f>
        <v>0</v>
      </c>
    </row>
    <row r="2003" spans="1:11" x14ac:dyDescent="0.2">
      <c r="A2003" s="258">
        <f>'Resultaat 8'!B56</f>
        <v>0</v>
      </c>
      <c r="B2003" s="138" t="str">
        <f>IFERROR(VLOOKUP(C2003,Deelnemersoverzicht!$C$16:$G$66,6,0),"")</f>
        <v/>
      </c>
      <c r="C2003" s="138">
        <f>'Resultaat 8'!C56</f>
        <v>0</v>
      </c>
      <c r="D2003" s="247">
        <f>'Resultaat 8'!K56</f>
        <v>0</v>
      </c>
      <c r="E2003" s="248">
        <f>'Resultaat 8'!L56</f>
        <v>0</v>
      </c>
      <c r="F2003" s="138" t="s">
        <v>0</v>
      </c>
      <c r="G2003" s="247">
        <f ca="1">VLOOKUP(C2003,Financiering!$AO$7:$AS$57,5,0)*E2003</f>
        <v>0</v>
      </c>
      <c r="H2003" s="249" t="str">
        <f t="shared" si="31"/>
        <v/>
      </c>
      <c r="I2003" s="136" t="str">
        <f>'Resultaat 8'!$B$2</f>
        <v>Resultaat 8</v>
      </c>
      <c r="J2003" s="138" t="str">
        <f>Deelnemersoverzicht!$C$6</f>
        <v>[wordt door RVO ingevuld]</v>
      </c>
      <c r="K2003" s="259">
        <f>Deelnemersoverzicht!$C$9</f>
        <v>0</v>
      </c>
    </row>
    <row r="2004" spans="1:11" x14ac:dyDescent="0.2">
      <c r="A2004" s="258">
        <f>'Resultaat 8'!B57</f>
        <v>0</v>
      </c>
      <c r="B2004" s="138" t="str">
        <f>IFERROR(VLOOKUP(C2004,Deelnemersoverzicht!$C$16:$G$66,6,0),"")</f>
        <v/>
      </c>
      <c r="C2004" s="138">
        <f>'Resultaat 8'!C57</f>
        <v>0</v>
      </c>
      <c r="D2004" s="247">
        <f>'Resultaat 8'!K57</f>
        <v>0</v>
      </c>
      <c r="E2004" s="248">
        <f>'Resultaat 8'!L57</f>
        <v>0</v>
      </c>
      <c r="F2004" s="138" t="s">
        <v>0</v>
      </c>
      <c r="G2004" s="247">
        <f ca="1">VLOOKUP(C2004,Financiering!$AO$7:$AS$57,5,0)*E2004</f>
        <v>0</v>
      </c>
      <c r="H2004" s="249" t="str">
        <f t="shared" si="31"/>
        <v/>
      </c>
      <c r="I2004" s="136" t="str">
        <f>'Resultaat 8'!$B$2</f>
        <v>Resultaat 8</v>
      </c>
      <c r="J2004" s="138" t="str">
        <f>Deelnemersoverzicht!$C$6</f>
        <v>[wordt door RVO ingevuld]</v>
      </c>
      <c r="K2004" s="259">
        <f>Deelnemersoverzicht!$C$9</f>
        <v>0</v>
      </c>
    </row>
    <row r="2005" spans="1:11" x14ac:dyDescent="0.2">
      <c r="A2005" s="258">
        <f>'Resultaat 8'!B58</f>
        <v>0</v>
      </c>
      <c r="B2005" s="138" t="str">
        <f>IFERROR(VLOOKUP(C2005,Deelnemersoverzicht!$C$16:$G$66,6,0),"")</f>
        <v/>
      </c>
      <c r="C2005" s="138">
        <f>'Resultaat 8'!C58</f>
        <v>0</v>
      </c>
      <c r="D2005" s="247">
        <f>'Resultaat 8'!K58</f>
        <v>0</v>
      </c>
      <c r="E2005" s="248">
        <f>'Resultaat 8'!L58</f>
        <v>0</v>
      </c>
      <c r="F2005" s="138" t="s">
        <v>0</v>
      </c>
      <c r="G2005" s="247">
        <f ca="1">VLOOKUP(C2005,Financiering!$AO$7:$AS$57,5,0)*E2005</f>
        <v>0</v>
      </c>
      <c r="H2005" s="249" t="str">
        <f t="shared" si="31"/>
        <v/>
      </c>
      <c r="I2005" s="136" t="str">
        <f>'Resultaat 8'!$B$2</f>
        <v>Resultaat 8</v>
      </c>
      <c r="J2005" s="138" t="str">
        <f>Deelnemersoverzicht!$C$6</f>
        <v>[wordt door RVO ingevuld]</v>
      </c>
      <c r="K2005" s="259">
        <f>Deelnemersoverzicht!$C$9</f>
        <v>0</v>
      </c>
    </row>
    <row r="2006" spans="1:11" x14ac:dyDescent="0.2">
      <c r="A2006" s="258">
        <f>'Resultaat 8'!B59</f>
        <v>0</v>
      </c>
      <c r="B2006" s="138" t="str">
        <f>IFERROR(VLOOKUP(C2006,Deelnemersoverzicht!$C$16:$G$66,6,0),"")</f>
        <v/>
      </c>
      <c r="C2006" s="138">
        <f>'Resultaat 8'!C59</f>
        <v>0</v>
      </c>
      <c r="D2006" s="247">
        <f>'Resultaat 8'!K59</f>
        <v>0</v>
      </c>
      <c r="E2006" s="248">
        <f>'Resultaat 8'!L59</f>
        <v>0</v>
      </c>
      <c r="F2006" s="138" t="s">
        <v>0</v>
      </c>
      <c r="G2006" s="247">
        <f ca="1">VLOOKUP(C2006,Financiering!$AO$7:$AS$57,5,0)*E2006</f>
        <v>0</v>
      </c>
      <c r="H2006" s="249" t="str">
        <f t="shared" si="31"/>
        <v/>
      </c>
      <c r="I2006" s="136" t="str">
        <f>'Resultaat 8'!$B$2</f>
        <v>Resultaat 8</v>
      </c>
      <c r="J2006" s="138" t="str">
        <f>Deelnemersoverzicht!$C$6</f>
        <v>[wordt door RVO ingevuld]</v>
      </c>
      <c r="K2006" s="259">
        <f>Deelnemersoverzicht!$C$9</f>
        <v>0</v>
      </c>
    </row>
    <row r="2007" spans="1:11" x14ac:dyDescent="0.2">
      <c r="A2007" s="258">
        <f>'Resultaat 8'!B60</f>
        <v>0</v>
      </c>
      <c r="B2007" s="138" t="str">
        <f>IFERROR(VLOOKUP(C2007,Deelnemersoverzicht!$C$16:$G$66,6,0),"")</f>
        <v/>
      </c>
      <c r="C2007" s="138">
        <f>'Resultaat 8'!C60</f>
        <v>0</v>
      </c>
      <c r="D2007" s="247">
        <f>'Resultaat 8'!K60</f>
        <v>0</v>
      </c>
      <c r="E2007" s="248">
        <f>'Resultaat 8'!L60</f>
        <v>0</v>
      </c>
      <c r="F2007" s="138" t="s">
        <v>0</v>
      </c>
      <c r="G2007" s="247">
        <f ca="1">VLOOKUP(C2007,Financiering!$AO$7:$AS$57,5,0)*E2007</f>
        <v>0</v>
      </c>
      <c r="H2007" s="249" t="str">
        <f t="shared" si="31"/>
        <v/>
      </c>
      <c r="I2007" s="136" t="str">
        <f>'Resultaat 8'!$B$2</f>
        <v>Resultaat 8</v>
      </c>
      <c r="J2007" s="138" t="str">
        <f>Deelnemersoverzicht!$C$6</f>
        <v>[wordt door RVO ingevuld]</v>
      </c>
      <c r="K2007" s="259">
        <f>Deelnemersoverzicht!$C$9</f>
        <v>0</v>
      </c>
    </row>
    <row r="2008" spans="1:11" x14ac:dyDescent="0.2">
      <c r="A2008" s="258">
        <f>'Resultaat 8'!B61</f>
        <v>0</v>
      </c>
      <c r="B2008" s="138" t="str">
        <f>IFERROR(VLOOKUP(C2008,Deelnemersoverzicht!$C$16:$G$66,6,0),"")</f>
        <v/>
      </c>
      <c r="C2008" s="138">
        <f>'Resultaat 8'!C61</f>
        <v>0</v>
      </c>
      <c r="D2008" s="247">
        <f>'Resultaat 8'!K61</f>
        <v>0</v>
      </c>
      <c r="E2008" s="248">
        <f>'Resultaat 8'!L61</f>
        <v>0</v>
      </c>
      <c r="F2008" s="138" t="s">
        <v>0</v>
      </c>
      <c r="G2008" s="247">
        <f ca="1">VLOOKUP(C2008,Financiering!$AO$7:$AS$57,5,0)*E2008</f>
        <v>0</v>
      </c>
      <c r="H2008" s="249" t="str">
        <f t="shared" si="31"/>
        <v/>
      </c>
      <c r="I2008" s="136" t="str">
        <f>'Resultaat 8'!$B$2</f>
        <v>Resultaat 8</v>
      </c>
      <c r="J2008" s="138" t="str">
        <f>Deelnemersoverzicht!$C$6</f>
        <v>[wordt door RVO ingevuld]</v>
      </c>
      <c r="K2008" s="259">
        <f>Deelnemersoverzicht!$C$9</f>
        <v>0</v>
      </c>
    </row>
    <row r="2009" spans="1:11" x14ac:dyDescent="0.2">
      <c r="A2009" s="258">
        <f>'Resultaat 8'!B62</f>
        <v>0</v>
      </c>
      <c r="B2009" s="138" t="str">
        <f>IFERROR(VLOOKUP(C2009,Deelnemersoverzicht!$C$16:$G$66,6,0),"")</f>
        <v/>
      </c>
      <c r="C2009" s="138">
        <f>'Resultaat 8'!C62</f>
        <v>0</v>
      </c>
      <c r="D2009" s="247">
        <f>'Resultaat 8'!K62</f>
        <v>0</v>
      </c>
      <c r="E2009" s="248">
        <f>'Resultaat 8'!L62</f>
        <v>0</v>
      </c>
      <c r="F2009" s="138" t="s">
        <v>0</v>
      </c>
      <c r="G2009" s="247">
        <f ca="1">VLOOKUP(C2009,Financiering!$AO$7:$AS$57,5,0)*E2009</f>
        <v>0</v>
      </c>
      <c r="H2009" s="249" t="str">
        <f t="shared" si="31"/>
        <v/>
      </c>
      <c r="I2009" s="136" t="str">
        <f>'Resultaat 8'!$B$2</f>
        <v>Resultaat 8</v>
      </c>
      <c r="J2009" s="138" t="str">
        <f>Deelnemersoverzicht!$C$6</f>
        <v>[wordt door RVO ingevuld]</v>
      </c>
      <c r="K2009" s="259">
        <f>Deelnemersoverzicht!$C$9</f>
        <v>0</v>
      </c>
    </row>
    <row r="2010" spans="1:11" x14ac:dyDescent="0.2">
      <c r="A2010" s="258">
        <f>'Resultaat 8'!B63</f>
        <v>0</v>
      </c>
      <c r="B2010" s="138" t="str">
        <f>IFERROR(VLOOKUP(C2010,Deelnemersoverzicht!$C$16:$G$66,6,0),"")</f>
        <v/>
      </c>
      <c r="C2010" s="138">
        <f>'Resultaat 8'!C63</f>
        <v>0</v>
      </c>
      <c r="D2010" s="247">
        <f>'Resultaat 8'!K63</f>
        <v>0</v>
      </c>
      <c r="E2010" s="248">
        <f>'Resultaat 8'!L63</f>
        <v>0</v>
      </c>
      <c r="F2010" s="138" t="s">
        <v>0</v>
      </c>
      <c r="G2010" s="247">
        <f ca="1">VLOOKUP(C2010,Financiering!$AO$7:$AS$57,5,0)*E2010</f>
        <v>0</v>
      </c>
      <c r="H2010" s="249" t="str">
        <f t="shared" si="31"/>
        <v/>
      </c>
      <c r="I2010" s="136" t="str">
        <f>'Resultaat 8'!$B$2</f>
        <v>Resultaat 8</v>
      </c>
      <c r="J2010" s="138" t="str">
        <f>Deelnemersoverzicht!$C$6</f>
        <v>[wordt door RVO ingevuld]</v>
      </c>
      <c r="K2010" s="259">
        <f>Deelnemersoverzicht!$C$9</f>
        <v>0</v>
      </c>
    </row>
    <row r="2011" spans="1:11" x14ac:dyDescent="0.2">
      <c r="A2011" s="258">
        <f>'Resultaat 8'!B64</f>
        <v>0</v>
      </c>
      <c r="B2011" s="138" t="str">
        <f>IFERROR(VLOOKUP(C2011,Deelnemersoverzicht!$C$16:$G$66,6,0),"")</f>
        <v/>
      </c>
      <c r="C2011" s="138">
        <f>'Resultaat 8'!C64</f>
        <v>0</v>
      </c>
      <c r="D2011" s="247">
        <f>'Resultaat 8'!K64</f>
        <v>0</v>
      </c>
      <c r="E2011" s="248">
        <f>'Resultaat 8'!L64</f>
        <v>0</v>
      </c>
      <c r="F2011" s="138" t="s">
        <v>0</v>
      </c>
      <c r="G2011" s="247">
        <f ca="1">VLOOKUP(C2011,Financiering!$AO$7:$AS$57,5,0)*E2011</f>
        <v>0</v>
      </c>
      <c r="H2011" s="249" t="str">
        <f t="shared" si="31"/>
        <v/>
      </c>
      <c r="I2011" s="136" t="str">
        <f>'Resultaat 8'!$B$2</f>
        <v>Resultaat 8</v>
      </c>
      <c r="J2011" s="138" t="str">
        <f>Deelnemersoverzicht!$C$6</f>
        <v>[wordt door RVO ingevuld]</v>
      </c>
      <c r="K2011" s="259">
        <f>Deelnemersoverzicht!$C$9</f>
        <v>0</v>
      </c>
    </row>
    <row r="2012" spans="1:11" x14ac:dyDescent="0.2">
      <c r="A2012" s="258">
        <f>'Resultaat 8'!B65</f>
        <v>0</v>
      </c>
      <c r="B2012" s="138" t="str">
        <f>IFERROR(VLOOKUP(C2012,Deelnemersoverzicht!$C$16:$G$66,6,0),"")</f>
        <v/>
      </c>
      <c r="C2012" s="138">
        <f>'Resultaat 8'!C65</f>
        <v>0</v>
      </c>
      <c r="D2012" s="247">
        <f>'Resultaat 8'!K65</f>
        <v>0</v>
      </c>
      <c r="E2012" s="248">
        <f>'Resultaat 8'!L65</f>
        <v>0</v>
      </c>
      <c r="F2012" s="138" t="s">
        <v>0</v>
      </c>
      <c r="G2012" s="247">
        <f ca="1">VLOOKUP(C2012,Financiering!$AO$7:$AS$57,5,0)*E2012</f>
        <v>0</v>
      </c>
      <c r="H2012" s="249" t="str">
        <f t="shared" si="31"/>
        <v/>
      </c>
      <c r="I2012" s="136" t="str">
        <f>'Resultaat 8'!$B$2</f>
        <v>Resultaat 8</v>
      </c>
      <c r="J2012" s="138" t="str">
        <f>Deelnemersoverzicht!$C$6</f>
        <v>[wordt door RVO ingevuld]</v>
      </c>
      <c r="K2012" s="259">
        <f>Deelnemersoverzicht!$C$9</f>
        <v>0</v>
      </c>
    </row>
    <row r="2013" spans="1:11" x14ac:dyDescent="0.2">
      <c r="A2013" s="258">
        <f>'Resultaat 8'!B66</f>
        <v>0</v>
      </c>
      <c r="B2013" s="138" t="str">
        <f>IFERROR(VLOOKUP(C2013,Deelnemersoverzicht!$C$16:$G$66,6,0),"")</f>
        <v/>
      </c>
      <c r="C2013" s="138">
        <f>'Resultaat 8'!C66</f>
        <v>0</v>
      </c>
      <c r="D2013" s="247">
        <f>'Resultaat 8'!K66</f>
        <v>0</v>
      </c>
      <c r="E2013" s="248">
        <f>'Resultaat 8'!L66</f>
        <v>0</v>
      </c>
      <c r="F2013" s="138" t="s">
        <v>0</v>
      </c>
      <c r="G2013" s="247">
        <f ca="1">VLOOKUP(C2013,Financiering!$AO$7:$AS$57,5,0)*E2013</f>
        <v>0</v>
      </c>
      <c r="H2013" s="249" t="str">
        <f t="shared" si="31"/>
        <v/>
      </c>
      <c r="I2013" s="136" t="str">
        <f>'Resultaat 8'!$B$2</f>
        <v>Resultaat 8</v>
      </c>
      <c r="J2013" s="138" t="str">
        <f>Deelnemersoverzicht!$C$6</f>
        <v>[wordt door RVO ingevuld]</v>
      </c>
      <c r="K2013" s="259">
        <f>Deelnemersoverzicht!$C$9</f>
        <v>0</v>
      </c>
    </row>
    <row r="2014" spans="1:11" x14ac:dyDescent="0.2">
      <c r="A2014" s="258">
        <f>'Resultaat 8'!B67</f>
        <v>0</v>
      </c>
      <c r="B2014" s="138" t="str">
        <f>IFERROR(VLOOKUP(C2014,Deelnemersoverzicht!$C$16:$G$66,6,0),"")</f>
        <v/>
      </c>
      <c r="C2014" s="138">
        <f>'Resultaat 8'!C67</f>
        <v>0</v>
      </c>
      <c r="D2014" s="247">
        <f>'Resultaat 8'!K67</f>
        <v>0</v>
      </c>
      <c r="E2014" s="248">
        <f>'Resultaat 8'!L67</f>
        <v>0</v>
      </c>
      <c r="F2014" s="138" t="s">
        <v>0</v>
      </c>
      <c r="G2014" s="247">
        <f ca="1">VLOOKUP(C2014,Financiering!$AO$7:$AS$57,5,0)*E2014</f>
        <v>0</v>
      </c>
      <c r="H2014" s="249" t="str">
        <f t="shared" si="31"/>
        <v/>
      </c>
      <c r="I2014" s="136" t="str">
        <f>'Resultaat 8'!$B$2</f>
        <v>Resultaat 8</v>
      </c>
      <c r="J2014" s="138" t="str">
        <f>Deelnemersoverzicht!$C$6</f>
        <v>[wordt door RVO ingevuld]</v>
      </c>
      <c r="K2014" s="259">
        <f>Deelnemersoverzicht!$C$9</f>
        <v>0</v>
      </c>
    </row>
    <row r="2015" spans="1:11" x14ac:dyDescent="0.2">
      <c r="A2015" s="258">
        <f>'Resultaat 8'!B68</f>
        <v>0</v>
      </c>
      <c r="B2015" s="138" t="str">
        <f>IFERROR(VLOOKUP(C2015,Deelnemersoverzicht!$C$16:$G$66,6,0),"")</f>
        <v/>
      </c>
      <c r="C2015" s="138">
        <f>'Resultaat 8'!C68</f>
        <v>0</v>
      </c>
      <c r="D2015" s="247">
        <f>'Resultaat 8'!K68</f>
        <v>0</v>
      </c>
      <c r="E2015" s="248">
        <f>'Resultaat 8'!L68</f>
        <v>0</v>
      </c>
      <c r="F2015" s="138" t="s">
        <v>0</v>
      </c>
      <c r="G2015" s="247">
        <f ca="1">VLOOKUP(C2015,Financiering!$AO$7:$AS$57,5,0)*E2015</f>
        <v>0</v>
      </c>
      <c r="H2015" s="249" t="str">
        <f t="shared" si="31"/>
        <v/>
      </c>
      <c r="I2015" s="136" t="str">
        <f>'Resultaat 8'!$B$2</f>
        <v>Resultaat 8</v>
      </c>
      <c r="J2015" s="138" t="str">
        <f>Deelnemersoverzicht!$C$6</f>
        <v>[wordt door RVO ingevuld]</v>
      </c>
      <c r="K2015" s="259">
        <f>Deelnemersoverzicht!$C$9</f>
        <v>0</v>
      </c>
    </row>
    <row r="2016" spans="1:11" x14ac:dyDescent="0.2">
      <c r="A2016" s="258">
        <f>'Resultaat 8'!B69</f>
        <v>0</v>
      </c>
      <c r="B2016" s="138" t="str">
        <f>IFERROR(VLOOKUP(C2016,Deelnemersoverzicht!$C$16:$G$66,6,0),"")</f>
        <v/>
      </c>
      <c r="C2016" s="138">
        <f>'Resultaat 8'!C69</f>
        <v>0</v>
      </c>
      <c r="D2016" s="247">
        <f>'Resultaat 8'!K69</f>
        <v>0</v>
      </c>
      <c r="E2016" s="248">
        <f>'Resultaat 8'!L69</f>
        <v>0</v>
      </c>
      <c r="F2016" s="138" t="s">
        <v>0</v>
      </c>
      <c r="G2016" s="247">
        <f ca="1">VLOOKUP(C2016,Financiering!$AO$7:$AS$57,5,0)*E2016</f>
        <v>0</v>
      </c>
      <c r="H2016" s="249" t="str">
        <f t="shared" si="31"/>
        <v/>
      </c>
      <c r="I2016" s="136" t="str">
        <f>'Resultaat 8'!$B$2</f>
        <v>Resultaat 8</v>
      </c>
      <c r="J2016" s="138" t="str">
        <f>Deelnemersoverzicht!$C$6</f>
        <v>[wordt door RVO ingevuld]</v>
      </c>
      <c r="K2016" s="259">
        <f>Deelnemersoverzicht!$C$9</f>
        <v>0</v>
      </c>
    </row>
    <row r="2017" spans="1:11" x14ac:dyDescent="0.2">
      <c r="A2017" s="258">
        <f>'Resultaat 8'!B70</f>
        <v>0</v>
      </c>
      <c r="B2017" s="138" t="str">
        <f>IFERROR(VLOOKUP(C2017,Deelnemersoverzicht!$C$16:$G$66,6,0),"")</f>
        <v/>
      </c>
      <c r="C2017" s="138">
        <f>'Resultaat 8'!C70</f>
        <v>0</v>
      </c>
      <c r="D2017" s="247">
        <f>'Resultaat 8'!K70</f>
        <v>0</v>
      </c>
      <c r="E2017" s="248">
        <f>'Resultaat 8'!L70</f>
        <v>0</v>
      </c>
      <c r="F2017" s="138" t="s">
        <v>0</v>
      </c>
      <c r="G2017" s="247">
        <f ca="1">VLOOKUP(C2017,Financiering!$AO$7:$AS$57,5,0)*E2017</f>
        <v>0</v>
      </c>
      <c r="H2017" s="249" t="str">
        <f t="shared" si="31"/>
        <v/>
      </c>
      <c r="I2017" s="136" t="str">
        <f>'Resultaat 8'!$B$2</f>
        <v>Resultaat 8</v>
      </c>
      <c r="J2017" s="138" t="str">
        <f>Deelnemersoverzicht!$C$6</f>
        <v>[wordt door RVO ingevuld]</v>
      </c>
      <c r="K2017" s="259">
        <f>Deelnemersoverzicht!$C$9</f>
        <v>0</v>
      </c>
    </row>
    <row r="2018" spans="1:11" x14ac:dyDescent="0.2">
      <c r="A2018" s="258">
        <f>'Resultaat 8'!B71</f>
        <v>0</v>
      </c>
      <c r="B2018" s="138" t="str">
        <f>IFERROR(VLOOKUP(C2018,Deelnemersoverzicht!$C$16:$G$66,6,0),"")</f>
        <v/>
      </c>
      <c r="C2018" s="138">
        <f>'Resultaat 8'!C71</f>
        <v>0</v>
      </c>
      <c r="D2018" s="247">
        <f>'Resultaat 8'!K71</f>
        <v>0</v>
      </c>
      <c r="E2018" s="248">
        <f>'Resultaat 8'!L71</f>
        <v>0</v>
      </c>
      <c r="F2018" s="138" t="s">
        <v>0</v>
      </c>
      <c r="G2018" s="247">
        <f ca="1">VLOOKUP(C2018,Financiering!$AO$7:$AS$57,5,0)*E2018</f>
        <v>0</v>
      </c>
      <c r="H2018" s="249" t="str">
        <f t="shared" si="31"/>
        <v/>
      </c>
      <c r="I2018" s="136" t="str">
        <f>'Resultaat 8'!$B$2</f>
        <v>Resultaat 8</v>
      </c>
      <c r="J2018" s="138" t="str">
        <f>Deelnemersoverzicht!$C$6</f>
        <v>[wordt door RVO ingevuld]</v>
      </c>
      <c r="K2018" s="259">
        <f>Deelnemersoverzicht!$C$9</f>
        <v>0</v>
      </c>
    </row>
    <row r="2019" spans="1:11" x14ac:dyDescent="0.2">
      <c r="A2019" s="258">
        <f>'Resultaat 8'!B72</f>
        <v>0</v>
      </c>
      <c r="B2019" s="138" t="str">
        <f>IFERROR(VLOOKUP(C2019,Deelnemersoverzicht!$C$16:$G$66,6,0),"")</f>
        <v/>
      </c>
      <c r="C2019" s="138">
        <f>'Resultaat 8'!C72</f>
        <v>0</v>
      </c>
      <c r="D2019" s="247">
        <f>'Resultaat 8'!K72</f>
        <v>0</v>
      </c>
      <c r="E2019" s="248">
        <f>'Resultaat 8'!L72</f>
        <v>0</v>
      </c>
      <c r="F2019" s="138" t="s">
        <v>0</v>
      </c>
      <c r="G2019" s="247">
        <f ca="1">VLOOKUP(C2019,Financiering!$AO$7:$AS$57,5,0)*E2019</f>
        <v>0</v>
      </c>
      <c r="H2019" s="249" t="str">
        <f t="shared" si="31"/>
        <v/>
      </c>
      <c r="I2019" s="136" t="str">
        <f>'Resultaat 8'!$B$2</f>
        <v>Resultaat 8</v>
      </c>
      <c r="J2019" s="138" t="str">
        <f>Deelnemersoverzicht!$C$6</f>
        <v>[wordt door RVO ingevuld]</v>
      </c>
      <c r="K2019" s="259">
        <f>Deelnemersoverzicht!$C$9</f>
        <v>0</v>
      </c>
    </row>
    <row r="2020" spans="1:11" x14ac:dyDescent="0.2">
      <c r="A2020" s="258">
        <f>'Resultaat 8'!B73</f>
        <v>0</v>
      </c>
      <c r="B2020" s="138" t="str">
        <f>IFERROR(VLOOKUP(C2020,Deelnemersoverzicht!$C$16:$G$66,6,0),"")</f>
        <v/>
      </c>
      <c r="C2020" s="138">
        <f>'Resultaat 8'!C73</f>
        <v>0</v>
      </c>
      <c r="D2020" s="247">
        <f>'Resultaat 8'!K73</f>
        <v>0</v>
      </c>
      <c r="E2020" s="248">
        <f>'Resultaat 8'!L73</f>
        <v>0</v>
      </c>
      <c r="F2020" s="138" t="s">
        <v>0</v>
      </c>
      <c r="G2020" s="247">
        <f ca="1">VLOOKUP(C2020,Financiering!$AO$7:$AS$57,5,0)*E2020</f>
        <v>0</v>
      </c>
      <c r="H2020" s="249" t="str">
        <f t="shared" si="31"/>
        <v/>
      </c>
      <c r="I2020" s="136" t="str">
        <f>'Resultaat 8'!$B$2</f>
        <v>Resultaat 8</v>
      </c>
      <c r="J2020" s="138" t="str">
        <f>Deelnemersoverzicht!$C$6</f>
        <v>[wordt door RVO ingevuld]</v>
      </c>
      <c r="K2020" s="259">
        <f>Deelnemersoverzicht!$C$9</f>
        <v>0</v>
      </c>
    </row>
    <row r="2021" spans="1:11" x14ac:dyDescent="0.2">
      <c r="A2021" s="258">
        <f>'Resultaat 8'!B74</f>
        <v>0</v>
      </c>
      <c r="B2021" s="138" t="str">
        <f>IFERROR(VLOOKUP(C2021,Deelnemersoverzicht!$C$16:$G$66,6,0),"")</f>
        <v/>
      </c>
      <c r="C2021" s="138">
        <f>'Resultaat 8'!C74</f>
        <v>0</v>
      </c>
      <c r="D2021" s="247">
        <f>'Resultaat 8'!K74</f>
        <v>0</v>
      </c>
      <c r="E2021" s="248">
        <f>'Resultaat 8'!L74</f>
        <v>0</v>
      </c>
      <c r="F2021" s="138" t="s">
        <v>0</v>
      </c>
      <c r="G2021" s="247">
        <f ca="1">VLOOKUP(C2021,Financiering!$AO$7:$AS$57,5,0)*E2021</f>
        <v>0</v>
      </c>
      <c r="H2021" s="249" t="str">
        <f t="shared" si="31"/>
        <v/>
      </c>
      <c r="I2021" s="136" t="str">
        <f>'Resultaat 8'!$B$2</f>
        <v>Resultaat 8</v>
      </c>
      <c r="J2021" s="138" t="str">
        <f>Deelnemersoverzicht!$C$6</f>
        <v>[wordt door RVO ingevuld]</v>
      </c>
      <c r="K2021" s="259">
        <f>Deelnemersoverzicht!$C$9</f>
        <v>0</v>
      </c>
    </row>
    <row r="2022" spans="1:11" x14ac:dyDescent="0.2">
      <c r="A2022" s="258">
        <f>'Resultaat 8'!B75</f>
        <v>0</v>
      </c>
      <c r="B2022" s="138" t="str">
        <f>IFERROR(VLOOKUP(C2022,Deelnemersoverzicht!$C$16:$G$66,6,0),"")</f>
        <v/>
      </c>
      <c r="C2022" s="138">
        <f>'Resultaat 8'!C75</f>
        <v>0</v>
      </c>
      <c r="D2022" s="247">
        <f>'Resultaat 8'!K75</f>
        <v>0</v>
      </c>
      <c r="E2022" s="248">
        <f>'Resultaat 8'!L75</f>
        <v>0</v>
      </c>
      <c r="F2022" s="138" t="s">
        <v>0</v>
      </c>
      <c r="G2022" s="247">
        <f ca="1">VLOOKUP(C2022,Financiering!$AO$7:$AS$57,5,0)*E2022</f>
        <v>0</v>
      </c>
      <c r="H2022" s="249" t="str">
        <f t="shared" si="31"/>
        <v/>
      </c>
      <c r="I2022" s="136" t="str">
        <f>'Resultaat 8'!$B$2</f>
        <v>Resultaat 8</v>
      </c>
      <c r="J2022" s="138" t="str">
        <f>Deelnemersoverzicht!$C$6</f>
        <v>[wordt door RVO ingevuld]</v>
      </c>
      <c r="K2022" s="259">
        <f>Deelnemersoverzicht!$C$9</f>
        <v>0</v>
      </c>
    </row>
    <row r="2023" spans="1:11" x14ac:dyDescent="0.2">
      <c r="A2023" s="258">
        <f>'Resultaat 8'!B76</f>
        <v>0</v>
      </c>
      <c r="B2023" s="138" t="str">
        <f>IFERROR(VLOOKUP(C2023,Deelnemersoverzicht!$C$16:$G$66,6,0),"")</f>
        <v/>
      </c>
      <c r="C2023" s="138">
        <f>'Resultaat 8'!C76</f>
        <v>0</v>
      </c>
      <c r="D2023" s="247">
        <f>'Resultaat 8'!K76</f>
        <v>0</v>
      </c>
      <c r="E2023" s="248">
        <f>'Resultaat 8'!L76</f>
        <v>0</v>
      </c>
      <c r="F2023" s="138" t="s">
        <v>0</v>
      </c>
      <c r="G2023" s="247">
        <f ca="1">VLOOKUP(C2023,Financiering!$AO$7:$AS$57,5,0)*E2023</f>
        <v>0</v>
      </c>
      <c r="H2023" s="249" t="str">
        <f t="shared" si="31"/>
        <v/>
      </c>
      <c r="I2023" s="136" t="str">
        <f>'Resultaat 8'!$B$2</f>
        <v>Resultaat 8</v>
      </c>
      <c r="J2023" s="138" t="str">
        <f>Deelnemersoverzicht!$C$6</f>
        <v>[wordt door RVO ingevuld]</v>
      </c>
      <c r="K2023" s="259">
        <f>Deelnemersoverzicht!$C$9</f>
        <v>0</v>
      </c>
    </row>
    <row r="2024" spans="1:11" x14ac:dyDescent="0.2">
      <c r="A2024" s="258">
        <f>'Resultaat 8'!B77</f>
        <v>0</v>
      </c>
      <c r="B2024" s="138" t="str">
        <f>IFERROR(VLOOKUP(C2024,Deelnemersoverzicht!$C$16:$G$66,6,0),"")</f>
        <v/>
      </c>
      <c r="C2024" s="138">
        <f>'Resultaat 8'!C77</f>
        <v>0</v>
      </c>
      <c r="D2024" s="247">
        <f>'Resultaat 8'!K77</f>
        <v>0</v>
      </c>
      <c r="E2024" s="248">
        <f>'Resultaat 8'!L77</f>
        <v>0</v>
      </c>
      <c r="F2024" s="138" t="s">
        <v>0</v>
      </c>
      <c r="G2024" s="247">
        <f ca="1">VLOOKUP(C2024,Financiering!$AO$7:$AS$57,5,0)*E2024</f>
        <v>0</v>
      </c>
      <c r="H2024" s="249" t="str">
        <f t="shared" si="31"/>
        <v/>
      </c>
      <c r="I2024" s="136" t="str">
        <f>'Resultaat 8'!$B$2</f>
        <v>Resultaat 8</v>
      </c>
      <c r="J2024" s="138" t="str">
        <f>Deelnemersoverzicht!$C$6</f>
        <v>[wordt door RVO ingevuld]</v>
      </c>
      <c r="K2024" s="259">
        <f>Deelnemersoverzicht!$C$9</f>
        <v>0</v>
      </c>
    </row>
    <row r="2025" spans="1:11" x14ac:dyDescent="0.2">
      <c r="A2025" s="258">
        <f>'Resultaat 8'!B78</f>
        <v>0</v>
      </c>
      <c r="B2025" s="138" t="str">
        <f>IFERROR(VLOOKUP(C2025,Deelnemersoverzicht!$C$16:$G$66,6,0),"")</f>
        <v/>
      </c>
      <c r="C2025" s="138">
        <f>'Resultaat 8'!C78</f>
        <v>0</v>
      </c>
      <c r="D2025" s="247">
        <f>'Resultaat 8'!K78</f>
        <v>0</v>
      </c>
      <c r="E2025" s="248">
        <f>'Resultaat 8'!L78</f>
        <v>0</v>
      </c>
      <c r="F2025" s="138" t="s">
        <v>0</v>
      </c>
      <c r="G2025" s="247">
        <f ca="1">VLOOKUP(C2025,Financiering!$AO$7:$AS$57,5,0)*E2025</f>
        <v>0</v>
      </c>
      <c r="H2025" s="249" t="str">
        <f t="shared" si="31"/>
        <v/>
      </c>
      <c r="I2025" s="136" t="str">
        <f>'Resultaat 8'!$B$2</f>
        <v>Resultaat 8</v>
      </c>
      <c r="J2025" s="138" t="str">
        <f>Deelnemersoverzicht!$C$6</f>
        <v>[wordt door RVO ingevuld]</v>
      </c>
      <c r="K2025" s="259">
        <f>Deelnemersoverzicht!$C$9</f>
        <v>0</v>
      </c>
    </row>
    <row r="2026" spans="1:11" x14ac:dyDescent="0.2">
      <c r="A2026" s="258">
        <f>'Resultaat 8'!B79</f>
        <v>0</v>
      </c>
      <c r="B2026" s="138" t="str">
        <f>IFERROR(VLOOKUP(C2026,Deelnemersoverzicht!$C$16:$G$66,6,0),"")</f>
        <v/>
      </c>
      <c r="C2026" s="138">
        <f>'Resultaat 8'!C79</f>
        <v>0</v>
      </c>
      <c r="D2026" s="247">
        <f>'Resultaat 8'!K79</f>
        <v>0</v>
      </c>
      <c r="E2026" s="248">
        <f>'Resultaat 8'!L79</f>
        <v>0</v>
      </c>
      <c r="F2026" s="138" t="s">
        <v>0</v>
      </c>
      <c r="G2026" s="247">
        <f ca="1">VLOOKUP(C2026,Financiering!$AO$7:$AS$57,5,0)*E2026</f>
        <v>0</v>
      </c>
      <c r="H2026" s="249" t="str">
        <f t="shared" si="31"/>
        <v/>
      </c>
      <c r="I2026" s="136" t="str">
        <f>'Resultaat 8'!$B$2</f>
        <v>Resultaat 8</v>
      </c>
      <c r="J2026" s="138" t="str">
        <f>Deelnemersoverzicht!$C$6</f>
        <v>[wordt door RVO ingevuld]</v>
      </c>
      <c r="K2026" s="259">
        <f>Deelnemersoverzicht!$C$9</f>
        <v>0</v>
      </c>
    </row>
    <row r="2027" spans="1:11" x14ac:dyDescent="0.2">
      <c r="A2027" s="258">
        <f>'Resultaat 8'!B80</f>
        <v>0</v>
      </c>
      <c r="B2027" s="138" t="str">
        <f>IFERROR(VLOOKUP(C2027,Deelnemersoverzicht!$C$16:$G$66,6,0),"")</f>
        <v/>
      </c>
      <c r="C2027" s="138">
        <f>'Resultaat 8'!C80</f>
        <v>0</v>
      </c>
      <c r="D2027" s="247">
        <f>'Resultaat 8'!K80</f>
        <v>0</v>
      </c>
      <c r="E2027" s="248">
        <f>'Resultaat 8'!L80</f>
        <v>0</v>
      </c>
      <c r="F2027" s="138" t="s">
        <v>0</v>
      </c>
      <c r="G2027" s="247">
        <f ca="1">VLOOKUP(C2027,Financiering!$AO$7:$AS$57,5,0)*E2027</f>
        <v>0</v>
      </c>
      <c r="H2027" s="249" t="str">
        <f t="shared" si="31"/>
        <v/>
      </c>
      <c r="I2027" s="136" t="str">
        <f>'Resultaat 8'!$B$2</f>
        <v>Resultaat 8</v>
      </c>
      <c r="J2027" s="138" t="str">
        <f>Deelnemersoverzicht!$C$6</f>
        <v>[wordt door RVO ingevuld]</v>
      </c>
      <c r="K2027" s="259">
        <f>Deelnemersoverzicht!$C$9</f>
        <v>0</v>
      </c>
    </row>
    <row r="2028" spans="1:11" x14ac:dyDescent="0.2">
      <c r="A2028" s="258">
        <f>'Resultaat 8'!B81</f>
        <v>0</v>
      </c>
      <c r="B2028" s="138" t="str">
        <f>IFERROR(VLOOKUP(C2028,Deelnemersoverzicht!$C$16:$G$66,6,0),"")</f>
        <v/>
      </c>
      <c r="C2028" s="138">
        <f>'Resultaat 8'!C81</f>
        <v>0</v>
      </c>
      <c r="D2028" s="247">
        <f>'Resultaat 8'!K81</f>
        <v>0</v>
      </c>
      <c r="E2028" s="248">
        <f>'Resultaat 8'!L81</f>
        <v>0</v>
      </c>
      <c r="F2028" s="138" t="s">
        <v>0</v>
      </c>
      <c r="G2028" s="247">
        <f ca="1">VLOOKUP(C2028,Financiering!$AO$7:$AS$57,5,0)*E2028</f>
        <v>0</v>
      </c>
      <c r="H2028" s="249" t="str">
        <f t="shared" si="31"/>
        <v/>
      </c>
      <c r="I2028" s="136" t="str">
        <f>'Resultaat 8'!$B$2</f>
        <v>Resultaat 8</v>
      </c>
      <c r="J2028" s="138" t="str">
        <f>Deelnemersoverzicht!$C$6</f>
        <v>[wordt door RVO ingevuld]</v>
      </c>
      <c r="K2028" s="259">
        <f>Deelnemersoverzicht!$C$9</f>
        <v>0</v>
      </c>
    </row>
    <row r="2029" spans="1:11" x14ac:dyDescent="0.2">
      <c r="A2029" s="258">
        <f>'Resultaat 8'!B82</f>
        <v>0</v>
      </c>
      <c r="B2029" s="138" t="str">
        <f>IFERROR(VLOOKUP(C2029,Deelnemersoverzicht!$C$16:$G$66,6,0),"")</f>
        <v/>
      </c>
      <c r="C2029" s="138">
        <f>'Resultaat 8'!C82</f>
        <v>0</v>
      </c>
      <c r="D2029" s="247">
        <f>'Resultaat 8'!K82</f>
        <v>0</v>
      </c>
      <c r="E2029" s="248">
        <f>'Resultaat 8'!L82</f>
        <v>0</v>
      </c>
      <c r="F2029" s="138" t="s">
        <v>0</v>
      </c>
      <c r="G2029" s="247">
        <f ca="1">VLOOKUP(C2029,Financiering!$AO$7:$AS$57,5,0)*E2029</f>
        <v>0</v>
      </c>
      <c r="H2029" s="249" t="str">
        <f t="shared" si="31"/>
        <v/>
      </c>
      <c r="I2029" s="136" t="str">
        <f>'Resultaat 8'!$B$2</f>
        <v>Resultaat 8</v>
      </c>
      <c r="J2029" s="138" t="str">
        <f>Deelnemersoverzicht!$C$6</f>
        <v>[wordt door RVO ingevuld]</v>
      </c>
      <c r="K2029" s="259">
        <f>Deelnemersoverzicht!$C$9</f>
        <v>0</v>
      </c>
    </row>
    <row r="2030" spans="1:11" x14ac:dyDescent="0.2">
      <c r="A2030" s="258">
        <f>'Resultaat 8'!B83</f>
        <v>0</v>
      </c>
      <c r="B2030" s="138" t="str">
        <f>IFERROR(VLOOKUP(C2030,Deelnemersoverzicht!$C$16:$G$66,6,0),"")</f>
        <v/>
      </c>
      <c r="C2030" s="138">
        <f>'Resultaat 8'!C83</f>
        <v>0</v>
      </c>
      <c r="D2030" s="247">
        <f>'Resultaat 8'!K83</f>
        <v>0</v>
      </c>
      <c r="E2030" s="248">
        <f>'Resultaat 8'!L83</f>
        <v>0</v>
      </c>
      <c r="F2030" s="138" t="s">
        <v>0</v>
      </c>
      <c r="G2030" s="247">
        <f ca="1">VLOOKUP(C2030,Financiering!$AO$7:$AS$57,5,0)*E2030</f>
        <v>0</v>
      </c>
      <c r="H2030" s="249" t="str">
        <f t="shared" si="31"/>
        <v/>
      </c>
      <c r="I2030" s="136" t="str">
        <f>'Resultaat 8'!$B$2</f>
        <v>Resultaat 8</v>
      </c>
      <c r="J2030" s="138" t="str">
        <f>Deelnemersoverzicht!$C$6</f>
        <v>[wordt door RVO ingevuld]</v>
      </c>
      <c r="K2030" s="259">
        <f>Deelnemersoverzicht!$C$9</f>
        <v>0</v>
      </c>
    </row>
    <row r="2031" spans="1:11" x14ac:dyDescent="0.2">
      <c r="A2031" s="258">
        <f>'Resultaat 8'!B84</f>
        <v>0</v>
      </c>
      <c r="B2031" s="138" t="str">
        <f>IFERROR(VLOOKUP(C2031,Deelnemersoverzicht!$C$16:$G$66,6,0),"")</f>
        <v/>
      </c>
      <c r="C2031" s="138">
        <f>'Resultaat 8'!C84</f>
        <v>0</v>
      </c>
      <c r="D2031" s="247">
        <f>'Resultaat 8'!K84</f>
        <v>0</v>
      </c>
      <c r="E2031" s="248">
        <f>'Resultaat 8'!L84</f>
        <v>0</v>
      </c>
      <c r="F2031" s="138" t="s">
        <v>0</v>
      </c>
      <c r="G2031" s="247">
        <f ca="1">VLOOKUP(C2031,Financiering!$AO$7:$AS$57,5,0)*E2031</f>
        <v>0</v>
      </c>
      <c r="H2031" s="249" t="str">
        <f t="shared" si="31"/>
        <v/>
      </c>
      <c r="I2031" s="136" t="str">
        <f>'Resultaat 8'!$B$2</f>
        <v>Resultaat 8</v>
      </c>
      <c r="J2031" s="138" t="str">
        <f>Deelnemersoverzicht!$C$6</f>
        <v>[wordt door RVO ingevuld]</v>
      </c>
      <c r="K2031" s="259">
        <f>Deelnemersoverzicht!$C$9</f>
        <v>0</v>
      </c>
    </row>
    <row r="2032" spans="1:11" x14ac:dyDescent="0.2">
      <c r="A2032" s="258">
        <f>'Resultaat 8'!B85</f>
        <v>0</v>
      </c>
      <c r="B2032" s="138" t="str">
        <f>IFERROR(VLOOKUP(C2032,Deelnemersoverzicht!$C$16:$G$66,6,0),"")</f>
        <v/>
      </c>
      <c r="C2032" s="138">
        <f>'Resultaat 8'!C85</f>
        <v>0</v>
      </c>
      <c r="D2032" s="247">
        <f>'Resultaat 8'!K85</f>
        <v>0</v>
      </c>
      <c r="E2032" s="248">
        <f>'Resultaat 8'!L85</f>
        <v>0</v>
      </c>
      <c r="F2032" s="138" t="s">
        <v>0</v>
      </c>
      <c r="G2032" s="247">
        <f ca="1">VLOOKUP(C2032,Financiering!$AO$7:$AS$57,5,0)*E2032</f>
        <v>0</v>
      </c>
      <c r="H2032" s="249" t="str">
        <f t="shared" si="31"/>
        <v/>
      </c>
      <c r="I2032" s="136" t="str">
        <f>'Resultaat 8'!$B$2</f>
        <v>Resultaat 8</v>
      </c>
      <c r="J2032" s="138" t="str">
        <f>Deelnemersoverzicht!$C$6</f>
        <v>[wordt door RVO ingevuld]</v>
      </c>
      <c r="K2032" s="259">
        <f>Deelnemersoverzicht!$C$9</f>
        <v>0</v>
      </c>
    </row>
    <row r="2033" spans="1:11" x14ac:dyDescent="0.2">
      <c r="A2033" s="258">
        <f>'Resultaat 8'!B86</f>
        <v>0</v>
      </c>
      <c r="B2033" s="138" t="str">
        <f>IFERROR(VLOOKUP(C2033,Deelnemersoverzicht!$C$16:$G$66,6,0),"")</f>
        <v/>
      </c>
      <c r="C2033" s="138">
        <f>'Resultaat 8'!C86</f>
        <v>0</v>
      </c>
      <c r="D2033" s="247">
        <f>'Resultaat 8'!K86</f>
        <v>0</v>
      </c>
      <c r="E2033" s="248">
        <f>'Resultaat 8'!L86</f>
        <v>0</v>
      </c>
      <c r="F2033" s="138" t="s">
        <v>0</v>
      </c>
      <c r="G2033" s="247">
        <f ca="1">VLOOKUP(C2033,Financiering!$AO$7:$AS$57,5,0)*E2033</f>
        <v>0</v>
      </c>
      <c r="H2033" s="249" t="str">
        <f t="shared" si="31"/>
        <v/>
      </c>
      <c r="I2033" s="136" t="str">
        <f>'Resultaat 8'!$B$2</f>
        <v>Resultaat 8</v>
      </c>
      <c r="J2033" s="138" t="str">
        <f>Deelnemersoverzicht!$C$6</f>
        <v>[wordt door RVO ingevuld]</v>
      </c>
      <c r="K2033" s="259">
        <f>Deelnemersoverzicht!$C$9</f>
        <v>0</v>
      </c>
    </row>
    <row r="2034" spans="1:11" x14ac:dyDescent="0.2">
      <c r="A2034" s="258">
        <f>'Resultaat 8'!B87</f>
        <v>0</v>
      </c>
      <c r="B2034" s="138" t="str">
        <f>IFERROR(VLOOKUP(C2034,Deelnemersoverzicht!$C$16:$G$66,6,0),"")</f>
        <v/>
      </c>
      <c r="C2034" s="138">
        <f>'Resultaat 8'!C87</f>
        <v>0</v>
      </c>
      <c r="D2034" s="247">
        <f>'Resultaat 8'!K87</f>
        <v>0</v>
      </c>
      <c r="E2034" s="248">
        <f>'Resultaat 8'!L87</f>
        <v>0</v>
      </c>
      <c r="F2034" s="138" t="s">
        <v>0</v>
      </c>
      <c r="G2034" s="247">
        <f ca="1">VLOOKUP(C2034,Financiering!$AO$7:$AS$57,5,0)*E2034</f>
        <v>0</v>
      </c>
      <c r="H2034" s="249" t="str">
        <f t="shared" si="31"/>
        <v/>
      </c>
      <c r="I2034" s="136" t="str">
        <f>'Resultaat 8'!$B$2</f>
        <v>Resultaat 8</v>
      </c>
      <c r="J2034" s="138" t="str">
        <f>Deelnemersoverzicht!$C$6</f>
        <v>[wordt door RVO ingevuld]</v>
      </c>
      <c r="K2034" s="259">
        <f>Deelnemersoverzicht!$C$9</f>
        <v>0</v>
      </c>
    </row>
    <row r="2035" spans="1:11" x14ac:dyDescent="0.2">
      <c r="A2035" s="258">
        <f>'Resultaat 8'!B88</f>
        <v>0</v>
      </c>
      <c r="B2035" s="138" t="str">
        <f>IFERROR(VLOOKUP(C2035,Deelnemersoverzicht!$C$16:$G$66,6,0),"")</f>
        <v/>
      </c>
      <c r="C2035" s="138">
        <f>'Resultaat 8'!C88</f>
        <v>0</v>
      </c>
      <c r="D2035" s="247">
        <f>'Resultaat 8'!K88</f>
        <v>0</v>
      </c>
      <c r="E2035" s="248">
        <f>'Resultaat 8'!L88</f>
        <v>0</v>
      </c>
      <c r="F2035" s="138" t="s">
        <v>0</v>
      </c>
      <c r="G2035" s="247">
        <f ca="1">VLOOKUP(C2035,Financiering!$AO$7:$AS$57,5,0)*E2035</f>
        <v>0</v>
      </c>
      <c r="H2035" s="249" t="str">
        <f t="shared" si="31"/>
        <v/>
      </c>
      <c r="I2035" s="136" t="str">
        <f>'Resultaat 8'!$B$2</f>
        <v>Resultaat 8</v>
      </c>
      <c r="J2035" s="138" t="str">
        <f>Deelnemersoverzicht!$C$6</f>
        <v>[wordt door RVO ingevuld]</v>
      </c>
      <c r="K2035" s="259">
        <f>Deelnemersoverzicht!$C$9</f>
        <v>0</v>
      </c>
    </row>
    <row r="2036" spans="1:11" x14ac:dyDescent="0.2">
      <c r="A2036" s="258">
        <f>'Resultaat 8'!B89</f>
        <v>0</v>
      </c>
      <c r="B2036" s="138" t="str">
        <f>IFERROR(VLOOKUP(C2036,Deelnemersoverzicht!$C$16:$G$66,6,0),"")</f>
        <v/>
      </c>
      <c r="C2036" s="138">
        <f>'Resultaat 8'!C89</f>
        <v>0</v>
      </c>
      <c r="D2036" s="247">
        <f>'Resultaat 8'!K89</f>
        <v>0</v>
      </c>
      <c r="E2036" s="248">
        <f>'Resultaat 8'!L89</f>
        <v>0</v>
      </c>
      <c r="F2036" s="138" t="s">
        <v>0</v>
      </c>
      <c r="G2036" s="247">
        <f ca="1">VLOOKUP(C2036,Financiering!$AO$7:$AS$57,5,0)*E2036</f>
        <v>0</v>
      </c>
      <c r="H2036" s="249" t="str">
        <f t="shared" si="31"/>
        <v/>
      </c>
      <c r="I2036" s="136" t="str">
        <f>'Resultaat 8'!$B$2</f>
        <v>Resultaat 8</v>
      </c>
      <c r="J2036" s="138" t="str">
        <f>Deelnemersoverzicht!$C$6</f>
        <v>[wordt door RVO ingevuld]</v>
      </c>
      <c r="K2036" s="259">
        <f>Deelnemersoverzicht!$C$9</f>
        <v>0</v>
      </c>
    </row>
    <row r="2037" spans="1:11" x14ac:dyDescent="0.2">
      <c r="A2037" s="258">
        <f>'Resultaat 8'!B96</f>
        <v>0</v>
      </c>
      <c r="B2037" s="138" t="str">
        <f>IFERROR(VLOOKUP(C2037,Deelnemersoverzicht!$C$16:$G$66,6,0),"")</f>
        <v/>
      </c>
      <c r="C2037" s="138">
        <f>'Resultaat 8'!C96</f>
        <v>0</v>
      </c>
      <c r="D2037" s="247">
        <f>'Resultaat 8'!K96</f>
        <v>0</v>
      </c>
      <c r="E2037" s="248">
        <f>'Resultaat 8'!L96</f>
        <v>0</v>
      </c>
      <c r="F2037" s="138" t="s">
        <v>265</v>
      </c>
      <c r="G2037" s="247">
        <f ca="1">VLOOKUP(C2037,Financiering!$AO$7:$AS$57,5,0)*E2037</f>
        <v>0</v>
      </c>
      <c r="H2037" s="249" t="str">
        <f t="shared" si="31"/>
        <v/>
      </c>
      <c r="I2037" s="136" t="str">
        <f>'Resultaat 8'!$B$2</f>
        <v>Resultaat 8</v>
      </c>
      <c r="J2037" s="138" t="str">
        <f>Deelnemersoverzicht!$C$6</f>
        <v>[wordt door RVO ingevuld]</v>
      </c>
      <c r="K2037" s="259">
        <f>Deelnemersoverzicht!$C$9</f>
        <v>0</v>
      </c>
    </row>
    <row r="2038" spans="1:11" x14ac:dyDescent="0.2">
      <c r="A2038" s="258">
        <f>'Resultaat 8'!B97</f>
        <v>0</v>
      </c>
      <c r="B2038" s="138" t="str">
        <f>IFERROR(VLOOKUP(C2038,Deelnemersoverzicht!$C$16:$G$66,6,0),"")</f>
        <v/>
      </c>
      <c r="C2038" s="138">
        <f>'Resultaat 8'!C97</f>
        <v>0</v>
      </c>
      <c r="D2038" s="247">
        <f>'Resultaat 8'!K97</f>
        <v>0</v>
      </c>
      <c r="E2038" s="248">
        <f>'Resultaat 8'!L97</f>
        <v>0</v>
      </c>
      <c r="F2038" s="138" t="s">
        <v>265</v>
      </c>
      <c r="G2038" s="247">
        <f ca="1">VLOOKUP(C2038,Financiering!$AO$7:$AS$57,5,0)*E2038</f>
        <v>0</v>
      </c>
      <c r="H2038" s="249" t="str">
        <f t="shared" si="31"/>
        <v/>
      </c>
      <c r="I2038" s="136" t="str">
        <f>'Resultaat 8'!$B$2</f>
        <v>Resultaat 8</v>
      </c>
      <c r="J2038" s="138" t="str">
        <f>Deelnemersoverzicht!$C$6</f>
        <v>[wordt door RVO ingevuld]</v>
      </c>
      <c r="K2038" s="259">
        <f>Deelnemersoverzicht!$C$9</f>
        <v>0</v>
      </c>
    </row>
    <row r="2039" spans="1:11" x14ac:dyDescent="0.2">
      <c r="A2039" s="258">
        <f>'Resultaat 8'!B98</f>
        <v>0</v>
      </c>
      <c r="B2039" s="138" t="str">
        <f>IFERROR(VLOOKUP(C2039,Deelnemersoverzicht!$C$16:$G$66,6,0),"")</f>
        <v/>
      </c>
      <c r="C2039" s="138">
        <f>'Resultaat 8'!C98</f>
        <v>0</v>
      </c>
      <c r="D2039" s="247">
        <f>'Resultaat 8'!K98</f>
        <v>0</v>
      </c>
      <c r="E2039" s="248">
        <f>'Resultaat 8'!L98</f>
        <v>0</v>
      </c>
      <c r="F2039" s="138" t="s">
        <v>265</v>
      </c>
      <c r="G2039" s="247">
        <f ca="1">VLOOKUP(C2039,Financiering!$AO$7:$AS$57,5,0)*E2039</f>
        <v>0</v>
      </c>
      <c r="H2039" s="249" t="str">
        <f t="shared" si="31"/>
        <v/>
      </c>
      <c r="I2039" s="136" t="str">
        <f>'Resultaat 8'!$B$2</f>
        <v>Resultaat 8</v>
      </c>
      <c r="J2039" s="138" t="str">
        <f>Deelnemersoverzicht!$C$6</f>
        <v>[wordt door RVO ingevuld]</v>
      </c>
      <c r="K2039" s="259">
        <f>Deelnemersoverzicht!$C$9</f>
        <v>0</v>
      </c>
    </row>
    <row r="2040" spans="1:11" x14ac:dyDescent="0.2">
      <c r="A2040" s="258">
        <f>'Resultaat 8'!B99</f>
        <v>0</v>
      </c>
      <c r="B2040" s="138" t="str">
        <f>IFERROR(VLOOKUP(C2040,Deelnemersoverzicht!$C$16:$G$66,6,0),"")</f>
        <v/>
      </c>
      <c r="C2040" s="138">
        <f>'Resultaat 8'!C99</f>
        <v>0</v>
      </c>
      <c r="D2040" s="247">
        <f>'Resultaat 8'!K99</f>
        <v>0</v>
      </c>
      <c r="E2040" s="248">
        <f>'Resultaat 8'!L99</f>
        <v>0</v>
      </c>
      <c r="F2040" s="138" t="s">
        <v>265</v>
      </c>
      <c r="G2040" s="247">
        <f ca="1">VLOOKUP(C2040,Financiering!$AO$7:$AS$57,5,0)*E2040</f>
        <v>0</v>
      </c>
      <c r="H2040" s="249" t="str">
        <f t="shared" si="31"/>
        <v/>
      </c>
      <c r="I2040" s="136" t="str">
        <f>'Resultaat 8'!$B$2</f>
        <v>Resultaat 8</v>
      </c>
      <c r="J2040" s="138" t="str">
        <f>Deelnemersoverzicht!$C$6</f>
        <v>[wordt door RVO ingevuld]</v>
      </c>
      <c r="K2040" s="259">
        <f>Deelnemersoverzicht!$C$9</f>
        <v>0</v>
      </c>
    </row>
    <row r="2041" spans="1:11" x14ac:dyDescent="0.2">
      <c r="A2041" s="258">
        <f>'Resultaat 8'!B100</f>
        <v>0</v>
      </c>
      <c r="B2041" s="138" t="str">
        <f>IFERROR(VLOOKUP(C2041,Deelnemersoverzicht!$C$16:$G$66,6,0),"")</f>
        <v/>
      </c>
      <c r="C2041" s="138">
        <f>'Resultaat 8'!C100</f>
        <v>0</v>
      </c>
      <c r="D2041" s="247">
        <f>'Resultaat 8'!K100</f>
        <v>0</v>
      </c>
      <c r="E2041" s="248">
        <f>'Resultaat 8'!L100</f>
        <v>0</v>
      </c>
      <c r="F2041" s="138" t="s">
        <v>265</v>
      </c>
      <c r="G2041" s="247">
        <f ca="1">VLOOKUP(C2041,Financiering!$AO$7:$AS$57,5,0)*E2041</f>
        <v>0</v>
      </c>
      <c r="H2041" s="249" t="str">
        <f t="shared" si="31"/>
        <v/>
      </c>
      <c r="I2041" s="136" t="str">
        <f>'Resultaat 8'!$B$2</f>
        <v>Resultaat 8</v>
      </c>
      <c r="J2041" s="138" t="str">
        <f>Deelnemersoverzicht!$C$6</f>
        <v>[wordt door RVO ingevuld]</v>
      </c>
      <c r="K2041" s="259">
        <f>Deelnemersoverzicht!$C$9</f>
        <v>0</v>
      </c>
    </row>
    <row r="2042" spans="1:11" x14ac:dyDescent="0.2">
      <c r="A2042" s="258">
        <f>'Resultaat 8'!B101</f>
        <v>0</v>
      </c>
      <c r="B2042" s="138" t="str">
        <f>IFERROR(VLOOKUP(C2042,Deelnemersoverzicht!$C$16:$G$66,6,0),"")</f>
        <v/>
      </c>
      <c r="C2042" s="138">
        <f>'Resultaat 8'!C101</f>
        <v>0</v>
      </c>
      <c r="D2042" s="247">
        <f>'Resultaat 8'!K101</f>
        <v>0</v>
      </c>
      <c r="E2042" s="248">
        <f>'Resultaat 8'!L101</f>
        <v>0</v>
      </c>
      <c r="F2042" s="138" t="s">
        <v>265</v>
      </c>
      <c r="G2042" s="247">
        <f ca="1">VLOOKUP(C2042,Financiering!$AO$7:$AS$57,5,0)*E2042</f>
        <v>0</v>
      </c>
      <c r="H2042" s="249" t="str">
        <f t="shared" si="31"/>
        <v/>
      </c>
      <c r="I2042" s="136" t="str">
        <f>'Resultaat 8'!$B$2</f>
        <v>Resultaat 8</v>
      </c>
      <c r="J2042" s="138" t="str">
        <f>Deelnemersoverzicht!$C$6</f>
        <v>[wordt door RVO ingevuld]</v>
      </c>
      <c r="K2042" s="259">
        <f>Deelnemersoverzicht!$C$9</f>
        <v>0</v>
      </c>
    </row>
    <row r="2043" spans="1:11" x14ac:dyDescent="0.2">
      <c r="A2043" s="258">
        <f>'Resultaat 8'!B102</f>
        <v>0</v>
      </c>
      <c r="B2043" s="138" t="str">
        <f>IFERROR(VLOOKUP(C2043,Deelnemersoverzicht!$C$16:$G$66,6,0),"")</f>
        <v/>
      </c>
      <c r="C2043" s="138">
        <f>'Resultaat 8'!C102</f>
        <v>0</v>
      </c>
      <c r="D2043" s="247">
        <f>'Resultaat 8'!K102</f>
        <v>0</v>
      </c>
      <c r="E2043" s="248">
        <f>'Resultaat 8'!L102</f>
        <v>0</v>
      </c>
      <c r="F2043" s="138" t="s">
        <v>265</v>
      </c>
      <c r="G2043" s="247">
        <f ca="1">VLOOKUP(C2043,Financiering!$AO$7:$AS$57,5,0)*E2043</f>
        <v>0</v>
      </c>
      <c r="H2043" s="249" t="str">
        <f t="shared" si="31"/>
        <v/>
      </c>
      <c r="I2043" s="136" t="str">
        <f>'Resultaat 8'!$B$2</f>
        <v>Resultaat 8</v>
      </c>
      <c r="J2043" s="138" t="str">
        <f>Deelnemersoverzicht!$C$6</f>
        <v>[wordt door RVO ingevuld]</v>
      </c>
      <c r="K2043" s="259">
        <f>Deelnemersoverzicht!$C$9</f>
        <v>0</v>
      </c>
    </row>
    <row r="2044" spans="1:11" x14ac:dyDescent="0.2">
      <c r="A2044" s="258">
        <f>'Resultaat 8'!B103</f>
        <v>0</v>
      </c>
      <c r="B2044" s="138" t="str">
        <f>IFERROR(VLOOKUP(C2044,Deelnemersoverzicht!$C$16:$G$66,6,0),"")</f>
        <v/>
      </c>
      <c r="C2044" s="138">
        <f>'Resultaat 8'!C103</f>
        <v>0</v>
      </c>
      <c r="D2044" s="247">
        <f>'Resultaat 8'!K103</f>
        <v>0</v>
      </c>
      <c r="E2044" s="248">
        <f>'Resultaat 8'!L103</f>
        <v>0</v>
      </c>
      <c r="F2044" s="138" t="s">
        <v>265</v>
      </c>
      <c r="G2044" s="247">
        <f ca="1">VLOOKUP(C2044,Financiering!$AO$7:$AS$57,5,0)*E2044</f>
        <v>0</v>
      </c>
      <c r="H2044" s="249" t="str">
        <f t="shared" si="31"/>
        <v/>
      </c>
      <c r="I2044" s="136" t="str">
        <f>'Resultaat 8'!$B$2</f>
        <v>Resultaat 8</v>
      </c>
      <c r="J2044" s="138" t="str">
        <f>Deelnemersoverzicht!$C$6</f>
        <v>[wordt door RVO ingevuld]</v>
      </c>
      <c r="K2044" s="259">
        <f>Deelnemersoverzicht!$C$9</f>
        <v>0</v>
      </c>
    </row>
    <row r="2045" spans="1:11" x14ac:dyDescent="0.2">
      <c r="A2045" s="258">
        <f>'Resultaat 8'!B104</f>
        <v>0</v>
      </c>
      <c r="B2045" s="138" t="str">
        <f>IFERROR(VLOOKUP(C2045,Deelnemersoverzicht!$C$16:$G$66,6,0),"")</f>
        <v/>
      </c>
      <c r="C2045" s="138">
        <f>'Resultaat 8'!C104</f>
        <v>0</v>
      </c>
      <c r="D2045" s="247">
        <f>'Resultaat 8'!K104</f>
        <v>0</v>
      </c>
      <c r="E2045" s="248">
        <f>'Resultaat 8'!L104</f>
        <v>0</v>
      </c>
      <c r="F2045" s="138" t="s">
        <v>265</v>
      </c>
      <c r="G2045" s="247">
        <f ca="1">VLOOKUP(C2045,Financiering!$AO$7:$AS$57,5,0)*E2045</f>
        <v>0</v>
      </c>
      <c r="H2045" s="249" t="str">
        <f t="shared" si="31"/>
        <v/>
      </c>
      <c r="I2045" s="136" t="str">
        <f>'Resultaat 8'!$B$2</f>
        <v>Resultaat 8</v>
      </c>
      <c r="J2045" s="138" t="str">
        <f>Deelnemersoverzicht!$C$6</f>
        <v>[wordt door RVO ingevuld]</v>
      </c>
      <c r="K2045" s="259">
        <f>Deelnemersoverzicht!$C$9</f>
        <v>0</v>
      </c>
    </row>
    <row r="2046" spans="1:11" x14ac:dyDescent="0.2">
      <c r="A2046" s="258">
        <f>'Resultaat 8'!B105</f>
        <v>0</v>
      </c>
      <c r="B2046" s="138" t="str">
        <f>IFERROR(VLOOKUP(C2046,Deelnemersoverzicht!$C$16:$G$66,6,0),"")</f>
        <v/>
      </c>
      <c r="C2046" s="138">
        <f>'Resultaat 8'!C105</f>
        <v>0</v>
      </c>
      <c r="D2046" s="247">
        <f>'Resultaat 8'!K105</f>
        <v>0</v>
      </c>
      <c r="E2046" s="248">
        <f>'Resultaat 8'!L105</f>
        <v>0</v>
      </c>
      <c r="F2046" s="138" t="s">
        <v>265</v>
      </c>
      <c r="G2046" s="247">
        <f ca="1">VLOOKUP(C2046,Financiering!$AO$7:$AS$57,5,0)*E2046</f>
        <v>0</v>
      </c>
      <c r="H2046" s="249" t="str">
        <f t="shared" si="31"/>
        <v/>
      </c>
      <c r="I2046" s="136" t="str">
        <f>'Resultaat 8'!$B$2</f>
        <v>Resultaat 8</v>
      </c>
      <c r="J2046" s="138" t="str">
        <f>Deelnemersoverzicht!$C$6</f>
        <v>[wordt door RVO ingevuld]</v>
      </c>
      <c r="K2046" s="259">
        <f>Deelnemersoverzicht!$C$9</f>
        <v>0</v>
      </c>
    </row>
    <row r="2047" spans="1:11" x14ac:dyDescent="0.2">
      <c r="A2047" s="258">
        <f>'Resultaat 8'!B106</f>
        <v>0</v>
      </c>
      <c r="B2047" s="138" t="str">
        <f>IFERROR(VLOOKUP(C2047,Deelnemersoverzicht!$C$16:$G$66,6,0),"")</f>
        <v/>
      </c>
      <c r="C2047" s="138">
        <f>'Resultaat 8'!C106</f>
        <v>0</v>
      </c>
      <c r="D2047" s="247">
        <f>'Resultaat 8'!K106</f>
        <v>0</v>
      </c>
      <c r="E2047" s="248">
        <f>'Resultaat 8'!L106</f>
        <v>0</v>
      </c>
      <c r="F2047" s="138" t="s">
        <v>265</v>
      </c>
      <c r="G2047" s="247">
        <f ca="1">VLOOKUP(C2047,Financiering!$AO$7:$AS$57,5,0)*E2047</f>
        <v>0</v>
      </c>
      <c r="H2047" s="249" t="str">
        <f t="shared" si="31"/>
        <v/>
      </c>
      <c r="I2047" s="136" t="str">
        <f>'Resultaat 8'!$B$2</f>
        <v>Resultaat 8</v>
      </c>
      <c r="J2047" s="138" t="str">
        <f>Deelnemersoverzicht!$C$6</f>
        <v>[wordt door RVO ingevuld]</v>
      </c>
      <c r="K2047" s="259">
        <f>Deelnemersoverzicht!$C$9</f>
        <v>0</v>
      </c>
    </row>
    <row r="2048" spans="1:11" x14ac:dyDescent="0.2">
      <c r="A2048" s="258">
        <f>'Resultaat 8'!B107</f>
        <v>0</v>
      </c>
      <c r="B2048" s="138" t="str">
        <f>IFERROR(VLOOKUP(C2048,Deelnemersoverzicht!$C$16:$G$66,6,0),"")</f>
        <v/>
      </c>
      <c r="C2048" s="138">
        <f>'Resultaat 8'!C107</f>
        <v>0</v>
      </c>
      <c r="D2048" s="247">
        <f>'Resultaat 8'!K107</f>
        <v>0</v>
      </c>
      <c r="E2048" s="248">
        <f>'Resultaat 8'!L107</f>
        <v>0</v>
      </c>
      <c r="F2048" s="138" t="s">
        <v>265</v>
      </c>
      <c r="G2048" s="247">
        <f ca="1">VLOOKUP(C2048,Financiering!$AO$7:$AS$57,5,0)*E2048</f>
        <v>0</v>
      </c>
      <c r="H2048" s="249" t="str">
        <f t="shared" si="31"/>
        <v/>
      </c>
      <c r="I2048" s="136" t="str">
        <f>'Resultaat 8'!$B$2</f>
        <v>Resultaat 8</v>
      </c>
      <c r="J2048" s="138" t="str">
        <f>Deelnemersoverzicht!$C$6</f>
        <v>[wordt door RVO ingevuld]</v>
      </c>
      <c r="K2048" s="259">
        <f>Deelnemersoverzicht!$C$9</f>
        <v>0</v>
      </c>
    </row>
    <row r="2049" spans="1:11" x14ac:dyDescent="0.2">
      <c r="A2049" s="258">
        <f>'Resultaat 8'!B108</f>
        <v>0</v>
      </c>
      <c r="B2049" s="138" t="str">
        <f>IFERROR(VLOOKUP(C2049,Deelnemersoverzicht!$C$16:$G$66,6,0),"")</f>
        <v/>
      </c>
      <c r="C2049" s="138">
        <f>'Resultaat 8'!C108</f>
        <v>0</v>
      </c>
      <c r="D2049" s="247">
        <f>'Resultaat 8'!K108</f>
        <v>0</v>
      </c>
      <c r="E2049" s="248">
        <f>'Resultaat 8'!L108</f>
        <v>0</v>
      </c>
      <c r="F2049" s="138" t="s">
        <v>265</v>
      </c>
      <c r="G2049" s="247">
        <f ca="1">VLOOKUP(C2049,Financiering!$AO$7:$AS$57,5,0)*E2049</f>
        <v>0</v>
      </c>
      <c r="H2049" s="249" t="str">
        <f t="shared" si="31"/>
        <v/>
      </c>
      <c r="I2049" s="136" t="str">
        <f>'Resultaat 8'!$B$2</f>
        <v>Resultaat 8</v>
      </c>
      <c r="J2049" s="138" t="str">
        <f>Deelnemersoverzicht!$C$6</f>
        <v>[wordt door RVO ingevuld]</v>
      </c>
      <c r="K2049" s="259">
        <f>Deelnemersoverzicht!$C$9</f>
        <v>0</v>
      </c>
    </row>
    <row r="2050" spans="1:11" x14ac:dyDescent="0.2">
      <c r="A2050" s="258">
        <f>'Resultaat 8'!B109</f>
        <v>0</v>
      </c>
      <c r="B2050" s="138" t="str">
        <f>IFERROR(VLOOKUP(C2050,Deelnemersoverzicht!$C$16:$G$66,6,0),"")</f>
        <v/>
      </c>
      <c r="C2050" s="138">
        <f>'Resultaat 8'!C109</f>
        <v>0</v>
      </c>
      <c r="D2050" s="247">
        <f>'Resultaat 8'!K109</f>
        <v>0</v>
      </c>
      <c r="E2050" s="248">
        <f>'Resultaat 8'!L109</f>
        <v>0</v>
      </c>
      <c r="F2050" s="138" t="s">
        <v>265</v>
      </c>
      <c r="G2050" s="247">
        <f ca="1">VLOOKUP(C2050,Financiering!$AO$7:$AS$57,5,0)*E2050</f>
        <v>0</v>
      </c>
      <c r="H2050" s="249" t="str">
        <f t="shared" ref="H2050:H2113" si="32">IFERROR((HLOOKUP(D2050,$O$1:$R$52,VLOOKUP(C2050,$M$2:$R$52,2,0)+1,0)*E2050),"")</f>
        <v/>
      </c>
      <c r="I2050" s="136" t="str">
        <f>'Resultaat 8'!$B$2</f>
        <v>Resultaat 8</v>
      </c>
      <c r="J2050" s="138" t="str">
        <f>Deelnemersoverzicht!$C$6</f>
        <v>[wordt door RVO ingevuld]</v>
      </c>
      <c r="K2050" s="259">
        <f>Deelnemersoverzicht!$C$9</f>
        <v>0</v>
      </c>
    </row>
    <row r="2051" spans="1:11" x14ac:dyDescent="0.2">
      <c r="A2051" s="258">
        <f>'Resultaat 8'!B110</f>
        <v>0</v>
      </c>
      <c r="B2051" s="138" t="str">
        <f>IFERROR(VLOOKUP(C2051,Deelnemersoverzicht!$C$16:$G$66,6,0),"")</f>
        <v/>
      </c>
      <c r="C2051" s="138">
        <f>'Resultaat 8'!C110</f>
        <v>0</v>
      </c>
      <c r="D2051" s="247">
        <f>'Resultaat 8'!K110</f>
        <v>0</v>
      </c>
      <c r="E2051" s="248">
        <f>'Resultaat 8'!L110</f>
        <v>0</v>
      </c>
      <c r="F2051" s="138" t="s">
        <v>265</v>
      </c>
      <c r="G2051" s="247">
        <f ca="1">VLOOKUP(C2051,Financiering!$AO$7:$AS$57,5,0)*E2051</f>
        <v>0</v>
      </c>
      <c r="H2051" s="249" t="str">
        <f t="shared" si="32"/>
        <v/>
      </c>
      <c r="I2051" s="136" t="str">
        <f>'Resultaat 8'!$B$2</f>
        <v>Resultaat 8</v>
      </c>
      <c r="J2051" s="138" t="str">
        <f>Deelnemersoverzicht!$C$6</f>
        <v>[wordt door RVO ingevuld]</v>
      </c>
      <c r="K2051" s="259">
        <f>Deelnemersoverzicht!$C$9</f>
        <v>0</v>
      </c>
    </row>
    <row r="2052" spans="1:11" x14ac:dyDescent="0.2">
      <c r="A2052" s="258">
        <f>'Resultaat 8'!B111</f>
        <v>0</v>
      </c>
      <c r="B2052" s="138" t="str">
        <f>IFERROR(VLOOKUP(C2052,Deelnemersoverzicht!$C$16:$G$66,6,0),"")</f>
        <v/>
      </c>
      <c r="C2052" s="138">
        <f>'Resultaat 8'!C111</f>
        <v>0</v>
      </c>
      <c r="D2052" s="247">
        <f>'Resultaat 8'!K111</f>
        <v>0</v>
      </c>
      <c r="E2052" s="248">
        <f>'Resultaat 8'!L111</f>
        <v>0</v>
      </c>
      <c r="F2052" s="138" t="s">
        <v>265</v>
      </c>
      <c r="G2052" s="247">
        <f ca="1">VLOOKUP(C2052,Financiering!$AO$7:$AS$57,5,0)*E2052</f>
        <v>0</v>
      </c>
      <c r="H2052" s="249" t="str">
        <f t="shared" si="32"/>
        <v/>
      </c>
      <c r="I2052" s="136" t="str">
        <f>'Resultaat 8'!$B$2</f>
        <v>Resultaat 8</v>
      </c>
      <c r="J2052" s="138" t="str">
        <f>Deelnemersoverzicht!$C$6</f>
        <v>[wordt door RVO ingevuld]</v>
      </c>
      <c r="K2052" s="259">
        <f>Deelnemersoverzicht!$C$9</f>
        <v>0</v>
      </c>
    </row>
    <row r="2053" spans="1:11" x14ac:dyDescent="0.2">
      <c r="A2053" s="258">
        <f>'Resultaat 8'!B112</f>
        <v>0</v>
      </c>
      <c r="B2053" s="138" t="str">
        <f>IFERROR(VLOOKUP(C2053,Deelnemersoverzicht!$C$16:$G$66,6,0),"")</f>
        <v/>
      </c>
      <c r="C2053" s="138">
        <f>'Resultaat 8'!C112</f>
        <v>0</v>
      </c>
      <c r="D2053" s="247">
        <f>'Resultaat 8'!K112</f>
        <v>0</v>
      </c>
      <c r="E2053" s="248">
        <f>'Resultaat 8'!L112</f>
        <v>0</v>
      </c>
      <c r="F2053" s="138" t="s">
        <v>265</v>
      </c>
      <c r="G2053" s="247">
        <f ca="1">VLOOKUP(C2053,Financiering!$AO$7:$AS$57,5,0)*E2053</f>
        <v>0</v>
      </c>
      <c r="H2053" s="249" t="str">
        <f t="shared" si="32"/>
        <v/>
      </c>
      <c r="I2053" s="136" t="str">
        <f>'Resultaat 8'!$B$2</f>
        <v>Resultaat 8</v>
      </c>
      <c r="J2053" s="138" t="str">
        <f>Deelnemersoverzicht!$C$6</f>
        <v>[wordt door RVO ingevuld]</v>
      </c>
      <c r="K2053" s="259">
        <f>Deelnemersoverzicht!$C$9</f>
        <v>0</v>
      </c>
    </row>
    <row r="2054" spans="1:11" x14ac:dyDescent="0.2">
      <c r="A2054" s="258">
        <f>'Resultaat 8'!B113</f>
        <v>0</v>
      </c>
      <c r="B2054" s="138" t="str">
        <f>IFERROR(VLOOKUP(C2054,Deelnemersoverzicht!$C$16:$G$66,6,0),"")</f>
        <v/>
      </c>
      <c r="C2054" s="138">
        <f>'Resultaat 8'!C113</f>
        <v>0</v>
      </c>
      <c r="D2054" s="247">
        <f>'Resultaat 8'!K113</f>
        <v>0</v>
      </c>
      <c r="E2054" s="248">
        <f>'Resultaat 8'!L113</f>
        <v>0</v>
      </c>
      <c r="F2054" s="138" t="s">
        <v>265</v>
      </c>
      <c r="G2054" s="247">
        <f ca="1">VLOOKUP(C2054,Financiering!$AO$7:$AS$57,5,0)*E2054</f>
        <v>0</v>
      </c>
      <c r="H2054" s="249" t="str">
        <f t="shared" si="32"/>
        <v/>
      </c>
      <c r="I2054" s="136" t="str">
        <f>'Resultaat 8'!$B$2</f>
        <v>Resultaat 8</v>
      </c>
      <c r="J2054" s="138" t="str">
        <f>Deelnemersoverzicht!$C$6</f>
        <v>[wordt door RVO ingevuld]</v>
      </c>
      <c r="K2054" s="259">
        <f>Deelnemersoverzicht!$C$9</f>
        <v>0</v>
      </c>
    </row>
    <row r="2055" spans="1:11" x14ac:dyDescent="0.2">
      <c r="A2055" s="258">
        <f>'Resultaat 8'!B114</f>
        <v>0</v>
      </c>
      <c r="B2055" s="138" t="str">
        <f>IFERROR(VLOOKUP(C2055,Deelnemersoverzicht!$C$16:$G$66,6,0),"")</f>
        <v/>
      </c>
      <c r="C2055" s="138">
        <f>'Resultaat 8'!C114</f>
        <v>0</v>
      </c>
      <c r="D2055" s="247">
        <f>'Resultaat 8'!K114</f>
        <v>0</v>
      </c>
      <c r="E2055" s="248">
        <f>'Resultaat 8'!L114</f>
        <v>0</v>
      </c>
      <c r="F2055" s="138" t="s">
        <v>265</v>
      </c>
      <c r="G2055" s="247">
        <f ca="1">VLOOKUP(C2055,Financiering!$AO$7:$AS$57,5,0)*E2055</f>
        <v>0</v>
      </c>
      <c r="H2055" s="249" t="str">
        <f t="shared" si="32"/>
        <v/>
      </c>
      <c r="I2055" s="136" t="str">
        <f>'Resultaat 8'!$B$2</f>
        <v>Resultaat 8</v>
      </c>
      <c r="J2055" s="138" t="str">
        <f>Deelnemersoverzicht!$C$6</f>
        <v>[wordt door RVO ingevuld]</v>
      </c>
      <c r="K2055" s="259">
        <f>Deelnemersoverzicht!$C$9</f>
        <v>0</v>
      </c>
    </row>
    <row r="2056" spans="1:11" x14ac:dyDescent="0.2">
      <c r="A2056" s="258">
        <f>'Resultaat 8'!B115</f>
        <v>0</v>
      </c>
      <c r="B2056" s="138" t="str">
        <f>IFERROR(VLOOKUP(C2056,Deelnemersoverzicht!$C$16:$G$66,6,0),"")</f>
        <v/>
      </c>
      <c r="C2056" s="138">
        <f>'Resultaat 8'!C115</f>
        <v>0</v>
      </c>
      <c r="D2056" s="247">
        <f>'Resultaat 8'!K115</f>
        <v>0</v>
      </c>
      <c r="E2056" s="248">
        <f>'Resultaat 8'!L115</f>
        <v>0</v>
      </c>
      <c r="F2056" s="138" t="s">
        <v>265</v>
      </c>
      <c r="G2056" s="247">
        <f ca="1">VLOOKUP(C2056,Financiering!$AO$7:$AS$57,5,0)*E2056</f>
        <v>0</v>
      </c>
      <c r="H2056" s="249" t="str">
        <f t="shared" si="32"/>
        <v/>
      </c>
      <c r="I2056" s="136" t="str">
        <f>'Resultaat 8'!$B$2</f>
        <v>Resultaat 8</v>
      </c>
      <c r="J2056" s="138" t="str">
        <f>Deelnemersoverzicht!$C$6</f>
        <v>[wordt door RVO ingevuld]</v>
      </c>
      <c r="K2056" s="259">
        <f>Deelnemersoverzicht!$C$9</f>
        <v>0</v>
      </c>
    </row>
    <row r="2057" spans="1:11" x14ac:dyDescent="0.2">
      <c r="A2057" s="258">
        <f>'Resultaat 8'!B116</f>
        <v>0</v>
      </c>
      <c r="B2057" s="138" t="str">
        <f>IFERROR(VLOOKUP(C2057,Deelnemersoverzicht!$C$16:$G$66,6,0),"")</f>
        <v/>
      </c>
      <c r="C2057" s="138">
        <f>'Resultaat 8'!C116</f>
        <v>0</v>
      </c>
      <c r="D2057" s="247">
        <f>'Resultaat 8'!K116</f>
        <v>0</v>
      </c>
      <c r="E2057" s="248">
        <f>'Resultaat 8'!L116</f>
        <v>0</v>
      </c>
      <c r="F2057" s="138" t="s">
        <v>265</v>
      </c>
      <c r="G2057" s="247">
        <f ca="1">VLOOKUP(C2057,Financiering!$AO$7:$AS$57,5,0)*E2057</f>
        <v>0</v>
      </c>
      <c r="H2057" s="249" t="str">
        <f t="shared" si="32"/>
        <v/>
      </c>
      <c r="I2057" s="136" t="str">
        <f>'Resultaat 8'!$B$2</f>
        <v>Resultaat 8</v>
      </c>
      <c r="J2057" s="138" t="str">
        <f>Deelnemersoverzicht!$C$6</f>
        <v>[wordt door RVO ingevuld]</v>
      </c>
      <c r="K2057" s="259">
        <f>Deelnemersoverzicht!$C$9</f>
        <v>0</v>
      </c>
    </row>
    <row r="2058" spans="1:11" x14ac:dyDescent="0.2">
      <c r="A2058" s="258">
        <f>'Resultaat 8'!B117</f>
        <v>0</v>
      </c>
      <c r="B2058" s="138" t="str">
        <f>IFERROR(VLOOKUP(C2058,Deelnemersoverzicht!$C$16:$G$66,6,0),"")</f>
        <v/>
      </c>
      <c r="C2058" s="138">
        <f>'Resultaat 8'!C117</f>
        <v>0</v>
      </c>
      <c r="D2058" s="247">
        <f>'Resultaat 8'!K117</f>
        <v>0</v>
      </c>
      <c r="E2058" s="248">
        <f>'Resultaat 8'!L117</f>
        <v>0</v>
      </c>
      <c r="F2058" s="138" t="s">
        <v>265</v>
      </c>
      <c r="G2058" s="247">
        <f ca="1">VLOOKUP(C2058,Financiering!$AO$7:$AS$57,5,0)*E2058</f>
        <v>0</v>
      </c>
      <c r="H2058" s="249" t="str">
        <f t="shared" si="32"/>
        <v/>
      </c>
      <c r="I2058" s="136" t="str">
        <f>'Resultaat 8'!$B$2</f>
        <v>Resultaat 8</v>
      </c>
      <c r="J2058" s="138" t="str">
        <f>Deelnemersoverzicht!$C$6</f>
        <v>[wordt door RVO ingevuld]</v>
      </c>
      <c r="K2058" s="259">
        <f>Deelnemersoverzicht!$C$9</f>
        <v>0</v>
      </c>
    </row>
    <row r="2059" spans="1:11" x14ac:dyDescent="0.2">
      <c r="A2059" s="258">
        <f>'Resultaat 8'!B118</f>
        <v>0</v>
      </c>
      <c r="B2059" s="138" t="str">
        <f>IFERROR(VLOOKUP(C2059,Deelnemersoverzicht!$C$16:$G$66,6,0),"")</f>
        <v/>
      </c>
      <c r="C2059" s="138">
        <f>'Resultaat 8'!C118</f>
        <v>0</v>
      </c>
      <c r="D2059" s="247">
        <f>'Resultaat 8'!K118</f>
        <v>0</v>
      </c>
      <c r="E2059" s="248">
        <f>'Resultaat 8'!L118</f>
        <v>0</v>
      </c>
      <c r="F2059" s="138" t="s">
        <v>265</v>
      </c>
      <c r="G2059" s="247">
        <f ca="1">VLOOKUP(C2059,Financiering!$AO$7:$AS$57,5,0)*E2059</f>
        <v>0</v>
      </c>
      <c r="H2059" s="249" t="str">
        <f t="shared" si="32"/>
        <v/>
      </c>
      <c r="I2059" s="136" t="str">
        <f>'Resultaat 8'!$B$2</f>
        <v>Resultaat 8</v>
      </c>
      <c r="J2059" s="138" t="str">
        <f>Deelnemersoverzicht!$C$6</f>
        <v>[wordt door RVO ingevuld]</v>
      </c>
      <c r="K2059" s="259">
        <f>Deelnemersoverzicht!$C$9</f>
        <v>0</v>
      </c>
    </row>
    <row r="2060" spans="1:11" x14ac:dyDescent="0.2">
      <c r="A2060" s="258">
        <f>'Resultaat 8'!B119</f>
        <v>0</v>
      </c>
      <c r="B2060" s="138" t="str">
        <f>IFERROR(VLOOKUP(C2060,Deelnemersoverzicht!$C$16:$G$66,6,0),"")</f>
        <v/>
      </c>
      <c r="C2060" s="138">
        <f>'Resultaat 8'!C119</f>
        <v>0</v>
      </c>
      <c r="D2060" s="247">
        <f>'Resultaat 8'!K119</f>
        <v>0</v>
      </c>
      <c r="E2060" s="248">
        <f>'Resultaat 8'!L119</f>
        <v>0</v>
      </c>
      <c r="F2060" s="138" t="s">
        <v>265</v>
      </c>
      <c r="G2060" s="247">
        <f ca="1">VLOOKUP(C2060,Financiering!$AO$7:$AS$57,5,0)*E2060</f>
        <v>0</v>
      </c>
      <c r="H2060" s="249" t="str">
        <f t="shared" si="32"/>
        <v/>
      </c>
      <c r="I2060" s="136" t="str">
        <f>'Resultaat 8'!$B$2</f>
        <v>Resultaat 8</v>
      </c>
      <c r="J2060" s="138" t="str">
        <f>Deelnemersoverzicht!$C$6</f>
        <v>[wordt door RVO ingevuld]</v>
      </c>
      <c r="K2060" s="259">
        <f>Deelnemersoverzicht!$C$9</f>
        <v>0</v>
      </c>
    </row>
    <row r="2061" spans="1:11" x14ac:dyDescent="0.2">
      <c r="A2061" s="258">
        <f>'Resultaat 8'!B120</f>
        <v>0</v>
      </c>
      <c r="B2061" s="138" t="str">
        <f>IFERROR(VLOOKUP(C2061,Deelnemersoverzicht!$C$16:$G$66,6,0),"")</f>
        <v/>
      </c>
      <c r="C2061" s="138">
        <f>'Resultaat 8'!C120</f>
        <v>0</v>
      </c>
      <c r="D2061" s="247">
        <f>'Resultaat 8'!K120</f>
        <v>0</v>
      </c>
      <c r="E2061" s="248">
        <f>'Resultaat 8'!L120</f>
        <v>0</v>
      </c>
      <c r="F2061" s="138" t="s">
        <v>265</v>
      </c>
      <c r="G2061" s="247">
        <f ca="1">VLOOKUP(C2061,Financiering!$AO$7:$AS$57,5,0)*E2061</f>
        <v>0</v>
      </c>
      <c r="H2061" s="249" t="str">
        <f t="shared" si="32"/>
        <v/>
      </c>
      <c r="I2061" s="136" t="str">
        <f>'Resultaat 8'!$B$2</f>
        <v>Resultaat 8</v>
      </c>
      <c r="J2061" s="138" t="str">
        <f>Deelnemersoverzicht!$C$6</f>
        <v>[wordt door RVO ingevuld]</v>
      </c>
      <c r="K2061" s="259">
        <f>Deelnemersoverzicht!$C$9</f>
        <v>0</v>
      </c>
    </row>
    <row r="2062" spans="1:11" x14ac:dyDescent="0.2">
      <c r="A2062" s="258">
        <f>'Resultaat 8'!B121</f>
        <v>0</v>
      </c>
      <c r="B2062" s="138" t="str">
        <f>IFERROR(VLOOKUP(C2062,Deelnemersoverzicht!$C$16:$G$66,6,0),"")</f>
        <v/>
      </c>
      <c r="C2062" s="138">
        <f>'Resultaat 8'!C121</f>
        <v>0</v>
      </c>
      <c r="D2062" s="247">
        <f>'Resultaat 8'!K121</f>
        <v>0</v>
      </c>
      <c r="E2062" s="248">
        <f>'Resultaat 8'!L121</f>
        <v>0</v>
      </c>
      <c r="F2062" s="138" t="s">
        <v>265</v>
      </c>
      <c r="G2062" s="247">
        <f ca="1">VLOOKUP(C2062,Financiering!$AO$7:$AS$57,5,0)*E2062</f>
        <v>0</v>
      </c>
      <c r="H2062" s="249" t="str">
        <f t="shared" si="32"/>
        <v/>
      </c>
      <c r="I2062" s="136" t="str">
        <f>'Resultaat 8'!$B$2</f>
        <v>Resultaat 8</v>
      </c>
      <c r="J2062" s="138" t="str">
        <f>Deelnemersoverzicht!$C$6</f>
        <v>[wordt door RVO ingevuld]</v>
      </c>
      <c r="K2062" s="259">
        <f>Deelnemersoverzicht!$C$9</f>
        <v>0</v>
      </c>
    </row>
    <row r="2063" spans="1:11" x14ac:dyDescent="0.2">
      <c r="A2063" s="258">
        <f>'Resultaat 8'!B122</f>
        <v>0</v>
      </c>
      <c r="B2063" s="138" t="str">
        <f>IFERROR(VLOOKUP(C2063,Deelnemersoverzicht!$C$16:$G$66,6,0),"")</f>
        <v/>
      </c>
      <c r="C2063" s="138">
        <f>'Resultaat 8'!C122</f>
        <v>0</v>
      </c>
      <c r="D2063" s="247">
        <f>'Resultaat 8'!K122</f>
        <v>0</v>
      </c>
      <c r="E2063" s="248">
        <f>'Resultaat 8'!L122</f>
        <v>0</v>
      </c>
      <c r="F2063" s="138" t="s">
        <v>265</v>
      </c>
      <c r="G2063" s="247">
        <f ca="1">VLOOKUP(C2063,Financiering!$AO$7:$AS$57,5,0)*E2063</f>
        <v>0</v>
      </c>
      <c r="H2063" s="249" t="str">
        <f t="shared" si="32"/>
        <v/>
      </c>
      <c r="I2063" s="136" t="str">
        <f>'Resultaat 8'!$B$2</f>
        <v>Resultaat 8</v>
      </c>
      <c r="J2063" s="138" t="str">
        <f>Deelnemersoverzicht!$C$6</f>
        <v>[wordt door RVO ingevuld]</v>
      </c>
      <c r="K2063" s="259">
        <f>Deelnemersoverzicht!$C$9</f>
        <v>0</v>
      </c>
    </row>
    <row r="2064" spans="1:11" x14ac:dyDescent="0.2">
      <c r="A2064" s="258">
        <f>'Resultaat 8'!B123</f>
        <v>0</v>
      </c>
      <c r="B2064" s="138" t="str">
        <f>IFERROR(VLOOKUP(C2064,Deelnemersoverzicht!$C$16:$G$66,6,0),"")</f>
        <v/>
      </c>
      <c r="C2064" s="138">
        <f>'Resultaat 8'!C123</f>
        <v>0</v>
      </c>
      <c r="D2064" s="247">
        <f>'Resultaat 8'!K123</f>
        <v>0</v>
      </c>
      <c r="E2064" s="248">
        <f>'Resultaat 8'!L123</f>
        <v>0</v>
      </c>
      <c r="F2064" s="138" t="s">
        <v>265</v>
      </c>
      <c r="G2064" s="247">
        <f ca="1">VLOOKUP(C2064,Financiering!$AO$7:$AS$57,5,0)*E2064</f>
        <v>0</v>
      </c>
      <c r="H2064" s="249" t="str">
        <f t="shared" si="32"/>
        <v/>
      </c>
      <c r="I2064" s="136" t="str">
        <f>'Resultaat 8'!$B$2</f>
        <v>Resultaat 8</v>
      </c>
      <c r="J2064" s="138" t="str">
        <f>Deelnemersoverzicht!$C$6</f>
        <v>[wordt door RVO ingevuld]</v>
      </c>
      <c r="K2064" s="259">
        <f>Deelnemersoverzicht!$C$9</f>
        <v>0</v>
      </c>
    </row>
    <row r="2065" spans="1:11" x14ac:dyDescent="0.2">
      <c r="A2065" s="258">
        <f>'Resultaat 8'!B124</f>
        <v>0</v>
      </c>
      <c r="B2065" s="138" t="str">
        <f>IFERROR(VLOOKUP(C2065,Deelnemersoverzicht!$C$16:$G$66,6,0),"")</f>
        <v/>
      </c>
      <c r="C2065" s="138">
        <f>'Resultaat 8'!C124</f>
        <v>0</v>
      </c>
      <c r="D2065" s="247">
        <f>'Resultaat 8'!K124</f>
        <v>0</v>
      </c>
      <c r="E2065" s="248">
        <f>'Resultaat 8'!L124</f>
        <v>0</v>
      </c>
      <c r="F2065" s="138" t="s">
        <v>265</v>
      </c>
      <c r="G2065" s="247">
        <f ca="1">VLOOKUP(C2065,Financiering!$AO$7:$AS$57,5,0)*E2065</f>
        <v>0</v>
      </c>
      <c r="H2065" s="249" t="str">
        <f t="shared" si="32"/>
        <v/>
      </c>
      <c r="I2065" s="136" t="str">
        <f>'Resultaat 8'!$B$2</f>
        <v>Resultaat 8</v>
      </c>
      <c r="J2065" s="138" t="str">
        <f>Deelnemersoverzicht!$C$6</f>
        <v>[wordt door RVO ingevuld]</v>
      </c>
      <c r="K2065" s="259">
        <f>Deelnemersoverzicht!$C$9</f>
        <v>0</v>
      </c>
    </row>
    <row r="2066" spans="1:11" x14ac:dyDescent="0.2">
      <c r="A2066" s="258">
        <f>'Resultaat 8'!B125</f>
        <v>0</v>
      </c>
      <c r="B2066" s="138" t="str">
        <f>IFERROR(VLOOKUP(C2066,Deelnemersoverzicht!$C$16:$G$66,6,0),"")</f>
        <v/>
      </c>
      <c r="C2066" s="138">
        <f>'Resultaat 8'!C125</f>
        <v>0</v>
      </c>
      <c r="D2066" s="247">
        <f>'Resultaat 8'!K125</f>
        <v>0</v>
      </c>
      <c r="E2066" s="248">
        <f>'Resultaat 8'!L125</f>
        <v>0</v>
      </c>
      <c r="F2066" s="138" t="s">
        <v>265</v>
      </c>
      <c r="G2066" s="247">
        <f ca="1">VLOOKUP(C2066,Financiering!$AO$7:$AS$57,5,0)*E2066</f>
        <v>0</v>
      </c>
      <c r="H2066" s="249" t="str">
        <f t="shared" si="32"/>
        <v/>
      </c>
      <c r="I2066" s="136" t="str">
        <f>'Resultaat 8'!$B$2</f>
        <v>Resultaat 8</v>
      </c>
      <c r="J2066" s="138" t="str">
        <f>Deelnemersoverzicht!$C$6</f>
        <v>[wordt door RVO ingevuld]</v>
      </c>
      <c r="K2066" s="259">
        <f>Deelnemersoverzicht!$C$9</f>
        <v>0</v>
      </c>
    </row>
    <row r="2067" spans="1:11" x14ac:dyDescent="0.2">
      <c r="A2067" s="258">
        <f>'Resultaat 8'!B126</f>
        <v>0</v>
      </c>
      <c r="B2067" s="138" t="str">
        <f>IFERROR(VLOOKUP(C2067,Deelnemersoverzicht!$C$16:$G$66,6,0),"")</f>
        <v/>
      </c>
      <c r="C2067" s="138">
        <f>'Resultaat 8'!C126</f>
        <v>0</v>
      </c>
      <c r="D2067" s="247">
        <f>'Resultaat 8'!K126</f>
        <v>0</v>
      </c>
      <c r="E2067" s="248">
        <f>'Resultaat 8'!L126</f>
        <v>0</v>
      </c>
      <c r="F2067" s="138" t="s">
        <v>265</v>
      </c>
      <c r="G2067" s="247">
        <f ca="1">VLOOKUP(C2067,Financiering!$AO$7:$AS$57,5,0)*E2067</f>
        <v>0</v>
      </c>
      <c r="H2067" s="249" t="str">
        <f t="shared" si="32"/>
        <v/>
      </c>
      <c r="I2067" s="136" t="str">
        <f>'Resultaat 8'!$B$2</f>
        <v>Resultaat 8</v>
      </c>
      <c r="J2067" s="138" t="str">
        <f>Deelnemersoverzicht!$C$6</f>
        <v>[wordt door RVO ingevuld]</v>
      </c>
      <c r="K2067" s="259">
        <f>Deelnemersoverzicht!$C$9</f>
        <v>0</v>
      </c>
    </row>
    <row r="2068" spans="1:11" x14ac:dyDescent="0.2">
      <c r="A2068" s="258">
        <f>'Resultaat 8'!B127</f>
        <v>0</v>
      </c>
      <c r="B2068" s="138" t="str">
        <f>IFERROR(VLOOKUP(C2068,Deelnemersoverzicht!$C$16:$G$66,6,0),"")</f>
        <v/>
      </c>
      <c r="C2068" s="138">
        <f>'Resultaat 8'!C127</f>
        <v>0</v>
      </c>
      <c r="D2068" s="247">
        <f>'Resultaat 8'!K127</f>
        <v>0</v>
      </c>
      <c r="E2068" s="248">
        <f>'Resultaat 8'!L127</f>
        <v>0</v>
      </c>
      <c r="F2068" s="138" t="s">
        <v>265</v>
      </c>
      <c r="G2068" s="247">
        <f ca="1">VLOOKUP(C2068,Financiering!$AO$7:$AS$57,5,0)*E2068</f>
        <v>0</v>
      </c>
      <c r="H2068" s="249" t="str">
        <f t="shared" si="32"/>
        <v/>
      </c>
      <c r="I2068" s="136" t="str">
        <f>'Resultaat 8'!$B$2</f>
        <v>Resultaat 8</v>
      </c>
      <c r="J2068" s="138" t="str">
        <f>Deelnemersoverzicht!$C$6</f>
        <v>[wordt door RVO ingevuld]</v>
      </c>
      <c r="K2068" s="259">
        <f>Deelnemersoverzicht!$C$9</f>
        <v>0</v>
      </c>
    </row>
    <row r="2069" spans="1:11" x14ac:dyDescent="0.2">
      <c r="A2069" s="258">
        <f>'Resultaat 8'!B128</f>
        <v>0</v>
      </c>
      <c r="B2069" s="138" t="str">
        <f>IFERROR(VLOOKUP(C2069,Deelnemersoverzicht!$C$16:$G$66,6,0),"")</f>
        <v/>
      </c>
      <c r="C2069" s="138">
        <f>'Resultaat 8'!C128</f>
        <v>0</v>
      </c>
      <c r="D2069" s="247">
        <f>'Resultaat 8'!K128</f>
        <v>0</v>
      </c>
      <c r="E2069" s="248">
        <f>'Resultaat 8'!L128</f>
        <v>0</v>
      </c>
      <c r="F2069" s="138" t="s">
        <v>265</v>
      </c>
      <c r="G2069" s="247">
        <f ca="1">VLOOKUP(C2069,Financiering!$AO$7:$AS$57,5,0)*E2069</f>
        <v>0</v>
      </c>
      <c r="H2069" s="249" t="str">
        <f t="shared" si="32"/>
        <v/>
      </c>
      <c r="I2069" s="136" t="str">
        <f>'Resultaat 8'!$B$2</f>
        <v>Resultaat 8</v>
      </c>
      <c r="J2069" s="138" t="str">
        <f>Deelnemersoverzicht!$C$6</f>
        <v>[wordt door RVO ingevuld]</v>
      </c>
      <c r="K2069" s="259">
        <f>Deelnemersoverzicht!$C$9</f>
        <v>0</v>
      </c>
    </row>
    <row r="2070" spans="1:11" x14ac:dyDescent="0.2">
      <c r="A2070" s="258">
        <f>'Resultaat 8'!B129</f>
        <v>0</v>
      </c>
      <c r="B2070" s="138" t="str">
        <f>IFERROR(VLOOKUP(C2070,Deelnemersoverzicht!$C$16:$G$66,6,0),"")</f>
        <v/>
      </c>
      <c r="C2070" s="138">
        <f>'Resultaat 8'!C129</f>
        <v>0</v>
      </c>
      <c r="D2070" s="247">
        <f>'Resultaat 8'!K129</f>
        <v>0</v>
      </c>
      <c r="E2070" s="248">
        <f>'Resultaat 8'!L129</f>
        <v>0</v>
      </c>
      <c r="F2070" s="138" t="s">
        <v>265</v>
      </c>
      <c r="G2070" s="247">
        <f ca="1">VLOOKUP(C2070,Financiering!$AO$7:$AS$57,5,0)*E2070</f>
        <v>0</v>
      </c>
      <c r="H2070" s="249" t="str">
        <f t="shared" si="32"/>
        <v/>
      </c>
      <c r="I2070" s="136" t="str">
        <f>'Resultaat 8'!$B$2</f>
        <v>Resultaat 8</v>
      </c>
      <c r="J2070" s="138" t="str">
        <f>Deelnemersoverzicht!$C$6</f>
        <v>[wordt door RVO ingevuld]</v>
      </c>
      <c r="K2070" s="259">
        <f>Deelnemersoverzicht!$C$9</f>
        <v>0</v>
      </c>
    </row>
    <row r="2071" spans="1:11" x14ac:dyDescent="0.2">
      <c r="A2071" s="258">
        <f>'Resultaat 8'!B130</f>
        <v>0</v>
      </c>
      <c r="B2071" s="138" t="str">
        <f>IFERROR(VLOOKUP(C2071,Deelnemersoverzicht!$C$16:$G$66,6,0),"")</f>
        <v/>
      </c>
      <c r="C2071" s="138">
        <f>'Resultaat 8'!C130</f>
        <v>0</v>
      </c>
      <c r="D2071" s="247">
        <f>'Resultaat 8'!K130</f>
        <v>0</v>
      </c>
      <c r="E2071" s="248">
        <f>'Resultaat 8'!L130</f>
        <v>0</v>
      </c>
      <c r="F2071" s="138" t="s">
        <v>265</v>
      </c>
      <c r="G2071" s="247">
        <f ca="1">VLOOKUP(C2071,Financiering!$AO$7:$AS$57,5,0)*E2071</f>
        <v>0</v>
      </c>
      <c r="H2071" s="249" t="str">
        <f t="shared" si="32"/>
        <v/>
      </c>
      <c r="I2071" s="136" t="str">
        <f>'Resultaat 8'!$B$2</f>
        <v>Resultaat 8</v>
      </c>
      <c r="J2071" s="138" t="str">
        <f>Deelnemersoverzicht!$C$6</f>
        <v>[wordt door RVO ingevuld]</v>
      </c>
      <c r="K2071" s="259">
        <f>Deelnemersoverzicht!$C$9</f>
        <v>0</v>
      </c>
    </row>
    <row r="2072" spans="1:11" x14ac:dyDescent="0.2">
      <c r="A2072" s="258">
        <f>'Resultaat 8'!B131</f>
        <v>0</v>
      </c>
      <c r="B2072" s="138" t="str">
        <f>IFERROR(VLOOKUP(C2072,Deelnemersoverzicht!$C$16:$G$66,6,0),"")</f>
        <v/>
      </c>
      <c r="C2072" s="138">
        <f>'Resultaat 8'!C131</f>
        <v>0</v>
      </c>
      <c r="D2072" s="247">
        <f>'Resultaat 8'!K131</f>
        <v>0</v>
      </c>
      <c r="E2072" s="248">
        <f>'Resultaat 8'!L131</f>
        <v>0</v>
      </c>
      <c r="F2072" s="138" t="s">
        <v>265</v>
      </c>
      <c r="G2072" s="247">
        <f ca="1">VLOOKUP(C2072,Financiering!$AO$7:$AS$57,5,0)*E2072</f>
        <v>0</v>
      </c>
      <c r="H2072" s="249" t="str">
        <f t="shared" si="32"/>
        <v/>
      </c>
      <c r="I2072" s="136" t="str">
        <f>'Resultaat 8'!$B$2</f>
        <v>Resultaat 8</v>
      </c>
      <c r="J2072" s="138" t="str">
        <f>Deelnemersoverzicht!$C$6</f>
        <v>[wordt door RVO ingevuld]</v>
      </c>
      <c r="K2072" s="259">
        <f>Deelnemersoverzicht!$C$9</f>
        <v>0</v>
      </c>
    </row>
    <row r="2073" spans="1:11" x14ac:dyDescent="0.2">
      <c r="A2073" s="258">
        <f>'Resultaat 8'!B132</f>
        <v>0</v>
      </c>
      <c r="B2073" s="138" t="str">
        <f>IFERROR(VLOOKUP(C2073,Deelnemersoverzicht!$C$16:$G$66,6,0),"")</f>
        <v/>
      </c>
      <c r="C2073" s="138">
        <f>'Resultaat 8'!C132</f>
        <v>0</v>
      </c>
      <c r="D2073" s="247">
        <f>'Resultaat 8'!K132</f>
        <v>0</v>
      </c>
      <c r="E2073" s="248">
        <f>'Resultaat 8'!L132</f>
        <v>0</v>
      </c>
      <c r="F2073" s="138" t="s">
        <v>265</v>
      </c>
      <c r="G2073" s="247">
        <f ca="1">VLOOKUP(C2073,Financiering!$AO$7:$AS$57,5,0)*E2073</f>
        <v>0</v>
      </c>
      <c r="H2073" s="249" t="str">
        <f t="shared" si="32"/>
        <v/>
      </c>
      <c r="I2073" s="136" t="str">
        <f>'Resultaat 8'!$B$2</f>
        <v>Resultaat 8</v>
      </c>
      <c r="J2073" s="138" t="str">
        <f>Deelnemersoverzicht!$C$6</f>
        <v>[wordt door RVO ingevuld]</v>
      </c>
      <c r="K2073" s="259">
        <f>Deelnemersoverzicht!$C$9</f>
        <v>0</v>
      </c>
    </row>
    <row r="2074" spans="1:11" x14ac:dyDescent="0.2">
      <c r="A2074" s="258">
        <f>'Resultaat 8'!B133</f>
        <v>0</v>
      </c>
      <c r="B2074" s="138" t="str">
        <f>IFERROR(VLOOKUP(C2074,Deelnemersoverzicht!$C$16:$G$66,6,0),"")</f>
        <v/>
      </c>
      <c r="C2074" s="138">
        <f>'Resultaat 8'!C133</f>
        <v>0</v>
      </c>
      <c r="D2074" s="247">
        <f>'Resultaat 8'!K133</f>
        <v>0</v>
      </c>
      <c r="E2074" s="248">
        <f>'Resultaat 8'!L133</f>
        <v>0</v>
      </c>
      <c r="F2074" s="138" t="s">
        <v>265</v>
      </c>
      <c r="G2074" s="247">
        <f ca="1">VLOOKUP(C2074,Financiering!$AO$7:$AS$57,5,0)*E2074</f>
        <v>0</v>
      </c>
      <c r="H2074" s="249" t="str">
        <f t="shared" si="32"/>
        <v/>
      </c>
      <c r="I2074" s="136" t="str">
        <f>'Resultaat 8'!$B$2</f>
        <v>Resultaat 8</v>
      </c>
      <c r="J2074" s="138" t="str">
        <f>Deelnemersoverzicht!$C$6</f>
        <v>[wordt door RVO ingevuld]</v>
      </c>
      <c r="K2074" s="259">
        <f>Deelnemersoverzicht!$C$9</f>
        <v>0</v>
      </c>
    </row>
    <row r="2075" spans="1:11" x14ac:dyDescent="0.2">
      <c r="A2075" s="258">
        <f>'Resultaat 8'!B134</f>
        <v>0</v>
      </c>
      <c r="B2075" s="138" t="str">
        <f>IFERROR(VLOOKUP(C2075,Deelnemersoverzicht!$C$16:$G$66,6,0),"")</f>
        <v/>
      </c>
      <c r="C2075" s="138">
        <f>'Resultaat 8'!C134</f>
        <v>0</v>
      </c>
      <c r="D2075" s="247">
        <f>'Resultaat 8'!K134</f>
        <v>0</v>
      </c>
      <c r="E2075" s="248">
        <f>'Resultaat 8'!L134</f>
        <v>0</v>
      </c>
      <c r="F2075" s="138" t="s">
        <v>265</v>
      </c>
      <c r="G2075" s="247">
        <f ca="1">VLOOKUP(C2075,Financiering!$AO$7:$AS$57,5,0)*E2075</f>
        <v>0</v>
      </c>
      <c r="H2075" s="249" t="str">
        <f t="shared" si="32"/>
        <v/>
      </c>
      <c r="I2075" s="136" t="str">
        <f>'Resultaat 8'!$B$2</f>
        <v>Resultaat 8</v>
      </c>
      <c r="J2075" s="138" t="str">
        <f>Deelnemersoverzicht!$C$6</f>
        <v>[wordt door RVO ingevuld]</v>
      </c>
      <c r="K2075" s="259">
        <f>Deelnemersoverzicht!$C$9</f>
        <v>0</v>
      </c>
    </row>
    <row r="2076" spans="1:11" x14ac:dyDescent="0.2">
      <c r="A2076" s="258">
        <f>'Resultaat 8'!B135</f>
        <v>0</v>
      </c>
      <c r="B2076" s="138" t="str">
        <f>IFERROR(VLOOKUP(C2076,Deelnemersoverzicht!$C$16:$G$66,6,0),"")</f>
        <v/>
      </c>
      <c r="C2076" s="138">
        <f>'Resultaat 8'!C135</f>
        <v>0</v>
      </c>
      <c r="D2076" s="247">
        <f>'Resultaat 8'!K135</f>
        <v>0</v>
      </c>
      <c r="E2076" s="248">
        <f>'Resultaat 8'!L135</f>
        <v>0</v>
      </c>
      <c r="F2076" s="138" t="s">
        <v>265</v>
      </c>
      <c r="G2076" s="247">
        <f ca="1">VLOOKUP(C2076,Financiering!$AO$7:$AS$57,5,0)*E2076</f>
        <v>0</v>
      </c>
      <c r="H2076" s="249" t="str">
        <f t="shared" si="32"/>
        <v/>
      </c>
      <c r="I2076" s="136" t="str">
        <f>'Resultaat 8'!$B$2</f>
        <v>Resultaat 8</v>
      </c>
      <c r="J2076" s="138" t="str">
        <f>Deelnemersoverzicht!$C$6</f>
        <v>[wordt door RVO ingevuld]</v>
      </c>
      <c r="K2076" s="259">
        <f>Deelnemersoverzicht!$C$9</f>
        <v>0</v>
      </c>
    </row>
    <row r="2077" spans="1:11" x14ac:dyDescent="0.2">
      <c r="A2077" s="258">
        <f>'Resultaat 8'!B136</f>
        <v>0</v>
      </c>
      <c r="B2077" s="138" t="str">
        <f>IFERROR(VLOOKUP(C2077,Deelnemersoverzicht!$C$16:$G$66,6,0),"")</f>
        <v/>
      </c>
      <c r="C2077" s="138">
        <f>'Resultaat 8'!C136</f>
        <v>0</v>
      </c>
      <c r="D2077" s="247">
        <f>'Resultaat 8'!K136</f>
        <v>0</v>
      </c>
      <c r="E2077" s="248">
        <f>'Resultaat 8'!L136</f>
        <v>0</v>
      </c>
      <c r="F2077" s="138" t="s">
        <v>265</v>
      </c>
      <c r="G2077" s="247">
        <f ca="1">VLOOKUP(C2077,Financiering!$AO$7:$AS$57,5,0)*E2077</f>
        <v>0</v>
      </c>
      <c r="H2077" s="249" t="str">
        <f t="shared" si="32"/>
        <v/>
      </c>
      <c r="I2077" s="136" t="str">
        <f>'Resultaat 8'!$B$2</f>
        <v>Resultaat 8</v>
      </c>
      <c r="J2077" s="138" t="str">
        <f>Deelnemersoverzicht!$C$6</f>
        <v>[wordt door RVO ingevuld]</v>
      </c>
      <c r="K2077" s="259">
        <f>Deelnemersoverzicht!$C$9</f>
        <v>0</v>
      </c>
    </row>
    <row r="2078" spans="1:11" x14ac:dyDescent="0.2">
      <c r="A2078" s="258">
        <f>'Resultaat 8'!B137</f>
        <v>0</v>
      </c>
      <c r="B2078" s="138" t="str">
        <f>IFERROR(VLOOKUP(C2078,Deelnemersoverzicht!$C$16:$G$66,6,0),"")</f>
        <v/>
      </c>
      <c r="C2078" s="138">
        <f>'Resultaat 8'!C137</f>
        <v>0</v>
      </c>
      <c r="D2078" s="247">
        <f>'Resultaat 8'!K137</f>
        <v>0</v>
      </c>
      <c r="E2078" s="248">
        <f>'Resultaat 8'!L137</f>
        <v>0</v>
      </c>
      <c r="F2078" s="138" t="s">
        <v>265</v>
      </c>
      <c r="G2078" s="247">
        <f ca="1">VLOOKUP(C2078,Financiering!$AO$7:$AS$57,5,0)*E2078</f>
        <v>0</v>
      </c>
      <c r="H2078" s="249" t="str">
        <f t="shared" si="32"/>
        <v/>
      </c>
      <c r="I2078" s="136" t="str">
        <f>'Resultaat 8'!$B$2</f>
        <v>Resultaat 8</v>
      </c>
      <c r="J2078" s="138" t="str">
        <f>Deelnemersoverzicht!$C$6</f>
        <v>[wordt door RVO ingevuld]</v>
      </c>
      <c r="K2078" s="259">
        <f>Deelnemersoverzicht!$C$9</f>
        <v>0</v>
      </c>
    </row>
    <row r="2079" spans="1:11" x14ac:dyDescent="0.2">
      <c r="A2079" s="258">
        <f>'Resultaat 8'!B138</f>
        <v>0</v>
      </c>
      <c r="B2079" s="138" t="str">
        <f>IFERROR(VLOOKUP(C2079,Deelnemersoverzicht!$C$16:$G$66,6,0),"")</f>
        <v/>
      </c>
      <c r="C2079" s="138">
        <f>'Resultaat 8'!C138</f>
        <v>0</v>
      </c>
      <c r="D2079" s="247">
        <f>'Resultaat 8'!K138</f>
        <v>0</v>
      </c>
      <c r="E2079" s="248">
        <f>'Resultaat 8'!L138</f>
        <v>0</v>
      </c>
      <c r="F2079" s="138" t="s">
        <v>265</v>
      </c>
      <c r="G2079" s="247">
        <f ca="1">VLOOKUP(C2079,Financiering!$AO$7:$AS$57,5,0)*E2079</f>
        <v>0</v>
      </c>
      <c r="H2079" s="249" t="str">
        <f t="shared" si="32"/>
        <v/>
      </c>
      <c r="I2079" s="136" t="str">
        <f>'Resultaat 8'!$B$2</f>
        <v>Resultaat 8</v>
      </c>
      <c r="J2079" s="138" t="str">
        <f>Deelnemersoverzicht!$C$6</f>
        <v>[wordt door RVO ingevuld]</v>
      </c>
      <c r="K2079" s="259">
        <f>Deelnemersoverzicht!$C$9</f>
        <v>0</v>
      </c>
    </row>
    <row r="2080" spans="1:11" x14ac:dyDescent="0.2">
      <c r="A2080" s="258">
        <f>'Resultaat 8'!B139</f>
        <v>0</v>
      </c>
      <c r="B2080" s="138" t="str">
        <f>IFERROR(VLOOKUP(C2080,Deelnemersoverzicht!$C$16:$G$66,6,0),"")</f>
        <v/>
      </c>
      <c r="C2080" s="138">
        <f>'Resultaat 8'!C139</f>
        <v>0</v>
      </c>
      <c r="D2080" s="247">
        <f>'Resultaat 8'!K139</f>
        <v>0</v>
      </c>
      <c r="E2080" s="248">
        <f>'Resultaat 8'!L139</f>
        <v>0</v>
      </c>
      <c r="F2080" s="138" t="s">
        <v>265</v>
      </c>
      <c r="G2080" s="247">
        <f ca="1">VLOOKUP(C2080,Financiering!$AO$7:$AS$57,5,0)*E2080</f>
        <v>0</v>
      </c>
      <c r="H2080" s="249" t="str">
        <f t="shared" si="32"/>
        <v/>
      </c>
      <c r="I2080" s="136" t="str">
        <f>'Resultaat 8'!$B$2</f>
        <v>Resultaat 8</v>
      </c>
      <c r="J2080" s="138" t="str">
        <f>Deelnemersoverzicht!$C$6</f>
        <v>[wordt door RVO ingevuld]</v>
      </c>
      <c r="K2080" s="259">
        <f>Deelnemersoverzicht!$C$9</f>
        <v>0</v>
      </c>
    </row>
    <row r="2081" spans="1:11" x14ac:dyDescent="0.2">
      <c r="A2081" s="258">
        <f>'Resultaat 8'!B140</f>
        <v>0</v>
      </c>
      <c r="B2081" s="138" t="str">
        <f>IFERROR(VLOOKUP(C2081,Deelnemersoverzicht!$C$16:$G$66,6,0),"")</f>
        <v/>
      </c>
      <c r="C2081" s="138">
        <f>'Resultaat 8'!C140</f>
        <v>0</v>
      </c>
      <c r="D2081" s="247">
        <f>'Resultaat 8'!K140</f>
        <v>0</v>
      </c>
      <c r="E2081" s="248">
        <f>'Resultaat 8'!L140</f>
        <v>0</v>
      </c>
      <c r="F2081" s="138" t="s">
        <v>265</v>
      </c>
      <c r="G2081" s="247">
        <f ca="1">VLOOKUP(C2081,Financiering!$AO$7:$AS$57,5,0)*E2081</f>
        <v>0</v>
      </c>
      <c r="H2081" s="249" t="str">
        <f t="shared" si="32"/>
        <v/>
      </c>
      <c r="I2081" s="136" t="str">
        <f>'Resultaat 8'!$B$2</f>
        <v>Resultaat 8</v>
      </c>
      <c r="J2081" s="138" t="str">
        <f>Deelnemersoverzicht!$C$6</f>
        <v>[wordt door RVO ingevuld]</v>
      </c>
      <c r="K2081" s="259">
        <f>Deelnemersoverzicht!$C$9</f>
        <v>0</v>
      </c>
    </row>
    <row r="2082" spans="1:11" x14ac:dyDescent="0.2">
      <c r="A2082" s="258">
        <f>'Resultaat 8'!B141</f>
        <v>0</v>
      </c>
      <c r="B2082" s="138" t="str">
        <f>IFERROR(VLOOKUP(C2082,Deelnemersoverzicht!$C$16:$G$66,6,0),"")</f>
        <v/>
      </c>
      <c r="C2082" s="138">
        <f>'Resultaat 8'!C141</f>
        <v>0</v>
      </c>
      <c r="D2082" s="247">
        <f>'Resultaat 8'!K141</f>
        <v>0</v>
      </c>
      <c r="E2082" s="248">
        <f>'Resultaat 8'!L141</f>
        <v>0</v>
      </c>
      <c r="F2082" s="138" t="s">
        <v>265</v>
      </c>
      <c r="G2082" s="247">
        <f ca="1">VLOOKUP(C2082,Financiering!$AO$7:$AS$57,5,0)*E2082</f>
        <v>0</v>
      </c>
      <c r="H2082" s="249" t="str">
        <f t="shared" si="32"/>
        <v/>
      </c>
      <c r="I2082" s="136" t="str">
        <f>'Resultaat 8'!$B$2</f>
        <v>Resultaat 8</v>
      </c>
      <c r="J2082" s="138" t="str">
        <f>Deelnemersoverzicht!$C$6</f>
        <v>[wordt door RVO ingevuld]</v>
      </c>
      <c r="K2082" s="259">
        <f>Deelnemersoverzicht!$C$9</f>
        <v>0</v>
      </c>
    </row>
    <row r="2083" spans="1:11" x14ac:dyDescent="0.2">
      <c r="A2083" s="258">
        <f>'Resultaat 8'!B142</f>
        <v>0</v>
      </c>
      <c r="B2083" s="138" t="str">
        <f>IFERROR(VLOOKUP(C2083,Deelnemersoverzicht!$C$16:$G$66,6,0),"")</f>
        <v/>
      </c>
      <c r="C2083" s="138">
        <f>'Resultaat 8'!C142</f>
        <v>0</v>
      </c>
      <c r="D2083" s="247">
        <f>'Resultaat 8'!K142</f>
        <v>0</v>
      </c>
      <c r="E2083" s="248">
        <f>'Resultaat 8'!L142</f>
        <v>0</v>
      </c>
      <c r="F2083" s="138" t="s">
        <v>265</v>
      </c>
      <c r="G2083" s="247">
        <f ca="1">VLOOKUP(C2083,Financiering!$AO$7:$AS$57,5,0)*E2083</f>
        <v>0</v>
      </c>
      <c r="H2083" s="249" t="str">
        <f t="shared" si="32"/>
        <v/>
      </c>
      <c r="I2083" s="136" t="str">
        <f>'Resultaat 8'!$B$2</f>
        <v>Resultaat 8</v>
      </c>
      <c r="J2083" s="138" t="str">
        <f>Deelnemersoverzicht!$C$6</f>
        <v>[wordt door RVO ingevuld]</v>
      </c>
      <c r="K2083" s="259">
        <f>Deelnemersoverzicht!$C$9</f>
        <v>0</v>
      </c>
    </row>
    <row r="2084" spans="1:11" x14ac:dyDescent="0.2">
      <c r="A2084" s="258">
        <f>'Resultaat 8'!B143</f>
        <v>0</v>
      </c>
      <c r="B2084" s="138" t="str">
        <f>IFERROR(VLOOKUP(C2084,Deelnemersoverzicht!$C$16:$G$66,6,0),"")</f>
        <v/>
      </c>
      <c r="C2084" s="138">
        <f>'Resultaat 8'!C143</f>
        <v>0</v>
      </c>
      <c r="D2084" s="247">
        <f>'Resultaat 8'!K143</f>
        <v>0</v>
      </c>
      <c r="E2084" s="248">
        <f>'Resultaat 8'!L143</f>
        <v>0</v>
      </c>
      <c r="F2084" s="138" t="s">
        <v>265</v>
      </c>
      <c r="G2084" s="247">
        <f ca="1">VLOOKUP(C2084,Financiering!$AO$7:$AS$57,5,0)*E2084</f>
        <v>0</v>
      </c>
      <c r="H2084" s="249" t="str">
        <f t="shared" si="32"/>
        <v/>
      </c>
      <c r="I2084" s="136" t="str">
        <f>'Resultaat 8'!$B$2</f>
        <v>Resultaat 8</v>
      </c>
      <c r="J2084" s="138" t="str">
        <f>Deelnemersoverzicht!$C$6</f>
        <v>[wordt door RVO ingevuld]</v>
      </c>
      <c r="K2084" s="259">
        <f>Deelnemersoverzicht!$C$9</f>
        <v>0</v>
      </c>
    </row>
    <row r="2085" spans="1:11" x14ac:dyDescent="0.2">
      <c r="A2085" s="258">
        <f>'Resultaat 8'!B144</f>
        <v>0</v>
      </c>
      <c r="B2085" s="138" t="str">
        <f>IFERROR(VLOOKUP(C2085,Deelnemersoverzicht!$C$16:$G$66,6,0),"")</f>
        <v/>
      </c>
      <c r="C2085" s="138">
        <f>'Resultaat 8'!C144</f>
        <v>0</v>
      </c>
      <c r="D2085" s="247">
        <f>'Resultaat 8'!K144</f>
        <v>0</v>
      </c>
      <c r="E2085" s="248">
        <f>'Resultaat 8'!L144</f>
        <v>0</v>
      </c>
      <c r="F2085" s="138" t="s">
        <v>265</v>
      </c>
      <c r="G2085" s="247">
        <f ca="1">VLOOKUP(C2085,Financiering!$AO$7:$AS$57,5,0)*E2085</f>
        <v>0</v>
      </c>
      <c r="H2085" s="249" t="str">
        <f t="shared" si="32"/>
        <v/>
      </c>
      <c r="I2085" s="136" t="str">
        <f>'Resultaat 8'!$B$2</f>
        <v>Resultaat 8</v>
      </c>
      <c r="J2085" s="138" t="str">
        <f>Deelnemersoverzicht!$C$6</f>
        <v>[wordt door RVO ingevuld]</v>
      </c>
      <c r="K2085" s="259">
        <f>Deelnemersoverzicht!$C$9</f>
        <v>0</v>
      </c>
    </row>
    <row r="2086" spans="1:11" x14ac:dyDescent="0.2">
      <c r="A2086" s="258">
        <f>'Resultaat 8'!B145</f>
        <v>0</v>
      </c>
      <c r="B2086" s="138" t="str">
        <f>IFERROR(VLOOKUP(C2086,Deelnemersoverzicht!$C$16:$G$66,6,0),"")</f>
        <v/>
      </c>
      <c r="C2086" s="138">
        <f>'Resultaat 8'!C145</f>
        <v>0</v>
      </c>
      <c r="D2086" s="247">
        <f>'Resultaat 8'!K145</f>
        <v>0</v>
      </c>
      <c r="E2086" s="248">
        <f>'Resultaat 8'!L145</f>
        <v>0</v>
      </c>
      <c r="F2086" s="138" t="s">
        <v>265</v>
      </c>
      <c r="G2086" s="247">
        <f ca="1">VLOOKUP(C2086,Financiering!$AO$7:$AS$57,5,0)*E2086</f>
        <v>0</v>
      </c>
      <c r="H2086" s="249" t="str">
        <f t="shared" si="32"/>
        <v/>
      </c>
      <c r="I2086" s="136" t="str">
        <f>'Resultaat 8'!$B$2</f>
        <v>Resultaat 8</v>
      </c>
      <c r="J2086" s="138" t="str">
        <f>Deelnemersoverzicht!$C$6</f>
        <v>[wordt door RVO ingevuld]</v>
      </c>
      <c r="K2086" s="259">
        <f>Deelnemersoverzicht!$C$9</f>
        <v>0</v>
      </c>
    </row>
    <row r="2087" spans="1:11" x14ac:dyDescent="0.2">
      <c r="A2087" s="258">
        <f>'Resultaat 8'!B146</f>
        <v>0</v>
      </c>
      <c r="B2087" s="138" t="str">
        <f>IFERROR(VLOOKUP(C2087,Deelnemersoverzicht!$C$16:$G$66,6,0),"")</f>
        <v/>
      </c>
      <c r="C2087" s="138">
        <f>'Resultaat 8'!C146</f>
        <v>0</v>
      </c>
      <c r="D2087" s="247">
        <f>'Resultaat 8'!K146</f>
        <v>0</v>
      </c>
      <c r="E2087" s="248">
        <f>'Resultaat 8'!L146</f>
        <v>0</v>
      </c>
      <c r="F2087" s="138" t="s">
        <v>265</v>
      </c>
      <c r="G2087" s="247">
        <f ca="1">VLOOKUP(C2087,Financiering!$AO$7:$AS$57,5,0)*E2087</f>
        <v>0</v>
      </c>
      <c r="H2087" s="249" t="str">
        <f t="shared" si="32"/>
        <v/>
      </c>
      <c r="I2087" s="136" t="str">
        <f>'Resultaat 8'!$B$2</f>
        <v>Resultaat 8</v>
      </c>
      <c r="J2087" s="138" t="str">
        <f>Deelnemersoverzicht!$C$6</f>
        <v>[wordt door RVO ingevuld]</v>
      </c>
      <c r="K2087" s="259">
        <f>Deelnemersoverzicht!$C$9</f>
        <v>0</v>
      </c>
    </row>
    <row r="2088" spans="1:11" x14ac:dyDescent="0.2">
      <c r="A2088" s="258">
        <f>'Resultaat 8'!B147</f>
        <v>0</v>
      </c>
      <c r="B2088" s="138" t="str">
        <f>IFERROR(VLOOKUP(C2088,Deelnemersoverzicht!$C$16:$G$66,6,0),"")</f>
        <v/>
      </c>
      <c r="C2088" s="138">
        <f>'Resultaat 8'!C147</f>
        <v>0</v>
      </c>
      <c r="D2088" s="247">
        <f>'Resultaat 8'!K147</f>
        <v>0</v>
      </c>
      <c r="E2088" s="248">
        <f>'Resultaat 8'!L147</f>
        <v>0</v>
      </c>
      <c r="F2088" s="138" t="s">
        <v>265</v>
      </c>
      <c r="G2088" s="247">
        <f ca="1">VLOOKUP(C2088,Financiering!$AO$7:$AS$57,5,0)*E2088</f>
        <v>0</v>
      </c>
      <c r="H2088" s="249" t="str">
        <f t="shared" si="32"/>
        <v/>
      </c>
      <c r="I2088" s="136" t="str">
        <f>'Resultaat 8'!$B$2</f>
        <v>Resultaat 8</v>
      </c>
      <c r="J2088" s="138" t="str">
        <f>Deelnemersoverzicht!$C$6</f>
        <v>[wordt door RVO ingevuld]</v>
      </c>
      <c r="K2088" s="259">
        <f>Deelnemersoverzicht!$C$9</f>
        <v>0</v>
      </c>
    </row>
    <row r="2089" spans="1:11" x14ac:dyDescent="0.2">
      <c r="A2089" s="258">
        <f>'Resultaat 8'!B148</f>
        <v>0</v>
      </c>
      <c r="B2089" s="138" t="str">
        <f>IFERROR(VLOOKUP(C2089,Deelnemersoverzicht!$C$16:$G$66,6,0),"")</f>
        <v/>
      </c>
      <c r="C2089" s="138">
        <f>'Resultaat 8'!C148</f>
        <v>0</v>
      </c>
      <c r="D2089" s="247">
        <f>'Resultaat 8'!K148</f>
        <v>0</v>
      </c>
      <c r="E2089" s="248">
        <f>'Resultaat 8'!L148</f>
        <v>0</v>
      </c>
      <c r="F2089" s="138" t="s">
        <v>265</v>
      </c>
      <c r="G2089" s="247">
        <f ca="1">VLOOKUP(C2089,Financiering!$AO$7:$AS$57,5,0)*E2089</f>
        <v>0</v>
      </c>
      <c r="H2089" s="249" t="str">
        <f t="shared" si="32"/>
        <v/>
      </c>
      <c r="I2089" s="136" t="str">
        <f>'Resultaat 8'!$B$2</f>
        <v>Resultaat 8</v>
      </c>
      <c r="J2089" s="138" t="str">
        <f>Deelnemersoverzicht!$C$6</f>
        <v>[wordt door RVO ingevuld]</v>
      </c>
      <c r="K2089" s="259">
        <f>Deelnemersoverzicht!$C$9</f>
        <v>0</v>
      </c>
    </row>
    <row r="2090" spans="1:11" x14ac:dyDescent="0.2">
      <c r="A2090" s="258">
        <f>'Resultaat 8'!B149</f>
        <v>0</v>
      </c>
      <c r="B2090" s="138" t="str">
        <f>IFERROR(VLOOKUP(C2090,Deelnemersoverzicht!$C$16:$G$66,6,0),"")</f>
        <v/>
      </c>
      <c r="C2090" s="138">
        <f>'Resultaat 8'!C149</f>
        <v>0</v>
      </c>
      <c r="D2090" s="247">
        <f>'Resultaat 8'!K149</f>
        <v>0</v>
      </c>
      <c r="E2090" s="248">
        <f>'Resultaat 8'!L149</f>
        <v>0</v>
      </c>
      <c r="F2090" s="138" t="s">
        <v>265</v>
      </c>
      <c r="G2090" s="247">
        <f ca="1">VLOOKUP(C2090,Financiering!$AO$7:$AS$57,5,0)*E2090</f>
        <v>0</v>
      </c>
      <c r="H2090" s="249" t="str">
        <f t="shared" si="32"/>
        <v/>
      </c>
      <c r="I2090" s="136" t="str">
        <f>'Resultaat 8'!$B$2</f>
        <v>Resultaat 8</v>
      </c>
      <c r="J2090" s="138" t="str">
        <f>Deelnemersoverzicht!$C$6</f>
        <v>[wordt door RVO ingevuld]</v>
      </c>
      <c r="K2090" s="259">
        <f>Deelnemersoverzicht!$C$9</f>
        <v>0</v>
      </c>
    </row>
    <row r="2091" spans="1:11" x14ac:dyDescent="0.2">
      <c r="A2091" s="258">
        <f>'Resultaat 8'!B150</f>
        <v>0</v>
      </c>
      <c r="B2091" s="138" t="str">
        <f>IFERROR(VLOOKUP(C2091,Deelnemersoverzicht!$C$16:$G$66,6,0),"")</f>
        <v/>
      </c>
      <c r="C2091" s="138">
        <f>'Resultaat 8'!C150</f>
        <v>0</v>
      </c>
      <c r="D2091" s="247">
        <f>'Resultaat 8'!K150</f>
        <v>0</v>
      </c>
      <c r="E2091" s="248">
        <f>'Resultaat 8'!L150</f>
        <v>0</v>
      </c>
      <c r="F2091" s="138" t="s">
        <v>265</v>
      </c>
      <c r="G2091" s="247">
        <f ca="1">VLOOKUP(C2091,Financiering!$AO$7:$AS$57,5,0)*E2091</f>
        <v>0</v>
      </c>
      <c r="H2091" s="249" t="str">
        <f t="shared" si="32"/>
        <v/>
      </c>
      <c r="I2091" s="136" t="str">
        <f>'Resultaat 8'!$B$2</f>
        <v>Resultaat 8</v>
      </c>
      <c r="J2091" s="138" t="str">
        <f>Deelnemersoverzicht!$C$6</f>
        <v>[wordt door RVO ingevuld]</v>
      </c>
      <c r="K2091" s="259">
        <f>Deelnemersoverzicht!$C$9</f>
        <v>0</v>
      </c>
    </row>
    <row r="2092" spans="1:11" x14ac:dyDescent="0.2">
      <c r="A2092" s="258">
        <f>'Resultaat 8'!B157</f>
        <v>0</v>
      </c>
      <c r="B2092" s="138" t="str">
        <f>IFERROR(VLOOKUP(C2092,Deelnemersoverzicht!$C$16:$G$66,6,0),"")</f>
        <v/>
      </c>
      <c r="C2092" s="138">
        <f>'Resultaat 8'!C157</f>
        <v>0</v>
      </c>
      <c r="D2092" s="247">
        <f>'Resultaat 8'!K157</f>
        <v>0</v>
      </c>
      <c r="E2092" s="248">
        <f>'Resultaat 8'!L157</f>
        <v>0</v>
      </c>
      <c r="F2092" s="138" t="s">
        <v>266</v>
      </c>
      <c r="G2092" s="247">
        <f ca="1">VLOOKUP(C2092,Financiering!$AO$7:$AS$57,5,0)*E2092</f>
        <v>0</v>
      </c>
      <c r="H2092" s="249" t="str">
        <f t="shared" si="32"/>
        <v/>
      </c>
      <c r="I2092" s="136" t="str">
        <f>'Resultaat 8'!$B$2</f>
        <v>Resultaat 8</v>
      </c>
      <c r="J2092" s="138" t="str">
        <f>Deelnemersoverzicht!$C$6</f>
        <v>[wordt door RVO ingevuld]</v>
      </c>
      <c r="K2092" s="259">
        <f>Deelnemersoverzicht!$C$9</f>
        <v>0</v>
      </c>
    </row>
    <row r="2093" spans="1:11" x14ac:dyDescent="0.2">
      <c r="A2093" s="258">
        <f>'Resultaat 8'!B158</f>
        <v>0</v>
      </c>
      <c r="B2093" s="138" t="str">
        <f>IFERROR(VLOOKUP(C2093,Deelnemersoverzicht!$C$16:$G$66,6,0),"")</f>
        <v/>
      </c>
      <c r="C2093" s="138">
        <f>'Resultaat 8'!C158</f>
        <v>0</v>
      </c>
      <c r="D2093" s="247">
        <f>'Resultaat 8'!K158</f>
        <v>0</v>
      </c>
      <c r="E2093" s="248">
        <f>'Resultaat 8'!L158</f>
        <v>0</v>
      </c>
      <c r="F2093" s="138" t="s">
        <v>266</v>
      </c>
      <c r="G2093" s="247">
        <f ca="1">VLOOKUP(C2093,Financiering!$AO$7:$AS$57,5,0)*E2093</f>
        <v>0</v>
      </c>
      <c r="H2093" s="249" t="str">
        <f t="shared" si="32"/>
        <v/>
      </c>
      <c r="I2093" s="136" t="str">
        <f>'Resultaat 8'!$B$2</f>
        <v>Resultaat 8</v>
      </c>
      <c r="J2093" s="138" t="str">
        <f>Deelnemersoverzicht!$C$6</f>
        <v>[wordt door RVO ingevuld]</v>
      </c>
      <c r="K2093" s="259">
        <f>Deelnemersoverzicht!$C$9</f>
        <v>0</v>
      </c>
    </row>
    <row r="2094" spans="1:11" x14ac:dyDescent="0.2">
      <c r="A2094" s="258">
        <f>'Resultaat 8'!B159</f>
        <v>0</v>
      </c>
      <c r="B2094" s="138" t="str">
        <f>IFERROR(VLOOKUP(C2094,Deelnemersoverzicht!$C$16:$G$66,6,0),"")</f>
        <v/>
      </c>
      <c r="C2094" s="138">
        <f>'Resultaat 8'!C159</f>
        <v>0</v>
      </c>
      <c r="D2094" s="247">
        <f>'Resultaat 8'!K159</f>
        <v>0</v>
      </c>
      <c r="E2094" s="248">
        <f>'Resultaat 8'!L159</f>
        <v>0</v>
      </c>
      <c r="F2094" s="138" t="s">
        <v>266</v>
      </c>
      <c r="G2094" s="247">
        <f ca="1">VLOOKUP(C2094,Financiering!$AO$7:$AS$57,5,0)*E2094</f>
        <v>0</v>
      </c>
      <c r="H2094" s="249" t="str">
        <f t="shared" si="32"/>
        <v/>
      </c>
      <c r="I2094" s="136" t="str">
        <f>'Resultaat 8'!$B$2</f>
        <v>Resultaat 8</v>
      </c>
      <c r="J2094" s="138" t="str">
        <f>Deelnemersoverzicht!$C$6</f>
        <v>[wordt door RVO ingevuld]</v>
      </c>
      <c r="K2094" s="259">
        <f>Deelnemersoverzicht!$C$9</f>
        <v>0</v>
      </c>
    </row>
    <row r="2095" spans="1:11" x14ac:dyDescent="0.2">
      <c r="A2095" s="258">
        <f>'Resultaat 8'!B160</f>
        <v>0</v>
      </c>
      <c r="B2095" s="138" t="str">
        <f>IFERROR(VLOOKUP(C2095,Deelnemersoverzicht!$C$16:$G$66,6,0),"")</f>
        <v/>
      </c>
      <c r="C2095" s="138">
        <f>'Resultaat 8'!C160</f>
        <v>0</v>
      </c>
      <c r="D2095" s="247">
        <f>'Resultaat 8'!K160</f>
        <v>0</v>
      </c>
      <c r="E2095" s="248">
        <f>'Resultaat 8'!L160</f>
        <v>0</v>
      </c>
      <c r="F2095" s="138" t="s">
        <v>266</v>
      </c>
      <c r="G2095" s="247">
        <f ca="1">VLOOKUP(C2095,Financiering!$AO$7:$AS$57,5,0)*E2095</f>
        <v>0</v>
      </c>
      <c r="H2095" s="249" t="str">
        <f t="shared" si="32"/>
        <v/>
      </c>
      <c r="I2095" s="136" t="str">
        <f>'Resultaat 8'!$B$2</f>
        <v>Resultaat 8</v>
      </c>
      <c r="J2095" s="138" t="str">
        <f>Deelnemersoverzicht!$C$6</f>
        <v>[wordt door RVO ingevuld]</v>
      </c>
      <c r="K2095" s="259">
        <f>Deelnemersoverzicht!$C$9</f>
        <v>0</v>
      </c>
    </row>
    <row r="2096" spans="1:11" x14ac:dyDescent="0.2">
      <c r="A2096" s="258">
        <f>'Resultaat 8'!B161</f>
        <v>0</v>
      </c>
      <c r="B2096" s="138" t="str">
        <f>IFERROR(VLOOKUP(C2096,Deelnemersoverzicht!$C$16:$G$66,6,0),"")</f>
        <v/>
      </c>
      <c r="C2096" s="138">
        <f>'Resultaat 8'!C161</f>
        <v>0</v>
      </c>
      <c r="D2096" s="247">
        <f>'Resultaat 8'!K161</f>
        <v>0</v>
      </c>
      <c r="E2096" s="248">
        <f>'Resultaat 8'!L161</f>
        <v>0</v>
      </c>
      <c r="F2096" s="138" t="s">
        <v>266</v>
      </c>
      <c r="G2096" s="247">
        <f ca="1">VLOOKUP(C2096,Financiering!$AO$7:$AS$57,5,0)*E2096</f>
        <v>0</v>
      </c>
      <c r="H2096" s="249" t="str">
        <f t="shared" si="32"/>
        <v/>
      </c>
      <c r="I2096" s="136" t="str">
        <f>'Resultaat 8'!$B$2</f>
        <v>Resultaat 8</v>
      </c>
      <c r="J2096" s="138" t="str">
        <f>Deelnemersoverzicht!$C$6</f>
        <v>[wordt door RVO ingevuld]</v>
      </c>
      <c r="K2096" s="259">
        <f>Deelnemersoverzicht!$C$9</f>
        <v>0</v>
      </c>
    </row>
    <row r="2097" spans="1:11" x14ac:dyDescent="0.2">
      <c r="A2097" s="258">
        <f>'Resultaat 8'!B162</f>
        <v>0</v>
      </c>
      <c r="B2097" s="138" t="str">
        <f>IFERROR(VLOOKUP(C2097,Deelnemersoverzicht!$C$16:$G$66,6,0),"")</f>
        <v/>
      </c>
      <c r="C2097" s="138">
        <f>'Resultaat 8'!C162</f>
        <v>0</v>
      </c>
      <c r="D2097" s="247">
        <f>'Resultaat 8'!K162</f>
        <v>0</v>
      </c>
      <c r="E2097" s="248">
        <f>'Resultaat 8'!L162</f>
        <v>0</v>
      </c>
      <c r="F2097" s="138" t="s">
        <v>266</v>
      </c>
      <c r="G2097" s="247">
        <f ca="1">VLOOKUP(C2097,Financiering!$AO$7:$AS$57,5,0)*E2097</f>
        <v>0</v>
      </c>
      <c r="H2097" s="249" t="str">
        <f t="shared" si="32"/>
        <v/>
      </c>
      <c r="I2097" s="136" t="str">
        <f>'Resultaat 8'!$B$2</f>
        <v>Resultaat 8</v>
      </c>
      <c r="J2097" s="138" t="str">
        <f>Deelnemersoverzicht!$C$6</f>
        <v>[wordt door RVO ingevuld]</v>
      </c>
      <c r="K2097" s="259">
        <f>Deelnemersoverzicht!$C$9</f>
        <v>0</v>
      </c>
    </row>
    <row r="2098" spans="1:11" x14ac:dyDescent="0.2">
      <c r="A2098" s="258">
        <f>'Resultaat 8'!B163</f>
        <v>0</v>
      </c>
      <c r="B2098" s="138" t="str">
        <f>IFERROR(VLOOKUP(C2098,Deelnemersoverzicht!$C$16:$G$66,6,0),"")</f>
        <v/>
      </c>
      <c r="C2098" s="138">
        <f>'Resultaat 8'!C163</f>
        <v>0</v>
      </c>
      <c r="D2098" s="247">
        <f>'Resultaat 8'!K163</f>
        <v>0</v>
      </c>
      <c r="E2098" s="248">
        <f>'Resultaat 8'!L163</f>
        <v>0</v>
      </c>
      <c r="F2098" s="138" t="s">
        <v>266</v>
      </c>
      <c r="G2098" s="247">
        <f ca="1">VLOOKUP(C2098,Financiering!$AO$7:$AS$57,5,0)*E2098</f>
        <v>0</v>
      </c>
      <c r="H2098" s="249" t="str">
        <f t="shared" si="32"/>
        <v/>
      </c>
      <c r="I2098" s="136" t="str">
        <f>'Resultaat 8'!$B$2</f>
        <v>Resultaat 8</v>
      </c>
      <c r="J2098" s="138" t="str">
        <f>Deelnemersoverzicht!$C$6</f>
        <v>[wordt door RVO ingevuld]</v>
      </c>
      <c r="K2098" s="259">
        <f>Deelnemersoverzicht!$C$9</f>
        <v>0</v>
      </c>
    </row>
    <row r="2099" spans="1:11" x14ac:dyDescent="0.2">
      <c r="A2099" s="258">
        <f>'Resultaat 8'!B164</f>
        <v>0</v>
      </c>
      <c r="B2099" s="138" t="str">
        <f>IFERROR(VLOOKUP(C2099,Deelnemersoverzicht!$C$16:$G$66,6,0),"")</f>
        <v/>
      </c>
      <c r="C2099" s="138">
        <f>'Resultaat 8'!C164</f>
        <v>0</v>
      </c>
      <c r="D2099" s="247">
        <f>'Resultaat 8'!K164</f>
        <v>0</v>
      </c>
      <c r="E2099" s="248">
        <f>'Resultaat 8'!L164</f>
        <v>0</v>
      </c>
      <c r="F2099" s="138" t="s">
        <v>266</v>
      </c>
      <c r="G2099" s="247">
        <f ca="1">VLOOKUP(C2099,Financiering!$AO$7:$AS$57,5,0)*E2099</f>
        <v>0</v>
      </c>
      <c r="H2099" s="249" t="str">
        <f t="shared" si="32"/>
        <v/>
      </c>
      <c r="I2099" s="136" t="str">
        <f>'Resultaat 8'!$B$2</f>
        <v>Resultaat 8</v>
      </c>
      <c r="J2099" s="138" t="str">
        <f>Deelnemersoverzicht!$C$6</f>
        <v>[wordt door RVO ingevuld]</v>
      </c>
      <c r="K2099" s="259">
        <f>Deelnemersoverzicht!$C$9</f>
        <v>0</v>
      </c>
    </row>
    <row r="2100" spans="1:11" x14ac:dyDescent="0.2">
      <c r="A2100" s="258">
        <f>'Resultaat 8'!B165</f>
        <v>0</v>
      </c>
      <c r="B2100" s="138" t="str">
        <f>IFERROR(VLOOKUP(C2100,Deelnemersoverzicht!$C$16:$G$66,6,0),"")</f>
        <v/>
      </c>
      <c r="C2100" s="138">
        <f>'Resultaat 8'!C165</f>
        <v>0</v>
      </c>
      <c r="D2100" s="247">
        <f>'Resultaat 8'!K165</f>
        <v>0</v>
      </c>
      <c r="E2100" s="248">
        <f>'Resultaat 8'!L165</f>
        <v>0</v>
      </c>
      <c r="F2100" s="138" t="s">
        <v>266</v>
      </c>
      <c r="G2100" s="247">
        <f ca="1">VLOOKUP(C2100,Financiering!$AO$7:$AS$57,5,0)*E2100</f>
        <v>0</v>
      </c>
      <c r="H2100" s="249" t="str">
        <f t="shared" si="32"/>
        <v/>
      </c>
      <c r="I2100" s="136" t="str">
        <f>'Resultaat 8'!$B$2</f>
        <v>Resultaat 8</v>
      </c>
      <c r="J2100" s="138" t="str">
        <f>Deelnemersoverzicht!$C$6</f>
        <v>[wordt door RVO ingevuld]</v>
      </c>
      <c r="K2100" s="259">
        <f>Deelnemersoverzicht!$C$9</f>
        <v>0</v>
      </c>
    </row>
    <row r="2101" spans="1:11" x14ac:dyDescent="0.2">
      <c r="A2101" s="258">
        <f>'Resultaat 8'!B166</f>
        <v>0</v>
      </c>
      <c r="B2101" s="138" t="str">
        <f>IFERROR(VLOOKUP(C2101,Deelnemersoverzicht!$C$16:$G$66,6,0),"")</f>
        <v/>
      </c>
      <c r="C2101" s="138">
        <f>'Resultaat 8'!C166</f>
        <v>0</v>
      </c>
      <c r="D2101" s="247">
        <f>'Resultaat 8'!K166</f>
        <v>0</v>
      </c>
      <c r="E2101" s="248">
        <f>'Resultaat 8'!L166</f>
        <v>0</v>
      </c>
      <c r="F2101" s="138" t="s">
        <v>266</v>
      </c>
      <c r="G2101" s="247">
        <f ca="1">VLOOKUP(C2101,Financiering!$AO$7:$AS$57,5,0)*E2101</f>
        <v>0</v>
      </c>
      <c r="H2101" s="249" t="str">
        <f t="shared" si="32"/>
        <v/>
      </c>
      <c r="I2101" s="136" t="str">
        <f>'Resultaat 8'!$B$2</f>
        <v>Resultaat 8</v>
      </c>
      <c r="J2101" s="138" t="str">
        <f>Deelnemersoverzicht!$C$6</f>
        <v>[wordt door RVO ingevuld]</v>
      </c>
      <c r="K2101" s="259">
        <f>Deelnemersoverzicht!$C$9</f>
        <v>0</v>
      </c>
    </row>
    <row r="2102" spans="1:11" x14ac:dyDescent="0.2">
      <c r="A2102" s="258">
        <f>'Resultaat 8'!B167</f>
        <v>0</v>
      </c>
      <c r="B2102" s="138" t="str">
        <f>IFERROR(VLOOKUP(C2102,Deelnemersoverzicht!$C$16:$G$66,6,0),"")</f>
        <v/>
      </c>
      <c r="C2102" s="138">
        <f>'Resultaat 8'!C167</f>
        <v>0</v>
      </c>
      <c r="D2102" s="247">
        <f>'Resultaat 8'!K167</f>
        <v>0</v>
      </c>
      <c r="E2102" s="248">
        <f>'Resultaat 8'!L167</f>
        <v>0</v>
      </c>
      <c r="F2102" s="138" t="s">
        <v>266</v>
      </c>
      <c r="G2102" s="247">
        <f ca="1">VLOOKUP(C2102,Financiering!$AO$7:$AS$57,5,0)*E2102</f>
        <v>0</v>
      </c>
      <c r="H2102" s="249" t="str">
        <f t="shared" si="32"/>
        <v/>
      </c>
      <c r="I2102" s="136" t="str">
        <f>'Resultaat 8'!$B$2</f>
        <v>Resultaat 8</v>
      </c>
      <c r="J2102" s="138" t="str">
        <f>Deelnemersoverzicht!$C$6</f>
        <v>[wordt door RVO ingevuld]</v>
      </c>
      <c r="K2102" s="259">
        <f>Deelnemersoverzicht!$C$9</f>
        <v>0</v>
      </c>
    </row>
    <row r="2103" spans="1:11" x14ac:dyDescent="0.2">
      <c r="A2103" s="258">
        <f>'Resultaat 8'!B168</f>
        <v>0</v>
      </c>
      <c r="B2103" s="138" t="str">
        <f>IFERROR(VLOOKUP(C2103,Deelnemersoverzicht!$C$16:$G$66,6,0),"")</f>
        <v/>
      </c>
      <c r="C2103" s="138">
        <f>'Resultaat 8'!C168</f>
        <v>0</v>
      </c>
      <c r="D2103" s="247">
        <f>'Resultaat 8'!K168</f>
        <v>0</v>
      </c>
      <c r="E2103" s="248">
        <f>'Resultaat 8'!L168</f>
        <v>0</v>
      </c>
      <c r="F2103" s="138" t="s">
        <v>266</v>
      </c>
      <c r="G2103" s="247">
        <f ca="1">VLOOKUP(C2103,Financiering!$AO$7:$AS$57,5,0)*E2103</f>
        <v>0</v>
      </c>
      <c r="H2103" s="249" t="str">
        <f t="shared" si="32"/>
        <v/>
      </c>
      <c r="I2103" s="136" t="str">
        <f>'Resultaat 8'!$B$2</f>
        <v>Resultaat 8</v>
      </c>
      <c r="J2103" s="138" t="str">
        <f>Deelnemersoverzicht!$C$6</f>
        <v>[wordt door RVO ingevuld]</v>
      </c>
      <c r="K2103" s="259">
        <f>Deelnemersoverzicht!$C$9</f>
        <v>0</v>
      </c>
    </row>
    <row r="2104" spans="1:11" x14ac:dyDescent="0.2">
      <c r="A2104" s="258">
        <f>'Resultaat 8'!B169</f>
        <v>0</v>
      </c>
      <c r="B2104" s="138" t="str">
        <f>IFERROR(VLOOKUP(C2104,Deelnemersoverzicht!$C$16:$G$66,6,0),"")</f>
        <v/>
      </c>
      <c r="C2104" s="138">
        <f>'Resultaat 8'!C169</f>
        <v>0</v>
      </c>
      <c r="D2104" s="247">
        <f>'Resultaat 8'!K169</f>
        <v>0</v>
      </c>
      <c r="E2104" s="248">
        <f>'Resultaat 8'!L169</f>
        <v>0</v>
      </c>
      <c r="F2104" s="138" t="s">
        <v>266</v>
      </c>
      <c r="G2104" s="247">
        <f ca="1">VLOOKUP(C2104,Financiering!$AO$7:$AS$57,5,0)*E2104</f>
        <v>0</v>
      </c>
      <c r="H2104" s="249" t="str">
        <f t="shared" si="32"/>
        <v/>
      </c>
      <c r="I2104" s="136" t="str">
        <f>'Resultaat 8'!$B$2</f>
        <v>Resultaat 8</v>
      </c>
      <c r="J2104" s="138" t="str">
        <f>Deelnemersoverzicht!$C$6</f>
        <v>[wordt door RVO ingevuld]</v>
      </c>
      <c r="K2104" s="259">
        <f>Deelnemersoverzicht!$C$9</f>
        <v>0</v>
      </c>
    </row>
    <row r="2105" spans="1:11" x14ac:dyDescent="0.2">
      <c r="A2105" s="258">
        <f>'Resultaat 8'!B170</f>
        <v>0</v>
      </c>
      <c r="B2105" s="138" t="str">
        <f>IFERROR(VLOOKUP(C2105,Deelnemersoverzicht!$C$16:$G$66,6,0),"")</f>
        <v/>
      </c>
      <c r="C2105" s="138">
        <f>'Resultaat 8'!C170</f>
        <v>0</v>
      </c>
      <c r="D2105" s="247">
        <f>'Resultaat 8'!K170</f>
        <v>0</v>
      </c>
      <c r="E2105" s="248">
        <f>'Resultaat 8'!L170</f>
        <v>0</v>
      </c>
      <c r="F2105" s="138" t="s">
        <v>266</v>
      </c>
      <c r="G2105" s="247">
        <f ca="1">VLOOKUP(C2105,Financiering!$AO$7:$AS$57,5,0)*E2105</f>
        <v>0</v>
      </c>
      <c r="H2105" s="249" t="str">
        <f t="shared" si="32"/>
        <v/>
      </c>
      <c r="I2105" s="136" t="str">
        <f>'Resultaat 8'!$B$2</f>
        <v>Resultaat 8</v>
      </c>
      <c r="J2105" s="138" t="str">
        <f>Deelnemersoverzicht!$C$6</f>
        <v>[wordt door RVO ingevuld]</v>
      </c>
      <c r="K2105" s="259">
        <f>Deelnemersoverzicht!$C$9</f>
        <v>0</v>
      </c>
    </row>
    <row r="2106" spans="1:11" x14ac:dyDescent="0.2">
      <c r="A2106" s="258">
        <f>'Resultaat 8'!B171</f>
        <v>0</v>
      </c>
      <c r="B2106" s="138" t="str">
        <f>IFERROR(VLOOKUP(C2106,Deelnemersoverzicht!$C$16:$G$66,6,0),"")</f>
        <v/>
      </c>
      <c r="C2106" s="138">
        <f>'Resultaat 8'!C171</f>
        <v>0</v>
      </c>
      <c r="D2106" s="247">
        <f>'Resultaat 8'!K171</f>
        <v>0</v>
      </c>
      <c r="E2106" s="248">
        <f>'Resultaat 8'!L171</f>
        <v>0</v>
      </c>
      <c r="F2106" s="138" t="s">
        <v>266</v>
      </c>
      <c r="G2106" s="247">
        <f ca="1">VLOOKUP(C2106,Financiering!$AO$7:$AS$57,5,0)*E2106</f>
        <v>0</v>
      </c>
      <c r="H2106" s="249" t="str">
        <f t="shared" si="32"/>
        <v/>
      </c>
      <c r="I2106" s="136" t="str">
        <f>'Resultaat 8'!$B$2</f>
        <v>Resultaat 8</v>
      </c>
      <c r="J2106" s="138" t="str">
        <f>Deelnemersoverzicht!$C$6</f>
        <v>[wordt door RVO ingevuld]</v>
      </c>
      <c r="K2106" s="259">
        <f>Deelnemersoverzicht!$C$9</f>
        <v>0</v>
      </c>
    </row>
    <row r="2107" spans="1:11" x14ac:dyDescent="0.2">
      <c r="A2107" s="258">
        <f>'Resultaat 8'!B172</f>
        <v>0</v>
      </c>
      <c r="B2107" s="138" t="str">
        <f>IFERROR(VLOOKUP(C2107,Deelnemersoverzicht!$C$16:$G$66,6,0),"")</f>
        <v/>
      </c>
      <c r="C2107" s="138">
        <f>'Resultaat 8'!C172</f>
        <v>0</v>
      </c>
      <c r="D2107" s="247">
        <f>'Resultaat 8'!K172</f>
        <v>0</v>
      </c>
      <c r="E2107" s="248">
        <f>'Resultaat 8'!L172</f>
        <v>0</v>
      </c>
      <c r="F2107" s="138" t="s">
        <v>266</v>
      </c>
      <c r="G2107" s="247">
        <f ca="1">VLOOKUP(C2107,Financiering!$AO$7:$AS$57,5,0)*E2107</f>
        <v>0</v>
      </c>
      <c r="H2107" s="249" t="str">
        <f t="shared" si="32"/>
        <v/>
      </c>
      <c r="I2107" s="136" t="str">
        <f>'Resultaat 8'!$B$2</f>
        <v>Resultaat 8</v>
      </c>
      <c r="J2107" s="138" t="str">
        <f>Deelnemersoverzicht!$C$6</f>
        <v>[wordt door RVO ingevuld]</v>
      </c>
      <c r="K2107" s="259">
        <f>Deelnemersoverzicht!$C$9</f>
        <v>0</v>
      </c>
    </row>
    <row r="2108" spans="1:11" x14ac:dyDescent="0.2">
      <c r="A2108" s="258">
        <f>'Resultaat 8'!B173</f>
        <v>0</v>
      </c>
      <c r="B2108" s="138" t="str">
        <f>IFERROR(VLOOKUP(C2108,Deelnemersoverzicht!$C$16:$G$66,6,0),"")</f>
        <v/>
      </c>
      <c r="C2108" s="138">
        <f>'Resultaat 8'!C173</f>
        <v>0</v>
      </c>
      <c r="D2108" s="247">
        <f>'Resultaat 8'!K173</f>
        <v>0</v>
      </c>
      <c r="E2108" s="248">
        <f>'Resultaat 8'!L173</f>
        <v>0</v>
      </c>
      <c r="F2108" s="138" t="s">
        <v>266</v>
      </c>
      <c r="G2108" s="247">
        <f ca="1">VLOOKUP(C2108,Financiering!$AO$7:$AS$57,5,0)*E2108</f>
        <v>0</v>
      </c>
      <c r="H2108" s="249" t="str">
        <f t="shared" si="32"/>
        <v/>
      </c>
      <c r="I2108" s="136" t="str">
        <f>'Resultaat 8'!$B$2</f>
        <v>Resultaat 8</v>
      </c>
      <c r="J2108" s="138" t="str">
        <f>Deelnemersoverzicht!$C$6</f>
        <v>[wordt door RVO ingevuld]</v>
      </c>
      <c r="K2108" s="259">
        <f>Deelnemersoverzicht!$C$9</f>
        <v>0</v>
      </c>
    </row>
    <row r="2109" spans="1:11" x14ac:dyDescent="0.2">
      <c r="A2109" s="258">
        <f>'Resultaat 8'!B174</f>
        <v>0</v>
      </c>
      <c r="B2109" s="138" t="str">
        <f>IFERROR(VLOOKUP(C2109,Deelnemersoverzicht!$C$16:$G$66,6,0),"")</f>
        <v/>
      </c>
      <c r="C2109" s="138">
        <f>'Resultaat 8'!C174</f>
        <v>0</v>
      </c>
      <c r="D2109" s="247">
        <f>'Resultaat 8'!K174</f>
        <v>0</v>
      </c>
      <c r="E2109" s="248">
        <f>'Resultaat 8'!L174</f>
        <v>0</v>
      </c>
      <c r="F2109" s="138" t="s">
        <v>266</v>
      </c>
      <c r="G2109" s="247">
        <f ca="1">VLOOKUP(C2109,Financiering!$AO$7:$AS$57,5,0)*E2109</f>
        <v>0</v>
      </c>
      <c r="H2109" s="249" t="str">
        <f t="shared" si="32"/>
        <v/>
      </c>
      <c r="I2109" s="136" t="str">
        <f>'Resultaat 8'!$B$2</f>
        <v>Resultaat 8</v>
      </c>
      <c r="J2109" s="138" t="str">
        <f>Deelnemersoverzicht!$C$6</f>
        <v>[wordt door RVO ingevuld]</v>
      </c>
      <c r="K2109" s="259">
        <f>Deelnemersoverzicht!$C$9</f>
        <v>0</v>
      </c>
    </row>
    <row r="2110" spans="1:11" x14ac:dyDescent="0.2">
      <c r="A2110" s="258">
        <f>'Resultaat 8'!B175</f>
        <v>0</v>
      </c>
      <c r="B2110" s="138" t="str">
        <f>IFERROR(VLOOKUP(C2110,Deelnemersoverzicht!$C$16:$G$66,6,0),"")</f>
        <v/>
      </c>
      <c r="C2110" s="138">
        <f>'Resultaat 8'!C175</f>
        <v>0</v>
      </c>
      <c r="D2110" s="247">
        <f>'Resultaat 8'!K175</f>
        <v>0</v>
      </c>
      <c r="E2110" s="248">
        <f>'Resultaat 8'!L175</f>
        <v>0</v>
      </c>
      <c r="F2110" s="138" t="s">
        <v>266</v>
      </c>
      <c r="G2110" s="247">
        <f ca="1">VLOOKUP(C2110,Financiering!$AO$7:$AS$57,5,0)*E2110</f>
        <v>0</v>
      </c>
      <c r="H2110" s="249" t="str">
        <f t="shared" si="32"/>
        <v/>
      </c>
      <c r="I2110" s="136" t="str">
        <f>'Resultaat 8'!$B$2</f>
        <v>Resultaat 8</v>
      </c>
      <c r="J2110" s="138" t="str">
        <f>Deelnemersoverzicht!$C$6</f>
        <v>[wordt door RVO ingevuld]</v>
      </c>
      <c r="K2110" s="259">
        <f>Deelnemersoverzicht!$C$9</f>
        <v>0</v>
      </c>
    </row>
    <row r="2111" spans="1:11" x14ac:dyDescent="0.2">
      <c r="A2111" s="258">
        <f>'Resultaat 8'!B176</f>
        <v>0</v>
      </c>
      <c r="B2111" s="138" t="str">
        <f>IFERROR(VLOOKUP(C2111,Deelnemersoverzicht!$C$16:$G$66,6,0),"")</f>
        <v/>
      </c>
      <c r="C2111" s="138">
        <f>'Resultaat 8'!C176</f>
        <v>0</v>
      </c>
      <c r="D2111" s="247">
        <f>'Resultaat 8'!K176</f>
        <v>0</v>
      </c>
      <c r="E2111" s="248">
        <f>'Resultaat 8'!L176</f>
        <v>0</v>
      </c>
      <c r="F2111" s="138" t="s">
        <v>266</v>
      </c>
      <c r="G2111" s="247">
        <f ca="1">VLOOKUP(C2111,Financiering!$AO$7:$AS$57,5,0)*E2111</f>
        <v>0</v>
      </c>
      <c r="H2111" s="249" t="str">
        <f t="shared" si="32"/>
        <v/>
      </c>
      <c r="I2111" s="136" t="str">
        <f>'Resultaat 8'!$B$2</f>
        <v>Resultaat 8</v>
      </c>
      <c r="J2111" s="138" t="str">
        <f>Deelnemersoverzicht!$C$6</f>
        <v>[wordt door RVO ingevuld]</v>
      </c>
      <c r="K2111" s="259">
        <f>Deelnemersoverzicht!$C$9</f>
        <v>0</v>
      </c>
    </row>
    <row r="2112" spans="1:11" x14ac:dyDescent="0.2">
      <c r="A2112" s="258">
        <f>'Resultaat 8'!B177</f>
        <v>0</v>
      </c>
      <c r="B2112" s="138" t="str">
        <f>IFERROR(VLOOKUP(C2112,Deelnemersoverzicht!$C$16:$G$66,6,0),"")</f>
        <v/>
      </c>
      <c r="C2112" s="138">
        <f>'Resultaat 8'!C177</f>
        <v>0</v>
      </c>
      <c r="D2112" s="247">
        <f>'Resultaat 8'!K177</f>
        <v>0</v>
      </c>
      <c r="E2112" s="248">
        <f>'Resultaat 8'!L177</f>
        <v>0</v>
      </c>
      <c r="F2112" s="138" t="s">
        <v>266</v>
      </c>
      <c r="G2112" s="247">
        <f ca="1">VLOOKUP(C2112,Financiering!$AO$7:$AS$57,5,0)*E2112</f>
        <v>0</v>
      </c>
      <c r="H2112" s="249" t="str">
        <f t="shared" si="32"/>
        <v/>
      </c>
      <c r="I2112" s="136" t="str">
        <f>'Resultaat 8'!$B$2</f>
        <v>Resultaat 8</v>
      </c>
      <c r="J2112" s="138" t="str">
        <f>Deelnemersoverzicht!$C$6</f>
        <v>[wordt door RVO ingevuld]</v>
      </c>
      <c r="K2112" s="259">
        <f>Deelnemersoverzicht!$C$9</f>
        <v>0</v>
      </c>
    </row>
    <row r="2113" spans="1:11" x14ac:dyDescent="0.2">
      <c r="A2113" s="258">
        <f>'Resultaat 8'!B178</f>
        <v>0</v>
      </c>
      <c r="B2113" s="138" t="str">
        <f>IFERROR(VLOOKUP(C2113,Deelnemersoverzicht!$C$16:$G$66,6,0),"")</f>
        <v/>
      </c>
      <c r="C2113" s="138">
        <f>'Resultaat 8'!C178</f>
        <v>0</v>
      </c>
      <c r="D2113" s="247">
        <f>'Resultaat 8'!K178</f>
        <v>0</v>
      </c>
      <c r="E2113" s="248">
        <f>'Resultaat 8'!L178</f>
        <v>0</v>
      </c>
      <c r="F2113" s="138" t="s">
        <v>266</v>
      </c>
      <c r="G2113" s="247">
        <f ca="1">VLOOKUP(C2113,Financiering!$AO$7:$AS$57,5,0)*E2113</f>
        <v>0</v>
      </c>
      <c r="H2113" s="249" t="str">
        <f t="shared" si="32"/>
        <v/>
      </c>
      <c r="I2113" s="136" t="str">
        <f>'Resultaat 8'!$B$2</f>
        <v>Resultaat 8</v>
      </c>
      <c r="J2113" s="138" t="str">
        <f>Deelnemersoverzicht!$C$6</f>
        <v>[wordt door RVO ingevuld]</v>
      </c>
      <c r="K2113" s="259">
        <f>Deelnemersoverzicht!$C$9</f>
        <v>0</v>
      </c>
    </row>
    <row r="2114" spans="1:11" x14ac:dyDescent="0.2">
      <c r="A2114" s="258">
        <f>'Resultaat 8'!B179</f>
        <v>0</v>
      </c>
      <c r="B2114" s="138" t="str">
        <f>IFERROR(VLOOKUP(C2114,Deelnemersoverzicht!$C$16:$G$66,6,0),"")</f>
        <v/>
      </c>
      <c r="C2114" s="138">
        <f>'Resultaat 8'!C179</f>
        <v>0</v>
      </c>
      <c r="D2114" s="247">
        <f>'Resultaat 8'!K179</f>
        <v>0</v>
      </c>
      <c r="E2114" s="248">
        <f>'Resultaat 8'!L179</f>
        <v>0</v>
      </c>
      <c r="F2114" s="138" t="s">
        <v>266</v>
      </c>
      <c r="G2114" s="247">
        <f ca="1">VLOOKUP(C2114,Financiering!$AO$7:$AS$57,5,0)*E2114</f>
        <v>0</v>
      </c>
      <c r="H2114" s="249" t="str">
        <f t="shared" ref="H2114:H2177" si="33">IFERROR((HLOOKUP(D2114,$O$1:$R$52,VLOOKUP(C2114,$M$2:$R$52,2,0)+1,0)*E2114),"")</f>
        <v/>
      </c>
      <c r="I2114" s="136" t="str">
        <f>'Resultaat 8'!$B$2</f>
        <v>Resultaat 8</v>
      </c>
      <c r="J2114" s="138" t="str">
        <f>Deelnemersoverzicht!$C$6</f>
        <v>[wordt door RVO ingevuld]</v>
      </c>
      <c r="K2114" s="259">
        <f>Deelnemersoverzicht!$C$9</f>
        <v>0</v>
      </c>
    </row>
    <row r="2115" spans="1:11" x14ac:dyDescent="0.2">
      <c r="A2115" s="258">
        <f>'Resultaat 8'!B180</f>
        <v>0</v>
      </c>
      <c r="B2115" s="138" t="str">
        <f>IFERROR(VLOOKUP(C2115,Deelnemersoverzicht!$C$16:$G$66,6,0),"")</f>
        <v/>
      </c>
      <c r="C2115" s="138">
        <f>'Resultaat 8'!C180</f>
        <v>0</v>
      </c>
      <c r="D2115" s="247">
        <f>'Resultaat 8'!K180</f>
        <v>0</v>
      </c>
      <c r="E2115" s="248">
        <f>'Resultaat 8'!L180</f>
        <v>0</v>
      </c>
      <c r="F2115" s="138" t="s">
        <v>266</v>
      </c>
      <c r="G2115" s="247">
        <f ca="1">VLOOKUP(C2115,Financiering!$AO$7:$AS$57,5,0)*E2115</f>
        <v>0</v>
      </c>
      <c r="H2115" s="249" t="str">
        <f t="shared" si="33"/>
        <v/>
      </c>
      <c r="I2115" s="136" t="str">
        <f>'Resultaat 8'!$B$2</f>
        <v>Resultaat 8</v>
      </c>
      <c r="J2115" s="138" t="str">
        <f>Deelnemersoverzicht!$C$6</f>
        <v>[wordt door RVO ingevuld]</v>
      </c>
      <c r="K2115" s="259">
        <f>Deelnemersoverzicht!$C$9</f>
        <v>0</v>
      </c>
    </row>
    <row r="2116" spans="1:11" x14ac:dyDescent="0.2">
      <c r="A2116" s="258">
        <f>'Resultaat 8'!B181</f>
        <v>0</v>
      </c>
      <c r="B2116" s="138" t="str">
        <f>IFERROR(VLOOKUP(C2116,Deelnemersoverzicht!$C$16:$G$66,6,0),"")</f>
        <v/>
      </c>
      <c r="C2116" s="138">
        <f>'Resultaat 8'!C181</f>
        <v>0</v>
      </c>
      <c r="D2116" s="247">
        <f>'Resultaat 8'!K181</f>
        <v>0</v>
      </c>
      <c r="E2116" s="248">
        <f>'Resultaat 8'!L181</f>
        <v>0</v>
      </c>
      <c r="F2116" s="138" t="s">
        <v>266</v>
      </c>
      <c r="G2116" s="247">
        <f ca="1">VLOOKUP(C2116,Financiering!$AO$7:$AS$57,5,0)*E2116</f>
        <v>0</v>
      </c>
      <c r="H2116" s="249" t="str">
        <f t="shared" si="33"/>
        <v/>
      </c>
      <c r="I2116" s="136" t="str">
        <f>'Resultaat 8'!$B$2</f>
        <v>Resultaat 8</v>
      </c>
      <c r="J2116" s="138" t="str">
        <f>Deelnemersoverzicht!$C$6</f>
        <v>[wordt door RVO ingevuld]</v>
      </c>
      <c r="K2116" s="259">
        <f>Deelnemersoverzicht!$C$9</f>
        <v>0</v>
      </c>
    </row>
    <row r="2117" spans="1:11" x14ac:dyDescent="0.2">
      <c r="A2117" s="258">
        <f>'Resultaat 8'!B182</f>
        <v>0</v>
      </c>
      <c r="B2117" s="138" t="str">
        <f>IFERROR(VLOOKUP(C2117,Deelnemersoverzicht!$C$16:$G$66,6,0),"")</f>
        <v/>
      </c>
      <c r="C2117" s="138">
        <f>'Resultaat 8'!C182</f>
        <v>0</v>
      </c>
      <c r="D2117" s="247">
        <f>'Resultaat 8'!K182</f>
        <v>0</v>
      </c>
      <c r="E2117" s="248">
        <f>'Resultaat 8'!L182</f>
        <v>0</v>
      </c>
      <c r="F2117" s="138" t="s">
        <v>266</v>
      </c>
      <c r="G2117" s="247">
        <f ca="1">VLOOKUP(C2117,Financiering!$AO$7:$AS$57,5,0)*E2117</f>
        <v>0</v>
      </c>
      <c r="H2117" s="249" t="str">
        <f t="shared" si="33"/>
        <v/>
      </c>
      <c r="I2117" s="136" t="str">
        <f>'Resultaat 8'!$B$2</f>
        <v>Resultaat 8</v>
      </c>
      <c r="J2117" s="138" t="str">
        <f>Deelnemersoverzicht!$C$6</f>
        <v>[wordt door RVO ingevuld]</v>
      </c>
      <c r="K2117" s="259">
        <f>Deelnemersoverzicht!$C$9</f>
        <v>0</v>
      </c>
    </row>
    <row r="2118" spans="1:11" x14ac:dyDescent="0.2">
      <c r="A2118" s="258">
        <f>'Resultaat 8'!B183</f>
        <v>0</v>
      </c>
      <c r="B2118" s="138" t="str">
        <f>IFERROR(VLOOKUP(C2118,Deelnemersoverzicht!$C$16:$G$66,6,0),"")</f>
        <v/>
      </c>
      <c r="C2118" s="138">
        <f>'Resultaat 8'!C183</f>
        <v>0</v>
      </c>
      <c r="D2118" s="247">
        <f>'Resultaat 8'!K183</f>
        <v>0</v>
      </c>
      <c r="E2118" s="248">
        <f>'Resultaat 8'!L183</f>
        <v>0</v>
      </c>
      <c r="F2118" s="138" t="s">
        <v>266</v>
      </c>
      <c r="G2118" s="247">
        <f ca="1">VLOOKUP(C2118,Financiering!$AO$7:$AS$57,5,0)*E2118</f>
        <v>0</v>
      </c>
      <c r="H2118" s="249" t="str">
        <f t="shared" si="33"/>
        <v/>
      </c>
      <c r="I2118" s="136" t="str">
        <f>'Resultaat 8'!$B$2</f>
        <v>Resultaat 8</v>
      </c>
      <c r="J2118" s="138" t="str">
        <f>Deelnemersoverzicht!$C$6</f>
        <v>[wordt door RVO ingevuld]</v>
      </c>
      <c r="K2118" s="259">
        <f>Deelnemersoverzicht!$C$9</f>
        <v>0</v>
      </c>
    </row>
    <row r="2119" spans="1:11" x14ac:dyDescent="0.2">
      <c r="A2119" s="258">
        <f>'Resultaat 8'!B184</f>
        <v>0</v>
      </c>
      <c r="B2119" s="138" t="str">
        <f>IFERROR(VLOOKUP(C2119,Deelnemersoverzicht!$C$16:$G$66,6,0),"")</f>
        <v/>
      </c>
      <c r="C2119" s="138">
        <f>'Resultaat 8'!C184</f>
        <v>0</v>
      </c>
      <c r="D2119" s="247">
        <f>'Resultaat 8'!K184</f>
        <v>0</v>
      </c>
      <c r="E2119" s="248">
        <f>'Resultaat 8'!L184</f>
        <v>0</v>
      </c>
      <c r="F2119" s="138" t="s">
        <v>266</v>
      </c>
      <c r="G2119" s="247">
        <f ca="1">VLOOKUP(C2119,Financiering!$AO$7:$AS$57,5,0)*E2119</f>
        <v>0</v>
      </c>
      <c r="H2119" s="249" t="str">
        <f t="shared" si="33"/>
        <v/>
      </c>
      <c r="I2119" s="136" t="str">
        <f>'Resultaat 8'!$B$2</f>
        <v>Resultaat 8</v>
      </c>
      <c r="J2119" s="138" t="str">
        <f>Deelnemersoverzicht!$C$6</f>
        <v>[wordt door RVO ingevuld]</v>
      </c>
      <c r="K2119" s="259">
        <f>Deelnemersoverzicht!$C$9</f>
        <v>0</v>
      </c>
    </row>
    <row r="2120" spans="1:11" x14ac:dyDescent="0.2">
      <c r="A2120" s="258">
        <f>'Resultaat 8'!B185</f>
        <v>0</v>
      </c>
      <c r="B2120" s="138" t="str">
        <f>IFERROR(VLOOKUP(C2120,Deelnemersoverzicht!$C$16:$G$66,6,0),"")</f>
        <v/>
      </c>
      <c r="C2120" s="138">
        <f>'Resultaat 8'!C185</f>
        <v>0</v>
      </c>
      <c r="D2120" s="247">
        <f>'Resultaat 8'!K185</f>
        <v>0</v>
      </c>
      <c r="E2120" s="248">
        <f>'Resultaat 8'!L185</f>
        <v>0</v>
      </c>
      <c r="F2120" s="138" t="s">
        <v>266</v>
      </c>
      <c r="G2120" s="247">
        <f ca="1">VLOOKUP(C2120,Financiering!$AO$7:$AS$57,5,0)*E2120</f>
        <v>0</v>
      </c>
      <c r="H2120" s="249" t="str">
        <f t="shared" si="33"/>
        <v/>
      </c>
      <c r="I2120" s="136" t="str">
        <f>'Resultaat 8'!$B$2</f>
        <v>Resultaat 8</v>
      </c>
      <c r="J2120" s="138" t="str">
        <f>Deelnemersoverzicht!$C$6</f>
        <v>[wordt door RVO ingevuld]</v>
      </c>
      <c r="K2120" s="259">
        <f>Deelnemersoverzicht!$C$9</f>
        <v>0</v>
      </c>
    </row>
    <row r="2121" spans="1:11" x14ac:dyDescent="0.2">
      <c r="A2121" s="258">
        <f>'Resultaat 8'!B186</f>
        <v>0</v>
      </c>
      <c r="B2121" s="138" t="str">
        <f>IFERROR(VLOOKUP(C2121,Deelnemersoverzicht!$C$16:$G$66,6,0),"")</f>
        <v/>
      </c>
      <c r="C2121" s="138">
        <f>'Resultaat 8'!C186</f>
        <v>0</v>
      </c>
      <c r="D2121" s="247">
        <f>'Resultaat 8'!K186</f>
        <v>0</v>
      </c>
      <c r="E2121" s="248">
        <f>'Resultaat 8'!L186</f>
        <v>0</v>
      </c>
      <c r="F2121" s="138" t="s">
        <v>266</v>
      </c>
      <c r="G2121" s="247">
        <f ca="1">VLOOKUP(C2121,Financiering!$AO$7:$AS$57,5,0)*E2121</f>
        <v>0</v>
      </c>
      <c r="H2121" s="249" t="str">
        <f t="shared" si="33"/>
        <v/>
      </c>
      <c r="I2121" s="136" t="str">
        <f>'Resultaat 8'!$B$2</f>
        <v>Resultaat 8</v>
      </c>
      <c r="J2121" s="138" t="str">
        <f>Deelnemersoverzicht!$C$6</f>
        <v>[wordt door RVO ingevuld]</v>
      </c>
      <c r="K2121" s="259">
        <f>Deelnemersoverzicht!$C$9</f>
        <v>0</v>
      </c>
    </row>
    <row r="2122" spans="1:11" x14ac:dyDescent="0.2">
      <c r="A2122" s="258">
        <f>'Resultaat 8'!B187</f>
        <v>0</v>
      </c>
      <c r="B2122" s="138" t="str">
        <f>IFERROR(VLOOKUP(C2122,Deelnemersoverzicht!$C$16:$G$66,6,0),"")</f>
        <v/>
      </c>
      <c r="C2122" s="138">
        <f>'Resultaat 8'!C187</f>
        <v>0</v>
      </c>
      <c r="D2122" s="247">
        <f>'Resultaat 8'!K187</f>
        <v>0</v>
      </c>
      <c r="E2122" s="248">
        <f>'Resultaat 8'!L187</f>
        <v>0</v>
      </c>
      <c r="F2122" s="138" t="s">
        <v>266</v>
      </c>
      <c r="G2122" s="247">
        <f ca="1">VLOOKUP(C2122,Financiering!$AO$7:$AS$57,5,0)*E2122</f>
        <v>0</v>
      </c>
      <c r="H2122" s="249" t="str">
        <f t="shared" si="33"/>
        <v/>
      </c>
      <c r="I2122" s="136" t="str">
        <f>'Resultaat 8'!$B$2</f>
        <v>Resultaat 8</v>
      </c>
      <c r="J2122" s="138" t="str">
        <f>Deelnemersoverzicht!$C$6</f>
        <v>[wordt door RVO ingevuld]</v>
      </c>
      <c r="K2122" s="259">
        <f>Deelnemersoverzicht!$C$9</f>
        <v>0</v>
      </c>
    </row>
    <row r="2123" spans="1:11" x14ac:dyDescent="0.2">
      <c r="A2123" s="258">
        <f>'Resultaat 8'!B188</f>
        <v>0</v>
      </c>
      <c r="B2123" s="138" t="str">
        <f>IFERROR(VLOOKUP(C2123,Deelnemersoverzicht!$C$16:$G$66,6,0),"")</f>
        <v/>
      </c>
      <c r="C2123" s="138">
        <f>'Resultaat 8'!C188</f>
        <v>0</v>
      </c>
      <c r="D2123" s="247">
        <f>'Resultaat 8'!K188</f>
        <v>0</v>
      </c>
      <c r="E2123" s="248">
        <f>'Resultaat 8'!L188</f>
        <v>0</v>
      </c>
      <c r="F2123" s="138" t="s">
        <v>266</v>
      </c>
      <c r="G2123" s="247">
        <f ca="1">VLOOKUP(C2123,Financiering!$AO$7:$AS$57,5,0)*E2123</f>
        <v>0</v>
      </c>
      <c r="H2123" s="249" t="str">
        <f t="shared" si="33"/>
        <v/>
      </c>
      <c r="I2123" s="136" t="str">
        <f>'Resultaat 8'!$B$2</f>
        <v>Resultaat 8</v>
      </c>
      <c r="J2123" s="138" t="str">
        <f>Deelnemersoverzicht!$C$6</f>
        <v>[wordt door RVO ingevuld]</v>
      </c>
      <c r="K2123" s="259">
        <f>Deelnemersoverzicht!$C$9</f>
        <v>0</v>
      </c>
    </row>
    <row r="2124" spans="1:11" x14ac:dyDescent="0.2">
      <c r="A2124" s="258">
        <f>'Resultaat 8'!B189</f>
        <v>0</v>
      </c>
      <c r="B2124" s="138" t="str">
        <f>IFERROR(VLOOKUP(C2124,Deelnemersoverzicht!$C$16:$G$66,6,0),"")</f>
        <v/>
      </c>
      <c r="C2124" s="138">
        <f>'Resultaat 8'!C189</f>
        <v>0</v>
      </c>
      <c r="D2124" s="247">
        <f>'Resultaat 8'!K189</f>
        <v>0</v>
      </c>
      <c r="E2124" s="248">
        <f>'Resultaat 8'!L189</f>
        <v>0</v>
      </c>
      <c r="F2124" s="138" t="s">
        <v>266</v>
      </c>
      <c r="G2124" s="247">
        <f ca="1">VLOOKUP(C2124,Financiering!$AO$7:$AS$57,5,0)*E2124</f>
        <v>0</v>
      </c>
      <c r="H2124" s="249" t="str">
        <f t="shared" si="33"/>
        <v/>
      </c>
      <c r="I2124" s="136" t="str">
        <f>'Resultaat 8'!$B$2</f>
        <v>Resultaat 8</v>
      </c>
      <c r="J2124" s="138" t="str">
        <f>Deelnemersoverzicht!$C$6</f>
        <v>[wordt door RVO ingevuld]</v>
      </c>
      <c r="K2124" s="259">
        <f>Deelnemersoverzicht!$C$9</f>
        <v>0</v>
      </c>
    </row>
    <row r="2125" spans="1:11" x14ac:dyDescent="0.2">
      <c r="A2125" s="258">
        <f>'Resultaat 8'!B190</f>
        <v>0</v>
      </c>
      <c r="B2125" s="138" t="str">
        <f>IFERROR(VLOOKUP(C2125,Deelnemersoverzicht!$C$16:$G$66,6,0),"")</f>
        <v/>
      </c>
      <c r="C2125" s="138">
        <f>'Resultaat 8'!C190</f>
        <v>0</v>
      </c>
      <c r="D2125" s="247">
        <f>'Resultaat 8'!K190</f>
        <v>0</v>
      </c>
      <c r="E2125" s="248">
        <f>'Resultaat 8'!L190</f>
        <v>0</v>
      </c>
      <c r="F2125" s="138" t="s">
        <v>266</v>
      </c>
      <c r="G2125" s="247">
        <f ca="1">VLOOKUP(C2125,Financiering!$AO$7:$AS$57,5,0)*E2125</f>
        <v>0</v>
      </c>
      <c r="H2125" s="249" t="str">
        <f t="shared" si="33"/>
        <v/>
      </c>
      <c r="I2125" s="136" t="str">
        <f>'Resultaat 8'!$B$2</f>
        <v>Resultaat 8</v>
      </c>
      <c r="J2125" s="138" t="str">
        <f>Deelnemersoverzicht!$C$6</f>
        <v>[wordt door RVO ingevuld]</v>
      </c>
      <c r="K2125" s="259">
        <f>Deelnemersoverzicht!$C$9</f>
        <v>0</v>
      </c>
    </row>
    <row r="2126" spans="1:11" x14ac:dyDescent="0.2">
      <c r="A2126" s="258">
        <f>'Resultaat 8'!B191</f>
        <v>0</v>
      </c>
      <c r="B2126" s="138" t="str">
        <f>IFERROR(VLOOKUP(C2126,Deelnemersoverzicht!$C$16:$G$66,6,0),"")</f>
        <v/>
      </c>
      <c r="C2126" s="138">
        <f>'Resultaat 8'!C191</f>
        <v>0</v>
      </c>
      <c r="D2126" s="247">
        <f>'Resultaat 8'!K191</f>
        <v>0</v>
      </c>
      <c r="E2126" s="248">
        <f>'Resultaat 8'!L191</f>
        <v>0</v>
      </c>
      <c r="F2126" s="138" t="s">
        <v>266</v>
      </c>
      <c r="G2126" s="247">
        <f ca="1">VLOOKUP(C2126,Financiering!$AO$7:$AS$57,5,0)*E2126</f>
        <v>0</v>
      </c>
      <c r="H2126" s="249" t="str">
        <f t="shared" si="33"/>
        <v/>
      </c>
      <c r="I2126" s="136" t="str">
        <f>'Resultaat 8'!$B$2</f>
        <v>Resultaat 8</v>
      </c>
      <c r="J2126" s="138" t="str">
        <f>Deelnemersoverzicht!$C$6</f>
        <v>[wordt door RVO ingevuld]</v>
      </c>
      <c r="K2126" s="259">
        <f>Deelnemersoverzicht!$C$9</f>
        <v>0</v>
      </c>
    </row>
    <row r="2127" spans="1:11" x14ac:dyDescent="0.2">
      <c r="A2127" s="258">
        <f>'Resultaat 8'!B192</f>
        <v>0</v>
      </c>
      <c r="B2127" s="138" t="str">
        <f>IFERROR(VLOOKUP(C2127,Deelnemersoverzicht!$C$16:$G$66,6,0),"")</f>
        <v/>
      </c>
      <c r="C2127" s="138">
        <f>'Resultaat 8'!C192</f>
        <v>0</v>
      </c>
      <c r="D2127" s="247">
        <f>'Resultaat 8'!K192</f>
        <v>0</v>
      </c>
      <c r="E2127" s="248">
        <f>'Resultaat 8'!L192</f>
        <v>0</v>
      </c>
      <c r="F2127" s="138" t="s">
        <v>266</v>
      </c>
      <c r="G2127" s="247">
        <f ca="1">VLOOKUP(C2127,Financiering!$AO$7:$AS$57,5,0)*E2127</f>
        <v>0</v>
      </c>
      <c r="H2127" s="249" t="str">
        <f t="shared" si="33"/>
        <v/>
      </c>
      <c r="I2127" s="136" t="str">
        <f>'Resultaat 8'!$B$2</f>
        <v>Resultaat 8</v>
      </c>
      <c r="J2127" s="138" t="str">
        <f>Deelnemersoverzicht!$C$6</f>
        <v>[wordt door RVO ingevuld]</v>
      </c>
      <c r="K2127" s="259">
        <f>Deelnemersoverzicht!$C$9</f>
        <v>0</v>
      </c>
    </row>
    <row r="2128" spans="1:11" x14ac:dyDescent="0.2">
      <c r="A2128" s="258">
        <f>'Resultaat 8'!B193</f>
        <v>0</v>
      </c>
      <c r="B2128" s="138" t="str">
        <f>IFERROR(VLOOKUP(C2128,Deelnemersoverzicht!$C$16:$G$66,6,0),"")</f>
        <v/>
      </c>
      <c r="C2128" s="138">
        <f>'Resultaat 8'!C193</f>
        <v>0</v>
      </c>
      <c r="D2128" s="247">
        <f>'Resultaat 8'!K193</f>
        <v>0</v>
      </c>
      <c r="E2128" s="248">
        <f>'Resultaat 8'!L193</f>
        <v>0</v>
      </c>
      <c r="F2128" s="138" t="s">
        <v>266</v>
      </c>
      <c r="G2128" s="247">
        <f ca="1">VLOOKUP(C2128,Financiering!$AO$7:$AS$57,5,0)*E2128</f>
        <v>0</v>
      </c>
      <c r="H2128" s="249" t="str">
        <f t="shared" si="33"/>
        <v/>
      </c>
      <c r="I2128" s="136" t="str">
        <f>'Resultaat 8'!$B$2</f>
        <v>Resultaat 8</v>
      </c>
      <c r="J2128" s="138" t="str">
        <f>Deelnemersoverzicht!$C$6</f>
        <v>[wordt door RVO ingevuld]</v>
      </c>
      <c r="K2128" s="259">
        <f>Deelnemersoverzicht!$C$9</f>
        <v>0</v>
      </c>
    </row>
    <row r="2129" spans="1:11" x14ac:dyDescent="0.2">
      <c r="A2129" s="258">
        <f>'Resultaat 8'!B194</f>
        <v>0</v>
      </c>
      <c r="B2129" s="138" t="str">
        <f>IFERROR(VLOOKUP(C2129,Deelnemersoverzicht!$C$16:$G$66,6,0),"")</f>
        <v/>
      </c>
      <c r="C2129" s="138">
        <f>'Resultaat 8'!C194</f>
        <v>0</v>
      </c>
      <c r="D2129" s="247">
        <f>'Resultaat 8'!K194</f>
        <v>0</v>
      </c>
      <c r="E2129" s="248">
        <f>'Resultaat 8'!L194</f>
        <v>0</v>
      </c>
      <c r="F2129" s="138" t="s">
        <v>266</v>
      </c>
      <c r="G2129" s="247">
        <f ca="1">VLOOKUP(C2129,Financiering!$AO$7:$AS$57,5,0)*E2129</f>
        <v>0</v>
      </c>
      <c r="H2129" s="249" t="str">
        <f t="shared" si="33"/>
        <v/>
      </c>
      <c r="I2129" s="136" t="str">
        <f>'Resultaat 8'!$B$2</f>
        <v>Resultaat 8</v>
      </c>
      <c r="J2129" s="138" t="str">
        <f>Deelnemersoverzicht!$C$6</f>
        <v>[wordt door RVO ingevuld]</v>
      </c>
      <c r="K2129" s="259">
        <f>Deelnemersoverzicht!$C$9</f>
        <v>0</v>
      </c>
    </row>
    <row r="2130" spans="1:11" x14ac:dyDescent="0.2">
      <c r="A2130" s="258">
        <f>'Resultaat 8'!B195</f>
        <v>0</v>
      </c>
      <c r="B2130" s="138" t="str">
        <f>IFERROR(VLOOKUP(C2130,Deelnemersoverzicht!$C$16:$G$66,6,0),"")</f>
        <v/>
      </c>
      <c r="C2130" s="138">
        <f>'Resultaat 8'!C195</f>
        <v>0</v>
      </c>
      <c r="D2130" s="247">
        <f>'Resultaat 8'!K195</f>
        <v>0</v>
      </c>
      <c r="E2130" s="248">
        <f>'Resultaat 8'!L195</f>
        <v>0</v>
      </c>
      <c r="F2130" s="138" t="s">
        <v>266</v>
      </c>
      <c r="G2130" s="247">
        <f ca="1">VLOOKUP(C2130,Financiering!$AO$7:$AS$57,5,0)*E2130</f>
        <v>0</v>
      </c>
      <c r="H2130" s="249" t="str">
        <f t="shared" si="33"/>
        <v/>
      </c>
      <c r="I2130" s="136" t="str">
        <f>'Resultaat 8'!$B$2</f>
        <v>Resultaat 8</v>
      </c>
      <c r="J2130" s="138" t="str">
        <f>Deelnemersoverzicht!$C$6</f>
        <v>[wordt door RVO ingevuld]</v>
      </c>
      <c r="K2130" s="259">
        <f>Deelnemersoverzicht!$C$9</f>
        <v>0</v>
      </c>
    </row>
    <row r="2131" spans="1:11" x14ac:dyDescent="0.2">
      <c r="A2131" s="258">
        <f>'Resultaat 8'!B196</f>
        <v>0</v>
      </c>
      <c r="B2131" s="138" t="str">
        <f>IFERROR(VLOOKUP(C2131,Deelnemersoverzicht!$C$16:$G$66,6,0),"")</f>
        <v/>
      </c>
      <c r="C2131" s="138">
        <f>'Resultaat 8'!C196</f>
        <v>0</v>
      </c>
      <c r="D2131" s="247">
        <f>'Resultaat 8'!K196</f>
        <v>0</v>
      </c>
      <c r="E2131" s="248">
        <f>'Resultaat 8'!L196</f>
        <v>0</v>
      </c>
      <c r="F2131" s="138" t="s">
        <v>266</v>
      </c>
      <c r="G2131" s="247">
        <f ca="1">VLOOKUP(C2131,Financiering!$AO$7:$AS$57,5,0)*E2131</f>
        <v>0</v>
      </c>
      <c r="H2131" s="249" t="str">
        <f t="shared" si="33"/>
        <v/>
      </c>
      <c r="I2131" s="136" t="str">
        <f>'Resultaat 8'!$B$2</f>
        <v>Resultaat 8</v>
      </c>
      <c r="J2131" s="138" t="str">
        <f>Deelnemersoverzicht!$C$6</f>
        <v>[wordt door RVO ingevuld]</v>
      </c>
      <c r="K2131" s="259">
        <f>Deelnemersoverzicht!$C$9</f>
        <v>0</v>
      </c>
    </row>
    <row r="2132" spans="1:11" x14ac:dyDescent="0.2">
      <c r="A2132" s="258">
        <f>'Resultaat 8'!B197</f>
        <v>0</v>
      </c>
      <c r="B2132" s="138" t="str">
        <f>IFERROR(VLOOKUP(C2132,Deelnemersoverzicht!$C$16:$G$66,6,0),"")</f>
        <v/>
      </c>
      <c r="C2132" s="138">
        <f>'Resultaat 8'!C197</f>
        <v>0</v>
      </c>
      <c r="D2132" s="247">
        <f>'Resultaat 8'!K197</f>
        <v>0</v>
      </c>
      <c r="E2132" s="248">
        <f>'Resultaat 8'!L197</f>
        <v>0</v>
      </c>
      <c r="F2132" s="138" t="s">
        <v>266</v>
      </c>
      <c r="G2132" s="247">
        <f ca="1">VLOOKUP(C2132,Financiering!$AO$7:$AS$57,5,0)*E2132</f>
        <v>0</v>
      </c>
      <c r="H2132" s="249" t="str">
        <f t="shared" si="33"/>
        <v/>
      </c>
      <c r="I2132" s="136" t="str">
        <f>'Resultaat 8'!$B$2</f>
        <v>Resultaat 8</v>
      </c>
      <c r="J2132" s="138" t="str">
        <f>Deelnemersoverzicht!$C$6</f>
        <v>[wordt door RVO ingevuld]</v>
      </c>
      <c r="K2132" s="259">
        <f>Deelnemersoverzicht!$C$9</f>
        <v>0</v>
      </c>
    </row>
    <row r="2133" spans="1:11" x14ac:dyDescent="0.2">
      <c r="A2133" s="258">
        <f>'Resultaat 8'!B198</f>
        <v>0</v>
      </c>
      <c r="B2133" s="138" t="str">
        <f>IFERROR(VLOOKUP(C2133,Deelnemersoverzicht!$C$16:$G$66,6,0),"")</f>
        <v/>
      </c>
      <c r="C2133" s="138">
        <f>'Resultaat 8'!C198</f>
        <v>0</v>
      </c>
      <c r="D2133" s="247">
        <f>'Resultaat 8'!K198</f>
        <v>0</v>
      </c>
      <c r="E2133" s="248">
        <f>'Resultaat 8'!L198</f>
        <v>0</v>
      </c>
      <c r="F2133" s="138" t="s">
        <v>266</v>
      </c>
      <c r="G2133" s="247">
        <f ca="1">VLOOKUP(C2133,Financiering!$AO$7:$AS$57,5,0)*E2133</f>
        <v>0</v>
      </c>
      <c r="H2133" s="249" t="str">
        <f t="shared" si="33"/>
        <v/>
      </c>
      <c r="I2133" s="136" t="str">
        <f>'Resultaat 8'!$B$2</f>
        <v>Resultaat 8</v>
      </c>
      <c r="J2133" s="138" t="str">
        <f>Deelnemersoverzicht!$C$6</f>
        <v>[wordt door RVO ingevuld]</v>
      </c>
      <c r="K2133" s="259">
        <f>Deelnemersoverzicht!$C$9</f>
        <v>0</v>
      </c>
    </row>
    <row r="2134" spans="1:11" x14ac:dyDescent="0.2">
      <c r="A2134" s="258">
        <f>'Resultaat 8'!B199</f>
        <v>0</v>
      </c>
      <c r="B2134" s="138" t="str">
        <f>IFERROR(VLOOKUP(C2134,Deelnemersoverzicht!$C$16:$G$66,6,0),"")</f>
        <v/>
      </c>
      <c r="C2134" s="138">
        <f>'Resultaat 8'!C199</f>
        <v>0</v>
      </c>
      <c r="D2134" s="247">
        <f>'Resultaat 8'!K199</f>
        <v>0</v>
      </c>
      <c r="E2134" s="248">
        <f>'Resultaat 8'!L199</f>
        <v>0</v>
      </c>
      <c r="F2134" s="138" t="s">
        <v>266</v>
      </c>
      <c r="G2134" s="247">
        <f ca="1">VLOOKUP(C2134,Financiering!$AO$7:$AS$57,5,0)*E2134</f>
        <v>0</v>
      </c>
      <c r="H2134" s="249" t="str">
        <f t="shared" si="33"/>
        <v/>
      </c>
      <c r="I2134" s="136" t="str">
        <f>'Resultaat 8'!$B$2</f>
        <v>Resultaat 8</v>
      </c>
      <c r="J2134" s="138" t="str">
        <f>Deelnemersoverzicht!$C$6</f>
        <v>[wordt door RVO ingevuld]</v>
      </c>
      <c r="K2134" s="259">
        <f>Deelnemersoverzicht!$C$9</f>
        <v>0</v>
      </c>
    </row>
    <row r="2135" spans="1:11" x14ac:dyDescent="0.2">
      <c r="A2135" s="258">
        <f>'Resultaat 8'!B200</f>
        <v>0</v>
      </c>
      <c r="B2135" s="138" t="str">
        <f>IFERROR(VLOOKUP(C2135,Deelnemersoverzicht!$C$16:$G$66,6,0),"")</f>
        <v/>
      </c>
      <c r="C2135" s="138">
        <f>'Resultaat 8'!C200</f>
        <v>0</v>
      </c>
      <c r="D2135" s="247">
        <f>'Resultaat 8'!K200</f>
        <v>0</v>
      </c>
      <c r="E2135" s="248">
        <f>'Resultaat 8'!L200</f>
        <v>0</v>
      </c>
      <c r="F2135" s="138" t="s">
        <v>266</v>
      </c>
      <c r="G2135" s="247">
        <f ca="1">VLOOKUP(C2135,Financiering!$AO$7:$AS$57,5,0)*E2135</f>
        <v>0</v>
      </c>
      <c r="H2135" s="249" t="str">
        <f t="shared" si="33"/>
        <v/>
      </c>
      <c r="I2135" s="136" t="str">
        <f>'Resultaat 8'!$B$2</f>
        <v>Resultaat 8</v>
      </c>
      <c r="J2135" s="138" t="str">
        <f>Deelnemersoverzicht!$C$6</f>
        <v>[wordt door RVO ingevuld]</v>
      </c>
      <c r="K2135" s="259">
        <f>Deelnemersoverzicht!$C$9</f>
        <v>0</v>
      </c>
    </row>
    <row r="2136" spans="1:11" x14ac:dyDescent="0.2">
      <c r="A2136" s="258">
        <f>'Resultaat 8'!B201</f>
        <v>0</v>
      </c>
      <c r="B2136" s="138" t="str">
        <f>IFERROR(VLOOKUP(C2136,Deelnemersoverzicht!$C$16:$G$66,6,0),"")</f>
        <v/>
      </c>
      <c r="C2136" s="138">
        <f>'Resultaat 8'!C201</f>
        <v>0</v>
      </c>
      <c r="D2136" s="247">
        <f>'Resultaat 8'!K201</f>
        <v>0</v>
      </c>
      <c r="E2136" s="248">
        <f>'Resultaat 8'!L201</f>
        <v>0</v>
      </c>
      <c r="F2136" s="138" t="s">
        <v>266</v>
      </c>
      <c r="G2136" s="247">
        <f ca="1">VLOOKUP(C2136,Financiering!$AO$7:$AS$57,5,0)*E2136</f>
        <v>0</v>
      </c>
      <c r="H2136" s="249" t="str">
        <f t="shared" si="33"/>
        <v/>
      </c>
      <c r="I2136" s="136" t="str">
        <f>'Resultaat 8'!$B$2</f>
        <v>Resultaat 8</v>
      </c>
      <c r="J2136" s="138" t="str">
        <f>Deelnemersoverzicht!$C$6</f>
        <v>[wordt door RVO ingevuld]</v>
      </c>
      <c r="K2136" s="259">
        <f>Deelnemersoverzicht!$C$9</f>
        <v>0</v>
      </c>
    </row>
    <row r="2137" spans="1:11" x14ac:dyDescent="0.2">
      <c r="A2137" s="258">
        <f>'Resultaat 8'!B202</f>
        <v>0</v>
      </c>
      <c r="B2137" s="138" t="str">
        <f>IFERROR(VLOOKUP(C2137,Deelnemersoverzicht!$C$16:$G$66,6,0),"")</f>
        <v/>
      </c>
      <c r="C2137" s="138">
        <f>'Resultaat 8'!C202</f>
        <v>0</v>
      </c>
      <c r="D2137" s="247">
        <f>'Resultaat 8'!K202</f>
        <v>0</v>
      </c>
      <c r="E2137" s="248">
        <f>'Resultaat 8'!L202</f>
        <v>0</v>
      </c>
      <c r="F2137" s="138" t="s">
        <v>266</v>
      </c>
      <c r="G2137" s="247">
        <f ca="1">VLOOKUP(C2137,Financiering!$AO$7:$AS$57,5,0)*E2137</f>
        <v>0</v>
      </c>
      <c r="H2137" s="249" t="str">
        <f t="shared" si="33"/>
        <v/>
      </c>
      <c r="I2137" s="136" t="str">
        <f>'Resultaat 8'!$B$2</f>
        <v>Resultaat 8</v>
      </c>
      <c r="J2137" s="138" t="str">
        <f>Deelnemersoverzicht!$C$6</f>
        <v>[wordt door RVO ingevuld]</v>
      </c>
      <c r="K2137" s="259">
        <f>Deelnemersoverzicht!$C$9</f>
        <v>0</v>
      </c>
    </row>
    <row r="2138" spans="1:11" x14ac:dyDescent="0.2">
      <c r="A2138" s="258">
        <f>'Resultaat 8'!B203</f>
        <v>0</v>
      </c>
      <c r="B2138" s="138" t="str">
        <f>IFERROR(VLOOKUP(C2138,Deelnemersoverzicht!$C$16:$G$66,6,0),"")</f>
        <v/>
      </c>
      <c r="C2138" s="138">
        <f>'Resultaat 8'!C203</f>
        <v>0</v>
      </c>
      <c r="D2138" s="247">
        <f>'Resultaat 8'!K203</f>
        <v>0</v>
      </c>
      <c r="E2138" s="248">
        <f>'Resultaat 8'!L203</f>
        <v>0</v>
      </c>
      <c r="F2138" s="138" t="s">
        <v>266</v>
      </c>
      <c r="G2138" s="247">
        <f ca="1">VLOOKUP(C2138,Financiering!$AO$7:$AS$57,5,0)*E2138</f>
        <v>0</v>
      </c>
      <c r="H2138" s="249" t="str">
        <f t="shared" si="33"/>
        <v/>
      </c>
      <c r="I2138" s="136" t="str">
        <f>'Resultaat 8'!$B$2</f>
        <v>Resultaat 8</v>
      </c>
      <c r="J2138" s="138" t="str">
        <f>Deelnemersoverzicht!$C$6</f>
        <v>[wordt door RVO ingevuld]</v>
      </c>
      <c r="K2138" s="259">
        <f>Deelnemersoverzicht!$C$9</f>
        <v>0</v>
      </c>
    </row>
    <row r="2139" spans="1:11" x14ac:dyDescent="0.2">
      <c r="A2139" s="258">
        <f>'Resultaat 8'!B204</f>
        <v>0</v>
      </c>
      <c r="B2139" s="138" t="str">
        <f>IFERROR(VLOOKUP(C2139,Deelnemersoverzicht!$C$16:$G$66,6,0),"")</f>
        <v/>
      </c>
      <c r="C2139" s="138">
        <f>'Resultaat 8'!C204</f>
        <v>0</v>
      </c>
      <c r="D2139" s="247">
        <f>'Resultaat 8'!K204</f>
        <v>0</v>
      </c>
      <c r="E2139" s="248">
        <f>'Resultaat 8'!L204</f>
        <v>0</v>
      </c>
      <c r="F2139" s="138" t="s">
        <v>266</v>
      </c>
      <c r="G2139" s="247">
        <f ca="1">VLOOKUP(C2139,Financiering!$AO$7:$AS$57,5,0)*E2139</f>
        <v>0</v>
      </c>
      <c r="H2139" s="249" t="str">
        <f t="shared" si="33"/>
        <v/>
      </c>
      <c r="I2139" s="136" t="str">
        <f>'Resultaat 8'!$B$2</f>
        <v>Resultaat 8</v>
      </c>
      <c r="J2139" s="138" t="str">
        <f>Deelnemersoverzicht!$C$6</f>
        <v>[wordt door RVO ingevuld]</v>
      </c>
      <c r="K2139" s="259">
        <f>Deelnemersoverzicht!$C$9</f>
        <v>0</v>
      </c>
    </row>
    <row r="2140" spans="1:11" x14ac:dyDescent="0.2">
      <c r="A2140" s="258">
        <f>'Resultaat 8'!B205</f>
        <v>0</v>
      </c>
      <c r="B2140" s="138" t="str">
        <f>IFERROR(VLOOKUP(C2140,Deelnemersoverzicht!$C$16:$G$66,6,0),"")</f>
        <v/>
      </c>
      <c r="C2140" s="138">
        <f>'Resultaat 8'!C205</f>
        <v>0</v>
      </c>
      <c r="D2140" s="247">
        <f>'Resultaat 8'!K205</f>
        <v>0</v>
      </c>
      <c r="E2140" s="248">
        <f>'Resultaat 8'!L205</f>
        <v>0</v>
      </c>
      <c r="F2140" s="138" t="s">
        <v>266</v>
      </c>
      <c r="G2140" s="247">
        <f ca="1">VLOOKUP(C2140,Financiering!$AO$7:$AS$57,5,0)*E2140</f>
        <v>0</v>
      </c>
      <c r="H2140" s="249" t="str">
        <f t="shared" si="33"/>
        <v/>
      </c>
      <c r="I2140" s="136" t="str">
        <f>'Resultaat 8'!$B$2</f>
        <v>Resultaat 8</v>
      </c>
      <c r="J2140" s="138" t="str">
        <f>Deelnemersoverzicht!$C$6</f>
        <v>[wordt door RVO ingevuld]</v>
      </c>
      <c r="K2140" s="259">
        <f>Deelnemersoverzicht!$C$9</f>
        <v>0</v>
      </c>
    </row>
    <row r="2141" spans="1:11" x14ac:dyDescent="0.2">
      <c r="A2141" s="258">
        <f>'Resultaat 8'!B206</f>
        <v>0</v>
      </c>
      <c r="B2141" s="138" t="str">
        <f>IFERROR(VLOOKUP(C2141,Deelnemersoverzicht!$C$16:$G$66,6,0),"")</f>
        <v/>
      </c>
      <c r="C2141" s="138">
        <f>'Resultaat 8'!C206</f>
        <v>0</v>
      </c>
      <c r="D2141" s="247">
        <f>'Resultaat 8'!K206</f>
        <v>0</v>
      </c>
      <c r="E2141" s="248">
        <f>'Resultaat 8'!L206</f>
        <v>0</v>
      </c>
      <c r="F2141" s="138" t="s">
        <v>266</v>
      </c>
      <c r="G2141" s="247">
        <f ca="1">VLOOKUP(C2141,Financiering!$AO$7:$AS$57,5,0)*E2141</f>
        <v>0</v>
      </c>
      <c r="H2141" s="249" t="str">
        <f t="shared" si="33"/>
        <v/>
      </c>
      <c r="I2141" s="136" t="str">
        <f>'Resultaat 8'!$B$2</f>
        <v>Resultaat 8</v>
      </c>
      <c r="J2141" s="138" t="str">
        <f>Deelnemersoverzicht!$C$6</f>
        <v>[wordt door RVO ingevuld]</v>
      </c>
      <c r="K2141" s="259">
        <f>Deelnemersoverzicht!$C$9</f>
        <v>0</v>
      </c>
    </row>
    <row r="2142" spans="1:11" x14ac:dyDescent="0.2">
      <c r="A2142" s="258">
        <f>'Resultaat 8'!B211</f>
        <v>0</v>
      </c>
      <c r="B2142" s="138" t="str">
        <f>IFERROR(VLOOKUP(C2142,Deelnemersoverzicht!$C$16:$G$66,6,0),"")</f>
        <v/>
      </c>
      <c r="C2142" s="138">
        <f>'Resultaat 8'!C211</f>
        <v>0</v>
      </c>
      <c r="D2142" s="247">
        <f>'Resultaat 8'!K211</f>
        <v>0</v>
      </c>
      <c r="E2142" s="248">
        <f>'Resultaat 8'!L211</f>
        <v>0</v>
      </c>
      <c r="F2142" s="138" t="s">
        <v>266</v>
      </c>
      <c r="G2142" s="247">
        <f ca="1">VLOOKUP(C2142,Financiering!$AO$7:$AS$57,5,0)*E2142</f>
        <v>0</v>
      </c>
      <c r="H2142" s="249" t="str">
        <f t="shared" si="33"/>
        <v/>
      </c>
      <c r="I2142" s="136" t="str">
        <f>'Resultaat 8'!$B$2</f>
        <v>Resultaat 8</v>
      </c>
      <c r="J2142" s="138" t="str">
        <f>Deelnemersoverzicht!$C$6</f>
        <v>[wordt door RVO ingevuld]</v>
      </c>
      <c r="K2142" s="259">
        <f>Deelnemersoverzicht!$C$9</f>
        <v>0</v>
      </c>
    </row>
    <row r="2143" spans="1:11" x14ac:dyDescent="0.2">
      <c r="A2143" s="258">
        <f>'Resultaat 8'!B212</f>
        <v>0</v>
      </c>
      <c r="B2143" s="138" t="str">
        <f>IFERROR(VLOOKUP(C2143,Deelnemersoverzicht!$C$16:$G$66,6,0),"")</f>
        <v/>
      </c>
      <c r="C2143" s="138">
        <f>'Resultaat 8'!C212</f>
        <v>0</v>
      </c>
      <c r="D2143" s="247">
        <f>'Resultaat 8'!K212</f>
        <v>0</v>
      </c>
      <c r="E2143" s="248">
        <f>'Resultaat 8'!L212</f>
        <v>0</v>
      </c>
      <c r="F2143" s="138" t="s">
        <v>266</v>
      </c>
      <c r="G2143" s="247">
        <f ca="1">VLOOKUP(C2143,Financiering!$AO$7:$AS$57,5,0)*E2143</f>
        <v>0</v>
      </c>
      <c r="H2143" s="249" t="str">
        <f t="shared" si="33"/>
        <v/>
      </c>
      <c r="I2143" s="136" t="str">
        <f>'Resultaat 8'!$B$2</f>
        <v>Resultaat 8</v>
      </c>
      <c r="J2143" s="138" t="str">
        <f>Deelnemersoverzicht!$C$6</f>
        <v>[wordt door RVO ingevuld]</v>
      </c>
      <c r="K2143" s="259">
        <f>Deelnemersoverzicht!$C$9</f>
        <v>0</v>
      </c>
    </row>
    <row r="2144" spans="1:11" x14ac:dyDescent="0.2">
      <c r="A2144" s="258">
        <f>'Resultaat 8'!B213</f>
        <v>0</v>
      </c>
      <c r="B2144" s="138" t="str">
        <f>IFERROR(VLOOKUP(C2144,Deelnemersoverzicht!$C$16:$G$66,6,0),"")</f>
        <v/>
      </c>
      <c r="C2144" s="138">
        <f>'Resultaat 8'!C213</f>
        <v>0</v>
      </c>
      <c r="D2144" s="247">
        <f>'Resultaat 8'!K213</f>
        <v>0</v>
      </c>
      <c r="E2144" s="248">
        <f>'Resultaat 8'!L213</f>
        <v>0</v>
      </c>
      <c r="F2144" s="138" t="s">
        <v>266</v>
      </c>
      <c r="G2144" s="247">
        <f ca="1">VLOOKUP(C2144,Financiering!$AO$7:$AS$57,5,0)*E2144</f>
        <v>0</v>
      </c>
      <c r="H2144" s="249" t="str">
        <f t="shared" si="33"/>
        <v/>
      </c>
      <c r="I2144" s="136" t="str">
        <f>'Resultaat 8'!$B$2</f>
        <v>Resultaat 8</v>
      </c>
      <c r="J2144" s="138" t="str">
        <f>Deelnemersoverzicht!$C$6</f>
        <v>[wordt door RVO ingevuld]</v>
      </c>
      <c r="K2144" s="259">
        <f>Deelnemersoverzicht!$C$9</f>
        <v>0</v>
      </c>
    </row>
    <row r="2145" spans="1:11" x14ac:dyDescent="0.2">
      <c r="A2145" s="258">
        <f>'Resultaat 8'!B214</f>
        <v>0</v>
      </c>
      <c r="B2145" s="138" t="str">
        <f>IFERROR(VLOOKUP(C2145,Deelnemersoverzicht!$C$16:$G$66,6,0),"")</f>
        <v/>
      </c>
      <c r="C2145" s="138">
        <f>'Resultaat 8'!C214</f>
        <v>0</v>
      </c>
      <c r="D2145" s="247">
        <f>'Resultaat 8'!K214</f>
        <v>0</v>
      </c>
      <c r="E2145" s="248">
        <f>'Resultaat 8'!L214</f>
        <v>0</v>
      </c>
      <c r="F2145" s="138" t="s">
        <v>266</v>
      </c>
      <c r="G2145" s="247">
        <f ca="1">VLOOKUP(C2145,Financiering!$AO$7:$AS$57,5,0)*E2145</f>
        <v>0</v>
      </c>
      <c r="H2145" s="249" t="str">
        <f t="shared" si="33"/>
        <v/>
      </c>
      <c r="I2145" s="136" t="str">
        <f>'Resultaat 8'!$B$2</f>
        <v>Resultaat 8</v>
      </c>
      <c r="J2145" s="138" t="str">
        <f>Deelnemersoverzicht!$C$6</f>
        <v>[wordt door RVO ingevuld]</v>
      </c>
      <c r="K2145" s="259">
        <f>Deelnemersoverzicht!$C$9</f>
        <v>0</v>
      </c>
    </row>
    <row r="2146" spans="1:11" x14ac:dyDescent="0.2">
      <c r="A2146" s="258">
        <f>'Resultaat 8'!B215</f>
        <v>0</v>
      </c>
      <c r="B2146" s="138" t="str">
        <f>IFERROR(VLOOKUP(C2146,Deelnemersoverzicht!$C$16:$G$66,6,0),"")</f>
        <v/>
      </c>
      <c r="C2146" s="138">
        <f>'Resultaat 8'!C215</f>
        <v>0</v>
      </c>
      <c r="D2146" s="247">
        <f>'Resultaat 8'!K215</f>
        <v>0</v>
      </c>
      <c r="E2146" s="248">
        <f>'Resultaat 8'!L215</f>
        <v>0</v>
      </c>
      <c r="F2146" s="138" t="s">
        <v>266</v>
      </c>
      <c r="G2146" s="247">
        <f ca="1">VLOOKUP(C2146,Financiering!$AO$7:$AS$57,5,0)*E2146</f>
        <v>0</v>
      </c>
      <c r="H2146" s="249" t="str">
        <f t="shared" si="33"/>
        <v/>
      </c>
      <c r="I2146" s="136" t="str">
        <f>'Resultaat 8'!$B$2</f>
        <v>Resultaat 8</v>
      </c>
      <c r="J2146" s="138" t="str">
        <f>Deelnemersoverzicht!$C$6</f>
        <v>[wordt door RVO ingevuld]</v>
      </c>
      <c r="K2146" s="259">
        <f>Deelnemersoverzicht!$C$9</f>
        <v>0</v>
      </c>
    </row>
    <row r="2147" spans="1:11" x14ac:dyDescent="0.2">
      <c r="A2147" s="258">
        <f>'Resultaat 8'!B216</f>
        <v>0</v>
      </c>
      <c r="B2147" s="138" t="str">
        <f>IFERROR(VLOOKUP(C2147,Deelnemersoverzicht!$C$16:$G$66,6,0),"")</f>
        <v/>
      </c>
      <c r="C2147" s="138">
        <f>'Resultaat 8'!C216</f>
        <v>0</v>
      </c>
      <c r="D2147" s="247">
        <f>'Resultaat 8'!K216</f>
        <v>0</v>
      </c>
      <c r="E2147" s="248">
        <f>'Resultaat 8'!L216</f>
        <v>0</v>
      </c>
      <c r="F2147" s="138" t="s">
        <v>266</v>
      </c>
      <c r="G2147" s="247">
        <f ca="1">VLOOKUP(C2147,Financiering!$AO$7:$AS$57,5,0)*E2147</f>
        <v>0</v>
      </c>
      <c r="H2147" s="249" t="str">
        <f t="shared" si="33"/>
        <v/>
      </c>
      <c r="I2147" s="136" t="str">
        <f>'Resultaat 8'!$B$2</f>
        <v>Resultaat 8</v>
      </c>
      <c r="J2147" s="138" t="str">
        <f>Deelnemersoverzicht!$C$6</f>
        <v>[wordt door RVO ingevuld]</v>
      </c>
      <c r="K2147" s="259">
        <f>Deelnemersoverzicht!$C$9</f>
        <v>0</v>
      </c>
    </row>
    <row r="2148" spans="1:11" x14ac:dyDescent="0.2">
      <c r="A2148" s="258">
        <f>'Resultaat 8'!B217</f>
        <v>0</v>
      </c>
      <c r="B2148" s="138" t="str">
        <f>IFERROR(VLOOKUP(C2148,Deelnemersoverzicht!$C$16:$G$66,6,0),"")</f>
        <v/>
      </c>
      <c r="C2148" s="138">
        <f>'Resultaat 8'!C217</f>
        <v>0</v>
      </c>
      <c r="D2148" s="247">
        <f>'Resultaat 8'!K217</f>
        <v>0</v>
      </c>
      <c r="E2148" s="248">
        <f>'Resultaat 8'!L217</f>
        <v>0</v>
      </c>
      <c r="F2148" s="138" t="s">
        <v>266</v>
      </c>
      <c r="G2148" s="247">
        <f ca="1">VLOOKUP(C2148,Financiering!$AO$7:$AS$57,5,0)*E2148</f>
        <v>0</v>
      </c>
      <c r="H2148" s="249" t="str">
        <f t="shared" si="33"/>
        <v/>
      </c>
      <c r="I2148" s="136" t="str">
        <f>'Resultaat 8'!$B$2</f>
        <v>Resultaat 8</v>
      </c>
      <c r="J2148" s="138" t="str">
        <f>Deelnemersoverzicht!$C$6</f>
        <v>[wordt door RVO ingevuld]</v>
      </c>
      <c r="K2148" s="259">
        <f>Deelnemersoverzicht!$C$9</f>
        <v>0</v>
      </c>
    </row>
    <row r="2149" spans="1:11" x14ac:dyDescent="0.2">
      <c r="A2149" s="258">
        <f>'Resultaat 8'!B218</f>
        <v>0</v>
      </c>
      <c r="B2149" s="138" t="str">
        <f>IFERROR(VLOOKUP(C2149,Deelnemersoverzicht!$C$16:$G$66,6,0),"")</f>
        <v/>
      </c>
      <c r="C2149" s="138">
        <f>'Resultaat 8'!C218</f>
        <v>0</v>
      </c>
      <c r="D2149" s="247">
        <f>'Resultaat 8'!K218</f>
        <v>0</v>
      </c>
      <c r="E2149" s="248">
        <f>'Resultaat 8'!L218</f>
        <v>0</v>
      </c>
      <c r="F2149" s="138" t="s">
        <v>266</v>
      </c>
      <c r="G2149" s="247">
        <f ca="1">VLOOKUP(C2149,Financiering!$AO$7:$AS$57,5,0)*E2149</f>
        <v>0</v>
      </c>
      <c r="H2149" s="249" t="str">
        <f t="shared" si="33"/>
        <v/>
      </c>
      <c r="I2149" s="136" t="str">
        <f>'Resultaat 8'!$B$2</f>
        <v>Resultaat 8</v>
      </c>
      <c r="J2149" s="138" t="str">
        <f>Deelnemersoverzicht!$C$6</f>
        <v>[wordt door RVO ingevuld]</v>
      </c>
      <c r="K2149" s="259">
        <f>Deelnemersoverzicht!$C$9</f>
        <v>0</v>
      </c>
    </row>
    <row r="2150" spans="1:11" x14ac:dyDescent="0.2">
      <c r="A2150" s="258">
        <f>'Resultaat 8'!B219</f>
        <v>0</v>
      </c>
      <c r="B2150" s="138" t="str">
        <f>IFERROR(VLOOKUP(C2150,Deelnemersoverzicht!$C$16:$G$66,6,0),"")</f>
        <v/>
      </c>
      <c r="C2150" s="138">
        <f>'Resultaat 8'!C219</f>
        <v>0</v>
      </c>
      <c r="D2150" s="247">
        <f>'Resultaat 8'!K219</f>
        <v>0</v>
      </c>
      <c r="E2150" s="248">
        <f>'Resultaat 8'!L219</f>
        <v>0</v>
      </c>
      <c r="F2150" s="138" t="s">
        <v>266</v>
      </c>
      <c r="G2150" s="247">
        <f ca="1">VLOOKUP(C2150,Financiering!$AO$7:$AS$57,5,0)*E2150</f>
        <v>0</v>
      </c>
      <c r="H2150" s="249" t="str">
        <f t="shared" si="33"/>
        <v/>
      </c>
      <c r="I2150" s="136" t="str">
        <f>'Resultaat 8'!$B$2</f>
        <v>Resultaat 8</v>
      </c>
      <c r="J2150" s="138" t="str">
        <f>Deelnemersoverzicht!$C$6</f>
        <v>[wordt door RVO ingevuld]</v>
      </c>
      <c r="K2150" s="259">
        <f>Deelnemersoverzicht!$C$9</f>
        <v>0</v>
      </c>
    </row>
    <row r="2151" spans="1:11" x14ac:dyDescent="0.2">
      <c r="A2151" s="258">
        <f>'Resultaat 8'!B220</f>
        <v>0</v>
      </c>
      <c r="B2151" s="138" t="str">
        <f>IFERROR(VLOOKUP(C2151,Deelnemersoverzicht!$C$16:$G$66,6,0),"")</f>
        <v/>
      </c>
      <c r="C2151" s="138">
        <f>'Resultaat 8'!C220</f>
        <v>0</v>
      </c>
      <c r="D2151" s="247">
        <f>'Resultaat 8'!K220</f>
        <v>0</v>
      </c>
      <c r="E2151" s="248">
        <f>'Resultaat 8'!L220</f>
        <v>0</v>
      </c>
      <c r="F2151" s="138" t="s">
        <v>266</v>
      </c>
      <c r="G2151" s="247">
        <f ca="1">VLOOKUP(C2151,Financiering!$AO$7:$AS$57,5,0)*E2151</f>
        <v>0</v>
      </c>
      <c r="H2151" s="249" t="str">
        <f t="shared" si="33"/>
        <v/>
      </c>
      <c r="I2151" s="136" t="str">
        <f>'Resultaat 8'!$B$2</f>
        <v>Resultaat 8</v>
      </c>
      <c r="J2151" s="138" t="str">
        <f>Deelnemersoverzicht!$C$6</f>
        <v>[wordt door RVO ingevuld]</v>
      </c>
      <c r="K2151" s="259">
        <f>Deelnemersoverzicht!$C$9</f>
        <v>0</v>
      </c>
    </row>
    <row r="2152" spans="1:11" x14ac:dyDescent="0.2">
      <c r="A2152" s="258">
        <f>'Resultaat 8'!B221</f>
        <v>0</v>
      </c>
      <c r="B2152" s="138" t="str">
        <f>IFERROR(VLOOKUP(C2152,Deelnemersoverzicht!$C$16:$G$66,6,0),"")</f>
        <v/>
      </c>
      <c r="C2152" s="138">
        <f>'Resultaat 8'!C221</f>
        <v>0</v>
      </c>
      <c r="D2152" s="247">
        <f>'Resultaat 8'!K221</f>
        <v>0</v>
      </c>
      <c r="E2152" s="248">
        <f>'Resultaat 8'!L221</f>
        <v>0</v>
      </c>
      <c r="F2152" s="138" t="s">
        <v>266</v>
      </c>
      <c r="G2152" s="247">
        <f ca="1">VLOOKUP(C2152,Financiering!$AO$7:$AS$57,5,0)*E2152</f>
        <v>0</v>
      </c>
      <c r="H2152" s="249" t="str">
        <f t="shared" si="33"/>
        <v/>
      </c>
      <c r="I2152" s="136" t="str">
        <f>'Resultaat 8'!$B$2</f>
        <v>Resultaat 8</v>
      </c>
      <c r="J2152" s="138" t="str">
        <f>Deelnemersoverzicht!$C$6</f>
        <v>[wordt door RVO ingevuld]</v>
      </c>
      <c r="K2152" s="259">
        <f>Deelnemersoverzicht!$C$9</f>
        <v>0</v>
      </c>
    </row>
    <row r="2153" spans="1:11" x14ac:dyDescent="0.2">
      <c r="A2153" s="258">
        <f>'Resultaat 8'!B222</f>
        <v>0</v>
      </c>
      <c r="B2153" s="138" t="str">
        <f>IFERROR(VLOOKUP(C2153,Deelnemersoverzicht!$C$16:$G$66,6,0),"")</f>
        <v/>
      </c>
      <c r="C2153" s="138">
        <f>'Resultaat 8'!C222</f>
        <v>0</v>
      </c>
      <c r="D2153" s="247">
        <f>'Resultaat 8'!K222</f>
        <v>0</v>
      </c>
      <c r="E2153" s="248">
        <f>'Resultaat 8'!L222</f>
        <v>0</v>
      </c>
      <c r="F2153" s="138" t="s">
        <v>266</v>
      </c>
      <c r="G2153" s="247">
        <f ca="1">VLOOKUP(C2153,Financiering!$AO$7:$AS$57,5,0)*E2153</f>
        <v>0</v>
      </c>
      <c r="H2153" s="249" t="str">
        <f t="shared" si="33"/>
        <v/>
      </c>
      <c r="I2153" s="136" t="str">
        <f>'Resultaat 8'!$B$2</f>
        <v>Resultaat 8</v>
      </c>
      <c r="J2153" s="138" t="str">
        <f>Deelnemersoverzicht!$C$6</f>
        <v>[wordt door RVO ingevuld]</v>
      </c>
      <c r="K2153" s="259">
        <f>Deelnemersoverzicht!$C$9</f>
        <v>0</v>
      </c>
    </row>
    <row r="2154" spans="1:11" x14ac:dyDescent="0.2">
      <c r="A2154" s="258">
        <f>'Resultaat 8'!B223</f>
        <v>0</v>
      </c>
      <c r="B2154" s="138" t="str">
        <f>IFERROR(VLOOKUP(C2154,Deelnemersoverzicht!$C$16:$G$66,6,0),"")</f>
        <v/>
      </c>
      <c r="C2154" s="138">
        <f>'Resultaat 8'!C223</f>
        <v>0</v>
      </c>
      <c r="D2154" s="247">
        <f>'Resultaat 8'!K223</f>
        <v>0</v>
      </c>
      <c r="E2154" s="248">
        <f>'Resultaat 8'!L223</f>
        <v>0</v>
      </c>
      <c r="F2154" s="138" t="s">
        <v>266</v>
      </c>
      <c r="G2154" s="247">
        <f ca="1">VLOOKUP(C2154,Financiering!$AO$7:$AS$57,5,0)*E2154</f>
        <v>0</v>
      </c>
      <c r="H2154" s="249" t="str">
        <f t="shared" si="33"/>
        <v/>
      </c>
      <c r="I2154" s="136" t="str">
        <f>'Resultaat 8'!$B$2</f>
        <v>Resultaat 8</v>
      </c>
      <c r="J2154" s="138" t="str">
        <f>Deelnemersoverzicht!$C$6</f>
        <v>[wordt door RVO ingevuld]</v>
      </c>
      <c r="K2154" s="259">
        <f>Deelnemersoverzicht!$C$9</f>
        <v>0</v>
      </c>
    </row>
    <row r="2155" spans="1:11" x14ac:dyDescent="0.2">
      <c r="A2155" s="258">
        <f>'Resultaat 8'!B224</f>
        <v>0</v>
      </c>
      <c r="B2155" s="138" t="str">
        <f>IFERROR(VLOOKUP(C2155,Deelnemersoverzicht!$C$16:$G$66,6,0),"")</f>
        <v/>
      </c>
      <c r="C2155" s="138">
        <f>'Resultaat 8'!C224</f>
        <v>0</v>
      </c>
      <c r="D2155" s="247">
        <f>'Resultaat 8'!K224</f>
        <v>0</v>
      </c>
      <c r="E2155" s="248">
        <f>'Resultaat 8'!L224</f>
        <v>0</v>
      </c>
      <c r="F2155" s="138" t="s">
        <v>266</v>
      </c>
      <c r="G2155" s="247">
        <f ca="1">VLOOKUP(C2155,Financiering!$AO$7:$AS$57,5,0)*E2155</f>
        <v>0</v>
      </c>
      <c r="H2155" s="249" t="str">
        <f t="shared" si="33"/>
        <v/>
      </c>
      <c r="I2155" s="136" t="str">
        <f>'Resultaat 8'!$B$2</f>
        <v>Resultaat 8</v>
      </c>
      <c r="J2155" s="138" t="str">
        <f>Deelnemersoverzicht!$C$6</f>
        <v>[wordt door RVO ingevuld]</v>
      </c>
      <c r="K2155" s="259">
        <f>Deelnemersoverzicht!$C$9</f>
        <v>0</v>
      </c>
    </row>
    <row r="2156" spans="1:11" x14ac:dyDescent="0.2">
      <c r="A2156" s="258">
        <f>'Resultaat 8'!B225</f>
        <v>0</v>
      </c>
      <c r="B2156" s="138" t="str">
        <f>IFERROR(VLOOKUP(C2156,Deelnemersoverzicht!$C$16:$G$66,6,0),"")</f>
        <v/>
      </c>
      <c r="C2156" s="138">
        <f>'Resultaat 8'!C225</f>
        <v>0</v>
      </c>
      <c r="D2156" s="247">
        <f>'Resultaat 8'!K225</f>
        <v>0</v>
      </c>
      <c r="E2156" s="248">
        <f>'Resultaat 8'!L225</f>
        <v>0</v>
      </c>
      <c r="F2156" s="138" t="s">
        <v>266</v>
      </c>
      <c r="G2156" s="247">
        <f ca="1">VLOOKUP(C2156,Financiering!$AO$7:$AS$57,5,0)*E2156</f>
        <v>0</v>
      </c>
      <c r="H2156" s="249" t="str">
        <f t="shared" si="33"/>
        <v/>
      </c>
      <c r="I2156" s="136" t="str">
        <f>'Resultaat 8'!$B$2</f>
        <v>Resultaat 8</v>
      </c>
      <c r="J2156" s="138" t="str">
        <f>Deelnemersoverzicht!$C$6</f>
        <v>[wordt door RVO ingevuld]</v>
      </c>
      <c r="K2156" s="259">
        <f>Deelnemersoverzicht!$C$9</f>
        <v>0</v>
      </c>
    </row>
    <row r="2157" spans="1:11" x14ac:dyDescent="0.2">
      <c r="A2157" s="258">
        <f>'Resultaat 8'!B226</f>
        <v>0</v>
      </c>
      <c r="B2157" s="138" t="str">
        <f>IFERROR(VLOOKUP(C2157,Deelnemersoverzicht!$C$16:$G$66,6,0),"")</f>
        <v/>
      </c>
      <c r="C2157" s="138">
        <f>'Resultaat 8'!C226</f>
        <v>0</v>
      </c>
      <c r="D2157" s="247">
        <f>'Resultaat 8'!K226</f>
        <v>0</v>
      </c>
      <c r="E2157" s="248">
        <f>'Resultaat 8'!L226</f>
        <v>0</v>
      </c>
      <c r="F2157" s="138" t="s">
        <v>266</v>
      </c>
      <c r="G2157" s="247">
        <f ca="1">VLOOKUP(C2157,Financiering!$AO$7:$AS$57,5,0)*E2157</f>
        <v>0</v>
      </c>
      <c r="H2157" s="249" t="str">
        <f t="shared" si="33"/>
        <v/>
      </c>
      <c r="I2157" s="136" t="str">
        <f>'Resultaat 8'!$B$2</f>
        <v>Resultaat 8</v>
      </c>
      <c r="J2157" s="138" t="str">
        <f>Deelnemersoverzicht!$C$6</f>
        <v>[wordt door RVO ingevuld]</v>
      </c>
      <c r="K2157" s="259">
        <f>Deelnemersoverzicht!$C$9</f>
        <v>0</v>
      </c>
    </row>
    <row r="2158" spans="1:11" x14ac:dyDescent="0.2">
      <c r="A2158" s="258">
        <f>'Resultaat 8'!B227</f>
        <v>0</v>
      </c>
      <c r="B2158" s="138" t="str">
        <f>IFERROR(VLOOKUP(C2158,Deelnemersoverzicht!$C$16:$G$66,6,0),"")</f>
        <v/>
      </c>
      <c r="C2158" s="138">
        <f>'Resultaat 8'!C227</f>
        <v>0</v>
      </c>
      <c r="D2158" s="247">
        <f>'Resultaat 8'!K227</f>
        <v>0</v>
      </c>
      <c r="E2158" s="248">
        <f>'Resultaat 8'!L227</f>
        <v>0</v>
      </c>
      <c r="F2158" s="138" t="s">
        <v>266</v>
      </c>
      <c r="G2158" s="247">
        <f ca="1">VLOOKUP(C2158,Financiering!$AO$7:$AS$57,5,0)*E2158</f>
        <v>0</v>
      </c>
      <c r="H2158" s="249" t="str">
        <f t="shared" si="33"/>
        <v/>
      </c>
      <c r="I2158" s="136" t="str">
        <f>'Resultaat 8'!$B$2</f>
        <v>Resultaat 8</v>
      </c>
      <c r="J2158" s="138" t="str">
        <f>Deelnemersoverzicht!$C$6</f>
        <v>[wordt door RVO ingevuld]</v>
      </c>
      <c r="K2158" s="259">
        <f>Deelnemersoverzicht!$C$9</f>
        <v>0</v>
      </c>
    </row>
    <row r="2159" spans="1:11" x14ac:dyDescent="0.2">
      <c r="A2159" s="258">
        <f>'Resultaat 8'!B228</f>
        <v>0</v>
      </c>
      <c r="B2159" s="138" t="str">
        <f>IFERROR(VLOOKUP(C2159,Deelnemersoverzicht!$C$16:$G$66,6,0),"")</f>
        <v/>
      </c>
      <c r="C2159" s="138">
        <f>'Resultaat 8'!C228</f>
        <v>0</v>
      </c>
      <c r="D2159" s="247">
        <f>'Resultaat 8'!K228</f>
        <v>0</v>
      </c>
      <c r="E2159" s="248">
        <f>'Resultaat 8'!L228</f>
        <v>0</v>
      </c>
      <c r="F2159" s="138" t="s">
        <v>266</v>
      </c>
      <c r="G2159" s="247">
        <f ca="1">VLOOKUP(C2159,Financiering!$AO$7:$AS$57,5,0)*E2159</f>
        <v>0</v>
      </c>
      <c r="H2159" s="249" t="str">
        <f t="shared" si="33"/>
        <v/>
      </c>
      <c r="I2159" s="136" t="str">
        <f>'Resultaat 8'!$B$2</f>
        <v>Resultaat 8</v>
      </c>
      <c r="J2159" s="138" t="str">
        <f>Deelnemersoverzicht!$C$6</f>
        <v>[wordt door RVO ingevuld]</v>
      </c>
      <c r="K2159" s="259">
        <f>Deelnemersoverzicht!$C$9</f>
        <v>0</v>
      </c>
    </row>
    <row r="2160" spans="1:11" x14ac:dyDescent="0.2">
      <c r="A2160" s="258">
        <f>'Resultaat 8'!B229</f>
        <v>0</v>
      </c>
      <c r="B2160" s="138" t="str">
        <f>IFERROR(VLOOKUP(C2160,Deelnemersoverzicht!$C$16:$G$66,6,0),"")</f>
        <v/>
      </c>
      <c r="C2160" s="138">
        <f>'Resultaat 8'!C229</f>
        <v>0</v>
      </c>
      <c r="D2160" s="247">
        <f>'Resultaat 8'!K229</f>
        <v>0</v>
      </c>
      <c r="E2160" s="248">
        <f>'Resultaat 8'!L229</f>
        <v>0</v>
      </c>
      <c r="F2160" s="138" t="s">
        <v>266</v>
      </c>
      <c r="G2160" s="247">
        <f ca="1">VLOOKUP(C2160,Financiering!$AO$7:$AS$57,5,0)*E2160</f>
        <v>0</v>
      </c>
      <c r="H2160" s="249" t="str">
        <f t="shared" si="33"/>
        <v/>
      </c>
      <c r="I2160" s="136" t="str">
        <f>'Resultaat 8'!$B$2</f>
        <v>Resultaat 8</v>
      </c>
      <c r="J2160" s="138" t="str">
        <f>Deelnemersoverzicht!$C$6</f>
        <v>[wordt door RVO ingevuld]</v>
      </c>
      <c r="K2160" s="259">
        <f>Deelnemersoverzicht!$C$9</f>
        <v>0</v>
      </c>
    </row>
    <row r="2161" spans="1:11" x14ac:dyDescent="0.2">
      <c r="A2161" s="258">
        <f>'Resultaat 8'!B230</f>
        <v>0</v>
      </c>
      <c r="B2161" s="138" t="str">
        <f>IFERROR(VLOOKUP(C2161,Deelnemersoverzicht!$C$16:$G$66,6,0),"")</f>
        <v/>
      </c>
      <c r="C2161" s="138">
        <f>'Resultaat 8'!C230</f>
        <v>0</v>
      </c>
      <c r="D2161" s="247">
        <f>'Resultaat 8'!K230</f>
        <v>0</v>
      </c>
      <c r="E2161" s="248">
        <f>'Resultaat 8'!L230</f>
        <v>0</v>
      </c>
      <c r="F2161" s="138" t="s">
        <v>266</v>
      </c>
      <c r="G2161" s="247">
        <f ca="1">VLOOKUP(C2161,Financiering!$AO$7:$AS$57,5,0)*E2161</f>
        <v>0</v>
      </c>
      <c r="H2161" s="249" t="str">
        <f t="shared" si="33"/>
        <v/>
      </c>
      <c r="I2161" s="136" t="str">
        <f>'Resultaat 8'!$B$2</f>
        <v>Resultaat 8</v>
      </c>
      <c r="J2161" s="138" t="str">
        <f>Deelnemersoverzicht!$C$6</f>
        <v>[wordt door RVO ingevuld]</v>
      </c>
      <c r="K2161" s="259">
        <f>Deelnemersoverzicht!$C$9</f>
        <v>0</v>
      </c>
    </row>
    <row r="2162" spans="1:11" x14ac:dyDescent="0.2">
      <c r="A2162" s="258">
        <f>'Resultaat 8'!B231</f>
        <v>0</v>
      </c>
      <c r="B2162" s="138" t="str">
        <f>IFERROR(VLOOKUP(C2162,Deelnemersoverzicht!$C$16:$G$66,6,0),"")</f>
        <v/>
      </c>
      <c r="C2162" s="138">
        <f>'Resultaat 8'!C231</f>
        <v>0</v>
      </c>
      <c r="D2162" s="247">
        <f>'Resultaat 8'!K231</f>
        <v>0</v>
      </c>
      <c r="E2162" s="248">
        <f>'Resultaat 8'!L231</f>
        <v>0</v>
      </c>
      <c r="F2162" s="138" t="s">
        <v>266</v>
      </c>
      <c r="G2162" s="247">
        <f ca="1">VLOOKUP(C2162,Financiering!$AO$7:$AS$57,5,0)*E2162</f>
        <v>0</v>
      </c>
      <c r="H2162" s="249" t="str">
        <f t="shared" si="33"/>
        <v/>
      </c>
      <c r="I2162" s="136" t="str">
        <f>'Resultaat 8'!$B$2</f>
        <v>Resultaat 8</v>
      </c>
      <c r="J2162" s="138" t="str">
        <f>Deelnemersoverzicht!$C$6</f>
        <v>[wordt door RVO ingevuld]</v>
      </c>
      <c r="K2162" s="259">
        <f>Deelnemersoverzicht!$C$9</f>
        <v>0</v>
      </c>
    </row>
    <row r="2163" spans="1:11" x14ac:dyDescent="0.2">
      <c r="A2163" s="258">
        <f>'Resultaat 8'!B232</f>
        <v>0</v>
      </c>
      <c r="B2163" s="138" t="str">
        <f>IFERROR(VLOOKUP(C2163,Deelnemersoverzicht!$C$16:$G$66,6,0),"")</f>
        <v/>
      </c>
      <c r="C2163" s="138">
        <f>'Resultaat 8'!C232</f>
        <v>0</v>
      </c>
      <c r="D2163" s="247">
        <f>'Resultaat 8'!K232</f>
        <v>0</v>
      </c>
      <c r="E2163" s="248">
        <f>'Resultaat 8'!L232</f>
        <v>0</v>
      </c>
      <c r="F2163" s="138" t="s">
        <v>266</v>
      </c>
      <c r="G2163" s="247">
        <f ca="1">VLOOKUP(C2163,Financiering!$AO$7:$AS$57,5,0)*E2163</f>
        <v>0</v>
      </c>
      <c r="H2163" s="249" t="str">
        <f t="shared" si="33"/>
        <v/>
      </c>
      <c r="I2163" s="136" t="str">
        <f>'Resultaat 8'!$B$2</f>
        <v>Resultaat 8</v>
      </c>
      <c r="J2163" s="138" t="str">
        <f>Deelnemersoverzicht!$C$6</f>
        <v>[wordt door RVO ingevuld]</v>
      </c>
      <c r="K2163" s="259">
        <f>Deelnemersoverzicht!$C$9</f>
        <v>0</v>
      </c>
    </row>
    <row r="2164" spans="1:11" x14ac:dyDescent="0.2">
      <c r="A2164" s="258">
        <f>'Resultaat 8'!B233</f>
        <v>0</v>
      </c>
      <c r="B2164" s="138" t="str">
        <f>IFERROR(VLOOKUP(C2164,Deelnemersoverzicht!$C$16:$G$66,6,0),"")</f>
        <v/>
      </c>
      <c r="C2164" s="138">
        <f>'Resultaat 8'!C233</f>
        <v>0</v>
      </c>
      <c r="D2164" s="247">
        <f>'Resultaat 8'!K233</f>
        <v>0</v>
      </c>
      <c r="E2164" s="248">
        <f>'Resultaat 8'!L233</f>
        <v>0</v>
      </c>
      <c r="F2164" s="138" t="s">
        <v>266</v>
      </c>
      <c r="G2164" s="247">
        <f ca="1">VLOOKUP(C2164,Financiering!$AO$7:$AS$57,5,0)*E2164</f>
        <v>0</v>
      </c>
      <c r="H2164" s="249" t="str">
        <f t="shared" si="33"/>
        <v/>
      </c>
      <c r="I2164" s="136" t="str">
        <f>'Resultaat 8'!$B$2</f>
        <v>Resultaat 8</v>
      </c>
      <c r="J2164" s="138" t="str">
        <f>Deelnemersoverzicht!$C$6</f>
        <v>[wordt door RVO ingevuld]</v>
      </c>
      <c r="K2164" s="259">
        <f>Deelnemersoverzicht!$C$9</f>
        <v>0</v>
      </c>
    </row>
    <row r="2165" spans="1:11" x14ac:dyDescent="0.2">
      <c r="A2165" s="258">
        <f>'Resultaat 8'!B234</f>
        <v>0</v>
      </c>
      <c r="B2165" s="138" t="str">
        <f>IFERROR(VLOOKUP(C2165,Deelnemersoverzicht!$C$16:$G$66,6,0),"")</f>
        <v/>
      </c>
      <c r="C2165" s="138">
        <f>'Resultaat 8'!C234</f>
        <v>0</v>
      </c>
      <c r="D2165" s="247">
        <f>'Resultaat 8'!K234</f>
        <v>0</v>
      </c>
      <c r="E2165" s="248">
        <f>'Resultaat 8'!L234</f>
        <v>0</v>
      </c>
      <c r="F2165" s="138" t="s">
        <v>266</v>
      </c>
      <c r="G2165" s="247">
        <f ca="1">VLOOKUP(C2165,Financiering!$AO$7:$AS$57,5,0)*E2165</f>
        <v>0</v>
      </c>
      <c r="H2165" s="249" t="str">
        <f t="shared" si="33"/>
        <v/>
      </c>
      <c r="I2165" s="136" t="str">
        <f>'Resultaat 8'!$B$2</f>
        <v>Resultaat 8</v>
      </c>
      <c r="J2165" s="138" t="str">
        <f>Deelnemersoverzicht!$C$6</f>
        <v>[wordt door RVO ingevuld]</v>
      </c>
      <c r="K2165" s="259">
        <f>Deelnemersoverzicht!$C$9</f>
        <v>0</v>
      </c>
    </row>
    <row r="2166" spans="1:11" x14ac:dyDescent="0.2">
      <c r="A2166" s="258">
        <f>'Resultaat 8'!B235</f>
        <v>0</v>
      </c>
      <c r="B2166" s="138" t="str">
        <f>IFERROR(VLOOKUP(C2166,Deelnemersoverzicht!$C$16:$G$66,6,0),"")</f>
        <v/>
      </c>
      <c r="C2166" s="138">
        <f>'Resultaat 8'!C235</f>
        <v>0</v>
      </c>
      <c r="D2166" s="247">
        <f>'Resultaat 8'!K235</f>
        <v>0</v>
      </c>
      <c r="E2166" s="248">
        <f>'Resultaat 8'!L235</f>
        <v>0</v>
      </c>
      <c r="F2166" s="138" t="s">
        <v>266</v>
      </c>
      <c r="G2166" s="247">
        <f ca="1">VLOOKUP(C2166,Financiering!$AO$7:$AS$57,5,0)*E2166</f>
        <v>0</v>
      </c>
      <c r="H2166" s="249" t="str">
        <f t="shared" si="33"/>
        <v/>
      </c>
      <c r="I2166" s="136" t="str">
        <f>'Resultaat 8'!$B$2</f>
        <v>Resultaat 8</v>
      </c>
      <c r="J2166" s="138" t="str">
        <f>Deelnemersoverzicht!$C$6</f>
        <v>[wordt door RVO ingevuld]</v>
      </c>
      <c r="K2166" s="259">
        <f>Deelnemersoverzicht!$C$9</f>
        <v>0</v>
      </c>
    </row>
    <row r="2167" spans="1:11" x14ac:dyDescent="0.2">
      <c r="A2167" s="258">
        <f>'Resultaat 8'!B236</f>
        <v>0</v>
      </c>
      <c r="B2167" s="138" t="str">
        <f>IFERROR(VLOOKUP(C2167,Deelnemersoverzicht!$C$16:$G$66,6,0),"")</f>
        <v/>
      </c>
      <c r="C2167" s="138">
        <f>'Resultaat 8'!C236</f>
        <v>0</v>
      </c>
      <c r="D2167" s="247">
        <f>'Resultaat 8'!K236</f>
        <v>0</v>
      </c>
      <c r="E2167" s="248">
        <f>'Resultaat 8'!L236</f>
        <v>0</v>
      </c>
      <c r="F2167" s="138" t="s">
        <v>266</v>
      </c>
      <c r="G2167" s="247">
        <f ca="1">VLOOKUP(C2167,Financiering!$AO$7:$AS$57,5,0)*E2167</f>
        <v>0</v>
      </c>
      <c r="H2167" s="249" t="str">
        <f t="shared" si="33"/>
        <v/>
      </c>
      <c r="I2167" s="136" t="str">
        <f>'Resultaat 8'!$B$2</f>
        <v>Resultaat 8</v>
      </c>
      <c r="J2167" s="138" t="str">
        <f>Deelnemersoverzicht!$C$6</f>
        <v>[wordt door RVO ingevuld]</v>
      </c>
      <c r="K2167" s="259">
        <f>Deelnemersoverzicht!$C$9</f>
        <v>0</v>
      </c>
    </row>
    <row r="2168" spans="1:11" x14ac:dyDescent="0.2">
      <c r="A2168" s="258">
        <f>'Resultaat 8'!B237</f>
        <v>0</v>
      </c>
      <c r="B2168" s="138" t="str">
        <f>IFERROR(VLOOKUP(C2168,Deelnemersoverzicht!$C$16:$G$66,6,0),"")</f>
        <v/>
      </c>
      <c r="C2168" s="138">
        <f>'Resultaat 8'!C237</f>
        <v>0</v>
      </c>
      <c r="D2168" s="247">
        <f>'Resultaat 8'!K237</f>
        <v>0</v>
      </c>
      <c r="E2168" s="248">
        <f>'Resultaat 8'!L237</f>
        <v>0</v>
      </c>
      <c r="F2168" s="138" t="s">
        <v>266</v>
      </c>
      <c r="G2168" s="247">
        <f ca="1">VLOOKUP(C2168,Financiering!$AO$7:$AS$57,5,0)*E2168</f>
        <v>0</v>
      </c>
      <c r="H2168" s="249" t="str">
        <f t="shared" si="33"/>
        <v/>
      </c>
      <c r="I2168" s="136" t="str">
        <f>'Resultaat 8'!$B$2</f>
        <v>Resultaat 8</v>
      </c>
      <c r="J2168" s="138" t="str">
        <f>Deelnemersoverzicht!$C$6</f>
        <v>[wordt door RVO ingevuld]</v>
      </c>
      <c r="K2168" s="259">
        <f>Deelnemersoverzicht!$C$9</f>
        <v>0</v>
      </c>
    </row>
    <row r="2169" spans="1:11" x14ac:dyDescent="0.2">
      <c r="A2169" s="258">
        <f>'Resultaat 8'!B238</f>
        <v>0</v>
      </c>
      <c r="B2169" s="138" t="str">
        <f>IFERROR(VLOOKUP(C2169,Deelnemersoverzicht!$C$16:$G$66,6,0),"")</f>
        <v/>
      </c>
      <c r="C2169" s="138">
        <f>'Resultaat 8'!C238</f>
        <v>0</v>
      </c>
      <c r="D2169" s="247">
        <f>'Resultaat 8'!K238</f>
        <v>0</v>
      </c>
      <c r="E2169" s="248">
        <f>'Resultaat 8'!L238</f>
        <v>0</v>
      </c>
      <c r="F2169" s="138" t="s">
        <v>266</v>
      </c>
      <c r="G2169" s="247">
        <f ca="1">VLOOKUP(C2169,Financiering!$AO$7:$AS$57,5,0)*E2169</f>
        <v>0</v>
      </c>
      <c r="H2169" s="249" t="str">
        <f t="shared" si="33"/>
        <v/>
      </c>
      <c r="I2169" s="136" t="str">
        <f>'Resultaat 8'!$B$2</f>
        <v>Resultaat 8</v>
      </c>
      <c r="J2169" s="138" t="str">
        <f>Deelnemersoverzicht!$C$6</f>
        <v>[wordt door RVO ingevuld]</v>
      </c>
      <c r="K2169" s="259">
        <f>Deelnemersoverzicht!$C$9</f>
        <v>0</v>
      </c>
    </row>
    <row r="2170" spans="1:11" x14ac:dyDescent="0.2">
      <c r="A2170" s="258">
        <f>'Resultaat 8'!B239</f>
        <v>0</v>
      </c>
      <c r="B2170" s="138" t="str">
        <f>IFERROR(VLOOKUP(C2170,Deelnemersoverzicht!$C$16:$G$66,6,0),"")</f>
        <v/>
      </c>
      <c r="C2170" s="138">
        <f>'Resultaat 8'!C239</f>
        <v>0</v>
      </c>
      <c r="D2170" s="247">
        <f>'Resultaat 8'!K239</f>
        <v>0</v>
      </c>
      <c r="E2170" s="248">
        <f>'Resultaat 8'!L239</f>
        <v>0</v>
      </c>
      <c r="F2170" s="138" t="s">
        <v>266</v>
      </c>
      <c r="G2170" s="247">
        <f ca="1">VLOOKUP(C2170,Financiering!$AO$7:$AS$57,5,0)*E2170</f>
        <v>0</v>
      </c>
      <c r="H2170" s="249" t="str">
        <f t="shared" si="33"/>
        <v/>
      </c>
      <c r="I2170" s="136" t="str">
        <f>'Resultaat 8'!$B$2</f>
        <v>Resultaat 8</v>
      </c>
      <c r="J2170" s="138" t="str">
        <f>Deelnemersoverzicht!$C$6</f>
        <v>[wordt door RVO ingevuld]</v>
      </c>
      <c r="K2170" s="259">
        <f>Deelnemersoverzicht!$C$9</f>
        <v>0</v>
      </c>
    </row>
    <row r="2171" spans="1:11" x14ac:dyDescent="0.2">
      <c r="A2171" s="258">
        <f>'Resultaat 8'!B240</f>
        <v>0</v>
      </c>
      <c r="B2171" s="138" t="str">
        <f>IFERROR(VLOOKUP(C2171,Deelnemersoverzicht!$C$16:$G$66,6,0),"")</f>
        <v/>
      </c>
      <c r="C2171" s="138">
        <f>'Resultaat 8'!C240</f>
        <v>0</v>
      </c>
      <c r="D2171" s="247">
        <f>'Resultaat 8'!K240</f>
        <v>0</v>
      </c>
      <c r="E2171" s="248">
        <f>'Resultaat 8'!L240</f>
        <v>0</v>
      </c>
      <c r="F2171" s="138" t="s">
        <v>266</v>
      </c>
      <c r="G2171" s="247">
        <f ca="1">VLOOKUP(C2171,Financiering!$AO$7:$AS$57,5,0)*E2171</f>
        <v>0</v>
      </c>
      <c r="H2171" s="249" t="str">
        <f t="shared" si="33"/>
        <v/>
      </c>
      <c r="I2171" s="136" t="str">
        <f>'Resultaat 8'!$B$2</f>
        <v>Resultaat 8</v>
      </c>
      <c r="J2171" s="138" t="str">
        <f>Deelnemersoverzicht!$C$6</f>
        <v>[wordt door RVO ingevuld]</v>
      </c>
      <c r="K2171" s="259">
        <f>Deelnemersoverzicht!$C$9</f>
        <v>0</v>
      </c>
    </row>
    <row r="2172" spans="1:11" x14ac:dyDescent="0.2">
      <c r="A2172" s="258">
        <f>'Resultaat 8'!B241</f>
        <v>0</v>
      </c>
      <c r="B2172" s="138" t="str">
        <f>IFERROR(VLOOKUP(C2172,Deelnemersoverzicht!$C$16:$G$66,6,0),"")</f>
        <v/>
      </c>
      <c r="C2172" s="138">
        <f>'Resultaat 8'!C241</f>
        <v>0</v>
      </c>
      <c r="D2172" s="247">
        <f>'Resultaat 8'!K241</f>
        <v>0</v>
      </c>
      <c r="E2172" s="248">
        <f>'Resultaat 8'!L241</f>
        <v>0</v>
      </c>
      <c r="F2172" s="138" t="s">
        <v>266</v>
      </c>
      <c r="G2172" s="247">
        <f ca="1">VLOOKUP(C2172,Financiering!$AO$7:$AS$57,5,0)*E2172</f>
        <v>0</v>
      </c>
      <c r="H2172" s="249" t="str">
        <f t="shared" si="33"/>
        <v/>
      </c>
      <c r="I2172" s="136" t="str">
        <f>'Resultaat 8'!$B$2</f>
        <v>Resultaat 8</v>
      </c>
      <c r="J2172" s="138" t="str">
        <f>Deelnemersoverzicht!$C$6</f>
        <v>[wordt door RVO ingevuld]</v>
      </c>
      <c r="K2172" s="259">
        <f>Deelnemersoverzicht!$C$9</f>
        <v>0</v>
      </c>
    </row>
    <row r="2173" spans="1:11" x14ac:dyDescent="0.2">
      <c r="A2173" s="258">
        <f>'Resultaat 8'!B242</f>
        <v>0</v>
      </c>
      <c r="B2173" s="138" t="str">
        <f>IFERROR(VLOOKUP(C2173,Deelnemersoverzicht!$C$16:$G$66,6,0),"")</f>
        <v/>
      </c>
      <c r="C2173" s="138">
        <f>'Resultaat 8'!C242</f>
        <v>0</v>
      </c>
      <c r="D2173" s="247">
        <f>'Resultaat 8'!K242</f>
        <v>0</v>
      </c>
      <c r="E2173" s="248">
        <f>'Resultaat 8'!L242</f>
        <v>0</v>
      </c>
      <c r="F2173" s="138" t="s">
        <v>266</v>
      </c>
      <c r="G2173" s="247">
        <f ca="1">VLOOKUP(C2173,Financiering!$AO$7:$AS$57,5,0)*E2173</f>
        <v>0</v>
      </c>
      <c r="H2173" s="249" t="str">
        <f t="shared" si="33"/>
        <v/>
      </c>
      <c r="I2173" s="136" t="str">
        <f>'Resultaat 8'!$B$2</f>
        <v>Resultaat 8</v>
      </c>
      <c r="J2173" s="138" t="str">
        <f>Deelnemersoverzicht!$C$6</f>
        <v>[wordt door RVO ingevuld]</v>
      </c>
      <c r="K2173" s="259">
        <f>Deelnemersoverzicht!$C$9</f>
        <v>0</v>
      </c>
    </row>
    <row r="2174" spans="1:11" x14ac:dyDescent="0.2">
      <c r="A2174" s="258">
        <f>'Resultaat 8'!B243</f>
        <v>0</v>
      </c>
      <c r="B2174" s="138" t="str">
        <f>IFERROR(VLOOKUP(C2174,Deelnemersoverzicht!$C$16:$G$66,6,0),"")</f>
        <v/>
      </c>
      <c r="C2174" s="138">
        <f>'Resultaat 8'!C243</f>
        <v>0</v>
      </c>
      <c r="D2174" s="247">
        <f>'Resultaat 8'!K243</f>
        <v>0</v>
      </c>
      <c r="E2174" s="248">
        <f>'Resultaat 8'!L243</f>
        <v>0</v>
      </c>
      <c r="F2174" s="138" t="s">
        <v>266</v>
      </c>
      <c r="G2174" s="247">
        <f ca="1">VLOOKUP(C2174,Financiering!$AO$7:$AS$57,5,0)*E2174</f>
        <v>0</v>
      </c>
      <c r="H2174" s="249" t="str">
        <f t="shared" si="33"/>
        <v/>
      </c>
      <c r="I2174" s="136" t="str">
        <f>'Resultaat 8'!$B$2</f>
        <v>Resultaat 8</v>
      </c>
      <c r="J2174" s="138" t="str">
        <f>Deelnemersoverzicht!$C$6</f>
        <v>[wordt door RVO ingevuld]</v>
      </c>
      <c r="K2174" s="259">
        <f>Deelnemersoverzicht!$C$9</f>
        <v>0</v>
      </c>
    </row>
    <row r="2175" spans="1:11" x14ac:dyDescent="0.2">
      <c r="A2175" s="258">
        <f>'Resultaat 8'!B244</f>
        <v>0</v>
      </c>
      <c r="B2175" s="138" t="str">
        <f>IFERROR(VLOOKUP(C2175,Deelnemersoverzicht!$C$16:$G$66,6,0),"")</f>
        <v/>
      </c>
      <c r="C2175" s="138">
        <f>'Resultaat 8'!C244</f>
        <v>0</v>
      </c>
      <c r="D2175" s="247">
        <f>'Resultaat 8'!K244</f>
        <v>0</v>
      </c>
      <c r="E2175" s="248">
        <f>'Resultaat 8'!L244</f>
        <v>0</v>
      </c>
      <c r="F2175" s="138" t="s">
        <v>266</v>
      </c>
      <c r="G2175" s="247">
        <f ca="1">VLOOKUP(C2175,Financiering!$AO$7:$AS$57,5,0)*E2175</f>
        <v>0</v>
      </c>
      <c r="H2175" s="249" t="str">
        <f t="shared" si="33"/>
        <v/>
      </c>
      <c r="I2175" s="136" t="str">
        <f>'Resultaat 8'!$B$2</f>
        <v>Resultaat 8</v>
      </c>
      <c r="J2175" s="138" t="str">
        <f>Deelnemersoverzicht!$C$6</f>
        <v>[wordt door RVO ingevuld]</v>
      </c>
      <c r="K2175" s="259">
        <f>Deelnemersoverzicht!$C$9</f>
        <v>0</v>
      </c>
    </row>
    <row r="2176" spans="1:11" x14ac:dyDescent="0.2">
      <c r="A2176" s="258">
        <f>'Resultaat 8'!B245</f>
        <v>0</v>
      </c>
      <c r="B2176" s="138" t="str">
        <f>IFERROR(VLOOKUP(C2176,Deelnemersoverzicht!$C$16:$G$66,6,0),"")</f>
        <v/>
      </c>
      <c r="C2176" s="138">
        <f>'Resultaat 8'!C245</f>
        <v>0</v>
      </c>
      <c r="D2176" s="247">
        <f>'Resultaat 8'!K245</f>
        <v>0</v>
      </c>
      <c r="E2176" s="248">
        <f>'Resultaat 8'!L245</f>
        <v>0</v>
      </c>
      <c r="F2176" s="138" t="s">
        <v>266</v>
      </c>
      <c r="G2176" s="247">
        <f ca="1">VLOOKUP(C2176,Financiering!$AO$7:$AS$57,5,0)*E2176</f>
        <v>0</v>
      </c>
      <c r="H2176" s="249" t="str">
        <f t="shared" si="33"/>
        <v/>
      </c>
      <c r="I2176" s="136" t="str">
        <f>'Resultaat 8'!$B$2</f>
        <v>Resultaat 8</v>
      </c>
      <c r="J2176" s="138" t="str">
        <f>Deelnemersoverzicht!$C$6</f>
        <v>[wordt door RVO ingevuld]</v>
      </c>
      <c r="K2176" s="259">
        <f>Deelnemersoverzicht!$C$9</f>
        <v>0</v>
      </c>
    </row>
    <row r="2177" spans="1:11" x14ac:dyDescent="0.2">
      <c r="A2177" s="258">
        <f>'Resultaat 8'!B246</f>
        <v>0</v>
      </c>
      <c r="B2177" s="138" t="str">
        <f>IFERROR(VLOOKUP(C2177,Deelnemersoverzicht!$C$16:$G$66,6,0),"")</f>
        <v/>
      </c>
      <c r="C2177" s="138">
        <f>'Resultaat 8'!C246</f>
        <v>0</v>
      </c>
      <c r="D2177" s="247">
        <f>'Resultaat 8'!K246</f>
        <v>0</v>
      </c>
      <c r="E2177" s="248">
        <f>'Resultaat 8'!L246</f>
        <v>0</v>
      </c>
      <c r="F2177" s="138" t="s">
        <v>266</v>
      </c>
      <c r="G2177" s="247">
        <f ca="1">VLOOKUP(C2177,Financiering!$AO$7:$AS$57,5,0)*E2177</f>
        <v>0</v>
      </c>
      <c r="H2177" s="249" t="str">
        <f t="shared" si="33"/>
        <v/>
      </c>
      <c r="I2177" s="136" t="str">
        <f>'Resultaat 8'!$B$2</f>
        <v>Resultaat 8</v>
      </c>
      <c r="J2177" s="138" t="str">
        <f>Deelnemersoverzicht!$C$6</f>
        <v>[wordt door RVO ingevuld]</v>
      </c>
      <c r="K2177" s="259">
        <f>Deelnemersoverzicht!$C$9</f>
        <v>0</v>
      </c>
    </row>
    <row r="2178" spans="1:11" x14ac:dyDescent="0.2">
      <c r="A2178" s="258">
        <f>'Resultaat 8'!B247</f>
        <v>0</v>
      </c>
      <c r="B2178" s="138" t="str">
        <f>IFERROR(VLOOKUP(C2178,Deelnemersoverzicht!$C$16:$G$66,6,0),"")</f>
        <v/>
      </c>
      <c r="C2178" s="138">
        <f>'Resultaat 8'!C247</f>
        <v>0</v>
      </c>
      <c r="D2178" s="247">
        <f>'Resultaat 8'!K247</f>
        <v>0</v>
      </c>
      <c r="E2178" s="248">
        <f>'Resultaat 8'!L247</f>
        <v>0</v>
      </c>
      <c r="F2178" s="138" t="s">
        <v>266</v>
      </c>
      <c r="G2178" s="247">
        <f ca="1">VLOOKUP(C2178,Financiering!$AO$7:$AS$57,5,0)*E2178</f>
        <v>0</v>
      </c>
      <c r="H2178" s="249" t="str">
        <f t="shared" ref="H2178:H2241" si="34">IFERROR((HLOOKUP(D2178,$O$1:$R$52,VLOOKUP(C2178,$M$2:$R$52,2,0)+1,0)*E2178),"")</f>
        <v/>
      </c>
      <c r="I2178" s="136" t="str">
        <f>'Resultaat 8'!$B$2</f>
        <v>Resultaat 8</v>
      </c>
      <c r="J2178" s="138" t="str">
        <f>Deelnemersoverzicht!$C$6</f>
        <v>[wordt door RVO ingevuld]</v>
      </c>
      <c r="K2178" s="259">
        <f>Deelnemersoverzicht!$C$9</f>
        <v>0</v>
      </c>
    </row>
    <row r="2179" spans="1:11" x14ac:dyDescent="0.2">
      <c r="A2179" s="258">
        <f>'Resultaat 8'!B248</f>
        <v>0</v>
      </c>
      <c r="B2179" s="138" t="str">
        <f>IFERROR(VLOOKUP(C2179,Deelnemersoverzicht!$C$16:$G$66,6,0),"")</f>
        <v/>
      </c>
      <c r="C2179" s="138">
        <f>'Resultaat 8'!C248</f>
        <v>0</v>
      </c>
      <c r="D2179" s="247">
        <f>'Resultaat 8'!K248</f>
        <v>0</v>
      </c>
      <c r="E2179" s="248">
        <f>'Resultaat 8'!L248</f>
        <v>0</v>
      </c>
      <c r="F2179" s="138" t="s">
        <v>266</v>
      </c>
      <c r="G2179" s="247">
        <f ca="1">VLOOKUP(C2179,Financiering!$AO$7:$AS$57,5,0)*E2179</f>
        <v>0</v>
      </c>
      <c r="H2179" s="249" t="str">
        <f t="shared" si="34"/>
        <v/>
      </c>
      <c r="I2179" s="136" t="str">
        <f>'Resultaat 8'!$B$2</f>
        <v>Resultaat 8</v>
      </c>
      <c r="J2179" s="138" t="str">
        <f>Deelnemersoverzicht!$C$6</f>
        <v>[wordt door RVO ingevuld]</v>
      </c>
      <c r="K2179" s="259">
        <f>Deelnemersoverzicht!$C$9</f>
        <v>0</v>
      </c>
    </row>
    <row r="2180" spans="1:11" x14ac:dyDescent="0.2">
      <c r="A2180" s="258">
        <f>'Resultaat 8'!B249</f>
        <v>0</v>
      </c>
      <c r="B2180" s="138" t="str">
        <f>IFERROR(VLOOKUP(C2180,Deelnemersoverzicht!$C$16:$G$66,6,0),"")</f>
        <v/>
      </c>
      <c r="C2180" s="138">
        <f>'Resultaat 8'!C249</f>
        <v>0</v>
      </c>
      <c r="D2180" s="247">
        <f>'Resultaat 8'!K249</f>
        <v>0</v>
      </c>
      <c r="E2180" s="248">
        <f>'Resultaat 8'!L249</f>
        <v>0</v>
      </c>
      <c r="F2180" s="138" t="s">
        <v>266</v>
      </c>
      <c r="G2180" s="247">
        <f ca="1">VLOOKUP(C2180,Financiering!$AO$7:$AS$57,5,0)*E2180</f>
        <v>0</v>
      </c>
      <c r="H2180" s="249" t="str">
        <f t="shared" si="34"/>
        <v/>
      </c>
      <c r="I2180" s="136" t="str">
        <f>'Resultaat 8'!$B$2</f>
        <v>Resultaat 8</v>
      </c>
      <c r="J2180" s="138" t="str">
        <f>Deelnemersoverzicht!$C$6</f>
        <v>[wordt door RVO ingevuld]</v>
      </c>
      <c r="K2180" s="259">
        <f>Deelnemersoverzicht!$C$9</f>
        <v>0</v>
      </c>
    </row>
    <row r="2181" spans="1:11" x14ac:dyDescent="0.2">
      <c r="A2181" s="258">
        <f>'Resultaat 8'!B250</f>
        <v>0</v>
      </c>
      <c r="B2181" s="138" t="str">
        <f>IFERROR(VLOOKUP(C2181,Deelnemersoverzicht!$C$16:$G$66,6,0),"")</f>
        <v/>
      </c>
      <c r="C2181" s="138">
        <f>'Resultaat 8'!C250</f>
        <v>0</v>
      </c>
      <c r="D2181" s="247">
        <f>'Resultaat 8'!K250</f>
        <v>0</v>
      </c>
      <c r="E2181" s="248">
        <f>'Resultaat 8'!L250</f>
        <v>0</v>
      </c>
      <c r="F2181" s="138" t="s">
        <v>266</v>
      </c>
      <c r="G2181" s="247">
        <f ca="1">VLOOKUP(C2181,Financiering!$AO$7:$AS$57,5,0)*E2181</f>
        <v>0</v>
      </c>
      <c r="H2181" s="249" t="str">
        <f t="shared" si="34"/>
        <v/>
      </c>
      <c r="I2181" s="136" t="str">
        <f>'Resultaat 8'!$B$2</f>
        <v>Resultaat 8</v>
      </c>
      <c r="J2181" s="138" t="str">
        <f>Deelnemersoverzicht!$C$6</f>
        <v>[wordt door RVO ingevuld]</v>
      </c>
      <c r="K2181" s="259">
        <f>Deelnemersoverzicht!$C$9</f>
        <v>0</v>
      </c>
    </row>
    <row r="2182" spans="1:11" x14ac:dyDescent="0.2">
      <c r="A2182" s="258">
        <f>'Resultaat 8'!B251</f>
        <v>0</v>
      </c>
      <c r="B2182" s="138" t="str">
        <f>IFERROR(VLOOKUP(C2182,Deelnemersoverzicht!$C$16:$G$66,6,0),"")</f>
        <v/>
      </c>
      <c r="C2182" s="138">
        <f>'Resultaat 8'!C251</f>
        <v>0</v>
      </c>
      <c r="D2182" s="247">
        <f>'Resultaat 8'!K251</f>
        <v>0</v>
      </c>
      <c r="E2182" s="248">
        <f>'Resultaat 8'!L251</f>
        <v>0</v>
      </c>
      <c r="F2182" s="138" t="s">
        <v>266</v>
      </c>
      <c r="G2182" s="247">
        <f ca="1">VLOOKUP(C2182,Financiering!$AO$7:$AS$57,5,0)*E2182</f>
        <v>0</v>
      </c>
      <c r="H2182" s="249" t="str">
        <f t="shared" si="34"/>
        <v/>
      </c>
      <c r="I2182" s="136" t="str">
        <f>'Resultaat 8'!$B$2</f>
        <v>Resultaat 8</v>
      </c>
      <c r="J2182" s="138" t="str">
        <f>Deelnemersoverzicht!$C$6</f>
        <v>[wordt door RVO ingevuld]</v>
      </c>
      <c r="K2182" s="259">
        <f>Deelnemersoverzicht!$C$9</f>
        <v>0</v>
      </c>
    </row>
    <row r="2183" spans="1:11" x14ac:dyDescent="0.2">
      <c r="A2183" s="258">
        <f>'Resultaat 8'!B252</f>
        <v>0</v>
      </c>
      <c r="B2183" s="138" t="str">
        <f>IFERROR(VLOOKUP(C2183,Deelnemersoverzicht!$C$16:$G$66,6,0),"")</f>
        <v/>
      </c>
      <c r="C2183" s="138">
        <f>'Resultaat 8'!C252</f>
        <v>0</v>
      </c>
      <c r="D2183" s="247">
        <f>'Resultaat 8'!K252</f>
        <v>0</v>
      </c>
      <c r="E2183" s="248">
        <f>'Resultaat 8'!L252</f>
        <v>0</v>
      </c>
      <c r="F2183" s="138" t="s">
        <v>266</v>
      </c>
      <c r="G2183" s="247">
        <f ca="1">VLOOKUP(C2183,Financiering!$AO$7:$AS$57,5,0)*E2183</f>
        <v>0</v>
      </c>
      <c r="H2183" s="249" t="str">
        <f t="shared" si="34"/>
        <v/>
      </c>
      <c r="I2183" s="136" t="str">
        <f>'Resultaat 8'!$B$2</f>
        <v>Resultaat 8</v>
      </c>
      <c r="J2183" s="138" t="str">
        <f>Deelnemersoverzicht!$C$6</f>
        <v>[wordt door RVO ingevuld]</v>
      </c>
      <c r="K2183" s="259">
        <f>Deelnemersoverzicht!$C$9</f>
        <v>0</v>
      </c>
    </row>
    <row r="2184" spans="1:11" x14ac:dyDescent="0.2">
      <c r="A2184" s="258">
        <f>'Resultaat 8'!B253</f>
        <v>0</v>
      </c>
      <c r="B2184" s="138" t="str">
        <f>IFERROR(VLOOKUP(C2184,Deelnemersoverzicht!$C$16:$G$66,6,0),"")</f>
        <v/>
      </c>
      <c r="C2184" s="138">
        <f>'Resultaat 8'!C253</f>
        <v>0</v>
      </c>
      <c r="D2184" s="247">
        <f>'Resultaat 8'!K253</f>
        <v>0</v>
      </c>
      <c r="E2184" s="248">
        <f>'Resultaat 8'!L253</f>
        <v>0</v>
      </c>
      <c r="F2184" s="138" t="s">
        <v>266</v>
      </c>
      <c r="G2184" s="247">
        <f ca="1">VLOOKUP(C2184,Financiering!$AO$7:$AS$57,5,0)*E2184</f>
        <v>0</v>
      </c>
      <c r="H2184" s="249" t="str">
        <f t="shared" si="34"/>
        <v/>
      </c>
      <c r="I2184" s="136" t="str">
        <f>'Resultaat 8'!$B$2</f>
        <v>Resultaat 8</v>
      </c>
      <c r="J2184" s="138" t="str">
        <f>Deelnemersoverzicht!$C$6</f>
        <v>[wordt door RVO ingevuld]</v>
      </c>
      <c r="K2184" s="259">
        <f>Deelnemersoverzicht!$C$9</f>
        <v>0</v>
      </c>
    </row>
    <row r="2185" spans="1:11" x14ac:dyDescent="0.2">
      <c r="A2185" s="258">
        <f>'Resultaat 8'!B254</f>
        <v>0</v>
      </c>
      <c r="B2185" s="138" t="str">
        <f>IFERROR(VLOOKUP(C2185,Deelnemersoverzicht!$C$16:$G$66,6,0),"")</f>
        <v/>
      </c>
      <c r="C2185" s="138">
        <f>'Resultaat 8'!C254</f>
        <v>0</v>
      </c>
      <c r="D2185" s="247">
        <f>'Resultaat 8'!K254</f>
        <v>0</v>
      </c>
      <c r="E2185" s="248">
        <f>'Resultaat 8'!L254</f>
        <v>0</v>
      </c>
      <c r="F2185" s="138" t="s">
        <v>266</v>
      </c>
      <c r="G2185" s="247">
        <f ca="1">VLOOKUP(C2185,Financiering!$AO$7:$AS$57,5,0)*E2185</f>
        <v>0</v>
      </c>
      <c r="H2185" s="249" t="str">
        <f t="shared" si="34"/>
        <v/>
      </c>
      <c r="I2185" s="136" t="str">
        <f>'Resultaat 8'!$B$2</f>
        <v>Resultaat 8</v>
      </c>
      <c r="J2185" s="138" t="str">
        <f>Deelnemersoverzicht!$C$6</f>
        <v>[wordt door RVO ingevuld]</v>
      </c>
      <c r="K2185" s="259">
        <f>Deelnemersoverzicht!$C$9</f>
        <v>0</v>
      </c>
    </row>
    <row r="2186" spans="1:11" x14ac:dyDescent="0.2">
      <c r="A2186" s="258">
        <f>'Resultaat 8'!B255</f>
        <v>0</v>
      </c>
      <c r="B2186" s="138" t="str">
        <f>IFERROR(VLOOKUP(C2186,Deelnemersoverzicht!$C$16:$G$66,6,0),"")</f>
        <v/>
      </c>
      <c r="C2186" s="138">
        <f>'Resultaat 8'!C255</f>
        <v>0</v>
      </c>
      <c r="D2186" s="247">
        <f>'Resultaat 8'!K255</f>
        <v>0</v>
      </c>
      <c r="E2186" s="248">
        <f>'Resultaat 8'!L255</f>
        <v>0</v>
      </c>
      <c r="F2186" s="138" t="s">
        <v>266</v>
      </c>
      <c r="G2186" s="247">
        <f ca="1">VLOOKUP(C2186,Financiering!$AO$7:$AS$57,5,0)*E2186</f>
        <v>0</v>
      </c>
      <c r="H2186" s="249" t="str">
        <f t="shared" si="34"/>
        <v/>
      </c>
      <c r="I2186" s="136" t="str">
        <f>'Resultaat 8'!$B$2</f>
        <v>Resultaat 8</v>
      </c>
      <c r="J2186" s="138" t="str">
        <f>Deelnemersoverzicht!$C$6</f>
        <v>[wordt door RVO ingevuld]</v>
      </c>
      <c r="K2186" s="259">
        <f>Deelnemersoverzicht!$C$9</f>
        <v>0</v>
      </c>
    </row>
    <row r="2187" spans="1:11" x14ac:dyDescent="0.2">
      <c r="A2187" s="258">
        <f>'Resultaat 8'!B256</f>
        <v>0</v>
      </c>
      <c r="B2187" s="138" t="str">
        <f>IFERROR(VLOOKUP(C2187,Deelnemersoverzicht!$C$16:$G$66,6,0),"")</f>
        <v/>
      </c>
      <c r="C2187" s="138">
        <f>'Resultaat 8'!C256</f>
        <v>0</v>
      </c>
      <c r="D2187" s="247">
        <f>'Resultaat 8'!K256</f>
        <v>0</v>
      </c>
      <c r="E2187" s="248">
        <f>'Resultaat 8'!L256</f>
        <v>0</v>
      </c>
      <c r="F2187" s="138" t="s">
        <v>266</v>
      </c>
      <c r="G2187" s="247">
        <f ca="1">VLOOKUP(C2187,Financiering!$AO$7:$AS$57,5,0)*E2187</f>
        <v>0</v>
      </c>
      <c r="H2187" s="249" t="str">
        <f t="shared" si="34"/>
        <v/>
      </c>
      <c r="I2187" s="136" t="str">
        <f>'Resultaat 8'!$B$2</f>
        <v>Resultaat 8</v>
      </c>
      <c r="J2187" s="138" t="str">
        <f>Deelnemersoverzicht!$C$6</f>
        <v>[wordt door RVO ingevuld]</v>
      </c>
      <c r="K2187" s="259">
        <f>Deelnemersoverzicht!$C$9</f>
        <v>0</v>
      </c>
    </row>
    <row r="2188" spans="1:11" x14ac:dyDescent="0.2">
      <c r="A2188" s="258">
        <f>'Resultaat 8'!B257</f>
        <v>0</v>
      </c>
      <c r="B2188" s="138" t="str">
        <f>IFERROR(VLOOKUP(C2188,Deelnemersoverzicht!$C$16:$G$66,6,0),"")</f>
        <v/>
      </c>
      <c r="C2188" s="138">
        <f>'Resultaat 8'!C257</f>
        <v>0</v>
      </c>
      <c r="D2188" s="247">
        <f>'Resultaat 8'!K257</f>
        <v>0</v>
      </c>
      <c r="E2188" s="248">
        <f>'Resultaat 8'!L257</f>
        <v>0</v>
      </c>
      <c r="F2188" s="138" t="s">
        <v>266</v>
      </c>
      <c r="G2188" s="247">
        <f ca="1">VLOOKUP(C2188,Financiering!$AO$7:$AS$57,5,0)*E2188</f>
        <v>0</v>
      </c>
      <c r="H2188" s="249" t="str">
        <f t="shared" si="34"/>
        <v/>
      </c>
      <c r="I2188" s="136" t="str">
        <f>'Resultaat 8'!$B$2</f>
        <v>Resultaat 8</v>
      </c>
      <c r="J2188" s="138" t="str">
        <f>Deelnemersoverzicht!$C$6</f>
        <v>[wordt door RVO ingevuld]</v>
      </c>
      <c r="K2188" s="259">
        <f>Deelnemersoverzicht!$C$9</f>
        <v>0</v>
      </c>
    </row>
    <row r="2189" spans="1:11" x14ac:dyDescent="0.2">
      <c r="A2189" s="258">
        <f>'Resultaat 8'!B258</f>
        <v>0</v>
      </c>
      <c r="B2189" s="138" t="str">
        <f>IFERROR(VLOOKUP(C2189,Deelnemersoverzicht!$C$16:$G$66,6,0),"")</f>
        <v/>
      </c>
      <c r="C2189" s="138">
        <f>'Resultaat 8'!C258</f>
        <v>0</v>
      </c>
      <c r="D2189" s="247">
        <f>'Resultaat 8'!K258</f>
        <v>0</v>
      </c>
      <c r="E2189" s="248">
        <f>'Resultaat 8'!L258</f>
        <v>0</v>
      </c>
      <c r="F2189" s="138" t="s">
        <v>266</v>
      </c>
      <c r="G2189" s="247">
        <f ca="1">VLOOKUP(C2189,Financiering!$AO$7:$AS$57,5,0)*E2189</f>
        <v>0</v>
      </c>
      <c r="H2189" s="249" t="str">
        <f t="shared" si="34"/>
        <v/>
      </c>
      <c r="I2189" s="136" t="str">
        <f>'Resultaat 8'!$B$2</f>
        <v>Resultaat 8</v>
      </c>
      <c r="J2189" s="138" t="str">
        <f>Deelnemersoverzicht!$C$6</f>
        <v>[wordt door RVO ingevuld]</v>
      </c>
      <c r="K2189" s="259">
        <f>Deelnemersoverzicht!$C$9</f>
        <v>0</v>
      </c>
    </row>
    <row r="2190" spans="1:11" x14ac:dyDescent="0.2">
      <c r="A2190" s="258">
        <f>'Resultaat 8'!B259</f>
        <v>0</v>
      </c>
      <c r="B2190" s="138" t="str">
        <f>IFERROR(VLOOKUP(C2190,Deelnemersoverzicht!$C$16:$G$66,6,0),"")</f>
        <v/>
      </c>
      <c r="C2190" s="138">
        <f>'Resultaat 8'!C259</f>
        <v>0</v>
      </c>
      <c r="D2190" s="247">
        <f>'Resultaat 8'!K259</f>
        <v>0</v>
      </c>
      <c r="E2190" s="248">
        <f>'Resultaat 8'!L259</f>
        <v>0</v>
      </c>
      <c r="F2190" s="138" t="s">
        <v>266</v>
      </c>
      <c r="G2190" s="247">
        <f ca="1">VLOOKUP(C2190,Financiering!$AO$7:$AS$57,5,0)*E2190</f>
        <v>0</v>
      </c>
      <c r="H2190" s="249" t="str">
        <f t="shared" si="34"/>
        <v/>
      </c>
      <c r="I2190" s="136" t="str">
        <f>'Resultaat 8'!$B$2</f>
        <v>Resultaat 8</v>
      </c>
      <c r="J2190" s="138" t="str">
        <f>Deelnemersoverzicht!$C$6</f>
        <v>[wordt door RVO ingevuld]</v>
      </c>
      <c r="K2190" s="259">
        <f>Deelnemersoverzicht!$C$9</f>
        <v>0</v>
      </c>
    </row>
    <row r="2191" spans="1:11" x14ac:dyDescent="0.2">
      <c r="A2191" s="258">
        <f>'Resultaat 8'!B260</f>
        <v>0</v>
      </c>
      <c r="B2191" s="138" t="str">
        <f>IFERROR(VLOOKUP(C2191,Deelnemersoverzicht!$C$16:$G$66,6,0),"")</f>
        <v/>
      </c>
      <c r="C2191" s="138">
        <f>'Resultaat 8'!C260</f>
        <v>0</v>
      </c>
      <c r="D2191" s="247">
        <f>'Resultaat 8'!K260</f>
        <v>0</v>
      </c>
      <c r="E2191" s="248">
        <f>'Resultaat 8'!L260</f>
        <v>0</v>
      </c>
      <c r="F2191" s="138" t="s">
        <v>266</v>
      </c>
      <c r="G2191" s="247">
        <f ca="1">VLOOKUP(C2191,Financiering!$AO$7:$AS$57,5,0)*E2191</f>
        <v>0</v>
      </c>
      <c r="H2191" s="249" t="str">
        <f t="shared" si="34"/>
        <v/>
      </c>
      <c r="I2191" s="136" t="str">
        <f>'Resultaat 8'!$B$2</f>
        <v>Resultaat 8</v>
      </c>
      <c r="J2191" s="138" t="str">
        <f>Deelnemersoverzicht!$C$6</f>
        <v>[wordt door RVO ingevuld]</v>
      </c>
      <c r="K2191" s="259">
        <f>Deelnemersoverzicht!$C$9</f>
        <v>0</v>
      </c>
    </row>
    <row r="2192" spans="1:11" x14ac:dyDescent="0.2">
      <c r="A2192" s="258">
        <f>'Resultaat 8'!B265</f>
        <v>0</v>
      </c>
      <c r="B2192" s="138" t="str">
        <f>IFERROR(VLOOKUP(C2192,Deelnemersoverzicht!$C$16:$G$66,6,0),"")</f>
        <v/>
      </c>
      <c r="C2192" s="138">
        <f>'Resultaat 8'!C265</f>
        <v>0</v>
      </c>
      <c r="D2192" s="247">
        <f>'Resultaat 8'!K265</f>
        <v>0</v>
      </c>
      <c r="E2192" s="248">
        <f>'Resultaat 8'!L265</f>
        <v>0</v>
      </c>
      <c r="F2192" s="138" t="s">
        <v>266</v>
      </c>
      <c r="G2192" s="247">
        <f ca="1">VLOOKUP(C2192,Financiering!$AO$7:$AS$57,5,0)*E2192</f>
        <v>0</v>
      </c>
      <c r="H2192" s="249" t="str">
        <f t="shared" si="34"/>
        <v/>
      </c>
      <c r="I2192" s="136" t="str">
        <f>'Resultaat 8'!$B$2</f>
        <v>Resultaat 8</v>
      </c>
      <c r="J2192" s="138" t="str">
        <f>Deelnemersoverzicht!$C$6</f>
        <v>[wordt door RVO ingevuld]</v>
      </c>
      <c r="K2192" s="259">
        <f>Deelnemersoverzicht!$C$9</f>
        <v>0</v>
      </c>
    </row>
    <row r="2193" spans="1:11" x14ac:dyDescent="0.2">
      <c r="A2193" s="258">
        <f>'Resultaat 8'!B266</f>
        <v>0</v>
      </c>
      <c r="B2193" s="138" t="str">
        <f>IFERROR(VLOOKUP(C2193,Deelnemersoverzicht!$C$16:$G$66,6,0),"")</f>
        <v/>
      </c>
      <c r="C2193" s="138">
        <f>'Resultaat 8'!C266</f>
        <v>0</v>
      </c>
      <c r="D2193" s="247">
        <f>'Resultaat 8'!K266</f>
        <v>0</v>
      </c>
      <c r="E2193" s="248">
        <f>'Resultaat 8'!L266</f>
        <v>0</v>
      </c>
      <c r="F2193" s="138" t="s">
        <v>266</v>
      </c>
      <c r="G2193" s="247">
        <f ca="1">VLOOKUP(C2193,Financiering!$AO$7:$AS$57,5,0)*E2193</f>
        <v>0</v>
      </c>
      <c r="H2193" s="249" t="str">
        <f t="shared" si="34"/>
        <v/>
      </c>
      <c r="I2193" s="136" t="str">
        <f>'Resultaat 8'!$B$2</f>
        <v>Resultaat 8</v>
      </c>
      <c r="J2193" s="138" t="str">
        <f>Deelnemersoverzicht!$C$6</f>
        <v>[wordt door RVO ingevuld]</v>
      </c>
      <c r="K2193" s="259">
        <f>Deelnemersoverzicht!$C$9</f>
        <v>0</v>
      </c>
    </row>
    <row r="2194" spans="1:11" x14ac:dyDescent="0.2">
      <c r="A2194" s="258">
        <f>'Resultaat 8'!B267</f>
        <v>0</v>
      </c>
      <c r="B2194" s="138" t="str">
        <f>IFERROR(VLOOKUP(C2194,Deelnemersoverzicht!$C$16:$G$66,6,0),"")</f>
        <v/>
      </c>
      <c r="C2194" s="138">
        <f>'Resultaat 8'!C267</f>
        <v>0</v>
      </c>
      <c r="D2194" s="247">
        <f>'Resultaat 8'!K267</f>
        <v>0</v>
      </c>
      <c r="E2194" s="248">
        <f>'Resultaat 8'!L267</f>
        <v>0</v>
      </c>
      <c r="F2194" s="138" t="s">
        <v>266</v>
      </c>
      <c r="G2194" s="247">
        <f ca="1">VLOOKUP(C2194,Financiering!$AO$7:$AS$57,5,0)*E2194</f>
        <v>0</v>
      </c>
      <c r="H2194" s="249" t="str">
        <f t="shared" si="34"/>
        <v/>
      </c>
      <c r="I2194" s="136" t="str">
        <f>'Resultaat 8'!$B$2</f>
        <v>Resultaat 8</v>
      </c>
      <c r="J2194" s="138" t="str">
        <f>Deelnemersoverzicht!$C$6</f>
        <v>[wordt door RVO ingevuld]</v>
      </c>
      <c r="K2194" s="259">
        <f>Deelnemersoverzicht!$C$9</f>
        <v>0</v>
      </c>
    </row>
    <row r="2195" spans="1:11" x14ac:dyDescent="0.2">
      <c r="A2195" s="258">
        <f>'Resultaat 8'!B268</f>
        <v>0</v>
      </c>
      <c r="B2195" s="138" t="str">
        <f>IFERROR(VLOOKUP(C2195,Deelnemersoverzicht!$C$16:$G$66,6,0),"")</f>
        <v/>
      </c>
      <c r="C2195" s="138">
        <f>'Resultaat 8'!C268</f>
        <v>0</v>
      </c>
      <c r="D2195" s="247">
        <f>'Resultaat 8'!K268</f>
        <v>0</v>
      </c>
      <c r="E2195" s="248">
        <f>'Resultaat 8'!L268</f>
        <v>0</v>
      </c>
      <c r="F2195" s="138" t="s">
        <v>266</v>
      </c>
      <c r="G2195" s="247">
        <f ca="1">VLOOKUP(C2195,Financiering!$AO$7:$AS$57,5,0)*E2195</f>
        <v>0</v>
      </c>
      <c r="H2195" s="249" t="str">
        <f t="shared" si="34"/>
        <v/>
      </c>
      <c r="I2195" s="136" t="str">
        <f>'Resultaat 8'!$B$2</f>
        <v>Resultaat 8</v>
      </c>
      <c r="J2195" s="138" t="str">
        <f>Deelnemersoverzicht!$C$6</f>
        <v>[wordt door RVO ingevuld]</v>
      </c>
      <c r="K2195" s="259">
        <f>Deelnemersoverzicht!$C$9</f>
        <v>0</v>
      </c>
    </row>
    <row r="2196" spans="1:11" x14ac:dyDescent="0.2">
      <c r="A2196" s="258">
        <f>'Resultaat 8'!B269</f>
        <v>0</v>
      </c>
      <c r="B2196" s="138" t="str">
        <f>IFERROR(VLOOKUP(C2196,Deelnemersoverzicht!$C$16:$G$66,6,0),"")</f>
        <v/>
      </c>
      <c r="C2196" s="138">
        <f>'Resultaat 8'!C269</f>
        <v>0</v>
      </c>
      <c r="D2196" s="247">
        <f>'Resultaat 8'!K269</f>
        <v>0</v>
      </c>
      <c r="E2196" s="248">
        <f>'Resultaat 8'!L269</f>
        <v>0</v>
      </c>
      <c r="F2196" s="138" t="s">
        <v>266</v>
      </c>
      <c r="G2196" s="247">
        <f ca="1">VLOOKUP(C2196,Financiering!$AO$7:$AS$57,5,0)*E2196</f>
        <v>0</v>
      </c>
      <c r="H2196" s="249" t="str">
        <f t="shared" si="34"/>
        <v/>
      </c>
      <c r="I2196" s="136" t="str">
        <f>'Resultaat 8'!$B$2</f>
        <v>Resultaat 8</v>
      </c>
      <c r="J2196" s="138" t="str">
        <f>Deelnemersoverzicht!$C$6</f>
        <v>[wordt door RVO ingevuld]</v>
      </c>
      <c r="K2196" s="259">
        <f>Deelnemersoverzicht!$C$9</f>
        <v>0</v>
      </c>
    </row>
    <row r="2197" spans="1:11" x14ac:dyDescent="0.2">
      <c r="A2197" s="258">
        <f>'Resultaat 8'!B270</f>
        <v>0</v>
      </c>
      <c r="B2197" s="138" t="str">
        <f>IFERROR(VLOOKUP(C2197,Deelnemersoverzicht!$C$16:$G$66,6,0),"")</f>
        <v/>
      </c>
      <c r="C2197" s="138">
        <f>'Resultaat 8'!C270</f>
        <v>0</v>
      </c>
      <c r="D2197" s="247">
        <f>'Resultaat 8'!K270</f>
        <v>0</v>
      </c>
      <c r="E2197" s="248">
        <f>'Resultaat 8'!L270</f>
        <v>0</v>
      </c>
      <c r="F2197" s="138" t="s">
        <v>266</v>
      </c>
      <c r="G2197" s="247">
        <f ca="1">VLOOKUP(C2197,Financiering!$AO$7:$AS$57,5,0)*E2197</f>
        <v>0</v>
      </c>
      <c r="H2197" s="249" t="str">
        <f t="shared" si="34"/>
        <v/>
      </c>
      <c r="I2197" s="136" t="str">
        <f>'Resultaat 8'!$B$2</f>
        <v>Resultaat 8</v>
      </c>
      <c r="J2197" s="138" t="str">
        <f>Deelnemersoverzicht!$C$6</f>
        <v>[wordt door RVO ingevuld]</v>
      </c>
      <c r="K2197" s="259">
        <f>Deelnemersoverzicht!$C$9</f>
        <v>0</v>
      </c>
    </row>
    <row r="2198" spans="1:11" x14ac:dyDescent="0.2">
      <c r="A2198" s="258">
        <f>'Resultaat 8'!B271</f>
        <v>0</v>
      </c>
      <c r="B2198" s="138" t="str">
        <f>IFERROR(VLOOKUP(C2198,Deelnemersoverzicht!$C$16:$G$66,6,0),"")</f>
        <v/>
      </c>
      <c r="C2198" s="138">
        <f>'Resultaat 8'!C271</f>
        <v>0</v>
      </c>
      <c r="D2198" s="247">
        <f>'Resultaat 8'!K271</f>
        <v>0</v>
      </c>
      <c r="E2198" s="248">
        <f>'Resultaat 8'!L271</f>
        <v>0</v>
      </c>
      <c r="F2198" s="138" t="s">
        <v>266</v>
      </c>
      <c r="G2198" s="247">
        <f ca="1">VLOOKUP(C2198,Financiering!$AO$7:$AS$57,5,0)*E2198</f>
        <v>0</v>
      </c>
      <c r="H2198" s="249" t="str">
        <f t="shared" si="34"/>
        <v/>
      </c>
      <c r="I2198" s="136" t="str">
        <f>'Resultaat 8'!$B$2</f>
        <v>Resultaat 8</v>
      </c>
      <c r="J2198" s="138" t="str">
        <f>Deelnemersoverzicht!$C$6</f>
        <v>[wordt door RVO ingevuld]</v>
      </c>
      <c r="K2198" s="259">
        <f>Deelnemersoverzicht!$C$9</f>
        <v>0</v>
      </c>
    </row>
    <row r="2199" spans="1:11" x14ac:dyDescent="0.2">
      <c r="A2199" s="258">
        <f>'Resultaat 8'!B272</f>
        <v>0</v>
      </c>
      <c r="B2199" s="138" t="str">
        <f>IFERROR(VLOOKUP(C2199,Deelnemersoverzicht!$C$16:$G$66,6,0),"")</f>
        <v/>
      </c>
      <c r="C2199" s="138">
        <f>'Resultaat 8'!C272</f>
        <v>0</v>
      </c>
      <c r="D2199" s="247">
        <f>'Resultaat 8'!K272</f>
        <v>0</v>
      </c>
      <c r="E2199" s="248">
        <f>'Resultaat 8'!L272</f>
        <v>0</v>
      </c>
      <c r="F2199" s="138" t="s">
        <v>266</v>
      </c>
      <c r="G2199" s="247">
        <f ca="1">VLOOKUP(C2199,Financiering!$AO$7:$AS$57,5,0)*E2199</f>
        <v>0</v>
      </c>
      <c r="H2199" s="249" t="str">
        <f t="shared" si="34"/>
        <v/>
      </c>
      <c r="I2199" s="136" t="str">
        <f>'Resultaat 8'!$B$2</f>
        <v>Resultaat 8</v>
      </c>
      <c r="J2199" s="138" t="str">
        <f>Deelnemersoverzicht!$C$6</f>
        <v>[wordt door RVO ingevuld]</v>
      </c>
      <c r="K2199" s="259">
        <f>Deelnemersoverzicht!$C$9</f>
        <v>0</v>
      </c>
    </row>
    <row r="2200" spans="1:11" x14ac:dyDescent="0.2">
      <c r="A2200" s="258">
        <f>'Resultaat 8'!B273</f>
        <v>0</v>
      </c>
      <c r="B2200" s="138" t="str">
        <f>IFERROR(VLOOKUP(C2200,Deelnemersoverzicht!$C$16:$G$66,6,0),"")</f>
        <v/>
      </c>
      <c r="C2200" s="138">
        <f>'Resultaat 8'!C273</f>
        <v>0</v>
      </c>
      <c r="D2200" s="247">
        <f>'Resultaat 8'!K273</f>
        <v>0</v>
      </c>
      <c r="E2200" s="248">
        <f>'Resultaat 8'!L273</f>
        <v>0</v>
      </c>
      <c r="F2200" s="138" t="s">
        <v>266</v>
      </c>
      <c r="G2200" s="247">
        <f ca="1">VLOOKUP(C2200,Financiering!$AO$7:$AS$57,5,0)*E2200</f>
        <v>0</v>
      </c>
      <c r="H2200" s="249" t="str">
        <f t="shared" si="34"/>
        <v/>
      </c>
      <c r="I2200" s="136" t="str">
        <f>'Resultaat 8'!$B$2</f>
        <v>Resultaat 8</v>
      </c>
      <c r="J2200" s="138" t="str">
        <f>Deelnemersoverzicht!$C$6</f>
        <v>[wordt door RVO ingevuld]</v>
      </c>
      <c r="K2200" s="259">
        <f>Deelnemersoverzicht!$C$9</f>
        <v>0</v>
      </c>
    </row>
    <row r="2201" spans="1:11" x14ac:dyDescent="0.2">
      <c r="A2201" s="258">
        <f>'Resultaat 8'!B274</f>
        <v>0</v>
      </c>
      <c r="B2201" s="138" t="str">
        <f>IFERROR(VLOOKUP(C2201,Deelnemersoverzicht!$C$16:$G$66,6,0),"")</f>
        <v/>
      </c>
      <c r="C2201" s="138">
        <f>'Resultaat 8'!C274</f>
        <v>0</v>
      </c>
      <c r="D2201" s="247">
        <f>'Resultaat 8'!K274</f>
        <v>0</v>
      </c>
      <c r="E2201" s="248">
        <f>'Resultaat 8'!L274</f>
        <v>0</v>
      </c>
      <c r="F2201" s="138" t="s">
        <v>266</v>
      </c>
      <c r="G2201" s="247">
        <f ca="1">VLOOKUP(C2201,Financiering!$AO$7:$AS$57,5,0)*E2201</f>
        <v>0</v>
      </c>
      <c r="H2201" s="249" t="str">
        <f t="shared" si="34"/>
        <v/>
      </c>
      <c r="I2201" s="136" t="str">
        <f>'Resultaat 8'!$B$2</f>
        <v>Resultaat 8</v>
      </c>
      <c r="J2201" s="138" t="str">
        <f>Deelnemersoverzicht!$C$6</f>
        <v>[wordt door RVO ingevuld]</v>
      </c>
      <c r="K2201" s="259">
        <f>Deelnemersoverzicht!$C$9</f>
        <v>0</v>
      </c>
    </row>
    <row r="2202" spans="1:11" x14ac:dyDescent="0.2">
      <c r="A2202" s="258">
        <f>'Resultaat 8'!B275</f>
        <v>0</v>
      </c>
      <c r="B2202" s="138" t="str">
        <f>IFERROR(VLOOKUP(C2202,Deelnemersoverzicht!$C$16:$G$66,6,0),"")</f>
        <v/>
      </c>
      <c r="C2202" s="138">
        <f>'Resultaat 8'!C275</f>
        <v>0</v>
      </c>
      <c r="D2202" s="247">
        <f>'Resultaat 8'!K275</f>
        <v>0</v>
      </c>
      <c r="E2202" s="248">
        <f>'Resultaat 8'!L275</f>
        <v>0</v>
      </c>
      <c r="F2202" s="138" t="s">
        <v>266</v>
      </c>
      <c r="G2202" s="247">
        <f ca="1">VLOOKUP(C2202,Financiering!$AO$7:$AS$57,5,0)*E2202</f>
        <v>0</v>
      </c>
      <c r="H2202" s="249" t="str">
        <f t="shared" si="34"/>
        <v/>
      </c>
      <c r="I2202" s="136" t="str">
        <f>'Resultaat 8'!$B$2</f>
        <v>Resultaat 8</v>
      </c>
      <c r="J2202" s="138" t="str">
        <f>Deelnemersoverzicht!$C$6</f>
        <v>[wordt door RVO ingevuld]</v>
      </c>
      <c r="K2202" s="259">
        <f>Deelnemersoverzicht!$C$9</f>
        <v>0</v>
      </c>
    </row>
    <row r="2203" spans="1:11" x14ac:dyDescent="0.2">
      <c r="A2203" s="258">
        <f>'Resultaat 8'!B276</f>
        <v>0</v>
      </c>
      <c r="B2203" s="138" t="str">
        <f>IFERROR(VLOOKUP(C2203,Deelnemersoverzicht!$C$16:$G$66,6,0),"")</f>
        <v/>
      </c>
      <c r="C2203" s="138">
        <f>'Resultaat 8'!C276</f>
        <v>0</v>
      </c>
      <c r="D2203" s="247">
        <f>'Resultaat 8'!K276</f>
        <v>0</v>
      </c>
      <c r="E2203" s="248">
        <f>'Resultaat 8'!L276</f>
        <v>0</v>
      </c>
      <c r="F2203" s="138" t="s">
        <v>266</v>
      </c>
      <c r="G2203" s="247">
        <f ca="1">VLOOKUP(C2203,Financiering!$AO$7:$AS$57,5,0)*E2203</f>
        <v>0</v>
      </c>
      <c r="H2203" s="249" t="str">
        <f t="shared" si="34"/>
        <v/>
      </c>
      <c r="I2203" s="136" t="str">
        <f>'Resultaat 8'!$B$2</f>
        <v>Resultaat 8</v>
      </c>
      <c r="J2203" s="138" t="str">
        <f>Deelnemersoverzicht!$C$6</f>
        <v>[wordt door RVO ingevuld]</v>
      </c>
      <c r="K2203" s="259">
        <f>Deelnemersoverzicht!$C$9</f>
        <v>0</v>
      </c>
    </row>
    <row r="2204" spans="1:11" x14ac:dyDescent="0.2">
      <c r="A2204" s="258">
        <f>'Resultaat 8'!B277</f>
        <v>0</v>
      </c>
      <c r="B2204" s="138" t="str">
        <f>IFERROR(VLOOKUP(C2204,Deelnemersoverzicht!$C$16:$G$66,6,0),"")</f>
        <v/>
      </c>
      <c r="C2204" s="138">
        <f>'Resultaat 8'!C277</f>
        <v>0</v>
      </c>
      <c r="D2204" s="247">
        <f>'Resultaat 8'!K277</f>
        <v>0</v>
      </c>
      <c r="E2204" s="248">
        <f>'Resultaat 8'!L277</f>
        <v>0</v>
      </c>
      <c r="F2204" s="138" t="s">
        <v>266</v>
      </c>
      <c r="G2204" s="247">
        <f ca="1">VLOOKUP(C2204,Financiering!$AO$7:$AS$57,5,0)*E2204</f>
        <v>0</v>
      </c>
      <c r="H2204" s="249" t="str">
        <f t="shared" si="34"/>
        <v/>
      </c>
      <c r="I2204" s="136" t="str">
        <f>'Resultaat 8'!$B$2</f>
        <v>Resultaat 8</v>
      </c>
      <c r="J2204" s="138" t="str">
        <f>Deelnemersoverzicht!$C$6</f>
        <v>[wordt door RVO ingevuld]</v>
      </c>
      <c r="K2204" s="259">
        <f>Deelnemersoverzicht!$C$9</f>
        <v>0</v>
      </c>
    </row>
    <row r="2205" spans="1:11" x14ac:dyDescent="0.2">
      <c r="A2205" s="258">
        <f>'Resultaat 8'!B278</f>
        <v>0</v>
      </c>
      <c r="B2205" s="138" t="str">
        <f>IFERROR(VLOOKUP(C2205,Deelnemersoverzicht!$C$16:$G$66,6,0),"")</f>
        <v/>
      </c>
      <c r="C2205" s="138">
        <f>'Resultaat 8'!C278</f>
        <v>0</v>
      </c>
      <c r="D2205" s="247">
        <f>'Resultaat 8'!K278</f>
        <v>0</v>
      </c>
      <c r="E2205" s="248">
        <f>'Resultaat 8'!L278</f>
        <v>0</v>
      </c>
      <c r="F2205" s="138" t="s">
        <v>266</v>
      </c>
      <c r="G2205" s="247">
        <f ca="1">VLOOKUP(C2205,Financiering!$AO$7:$AS$57,5,0)*E2205</f>
        <v>0</v>
      </c>
      <c r="H2205" s="249" t="str">
        <f t="shared" si="34"/>
        <v/>
      </c>
      <c r="I2205" s="136" t="str">
        <f>'Resultaat 8'!$B$2</f>
        <v>Resultaat 8</v>
      </c>
      <c r="J2205" s="138" t="str">
        <f>Deelnemersoverzicht!$C$6</f>
        <v>[wordt door RVO ingevuld]</v>
      </c>
      <c r="K2205" s="259">
        <f>Deelnemersoverzicht!$C$9</f>
        <v>0</v>
      </c>
    </row>
    <row r="2206" spans="1:11" x14ac:dyDescent="0.2">
      <c r="A2206" s="258">
        <f>'Resultaat 8'!B279</f>
        <v>0</v>
      </c>
      <c r="B2206" s="138" t="str">
        <f>IFERROR(VLOOKUP(C2206,Deelnemersoverzicht!$C$16:$G$66,6,0),"")</f>
        <v/>
      </c>
      <c r="C2206" s="138">
        <f>'Resultaat 8'!C279</f>
        <v>0</v>
      </c>
      <c r="D2206" s="247">
        <f>'Resultaat 8'!K279</f>
        <v>0</v>
      </c>
      <c r="E2206" s="248">
        <f>'Resultaat 8'!L279</f>
        <v>0</v>
      </c>
      <c r="F2206" s="138" t="s">
        <v>266</v>
      </c>
      <c r="G2206" s="247">
        <f ca="1">VLOOKUP(C2206,Financiering!$AO$7:$AS$57,5,0)*E2206</f>
        <v>0</v>
      </c>
      <c r="H2206" s="249" t="str">
        <f t="shared" si="34"/>
        <v/>
      </c>
      <c r="I2206" s="136" t="str">
        <f>'Resultaat 8'!$B$2</f>
        <v>Resultaat 8</v>
      </c>
      <c r="J2206" s="138" t="str">
        <f>Deelnemersoverzicht!$C$6</f>
        <v>[wordt door RVO ingevuld]</v>
      </c>
      <c r="K2206" s="259">
        <f>Deelnemersoverzicht!$C$9</f>
        <v>0</v>
      </c>
    </row>
    <row r="2207" spans="1:11" x14ac:dyDescent="0.2">
      <c r="A2207" s="258">
        <f>'Resultaat 8'!B280</f>
        <v>0</v>
      </c>
      <c r="B2207" s="138" t="str">
        <f>IFERROR(VLOOKUP(C2207,Deelnemersoverzicht!$C$16:$G$66,6,0),"")</f>
        <v/>
      </c>
      <c r="C2207" s="138">
        <f>'Resultaat 8'!C280</f>
        <v>0</v>
      </c>
      <c r="D2207" s="247">
        <f>'Resultaat 8'!K280</f>
        <v>0</v>
      </c>
      <c r="E2207" s="248">
        <f>'Resultaat 8'!L280</f>
        <v>0</v>
      </c>
      <c r="F2207" s="138" t="s">
        <v>266</v>
      </c>
      <c r="G2207" s="247">
        <f ca="1">VLOOKUP(C2207,Financiering!$AO$7:$AS$57,5,0)*E2207</f>
        <v>0</v>
      </c>
      <c r="H2207" s="249" t="str">
        <f t="shared" si="34"/>
        <v/>
      </c>
      <c r="I2207" s="136" t="str">
        <f>'Resultaat 8'!$B$2</f>
        <v>Resultaat 8</v>
      </c>
      <c r="J2207" s="138" t="str">
        <f>Deelnemersoverzicht!$C$6</f>
        <v>[wordt door RVO ingevuld]</v>
      </c>
      <c r="K2207" s="259">
        <f>Deelnemersoverzicht!$C$9</f>
        <v>0</v>
      </c>
    </row>
    <row r="2208" spans="1:11" x14ac:dyDescent="0.2">
      <c r="A2208" s="258">
        <f>'Resultaat 8'!B281</f>
        <v>0</v>
      </c>
      <c r="B2208" s="138" t="str">
        <f>IFERROR(VLOOKUP(C2208,Deelnemersoverzicht!$C$16:$G$66,6,0),"")</f>
        <v/>
      </c>
      <c r="C2208" s="138">
        <f>'Resultaat 8'!C281</f>
        <v>0</v>
      </c>
      <c r="D2208" s="247">
        <f>'Resultaat 8'!K281</f>
        <v>0</v>
      </c>
      <c r="E2208" s="248">
        <f>'Resultaat 8'!L281</f>
        <v>0</v>
      </c>
      <c r="F2208" s="138" t="s">
        <v>266</v>
      </c>
      <c r="G2208" s="247">
        <f ca="1">VLOOKUP(C2208,Financiering!$AO$7:$AS$57,5,0)*E2208</f>
        <v>0</v>
      </c>
      <c r="H2208" s="249" t="str">
        <f t="shared" si="34"/>
        <v/>
      </c>
      <c r="I2208" s="136" t="str">
        <f>'Resultaat 8'!$B$2</f>
        <v>Resultaat 8</v>
      </c>
      <c r="J2208" s="138" t="str">
        <f>Deelnemersoverzicht!$C$6</f>
        <v>[wordt door RVO ingevuld]</v>
      </c>
      <c r="K2208" s="259">
        <f>Deelnemersoverzicht!$C$9</f>
        <v>0</v>
      </c>
    </row>
    <row r="2209" spans="1:11" x14ac:dyDescent="0.2">
      <c r="A2209" s="258">
        <f>'Resultaat 8'!B282</f>
        <v>0</v>
      </c>
      <c r="B2209" s="138" t="str">
        <f>IFERROR(VLOOKUP(C2209,Deelnemersoverzicht!$C$16:$G$66,6,0),"")</f>
        <v/>
      </c>
      <c r="C2209" s="138">
        <f>'Resultaat 8'!C282</f>
        <v>0</v>
      </c>
      <c r="D2209" s="247">
        <f>'Resultaat 8'!K282</f>
        <v>0</v>
      </c>
      <c r="E2209" s="248">
        <f>'Resultaat 8'!L282</f>
        <v>0</v>
      </c>
      <c r="F2209" s="138" t="s">
        <v>266</v>
      </c>
      <c r="G2209" s="247">
        <f ca="1">VLOOKUP(C2209,Financiering!$AO$7:$AS$57,5,0)*E2209</f>
        <v>0</v>
      </c>
      <c r="H2209" s="249" t="str">
        <f t="shared" si="34"/>
        <v/>
      </c>
      <c r="I2209" s="136" t="str">
        <f>'Resultaat 8'!$B$2</f>
        <v>Resultaat 8</v>
      </c>
      <c r="J2209" s="138" t="str">
        <f>Deelnemersoverzicht!$C$6</f>
        <v>[wordt door RVO ingevuld]</v>
      </c>
      <c r="K2209" s="259">
        <f>Deelnemersoverzicht!$C$9</f>
        <v>0</v>
      </c>
    </row>
    <row r="2210" spans="1:11" x14ac:dyDescent="0.2">
      <c r="A2210" s="258">
        <f>'Resultaat 8'!B283</f>
        <v>0</v>
      </c>
      <c r="B2210" s="138" t="str">
        <f>IFERROR(VLOOKUP(C2210,Deelnemersoverzicht!$C$16:$G$66,6,0),"")</f>
        <v/>
      </c>
      <c r="C2210" s="138">
        <f>'Resultaat 8'!C283</f>
        <v>0</v>
      </c>
      <c r="D2210" s="247">
        <f>'Resultaat 8'!K283</f>
        <v>0</v>
      </c>
      <c r="E2210" s="248">
        <f>'Resultaat 8'!L283</f>
        <v>0</v>
      </c>
      <c r="F2210" s="138" t="s">
        <v>266</v>
      </c>
      <c r="G2210" s="247">
        <f ca="1">VLOOKUP(C2210,Financiering!$AO$7:$AS$57,5,0)*E2210</f>
        <v>0</v>
      </c>
      <c r="H2210" s="249" t="str">
        <f t="shared" si="34"/>
        <v/>
      </c>
      <c r="I2210" s="136" t="str">
        <f>'Resultaat 8'!$B$2</f>
        <v>Resultaat 8</v>
      </c>
      <c r="J2210" s="138" t="str">
        <f>Deelnemersoverzicht!$C$6</f>
        <v>[wordt door RVO ingevuld]</v>
      </c>
      <c r="K2210" s="259">
        <f>Deelnemersoverzicht!$C$9</f>
        <v>0</v>
      </c>
    </row>
    <row r="2211" spans="1:11" x14ac:dyDescent="0.2">
      <c r="A2211" s="258">
        <f>'Resultaat 8'!B284</f>
        <v>0</v>
      </c>
      <c r="B2211" s="138" t="str">
        <f>IFERROR(VLOOKUP(C2211,Deelnemersoverzicht!$C$16:$G$66,6,0),"")</f>
        <v/>
      </c>
      <c r="C2211" s="138">
        <f>'Resultaat 8'!C284</f>
        <v>0</v>
      </c>
      <c r="D2211" s="247">
        <f>'Resultaat 8'!K284</f>
        <v>0</v>
      </c>
      <c r="E2211" s="248">
        <f>'Resultaat 8'!L284</f>
        <v>0</v>
      </c>
      <c r="F2211" s="138" t="s">
        <v>266</v>
      </c>
      <c r="G2211" s="247">
        <f ca="1">VLOOKUP(C2211,Financiering!$AO$7:$AS$57,5,0)*E2211</f>
        <v>0</v>
      </c>
      <c r="H2211" s="249" t="str">
        <f t="shared" si="34"/>
        <v/>
      </c>
      <c r="I2211" s="136" t="str">
        <f>'Resultaat 8'!$B$2</f>
        <v>Resultaat 8</v>
      </c>
      <c r="J2211" s="138" t="str">
        <f>Deelnemersoverzicht!$C$6</f>
        <v>[wordt door RVO ingevuld]</v>
      </c>
      <c r="K2211" s="259">
        <f>Deelnemersoverzicht!$C$9</f>
        <v>0</v>
      </c>
    </row>
    <row r="2212" spans="1:11" x14ac:dyDescent="0.2">
      <c r="A2212" s="258">
        <f>'Resultaat 8'!B285</f>
        <v>0</v>
      </c>
      <c r="B2212" s="138" t="str">
        <f>IFERROR(VLOOKUP(C2212,Deelnemersoverzicht!$C$16:$G$66,6,0),"")</f>
        <v/>
      </c>
      <c r="C2212" s="138">
        <f>'Resultaat 8'!C285</f>
        <v>0</v>
      </c>
      <c r="D2212" s="247">
        <f>'Resultaat 8'!K285</f>
        <v>0</v>
      </c>
      <c r="E2212" s="248">
        <f>'Resultaat 8'!L285</f>
        <v>0</v>
      </c>
      <c r="F2212" s="138" t="s">
        <v>266</v>
      </c>
      <c r="G2212" s="247">
        <f ca="1">VLOOKUP(C2212,Financiering!$AO$7:$AS$57,5,0)*E2212</f>
        <v>0</v>
      </c>
      <c r="H2212" s="249" t="str">
        <f t="shared" si="34"/>
        <v/>
      </c>
      <c r="I2212" s="136" t="str">
        <f>'Resultaat 8'!$B$2</f>
        <v>Resultaat 8</v>
      </c>
      <c r="J2212" s="138" t="str">
        <f>Deelnemersoverzicht!$C$6</f>
        <v>[wordt door RVO ingevuld]</v>
      </c>
      <c r="K2212" s="259">
        <f>Deelnemersoverzicht!$C$9</f>
        <v>0</v>
      </c>
    </row>
    <row r="2213" spans="1:11" x14ac:dyDescent="0.2">
      <c r="A2213" s="258">
        <f>'Resultaat 8'!B286</f>
        <v>0</v>
      </c>
      <c r="B2213" s="138" t="str">
        <f>IFERROR(VLOOKUP(C2213,Deelnemersoverzicht!$C$16:$G$66,6,0),"")</f>
        <v/>
      </c>
      <c r="C2213" s="138">
        <f>'Resultaat 8'!C286</f>
        <v>0</v>
      </c>
      <c r="D2213" s="247">
        <f>'Resultaat 8'!K286</f>
        <v>0</v>
      </c>
      <c r="E2213" s="248">
        <f>'Resultaat 8'!L286</f>
        <v>0</v>
      </c>
      <c r="F2213" s="138" t="s">
        <v>266</v>
      </c>
      <c r="G2213" s="247">
        <f ca="1">VLOOKUP(C2213,Financiering!$AO$7:$AS$57,5,0)*E2213</f>
        <v>0</v>
      </c>
      <c r="H2213" s="249" t="str">
        <f t="shared" si="34"/>
        <v/>
      </c>
      <c r="I2213" s="136" t="str">
        <f>'Resultaat 8'!$B$2</f>
        <v>Resultaat 8</v>
      </c>
      <c r="J2213" s="138" t="str">
        <f>Deelnemersoverzicht!$C$6</f>
        <v>[wordt door RVO ingevuld]</v>
      </c>
      <c r="K2213" s="259">
        <f>Deelnemersoverzicht!$C$9</f>
        <v>0</v>
      </c>
    </row>
    <row r="2214" spans="1:11" x14ac:dyDescent="0.2">
      <c r="A2214" s="258">
        <f>'Resultaat 8'!B287</f>
        <v>0</v>
      </c>
      <c r="B2214" s="138" t="str">
        <f>IFERROR(VLOOKUP(C2214,Deelnemersoverzicht!$C$16:$G$66,6,0),"")</f>
        <v/>
      </c>
      <c r="C2214" s="138">
        <f>'Resultaat 8'!C287</f>
        <v>0</v>
      </c>
      <c r="D2214" s="247">
        <f>'Resultaat 8'!K287</f>
        <v>0</v>
      </c>
      <c r="E2214" s="248">
        <f>'Resultaat 8'!L287</f>
        <v>0</v>
      </c>
      <c r="F2214" s="138" t="s">
        <v>266</v>
      </c>
      <c r="G2214" s="247">
        <f ca="1">VLOOKUP(C2214,Financiering!$AO$7:$AS$57,5,0)*E2214</f>
        <v>0</v>
      </c>
      <c r="H2214" s="249" t="str">
        <f t="shared" si="34"/>
        <v/>
      </c>
      <c r="I2214" s="136" t="str">
        <f>'Resultaat 8'!$B$2</f>
        <v>Resultaat 8</v>
      </c>
      <c r="J2214" s="138" t="str">
        <f>Deelnemersoverzicht!$C$6</f>
        <v>[wordt door RVO ingevuld]</v>
      </c>
      <c r="K2214" s="259">
        <f>Deelnemersoverzicht!$C$9</f>
        <v>0</v>
      </c>
    </row>
    <row r="2215" spans="1:11" x14ac:dyDescent="0.2">
      <c r="A2215" s="258">
        <f>'Resultaat 8'!B288</f>
        <v>0</v>
      </c>
      <c r="B2215" s="138" t="str">
        <f>IFERROR(VLOOKUP(C2215,Deelnemersoverzicht!$C$16:$G$66,6,0),"")</f>
        <v/>
      </c>
      <c r="C2215" s="138">
        <f>'Resultaat 8'!C288</f>
        <v>0</v>
      </c>
      <c r="D2215" s="247">
        <f>'Resultaat 8'!K288</f>
        <v>0</v>
      </c>
      <c r="E2215" s="248">
        <f>'Resultaat 8'!L288</f>
        <v>0</v>
      </c>
      <c r="F2215" s="138" t="s">
        <v>266</v>
      </c>
      <c r="G2215" s="247">
        <f ca="1">VLOOKUP(C2215,Financiering!$AO$7:$AS$57,5,0)*E2215</f>
        <v>0</v>
      </c>
      <c r="H2215" s="249" t="str">
        <f t="shared" si="34"/>
        <v/>
      </c>
      <c r="I2215" s="136" t="str">
        <f>'Resultaat 8'!$B$2</f>
        <v>Resultaat 8</v>
      </c>
      <c r="J2215" s="138" t="str">
        <f>Deelnemersoverzicht!$C$6</f>
        <v>[wordt door RVO ingevuld]</v>
      </c>
      <c r="K2215" s="259">
        <f>Deelnemersoverzicht!$C$9</f>
        <v>0</v>
      </c>
    </row>
    <row r="2216" spans="1:11" x14ac:dyDescent="0.2">
      <c r="A2216" s="258">
        <f>'Resultaat 8'!B289</f>
        <v>0</v>
      </c>
      <c r="B2216" s="138" t="str">
        <f>IFERROR(VLOOKUP(C2216,Deelnemersoverzicht!$C$16:$G$66,6,0),"")</f>
        <v/>
      </c>
      <c r="C2216" s="138">
        <f>'Resultaat 8'!C289</f>
        <v>0</v>
      </c>
      <c r="D2216" s="247">
        <f>'Resultaat 8'!K289</f>
        <v>0</v>
      </c>
      <c r="E2216" s="248">
        <f>'Resultaat 8'!L289</f>
        <v>0</v>
      </c>
      <c r="F2216" s="138" t="s">
        <v>266</v>
      </c>
      <c r="G2216" s="247">
        <f ca="1">VLOOKUP(C2216,Financiering!$AO$7:$AS$57,5,0)*E2216</f>
        <v>0</v>
      </c>
      <c r="H2216" s="249" t="str">
        <f t="shared" si="34"/>
        <v/>
      </c>
      <c r="I2216" s="136" t="str">
        <f>'Resultaat 8'!$B$2</f>
        <v>Resultaat 8</v>
      </c>
      <c r="J2216" s="138" t="str">
        <f>Deelnemersoverzicht!$C$6</f>
        <v>[wordt door RVO ingevuld]</v>
      </c>
      <c r="K2216" s="259">
        <f>Deelnemersoverzicht!$C$9</f>
        <v>0</v>
      </c>
    </row>
    <row r="2217" spans="1:11" x14ac:dyDescent="0.2">
      <c r="A2217" s="258">
        <f>'Resultaat 8'!B290</f>
        <v>0</v>
      </c>
      <c r="B2217" s="138" t="str">
        <f>IFERROR(VLOOKUP(C2217,Deelnemersoverzicht!$C$16:$G$66,6,0),"")</f>
        <v/>
      </c>
      <c r="C2217" s="138">
        <f>'Resultaat 8'!C290</f>
        <v>0</v>
      </c>
      <c r="D2217" s="247">
        <f>'Resultaat 8'!K290</f>
        <v>0</v>
      </c>
      <c r="E2217" s="248">
        <f>'Resultaat 8'!L290</f>
        <v>0</v>
      </c>
      <c r="F2217" s="138" t="s">
        <v>266</v>
      </c>
      <c r="G2217" s="247">
        <f ca="1">VLOOKUP(C2217,Financiering!$AO$7:$AS$57,5,0)*E2217</f>
        <v>0</v>
      </c>
      <c r="H2217" s="249" t="str">
        <f t="shared" si="34"/>
        <v/>
      </c>
      <c r="I2217" s="136" t="str">
        <f>'Resultaat 8'!$B$2</f>
        <v>Resultaat 8</v>
      </c>
      <c r="J2217" s="138" t="str">
        <f>Deelnemersoverzicht!$C$6</f>
        <v>[wordt door RVO ingevuld]</v>
      </c>
      <c r="K2217" s="259">
        <f>Deelnemersoverzicht!$C$9</f>
        <v>0</v>
      </c>
    </row>
    <row r="2218" spans="1:11" x14ac:dyDescent="0.2">
      <c r="A2218" s="258">
        <f>'Resultaat 8'!B291</f>
        <v>0</v>
      </c>
      <c r="B2218" s="138" t="str">
        <f>IFERROR(VLOOKUP(C2218,Deelnemersoverzicht!$C$16:$G$66,6,0),"")</f>
        <v/>
      </c>
      <c r="C2218" s="138">
        <f>'Resultaat 8'!C291</f>
        <v>0</v>
      </c>
      <c r="D2218" s="247">
        <f>'Resultaat 8'!K291</f>
        <v>0</v>
      </c>
      <c r="E2218" s="248">
        <f>'Resultaat 8'!L291</f>
        <v>0</v>
      </c>
      <c r="F2218" s="138" t="s">
        <v>266</v>
      </c>
      <c r="G2218" s="247">
        <f ca="1">VLOOKUP(C2218,Financiering!$AO$7:$AS$57,5,0)*E2218</f>
        <v>0</v>
      </c>
      <c r="H2218" s="249" t="str">
        <f t="shared" si="34"/>
        <v/>
      </c>
      <c r="I2218" s="136" t="str">
        <f>'Resultaat 8'!$B$2</f>
        <v>Resultaat 8</v>
      </c>
      <c r="J2218" s="138" t="str">
        <f>Deelnemersoverzicht!$C$6</f>
        <v>[wordt door RVO ingevuld]</v>
      </c>
      <c r="K2218" s="259">
        <f>Deelnemersoverzicht!$C$9</f>
        <v>0</v>
      </c>
    </row>
    <row r="2219" spans="1:11" x14ac:dyDescent="0.2">
      <c r="A2219" s="258">
        <f>'Resultaat 8'!B292</f>
        <v>0</v>
      </c>
      <c r="B2219" s="138" t="str">
        <f>IFERROR(VLOOKUP(C2219,Deelnemersoverzicht!$C$16:$G$66,6,0),"")</f>
        <v/>
      </c>
      <c r="C2219" s="138">
        <f>'Resultaat 8'!C292</f>
        <v>0</v>
      </c>
      <c r="D2219" s="247">
        <f>'Resultaat 8'!K292</f>
        <v>0</v>
      </c>
      <c r="E2219" s="248">
        <f>'Resultaat 8'!L292</f>
        <v>0</v>
      </c>
      <c r="F2219" s="138" t="s">
        <v>266</v>
      </c>
      <c r="G2219" s="247">
        <f ca="1">VLOOKUP(C2219,Financiering!$AO$7:$AS$57,5,0)*E2219</f>
        <v>0</v>
      </c>
      <c r="H2219" s="249" t="str">
        <f t="shared" si="34"/>
        <v/>
      </c>
      <c r="I2219" s="136" t="str">
        <f>'Resultaat 8'!$B$2</f>
        <v>Resultaat 8</v>
      </c>
      <c r="J2219" s="138" t="str">
        <f>Deelnemersoverzicht!$C$6</f>
        <v>[wordt door RVO ingevuld]</v>
      </c>
      <c r="K2219" s="259">
        <f>Deelnemersoverzicht!$C$9</f>
        <v>0</v>
      </c>
    </row>
    <row r="2220" spans="1:11" x14ac:dyDescent="0.2">
      <c r="A2220" s="258">
        <f>'Resultaat 8'!B293</f>
        <v>0</v>
      </c>
      <c r="B2220" s="138" t="str">
        <f>IFERROR(VLOOKUP(C2220,Deelnemersoverzicht!$C$16:$G$66,6,0),"")</f>
        <v/>
      </c>
      <c r="C2220" s="138">
        <f>'Resultaat 8'!C293</f>
        <v>0</v>
      </c>
      <c r="D2220" s="247">
        <f>'Resultaat 8'!K293</f>
        <v>0</v>
      </c>
      <c r="E2220" s="248">
        <f>'Resultaat 8'!L293</f>
        <v>0</v>
      </c>
      <c r="F2220" s="138" t="s">
        <v>266</v>
      </c>
      <c r="G2220" s="247">
        <f ca="1">VLOOKUP(C2220,Financiering!$AO$7:$AS$57,5,0)*E2220</f>
        <v>0</v>
      </c>
      <c r="H2220" s="249" t="str">
        <f t="shared" si="34"/>
        <v/>
      </c>
      <c r="I2220" s="136" t="str">
        <f>'Resultaat 8'!$B$2</f>
        <v>Resultaat 8</v>
      </c>
      <c r="J2220" s="138" t="str">
        <f>Deelnemersoverzicht!$C$6</f>
        <v>[wordt door RVO ingevuld]</v>
      </c>
      <c r="K2220" s="259">
        <f>Deelnemersoverzicht!$C$9</f>
        <v>0</v>
      </c>
    </row>
    <row r="2221" spans="1:11" x14ac:dyDescent="0.2">
      <c r="A2221" s="258">
        <f>'Resultaat 8'!B294</f>
        <v>0</v>
      </c>
      <c r="B2221" s="138" t="str">
        <f>IFERROR(VLOOKUP(C2221,Deelnemersoverzicht!$C$16:$G$66,6,0),"")</f>
        <v/>
      </c>
      <c r="C2221" s="138">
        <f>'Resultaat 8'!C294</f>
        <v>0</v>
      </c>
      <c r="D2221" s="247">
        <f>'Resultaat 8'!K294</f>
        <v>0</v>
      </c>
      <c r="E2221" s="248">
        <f>'Resultaat 8'!L294</f>
        <v>0</v>
      </c>
      <c r="F2221" s="138" t="s">
        <v>266</v>
      </c>
      <c r="G2221" s="247">
        <f ca="1">VLOOKUP(C2221,Financiering!$AO$7:$AS$57,5,0)*E2221</f>
        <v>0</v>
      </c>
      <c r="H2221" s="249" t="str">
        <f t="shared" si="34"/>
        <v/>
      </c>
      <c r="I2221" s="136" t="str">
        <f>'Resultaat 8'!$B$2</f>
        <v>Resultaat 8</v>
      </c>
      <c r="J2221" s="138" t="str">
        <f>Deelnemersoverzicht!$C$6</f>
        <v>[wordt door RVO ingevuld]</v>
      </c>
      <c r="K2221" s="259">
        <f>Deelnemersoverzicht!$C$9</f>
        <v>0</v>
      </c>
    </row>
    <row r="2222" spans="1:11" x14ac:dyDescent="0.2">
      <c r="A2222" s="258">
        <f>'Resultaat 8'!B295</f>
        <v>0</v>
      </c>
      <c r="B2222" s="138" t="str">
        <f>IFERROR(VLOOKUP(C2222,Deelnemersoverzicht!$C$16:$G$66,6,0),"")</f>
        <v/>
      </c>
      <c r="C2222" s="138">
        <f>'Resultaat 8'!C295</f>
        <v>0</v>
      </c>
      <c r="D2222" s="247">
        <f>'Resultaat 8'!K295</f>
        <v>0</v>
      </c>
      <c r="E2222" s="248">
        <f>'Resultaat 8'!L295</f>
        <v>0</v>
      </c>
      <c r="F2222" s="138" t="s">
        <v>266</v>
      </c>
      <c r="G2222" s="247">
        <f ca="1">VLOOKUP(C2222,Financiering!$AO$7:$AS$57,5,0)*E2222</f>
        <v>0</v>
      </c>
      <c r="H2222" s="249" t="str">
        <f t="shared" si="34"/>
        <v/>
      </c>
      <c r="I2222" s="136" t="str">
        <f>'Resultaat 8'!$B$2</f>
        <v>Resultaat 8</v>
      </c>
      <c r="J2222" s="138" t="str">
        <f>Deelnemersoverzicht!$C$6</f>
        <v>[wordt door RVO ingevuld]</v>
      </c>
      <c r="K2222" s="259">
        <f>Deelnemersoverzicht!$C$9</f>
        <v>0</v>
      </c>
    </row>
    <row r="2223" spans="1:11" x14ac:dyDescent="0.2">
      <c r="A2223" s="258">
        <f>'Resultaat 8'!B296</f>
        <v>0</v>
      </c>
      <c r="B2223" s="138" t="str">
        <f>IFERROR(VLOOKUP(C2223,Deelnemersoverzicht!$C$16:$G$66,6,0),"")</f>
        <v/>
      </c>
      <c r="C2223" s="138">
        <f>'Resultaat 8'!C296</f>
        <v>0</v>
      </c>
      <c r="D2223" s="247">
        <f>'Resultaat 8'!K296</f>
        <v>0</v>
      </c>
      <c r="E2223" s="248">
        <f>'Resultaat 8'!L296</f>
        <v>0</v>
      </c>
      <c r="F2223" s="138" t="s">
        <v>266</v>
      </c>
      <c r="G2223" s="247">
        <f ca="1">VLOOKUP(C2223,Financiering!$AO$7:$AS$57,5,0)*E2223</f>
        <v>0</v>
      </c>
      <c r="H2223" s="249" t="str">
        <f t="shared" si="34"/>
        <v/>
      </c>
      <c r="I2223" s="136" t="str">
        <f>'Resultaat 8'!$B$2</f>
        <v>Resultaat 8</v>
      </c>
      <c r="J2223" s="138" t="str">
        <f>Deelnemersoverzicht!$C$6</f>
        <v>[wordt door RVO ingevuld]</v>
      </c>
      <c r="K2223" s="259">
        <f>Deelnemersoverzicht!$C$9</f>
        <v>0</v>
      </c>
    </row>
    <row r="2224" spans="1:11" x14ac:dyDescent="0.2">
      <c r="A2224" s="258">
        <f>'Resultaat 8'!B297</f>
        <v>0</v>
      </c>
      <c r="B2224" s="138" t="str">
        <f>IFERROR(VLOOKUP(C2224,Deelnemersoverzicht!$C$16:$G$66,6,0),"")</f>
        <v/>
      </c>
      <c r="C2224" s="138">
        <f>'Resultaat 8'!C297</f>
        <v>0</v>
      </c>
      <c r="D2224" s="247">
        <f>'Resultaat 8'!K297</f>
        <v>0</v>
      </c>
      <c r="E2224" s="248">
        <f>'Resultaat 8'!L297</f>
        <v>0</v>
      </c>
      <c r="F2224" s="138" t="s">
        <v>266</v>
      </c>
      <c r="G2224" s="247">
        <f ca="1">VLOOKUP(C2224,Financiering!$AO$7:$AS$57,5,0)*E2224</f>
        <v>0</v>
      </c>
      <c r="H2224" s="249" t="str">
        <f t="shared" si="34"/>
        <v/>
      </c>
      <c r="I2224" s="136" t="str">
        <f>'Resultaat 8'!$B$2</f>
        <v>Resultaat 8</v>
      </c>
      <c r="J2224" s="138" t="str">
        <f>Deelnemersoverzicht!$C$6</f>
        <v>[wordt door RVO ingevuld]</v>
      </c>
      <c r="K2224" s="259">
        <f>Deelnemersoverzicht!$C$9</f>
        <v>0</v>
      </c>
    </row>
    <row r="2225" spans="1:11" x14ac:dyDescent="0.2">
      <c r="A2225" s="258">
        <f>'Resultaat 8'!B298</f>
        <v>0</v>
      </c>
      <c r="B2225" s="138" t="str">
        <f>IFERROR(VLOOKUP(C2225,Deelnemersoverzicht!$C$16:$G$66,6,0),"")</f>
        <v/>
      </c>
      <c r="C2225" s="138">
        <f>'Resultaat 8'!C298</f>
        <v>0</v>
      </c>
      <c r="D2225" s="247">
        <f>'Resultaat 8'!K298</f>
        <v>0</v>
      </c>
      <c r="E2225" s="248">
        <f>'Resultaat 8'!L298</f>
        <v>0</v>
      </c>
      <c r="F2225" s="138" t="s">
        <v>266</v>
      </c>
      <c r="G2225" s="247">
        <f ca="1">VLOOKUP(C2225,Financiering!$AO$7:$AS$57,5,0)*E2225</f>
        <v>0</v>
      </c>
      <c r="H2225" s="249" t="str">
        <f t="shared" si="34"/>
        <v/>
      </c>
      <c r="I2225" s="136" t="str">
        <f>'Resultaat 8'!$B$2</f>
        <v>Resultaat 8</v>
      </c>
      <c r="J2225" s="138" t="str">
        <f>Deelnemersoverzicht!$C$6</f>
        <v>[wordt door RVO ingevuld]</v>
      </c>
      <c r="K2225" s="259">
        <f>Deelnemersoverzicht!$C$9</f>
        <v>0</v>
      </c>
    </row>
    <row r="2226" spans="1:11" x14ac:dyDescent="0.2">
      <c r="A2226" s="258">
        <f>'Resultaat 8'!B299</f>
        <v>0</v>
      </c>
      <c r="B2226" s="138" t="str">
        <f>IFERROR(VLOOKUP(C2226,Deelnemersoverzicht!$C$16:$G$66,6,0),"")</f>
        <v/>
      </c>
      <c r="C2226" s="138">
        <f>'Resultaat 8'!C299</f>
        <v>0</v>
      </c>
      <c r="D2226" s="247">
        <f>'Resultaat 8'!K299</f>
        <v>0</v>
      </c>
      <c r="E2226" s="248">
        <f>'Resultaat 8'!L299</f>
        <v>0</v>
      </c>
      <c r="F2226" s="138" t="s">
        <v>266</v>
      </c>
      <c r="G2226" s="247">
        <f ca="1">VLOOKUP(C2226,Financiering!$AO$7:$AS$57,5,0)*E2226</f>
        <v>0</v>
      </c>
      <c r="H2226" s="249" t="str">
        <f t="shared" si="34"/>
        <v/>
      </c>
      <c r="I2226" s="136" t="str">
        <f>'Resultaat 8'!$B$2</f>
        <v>Resultaat 8</v>
      </c>
      <c r="J2226" s="138" t="str">
        <f>Deelnemersoverzicht!$C$6</f>
        <v>[wordt door RVO ingevuld]</v>
      </c>
      <c r="K2226" s="259">
        <f>Deelnemersoverzicht!$C$9</f>
        <v>0</v>
      </c>
    </row>
    <row r="2227" spans="1:11" x14ac:dyDescent="0.2">
      <c r="A2227" s="258">
        <f>'Resultaat 8'!B300</f>
        <v>0</v>
      </c>
      <c r="B2227" s="138" t="str">
        <f>IFERROR(VLOOKUP(C2227,Deelnemersoverzicht!$C$16:$G$66,6,0),"")</f>
        <v/>
      </c>
      <c r="C2227" s="138">
        <f>'Resultaat 8'!C300</f>
        <v>0</v>
      </c>
      <c r="D2227" s="247">
        <f>'Resultaat 8'!K300</f>
        <v>0</v>
      </c>
      <c r="E2227" s="248">
        <f>'Resultaat 8'!L300</f>
        <v>0</v>
      </c>
      <c r="F2227" s="138" t="s">
        <v>266</v>
      </c>
      <c r="G2227" s="247">
        <f ca="1">VLOOKUP(C2227,Financiering!$AO$7:$AS$57,5,0)*E2227</f>
        <v>0</v>
      </c>
      <c r="H2227" s="249" t="str">
        <f t="shared" si="34"/>
        <v/>
      </c>
      <c r="I2227" s="136" t="str">
        <f>'Resultaat 8'!$B$2</f>
        <v>Resultaat 8</v>
      </c>
      <c r="J2227" s="138" t="str">
        <f>Deelnemersoverzicht!$C$6</f>
        <v>[wordt door RVO ingevuld]</v>
      </c>
      <c r="K2227" s="259">
        <f>Deelnemersoverzicht!$C$9</f>
        <v>0</v>
      </c>
    </row>
    <row r="2228" spans="1:11" x14ac:dyDescent="0.2">
      <c r="A2228" s="258">
        <f>'Resultaat 8'!B301</f>
        <v>0</v>
      </c>
      <c r="B2228" s="138" t="str">
        <f>IFERROR(VLOOKUP(C2228,Deelnemersoverzicht!$C$16:$G$66,6,0),"")</f>
        <v/>
      </c>
      <c r="C2228" s="138">
        <f>'Resultaat 8'!C301</f>
        <v>0</v>
      </c>
      <c r="D2228" s="247">
        <f>'Resultaat 8'!K301</f>
        <v>0</v>
      </c>
      <c r="E2228" s="248">
        <f>'Resultaat 8'!L301</f>
        <v>0</v>
      </c>
      <c r="F2228" s="138" t="s">
        <v>266</v>
      </c>
      <c r="G2228" s="247">
        <f ca="1">VLOOKUP(C2228,Financiering!$AO$7:$AS$57,5,0)*E2228</f>
        <v>0</v>
      </c>
      <c r="H2228" s="249" t="str">
        <f t="shared" si="34"/>
        <v/>
      </c>
      <c r="I2228" s="136" t="str">
        <f>'Resultaat 8'!$B$2</f>
        <v>Resultaat 8</v>
      </c>
      <c r="J2228" s="138" t="str">
        <f>Deelnemersoverzicht!$C$6</f>
        <v>[wordt door RVO ingevuld]</v>
      </c>
      <c r="K2228" s="259">
        <f>Deelnemersoverzicht!$C$9</f>
        <v>0</v>
      </c>
    </row>
    <row r="2229" spans="1:11" x14ac:dyDescent="0.2">
      <c r="A2229" s="258">
        <f>'Resultaat 8'!B302</f>
        <v>0</v>
      </c>
      <c r="B2229" s="138" t="str">
        <f>IFERROR(VLOOKUP(C2229,Deelnemersoverzicht!$C$16:$G$66,6,0),"")</f>
        <v/>
      </c>
      <c r="C2229" s="138">
        <f>'Resultaat 8'!C302</f>
        <v>0</v>
      </c>
      <c r="D2229" s="247">
        <f>'Resultaat 8'!K302</f>
        <v>0</v>
      </c>
      <c r="E2229" s="248">
        <f>'Resultaat 8'!L302</f>
        <v>0</v>
      </c>
      <c r="F2229" s="138" t="s">
        <v>266</v>
      </c>
      <c r="G2229" s="247">
        <f ca="1">VLOOKUP(C2229,Financiering!$AO$7:$AS$57,5,0)*E2229</f>
        <v>0</v>
      </c>
      <c r="H2229" s="249" t="str">
        <f t="shared" si="34"/>
        <v/>
      </c>
      <c r="I2229" s="136" t="str">
        <f>'Resultaat 8'!$B$2</f>
        <v>Resultaat 8</v>
      </c>
      <c r="J2229" s="138" t="str">
        <f>Deelnemersoverzicht!$C$6</f>
        <v>[wordt door RVO ingevuld]</v>
      </c>
      <c r="K2229" s="259">
        <f>Deelnemersoverzicht!$C$9</f>
        <v>0</v>
      </c>
    </row>
    <row r="2230" spans="1:11" x14ac:dyDescent="0.2">
      <c r="A2230" s="258">
        <f>'Resultaat 8'!B303</f>
        <v>0</v>
      </c>
      <c r="B2230" s="138" t="str">
        <f>IFERROR(VLOOKUP(C2230,Deelnemersoverzicht!$C$16:$G$66,6,0),"")</f>
        <v/>
      </c>
      <c r="C2230" s="138">
        <f>'Resultaat 8'!C303</f>
        <v>0</v>
      </c>
      <c r="D2230" s="247">
        <f>'Resultaat 8'!K303</f>
        <v>0</v>
      </c>
      <c r="E2230" s="248">
        <f>'Resultaat 8'!L303</f>
        <v>0</v>
      </c>
      <c r="F2230" s="138" t="s">
        <v>266</v>
      </c>
      <c r="G2230" s="247">
        <f ca="1">VLOOKUP(C2230,Financiering!$AO$7:$AS$57,5,0)*E2230</f>
        <v>0</v>
      </c>
      <c r="H2230" s="249" t="str">
        <f t="shared" si="34"/>
        <v/>
      </c>
      <c r="I2230" s="136" t="str">
        <f>'Resultaat 8'!$B$2</f>
        <v>Resultaat 8</v>
      </c>
      <c r="J2230" s="138" t="str">
        <f>Deelnemersoverzicht!$C$6</f>
        <v>[wordt door RVO ingevuld]</v>
      </c>
      <c r="K2230" s="259">
        <f>Deelnemersoverzicht!$C$9</f>
        <v>0</v>
      </c>
    </row>
    <row r="2231" spans="1:11" x14ac:dyDescent="0.2">
      <c r="A2231" s="258">
        <f>'Resultaat 8'!B304</f>
        <v>0</v>
      </c>
      <c r="B2231" s="138" t="str">
        <f>IFERROR(VLOOKUP(C2231,Deelnemersoverzicht!$C$16:$G$66,6,0),"")</f>
        <v/>
      </c>
      <c r="C2231" s="138">
        <f>'Resultaat 8'!C304</f>
        <v>0</v>
      </c>
      <c r="D2231" s="247">
        <f>'Resultaat 8'!K304</f>
        <v>0</v>
      </c>
      <c r="E2231" s="248">
        <f>'Resultaat 8'!L304</f>
        <v>0</v>
      </c>
      <c r="F2231" s="138" t="s">
        <v>266</v>
      </c>
      <c r="G2231" s="247">
        <f ca="1">VLOOKUP(C2231,Financiering!$AO$7:$AS$57,5,0)*E2231</f>
        <v>0</v>
      </c>
      <c r="H2231" s="249" t="str">
        <f t="shared" si="34"/>
        <v/>
      </c>
      <c r="I2231" s="136" t="str">
        <f>'Resultaat 8'!$B$2</f>
        <v>Resultaat 8</v>
      </c>
      <c r="J2231" s="138" t="str">
        <f>Deelnemersoverzicht!$C$6</f>
        <v>[wordt door RVO ingevuld]</v>
      </c>
      <c r="K2231" s="259">
        <f>Deelnemersoverzicht!$C$9</f>
        <v>0</v>
      </c>
    </row>
    <row r="2232" spans="1:11" x14ac:dyDescent="0.2">
      <c r="A2232" s="258">
        <f>'Resultaat 8'!B305</f>
        <v>0</v>
      </c>
      <c r="B2232" s="138" t="str">
        <f>IFERROR(VLOOKUP(C2232,Deelnemersoverzicht!$C$16:$G$66,6,0),"")</f>
        <v/>
      </c>
      <c r="C2232" s="138">
        <f>'Resultaat 8'!C305</f>
        <v>0</v>
      </c>
      <c r="D2232" s="247">
        <f>'Resultaat 8'!K305</f>
        <v>0</v>
      </c>
      <c r="E2232" s="248">
        <f>'Resultaat 8'!L305</f>
        <v>0</v>
      </c>
      <c r="F2232" s="138" t="s">
        <v>266</v>
      </c>
      <c r="G2232" s="247">
        <f ca="1">VLOOKUP(C2232,Financiering!$AO$7:$AS$57,5,0)*E2232</f>
        <v>0</v>
      </c>
      <c r="H2232" s="249" t="str">
        <f t="shared" si="34"/>
        <v/>
      </c>
      <c r="I2232" s="136" t="str">
        <f>'Resultaat 8'!$B$2</f>
        <v>Resultaat 8</v>
      </c>
      <c r="J2232" s="138" t="str">
        <f>Deelnemersoverzicht!$C$6</f>
        <v>[wordt door RVO ingevuld]</v>
      </c>
      <c r="K2232" s="259">
        <f>Deelnemersoverzicht!$C$9</f>
        <v>0</v>
      </c>
    </row>
    <row r="2233" spans="1:11" x14ac:dyDescent="0.2">
      <c r="A2233" s="258">
        <f>'Resultaat 8'!B306</f>
        <v>0</v>
      </c>
      <c r="B2233" s="138" t="str">
        <f>IFERROR(VLOOKUP(C2233,Deelnemersoverzicht!$C$16:$G$66,6,0),"")</f>
        <v/>
      </c>
      <c r="C2233" s="138">
        <f>'Resultaat 8'!C306</f>
        <v>0</v>
      </c>
      <c r="D2233" s="247">
        <f>'Resultaat 8'!K306</f>
        <v>0</v>
      </c>
      <c r="E2233" s="248">
        <f>'Resultaat 8'!L306</f>
        <v>0</v>
      </c>
      <c r="F2233" s="138" t="s">
        <v>266</v>
      </c>
      <c r="G2233" s="247">
        <f ca="1">VLOOKUP(C2233,Financiering!$AO$7:$AS$57,5,0)*E2233</f>
        <v>0</v>
      </c>
      <c r="H2233" s="249" t="str">
        <f t="shared" si="34"/>
        <v/>
      </c>
      <c r="I2233" s="136" t="str">
        <f>'Resultaat 8'!$B$2</f>
        <v>Resultaat 8</v>
      </c>
      <c r="J2233" s="138" t="str">
        <f>Deelnemersoverzicht!$C$6</f>
        <v>[wordt door RVO ingevuld]</v>
      </c>
      <c r="K2233" s="259">
        <f>Deelnemersoverzicht!$C$9</f>
        <v>0</v>
      </c>
    </row>
    <row r="2234" spans="1:11" x14ac:dyDescent="0.2">
      <c r="A2234" s="258">
        <f>'Resultaat 8'!B307</f>
        <v>0</v>
      </c>
      <c r="B2234" s="138" t="str">
        <f>IFERROR(VLOOKUP(C2234,Deelnemersoverzicht!$C$16:$G$66,6,0),"")</f>
        <v/>
      </c>
      <c r="C2234" s="138">
        <f>'Resultaat 8'!C307</f>
        <v>0</v>
      </c>
      <c r="D2234" s="247">
        <f>'Resultaat 8'!K307</f>
        <v>0</v>
      </c>
      <c r="E2234" s="248">
        <f>'Resultaat 8'!L307</f>
        <v>0</v>
      </c>
      <c r="F2234" s="138" t="s">
        <v>266</v>
      </c>
      <c r="G2234" s="247">
        <f ca="1">VLOOKUP(C2234,Financiering!$AO$7:$AS$57,5,0)*E2234</f>
        <v>0</v>
      </c>
      <c r="H2234" s="249" t="str">
        <f t="shared" si="34"/>
        <v/>
      </c>
      <c r="I2234" s="136" t="str">
        <f>'Resultaat 8'!$B$2</f>
        <v>Resultaat 8</v>
      </c>
      <c r="J2234" s="138" t="str">
        <f>Deelnemersoverzicht!$C$6</f>
        <v>[wordt door RVO ingevuld]</v>
      </c>
      <c r="K2234" s="259">
        <f>Deelnemersoverzicht!$C$9</f>
        <v>0</v>
      </c>
    </row>
    <row r="2235" spans="1:11" x14ac:dyDescent="0.2">
      <c r="A2235" s="258">
        <f>'Resultaat 8'!B308</f>
        <v>0</v>
      </c>
      <c r="B2235" s="138" t="str">
        <f>IFERROR(VLOOKUP(C2235,Deelnemersoverzicht!$C$16:$G$66,6,0),"")</f>
        <v/>
      </c>
      <c r="C2235" s="138">
        <f>'Resultaat 8'!C308</f>
        <v>0</v>
      </c>
      <c r="D2235" s="247">
        <f>'Resultaat 8'!K308</f>
        <v>0</v>
      </c>
      <c r="E2235" s="248">
        <f>'Resultaat 8'!L308</f>
        <v>0</v>
      </c>
      <c r="F2235" s="138" t="s">
        <v>266</v>
      </c>
      <c r="G2235" s="247">
        <f ca="1">VLOOKUP(C2235,Financiering!$AO$7:$AS$57,5,0)*E2235</f>
        <v>0</v>
      </c>
      <c r="H2235" s="249" t="str">
        <f t="shared" si="34"/>
        <v/>
      </c>
      <c r="I2235" s="136" t="str">
        <f>'Resultaat 8'!$B$2</f>
        <v>Resultaat 8</v>
      </c>
      <c r="J2235" s="138" t="str">
        <f>Deelnemersoverzicht!$C$6</f>
        <v>[wordt door RVO ingevuld]</v>
      </c>
      <c r="K2235" s="259">
        <f>Deelnemersoverzicht!$C$9</f>
        <v>0</v>
      </c>
    </row>
    <row r="2236" spans="1:11" x14ac:dyDescent="0.2">
      <c r="A2236" s="258">
        <f>'Resultaat 8'!B309</f>
        <v>0</v>
      </c>
      <c r="B2236" s="138" t="str">
        <f>IFERROR(VLOOKUP(C2236,Deelnemersoverzicht!$C$16:$G$66,6,0),"")</f>
        <v/>
      </c>
      <c r="C2236" s="138">
        <f>'Resultaat 8'!C309</f>
        <v>0</v>
      </c>
      <c r="D2236" s="247">
        <f>'Resultaat 8'!K309</f>
        <v>0</v>
      </c>
      <c r="E2236" s="248">
        <f>'Resultaat 8'!L309</f>
        <v>0</v>
      </c>
      <c r="F2236" s="138" t="s">
        <v>266</v>
      </c>
      <c r="G2236" s="247">
        <f ca="1">VLOOKUP(C2236,Financiering!$AO$7:$AS$57,5,0)*E2236</f>
        <v>0</v>
      </c>
      <c r="H2236" s="249" t="str">
        <f t="shared" si="34"/>
        <v/>
      </c>
      <c r="I2236" s="136" t="str">
        <f>'Resultaat 8'!$B$2</f>
        <v>Resultaat 8</v>
      </c>
      <c r="J2236" s="138" t="str">
        <f>Deelnemersoverzicht!$C$6</f>
        <v>[wordt door RVO ingevuld]</v>
      </c>
      <c r="K2236" s="259">
        <f>Deelnemersoverzicht!$C$9</f>
        <v>0</v>
      </c>
    </row>
    <row r="2237" spans="1:11" x14ac:dyDescent="0.2">
      <c r="A2237" s="258">
        <f>'Resultaat 8'!B310</f>
        <v>0</v>
      </c>
      <c r="B2237" s="138" t="str">
        <f>IFERROR(VLOOKUP(C2237,Deelnemersoverzicht!$C$16:$G$66,6,0),"")</f>
        <v/>
      </c>
      <c r="C2237" s="138">
        <f>'Resultaat 8'!C310</f>
        <v>0</v>
      </c>
      <c r="D2237" s="247">
        <f>'Resultaat 8'!K310</f>
        <v>0</v>
      </c>
      <c r="E2237" s="248">
        <f>'Resultaat 8'!L310</f>
        <v>0</v>
      </c>
      <c r="F2237" s="138" t="s">
        <v>266</v>
      </c>
      <c r="G2237" s="247">
        <f ca="1">VLOOKUP(C2237,Financiering!$AO$7:$AS$57,5,0)*E2237</f>
        <v>0</v>
      </c>
      <c r="H2237" s="249" t="str">
        <f t="shared" si="34"/>
        <v/>
      </c>
      <c r="I2237" s="136" t="str">
        <f>'Resultaat 8'!$B$2</f>
        <v>Resultaat 8</v>
      </c>
      <c r="J2237" s="138" t="str">
        <f>Deelnemersoverzicht!$C$6</f>
        <v>[wordt door RVO ingevuld]</v>
      </c>
      <c r="K2237" s="259">
        <f>Deelnemersoverzicht!$C$9</f>
        <v>0</v>
      </c>
    </row>
    <row r="2238" spans="1:11" x14ac:dyDescent="0.2">
      <c r="A2238" s="258">
        <f>'Resultaat 8'!B311</f>
        <v>0</v>
      </c>
      <c r="B2238" s="138" t="str">
        <f>IFERROR(VLOOKUP(C2238,Deelnemersoverzicht!$C$16:$G$66,6,0),"")</f>
        <v/>
      </c>
      <c r="C2238" s="138">
        <f>'Resultaat 8'!C311</f>
        <v>0</v>
      </c>
      <c r="D2238" s="247">
        <f>'Resultaat 8'!K311</f>
        <v>0</v>
      </c>
      <c r="E2238" s="248">
        <f>'Resultaat 8'!L311</f>
        <v>0</v>
      </c>
      <c r="F2238" s="138" t="s">
        <v>266</v>
      </c>
      <c r="G2238" s="247">
        <f ca="1">VLOOKUP(C2238,Financiering!$AO$7:$AS$57,5,0)*E2238</f>
        <v>0</v>
      </c>
      <c r="H2238" s="249" t="str">
        <f t="shared" si="34"/>
        <v/>
      </c>
      <c r="I2238" s="136" t="str">
        <f>'Resultaat 8'!$B$2</f>
        <v>Resultaat 8</v>
      </c>
      <c r="J2238" s="138" t="str">
        <f>Deelnemersoverzicht!$C$6</f>
        <v>[wordt door RVO ingevuld]</v>
      </c>
      <c r="K2238" s="259">
        <f>Deelnemersoverzicht!$C$9</f>
        <v>0</v>
      </c>
    </row>
    <row r="2239" spans="1:11" x14ac:dyDescent="0.2">
      <c r="A2239" s="258">
        <f>'Resultaat 8'!B312</f>
        <v>0</v>
      </c>
      <c r="B2239" s="138" t="str">
        <f>IFERROR(VLOOKUP(C2239,Deelnemersoverzicht!$C$16:$G$66,6,0),"")</f>
        <v/>
      </c>
      <c r="C2239" s="138">
        <f>'Resultaat 8'!C312</f>
        <v>0</v>
      </c>
      <c r="D2239" s="247">
        <f>'Resultaat 8'!K312</f>
        <v>0</v>
      </c>
      <c r="E2239" s="248">
        <f>'Resultaat 8'!L312</f>
        <v>0</v>
      </c>
      <c r="F2239" s="138" t="s">
        <v>266</v>
      </c>
      <c r="G2239" s="247">
        <f ca="1">VLOOKUP(C2239,Financiering!$AO$7:$AS$57,5,0)*E2239</f>
        <v>0</v>
      </c>
      <c r="H2239" s="249" t="str">
        <f t="shared" si="34"/>
        <v/>
      </c>
      <c r="I2239" s="136" t="str">
        <f>'Resultaat 8'!$B$2</f>
        <v>Resultaat 8</v>
      </c>
      <c r="J2239" s="138" t="str">
        <f>Deelnemersoverzicht!$C$6</f>
        <v>[wordt door RVO ingevuld]</v>
      </c>
      <c r="K2239" s="259">
        <f>Deelnemersoverzicht!$C$9</f>
        <v>0</v>
      </c>
    </row>
    <row r="2240" spans="1:11" x14ac:dyDescent="0.2">
      <c r="A2240" s="258">
        <f>'Resultaat 8'!B313</f>
        <v>0</v>
      </c>
      <c r="B2240" s="138" t="str">
        <f>IFERROR(VLOOKUP(C2240,Deelnemersoverzicht!$C$16:$G$66,6,0),"")</f>
        <v/>
      </c>
      <c r="C2240" s="138">
        <f>'Resultaat 8'!C313</f>
        <v>0</v>
      </c>
      <c r="D2240" s="247">
        <f>'Resultaat 8'!K313</f>
        <v>0</v>
      </c>
      <c r="E2240" s="248">
        <f>'Resultaat 8'!L313</f>
        <v>0</v>
      </c>
      <c r="F2240" s="138" t="s">
        <v>266</v>
      </c>
      <c r="G2240" s="247">
        <f ca="1">VLOOKUP(C2240,Financiering!$AO$7:$AS$57,5,0)*E2240</f>
        <v>0</v>
      </c>
      <c r="H2240" s="249" t="str">
        <f t="shared" si="34"/>
        <v/>
      </c>
      <c r="I2240" s="136" t="str">
        <f>'Resultaat 8'!$B$2</f>
        <v>Resultaat 8</v>
      </c>
      <c r="J2240" s="138" t="str">
        <f>Deelnemersoverzicht!$C$6</f>
        <v>[wordt door RVO ingevuld]</v>
      </c>
      <c r="K2240" s="259">
        <f>Deelnemersoverzicht!$C$9</f>
        <v>0</v>
      </c>
    </row>
    <row r="2241" spans="1:11" x14ac:dyDescent="0.2">
      <c r="A2241" s="258">
        <f>'Resultaat 8'!B314</f>
        <v>0</v>
      </c>
      <c r="B2241" s="138" t="str">
        <f>IFERROR(VLOOKUP(C2241,Deelnemersoverzicht!$C$16:$G$66,6,0),"")</f>
        <v/>
      </c>
      <c r="C2241" s="138">
        <f>'Resultaat 8'!C314</f>
        <v>0</v>
      </c>
      <c r="D2241" s="247">
        <f>'Resultaat 8'!K314</f>
        <v>0</v>
      </c>
      <c r="E2241" s="248">
        <f>'Resultaat 8'!L314</f>
        <v>0</v>
      </c>
      <c r="F2241" s="138" t="s">
        <v>266</v>
      </c>
      <c r="G2241" s="247">
        <f ca="1">VLOOKUP(C2241,Financiering!$AO$7:$AS$57,5,0)*E2241</f>
        <v>0</v>
      </c>
      <c r="H2241" s="249" t="str">
        <f t="shared" si="34"/>
        <v/>
      </c>
      <c r="I2241" s="136" t="str">
        <f>'Resultaat 8'!$B$2</f>
        <v>Resultaat 8</v>
      </c>
      <c r="J2241" s="138" t="str">
        <f>Deelnemersoverzicht!$C$6</f>
        <v>[wordt door RVO ingevuld]</v>
      </c>
      <c r="K2241" s="259">
        <f>Deelnemersoverzicht!$C$9</f>
        <v>0</v>
      </c>
    </row>
    <row r="2242" spans="1:11" x14ac:dyDescent="0.2">
      <c r="A2242" s="258">
        <f>'Resultaat 9'!B15</f>
        <v>0</v>
      </c>
      <c r="B2242" s="138" t="str">
        <f>IFERROR(VLOOKUP(C2242,Deelnemersoverzicht!$C$16:$G$66,6,0),"")</f>
        <v/>
      </c>
      <c r="C2242" s="138">
        <f>'Resultaat 9'!C15</f>
        <v>0</v>
      </c>
      <c r="D2242" s="247">
        <f>'Resultaat 9'!K15</f>
        <v>0</v>
      </c>
      <c r="E2242" s="248">
        <f>'Resultaat 9'!L15</f>
        <v>0</v>
      </c>
      <c r="F2242" s="138" t="s">
        <v>0</v>
      </c>
      <c r="G2242" s="247">
        <f ca="1">VLOOKUP(C2242,Financiering!$AO$7:$AS$57,5,0)*E2242</f>
        <v>0</v>
      </c>
      <c r="H2242" s="249" t="str">
        <f t="shared" ref="H2242:H2305" si="35">IFERROR((HLOOKUP(D2242,$O$1:$R$52,VLOOKUP(C2242,$M$2:$R$52,2,0)+1,0)*E2242),"")</f>
        <v/>
      </c>
      <c r="I2242" s="136" t="str">
        <f>'Resultaat 9'!$B$2</f>
        <v>Resultaat 9</v>
      </c>
      <c r="J2242" s="138" t="str">
        <f>Deelnemersoverzicht!$C$6</f>
        <v>[wordt door RVO ingevuld]</v>
      </c>
      <c r="K2242" s="259">
        <f>Deelnemersoverzicht!$C$9</f>
        <v>0</v>
      </c>
    </row>
    <row r="2243" spans="1:11" x14ac:dyDescent="0.2">
      <c r="A2243" s="258">
        <f>'Resultaat 9'!B16</f>
        <v>0</v>
      </c>
      <c r="B2243" s="138" t="str">
        <f>IFERROR(VLOOKUP(C2243,Deelnemersoverzicht!$C$16:$G$66,6,0),"")</f>
        <v/>
      </c>
      <c r="C2243" s="138">
        <f>'Resultaat 9'!C16</f>
        <v>0</v>
      </c>
      <c r="D2243" s="247">
        <f>'Resultaat 9'!K16</f>
        <v>0</v>
      </c>
      <c r="E2243" s="248">
        <f>'Resultaat 9'!L16</f>
        <v>0</v>
      </c>
      <c r="F2243" s="138" t="s">
        <v>0</v>
      </c>
      <c r="G2243" s="247">
        <f ca="1">VLOOKUP(C2243,Financiering!$AO$7:$AS$57,5,0)*E2243</f>
        <v>0</v>
      </c>
      <c r="H2243" s="249" t="str">
        <f t="shared" si="35"/>
        <v/>
      </c>
      <c r="I2243" s="136" t="str">
        <f>'Resultaat 9'!$B$2</f>
        <v>Resultaat 9</v>
      </c>
      <c r="J2243" s="138" t="str">
        <f>Deelnemersoverzicht!$C$6</f>
        <v>[wordt door RVO ingevuld]</v>
      </c>
      <c r="K2243" s="259">
        <f>Deelnemersoverzicht!$C$9</f>
        <v>0</v>
      </c>
    </row>
    <row r="2244" spans="1:11" x14ac:dyDescent="0.2">
      <c r="A2244" s="258">
        <f>'Resultaat 9'!B17</f>
        <v>0</v>
      </c>
      <c r="B2244" s="138" t="str">
        <f>IFERROR(VLOOKUP(C2244,Deelnemersoverzicht!$C$16:$G$66,6,0),"")</f>
        <v/>
      </c>
      <c r="C2244" s="138">
        <f>'Resultaat 9'!C17</f>
        <v>0</v>
      </c>
      <c r="D2244" s="247">
        <f>'Resultaat 9'!K17</f>
        <v>0</v>
      </c>
      <c r="E2244" s="248">
        <f>'Resultaat 9'!L17</f>
        <v>0</v>
      </c>
      <c r="F2244" s="138" t="s">
        <v>0</v>
      </c>
      <c r="G2244" s="247">
        <f ca="1">VLOOKUP(C2244,Financiering!$AO$7:$AS$57,5,0)*E2244</f>
        <v>0</v>
      </c>
      <c r="H2244" s="249" t="str">
        <f t="shared" si="35"/>
        <v/>
      </c>
      <c r="I2244" s="136" t="str">
        <f>'Resultaat 9'!$B$2</f>
        <v>Resultaat 9</v>
      </c>
      <c r="J2244" s="138" t="str">
        <f>Deelnemersoverzicht!$C$6</f>
        <v>[wordt door RVO ingevuld]</v>
      </c>
      <c r="K2244" s="259">
        <f>Deelnemersoverzicht!$C$9</f>
        <v>0</v>
      </c>
    </row>
    <row r="2245" spans="1:11" x14ac:dyDescent="0.2">
      <c r="A2245" s="258">
        <f>'Resultaat 9'!B18</f>
        <v>0</v>
      </c>
      <c r="B2245" s="138" t="str">
        <f>IFERROR(VLOOKUP(C2245,Deelnemersoverzicht!$C$16:$G$66,6,0),"")</f>
        <v/>
      </c>
      <c r="C2245" s="138">
        <f>'Resultaat 9'!C18</f>
        <v>0</v>
      </c>
      <c r="D2245" s="247">
        <f>'Resultaat 9'!K18</f>
        <v>0</v>
      </c>
      <c r="E2245" s="248">
        <f>'Resultaat 9'!L18</f>
        <v>0</v>
      </c>
      <c r="F2245" s="138" t="s">
        <v>0</v>
      </c>
      <c r="G2245" s="247">
        <f ca="1">VLOOKUP(C2245,Financiering!$AO$7:$AS$57,5,0)*E2245</f>
        <v>0</v>
      </c>
      <c r="H2245" s="249" t="str">
        <f t="shared" si="35"/>
        <v/>
      </c>
      <c r="I2245" s="136" t="str">
        <f>'Resultaat 9'!$B$2</f>
        <v>Resultaat 9</v>
      </c>
      <c r="J2245" s="138" t="str">
        <f>Deelnemersoverzicht!$C$6</f>
        <v>[wordt door RVO ingevuld]</v>
      </c>
      <c r="K2245" s="259">
        <f>Deelnemersoverzicht!$C$9</f>
        <v>0</v>
      </c>
    </row>
    <row r="2246" spans="1:11" x14ac:dyDescent="0.2">
      <c r="A2246" s="258">
        <f>'Resultaat 9'!B19</f>
        <v>0</v>
      </c>
      <c r="B2246" s="138" t="str">
        <f>IFERROR(VLOOKUP(C2246,Deelnemersoverzicht!$C$16:$G$66,6,0),"")</f>
        <v/>
      </c>
      <c r="C2246" s="138">
        <f>'Resultaat 9'!C19</f>
        <v>0</v>
      </c>
      <c r="D2246" s="247">
        <f>'Resultaat 9'!K19</f>
        <v>0</v>
      </c>
      <c r="E2246" s="248">
        <f>'Resultaat 9'!L19</f>
        <v>0</v>
      </c>
      <c r="F2246" s="138" t="s">
        <v>0</v>
      </c>
      <c r="G2246" s="247">
        <f ca="1">VLOOKUP(C2246,Financiering!$AO$7:$AS$57,5,0)*E2246</f>
        <v>0</v>
      </c>
      <c r="H2246" s="249" t="str">
        <f t="shared" si="35"/>
        <v/>
      </c>
      <c r="I2246" s="136" t="str">
        <f>'Resultaat 9'!$B$2</f>
        <v>Resultaat 9</v>
      </c>
      <c r="J2246" s="138" t="str">
        <f>Deelnemersoverzicht!$C$6</f>
        <v>[wordt door RVO ingevuld]</v>
      </c>
      <c r="K2246" s="259">
        <f>Deelnemersoverzicht!$C$9</f>
        <v>0</v>
      </c>
    </row>
    <row r="2247" spans="1:11" x14ac:dyDescent="0.2">
      <c r="A2247" s="258">
        <f>'Resultaat 9'!B20</f>
        <v>0</v>
      </c>
      <c r="B2247" s="138" t="str">
        <f>IFERROR(VLOOKUP(C2247,Deelnemersoverzicht!$C$16:$G$66,6,0),"")</f>
        <v/>
      </c>
      <c r="C2247" s="138">
        <f>'Resultaat 9'!C20</f>
        <v>0</v>
      </c>
      <c r="D2247" s="247">
        <f>'Resultaat 9'!K20</f>
        <v>0</v>
      </c>
      <c r="E2247" s="248">
        <f>'Resultaat 9'!L20</f>
        <v>0</v>
      </c>
      <c r="F2247" s="138" t="s">
        <v>0</v>
      </c>
      <c r="G2247" s="247">
        <f ca="1">VLOOKUP(C2247,Financiering!$AO$7:$AS$57,5,0)*E2247</f>
        <v>0</v>
      </c>
      <c r="H2247" s="249" t="str">
        <f t="shared" si="35"/>
        <v/>
      </c>
      <c r="I2247" s="136" t="str">
        <f>'Resultaat 9'!$B$2</f>
        <v>Resultaat 9</v>
      </c>
      <c r="J2247" s="138" t="str">
        <f>Deelnemersoverzicht!$C$6</f>
        <v>[wordt door RVO ingevuld]</v>
      </c>
      <c r="K2247" s="259">
        <f>Deelnemersoverzicht!$C$9</f>
        <v>0</v>
      </c>
    </row>
    <row r="2248" spans="1:11" x14ac:dyDescent="0.2">
      <c r="A2248" s="258">
        <f>'Resultaat 9'!B21</f>
        <v>0</v>
      </c>
      <c r="B2248" s="138" t="str">
        <f>IFERROR(VLOOKUP(C2248,Deelnemersoverzicht!$C$16:$G$66,6,0),"")</f>
        <v/>
      </c>
      <c r="C2248" s="138">
        <f>'Resultaat 9'!C21</f>
        <v>0</v>
      </c>
      <c r="D2248" s="247">
        <f>'Resultaat 9'!K21</f>
        <v>0</v>
      </c>
      <c r="E2248" s="248">
        <f>'Resultaat 9'!L21</f>
        <v>0</v>
      </c>
      <c r="F2248" s="138" t="s">
        <v>0</v>
      </c>
      <c r="G2248" s="247">
        <f ca="1">VLOOKUP(C2248,Financiering!$AO$7:$AS$57,5,0)*E2248</f>
        <v>0</v>
      </c>
      <c r="H2248" s="249" t="str">
        <f t="shared" si="35"/>
        <v/>
      </c>
      <c r="I2248" s="136" t="str">
        <f>'Resultaat 9'!$B$2</f>
        <v>Resultaat 9</v>
      </c>
      <c r="J2248" s="138" t="str">
        <f>Deelnemersoverzicht!$C$6</f>
        <v>[wordt door RVO ingevuld]</v>
      </c>
      <c r="K2248" s="259">
        <f>Deelnemersoverzicht!$C$9</f>
        <v>0</v>
      </c>
    </row>
    <row r="2249" spans="1:11" x14ac:dyDescent="0.2">
      <c r="A2249" s="258">
        <f>'Resultaat 9'!B22</f>
        <v>0</v>
      </c>
      <c r="B2249" s="138" t="str">
        <f>IFERROR(VLOOKUP(C2249,Deelnemersoverzicht!$C$16:$G$66,6,0),"")</f>
        <v/>
      </c>
      <c r="C2249" s="138">
        <f>'Resultaat 9'!C22</f>
        <v>0</v>
      </c>
      <c r="D2249" s="247">
        <f>'Resultaat 9'!K22</f>
        <v>0</v>
      </c>
      <c r="E2249" s="248">
        <f>'Resultaat 9'!L22</f>
        <v>0</v>
      </c>
      <c r="F2249" s="138" t="s">
        <v>0</v>
      </c>
      <c r="G2249" s="247">
        <f ca="1">VLOOKUP(C2249,Financiering!$AO$7:$AS$57,5,0)*E2249</f>
        <v>0</v>
      </c>
      <c r="H2249" s="249" t="str">
        <f t="shared" si="35"/>
        <v/>
      </c>
      <c r="I2249" s="136" t="str">
        <f>'Resultaat 9'!$B$2</f>
        <v>Resultaat 9</v>
      </c>
      <c r="J2249" s="138" t="str">
        <f>Deelnemersoverzicht!$C$6</f>
        <v>[wordt door RVO ingevuld]</v>
      </c>
      <c r="K2249" s="259">
        <f>Deelnemersoverzicht!$C$9</f>
        <v>0</v>
      </c>
    </row>
    <row r="2250" spans="1:11" x14ac:dyDescent="0.2">
      <c r="A2250" s="258">
        <f>'Resultaat 9'!B23</f>
        <v>0</v>
      </c>
      <c r="B2250" s="138" t="str">
        <f>IFERROR(VLOOKUP(C2250,Deelnemersoverzicht!$C$16:$G$66,6,0),"")</f>
        <v/>
      </c>
      <c r="C2250" s="138">
        <f>'Resultaat 9'!C23</f>
        <v>0</v>
      </c>
      <c r="D2250" s="247">
        <f>'Resultaat 9'!K23</f>
        <v>0</v>
      </c>
      <c r="E2250" s="248">
        <f>'Resultaat 9'!L23</f>
        <v>0</v>
      </c>
      <c r="F2250" s="138" t="s">
        <v>0</v>
      </c>
      <c r="G2250" s="247">
        <f ca="1">VLOOKUP(C2250,Financiering!$AO$7:$AS$57,5,0)*E2250</f>
        <v>0</v>
      </c>
      <c r="H2250" s="249" t="str">
        <f t="shared" si="35"/>
        <v/>
      </c>
      <c r="I2250" s="136" t="str">
        <f>'Resultaat 9'!$B$2</f>
        <v>Resultaat 9</v>
      </c>
      <c r="J2250" s="138" t="str">
        <f>Deelnemersoverzicht!$C$6</f>
        <v>[wordt door RVO ingevuld]</v>
      </c>
      <c r="K2250" s="259">
        <f>Deelnemersoverzicht!$C$9</f>
        <v>0</v>
      </c>
    </row>
    <row r="2251" spans="1:11" x14ac:dyDescent="0.2">
      <c r="A2251" s="258">
        <f>'Resultaat 9'!B24</f>
        <v>0</v>
      </c>
      <c r="B2251" s="138" t="str">
        <f>IFERROR(VLOOKUP(C2251,Deelnemersoverzicht!$C$16:$G$66,6,0),"")</f>
        <v/>
      </c>
      <c r="C2251" s="138">
        <f>'Resultaat 9'!C24</f>
        <v>0</v>
      </c>
      <c r="D2251" s="247">
        <f>'Resultaat 9'!K24</f>
        <v>0</v>
      </c>
      <c r="E2251" s="248">
        <f>'Resultaat 9'!L24</f>
        <v>0</v>
      </c>
      <c r="F2251" s="138" t="s">
        <v>0</v>
      </c>
      <c r="G2251" s="247">
        <f ca="1">VLOOKUP(C2251,Financiering!$AO$7:$AS$57,5,0)*E2251</f>
        <v>0</v>
      </c>
      <c r="H2251" s="249" t="str">
        <f t="shared" si="35"/>
        <v/>
      </c>
      <c r="I2251" s="136" t="str">
        <f>'Resultaat 9'!$B$2</f>
        <v>Resultaat 9</v>
      </c>
      <c r="J2251" s="138" t="str">
        <f>Deelnemersoverzicht!$C$6</f>
        <v>[wordt door RVO ingevuld]</v>
      </c>
      <c r="K2251" s="259">
        <f>Deelnemersoverzicht!$C$9</f>
        <v>0</v>
      </c>
    </row>
    <row r="2252" spans="1:11" x14ac:dyDescent="0.2">
      <c r="A2252" s="258">
        <f>'Resultaat 9'!B25</f>
        <v>0</v>
      </c>
      <c r="B2252" s="138" t="str">
        <f>IFERROR(VLOOKUP(C2252,Deelnemersoverzicht!$C$16:$G$66,6,0),"")</f>
        <v/>
      </c>
      <c r="C2252" s="138">
        <f>'Resultaat 9'!C25</f>
        <v>0</v>
      </c>
      <c r="D2252" s="247">
        <f>'Resultaat 9'!K25</f>
        <v>0</v>
      </c>
      <c r="E2252" s="248">
        <f>'Resultaat 9'!L25</f>
        <v>0</v>
      </c>
      <c r="F2252" s="138" t="s">
        <v>0</v>
      </c>
      <c r="G2252" s="247">
        <f ca="1">VLOOKUP(C2252,Financiering!$AO$7:$AS$57,5,0)*E2252</f>
        <v>0</v>
      </c>
      <c r="H2252" s="249" t="str">
        <f t="shared" si="35"/>
        <v/>
      </c>
      <c r="I2252" s="136" t="str">
        <f>'Resultaat 9'!$B$2</f>
        <v>Resultaat 9</v>
      </c>
      <c r="J2252" s="138" t="str">
        <f>Deelnemersoverzicht!$C$6</f>
        <v>[wordt door RVO ingevuld]</v>
      </c>
      <c r="K2252" s="259">
        <f>Deelnemersoverzicht!$C$9</f>
        <v>0</v>
      </c>
    </row>
    <row r="2253" spans="1:11" x14ac:dyDescent="0.2">
      <c r="A2253" s="258">
        <f>'Resultaat 9'!B26</f>
        <v>0</v>
      </c>
      <c r="B2253" s="138" t="str">
        <f>IFERROR(VLOOKUP(C2253,Deelnemersoverzicht!$C$16:$G$66,6,0),"")</f>
        <v/>
      </c>
      <c r="C2253" s="138">
        <f>'Resultaat 9'!C26</f>
        <v>0</v>
      </c>
      <c r="D2253" s="247">
        <f>'Resultaat 9'!K26</f>
        <v>0</v>
      </c>
      <c r="E2253" s="248">
        <f>'Resultaat 9'!L26</f>
        <v>0</v>
      </c>
      <c r="F2253" s="138" t="s">
        <v>0</v>
      </c>
      <c r="G2253" s="247">
        <f ca="1">VLOOKUP(C2253,Financiering!$AO$7:$AS$57,5,0)*E2253</f>
        <v>0</v>
      </c>
      <c r="H2253" s="249" t="str">
        <f t="shared" si="35"/>
        <v/>
      </c>
      <c r="I2253" s="136" t="str">
        <f>'Resultaat 9'!$B$2</f>
        <v>Resultaat 9</v>
      </c>
      <c r="J2253" s="138" t="str">
        <f>Deelnemersoverzicht!$C$6</f>
        <v>[wordt door RVO ingevuld]</v>
      </c>
      <c r="K2253" s="259">
        <f>Deelnemersoverzicht!$C$9</f>
        <v>0</v>
      </c>
    </row>
    <row r="2254" spans="1:11" x14ac:dyDescent="0.2">
      <c r="A2254" s="258">
        <f>'Resultaat 9'!B27</f>
        <v>0</v>
      </c>
      <c r="B2254" s="138" t="str">
        <f>IFERROR(VLOOKUP(C2254,Deelnemersoverzicht!$C$16:$G$66,6,0),"")</f>
        <v/>
      </c>
      <c r="C2254" s="138">
        <f>'Resultaat 9'!C27</f>
        <v>0</v>
      </c>
      <c r="D2254" s="247">
        <f>'Resultaat 9'!K27</f>
        <v>0</v>
      </c>
      <c r="E2254" s="248">
        <f>'Resultaat 9'!L27</f>
        <v>0</v>
      </c>
      <c r="F2254" s="138" t="s">
        <v>0</v>
      </c>
      <c r="G2254" s="247">
        <f ca="1">VLOOKUP(C2254,Financiering!$AO$7:$AS$57,5,0)*E2254</f>
        <v>0</v>
      </c>
      <c r="H2254" s="249" t="str">
        <f t="shared" si="35"/>
        <v/>
      </c>
      <c r="I2254" s="136" t="str">
        <f>'Resultaat 9'!$B$2</f>
        <v>Resultaat 9</v>
      </c>
      <c r="J2254" s="138" t="str">
        <f>Deelnemersoverzicht!$C$6</f>
        <v>[wordt door RVO ingevuld]</v>
      </c>
      <c r="K2254" s="259">
        <f>Deelnemersoverzicht!$C$9</f>
        <v>0</v>
      </c>
    </row>
    <row r="2255" spans="1:11" x14ac:dyDescent="0.2">
      <c r="A2255" s="258">
        <f>'Resultaat 9'!B28</f>
        <v>0</v>
      </c>
      <c r="B2255" s="138" t="str">
        <f>IFERROR(VLOOKUP(C2255,Deelnemersoverzicht!$C$16:$G$66,6,0),"")</f>
        <v/>
      </c>
      <c r="C2255" s="138">
        <f>'Resultaat 9'!C28</f>
        <v>0</v>
      </c>
      <c r="D2255" s="247">
        <f>'Resultaat 9'!K28</f>
        <v>0</v>
      </c>
      <c r="E2255" s="248">
        <f>'Resultaat 9'!L28</f>
        <v>0</v>
      </c>
      <c r="F2255" s="138" t="s">
        <v>0</v>
      </c>
      <c r="G2255" s="247">
        <f ca="1">VLOOKUP(C2255,Financiering!$AO$7:$AS$57,5,0)*E2255</f>
        <v>0</v>
      </c>
      <c r="H2255" s="249" t="str">
        <f t="shared" si="35"/>
        <v/>
      </c>
      <c r="I2255" s="136" t="str">
        <f>'Resultaat 9'!$B$2</f>
        <v>Resultaat 9</v>
      </c>
      <c r="J2255" s="138" t="str">
        <f>Deelnemersoverzicht!$C$6</f>
        <v>[wordt door RVO ingevuld]</v>
      </c>
      <c r="K2255" s="259">
        <f>Deelnemersoverzicht!$C$9</f>
        <v>0</v>
      </c>
    </row>
    <row r="2256" spans="1:11" x14ac:dyDescent="0.2">
      <c r="A2256" s="258">
        <f>'Resultaat 9'!B29</f>
        <v>0</v>
      </c>
      <c r="B2256" s="138" t="str">
        <f>IFERROR(VLOOKUP(C2256,Deelnemersoverzicht!$C$16:$G$66,6,0),"")</f>
        <v/>
      </c>
      <c r="C2256" s="138">
        <f>'Resultaat 9'!C29</f>
        <v>0</v>
      </c>
      <c r="D2256" s="247">
        <f>'Resultaat 9'!K29</f>
        <v>0</v>
      </c>
      <c r="E2256" s="248">
        <f>'Resultaat 9'!L29</f>
        <v>0</v>
      </c>
      <c r="F2256" s="138" t="s">
        <v>0</v>
      </c>
      <c r="G2256" s="247">
        <f ca="1">VLOOKUP(C2256,Financiering!$AO$7:$AS$57,5,0)*E2256</f>
        <v>0</v>
      </c>
      <c r="H2256" s="249" t="str">
        <f t="shared" si="35"/>
        <v/>
      </c>
      <c r="I2256" s="136" t="str">
        <f>'Resultaat 9'!$B$2</f>
        <v>Resultaat 9</v>
      </c>
      <c r="J2256" s="138" t="str">
        <f>Deelnemersoverzicht!$C$6</f>
        <v>[wordt door RVO ingevuld]</v>
      </c>
      <c r="K2256" s="259">
        <f>Deelnemersoverzicht!$C$9</f>
        <v>0</v>
      </c>
    </row>
    <row r="2257" spans="1:11" x14ac:dyDescent="0.2">
      <c r="A2257" s="258">
        <f>'Resultaat 9'!B30</f>
        <v>0</v>
      </c>
      <c r="B2257" s="138" t="str">
        <f>IFERROR(VLOOKUP(C2257,Deelnemersoverzicht!$C$16:$G$66,6,0),"")</f>
        <v/>
      </c>
      <c r="C2257" s="138">
        <f>'Resultaat 9'!C30</f>
        <v>0</v>
      </c>
      <c r="D2257" s="247">
        <f>'Resultaat 9'!K30</f>
        <v>0</v>
      </c>
      <c r="E2257" s="248">
        <f>'Resultaat 9'!L30</f>
        <v>0</v>
      </c>
      <c r="F2257" s="138" t="s">
        <v>0</v>
      </c>
      <c r="G2257" s="247">
        <f ca="1">VLOOKUP(C2257,Financiering!$AO$7:$AS$57,5,0)*E2257</f>
        <v>0</v>
      </c>
      <c r="H2257" s="249" t="str">
        <f t="shared" si="35"/>
        <v/>
      </c>
      <c r="I2257" s="136" t="str">
        <f>'Resultaat 9'!$B$2</f>
        <v>Resultaat 9</v>
      </c>
      <c r="J2257" s="138" t="str">
        <f>Deelnemersoverzicht!$C$6</f>
        <v>[wordt door RVO ingevuld]</v>
      </c>
      <c r="K2257" s="259">
        <f>Deelnemersoverzicht!$C$9</f>
        <v>0</v>
      </c>
    </row>
    <row r="2258" spans="1:11" x14ac:dyDescent="0.2">
      <c r="A2258" s="258">
        <f>'Resultaat 9'!B31</f>
        <v>0</v>
      </c>
      <c r="B2258" s="138" t="str">
        <f>IFERROR(VLOOKUP(C2258,Deelnemersoverzicht!$C$16:$G$66,6,0),"")</f>
        <v/>
      </c>
      <c r="C2258" s="138">
        <f>'Resultaat 9'!C31</f>
        <v>0</v>
      </c>
      <c r="D2258" s="247">
        <f>'Resultaat 9'!K31</f>
        <v>0</v>
      </c>
      <c r="E2258" s="248">
        <f>'Resultaat 9'!L31</f>
        <v>0</v>
      </c>
      <c r="F2258" s="138" t="s">
        <v>0</v>
      </c>
      <c r="G2258" s="247">
        <f ca="1">VLOOKUP(C2258,Financiering!$AO$7:$AS$57,5,0)*E2258</f>
        <v>0</v>
      </c>
      <c r="H2258" s="249" t="str">
        <f t="shared" si="35"/>
        <v/>
      </c>
      <c r="I2258" s="136" t="str">
        <f>'Resultaat 9'!$B$2</f>
        <v>Resultaat 9</v>
      </c>
      <c r="J2258" s="138" t="str">
        <f>Deelnemersoverzicht!$C$6</f>
        <v>[wordt door RVO ingevuld]</v>
      </c>
      <c r="K2258" s="259">
        <f>Deelnemersoverzicht!$C$9</f>
        <v>0</v>
      </c>
    </row>
    <row r="2259" spans="1:11" x14ac:dyDescent="0.2">
      <c r="A2259" s="258">
        <f>'Resultaat 9'!B32</f>
        <v>0</v>
      </c>
      <c r="B2259" s="138" t="str">
        <f>IFERROR(VLOOKUP(C2259,Deelnemersoverzicht!$C$16:$G$66,6,0),"")</f>
        <v/>
      </c>
      <c r="C2259" s="138">
        <f>'Resultaat 9'!C32</f>
        <v>0</v>
      </c>
      <c r="D2259" s="247">
        <f>'Resultaat 9'!K32</f>
        <v>0</v>
      </c>
      <c r="E2259" s="248">
        <f>'Resultaat 9'!L32</f>
        <v>0</v>
      </c>
      <c r="F2259" s="138" t="s">
        <v>0</v>
      </c>
      <c r="G2259" s="247">
        <f ca="1">VLOOKUP(C2259,Financiering!$AO$7:$AS$57,5,0)*E2259</f>
        <v>0</v>
      </c>
      <c r="H2259" s="249" t="str">
        <f t="shared" si="35"/>
        <v/>
      </c>
      <c r="I2259" s="136" t="str">
        <f>'Resultaat 9'!$B$2</f>
        <v>Resultaat 9</v>
      </c>
      <c r="J2259" s="138" t="str">
        <f>Deelnemersoverzicht!$C$6</f>
        <v>[wordt door RVO ingevuld]</v>
      </c>
      <c r="K2259" s="259">
        <f>Deelnemersoverzicht!$C$9</f>
        <v>0</v>
      </c>
    </row>
    <row r="2260" spans="1:11" x14ac:dyDescent="0.2">
      <c r="A2260" s="258">
        <f>'Resultaat 9'!B33</f>
        <v>0</v>
      </c>
      <c r="B2260" s="138" t="str">
        <f>IFERROR(VLOOKUP(C2260,Deelnemersoverzicht!$C$16:$G$66,6,0),"")</f>
        <v/>
      </c>
      <c r="C2260" s="138">
        <f>'Resultaat 9'!C33</f>
        <v>0</v>
      </c>
      <c r="D2260" s="247">
        <f>'Resultaat 9'!K33</f>
        <v>0</v>
      </c>
      <c r="E2260" s="248">
        <f>'Resultaat 9'!L33</f>
        <v>0</v>
      </c>
      <c r="F2260" s="138" t="s">
        <v>0</v>
      </c>
      <c r="G2260" s="247">
        <f ca="1">VLOOKUP(C2260,Financiering!$AO$7:$AS$57,5,0)*E2260</f>
        <v>0</v>
      </c>
      <c r="H2260" s="249" t="str">
        <f t="shared" si="35"/>
        <v/>
      </c>
      <c r="I2260" s="136" t="str">
        <f>'Resultaat 9'!$B$2</f>
        <v>Resultaat 9</v>
      </c>
      <c r="J2260" s="138" t="str">
        <f>Deelnemersoverzicht!$C$6</f>
        <v>[wordt door RVO ingevuld]</v>
      </c>
      <c r="K2260" s="259">
        <f>Deelnemersoverzicht!$C$9</f>
        <v>0</v>
      </c>
    </row>
    <row r="2261" spans="1:11" x14ac:dyDescent="0.2">
      <c r="A2261" s="258">
        <f>'Resultaat 9'!B34</f>
        <v>0</v>
      </c>
      <c r="B2261" s="138" t="str">
        <f>IFERROR(VLOOKUP(C2261,Deelnemersoverzicht!$C$16:$G$66,6,0),"")</f>
        <v/>
      </c>
      <c r="C2261" s="138">
        <f>'Resultaat 9'!C34</f>
        <v>0</v>
      </c>
      <c r="D2261" s="247">
        <f>'Resultaat 9'!K34</f>
        <v>0</v>
      </c>
      <c r="E2261" s="248">
        <f>'Resultaat 9'!L34</f>
        <v>0</v>
      </c>
      <c r="F2261" s="138" t="s">
        <v>0</v>
      </c>
      <c r="G2261" s="247">
        <f ca="1">VLOOKUP(C2261,Financiering!$AO$7:$AS$57,5,0)*E2261</f>
        <v>0</v>
      </c>
      <c r="H2261" s="249" t="str">
        <f t="shared" si="35"/>
        <v/>
      </c>
      <c r="I2261" s="136" t="str">
        <f>'Resultaat 9'!$B$2</f>
        <v>Resultaat 9</v>
      </c>
      <c r="J2261" s="138" t="str">
        <f>Deelnemersoverzicht!$C$6</f>
        <v>[wordt door RVO ingevuld]</v>
      </c>
      <c r="K2261" s="259">
        <f>Deelnemersoverzicht!$C$9</f>
        <v>0</v>
      </c>
    </row>
    <row r="2262" spans="1:11" x14ac:dyDescent="0.2">
      <c r="A2262" s="258">
        <f>'Resultaat 9'!B35</f>
        <v>0</v>
      </c>
      <c r="B2262" s="138" t="str">
        <f>IFERROR(VLOOKUP(C2262,Deelnemersoverzicht!$C$16:$G$66,6,0),"")</f>
        <v/>
      </c>
      <c r="C2262" s="138">
        <f>'Resultaat 9'!C35</f>
        <v>0</v>
      </c>
      <c r="D2262" s="247">
        <f>'Resultaat 9'!K35</f>
        <v>0</v>
      </c>
      <c r="E2262" s="248">
        <f>'Resultaat 9'!L35</f>
        <v>0</v>
      </c>
      <c r="F2262" s="138" t="s">
        <v>0</v>
      </c>
      <c r="G2262" s="247">
        <f ca="1">VLOOKUP(C2262,Financiering!$AO$7:$AS$57,5,0)*E2262</f>
        <v>0</v>
      </c>
      <c r="H2262" s="249" t="str">
        <f t="shared" si="35"/>
        <v/>
      </c>
      <c r="I2262" s="136" t="str">
        <f>'Resultaat 9'!$B$2</f>
        <v>Resultaat 9</v>
      </c>
      <c r="J2262" s="138" t="str">
        <f>Deelnemersoverzicht!$C$6</f>
        <v>[wordt door RVO ingevuld]</v>
      </c>
      <c r="K2262" s="259">
        <f>Deelnemersoverzicht!$C$9</f>
        <v>0</v>
      </c>
    </row>
    <row r="2263" spans="1:11" x14ac:dyDescent="0.2">
      <c r="A2263" s="258">
        <f>'Resultaat 9'!B36</f>
        <v>0</v>
      </c>
      <c r="B2263" s="138" t="str">
        <f>IFERROR(VLOOKUP(C2263,Deelnemersoverzicht!$C$16:$G$66,6,0),"")</f>
        <v/>
      </c>
      <c r="C2263" s="138">
        <f>'Resultaat 9'!C36</f>
        <v>0</v>
      </c>
      <c r="D2263" s="247">
        <f>'Resultaat 9'!K36</f>
        <v>0</v>
      </c>
      <c r="E2263" s="248">
        <f>'Resultaat 9'!L36</f>
        <v>0</v>
      </c>
      <c r="F2263" s="138" t="s">
        <v>0</v>
      </c>
      <c r="G2263" s="247">
        <f ca="1">VLOOKUP(C2263,Financiering!$AO$7:$AS$57,5,0)*E2263</f>
        <v>0</v>
      </c>
      <c r="H2263" s="249" t="str">
        <f t="shared" si="35"/>
        <v/>
      </c>
      <c r="I2263" s="136" t="str">
        <f>'Resultaat 9'!$B$2</f>
        <v>Resultaat 9</v>
      </c>
      <c r="J2263" s="138" t="str">
        <f>Deelnemersoverzicht!$C$6</f>
        <v>[wordt door RVO ingevuld]</v>
      </c>
      <c r="K2263" s="259">
        <f>Deelnemersoverzicht!$C$9</f>
        <v>0</v>
      </c>
    </row>
    <row r="2264" spans="1:11" x14ac:dyDescent="0.2">
      <c r="A2264" s="258">
        <f>'Resultaat 9'!B37</f>
        <v>0</v>
      </c>
      <c r="B2264" s="138" t="str">
        <f>IFERROR(VLOOKUP(C2264,Deelnemersoverzicht!$C$16:$G$66,6,0),"")</f>
        <v/>
      </c>
      <c r="C2264" s="138">
        <f>'Resultaat 9'!C37</f>
        <v>0</v>
      </c>
      <c r="D2264" s="247">
        <f>'Resultaat 9'!K37</f>
        <v>0</v>
      </c>
      <c r="E2264" s="248">
        <f>'Resultaat 9'!L37</f>
        <v>0</v>
      </c>
      <c r="F2264" s="138" t="s">
        <v>0</v>
      </c>
      <c r="G2264" s="247">
        <f ca="1">VLOOKUP(C2264,Financiering!$AO$7:$AS$57,5,0)*E2264</f>
        <v>0</v>
      </c>
      <c r="H2264" s="249" t="str">
        <f t="shared" si="35"/>
        <v/>
      </c>
      <c r="I2264" s="136" t="str">
        <f>'Resultaat 9'!$B$2</f>
        <v>Resultaat 9</v>
      </c>
      <c r="J2264" s="138" t="str">
        <f>Deelnemersoverzicht!$C$6</f>
        <v>[wordt door RVO ingevuld]</v>
      </c>
      <c r="K2264" s="259">
        <f>Deelnemersoverzicht!$C$9</f>
        <v>0</v>
      </c>
    </row>
    <row r="2265" spans="1:11" x14ac:dyDescent="0.2">
      <c r="A2265" s="258">
        <f>'Resultaat 9'!B38</f>
        <v>0</v>
      </c>
      <c r="B2265" s="138" t="str">
        <f>IFERROR(VLOOKUP(C2265,Deelnemersoverzicht!$C$16:$G$66,6,0),"")</f>
        <v/>
      </c>
      <c r="C2265" s="138">
        <f>'Resultaat 9'!C38</f>
        <v>0</v>
      </c>
      <c r="D2265" s="247">
        <f>'Resultaat 9'!K38</f>
        <v>0</v>
      </c>
      <c r="E2265" s="248">
        <f>'Resultaat 9'!L38</f>
        <v>0</v>
      </c>
      <c r="F2265" s="138" t="s">
        <v>0</v>
      </c>
      <c r="G2265" s="247">
        <f ca="1">VLOOKUP(C2265,Financiering!$AO$7:$AS$57,5,0)*E2265</f>
        <v>0</v>
      </c>
      <c r="H2265" s="249" t="str">
        <f t="shared" si="35"/>
        <v/>
      </c>
      <c r="I2265" s="136" t="str">
        <f>'Resultaat 9'!$B$2</f>
        <v>Resultaat 9</v>
      </c>
      <c r="J2265" s="138" t="str">
        <f>Deelnemersoverzicht!$C$6</f>
        <v>[wordt door RVO ingevuld]</v>
      </c>
      <c r="K2265" s="259">
        <f>Deelnemersoverzicht!$C$9</f>
        <v>0</v>
      </c>
    </row>
    <row r="2266" spans="1:11" x14ac:dyDescent="0.2">
      <c r="A2266" s="258">
        <f>'Resultaat 9'!B39</f>
        <v>0</v>
      </c>
      <c r="B2266" s="138" t="str">
        <f>IFERROR(VLOOKUP(C2266,Deelnemersoverzicht!$C$16:$G$66,6,0),"")</f>
        <v/>
      </c>
      <c r="C2266" s="138">
        <f>'Resultaat 9'!C39</f>
        <v>0</v>
      </c>
      <c r="D2266" s="247">
        <f>'Resultaat 9'!K39</f>
        <v>0</v>
      </c>
      <c r="E2266" s="248">
        <f>'Resultaat 9'!L39</f>
        <v>0</v>
      </c>
      <c r="F2266" s="138" t="s">
        <v>0</v>
      </c>
      <c r="G2266" s="247">
        <f ca="1">VLOOKUP(C2266,Financiering!$AO$7:$AS$57,5,0)*E2266</f>
        <v>0</v>
      </c>
      <c r="H2266" s="249" t="str">
        <f t="shared" si="35"/>
        <v/>
      </c>
      <c r="I2266" s="136" t="str">
        <f>'Resultaat 9'!$B$2</f>
        <v>Resultaat 9</v>
      </c>
      <c r="J2266" s="138" t="str">
        <f>Deelnemersoverzicht!$C$6</f>
        <v>[wordt door RVO ingevuld]</v>
      </c>
      <c r="K2266" s="259">
        <f>Deelnemersoverzicht!$C$9</f>
        <v>0</v>
      </c>
    </row>
    <row r="2267" spans="1:11" x14ac:dyDescent="0.2">
      <c r="A2267" s="258">
        <f>'Resultaat 9'!B40</f>
        <v>0</v>
      </c>
      <c r="B2267" s="138" t="str">
        <f>IFERROR(VLOOKUP(C2267,Deelnemersoverzicht!$C$16:$G$66,6,0),"")</f>
        <v/>
      </c>
      <c r="C2267" s="138">
        <f>'Resultaat 9'!C40</f>
        <v>0</v>
      </c>
      <c r="D2267" s="247">
        <f>'Resultaat 9'!K40</f>
        <v>0</v>
      </c>
      <c r="E2267" s="248">
        <f>'Resultaat 9'!L40</f>
        <v>0</v>
      </c>
      <c r="F2267" s="138" t="s">
        <v>0</v>
      </c>
      <c r="G2267" s="247">
        <f ca="1">VLOOKUP(C2267,Financiering!$AO$7:$AS$57,5,0)*E2267</f>
        <v>0</v>
      </c>
      <c r="H2267" s="249" t="str">
        <f t="shared" si="35"/>
        <v/>
      </c>
      <c r="I2267" s="136" t="str">
        <f>'Resultaat 9'!$B$2</f>
        <v>Resultaat 9</v>
      </c>
      <c r="J2267" s="138" t="str">
        <f>Deelnemersoverzicht!$C$6</f>
        <v>[wordt door RVO ingevuld]</v>
      </c>
      <c r="K2267" s="259">
        <f>Deelnemersoverzicht!$C$9</f>
        <v>0</v>
      </c>
    </row>
    <row r="2268" spans="1:11" x14ac:dyDescent="0.2">
      <c r="A2268" s="258">
        <f>'Resultaat 9'!B41</f>
        <v>0</v>
      </c>
      <c r="B2268" s="138" t="str">
        <f>IFERROR(VLOOKUP(C2268,Deelnemersoverzicht!$C$16:$G$66,6,0),"")</f>
        <v/>
      </c>
      <c r="C2268" s="138">
        <f>'Resultaat 9'!C41</f>
        <v>0</v>
      </c>
      <c r="D2268" s="247">
        <f>'Resultaat 9'!K41</f>
        <v>0</v>
      </c>
      <c r="E2268" s="248">
        <f>'Resultaat 9'!L41</f>
        <v>0</v>
      </c>
      <c r="F2268" s="138" t="s">
        <v>0</v>
      </c>
      <c r="G2268" s="247">
        <f ca="1">VLOOKUP(C2268,Financiering!$AO$7:$AS$57,5,0)*E2268</f>
        <v>0</v>
      </c>
      <c r="H2268" s="249" t="str">
        <f t="shared" si="35"/>
        <v/>
      </c>
      <c r="I2268" s="136" t="str">
        <f>'Resultaat 9'!$B$2</f>
        <v>Resultaat 9</v>
      </c>
      <c r="J2268" s="138" t="str">
        <f>Deelnemersoverzicht!$C$6</f>
        <v>[wordt door RVO ingevuld]</v>
      </c>
      <c r="K2268" s="259">
        <f>Deelnemersoverzicht!$C$9</f>
        <v>0</v>
      </c>
    </row>
    <row r="2269" spans="1:11" x14ac:dyDescent="0.2">
      <c r="A2269" s="258">
        <f>'Resultaat 9'!B42</f>
        <v>0</v>
      </c>
      <c r="B2269" s="138" t="str">
        <f>IFERROR(VLOOKUP(C2269,Deelnemersoverzicht!$C$16:$G$66,6,0),"")</f>
        <v/>
      </c>
      <c r="C2269" s="138">
        <f>'Resultaat 9'!C42</f>
        <v>0</v>
      </c>
      <c r="D2269" s="247">
        <f>'Resultaat 9'!K42</f>
        <v>0</v>
      </c>
      <c r="E2269" s="248">
        <f>'Resultaat 9'!L42</f>
        <v>0</v>
      </c>
      <c r="F2269" s="138" t="s">
        <v>0</v>
      </c>
      <c r="G2269" s="247">
        <f ca="1">VLOOKUP(C2269,Financiering!$AO$7:$AS$57,5,0)*E2269</f>
        <v>0</v>
      </c>
      <c r="H2269" s="249" t="str">
        <f t="shared" si="35"/>
        <v/>
      </c>
      <c r="I2269" s="136" t="str">
        <f>'Resultaat 9'!$B$2</f>
        <v>Resultaat 9</v>
      </c>
      <c r="J2269" s="138" t="str">
        <f>Deelnemersoverzicht!$C$6</f>
        <v>[wordt door RVO ingevuld]</v>
      </c>
      <c r="K2269" s="259">
        <f>Deelnemersoverzicht!$C$9</f>
        <v>0</v>
      </c>
    </row>
    <row r="2270" spans="1:11" x14ac:dyDescent="0.2">
      <c r="A2270" s="258">
        <f>'Resultaat 9'!B43</f>
        <v>0</v>
      </c>
      <c r="B2270" s="138" t="str">
        <f>IFERROR(VLOOKUP(C2270,Deelnemersoverzicht!$C$16:$G$66,6,0),"")</f>
        <v/>
      </c>
      <c r="C2270" s="138">
        <f>'Resultaat 9'!C43</f>
        <v>0</v>
      </c>
      <c r="D2270" s="247">
        <f>'Resultaat 9'!K43</f>
        <v>0</v>
      </c>
      <c r="E2270" s="248">
        <f>'Resultaat 9'!L43</f>
        <v>0</v>
      </c>
      <c r="F2270" s="138" t="s">
        <v>0</v>
      </c>
      <c r="G2270" s="247">
        <f ca="1">VLOOKUP(C2270,Financiering!$AO$7:$AS$57,5,0)*E2270</f>
        <v>0</v>
      </c>
      <c r="H2270" s="249" t="str">
        <f t="shared" si="35"/>
        <v/>
      </c>
      <c r="I2270" s="136" t="str">
        <f>'Resultaat 9'!$B$2</f>
        <v>Resultaat 9</v>
      </c>
      <c r="J2270" s="138" t="str">
        <f>Deelnemersoverzicht!$C$6</f>
        <v>[wordt door RVO ingevuld]</v>
      </c>
      <c r="K2270" s="259">
        <f>Deelnemersoverzicht!$C$9</f>
        <v>0</v>
      </c>
    </row>
    <row r="2271" spans="1:11" x14ac:dyDescent="0.2">
      <c r="A2271" s="258">
        <f>'Resultaat 9'!B44</f>
        <v>0</v>
      </c>
      <c r="B2271" s="138" t="str">
        <f>IFERROR(VLOOKUP(C2271,Deelnemersoverzicht!$C$16:$G$66,6,0),"")</f>
        <v/>
      </c>
      <c r="C2271" s="138">
        <f>'Resultaat 9'!C44</f>
        <v>0</v>
      </c>
      <c r="D2271" s="247">
        <f>'Resultaat 9'!K44</f>
        <v>0</v>
      </c>
      <c r="E2271" s="248">
        <f>'Resultaat 9'!L44</f>
        <v>0</v>
      </c>
      <c r="F2271" s="138" t="s">
        <v>0</v>
      </c>
      <c r="G2271" s="247">
        <f ca="1">VLOOKUP(C2271,Financiering!$AO$7:$AS$57,5,0)*E2271</f>
        <v>0</v>
      </c>
      <c r="H2271" s="249" t="str">
        <f t="shared" si="35"/>
        <v/>
      </c>
      <c r="I2271" s="136" t="str">
        <f>'Resultaat 9'!$B$2</f>
        <v>Resultaat 9</v>
      </c>
      <c r="J2271" s="138" t="str">
        <f>Deelnemersoverzicht!$C$6</f>
        <v>[wordt door RVO ingevuld]</v>
      </c>
      <c r="K2271" s="259">
        <f>Deelnemersoverzicht!$C$9</f>
        <v>0</v>
      </c>
    </row>
    <row r="2272" spans="1:11" x14ac:dyDescent="0.2">
      <c r="A2272" s="258">
        <f>'Resultaat 9'!B45</f>
        <v>0</v>
      </c>
      <c r="B2272" s="138" t="str">
        <f>IFERROR(VLOOKUP(C2272,Deelnemersoverzicht!$C$16:$G$66,6,0),"")</f>
        <v/>
      </c>
      <c r="C2272" s="138">
        <f>'Resultaat 9'!C45</f>
        <v>0</v>
      </c>
      <c r="D2272" s="247">
        <f>'Resultaat 9'!K45</f>
        <v>0</v>
      </c>
      <c r="E2272" s="248">
        <f>'Resultaat 9'!L45</f>
        <v>0</v>
      </c>
      <c r="F2272" s="138" t="s">
        <v>0</v>
      </c>
      <c r="G2272" s="247">
        <f ca="1">VLOOKUP(C2272,Financiering!$AO$7:$AS$57,5,0)*E2272</f>
        <v>0</v>
      </c>
      <c r="H2272" s="249" t="str">
        <f t="shared" si="35"/>
        <v/>
      </c>
      <c r="I2272" s="136" t="str">
        <f>'Resultaat 9'!$B$2</f>
        <v>Resultaat 9</v>
      </c>
      <c r="J2272" s="138" t="str">
        <f>Deelnemersoverzicht!$C$6</f>
        <v>[wordt door RVO ingevuld]</v>
      </c>
      <c r="K2272" s="259">
        <f>Deelnemersoverzicht!$C$9</f>
        <v>0</v>
      </c>
    </row>
    <row r="2273" spans="1:11" x14ac:dyDescent="0.2">
      <c r="A2273" s="258">
        <f>'Resultaat 9'!B46</f>
        <v>0</v>
      </c>
      <c r="B2273" s="138" t="str">
        <f>IFERROR(VLOOKUP(C2273,Deelnemersoverzicht!$C$16:$G$66,6,0),"")</f>
        <v/>
      </c>
      <c r="C2273" s="138">
        <f>'Resultaat 9'!C46</f>
        <v>0</v>
      </c>
      <c r="D2273" s="247">
        <f>'Resultaat 9'!K46</f>
        <v>0</v>
      </c>
      <c r="E2273" s="248">
        <f>'Resultaat 9'!L46</f>
        <v>0</v>
      </c>
      <c r="F2273" s="138" t="s">
        <v>0</v>
      </c>
      <c r="G2273" s="247">
        <f ca="1">VLOOKUP(C2273,Financiering!$AO$7:$AS$57,5,0)*E2273</f>
        <v>0</v>
      </c>
      <c r="H2273" s="249" t="str">
        <f t="shared" si="35"/>
        <v/>
      </c>
      <c r="I2273" s="136" t="str">
        <f>'Resultaat 9'!$B$2</f>
        <v>Resultaat 9</v>
      </c>
      <c r="J2273" s="138" t="str">
        <f>Deelnemersoverzicht!$C$6</f>
        <v>[wordt door RVO ingevuld]</v>
      </c>
      <c r="K2273" s="259">
        <f>Deelnemersoverzicht!$C$9</f>
        <v>0</v>
      </c>
    </row>
    <row r="2274" spans="1:11" x14ac:dyDescent="0.2">
      <c r="A2274" s="258">
        <f>'Resultaat 9'!B47</f>
        <v>0</v>
      </c>
      <c r="B2274" s="138" t="str">
        <f>IFERROR(VLOOKUP(C2274,Deelnemersoverzicht!$C$16:$G$66,6,0),"")</f>
        <v/>
      </c>
      <c r="C2274" s="138">
        <f>'Resultaat 9'!C47</f>
        <v>0</v>
      </c>
      <c r="D2274" s="247">
        <f>'Resultaat 9'!K47</f>
        <v>0</v>
      </c>
      <c r="E2274" s="248">
        <f>'Resultaat 9'!L47</f>
        <v>0</v>
      </c>
      <c r="F2274" s="138" t="s">
        <v>0</v>
      </c>
      <c r="G2274" s="247">
        <f ca="1">VLOOKUP(C2274,Financiering!$AO$7:$AS$57,5,0)*E2274</f>
        <v>0</v>
      </c>
      <c r="H2274" s="249" t="str">
        <f t="shared" si="35"/>
        <v/>
      </c>
      <c r="I2274" s="136" t="str">
        <f>'Resultaat 9'!$B$2</f>
        <v>Resultaat 9</v>
      </c>
      <c r="J2274" s="138" t="str">
        <f>Deelnemersoverzicht!$C$6</f>
        <v>[wordt door RVO ingevuld]</v>
      </c>
      <c r="K2274" s="259">
        <f>Deelnemersoverzicht!$C$9</f>
        <v>0</v>
      </c>
    </row>
    <row r="2275" spans="1:11" x14ac:dyDescent="0.2">
      <c r="A2275" s="258">
        <f>'Resultaat 9'!B48</f>
        <v>0</v>
      </c>
      <c r="B2275" s="138" t="str">
        <f>IFERROR(VLOOKUP(C2275,Deelnemersoverzicht!$C$16:$G$66,6,0),"")</f>
        <v/>
      </c>
      <c r="C2275" s="138">
        <f>'Resultaat 9'!C48</f>
        <v>0</v>
      </c>
      <c r="D2275" s="247">
        <f>'Resultaat 9'!K48</f>
        <v>0</v>
      </c>
      <c r="E2275" s="248">
        <f>'Resultaat 9'!L48</f>
        <v>0</v>
      </c>
      <c r="F2275" s="138" t="s">
        <v>0</v>
      </c>
      <c r="G2275" s="247">
        <f ca="1">VLOOKUP(C2275,Financiering!$AO$7:$AS$57,5,0)*E2275</f>
        <v>0</v>
      </c>
      <c r="H2275" s="249" t="str">
        <f t="shared" si="35"/>
        <v/>
      </c>
      <c r="I2275" s="136" t="str">
        <f>'Resultaat 9'!$B$2</f>
        <v>Resultaat 9</v>
      </c>
      <c r="J2275" s="138" t="str">
        <f>Deelnemersoverzicht!$C$6</f>
        <v>[wordt door RVO ingevuld]</v>
      </c>
      <c r="K2275" s="259">
        <f>Deelnemersoverzicht!$C$9</f>
        <v>0</v>
      </c>
    </row>
    <row r="2276" spans="1:11" x14ac:dyDescent="0.2">
      <c r="A2276" s="258">
        <f>'Resultaat 9'!B49</f>
        <v>0</v>
      </c>
      <c r="B2276" s="138" t="str">
        <f>IFERROR(VLOOKUP(C2276,Deelnemersoverzicht!$C$16:$G$66,6,0),"")</f>
        <v/>
      </c>
      <c r="C2276" s="138">
        <f>'Resultaat 9'!C49</f>
        <v>0</v>
      </c>
      <c r="D2276" s="247">
        <f>'Resultaat 9'!K49</f>
        <v>0</v>
      </c>
      <c r="E2276" s="248">
        <f>'Resultaat 9'!L49</f>
        <v>0</v>
      </c>
      <c r="F2276" s="138" t="s">
        <v>0</v>
      </c>
      <c r="G2276" s="247">
        <f ca="1">VLOOKUP(C2276,Financiering!$AO$7:$AS$57,5,0)*E2276</f>
        <v>0</v>
      </c>
      <c r="H2276" s="249" t="str">
        <f t="shared" si="35"/>
        <v/>
      </c>
      <c r="I2276" s="136" t="str">
        <f>'Resultaat 9'!$B$2</f>
        <v>Resultaat 9</v>
      </c>
      <c r="J2276" s="138" t="str">
        <f>Deelnemersoverzicht!$C$6</f>
        <v>[wordt door RVO ingevuld]</v>
      </c>
      <c r="K2276" s="259">
        <f>Deelnemersoverzicht!$C$9</f>
        <v>0</v>
      </c>
    </row>
    <row r="2277" spans="1:11" x14ac:dyDescent="0.2">
      <c r="A2277" s="258">
        <f>'Resultaat 9'!B50</f>
        <v>0</v>
      </c>
      <c r="B2277" s="138" t="str">
        <f>IFERROR(VLOOKUP(C2277,Deelnemersoverzicht!$C$16:$G$66,6,0),"")</f>
        <v/>
      </c>
      <c r="C2277" s="138">
        <f>'Resultaat 9'!C50</f>
        <v>0</v>
      </c>
      <c r="D2277" s="247">
        <f>'Resultaat 9'!K50</f>
        <v>0</v>
      </c>
      <c r="E2277" s="248">
        <f>'Resultaat 9'!L50</f>
        <v>0</v>
      </c>
      <c r="F2277" s="138" t="s">
        <v>0</v>
      </c>
      <c r="G2277" s="247">
        <f ca="1">VLOOKUP(C2277,Financiering!$AO$7:$AS$57,5,0)*E2277</f>
        <v>0</v>
      </c>
      <c r="H2277" s="249" t="str">
        <f t="shared" si="35"/>
        <v/>
      </c>
      <c r="I2277" s="136" t="str">
        <f>'Resultaat 9'!$B$2</f>
        <v>Resultaat 9</v>
      </c>
      <c r="J2277" s="138" t="str">
        <f>Deelnemersoverzicht!$C$6</f>
        <v>[wordt door RVO ingevuld]</v>
      </c>
      <c r="K2277" s="259">
        <f>Deelnemersoverzicht!$C$9</f>
        <v>0</v>
      </c>
    </row>
    <row r="2278" spans="1:11" x14ac:dyDescent="0.2">
      <c r="A2278" s="258">
        <f>'Resultaat 9'!B51</f>
        <v>0</v>
      </c>
      <c r="B2278" s="138" t="str">
        <f>IFERROR(VLOOKUP(C2278,Deelnemersoverzicht!$C$16:$G$66,6,0),"")</f>
        <v/>
      </c>
      <c r="C2278" s="138">
        <f>'Resultaat 9'!C51</f>
        <v>0</v>
      </c>
      <c r="D2278" s="247">
        <f>'Resultaat 9'!K51</f>
        <v>0</v>
      </c>
      <c r="E2278" s="248">
        <f>'Resultaat 9'!L51</f>
        <v>0</v>
      </c>
      <c r="F2278" s="138" t="s">
        <v>0</v>
      </c>
      <c r="G2278" s="247">
        <f ca="1">VLOOKUP(C2278,Financiering!$AO$7:$AS$57,5,0)*E2278</f>
        <v>0</v>
      </c>
      <c r="H2278" s="249" t="str">
        <f t="shared" si="35"/>
        <v/>
      </c>
      <c r="I2278" s="136" t="str">
        <f>'Resultaat 9'!$B$2</f>
        <v>Resultaat 9</v>
      </c>
      <c r="J2278" s="138" t="str">
        <f>Deelnemersoverzicht!$C$6</f>
        <v>[wordt door RVO ingevuld]</v>
      </c>
      <c r="K2278" s="259">
        <f>Deelnemersoverzicht!$C$9</f>
        <v>0</v>
      </c>
    </row>
    <row r="2279" spans="1:11" x14ac:dyDescent="0.2">
      <c r="A2279" s="258">
        <f>'Resultaat 9'!B52</f>
        <v>0</v>
      </c>
      <c r="B2279" s="138" t="str">
        <f>IFERROR(VLOOKUP(C2279,Deelnemersoverzicht!$C$16:$G$66,6,0),"")</f>
        <v/>
      </c>
      <c r="C2279" s="138">
        <f>'Resultaat 9'!C52</f>
        <v>0</v>
      </c>
      <c r="D2279" s="247">
        <f>'Resultaat 9'!K52</f>
        <v>0</v>
      </c>
      <c r="E2279" s="248">
        <f>'Resultaat 9'!L52</f>
        <v>0</v>
      </c>
      <c r="F2279" s="138" t="s">
        <v>0</v>
      </c>
      <c r="G2279" s="247">
        <f ca="1">VLOOKUP(C2279,Financiering!$AO$7:$AS$57,5,0)*E2279</f>
        <v>0</v>
      </c>
      <c r="H2279" s="249" t="str">
        <f t="shared" si="35"/>
        <v/>
      </c>
      <c r="I2279" s="136" t="str">
        <f>'Resultaat 9'!$B$2</f>
        <v>Resultaat 9</v>
      </c>
      <c r="J2279" s="138" t="str">
        <f>Deelnemersoverzicht!$C$6</f>
        <v>[wordt door RVO ingevuld]</v>
      </c>
      <c r="K2279" s="259">
        <f>Deelnemersoverzicht!$C$9</f>
        <v>0</v>
      </c>
    </row>
    <row r="2280" spans="1:11" x14ac:dyDescent="0.2">
      <c r="A2280" s="258">
        <f>'Resultaat 9'!B53</f>
        <v>0</v>
      </c>
      <c r="B2280" s="138" t="str">
        <f>IFERROR(VLOOKUP(C2280,Deelnemersoverzicht!$C$16:$G$66,6,0),"")</f>
        <v/>
      </c>
      <c r="C2280" s="138">
        <f>'Resultaat 9'!C53</f>
        <v>0</v>
      </c>
      <c r="D2280" s="247">
        <f>'Resultaat 9'!K53</f>
        <v>0</v>
      </c>
      <c r="E2280" s="248">
        <f>'Resultaat 9'!L53</f>
        <v>0</v>
      </c>
      <c r="F2280" s="138" t="s">
        <v>0</v>
      </c>
      <c r="G2280" s="247">
        <f ca="1">VLOOKUP(C2280,Financiering!$AO$7:$AS$57,5,0)*E2280</f>
        <v>0</v>
      </c>
      <c r="H2280" s="249" t="str">
        <f t="shared" si="35"/>
        <v/>
      </c>
      <c r="I2280" s="136" t="str">
        <f>'Resultaat 9'!$B$2</f>
        <v>Resultaat 9</v>
      </c>
      <c r="J2280" s="138" t="str">
        <f>Deelnemersoverzicht!$C$6</f>
        <v>[wordt door RVO ingevuld]</v>
      </c>
      <c r="K2280" s="259">
        <f>Deelnemersoverzicht!$C$9</f>
        <v>0</v>
      </c>
    </row>
    <row r="2281" spans="1:11" x14ac:dyDescent="0.2">
      <c r="A2281" s="258">
        <f>'Resultaat 9'!B54</f>
        <v>0</v>
      </c>
      <c r="B2281" s="138" t="str">
        <f>IFERROR(VLOOKUP(C2281,Deelnemersoverzicht!$C$16:$G$66,6,0),"")</f>
        <v/>
      </c>
      <c r="C2281" s="138">
        <f>'Resultaat 9'!C54</f>
        <v>0</v>
      </c>
      <c r="D2281" s="247">
        <f>'Resultaat 9'!K54</f>
        <v>0</v>
      </c>
      <c r="E2281" s="248">
        <f>'Resultaat 9'!L54</f>
        <v>0</v>
      </c>
      <c r="F2281" s="138" t="s">
        <v>0</v>
      </c>
      <c r="G2281" s="247">
        <f ca="1">VLOOKUP(C2281,Financiering!$AO$7:$AS$57,5,0)*E2281</f>
        <v>0</v>
      </c>
      <c r="H2281" s="249" t="str">
        <f t="shared" si="35"/>
        <v/>
      </c>
      <c r="I2281" s="136" t="str">
        <f>'Resultaat 9'!$B$2</f>
        <v>Resultaat 9</v>
      </c>
      <c r="J2281" s="138" t="str">
        <f>Deelnemersoverzicht!$C$6</f>
        <v>[wordt door RVO ingevuld]</v>
      </c>
      <c r="K2281" s="259">
        <f>Deelnemersoverzicht!$C$9</f>
        <v>0</v>
      </c>
    </row>
    <row r="2282" spans="1:11" x14ac:dyDescent="0.2">
      <c r="A2282" s="258">
        <f>'Resultaat 9'!B55</f>
        <v>0</v>
      </c>
      <c r="B2282" s="138" t="str">
        <f>IFERROR(VLOOKUP(C2282,Deelnemersoverzicht!$C$16:$G$66,6,0),"")</f>
        <v/>
      </c>
      <c r="C2282" s="138">
        <f>'Resultaat 9'!C55</f>
        <v>0</v>
      </c>
      <c r="D2282" s="247">
        <f>'Resultaat 9'!K55</f>
        <v>0</v>
      </c>
      <c r="E2282" s="248">
        <f>'Resultaat 9'!L55</f>
        <v>0</v>
      </c>
      <c r="F2282" s="138" t="s">
        <v>0</v>
      </c>
      <c r="G2282" s="247">
        <f ca="1">VLOOKUP(C2282,Financiering!$AO$7:$AS$57,5,0)*E2282</f>
        <v>0</v>
      </c>
      <c r="H2282" s="249" t="str">
        <f t="shared" si="35"/>
        <v/>
      </c>
      <c r="I2282" s="136" t="str">
        <f>'Resultaat 9'!$B$2</f>
        <v>Resultaat 9</v>
      </c>
      <c r="J2282" s="138" t="str">
        <f>Deelnemersoverzicht!$C$6</f>
        <v>[wordt door RVO ingevuld]</v>
      </c>
      <c r="K2282" s="259">
        <f>Deelnemersoverzicht!$C$9</f>
        <v>0</v>
      </c>
    </row>
    <row r="2283" spans="1:11" x14ac:dyDescent="0.2">
      <c r="A2283" s="258">
        <f>'Resultaat 9'!B56</f>
        <v>0</v>
      </c>
      <c r="B2283" s="138" t="str">
        <f>IFERROR(VLOOKUP(C2283,Deelnemersoverzicht!$C$16:$G$66,6,0),"")</f>
        <v/>
      </c>
      <c r="C2283" s="138">
        <f>'Resultaat 9'!C56</f>
        <v>0</v>
      </c>
      <c r="D2283" s="247">
        <f>'Resultaat 9'!K56</f>
        <v>0</v>
      </c>
      <c r="E2283" s="248">
        <f>'Resultaat 9'!L56</f>
        <v>0</v>
      </c>
      <c r="F2283" s="138" t="s">
        <v>0</v>
      </c>
      <c r="G2283" s="247">
        <f ca="1">VLOOKUP(C2283,Financiering!$AO$7:$AS$57,5,0)*E2283</f>
        <v>0</v>
      </c>
      <c r="H2283" s="249" t="str">
        <f t="shared" si="35"/>
        <v/>
      </c>
      <c r="I2283" s="136" t="str">
        <f>'Resultaat 9'!$B$2</f>
        <v>Resultaat 9</v>
      </c>
      <c r="J2283" s="138" t="str">
        <f>Deelnemersoverzicht!$C$6</f>
        <v>[wordt door RVO ingevuld]</v>
      </c>
      <c r="K2283" s="259">
        <f>Deelnemersoverzicht!$C$9</f>
        <v>0</v>
      </c>
    </row>
    <row r="2284" spans="1:11" x14ac:dyDescent="0.2">
      <c r="A2284" s="258">
        <f>'Resultaat 9'!B57</f>
        <v>0</v>
      </c>
      <c r="B2284" s="138" t="str">
        <f>IFERROR(VLOOKUP(C2284,Deelnemersoverzicht!$C$16:$G$66,6,0),"")</f>
        <v/>
      </c>
      <c r="C2284" s="138">
        <f>'Resultaat 9'!C57</f>
        <v>0</v>
      </c>
      <c r="D2284" s="247">
        <f>'Resultaat 9'!K57</f>
        <v>0</v>
      </c>
      <c r="E2284" s="248">
        <f>'Resultaat 9'!L57</f>
        <v>0</v>
      </c>
      <c r="F2284" s="138" t="s">
        <v>0</v>
      </c>
      <c r="G2284" s="247">
        <f ca="1">VLOOKUP(C2284,Financiering!$AO$7:$AS$57,5,0)*E2284</f>
        <v>0</v>
      </c>
      <c r="H2284" s="249" t="str">
        <f t="shared" si="35"/>
        <v/>
      </c>
      <c r="I2284" s="136" t="str">
        <f>'Resultaat 9'!$B$2</f>
        <v>Resultaat 9</v>
      </c>
      <c r="J2284" s="138" t="str">
        <f>Deelnemersoverzicht!$C$6</f>
        <v>[wordt door RVO ingevuld]</v>
      </c>
      <c r="K2284" s="259">
        <f>Deelnemersoverzicht!$C$9</f>
        <v>0</v>
      </c>
    </row>
    <row r="2285" spans="1:11" x14ac:dyDescent="0.2">
      <c r="A2285" s="258">
        <f>'Resultaat 9'!B58</f>
        <v>0</v>
      </c>
      <c r="B2285" s="138" t="str">
        <f>IFERROR(VLOOKUP(C2285,Deelnemersoverzicht!$C$16:$G$66,6,0),"")</f>
        <v/>
      </c>
      <c r="C2285" s="138">
        <f>'Resultaat 9'!C58</f>
        <v>0</v>
      </c>
      <c r="D2285" s="247">
        <f>'Resultaat 9'!K58</f>
        <v>0</v>
      </c>
      <c r="E2285" s="248">
        <f>'Resultaat 9'!L58</f>
        <v>0</v>
      </c>
      <c r="F2285" s="138" t="s">
        <v>0</v>
      </c>
      <c r="G2285" s="247">
        <f ca="1">VLOOKUP(C2285,Financiering!$AO$7:$AS$57,5,0)*E2285</f>
        <v>0</v>
      </c>
      <c r="H2285" s="249" t="str">
        <f t="shared" si="35"/>
        <v/>
      </c>
      <c r="I2285" s="136" t="str">
        <f>'Resultaat 9'!$B$2</f>
        <v>Resultaat 9</v>
      </c>
      <c r="J2285" s="138" t="str">
        <f>Deelnemersoverzicht!$C$6</f>
        <v>[wordt door RVO ingevuld]</v>
      </c>
      <c r="K2285" s="259">
        <f>Deelnemersoverzicht!$C$9</f>
        <v>0</v>
      </c>
    </row>
    <row r="2286" spans="1:11" x14ac:dyDescent="0.2">
      <c r="A2286" s="258">
        <f>'Resultaat 9'!B59</f>
        <v>0</v>
      </c>
      <c r="B2286" s="138" t="str">
        <f>IFERROR(VLOOKUP(C2286,Deelnemersoverzicht!$C$16:$G$66,6,0),"")</f>
        <v/>
      </c>
      <c r="C2286" s="138">
        <f>'Resultaat 9'!C59</f>
        <v>0</v>
      </c>
      <c r="D2286" s="247">
        <f>'Resultaat 9'!K59</f>
        <v>0</v>
      </c>
      <c r="E2286" s="248">
        <f>'Resultaat 9'!L59</f>
        <v>0</v>
      </c>
      <c r="F2286" s="138" t="s">
        <v>0</v>
      </c>
      <c r="G2286" s="247">
        <f ca="1">VLOOKUP(C2286,Financiering!$AO$7:$AS$57,5,0)*E2286</f>
        <v>0</v>
      </c>
      <c r="H2286" s="249" t="str">
        <f t="shared" si="35"/>
        <v/>
      </c>
      <c r="I2286" s="136" t="str">
        <f>'Resultaat 9'!$B$2</f>
        <v>Resultaat 9</v>
      </c>
      <c r="J2286" s="138" t="str">
        <f>Deelnemersoverzicht!$C$6</f>
        <v>[wordt door RVO ingevuld]</v>
      </c>
      <c r="K2286" s="259">
        <f>Deelnemersoverzicht!$C$9</f>
        <v>0</v>
      </c>
    </row>
    <row r="2287" spans="1:11" x14ac:dyDescent="0.2">
      <c r="A2287" s="258">
        <f>'Resultaat 9'!B60</f>
        <v>0</v>
      </c>
      <c r="B2287" s="138" t="str">
        <f>IFERROR(VLOOKUP(C2287,Deelnemersoverzicht!$C$16:$G$66,6,0),"")</f>
        <v/>
      </c>
      <c r="C2287" s="138">
        <f>'Resultaat 9'!C60</f>
        <v>0</v>
      </c>
      <c r="D2287" s="247">
        <f>'Resultaat 9'!K60</f>
        <v>0</v>
      </c>
      <c r="E2287" s="248">
        <f>'Resultaat 9'!L60</f>
        <v>0</v>
      </c>
      <c r="F2287" s="138" t="s">
        <v>0</v>
      </c>
      <c r="G2287" s="247">
        <f ca="1">VLOOKUP(C2287,Financiering!$AO$7:$AS$57,5,0)*E2287</f>
        <v>0</v>
      </c>
      <c r="H2287" s="249" t="str">
        <f t="shared" si="35"/>
        <v/>
      </c>
      <c r="I2287" s="136" t="str">
        <f>'Resultaat 9'!$B$2</f>
        <v>Resultaat 9</v>
      </c>
      <c r="J2287" s="138" t="str">
        <f>Deelnemersoverzicht!$C$6</f>
        <v>[wordt door RVO ingevuld]</v>
      </c>
      <c r="K2287" s="259">
        <f>Deelnemersoverzicht!$C$9</f>
        <v>0</v>
      </c>
    </row>
    <row r="2288" spans="1:11" x14ac:dyDescent="0.2">
      <c r="A2288" s="258">
        <f>'Resultaat 9'!B61</f>
        <v>0</v>
      </c>
      <c r="B2288" s="138" t="str">
        <f>IFERROR(VLOOKUP(C2288,Deelnemersoverzicht!$C$16:$G$66,6,0),"")</f>
        <v/>
      </c>
      <c r="C2288" s="138">
        <f>'Resultaat 9'!C61</f>
        <v>0</v>
      </c>
      <c r="D2288" s="247">
        <f>'Resultaat 9'!K61</f>
        <v>0</v>
      </c>
      <c r="E2288" s="248">
        <f>'Resultaat 9'!L61</f>
        <v>0</v>
      </c>
      <c r="F2288" s="138" t="s">
        <v>0</v>
      </c>
      <c r="G2288" s="247">
        <f ca="1">VLOOKUP(C2288,Financiering!$AO$7:$AS$57,5,0)*E2288</f>
        <v>0</v>
      </c>
      <c r="H2288" s="249" t="str">
        <f t="shared" si="35"/>
        <v/>
      </c>
      <c r="I2288" s="136" t="str">
        <f>'Resultaat 9'!$B$2</f>
        <v>Resultaat 9</v>
      </c>
      <c r="J2288" s="138" t="str">
        <f>Deelnemersoverzicht!$C$6</f>
        <v>[wordt door RVO ingevuld]</v>
      </c>
      <c r="K2288" s="259">
        <f>Deelnemersoverzicht!$C$9</f>
        <v>0</v>
      </c>
    </row>
    <row r="2289" spans="1:11" x14ac:dyDescent="0.2">
      <c r="A2289" s="258">
        <f>'Resultaat 9'!B62</f>
        <v>0</v>
      </c>
      <c r="B2289" s="138" t="str">
        <f>IFERROR(VLOOKUP(C2289,Deelnemersoverzicht!$C$16:$G$66,6,0),"")</f>
        <v/>
      </c>
      <c r="C2289" s="138">
        <f>'Resultaat 9'!C62</f>
        <v>0</v>
      </c>
      <c r="D2289" s="247">
        <f>'Resultaat 9'!K62</f>
        <v>0</v>
      </c>
      <c r="E2289" s="248">
        <f>'Resultaat 9'!L62</f>
        <v>0</v>
      </c>
      <c r="F2289" s="138" t="s">
        <v>0</v>
      </c>
      <c r="G2289" s="247">
        <f ca="1">VLOOKUP(C2289,Financiering!$AO$7:$AS$57,5,0)*E2289</f>
        <v>0</v>
      </c>
      <c r="H2289" s="249" t="str">
        <f t="shared" si="35"/>
        <v/>
      </c>
      <c r="I2289" s="136" t="str">
        <f>'Resultaat 9'!$B$2</f>
        <v>Resultaat 9</v>
      </c>
      <c r="J2289" s="138" t="str">
        <f>Deelnemersoverzicht!$C$6</f>
        <v>[wordt door RVO ingevuld]</v>
      </c>
      <c r="K2289" s="259">
        <f>Deelnemersoverzicht!$C$9</f>
        <v>0</v>
      </c>
    </row>
    <row r="2290" spans="1:11" x14ac:dyDescent="0.2">
      <c r="A2290" s="258">
        <f>'Resultaat 9'!B63</f>
        <v>0</v>
      </c>
      <c r="B2290" s="138" t="str">
        <f>IFERROR(VLOOKUP(C2290,Deelnemersoverzicht!$C$16:$G$66,6,0),"")</f>
        <v/>
      </c>
      <c r="C2290" s="138">
        <f>'Resultaat 9'!C63</f>
        <v>0</v>
      </c>
      <c r="D2290" s="247">
        <f>'Resultaat 9'!K63</f>
        <v>0</v>
      </c>
      <c r="E2290" s="248">
        <f>'Resultaat 9'!L63</f>
        <v>0</v>
      </c>
      <c r="F2290" s="138" t="s">
        <v>0</v>
      </c>
      <c r="G2290" s="247">
        <f ca="1">VLOOKUP(C2290,Financiering!$AO$7:$AS$57,5,0)*E2290</f>
        <v>0</v>
      </c>
      <c r="H2290" s="249" t="str">
        <f t="shared" si="35"/>
        <v/>
      </c>
      <c r="I2290" s="136" t="str">
        <f>'Resultaat 9'!$B$2</f>
        <v>Resultaat 9</v>
      </c>
      <c r="J2290" s="138" t="str">
        <f>Deelnemersoverzicht!$C$6</f>
        <v>[wordt door RVO ingevuld]</v>
      </c>
      <c r="K2290" s="259">
        <f>Deelnemersoverzicht!$C$9</f>
        <v>0</v>
      </c>
    </row>
    <row r="2291" spans="1:11" x14ac:dyDescent="0.2">
      <c r="A2291" s="258">
        <f>'Resultaat 9'!B64</f>
        <v>0</v>
      </c>
      <c r="B2291" s="138" t="str">
        <f>IFERROR(VLOOKUP(C2291,Deelnemersoverzicht!$C$16:$G$66,6,0),"")</f>
        <v/>
      </c>
      <c r="C2291" s="138">
        <f>'Resultaat 9'!C64</f>
        <v>0</v>
      </c>
      <c r="D2291" s="247">
        <f>'Resultaat 9'!K64</f>
        <v>0</v>
      </c>
      <c r="E2291" s="248">
        <f>'Resultaat 9'!L64</f>
        <v>0</v>
      </c>
      <c r="F2291" s="138" t="s">
        <v>0</v>
      </c>
      <c r="G2291" s="247">
        <f ca="1">VLOOKUP(C2291,Financiering!$AO$7:$AS$57,5,0)*E2291</f>
        <v>0</v>
      </c>
      <c r="H2291" s="249" t="str">
        <f t="shared" si="35"/>
        <v/>
      </c>
      <c r="I2291" s="136" t="str">
        <f>'Resultaat 9'!$B$2</f>
        <v>Resultaat 9</v>
      </c>
      <c r="J2291" s="138" t="str">
        <f>Deelnemersoverzicht!$C$6</f>
        <v>[wordt door RVO ingevuld]</v>
      </c>
      <c r="K2291" s="259">
        <f>Deelnemersoverzicht!$C$9</f>
        <v>0</v>
      </c>
    </row>
    <row r="2292" spans="1:11" x14ac:dyDescent="0.2">
      <c r="A2292" s="258">
        <f>'Resultaat 9'!B65</f>
        <v>0</v>
      </c>
      <c r="B2292" s="138" t="str">
        <f>IFERROR(VLOOKUP(C2292,Deelnemersoverzicht!$C$16:$G$66,6,0),"")</f>
        <v/>
      </c>
      <c r="C2292" s="138">
        <f>'Resultaat 9'!C65</f>
        <v>0</v>
      </c>
      <c r="D2292" s="247">
        <f>'Resultaat 9'!K65</f>
        <v>0</v>
      </c>
      <c r="E2292" s="248">
        <f>'Resultaat 9'!L65</f>
        <v>0</v>
      </c>
      <c r="F2292" s="138" t="s">
        <v>0</v>
      </c>
      <c r="G2292" s="247">
        <f ca="1">VLOOKUP(C2292,Financiering!$AO$7:$AS$57,5,0)*E2292</f>
        <v>0</v>
      </c>
      <c r="H2292" s="249" t="str">
        <f t="shared" si="35"/>
        <v/>
      </c>
      <c r="I2292" s="136" t="str">
        <f>'Resultaat 9'!$B$2</f>
        <v>Resultaat 9</v>
      </c>
      <c r="J2292" s="138" t="str">
        <f>Deelnemersoverzicht!$C$6</f>
        <v>[wordt door RVO ingevuld]</v>
      </c>
      <c r="K2292" s="259">
        <f>Deelnemersoverzicht!$C$9</f>
        <v>0</v>
      </c>
    </row>
    <row r="2293" spans="1:11" x14ac:dyDescent="0.2">
      <c r="A2293" s="258">
        <f>'Resultaat 9'!B66</f>
        <v>0</v>
      </c>
      <c r="B2293" s="138" t="str">
        <f>IFERROR(VLOOKUP(C2293,Deelnemersoverzicht!$C$16:$G$66,6,0),"")</f>
        <v/>
      </c>
      <c r="C2293" s="138">
        <f>'Resultaat 9'!C66</f>
        <v>0</v>
      </c>
      <c r="D2293" s="247">
        <f>'Resultaat 9'!K66</f>
        <v>0</v>
      </c>
      <c r="E2293" s="248">
        <f>'Resultaat 9'!L66</f>
        <v>0</v>
      </c>
      <c r="F2293" s="138" t="s">
        <v>0</v>
      </c>
      <c r="G2293" s="247">
        <f ca="1">VLOOKUP(C2293,Financiering!$AO$7:$AS$57,5,0)*E2293</f>
        <v>0</v>
      </c>
      <c r="H2293" s="249" t="str">
        <f t="shared" si="35"/>
        <v/>
      </c>
      <c r="I2293" s="136" t="str">
        <f>'Resultaat 9'!$B$2</f>
        <v>Resultaat 9</v>
      </c>
      <c r="J2293" s="138" t="str">
        <f>Deelnemersoverzicht!$C$6</f>
        <v>[wordt door RVO ingevuld]</v>
      </c>
      <c r="K2293" s="259">
        <f>Deelnemersoverzicht!$C$9</f>
        <v>0</v>
      </c>
    </row>
    <row r="2294" spans="1:11" x14ac:dyDescent="0.2">
      <c r="A2294" s="258">
        <f>'Resultaat 9'!B67</f>
        <v>0</v>
      </c>
      <c r="B2294" s="138" t="str">
        <f>IFERROR(VLOOKUP(C2294,Deelnemersoverzicht!$C$16:$G$66,6,0),"")</f>
        <v/>
      </c>
      <c r="C2294" s="138">
        <f>'Resultaat 9'!C67</f>
        <v>0</v>
      </c>
      <c r="D2294" s="247">
        <f>'Resultaat 9'!K67</f>
        <v>0</v>
      </c>
      <c r="E2294" s="248">
        <f>'Resultaat 9'!L67</f>
        <v>0</v>
      </c>
      <c r="F2294" s="138" t="s">
        <v>0</v>
      </c>
      <c r="G2294" s="247">
        <f ca="1">VLOOKUP(C2294,Financiering!$AO$7:$AS$57,5,0)*E2294</f>
        <v>0</v>
      </c>
      <c r="H2294" s="249" t="str">
        <f t="shared" si="35"/>
        <v/>
      </c>
      <c r="I2294" s="136" t="str">
        <f>'Resultaat 9'!$B$2</f>
        <v>Resultaat 9</v>
      </c>
      <c r="J2294" s="138" t="str">
        <f>Deelnemersoverzicht!$C$6</f>
        <v>[wordt door RVO ingevuld]</v>
      </c>
      <c r="K2294" s="259">
        <f>Deelnemersoverzicht!$C$9</f>
        <v>0</v>
      </c>
    </row>
    <row r="2295" spans="1:11" x14ac:dyDescent="0.2">
      <c r="A2295" s="258">
        <f>'Resultaat 9'!B68</f>
        <v>0</v>
      </c>
      <c r="B2295" s="138" t="str">
        <f>IFERROR(VLOOKUP(C2295,Deelnemersoverzicht!$C$16:$G$66,6,0),"")</f>
        <v/>
      </c>
      <c r="C2295" s="138">
        <f>'Resultaat 9'!C68</f>
        <v>0</v>
      </c>
      <c r="D2295" s="247">
        <f>'Resultaat 9'!K68</f>
        <v>0</v>
      </c>
      <c r="E2295" s="248">
        <f>'Resultaat 9'!L68</f>
        <v>0</v>
      </c>
      <c r="F2295" s="138" t="s">
        <v>0</v>
      </c>
      <c r="G2295" s="247">
        <f ca="1">VLOOKUP(C2295,Financiering!$AO$7:$AS$57,5,0)*E2295</f>
        <v>0</v>
      </c>
      <c r="H2295" s="249" t="str">
        <f t="shared" si="35"/>
        <v/>
      </c>
      <c r="I2295" s="136" t="str">
        <f>'Resultaat 9'!$B$2</f>
        <v>Resultaat 9</v>
      </c>
      <c r="J2295" s="138" t="str">
        <f>Deelnemersoverzicht!$C$6</f>
        <v>[wordt door RVO ingevuld]</v>
      </c>
      <c r="K2295" s="259">
        <f>Deelnemersoverzicht!$C$9</f>
        <v>0</v>
      </c>
    </row>
    <row r="2296" spans="1:11" x14ac:dyDescent="0.2">
      <c r="A2296" s="258">
        <f>'Resultaat 9'!B69</f>
        <v>0</v>
      </c>
      <c r="B2296" s="138" t="str">
        <f>IFERROR(VLOOKUP(C2296,Deelnemersoverzicht!$C$16:$G$66,6,0),"")</f>
        <v/>
      </c>
      <c r="C2296" s="138">
        <f>'Resultaat 9'!C69</f>
        <v>0</v>
      </c>
      <c r="D2296" s="247">
        <f>'Resultaat 9'!K69</f>
        <v>0</v>
      </c>
      <c r="E2296" s="248">
        <f>'Resultaat 9'!L69</f>
        <v>0</v>
      </c>
      <c r="F2296" s="138" t="s">
        <v>0</v>
      </c>
      <c r="G2296" s="247">
        <f ca="1">VLOOKUP(C2296,Financiering!$AO$7:$AS$57,5,0)*E2296</f>
        <v>0</v>
      </c>
      <c r="H2296" s="249" t="str">
        <f t="shared" si="35"/>
        <v/>
      </c>
      <c r="I2296" s="136" t="str">
        <f>'Resultaat 9'!$B$2</f>
        <v>Resultaat 9</v>
      </c>
      <c r="J2296" s="138" t="str">
        <f>Deelnemersoverzicht!$C$6</f>
        <v>[wordt door RVO ingevuld]</v>
      </c>
      <c r="K2296" s="259">
        <f>Deelnemersoverzicht!$C$9</f>
        <v>0</v>
      </c>
    </row>
    <row r="2297" spans="1:11" x14ac:dyDescent="0.2">
      <c r="A2297" s="258">
        <f>'Resultaat 9'!B70</f>
        <v>0</v>
      </c>
      <c r="B2297" s="138" t="str">
        <f>IFERROR(VLOOKUP(C2297,Deelnemersoverzicht!$C$16:$G$66,6,0),"")</f>
        <v/>
      </c>
      <c r="C2297" s="138">
        <f>'Resultaat 9'!C70</f>
        <v>0</v>
      </c>
      <c r="D2297" s="247">
        <f>'Resultaat 9'!K70</f>
        <v>0</v>
      </c>
      <c r="E2297" s="248">
        <f>'Resultaat 9'!L70</f>
        <v>0</v>
      </c>
      <c r="F2297" s="138" t="s">
        <v>0</v>
      </c>
      <c r="G2297" s="247">
        <f ca="1">VLOOKUP(C2297,Financiering!$AO$7:$AS$57,5,0)*E2297</f>
        <v>0</v>
      </c>
      <c r="H2297" s="249" t="str">
        <f t="shared" si="35"/>
        <v/>
      </c>
      <c r="I2297" s="136" t="str">
        <f>'Resultaat 9'!$B$2</f>
        <v>Resultaat 9</v>
      </c>
      <c r="J2297" s="138" t="str">
        <f>Deelnemersoverzicht!$C$6</f>
        <v>[wordt door RVO ingevuld]</v>
      </c>
      <c r="K2297" s="259">
        <f>Deelnemersoverzicht!$C$9</f>
        <v>0</v>
      </c>
    </row>
    <row r="2298" spans="1:11" x14ac:dyDescent="0.2">
      <c r="A2298" s="258">
        <f>'Resultaat 9'!B71</f>
        <v>0</v>
      </c>
      <c r="B2298" s="138" t="str">
        <f>IFERROR(VLOOKUP(C2298,Deelnemersoverzicht!$C$16:$G$66,6,0),"")</f>
        <v/>
      </c>
      <c r="C2298" s="138">
        <f>'Resultaat 9'!C71</f>
        <v>0</v>
      </c>
      <c r="D2298" s="247">
        <f>'Resultaat 9'!K71</f>
        <v>0</v>
      </c>
      <c r="E2298" s="248">
        <f>'Resultaat 9'!L71</f>
        <v>0</v>
      </c>
      <c r="F2298" s="138" t="s">
        <v>0</v>
      </c>
      <c r="G2298" s="247">
        <f ca="1">VLOOKUP(C2298,Financiering!$AO$7:$AS$57,5,0)*E2298</f>
        <v>0</v>
      </c>
      <c r="H2298" s="249" t="str">
        <f t="shared" si="35"/>
        <v/>
      </c>
      <c r="I2298" s="136" t="str">
        <f>'Resultaat 9'!$B$2</f>
        <v>Resultaat 9</v>
      </c>
      <c r="J2298" s="138" t="str">
        <f>Deelnemersoverzicht!$C$6</f>
        <v>[wordt door RVO ingevuld]</v>
      </c>
      <c r="K2298" s="259">
        <f>Deelnemersoverzicht!$C$9</f>
        <v>0</v>
      </c>
    </row>
    <row r="2299" spans="1:11" x14ac:dyDescent="0.2">
      <c r="A2299" s="258">
        <f>'Resultaat 9'!B72</f>
        <v>0</v>
      </c>
      <c r="B2299" s="138" t="str">
        <f>IFERROR(VLOOKUP(C2299,Deelnemersoverzicht!$C$16:$G$66,6,0),"")</f>
        <v/>
      </c>
      <c r="C2299" s="138">
        <f>'Resultaat 9'!C72</f>
        <v>0</v>
      </c>
      <c r="D2299" s="247">
        <f>'Resultaat 9'!K72</f>
        <v>0</v>
      </c>
      <c r="E2299" s="248">
        <f>'Resultaat 9'!L72</f>
        <v>0</v>
      </c>
      <c r="F2299" s="138" t="s">
        <v>0</v>
      </c>
      <c r="G2299" s="247">
        <f ca="1">VLOOKUP(C2299,Financiering!$AO$7:$AS$57,5,0)*E2299</f>
        <v>0</v>
      </c>
      <c r="H2299" s="249" t="str">
        <f t="shared" si="35"/>
        <v/>
      </c>
      <c r="I2299" s="136" t="str">
        <f>'Resultaat 9'!$B$2</f>
        <v>Resultaat 9</v>
      </c>
      <c r="J2299" s="138" t="str">
        <f>Deelnemersoverzicht!$C$6</f>
        <v>[wordt door RVO ingevuld]</v>
      </c>
      <c r="K2299" s="259">
        <f>Deelnemersoverzicht!$C$9</f>
        <v>0</v>
      </c>
    </row>
    <row r="2300" spans="1:11" x14ac:dyDescent="0.2">
      <c r="A2300" s="258">
        <f>'Resultaat 9'!B73</f>
        <v>0</v>
      </c>
      <c r="B2300" s="138" t="str">
        <f>IFERROR(VLOOKUP(C2300,Deelnemersoverzicht!$C$16:$G$66,6,0),"")</f>
        <v/>
      </c>
      <c r="C2300" s="138">
        <f>'Resultaat 9'!C73</f>
        <v>0</v>
      </c>
      <c r="D2300" s="247">
        <f>'Resultaat 9'!K73</f>
        <v>0</v>
      </c>
      <c r="E2300" s="248">
        <f>'Resultaat 9'!L73</f>
        <v>0</v>
      </c>
      <c r="F2300" s="138" t="s">
        <v>0</v>
      </c>
      <c r="G2300" s="247">
        <f ca="1">VLOOKUP(C2300,Financiering!$AO$7:$AS$57,5,0)*E2300</f>
        <v>0</v>
      </c>
      <c r="H2300" s="249" t="str">
        <f t="shared" si="35"/>
        <v/>
      </c>
      <c r="I2300" s="136" t="str">
        <f>'Resultaat 9'!$B$2</f>
        <v>Resultaat 9</v>
      </c>
      <c r="J2300" s="138" t="str">
        <f>Deelnemersoverzicht!$C$6</f>
        <v>[wordt door RVO ingevuld]</v>
      </c>
      <c r="K2300" s="259">
        <f>Deelnemersoverzicht!$C$9</f>
        <v>0</v>
      </c>
    </row>
    <row r="2301" spans="1:11" x14ac:dyDescent="0.2">
      <c r="A2301" s="258">
        <f>'Resultaat 9'!B74</f>
        <v>0</v>
      </c>
      <c r="B2301" s="138" t="str">
        <f>IFERROR(VLOOKUP(C2301,Deelnemersoverzicht!$C$16:$G$66,6,0),"")</f>
        <v/>
      </c>
      <c r="C2301" s="138">
        <f>'Resultaat 9'!C74</f>
        <v>0</v>
      </c>
      <c r="D2301" s="247">
        <f>'Resultaat 9'!K74</f>
        <v>0</v>
      </c>
      <c r="E2301" s="248">
        <f>'Resultaat 9'!L74</f>
        <v>0</v>
      </c>
      <c r="F2301" s="138" t="s">
        <v>0</v>
      </c>
      <c r="G2301" s="247">
        <f ca="1">VLOOKUP(C2301,Financiering!$AO$7:$AS$57,5,0)*E2301</f>
        <v>0</v>
      </c>
      <c r="H2301" s="249" t="str">
        <f t="shared" si="35"/>
        <v/>
      </c>
      <c r="I2301" s="136" t="str">
        <f>'Resultaat 9'!$B$2</f>
        <v>Resultaat 9</v>
      </c>
      <c r="J2301" s="138" t="str">
        <f>Deelnemersoverzicht!$C$6</f>
        <v>[wordt door RVO ingevuld]</v>
      </c>
      <c r="K2301" s="259">
        <f>Deelnemersoverzicht!$C$9</f>
        <v>0</v>
      </c>
    </row>
    <row r="2302" spans="1:11" x14ac:dyDescent="0.2">
      <c r="A2302" s="258">
        <f>'Resultaat 9'!B75</f>
        <v>0</v>
      </c>
      <c r="B2302" s="138" t="str">
        <f>IFERROR(VLOOKUP(C2302,Deelnemersoverzicht!$C$16:$G$66,6,0),"")</f>
        <v/>
      </c>
      <c r="C2302" s="138">
        <f>'Resultaat 9'!C75</f>
        <v>0</v>
      </c>
      <c r="D2302" s="247">
        <f>'Resultaat 9'!K75</f>
        <v>0</v>
      </c>
      <c r="E2302" s="248">
        <f>'Resultaat 9'!L75</f>
        <v>0</v>
      </c>
      <c r="F2302" s="138" t="s">
        <v>0</v>
      </c>
      <c r="G2302" s="247">
        <f ca="1">VLOOKUP(C2302,Financiering!$AO$7:$AS$57,5,0)*E2302</f>
        <v>0</v>
      </c>
      <c r="H2302" s="249" t="str">
        <f t="shared" si="35"/>
        <v/>
      </c>
      <c r="I2302" s="136" t="str">
        <f>'Resultaat 9'!$B$2</f>
        <v>Resultaat 9</v>
      </c>
      <c r="J2302" s="138" t="str">
        <f>Deelnemersoverzicht!$C$6</f>
        <v>[wordt door RVO ingevuld]</v>
      </c>
      <c r="K2302" s="259">
        <f>Deelnemersoverzicht!$C$9</f>
        <v>0</v>
      </c>
    </row>
    <row r="2303" spans="1:11" x14ac:dyDescent="0.2">
      <c r="A2303" s="258">
        <f>'Resultaat 9'!B76</f>
        <v>0</v>
      </c>
      <c r="B2303" s="138" t="str">
        <f>IFERROR(VLOOKUP(C2303,Deelnemersoverzicht!$C$16:$G$66,6,0),"")</f>
        <v/>
      </c>
      <c r="C2303" s="138">
        <f>'Resultaat 9'!C76</f>
        <v>0</v>
      </c>
      <c r="D2303" s="247">
        <f>'Resultaat 9'!K76</f>
        <v>0</v>
      </c>
      <c r="E2303" s="248">
        <f>'Resultaat 9'!L76</f>
        <v>0</v>
      </c>
      <c r="F2303" s="138" t="s">
        <v>0</v>
      </c>
      <c r="G2303" s="247">
        <f ca="1">VLOOKUP(C2303,Financiering!$AO$7:$AS$57,5,0)*E2303</f>
        <v>0</v>
      </c>
      <c r="H2303" s="249" t="str">
        <f t="shared" si="35"/>
        <v/>
      </c>
      <c r="I2303" s="136" t="str">
        <f>'Resultaat 9'!$B$2</f>
        <v>Resultaat 9</v>
      </c>
      <c r="J2303" s="138" t="str">
        <f>Deelnemersoverzicht!$C$6</f>
        <v>[wordt door RVO ingevuld]</v>
      </c>
      <c r="K2303" s="259">
        <f>Deelnemersoverzicht!$C$9</f>
        <v>0</v>
      </c>
    </row>
    <row r="2304" spans="1:11" x14ac:dyDescent="0.2">
      <c r="A2304" s="258">
        <f>'Resultaat 9'!B77</f>
        <v>0</v>
      </c>
      <c r="B2304" s="138" t="str">
        <f>IFERROR(VLOOKUP(C2304,Deelnemersoverzicht!$C$16:$G$66,6,0),"")</f>
        <v/>
      </c>
      <c r="C2304" s="138">
        <f>'Resultaat 9'!C77</f>
        <v>0</v>
      </c>
      <c r="D2304" s="247">
        <f>'Resultaat 9'!K77</f>
        <v>0</v>
      </c>
      <c r="E2304" s="248">
        <f>'Resultaat 9'!L77</f>
        <v>0</v>
      </c>
      <c r="F2304" s="138" t="s">
        <v>0</v>
      </c>
      <c r="G2304" s="247">
        <f ca="1">VLOOKUP(C2304,Financiering!$AO$7:$AS$57,5,0)*E2304</f>
        <v>0</v>
      </c>
      <c r="H2304" s="249" t="str">
        <f t="shared" si="35"/>
        <v/>
      </c>
      <c r="I2304" s="136" t="str">
        <f>'Resultaat 9'!$B$2</f>
        <v>Resultaat 9</v>
      </c>
      <c r="J2304" s="138" t="str">
        <f>Deelnemersoverzicht!$C$6</f>
        <v>[wordt door RVO ingevuld]</v>
      </c>
      <c r="K2304" s="259">
        <f>Deelnemersoverzicht!$C$9</f>
        <v>0</v>
      </c>
    </row>
    <row r="2305" spans="1:11" x14ac:dyDescent="0.2">
      <c r="A2305" s="258">
        <f>'Resultaat 9'!B78</f>
        <v>0</v>
      </c>
      <c r="B2305" s="138" t="str">
        <f>IFERROR(VLOOKUP(C2305,Deelnemersoverzicht!$C$16:$G$66,6,0),"")</f>
        <v/>
      </c>
      <c r="C2305" s="138">
        <f>'Resultaat 9'!C78</f>
        <v>0</v>
      </c>
      <c r="D2305" s="247">
        <f>'Resultaat 9'!K78</f>
        <v>0</v>
      </c>
      <c r="E2305" s="248">
        <f>'Resultaat 9'!L78</f>
        <v>0</v>
      </c>
      <c r="F2305" s="138" t="s">
        <v>0</v>
      </c>
      <c r="G2305" s="247">
        <f ca="1">VLOOKUP(C2305,Financiering!$AO$7:$AS$57,5,0)*E2305</f>
        <v>0</v>
      </c>
      <c r="H2305" s="249" t="str">
        <f t="shared" si="35"/>
        <v/>
      </c>
      <c r="I2305" s="136" t="str">
        <f>'Resultaat 9'!$B$2</f>
        <v>Resultaat 9</v>
      </c>
      <c r="J2305" s="138" t="str">
        <f>Deelnemersoverzicht!$C$6</f>
        <v>[wordt door RVO ingevuld]</v>
      </c>
      <c r="K2305" s="259">
        <f>Deelnemersoverzicht!$C$9</f>
        <v>0</v>
      </c>
    </row>
    <row r="2306" spans="1:11" x14ac:dyDescent="0.2">
      <c r="A2306" s="258">
        <f>'Resultaat 9'!B79</f>
        <v>0</v>
      </c>
      <c r="B2306" s="138" t="str">
        <f>IFERROR(VLOOKUP(C2306,Deelnemersoverzicht!$C$16:$G$66,6,0),"")</f>
        <v/>
      </c>
      <c r="C2306" s="138">
        <f>'Resultaat 9'!C79</f>
        <v>0</v>
      </c>
      <c r="D2306" s="247">
        <f>'Resultaat 9'!K79</f>
        <v>0</v>
      </c>
      <c r="E2306" s="248">
        <f>'Resultaat 9'!L79</f>
        <v>0</v>
      </c>
      <c r="F2306" s="138" t="s">
        <v>0</v>
      </c>
      <c r="G2306" s="247">
        <f ca="1">VLOOKUP(C2306,Financiering!$AO$7:$AS$57,5,0)*E2306</f>
        <v>0</v>
      </c>
      <c r="H2306" s="249" t="str">
        <f t="shared" ref="H2306:H2369" si="36">IFERROR((HLOOKUP(D2306,$O$1:$R$52,VLOOKUP(C2306,$M$2:$R$52,2,0)+1,0)*E2306),"")</f>
        <v/>
      </c>
      <c r="I2306" s="136" t="str">
        <f>'Resultaat 9'!$B$2</f>
        <v>Resultaat 9</v>
      </c>
      <c r="J2306" s="138" t="str">
        <f>Deelnemersoverzicht!$C$6</f>
        <v>[wordt door RVO ingevuld]</v>
      </c>
      <c r="K2306" s="259">
        <f>Deelnemersoverzicht!$C$9</f>
        <v>0</v>
      </c>
    </row>
    <row r="2307" spans="1:11" x14ac:dyDescent="0.2">
      <c r="A2307" s="258">
        <f>'Resultaat 9'!B80</f>
        <v>0</v>
      </c>
      <c r="B2307" s="138" t="str">
        <f>IFERROR(VLOOKUP(C2307,Deelnemersoverzicht!$C$16:$G$66,6,0),"")</f>
        <v/>
      </c>
      <c r="C2307" s="138">
        <f>'Resultaat 9'!C80</f>
        <v>0</v>
      </c>
      <c r="D2307" s="247">
        <f>'Resultaat 9'!K80</f>
        <v>0</v>
      </c>
      <c r="E2307" s="248">
        <f>'Resultaat 9'!L80</f>
        <v>0</v>
      </c>
      <c r="F2307" s="138" t="s">
        <v>0</v>
      </c>
      <c r="G2307" s="247">
        <f ca="1">VLOOKUP(C2307,Financiering!$AO$7:$AS$57,5,0)*E2307</f>
        <v>0</v>
      </c>
      <c r="H2307" s="249" t="str">
        <f t="shared" si="36"/>
        <v/>
      </c>
      <c r="I2307" s="136" t="str">
        <f>'Resultaat 9'!$B$2</f>
        <v>Resultaat 9</v>
      </c>
      <c r="J2307" s="138" t="str">
        <f>Deelnemersoverzicht!$C$6</f>
        <v>[wordt door RVO ingevuld]</v>
      </c>
      <c r="K2307" s="259">
        <f>Deelnemersoverzicht!$C$9</f>
        <v>0</v>
      </c>
    </row>
    <row r="2308" spans="1:11" x14ac:dyDescent="0.2">
      <c r="A2308" s="258">
        <f>'Resultaat 9'!B81</f>
        <v>0</v>
      </c>
      <c r="B2308" s="138" t="str">
        <f>IFERROR(VLOOKUP(C2308,Deelnemersoverzicht!$C$16:$G$66,6,0),"")</f>
        <v/>
      </c>
      <c r="C2308" s="138">
        <f>'Resultaat 9'!C81</f>
        <v>0</v>
      </c>
      <c r="D2308" s="247">
        <f>'Resultaat 9'!K81</f>
        <v>0</v>
      </c>
      <c r="E2308" s="248">
        <f>'Resultaat 9'!L81</f>
        <v>0</v>
      </c>
      <c r="F2308" s="138" t="s">
        <v>0</v>
      </c>
      <c r="G2308" s="247">
        <f ca="1">VLOOKUP(C2308,Financiering!$AO$7:$AS$57,5,0)*E2308</f>
        <v>0</v>
      </c>
      <c r="H2308" s="249" t="str">
        <f t="shared" si="36"/>
        <v/>
      </c>
      <c r="I2308" s="136" t="str">
        <f>'Resultaat 9'!$B$2</f>
        <v>Resultaat 9</v>
      </c>
      <c r="J2308" s="138" t="str">
        <f>Deelnemersoverzicht!$C$6</f>
        <v>[wordt door RVO ingevuld]</v>
      </c>
      <c r="K2308" s="259">
        <f>Deelnemersoverzicht!$C$9</f>
        <v>0</v>
      </c>
    </row>
    <row r="2309" spans="1:11" x14ac:dyDescent="0.2">
      <c r="A2309" s="258">
        <f>'Resultaat 9'!B82</f>
        <v>0</v>
      </c>
      <c r="B2309" s="138" t="str">
        <f>IFERROR(VLOOKUP(C2309,Deelnemersoverzicht!$C$16:$G$66,6,0),"")</f>
        <v/>
      </c>
      <c r="C2309" s="138">
        <f>'Resultaat 9'!C82</f>
        <v>0</v>
      </c>
      <c r="D2309" s="247">
        <f>'Resultaat 9'!K82</f>
        <v>0</v>
      </c>
      <c r="E2309" s="248">
        <f>'Resultaat 9'!L82</f>
        <v>0</v>
      </c>
      <c r="F2309" s="138" t="s">
        <v>0</v>
      </c>
      <c r="G2309" s="247">
        <f ca="1">VLOOKUP(C2309,Financiering!$AO$7:$AS$57,5,0)*E2309</f>
        <v>0</v>
      </c>
      <c r="H2309" s="249" t="str">
        <f t="shared" si="36"/>
        <v/>
      </c>
      <c r="I2309" s="136" t="str">
        <f>'Resultaat 9'!$B$2</f>
        <v>Resultaat 9</v>
      </c>
      <c r="J2309" s="138" t="str">
        <f>Deelnemersoverzicht!$C$6</f>
        <v>[wordt door RVO ingevuld]</v>
      </c>
      <c r="K2309" s="259">
        <f>Deelnemersoverzicht!$C$9</f>
        <v>0</v>
      </c>
    </row>
    <row r="2310" spans="1:11" x14ac:dyDescent="0.2">
      <c r="A2310" s="258">
        <f>'Resultaat 9'!B83</f>
        <v>0</v>
      </c>
      <c r="B2310" s="138" t="str">
        <f>IFERROR(VLOOKUP(C2310,Deelnemersoverzicht!$C$16:$G$66,6,0),"")</f>
        <v/>
      </c>
      <c r="C2310" s="138">
        <f>'Resultaat 9'!C83</f>
        <v>0</v>
      </c>
      <c r="D2310" s="247">
        <f>'Resultaat 9'!K83</f>
        <v>0</v>
      </c>
      <c r="E2310" s="248">
        <f>'Resultaat 9'!L83</f>
        <v>0</v>
      </c>
      <c r="F2310" s="138" t="s">
        <v>0</v>
      </c>
      <c r="G2310" s="247">
        <f ca="1">VLOOKUP(C2310,Financiering!$AO$7:$AS$57,5,0)*E2310</f>
        <v>0</v>
      </c>
      <c r="H2310" s="249" t="str">
        <f t="shared" si="36"/>
        <v/>
      </c>
      <c r="I2310" s="136" t="str">
        <f>'Resultaat 9'!$B$2</f>
        <v>Resultaat 9</v>
      </c>
      <c r="J2310" s="138" t="str">
        <f>Deelnemersoverzicht!$C$6</f>
        <v>[wordt door RVO ingevuld]</v>
      </c>
      <c r="K2310" s="259">
        <f>Deelnemersoverzicht!$C$9</f>
        <v>0</v>
      </c>
    </row>
    <row r="2311" spans="1:11" x14ac:dyDescent="0.2">
      <c r="A2311" s="258">
        <f>'Resultaat 9'!B84</f>
        <v>0</v>
      </c>
      <c r="B2311" s="138" t="str">
        <f>IFERROR(VLOOKUP(C2311,Deelnemersoverzicht!$C$16:$G$66,6,0),"")</f>
        <v/>
      </c>
      <c r="C2311" s="138">
        <f>'Resultaat 9'!C84</f>
        <v>0</v>
      </c>
      <c r="D2311" s="247">
        <f>'Resultaat 9'!K84</f>
        <v>0</v>
      </c>
      <c r="E2311" s="248">
        <f>'Resultaat 9'!L84</f>
        <v>0</v>
      </c>
      <c r="F2311" s="138" t="s">
        <v>0</v>
      </c>
      <c r="G2311" s="247">
        <f ca="1">VLOOKUP(C2311,Financiering!$AO$7:$AS$57,5,0)*E2311</f>
        <v>0</v>
      </c>
      <c r="H2311" s="249" t="str">
        <f t="shared" si="36"/>
        <v/>
      </c>
      <c r="I2311" s="136" t="str">
        <f>'Resultaat 9'!$B$2</f>
        <v>Resultaat 9</v>
      </c>
      <c r="J2311" s="138" t="str">
        <f>Deelnemersoverzicht!$C$6</f>
        <v>[wordt door RVO ingevuld]</v>
      </c>
      <c r="K2311" s="259">
        <f>Deelnemersoverzicht!$C$9</f>
        <v>0</v>
      </c>
    </row>
    <row r="2312" spans="1:11" x14ac:dyDescent="0.2">
      <c r="A2312" s="258">
        <f>'Resultaat 9'!B85</f>
        <v>0</v>
      </c>
      <c r="B2312" s="138" t="str">
        <f>IFERROR(VLOOKUP(C2312,Deelnemersoverzicht!$C$16:$G$66,6,0),"")</f>
        <v/>
      </c>
      <c r="C2312" s="138">
        <f>'Resultaat 9'!C85</f>
        <v>0</v>
      </c>
      <c r="D2312" s="247">
        <f>'Resultaat 9'!K85</f>
        <v>0</v>
      </c>
      <c r="E2312" s="248">
        <f>'Resultaat 9'!L85</f>
        <v>0</v>
      </c>
      <c r="F2312" s="138" t="s">
        <v>0</v>
      </c>
      <c r="G2312" s="247">
        <f ca="1">VLOOKUP(C2312,Financiering!$AO$7:$AS$57,5,0)*E2312</f>
        <v>0</v>
      </c>
      <c r="H2312" s="249" t="str">
        <f t="shared" si="36"/>
        <v/>
      </c>
      <c r="I2312" s="136" t="str">
        <f>'Resultaat 9'!$B$2</f>
        <v>Resultaat 9</v>
      </c>
      <c r="J2312" s="138" t="str">
        <f>Deelnemersoverzicht!$C$6</f>
        <v>[wordt door RVO ingevuld]</v>
      </c>
      <c r="K2312" s="259">
        <f>Deelnemersoverzicht!$C$9</f>
        <v>0</v>
      </c>
    </row>
    <row r="2313" spans="1:11" x14ac:dyDescent="0.2">
      <c r="A2313" s="258">
        <f>'Resultaat 9'!B86</f>
        <v>0</v>
      </c>
      <c r="B2313" s="138" t="str">
        <f>IFERROR(VLOOKUP(C2313,Deelnemersoverzicht!$C$16:$G$66,6,0),"")</f>
        <v/>
      </c>
      <c r="C2313" s="138">
        <f>'Resultaat 9'!C86</f>
        <v>0</v>
      </c>
      <c r="D2313" s="247">
        <f>'Resultaat 9'!K86</f>
        <v>0</v>
      </c>
      <c r="E2313" s="248">
        <f>'Resultaat 9'!L86</f>
        <v>0</v>
      </c>
      <c r="F2313" s="138" t="s">
        <v>0</v>
      </c>
      <c r="G2313" s="247">
        <f ca="1">VLOOKUP(C2313,Financiering!$AO$7:$AS$57,5,0)*E2313</f>
        <v>0</v>
      </c>
      <c r="H2313" s="249" t="str">
        <f t="shared" si="36"/>
        <v/>
      </c>
      <c r="I2313" s="136" t="str">
        <f>'Resultaat 9'!$B$2</f>
        <v>Resultaat 9</v>
      </c>
      <c r="J2313" s="138" t="str">
        <f>Deelnemersoverzicht!$C$6</f>
        <v>[wordt door RVO ingevuld]</v>
      </c>
      <c r="K2313" s="259">
        <f>Deelnemersoverzicht!$C$9</f>
        <v>0</v>
      </c>
    </row>
    <row r="2314" spans="1:11" x14ac:dyDescent="0.2">
      <c r="A2314" s="258">
        <f>'Resultaat 9'!B87</f>
        <v>0</v>
      </c>
      <c r="B2314" s="138" t="str">
        <f>IFERROR(VLOOKUP(C2314,Deelnemersoverzicht!$C$16:$G$66,6,0),"")</f>
        <v/>
      </c>
      <c r="C2314" s="138">
        <f>'Resultaat 9'!C87</f>
        <v>0</v>
      </c>
      <c r="D2314" s="247">
        <f>'Resultaat 9'!K87</f>
        <v>0</v>
      </c>
      <c r="E2314" s="248">
        <f>'Resultaat 9'!L87</f>
        <v>0</v>
      </c>
      <c r="F2314" s="138" t="s">
        <v>0</v>
      </c>
      <c r="G2314" s="247">
        <f ca="1">VLOOKUP(C2314,Financiering!$AO$7:$AS$57,5,0)*E2314</f>
        <v>0</v>
      </c>
      <c r="H2314" s="249" t="str">
        <f t="shared" si="36"/>
        <v/>
      </c>
      <c r="I2314" s="136" t="str">
        <f>'Resultaat 9'!$B$2</f>
        <v>Resultaat 9</v>
      </c>
      <c r="J2314" s="138" t="str">
        <f>Deelnemersoverzicht!$C$6</f>
        <v>[wordt door RVO ingevuld]</v>
      </c>
      <c r="K2314" s="259">
        <f>Deelnemersoverzicht!$C$9</f>
        <v>0</v>
      </c>
    </row>
    <row r="2315" spans="1:11" x14ac:dyDescent="0.2">
      <c r="A2315" s="258">
        <f>'Resultaat 9'!B88</f>
        <v>0</v>
      </c>
      <c r="B2315" s="138" t="str">
        <f>IFERROR(VLOOKUP(C2315,Deelnemersoverzicht!$C$16:$G$66,6,0),"")</f>
        <v/>
      </c>
      <c r="C2315" s="138">
        <f>'Resultaat 9'!C88</f>
        <v>0</v>
      </c>
      <c r="D2315" s="247">
        <f>'Resultaat 9'!K88</f>
        <v>0</v>
      </c>
      <c r="E2315" s="248">
        <f>'Resultaat 9'!L88</f>
        <v>0</v>
      </c>
      <c r="F2315" s="138" t="s">
        <v>0</v>
      </c>
      <c r="G2315" s="247">
        <f ca="1">VLOOKUP(C2315,Financiering!$AO$7:$AS$57,5,0)*E2315</f>
        <v>0</v>
      </c>
      <c r="H2315" s="249" t="str">
        <f t="shared" si="36"/>
        <v/>
      </c>
      <c r="I2315" s="136" t="str">
        <f>'Resultaat 9'!$B$2</f>
        <v>Resultaat 9</v>
      </c>
      <c r="J2315" s="138" t="str">
        <f>Deelnemersoverzicht!$C$6</f>
        <v>[wordt door RVO ingevuld]</v>
      </c>
      <c r="K2315" s="259">
        <f>Deelnemersoverzicht!$C$9</f>
        <v>0</v>
      </c>
    </row>
    <row r="2316" spans="1:11" x14ac:dyDescent="0.2">
      <c r="A2316" s="258">
        <f>'Resultaat 9'!B89</f>
        <v>0</v>
      </c>
      <c r="B2316" s="138" t="str">
        <f>IFERROR(VLOOKUP(C2316,Deelnemersoverzicht!$C$16:$G$66,6,0),"")</f>
        <v/>
      </c>
      <c r="C2316" s="138">
        <f>'Resultaat 9'!C89</f>
        <v>0</v>
      </c>
      <c r="D2316" s="247">
        <f>'Resultaat 9'!K89</f>
        <v>0</v>
      </c>
      <c r="E2316" s="248">
        <f>'Resultaat 9'!L89</f>
        <v>0</v>
      </c>
      <c r="F2316" s="138" t="s">
        <v>0</v>
      </c>
      <c r="G2316" s="247">
        <f ca="1">VLOOKUP(C2316,Financiering!$AO$7:$AS$57,5,0)*E2316</f>
        <v>0</v>
      </c>
      <c r="H2316" s="249" t="str">
        <f t="shared" si="36"/>
        <v/>
      </c>
      <c r="I2316" s="136" t="str">
        <f>'Resultaat 9'!$B$2</f>
        <v>Resultaat 9</v>
      </c>
      <c r="J2316" s="138" t="str">
        <f>Deelnemersoverzicht!$C$6</f>
        <v>[wordt door RVO ingevuld]</v>
      </c>
      <c r="K2316" s="259">
        <f>Deelnemersoverzicht!$C$9</f>
        <v>0</v>
      </c>
    </row>
    <row r="2317" spans="1:11" x14ac:dyDescent="0.2">
      <c r="A2317" s="258">
        <f>'Resultaat 9'!B96</f>
        <v>0</v>
      </c>
      <c r="B2317" s="138" t="str">
        <f>IFERROR(VLOOKUP(C2317,Deelnemersoverzicht!$C$16:$G$66,6,0),"")</f>
        <v/>
      </c>
      <c r="C2317" s="138">
        <f>'Resultaat 9'!C96</f>
        <v>0</v>
      </c>
      <c r="D2317" s="247">
        <f>'Resultaat 9'!K96</f>
        <v>0</v>
      </c>
      <c r="E2317" s="248">
        <f>'Resultaat 9'!L96</f>
        <v>0</v>
      </c>
      <c r="F2317" s="138" t="s">
        <v>265</v>
      </c>
      <c r="G2317" s="247">
        <f ca="1">VLOOKUP(C2317,Financiering!$AO$7:$AS$57,5,0)*E2317</f>
        <v>0</v>
      </c>
      <c r="H2317" s="249" t="str">
        <f t="shared" si="36"/>
        <v/>
      </c>
      <c r="I2317" s="136" t="str">
        <f>'Resultaat 9'!$B$2</f>
        <v>Resultaat 9</v>
      </c>
      <c r="J2317" s="138" t="str">
        <f>Deelnemersoverzicht!$C$6</f>
        <v>[wordt door RVO ingevuld]</v>
      </c>
      <c r="K2317" s="259">
        <f>Deelnemersoverzicht!$C$9</f>
        <v>0</v>
      </c>
    </row>
    <row r="2318" spans="1:11" x14ac:dyDescent="0.2">
      <c r="A2318" s="258">
        <f>'Resultaat 9'!B97</f>
        <v>0</v>
      </c>
      <c r="B2318" s="138" t="str">
        <f>IFERROR(VLOOKUP(C2318,Deelnemersoverzicht!$C$16:$G$66,6,0),"")</f>
        <v/>
      </c>
      <c r="C2318" s="138">
        <f>'Resultaat 9'!C97</f>
        <v>0</v>
      </c>
      <c r="D2318" s="247">
        <f>'Resultaat 9'!K97</f>
        <v>0</v>
      </c>
      <c r="E2318" s="248">
        <f>'Resultaat 9'!L97</f>
        <v>0</v>
      </c>
      <c r="F2318" s="138" t="s">
        <v>265</v>
      </c>
      <c r="G2318" s="247">
        <f ca="1">VLOOKUP(C2318,Financiering!$AO$7:$AS$57,5,0)*E2318</f>
        <v>0</v>
      </c>
      <c r="H2318" s="249" t="str">
        <f t="shared" si="36"/>
        <v/>
      </c>
      <c r="I2318" s="136" t="str">
        <f>'Resultaat 9'!$B$2</f>
        <v>Resultaat 9</v>
      </c>
      <c r="J2318" s="138" t="str">
        <f>Deelnemersoverzicht!$C$6</f>
        <v>[wordt door RVO ingevuld]</v>
      </c>
      <c r="K2318" s="259">
        <f>Deelnemersoverzicht!$C$9</f>
        <v>0</v>
      </c>
    </row>
    <row r="2319" spans="1:11" x14ac:dyDescent="0.2">
      <c r="A2319" s="258">
        <f>'Resultaat 9'!B98</f>
        <v>0</v>
      </c>
      <c r="B2319" s="138" t="str">
        <f>IFERROR(VLOOKUP(C2319,Deelnemersoverzicht!$C$16:$G$66,6,0),"")</f>
        <v/>
      </c>
      <c r="C2319" s="138">
        <f>'Resultaat 9'!C98</f>
        <v>0</v>
      </c>
      <c r="D2319" s="247">
        <f>'Resultaat 9'!K98</f>
        <v>0</v>
      </c>
      <c r="E2319" s="248">
        <f>'Resultaat 9'!L98</f>
        <v>0</v>
      </c>
      <c r="F2319" s="138" t="s">
        <v>265</v>
      </c>
      <c r="G2319" s="247">
        <f ca="1">VLOOKUP(C2319,Financiering!$AO$7:$AS$57,5,0)*E2319</f>
        <v>0</v>
      </c>
      <c r="H2319" s="249" t="str">
        <f t="shared" si="36"/>
        <v/>
      </c>
      <c r="I2319" s="136" t="str">
        <f>'Resultaat 9'!$B$2</f>
        <v>Resultaat 9</v>
      </c>
      <c r="J2319" s="138" t="str">
        <f>Deelnemersoverzicht!$C$6</f>
        <v>[wordt door RVO ingevuld]</v>
      </c>
      <c r="K2319" s="259">
        <f>Deelnemersoverzicht!$C$9</f>
        <v>0</v>
      </c>
    </row>
    <row r="2320" spans="1:11" x14ac:dyDescent="0.2">
      <c r="A2320" s="258">
        <f>'Resultaat 9'!B99</f>
        <v>0</v>
      </c>
      <c r="B2320" s="138" t="str">
        <f>IFERROR(VLOOKUP(C2320,Deelnemersoverzicht!$C$16:$G$66,6,0),"")</f>
        <v/>
      </c>
      <c r="C2320" s="138">
        <f>'Resultaat 9'!C99</f>
        <v>0</v>
      </c>
      <c r="D2320" s="247">
        <f>'Resultaat 9'!K99</f>
        <v>0</v>
      </c>
      <c r="E2320" s="248">
        <f>'Resultaat 9'!L99</f>
        <v>0</v>
      </c>
      <c r="F2320" s="138" t="s">
        <v>265</v>
      </c>
      <c r="G2320" s="247">
        <f ca="1">VLOOKUP(C2320,Financiering!$AO$7:$AS$57,5,0)*E2320</f>
        <v>0</v>
      </c>
      <c r="H2320" s="249" t="str">
        <f t="shared" si="36"/>
        <v/>
      </c>
      <c r="I2320" s="136" t="str">
        <f>'Resultaat 9'!$B$2</f>
        <v>Resultaat 9</v>
      </c>
      <c r="J2320" s="138" t="str">
        <f>Deelnemersoverzicht!$C$6</f>
        <v>[wordt door RVO ingevuld]</v>
      </c>
      <c r="K2320" s="259">
        <f>Deelnemersoverzicht!$C$9</f>
        <v>0</v>
      </c>
    </row>
    <row r="2321" spans="1:11" x14ac:dyDescent="0.2">
      <c r="A2321" s="258">
        <f>'Resultaat 9'!B100</f>
        <v>0</v>
      </c>
      <c r="B2321" s="138" t="str">
        <f>IFERROR(VLOOKUP(C2321,Deelnemersoverzicht!$C$16:$G$66,6,0),"")</f>
        <v/>
      </c>
      <c r="C2321" s="138">
        <f>'Resultaat 9'!C100</f>
        <v>0</v>
      </c>
      <c r="D2321" s="247">
        <f>'Resultaat 9'!K100</f>
        <v>0</v>
      </c>
      <c r="E2321" s="248">
        <f>'Resultaat 9'!L100</f>
        <v>0</v>
      </c>
      <c r="F2321" s="138" t="s">
        <v>265</v>
      </c>
      <c r="G2321" s="247">
        <f ca="1">VLOOKUP(C2321,Financiering!$AO$7:$AS$57,5,0)*E2321</f>
        <v>0</v>
      </c>
      <c r="H2321" s="249" t="str">
        <f t="shared" si="36"/>
        <v/>
      </c>
      <c r="I2321" s="136" t="str">
        <f>'Resultaat 9'!$B$2</f>
        <v>Resultaat 9</v>
      </c>
      <c r="J2321" s="138" t="str">
        <f>Deelnemersoverzicht!$C$6</f>
        <v>[wordt door RVO ingevuld]</v>
      </c>
      <c r="K2321" s="259">
        <f>Deelnemersoverzicht!$C$9</f>
        <v>0</v>
      </c>
    </row>
    <row r="2322" spans="1:11" x14ac:dyDescent="0.2">
      <c r="A2322" s="258">
        <f>'Resultaat 9'!B101</f>
        <v>0</v>
      </c>
      <c r="B2322" s="138" t="str">
        <f>IFERROR(VLOOKUP(C2322,Deelnemersoverzicht!$C$16:$G$66,6,0),"")</f>
        <v/>
      </c>
      <c r="C2322" s="138">
        <f>'Resultaat 9'!C101</f>
        <v>0</v>
      </c>
      <c r="D2322" s="247">
        <f>'Resultaat 9'!K101</f>
        <v>0</v>
      </c>
      <c r="E2322" s="248">
        <f>'Resultaat 9'!L101</f>
        <v>0</v>
      </c>
      <c r="F2322" s="138" t="s">
        <v>265</v>
      </c>
      <c r="G2322" s="247">
        <f ca="1">VLOOKUP(C2322,Financiering!$AO$7:$AS$57,5,0)*E2322</f>
        <v>0</v>
      </c>
      <c r="H2322" s="249" t="str">
        <f t="shared" si="36"/>
        <v/>
      </c>
      <c r="I2322" s="136" t="str">
        <f>'Resultaat 9'!$B$2</f>
        <v>Resultaat 9</v>
      </c>
      <c r="J2322" s="138" t="str">
        <f>Deelnemersoverzicht!$C$6</f>
        <v>[wordt door RVO ingevuld]</v>
      </c>
      <c r="K2322" s="259">
        <f>Deelnemersoverzicht!$C$9</f>
        <v>0</v>
      </c>
    </row>
    <row r="2323" spans="1:11" x14ac:dyDescent="0.2">
      <c r="A2323" s="258">
        <f>'Resultaat 9'!B102</f>
        <v>0</v>
      </c>
      <c r="B2323" s="138" t="str">
        <f>IFERROR(VLOOKUP(C2323,Deelnemersoverzicht!$C$16:$G$66,6,0),"")</f>
        <v/>
      </c>
      <c r="C2323" s="138">
        <f>'Resultaat 9'!C102</f>
        <v>0</v>
      </c>
      <c r="D2323" s="247">
        <f>'Resultaat 9'!K102</f>
        <v>0</v>
      </c>
      <c r="E2323" s="248">
        <f>'Resultaat 9'!L102</f>
        <v>0</v>
      </c>
      <c r="F2323" s="138" t="s">
        <v>265</v>
      </c>
      <c r="G2323" s="247">
        <f ca="1">VLOOKUP(C2323,Financiering!$AO$7:$AS$57,5,0)*E2323</f>
        <v>0</v>
      </c>
      <c r="H2323" s="249" t="str">
        <f t="shared" si="36"/>
        <v/>
      </c>
      <c r="I2323" s="136" t="str">
        <f>'Resultaat 9'!$B$2</f>
        <v>Resultaat 9</v>
      </c>
      <c r="J2323" s="138" t="str">
        <f>Deelnemersoverzicht!$C$6</f>
        <v>[wordt door RVO ingevuld]</v>
      </c>
      <c r="K2323" s="259">
        <f>Deelnemersoverzicht!$C$9</f>
        <v>0</v>
      </c>
    </row>
    <row r="2324" spans="1:11" x14ac:dyDescent="0.2">
      <c r="A2324" s="258">
        <f>'Resultaat 9'!B103</f>
        <v>0</v>
      </c>
      <c r="B2324" s="138" t="str">
        <f>IFERROR(VLOOKUP(C2324,Deelnemersoverzicht!$C$16:$G$66,6,0),"")</f>
        <v/>
      </c>
      <c r="C2324" s="138">
        <f>'Resultaat 9'!C103</f>
        <v>0</v>
      </c>
      <c r="D2324" s="247">
        <f>'Resultaat 9'!K103</f>
        <v>0</v>
      </c>
      <c r="E2324" s="248">
        <f>'Resultaat 9'!L103</f>
        <v>0</v>
      </c>
      <c r="F2324" s="138" t="s">
        <v>265</v>
      </c>
      <c r="G2324" s="247">
        <f ca="1">VLOOKUP(C2324,Financiering!$AO$7:$AS$57,5,0)*E2324</f>
        <v>0</v>
      </c>
      <c r="H2324" s="249" t="str">
        <f t="shared" si="36"/>
        <v/>
      </c>
      <c r="I2324" s="136" t="str">
        <f>'Resultaat 9'!$B$2</f>
        <v>Resultaat 9</v>
      </c>
      <c r="J2324" s="138" t="str">
        <f>Deelnemersoverzicht!$C$6</f>
        <v>[wordt door RVO ingevuld]</v>
      </c>
      <c r="K2324" s="259">
        <f>Deelnemersoverzicht!$C$9</f>
        <v>0</v>
      </c>
    </row>
    <row r="2325" spans="1:11" x14ac:dyDescent="0.2">
      <c r="A2325" s="258">
        <f>'Resultaat 9'!B104</f>
        <v>0</v>
      </c>
      <c r="B2325" s="138" t="str">
        <f>IFERROR(VLOOKUP(C2325,Deelnemersoverzicht!$C$16:$G$66,6,0),"")</f>
        <v/>
      </c>
      <c r="C2325" s="138">
        <f>'Resultaat 9'!C104</f>
        <v>0</v>
      </c>
      <c r="D2325" s="247">
        <f>'Resultaat 9'!K104</f>
        <v>0</v>
      </c>
      <c r="E2325" s="248">
        <f>'Resultaat 9'!L104</f>
        <v>0</v>
      </c>
      <c r="F2325" s="138" t="s">
        <v>265</v>
      </c>
      <c r="G2325" s="247">
        <f ca="1">VLOOKUP(C2325,Financiering!$AO$7:$AS$57,5,0)*E2325</f>
        <v>0</v>
      </c>
      <c r="H2325" s="249" t="str">
        <f t="shared" si="36"/>
        <v/>
      </c>
      <c r="I2325" s="136" t="str">
        <f>'Resultaat 9'!$B$2</f>
        <v>Resultaat 9</v>
      </c>
      <c r="J2325" s="138" t="str">
        <f>Deelnemersoverzicht!$C$6</f>
        <v>[wordt door RVO ingevuld]</v>
      </c>
      <c r="K2325" s="259">
        <f>Deelnemersoverzicht!$C$9</f>
        <v>0</v>
      </c>
    </row>
    <row r="2326" spans="1:11" x14ac:dyDescent="0.2">
      <c r="A2326" s="258">
        <f>'Resultaat 9'!B105</f>
        <v>0</v>
      </c>
      <c r="B2326" s="138" t="str">
        <f>IFERROR(VLOOKUP(C2326,Deelnemersoverzicht!$C$16:$G$66,6,0),"")</f>
        <v/>
      </c>
      <c r="C2326" s="138">
        <f>'Resultaat 9'!C105</f>
        <v>0</v>
      </c>
      <c r="D2326" s="247">
        <f>'Resultaat 9'!K105</f>
        <v>0</v>
      </c>
      <c r="E2326" s="248">
        <f>'Resultaat 9'!L105</f>
        <v>0</v>
      </c>
      <c r="F2326" s="138" t="s">
        <v>265</v>
      </c>
      <c r="G2326" s="247">
        <f ca="1">VLOOKUP(C2326,Financiering!$AO$7:$AS$57,5,0)*E2326</f>
        <v>0</v>
      </c>
      <c r="H2326" s="249" t="str">
        <f t="shared" si="36"/>
        <v/>
      </c>
      <c r="I2326" s="136" t="str">
        <f>'Resultaat 9'!$B$2</f>
        <v>Resultaat 9</v>
      </c>
      <c r="J2326" s="138" t="str">
        <f>Deelnemersoverzicht!$C$6</f>
        <v>[wordt door RVO ingevuld]</v>
      </c>
      <c r="K2326" s="259">
        <f>Deelnemersoverzicht!$C$9</f>
        <v>0</v>
      </c>
    </row>
    <row r="2327" spans="1:11" x14ac:dyDescent="0.2">
      <c r="A2327" s="258">
        <f>'Resultaat 9'!B106</f>
        <v>0</v>
      </c>
      <c r="B2327" s="138" t="str">
        <f>IFERROR(VLOOKUP(C2327,Deelnemersoverzicht!$C$16:$G$66,6,0),"")</f>
        <v/>
      </c>
      <c r="C2327" s="138">
        <f>'Resultaat 9'!C106</f>
        <v>0</v>
      </c>
      <c r="D2327" s="247">
        <f>'Resultaat 9'!K106</f>
        <v>0</v>
      </c>
      <c r="E2327" s="248">
        <f>'Resultaat 9'!L106</f>
        <v>0</v>
      </c>
      <c r="F2327" s="138" t="s">
        <v>265</v>
      </c>
      <c r="G2327" s="247">
        <f ca="1">VLOOKUP(C2327,Financiering!$AO$7:$AS$57,5,0)*E2327</f>
        <v>0</v>
      </c>
      <c r="H2327" s="249" t="str">
        <f t="shared" si="36"/>
        <v/>
      </c>
      <c r="I2327" s="136" t="str">
        <f>'Resultaat 9'!$B$2</f>
        <v>Resultaat 9</v>
      </c>
      <c r="J2327" s="138" t="str">
        <f>Deelnemersoverzicht!$C$6</f>
        <v>[wordt door RVO ingevuld]</v>
      </c>
      <c r="K2327" s="259">
        <f>Deelnemersoverzicht!$C$9</f>
        <v>0</v>
      </c>
    </row>
    <row r="2328" spans="1:11" x14ac:dyDescent="0.2">
      <c r="A2328" s="258">
        <f>'Resultaat 9'!B107</f>
        <v>0</v>
      </c>
      <c r="B2328" s="138" t="str">
        <f>IFERROR(VLOOKUP(C2328,Deelnemersoverzicht!$C$16:$G$66,6,0),"")</f>
        <v/>
      </c>
      <c r="C2328" s="138">
        <f>'Resultaat 9'!C107</f>
        <v>0</v>
      </c>
      <c r="D2328" s="247">
        <f>'Resultaat 9'!K107</f>
        <v>0</v>
      </c>
      <c r="E2328" s="248">
        <f>'Resultaat 9'!L107</f>
        <v>0</v>
      </c>
      <c r="F2328" s="138" t="s">
        <v>265</v>
      </c>
      <c r="G2328" s="247">
        <f ca="1">VLOOKUP(C2328,Financiering!$AO$7:$AS$57,5,0)*E2328</f>
        <v>0</v>
      </c>
      <c r="H2328" s="249" t="str">
        <f t="shared" si="36"/>
        <v/>
      </c>
      <c r="I2328" s="136" t="str">
        <f>'Resultaat 9'!$B$2</f>
        <v>Resultaat 9</v>
      </c>
      <c r="J2328" s="138" t="str">
        <f>Deelnemersoverzicht!$C$6</f>
        <v>[wordt door RVO ingevuld]</v>
      </c>
      <c r="K2328" s="259">
        <f>Deelnemersoverzicht!$C$9</f>
        <v>0</v>
      </c>
    </row>
    <row r="2329" spans="1:11" x14ac:dyDescent="0.2">
      <c r="A2329" s="258">
        <f>'Resultaat 9'!B108</f>
        <v>0</v>
      </c>
      <c r="B2329" s="138" t="str">
        <f>IFERROR(VLOOKUP(C2329,Deelnemersoverzicht!$C$16:$G$66,6,0),"")</f>
        <v/>
      </c>
      <c r="C2329" s="138">
        <f>'Resultaat 9'!C108</f>
        <v>0</v>
      </c>
      <c r="D2329" s="247">
        <f>'Resultaat 9'!K108</f>
        <v>0</v>
      </c>
      <c r="E2329" s="248">
        <f>'Resultaat 9'!L108</f>
        <v>0</v>
      </c>
      <c r="F2329" s="138" t="s">
        <v>265</v>
      </c>
      <c r="G2329" s="247">
        <f ca="1">VLOOKUP(C2329,Financiering!$AO$7:$AS$57,5,0)*E2329</f>
        <v>0</v>
      </c>
      <c r="H2329" s="249" t="str">
        <f t="shared" si="36"/>
        <v/>
      </c>
      <c r="I2329" s="136" t="str">
        <f>'Resultaat 9'!$B$2</f>
        <v>Resultaat 9</v>
      </c>
      <c r="J2329" s="138" t="str">
        <f>Deelnemersoverzicht!$C$6</f>
        <v>[wordt door RVO ingevuld]</v>
      </c>
      <c r="K2329" s="259">
        <f>Deelnemersoverzicht!$C$9</f>
        <v>0</v>
      </c>
    </row>
    <row r="2330" spans="1:11" x14ac:dyDescent="0.2">
      <c r="A2330" s="258">
        <f>'Resultaat 9'!B109</f>
        <v>0</v>
      </c>
      <c r="B2330" s="138" t="str">
        <f>IFERROR(VLOOKUP(C2330,Deelnemersoverzicht!$C$16:$G$66,6,0),"")</f>
        <v/>
      </c>
      <c r="C2330" s="138">
        <f>'Resultaat 9'!C109</f>
        <v>0</v>
      </c>
      <c r="D2330" s="247">
        <f>'Resultaat 9'!K109</f>
        <v>0</v>
      </c>
      <c r="E2330" s="248">
        <f>'Resultaat 9'!L109</f>
        <v>0</v>
      </c>
      <c r="F2330" s="138" t="s">
        <v>265</v>
      </c>
      <c r="G2330" s="247">
        <f ca="1">VLOOKUP(C2330,Financiering!$AO$7:$AS$57,5,0)*E2330</f>
        <v>0</v>
      </c>
      <c r="H2330" s="249" t="str">
        <f t="shared" si="36"/>
        <v/>
      </c>
      <c r="I2330" s="136" t="str">
        <f>'Resultaat 9'!$B$2</f>
        <v>Resultaat 9</v>
      </c>
      <c r="J2330" s="138" t="str">
        <f>Deelnemersoverzicht!$C$6</f>
        <v>[wordt door RVO ingevuld]</v>
      </c>
      <c r="K2330" s="259">
        <f>Deelnemersoverzicht!$C$9</f>
        <v>0</v>
      </c>
    </row>
    <row r="2331" spans="1:11" x14ac:dyDescent="0.2">
      <c r="A2331" s="258">
        <f>'Resultaat 9'!B110</f>
        <v>0</v>
      </c>
      <c r="B2331" s="138" t="str">
        <f>IFERROR(VLOOKUP(C2331,Deelnemersoverzicht!$C$16:$G$66,6,0),"")</f>
        <v/>
      </c>
      <c r="C2331" s="138">
        <f>'Resultaat 9'!C110</f>
        <v>0</v>
      </c>
      <c r="D2331" s="247">
        <f>'Resultaat 9'!K110</f>
        <v>0</v>
      </c>
      <c r="E2331" s="248">
        <f>'Resultaat 9'!L110</f>
        <v>0</v>
      </c>
      <c r="F2331" s="138" t="s">
        <v>265</v>
      </c>
      <c r="G2331" s="247">
        <f ca="1">VLOOKUP(C2331,Financiering!$AO$7:$AS$57,5,0)*E2331</f>
        <v>0</v>
      </c>
      <c r="H2331" s="249" t="str">
        <f t="shared" si="36"/>
        <v/>
      </c>
      <c r="I2331" s="136" t="str">
        <f>'Resultaat 9'!$B$2</f>
        <v>Resultaat 9</v>
      </c>
      <c r="J2331" s="138" t="str">
        <f>Deelnemersoverzicht!$C$6</f>
        <v>[wordt door RVO ingevuld]</v>
      </c>
      <c r="K2331" s="259">
        <f>Deelnemersoverzicht!$C$9</f>
        <v>0</v>
      </c>
    </row>
    <row r="2332" spans="1:11" x14ac:dyDescent="0.2">
      <c r="A2332" s="258">
        <f>'Resultaat 9'!B111</f>
        <v>0</v>
      </c>
      <c r="B2332" s="138" t="str">
        <f>IFERROR(VLOOKUP(C2332,Deelnemersoverzicht!$C$16:$G$66,6,0),"")</f>
        <v/>
      </c>
      <c r="C2332" s="138">
        <f>'Resultaat 9'!C111</f>
        <v>0</v>
      </c>
      <c r="D2332" s="247">
        <f>'Resultaat 9'!K111</f>
        <v>0</v>
      </c>
      <c r="E2332" s="248">
        <f>'Resultaat 9'!L111</f>
        <v>0</v>
      </c>
      <c r="F2332" s="138" t="s">
        <v>265</v>
      </c>
      <c r="G2332" s="247">
        <f ca="1">VLOOKUP(C2332,Financiering!$AO$7:$AS$57,5,0)*E2332</f>
        <v>0</v>
      </c>
      <c r="H2332" s="249" t="str">
        <f t="shared" si="36"/>
        <v/>
      </c>
      <c r="I2332" s="136" t="str">
        <f>'Resultaat 9'!$B$2</f>
        <v>Resultaat 9</v>
      </c>
      <c r="J2332" s="138" t="str">
        <f>Deelnemersoverzicht!$C$6</f>
        <v>[wordt door RVO ingevuld]</v>
      </c>
      <c r="K2332" s="259">
        <f>Deelnemersoverzicht!$C$9</f>
        <v>0</v>
      </c>
    </row>
    <row r="2333" spans="1:11" x14ac:dyDescent="0.2">
      <c r="A2333" s="258">
        <f>'Resultaat 9'!B112</f>
        <v>0</v>
      </c>
      <c r="B2333" s="138" t="str">
        <f>IFERROR(VLOOKUP(C2333,Deelnemersoverzicht!$C$16:$G$66,6,0),"")</f>
        <v/>
      </c>
      <c r="C2333" s="138">
        <f>'Resultaat 9'!C112</f>
        <v>0</v>
      </c>
      <c r="D2333" s="247">
        <f>'Resultaat 9'!K112</f>
        <v>0</v>
      </c>
      <c r="E2333" s="248">
        <f>'Resultaat 9'!L112</f>
        <v>0</v>
      </c>
      <c r="F2333" s="138" t="s">
        <v>265</v>
      </c>
      <c r="G2333" s="247">
        <f ca="1">VLOOKUP(C2333,Financiering!$AO$7:$AS$57,5,0)*E2333</f>
        <v>0</v>
      </c>
      <c r="H2333" s="249" t="str">
        <f t="shared" si="36"/>
        <v/>
      </c>
      <c r="I2333" s="136" t="str">
        <f>'Resultaat 9'!$B$2</f>
        <v>Resultaat 9</v>
      </c>
      <c r="J2333" s="138" t="str">
        <f>Deelnemersoverzicht!$C$6</f>
        <v>[wordt door RVO ingevuld]</v>
      </c>
      <c r="K2333" s="259">
        <f>Deelnemersoverzicht!$C$9</f>
        <v>0</v>
      </c>
    </row>
    <row r="2334" spans="1:11" x14ac:dyDescent="0.2">
      <c r="A2334" s="258">
        <f>'Resultaat 9'!B113</f>
        <v>0</v>
      </c>
      <c r="B2334" s="138" t="str">
        <f>IFERROR(VLOOKUP(C2334,Deelnemersoverzicht!$C$16:$G$66,6,0),"")</f>
        <v/>
      </c>
      <c r="C2334" s="138">
        <f>'Resultaat 9'!C113</f>
        <v>0</v>
      </c>
      <c r="D2334" s="247">
        <f>'Resultaat 9'!K113</f>
        <v>0</v>
      </c>
      <c r="E2334" s="248">
        <f>'Resultaat 9'!L113</f>
        <v>0</v>
      </c>
      <c r="F2334" s="138" t="s">
        <v>265</v>
      </c>
      <c r="G2334" s="247">
        <f ca="1">VLOOKUP(C2334,Financiering!$AO$7:$AS$57,5,0)*E2334</f>
        <v>0</v>
      </c>
      <c r="H2334" s="249" t="str">
        <f t="shared" si="36"/>
        <v/>
      </c>
      <c r="I2334" s="136" t="str">
        <f>'Resultaat 9'!$B$2</f>
        <v>Resultaat 9</v>
      </c>
      <c r="J2334" s="138" t="str">
        <f>Deelnemersoverzicht!$C$6</f>
        <v>[wordt door RVO ingevuld]</v>
      </c>
      <c r="K2334" s="259">
        <f>Deelnemersoverzicht!$C$9</f>
        <v>0</v>
      </c>
    </row>
    <row r="2335" spans="1:11" x14ac:dyDescent="0.2">
      <c r="A2335" s="258">
        <f>'Resultaat 9'!B114</f>
        <v>0</v>
      </c>
      <c r="B2335" s="138" t="str">
        <f>IFERROR(VLOOKUP(C2335,Deelnemersoverzicht!$C$16:$G$66,6,0),"")</f>
        <v/>
      </c>
      <c r="C2335" s="138">
        <f>'Resultaat 9'!C114</f>
        <v>0</v>
      </c>
      <c r="D2335" s="247">
        <f>'Resultaat 9'!K114</f>
        <v>0</v>
      </c>
      <c r="E2335" s="248">
        <f>'Resultaat 9'!L114</f>
        <v>0</v>
      </c>
      <c r="F2335" s="138" t="s">
        <v>265</v>
      </c>
      <c r="G2335" s="247">
        <f ca="1">VLOOKUP(C2335,Financiering!$AO$7:$AS$57,5,0)*E2335</f>
        <v>0</v>
      </c>
      <c r="H2335" s="249" t="str">
        <f t="shared" si="36"/>
        <v/>
      </c>
      <c r="I2335" s="136" t="str">
        <f>'Resultaat 9'!$B$2</f>
        <v>Resultaat 9</v>
      </c>
      <c r="J2335" s="138" t="str">
        <f>Deelnemersoverzicht!$C$6</f>
        <v>[wordt door RVO ingevuld]</v>
      </c>
      <c r="K2335" s="259">
        <f>Deelnemersoverzicht!$C$9</f>
        <v>0</v>
      </c>
    </row>
    <row r="2336" spans="1:11" x14ac:dyDescent="0.2">
      <c r="A2336" s="258">
        <f>'Resultaat 9'!B115</f>
        <v>0</v>
      </c>
      <c r="B2336" s="138" t="str">
        <f>IFERROR(VLOOKUP(C2336,Deelnemersoverzicht!$C$16:$G$66,6,0),"")</f>
        <v/>
      </c>
      <c r="C2336" s="138">
        <f>'Resultaat 9'!C115</f>
        <v>0</v>
      </c>
      <c r="D2336" s="247">
        <f>'Resultaat 9'!K115</f>
        <v>0</v>
      </c>
      <c r="E2336" s="248">
        <f>'Resultaat 9'!L115</f>
        <v>0</v>
      </c>
      <c r="F2336" s="138" t="s">
        <v>265</v>
      </c>
      <c r="G2336" s="247">
        <f ca="1">VLOOKUP(C2336,Financiering!$AO$7:$AS$57,5,0)*E2336</f>
        <v>0</v>
      </c>
      <c r="H2336" s="249" t="str">
        <f t="shared" si="36"/>
        <v/>
      </c>
      <c r="I2336" s="136" t="str">
        <f>'Resultaat 9'!$B$2</f>
        <v>Resultaat 9</v>
      </c>
      <c r="J2336" s="138" t="str">
        <f>Deelnemersoverzicht!$C$6</f>
        <v>[wordt door RVO ingevuld]</v>
      </c>
      <c r="K2336" s="259">
        <f>Deelnemersoverzicht!$C$9</f>
        <v>0</v>
      </c>
    </row>
    <row r="2337" spans="1:11" x14ac:dyDescent="0.2">
      <c r="A2337" s="258">
        <f>'Resultaat 9'!B116</f>
        <v>0</v>
      </c>
      <c r="B2337" s="138" t="str">
        <f>IFERROR(VLOOKUP(C2337,Deelnemersoverzicht!$C$16:$G$66,6,0),"")</f>
        <v/>
      </c>
      <c r="C2337" s="138">
        <f>'Resultaat 9'!C116</f>
        <v>0</v>
      </c>
      <c r="D2337" s="247">
        <f>'Resultaat 9'!K116</f>
        <v>0</v>
      </c>
      <c r="E2337" s="248">
        <f>'Resultaat 9'!L116</f>
        <v>0</v>
      </c>
      <c r="F2337" s="138" t="s">
        <v>265</v>
      </c>
      <c r="G2337" s="247">
        <f ca="1">VLOOKUP(C2337,Financiering!$AO$7:$AS$57,5,0)*E2337</f>
        <v>0</v>
      </c>
      <c r="H2337" s="249" t="str">
        <f t="shared" si="36"/>
        <v/>
      </c>
      <c r="I2337" s="136" t="str">
        <f>'Resultaat 9'!$B$2</f>
        <v>Resultaat 9</v>
      </c>
      <c r="J2337" s="138" t="str">
        <f>Deelnemersoverzicht!$C$6</f>
        <v>[wordt door RVO ingevuld]</v>
      </c>
      <c r="K2337" s="259">
        <f>Deelnemersoverzicht!$C$9</f>
        <v>0</v>
      </c>
    </row>
    <row r="2338" spans="1:11" x14ac:dyDescent="0.2">
      <c r="A2338" s="258">
        <f>'Resultaat 9'!B117</f>
        <v>0</v>
      </c>
      <c r="B2338" s="138" t="str">
        <f>IFERROR(VLOOKUP(C2338,Deelnemersoverzicht!$C$16:$G$66,6,0),"")</f>
        <v/>
      </c>
      <c r="C2338" s="138">
        <f>'Resultaat 9'!C117</f>
        <v>0</v>
      </c>
      <c r="D2338" s="247">
        <f>'Resultaat 9'!K117</f>
        <v>0</v>
      </c>
      <c r="E2338" s="248">
        <f>'Resultaat 9'!L117</f>
        <v>0</v>
      </c>
      <c r="F2338" s="138" t="s">
        <v>265</v>
      </c>
      <c r="G2338" s="247">
        <f ca="1">VLOOKUP(C2338,Financiering!$AO$7:$AS$57,5,0)*E2338</f>
        <v>0</v>
      </c>
      <c r="H2338" s="249" t="str">
        <f t="shared" si="36"/>
        <v/>
      </c>
      <c r="I2338" s="136" t="str">
        <f>'Resultaat 9'!$B$2</f>
        <v>Resultaat 9</v>
      </c>
      <c r="J2338" s="138" t="str">
        <f>Deelnemersoverzicht!$C$6</f>
        <v>[wordt door RVO ingevuld]</v>
      </c>
      <c r="K2338" s="259">
        <f>Deelnemersoverzicht!$C$9</f>
        <v>0</v>
      </c>
    </row>
    <row r="2339" spans="1:11" x14ac:dyDescent="0.2">
      <c r="A2339" s="258">
        <f>'Resultaat 9'!B118</f>
        <v>0</v>
      </c>
      <c r="B2339" s="138" t="str">
        <f>IFERROR(VLOOKUP(C2339,Deelnemersoverzicht!$C$16:$G$66,6,0),"")</f>
        <v/>
      </c>
      <c r="C2339" s="138">
        <f>'Resultaat 9'!C118</f>
        <v>0</v>
      </c>
      <c r="D2339" s="247">
        <f>'Resultaat 9'!K118</f>
        <v>0</v>
      </c>
      <c r="E2339" s="248">
        <f>'Resultaat 9'!L118</f>
        <v>0</v>
      </c>
      <c r="F2339" s="138" t="s">
        <v>265</v>
      </c>
      <c r="G2339" s="247">
        <f ca="1">VLOOKUP(C2339,Financiering!$AO$7:$AS$57,5,0)*E2339</f>
        <v>0</v>
      </c>
      <c r="H2339" s="249" t="str">
        <f t="shared" si="36"/>
        <v/>
      </c>
      <c r="I2339" s="136" t="str">
        <f>'Resultaat 9'!$B$2</f>
        <v>Resultaat 9</v>
      </c>
      <c r="J2339" s="138" t="str">
        <f>Deelnemersoverzicht!$C$6</f>
        <v>[wordt door RVO ingevuld]</v>
      </c>
      <c r="K2339" s="259">
        <f>Deelnemersoverzicht!$C$9</f>
        <v>0</v>
      </c>
    </row>
    <row r="2340" spans="1:11" x14ac:dyDescent="0.2">
      <c r="A2340" s="258">
        <f>'Resultaat 9'!B119</f>
        <v>0</v>
      </c>
      <c r="B2340" s="138" t="str">
        <f>IFERROR(VLOOKUP(C2340,Deelnemersoverzicht!$C$16:$G$66,6,0),"")</f>
        <v/>
      </c>
      <c r="C2340" s="138">
        <f>'Resultaat 9'!C119</f>
        <v>0</v>
      </c>
      <c r="D2340" s="247">
        <f>'Resultaat 9'!K119</f>
        <v>0</v>
      </c>
      <c r="E2340" s="248">
        <f>'Resultaat 9'!L119</f>
        <v>0</v>
      </c>
      <c r="F2340" s="138" t="s">
        <v>265</v>
      </c>
      <c r="G2340" s="247">
        <f ca="1">VLOOKUP(C2340,Financiering!$AO$7:$AS$57,5,0)*E2340</f>
        <v>0</v>
      </c>
      <c r="H2340" s="249" t="str">
        <f t="shared" si="36"/>
        <v/>
      </c>
      <c r="I2340" s="136" t="str">
        <f>'Resultaat 9'!$B$2</f>
        <v>Resultaat 9</v>
      </c>
      <c r="J2340" s="138" t="str">
        <f>Deelnemersoverzicht!$C$6</f>
        <v>[wordt door RVO ingevuld]</v>
      </c>
      <c r="K2340" s="259">
        <f>Deelnemersoverzicht!$C$9</f>
        <v>0</v>
      </c>
    </row>
    <row r="2341" spans="1:11" x14ac:dyDescent="0.2">
      <c r="A2341" s="258">
        <f>'Resultaat 9'!B120</f>
        <v>0</v>
      </c>
      <c r="B2341" s="138" t="str">
        <f>IFERROR(VLOOKUP(C2341,Deelnemersoverzicht!$C$16:$G$66,6,0),"")</f>
        <v/>
      </c>
      <c r="C2341" s="138">
        <f>'Resultaat 9'!C120</f>
        <v>0</v>
      </c>
      <c r="D2341" s="247">
        <f>'Resultaat 9'!K120</f>
        <v>0</v>
      </c>
      <c r="E2341" s="248">
        <f>'Resultaat 9'!L120</f>
        <v>0</v>
      </c>
      <c r="F2341" s="138" t="s">
        <v>265</v>
      </c>
      <c r="G2341" s="247">
        <f ca="1">VLOOKUP(C2341,Financiering!$AO$7:$AS$57,5,0)*E2341</f>
        <v>0</v>
      </c>
      <c r="H2341" s="249" t="str">
        <f t="shared" si="36"/>
        <v/>
      </c>
      <c r="I2341" s="136" t="str">
        <f>'Resultaat 9'!$B$2</f>
        <v>Resultaat 9</v>
      </c>
      <c r="J2341" s="138" t="str">
        <f>Deelnemersoverzicht!$C$6</f>
        <v>[wordt door RVO ingevuld]</v>
      </c>
      <c r="K2341" s="259">
        <f>Deelnemersoverzicht!$C$9</f>
        <v>0</v>
      </c>
    </row>
    <row r="2342" spans="1:11" x14ac:dyDescent="0.2">
      <c r="A2342" s="258">
        <f>'Resultaat 9'!B121</f>
        <v>0</v>
      </c>
      <c r="B2342" s="138" t="str">
        <f>IFERROR(VLOOKUP(C2342,Deelnemersoverzicht!$C$16:$G$66,6,0),"")</f>
        <v/>
      </c>
      <c r="C2342" s="138">
        <f>'Resultaat 9'!C121</f>
        <v>0</v>
      </c>
      <c r="D2342" s="247">
        <f>'Resultaat 9'!K121</f>
        <v>0</v>
      </c>
      <c r="E2342" s="248">
        <f>'Resultaat 9'!L121</f>
        <v>0</v>
      </c>
      <c r="F2342" s="138" t="s">
        <v>265</v>
      </c>
      <c r="G2342" s="247">
        <f ca="1">VLOOKUP(C2342,Financiering!$AO$7:$AS$57,5,0)*E2342</f>
        <v>0</v>
      </c>
      <c r="H2342" s="249" t="str">
        <f t="shared" si="36"/>
        <v/>
      </c>
      <c r="I2342" s="136" t="str">
        <f>'Resultaat 9'!$B$2</f>
        <v>Resultaat 9</v>
      </c>
      <c r="J2342" s="138" t="str">
        <f>Deelnemersoverzicht!$C$6</f>
        <v>[wordt door RVO ingevuld]</v>
      </c>
      <c r="K2342" s="259">
        <f>Deelnemersoverzicht!$C$9</f>
        <v>0</v>
      </c>
    </row>
    <row r="2343" spans="1:11" x14ac:dyDescent="0.2">
      <c r="A2343" s="258">
        <f>'Resultaat 9'!B122</f>
        <v>0</v>
      </c>
      <c r="B2343" s="138" t="str">
        <f>IFERROR(VLOOKUP(C2343,Deelnemersoverzicht!$C$16:$G$66,6,0),"")</f>
        <v/>
      </c>
      <c r="C2343" s="138">
        <f>'Resultaat 9'!C122</f>
        <v>0</v>
      </c>
      <c r="D2343" s="247">
        <f>'Resultaat 9'!K122</f>
        <v>0</v>
      </c>
      <c r="E2343" s="248">
        <f>'Resultaat 9'!L122</f>
        <v>0</v>
      </c>
      <c r="F2343" s="138" t="s">
        <v>265</v>
      </c>
      <c r="G2343" s="247">
        <f ca="1">VLOOKUP(C2343,Financiering!$AO$7:$AS$57,5,0)*E2343</f>
        <v>0</v>
      </c>
      <c r="H2343" s="249" t="str">
        <f t="shared" si="36"/>
        <v/>
      </c>
      <c r="I2343" s="136" t="str">
        <f>'Resultaat 9'!$B$2</f>
        <v>Resultaat 9</v>
      </c>
      <c r="J2343" s="138" t="str">
        <f>Deelnemersoverzicht!$C$6</f>
        <v>[wordt door RVO ingevuld]</v>
      </c>
      <c r="K2343" s="259">
        <f>Deelnemersoverzicht!$C$9</f>
        <v>0</v>
      </c>
    </row>
    <row r="2344" spans="1:11" x14ac:dyDescent="0.2">
      <c r="A2344" s="258">
        <f>'Resultaat 9'!B123</f>
        <v>0</v>
      </c>
      <c r="B2344" s="138" t="str">
        <f>IFERROR(VLOOKUP(C2344,Deelnemersoverzicht!$C$16:$G$66,6,0),"")</f>
        <v/>
      </c>
      <c r="C2344" s="138">
        <f>'Resultaat 9'!C123</f>
        <v>0</v>
      </c>
      <c r="D2344" s="247">
        <f>'Resultaat 9'!K123</f>
        <v>0</v>
      </c>
      <c r="E2344" s="248">
        <f>'Resultaat 9'!L123</f>
        <v>0</v>
      </c>
      <c r="F2344" s="138" t="s">
        <v>265</v>
      </c>
      <c r="G2344" s="247">
        <f ca="1">VLOOKUP(C2344,Financiering!$AO$7:$AS$57,5,0)*E2344</f>
        <v>0</v>
      </c>
      <c r="H2344" s="249" t="str">
        <f t="shared" si="36"/>
        <v/>
      </c>
      <c r="I2344" s="136" t="str">
        <f>'Resultaat 9'!$B$2</f>
        <v>Resultaat 9</v>
      </c>
      <c r="J2344" s="138" t="str">
        <f>Deelnemersoverzicht!$C$6</f>
        <v>[wordt door RVO ingevuld]</v>
      </c>
      <c r="K2344" s="259">
        <f>Deelnemersoverzicht!$C$9</f>
        <v>0</v>
      </c>
    </row>
    <row r="2345" spans="1:11" x14ac:dyDescent="0.2">
      <c r="A2345" s="258">
        <f>'Resultaat 9'!B124</f>
        <v>0</v>
      </c>
      <c r="B2345" s="138" t="str">
        <f>IFERROR(VLOOKUP(C2345,Deelnemersoverzicht!$C$16:$G$66,6,0),"")</f>
        <v/>
      </c>
      <c r="C2345" s="138">
        <f>'Resultaat 9'!C124</f>
        <v>0</v>
      </c>
      <c r="D2345" s="247">
        <f>'Resultaat 9'!K124</f>
        <v>0</v>
      </c>
      <c r="E2345" s="248">
        <f>'Resultaat 9'!L124</f>
        <v>0</v>
      </c>
      <c r="F2345" s="138" t="s">
        <v>265</v>
      </c>
      <c r="G2345" s="247">
        <f ca="1">VLOOKUP(C2345,Financiering!$AO$7:$AS$57,5,0)*E2345</f>
        <v>0</v>
      </c>
      <c r="H2345" s="249" t="str">
        <f t="shared" si="36"/>
        <v/>
      </c>
      <c r="I2345" s="136" t="str">
        <f>'Resultaat 9'!$B$2</f>
        <v>Resultaat 9</v>
      </c>
      <c r="J2345" s="138" t="str">
        <f>Deelnemersoverzicht!$C$6</f>
        <v>[wordt door RVO ingevuld]</v>
      </c>
      <c r="K2345" s="259">
        <f>Deelnemersoverzicht!$C$9</f>
        <v>0</v>
      </c>
    </row>
    <row r="2346" spans="1:11" x14ac:dyDescent="0.2">
      <c r="A2346" s="258">
        <f>'Resultaat 9'!B125</f>
        <v>0</v>
      </c>
      <c r="B2346" s="138" t="str">
        <f>IFERROR(VLOOKUP(C2346,Deelnemersoverzicht!$C$16:$G$66,6,0),"")</f>
        <v/>
      </c>
      <c r="C2346" s="138">
        <f>'Resultaat 9'!C125</f>
        <v>0</v>
      </c>
      <c r="D2346" s="247">
        <f>'Resultaat 9'!K125</f>
        <v>0</v>
      </c>
      <c r="E2346" s="248">
        <f>'Resultaat 9'!L125</f>
        <v>0</v>
      </c>
      <c r="F2346" s="138" t="s">
        <v>265</v>
      </c>
      <c r="G2346" s="247">
        <f ca="1">VLOOKUP(C2346,Financiering!$AO$7:$AS$57,5,0)*E2346</f>
        <v>0</v>
      </c>
      <c r="H2346" s="249" t="str">
        <f t="shared" si="36"/>
        <v/>
      </c>
      <c r="I2346" s="136" t="str">
        <f>'Resultaat 9'!$B$2</f>
        <v>Resultaat 9</v>
      </c>
      <c r="J2346" s="138" t="str">
        <f>Deelnemersoverzicht!$C$6</f>
        <v>[wordt door RVO ingevuld]</v>
      </c>
      <c r="K2346" s="259">
        <f>Deelnemersoverzicht!$C$9</f>
        <v>0</v>
      </c>
    </row>
    <row r="2347" spans="1:11" x14ac:dyDescent="0.2">
      <c r="A2347" s="258">
        <f>'Resultaat 9'!B126</f>
        <v>0</v>
      </c>
      <c r="B2347" s="138" t="str">
        <f>IFERROR(VLOOKUP(C2347,Deelnemersoverzicht!$C$16:$G$66,6,0),"")</f>
        <v/>
      </c>
      <c r="C2347" s="138">
        <f>'Resultaat 9'!C126</f>
        <v>0</v>
      </c>
      <c r="D2347" s="247">
        <f>'Resultaat 9'!K126</f>
        <v>0</v>
      </c>
      <c r="E2347" s="248">
        <f>'Resultaat 9'!L126</f>
        <v>0</v>
      </c>
      <c r="F2347" s="138" t="s">
        <v>265</v>
      </c>
      <c r="G2347" s="247">
        <f ca="1">VLOOKUP(C2347,Financiering!$AO$7:$AS$57,5,0)*E2347</f>
        <v>0</v>
      </c>
      <c r="H2347" s="249" t="str">
        <f t="shared" si="36"/>
        <v/>
      </c>
      <c r="I2347" s="136" t="str">
        <f>'Resultaat 9'!$B$2</f>
        <v>Resultaat 9</v>
      </c>
      <c r="J2347" s="138" t="str">
        <f>Deelnemersoverzicht!$C$6</f>
        <v>[wordt door RVO ingevuld]</v>
      </c>
      <c r="K2347" s="259">
        <f>Deelnemersoverzicht!$C$9</f>
        <v>0</v>
      </c>
    </row>
    <row r="2348" spans="1:11" x14ac:dyDescent="0.2">
      <c r="A2348" s="258">
        <f>'Resultaat 9'!B127</f>
        <v>0</v>
      </c>
      <c r="B2348" s="138" t="str">
        <f>IFERROR(VLOOKUP(C2348,Deelnemersoverzicht!$C$16:$G$66,6,0),"")</f>
        <v/>
      </c>
      <c r="C2348" s="138">
        <f>'Resultaat 9'!C127</f>
        <v>0</v>
      </c>
      <c r="D2348" s="247">
        <f>'Resultaat 9'!K127</f>
        <v>0</v>
      </c>
      <c r="E2348" s="248">
        <f>'Resultaat 9'!L127</f>
        <v>0</v>
      </c>
      <c r="F2348" s="138" t="s">
        <v>265</v>
      </c>
      <c r="G2348" s="247">
        <f ca="1">VLOOKUP(C2348,Financiering!$AO$7:$AS$57,5,0)*E2348</f>
        <v>0</v>
      </c>
      <c r="H2348" s="249" t="str">
        <f t="shared" si="36"/>
        <v/>
      </c>
      <c r="I2348" s="136" t="str">
        <f>'Resultaat 9'!$B$2</f>
        <v>Resultaat 9</v>
      </c>
      <c r="J2348" s="138" t="str">
        <f>Deelnemersoverzicht!$C$6</f>
        <v>[wordt door RVO ingevuld]</v>
      </c>
      <c r="K2348" s="259">
        <f>Deelnemersoverzicht!$C$9</f>
        <v>0</v>
      </c>
    </row>
    <row r="2349" spans="1:11" x14ac:dyDescent="0.2">
      <c r="A2349" s="258">
        <f>'Resultaat 9'!B128</f>
        <v>0</v>
      </c>
      <c r="B2349" s="138" t="str">
        <f>IFERROR(VLOOKUP(C2349,Deelnemersoverzicht!$C$16:$G$66,6,0),"")</f>
        <v/>
      </c>
      <c r="C2349" s="138">
        <f>'Resultaat 9'!C128</f>
        <v>0</v>
      </c>
      <c r="D2349" s="247">
        <f>'Resultaat 9'!K128</f>
        <v>0</v>
      </c>
      <c r="E2349" s="248">
        <f>'Resultaat 9'!L128</f>
        <v>0</v>
      </c>
      <c r="F2349" s="138" t="s">
        <v>265</v>
      </c>
      <c r="G2349" s="247">
        <f ca="1">VLOOKUP(C2349,Financiering!$AO$7:$AS$57,5,0)*E2349</f>
        <v>0</v>
      </c>
      <c r="H2349" s="249" t="str">
        <f t="shared" si="36"/>
        <v/>
      </c>
      <c r="I2349" s="136" t="str">
        <f>'Resultaat 9'!$B$2</f>
        <v>Resultaat 9</v>
      </c>
      <c r="J2349" s="138" t="str">
        <f>Deelnemersoverzicht!$C$6</f>
        <v>[wordt door RVO ingevuld]</v>
      </c>
      <c r="K2349" s="259">
        <f>Deelnemersoverzicht!$C$9</f>
        <v>0</v>
      </c>
    </row>
    <row r="2350" spans="1:11" x14ac:dyDescent="0.2">
      <c r="A2350" s="258">
        <f>'Resultaat 9'!B129</f>
        <v>0</v>
      </c>
      <c r="B2350" s="138" t="str">
        <f>IFERROR(VLOOKUP(C2350,Deelnemersoverzicht!$C$16:$G$66,6,0),"")</f>
        <v/>
      </c>
      <c r="C2350" s="138">
        <f>'Resultaat 9'!C129</f>
        <v>0</v>
      </c>
      <c r="D2350" s="247">
        <f>'Resultaat 9'!K129</f>
        <v>0</v>
      </c>
      <c r="E2350" s="248">
        <f>'Resultaat 9'!L129</f>
        <v>0</v>
      </c>
      <c r="F2350" s="138" t="s">
        <v>265</v>
      </c>
      <c r="G2350" s="247">
        <f ca="1">VLOOKUP(C2350,Financiering!$AO$7:$AS$57,5,0)*E2350</f>
        <v>0</v>
      </c>
      <c r="H2350" s="249" t="str">
        <f t="shared" si="36"/>
        <v/>
      </c>
      <c r="I2350" s="136" t="str">
        <f>'Resultaat 9'!$B$2</f>
        <v>Resultaat 9</v>
      </c>
      <c r="J2350" s="138" t="str">
        <f>Deelnemersoverzicht!$C$6</f>
        <v>[wordt door RVO ingevuld]</v>
      </c>
      <c r="K2350" s="259">
        <f>Deelnemersoverzicht!$C$9</f>
        <v>0</v>
      </c>
    </row>
    <row r="2351" spans="1:11" x14ac:dyDescent="0.2">
      <c r="A2351" s="258">
        <f>'Resultaat 9'!B130</f>
        <v>0</v>
      </c>
      <c r="B2351" s="138" t="str">
        <f>IFERROR(VLOOKUP(C2351,Deelnemersoverzicht!$C$16:$G$66,6,0),"")</f>
        <v/>
      </c>
      <c r="C2351" s="138">
        <f>'Resultaat 9'!C130</f>
        <v>0</v>
      </c>
      <c r="D2351" s="247">
        <f>'Resultaat 9'!K130</f>
        <v>0</v>
      </c>
      <c r="E2351" s="248">
        <f>'Resultaat 9'!L130</f>
        <v>0</v>
      </c>
      <c r="F2351" s="138" t="s">
        <v>265</v>
      </c>
      <c r="G2351" s="247">
        <f ca="1">VLOOKUP(C2351,Financiering!$AO$7:$AS$57,5,0)*E2351</f>
        <v>0</v>
      </c>
      <c r="H2351" s="249" t="str">
        <f t="shared" si="36"/>
        <v/>
      </c>
      <c r="I2351" s="136" t="str">
        <f>'Resultaat 9'!$B$2</f>
        <v>Resultaat 9</v>
      </c>
      <c r="J2351" s="138" t="str">
        <f>Deelnemersoverzicht!$C$6</f>
        <v>[wordt door RVO ingevuld]</v>
      </c>
      <c r="K2351" s="259">
        <f>Deelnemersoverzicht!$C$9</f>
        <v>0</v>
      </c>
    </row>
    <row r="2352" spans="1:11" x14ac:dyDescent="0.2">
      <c r="A2352" s="258">
        <f>'Resultaat 9'!B131</f>
        <v>0</v>
      </c>
      <c r="B2352" s="138" t="str">
        <f>IFERROR(VLOOKUP(C2352,Deelnemersoverzicht!$C$16:$G$66,6,0),"")</f>
        <v/>
      </c>
      <c r="C2352" s="138">
        <f>'Resultaat 9'!C131</f>
        <v>0</v>
      </c>
      <c r="D2352" s="247">
        <f>'Resultaat 9'!K131</f>
        <v>0</v>
      </c>
      <c r="E2352" s="248">
        <f>'Resultaat 9'!L131</f>
        <v>0</v>
      </c>
      <c r="F2352" s="138" t="s">
        <v>265</v>
      </c>
      <c r="G2352" s="247">
        <f ca="1">VLOOKUP(C2352,Financiering!$AO$7:$AS$57,5,0)*E2352</f>
        <v>0</v>
      </c>
      <c r="H2352" s="249" t="str">
        <f t="shared" si="36"/>
        <v/>
      </c>
      <c r="I2352" s="136" t="str">
        <f>'Resultaat 9'!$B$2</f>
        <v>Resultaat 9</v>
      </c>
      <c r="J2352" s="138" t="str">
        <f>Deelnemersoverzicht!$C$6</f>
        <v>[wordt door RVO ingevuld]</v>
      </c>
      <c r="K2352" s="259">
        <f>Deelnemersoverzicht!$C$9</f>
        <v>0</v>
      </c>
    </row>
    <row r="2353" spans="1:11" x14ac:dyDescent="0.2">
      <c r="A2353" s="258">
        <f>'Resultaat 9'!B132</f>
        <v>0</v>
      </c>
      <c r="B2353" s="138" t="str">
        <f>IFERROR(VLOOKUP(C2353,Deelnemersoverzicht!$C$16:$G$66,6,0),"")</f>
        <v/>
      </c>
      <c r="C2353" s="138">
        <f>'Resultaat 9'!C132</f>
        <v>0</v>
      </c>
      <c r="D2353" s="247">
        <f>'Resultaat 9'!K132</f>
        <v>0</v>
      </c>
      <c r="E2353" s="248">
        <f>'Resultaat 9'!L132</f>
        <v>0</v>
      </c>
      <c r="F2353" s="138" t="s">
        <v>265</v>
      </c>
      <c r="G2353" s="247">
        <f ca="1">VLOOKUP(C2353,Financiering!$AO$7:$AS$57,5,0)*E2353</f>
        <v>0</v>
      </c>
      <c r="H2353" s="249" t="str">
        <f t="shared" si="36"/>
        <v/>
      </c>
      <c r="I2353" s="136" t="str">
        <f>'Resultaat 9'!$B$2</f>
        <v>Resultaat 9</v>
      </c>
      <c r="J2353" s="138" t="str">
        <f>Deelnemersoverzicht!$C$6</f>
        <v>[wordt door RVO ingevuld]</v>
      </c>
      <c r="K2353" s="259">
        <f>Deelnemersoverzicht!$C$9</f>
        <v>0</v>
      </c>
    </row>
    <row r="2354" spans="1:11" x14ac:dyDescent="0.2">
      <c r="A2354" s="258">
        <f>'Resultaat 9'!B133</f>
        <v>0</v>
      </c>
      <c r="B2354" s="138" t="str">
        <f>IFERROR(VLOOKUP(C2354,Deelnemersoverzicht!$C$16:$G$66,6,0),"")</f>
        <v/>
      </c>
      <c r="C2354" s="138">
        <f>'Resultaat 9'!C133</f>
        <v>0</v>
      </c>
      <c r="D2354" s="247">
        <f>'Resultaat 9'!K133</f>
        <v>0</v>
      </c>
      <c r="E2354" s="248">
        <f>'Resultaat 9'!L133</f>
        <v>0</v>
      </c>
      <c r="F2354" s="138" t="s">
        <v>265</v>
      </c>
      <c r="G2354" s="247">
        <f ca="1">VLOOKUP(C2354,Financiering!$AO$7:$AS$57,5,0)*E2354</f>
        <v>0</v>
      </c>
      <c r="H2354" s="249" t="str">
        <f t="shared" si="36"/>
        <v/>
      </c>
      <c r="I2354" s="136" t="str">
        <f>'Resultaat 9'!$B$2</f>
        <v>Resultaat 9</v>
      </c>
      <c r="J2354" s="138" t="str">
        <f>Deelnemersoverzicht!$C$6</f>
        <v>[wordt door RVO ingevuld]</v>
      </c>
      <c r="K2354" s="259">
        <f>Deelnemersoverzicht!$C$9</f>
        <v>0</v>
      </c>
    </row>
    <row r="2355" spans="1:11" x14ac:dyDescent="0.2">
      <c r="A2355" s="258">
        <f>'Resultaat 9'!B134</f>
        <v>0</v>
      </c>
      <c r="B2355" s="138" t="str">
        <f>IFERROR(VLOOKUP(C2355,Deelnemersoverzicht!$C$16:$G$66,6,0),"")</f>
        <v/>
      </c>
      <c r="C2355" s="138">
        <f>'Resultaat 9'!C134</f>
        <v>0</v>
      </c>
      <c r="D2355" s="247">
        <f>'Resultaat 9'!K134</f>
        <v>0</v>
      </c>
      <c r="E2355" s="248">
        <f>'Resultaat 9'!L134</f>
        <v>0</v>
      </c>
      <c r="F2355" s="138" t="s">
        <v>265</v>
      </c>
      <c r="G2355" s="247">
        <f ca="1">VLOOKUP(C2355,Financiering!$AO$7:$AS$57,5,0)*E2355</f>
        <v>0</v>
      </c>
      <c r="H2355" s="249" t="str">
        <f t="shared" si="36"/>
        <v/>
      </c>
      <c r="I2355" s="136" t="str">
        <f>'Resultaat 9'!$B$2</f>
        <v>Resultaat 9</v>
      </c>
      <c r="J2355" s="138" t="str">
        <f>Deelnemersoverzicht!$C$6</f>
        <v>[wordt door RVO ingevuld]</v>
      </c>
      <c r="K2355" s="259">
        <f>Deelnemersoverzicht!$C$9</f>
        <v>0</v>
      </c>
    </row>
    <row r="2356" spans="1:11" x14ac:dyDescent="0.2">
      <c r="A2356" s="258">
        <f>'Resultaat 9'!B135</f>
        <v>0</v>
      </c>
      <c r="B2356" s="138" t="str">
        <f>IFERROR(VLOOKUP(C2356,Deelnemersoverzicht!$C$16:$G$66,6,0),"")</f>
        <v/>
      </c>
      <c r="C2356" s="138">
        <f>'Resultaat 9'!C135</f>
        <v>0</v>
      </c>
      <c r="D2356" s="247">
        <f>'Resultaat 9'!K135</f>
        <v>0</v>
      </c>
      <c r="E2356" s="248">
        <f>'Resultaat 9'!L135</f>
        <v>0</v>
      </c>
      <c r="F2356" s="138" t="s">
        <v>265</v>
      </c>
      <c r="G2356" s="247">
        <f ca="1">VLOOKUP(C2356,Financiering!$AO$7:$AS$57,5,0)*E2356</f>
        <v>0</v>
      </c>
      <c r="H2356" s="249" t="str">
        <f t="shared" si="36"/>
        <v/>
      </c>
      <c r="I2356" s="136" t="str">
        <f>'Resultaat 9'!$B$2</f>
        <v>Resultaat 9</v>
      </c>
      <c r="J2356" s="138" t="str">
        <f>Deelnemersoverzicht!$C$6</f>
        <v>[wordt door RVO ingevuld]</v>
      </c>
      <c r="K2356" s="259">
        <f>Deelnemersoverzicht!$C$9</f>
        <v>0</v>
      </c>
    </row>
    <row r="2357" spans="1:11" x14ac:dyDescent="0.2">
      <c r="A2357" s="258">
        <f>'Resultaat 9'!B136</f>
        <v>0</v>
      </c>
      <c r="B2357" s="138" t="str">
        <f>IFERROR(VLOOKUP(C2357,Deelnemersoverzicht!$C$16:$G$66,6,0),"")</f>
        <v/>
      </c>
      <c r="C2357" s="138">
        <f>'Resultaat 9'!C136</f>
        <v>0</v>
      </c>
      <c r="D2357" s="247">
        <f>'Resultaat 9'!K136</f>
        <v>0</v>
      </c>
      <c r="E2357" s="248">
        <f>'Resultaat 9'!L136</f>
        <v>0</v>
      </c>
      <c r="F2357" s="138" t="s">
        <v>265</v>
      </c>
      <c r="G2357" s="247">
        <f ca="1">VLOOKUP(C2357,Financiering!$AO$7:$AS$57,5,0)*E2357</f>
        <v>0</v>
      </c>
      <c r="H2357" s="249" t="str">
        <f t="shared" si="36"/>
        <v/>
      </c>
      <c r="I2357" s="136" t="str">
        <f>'Resultaat 9'!$B$2</f>
        <v>Resultaat 9</v>
      </c>
      <c r="J2357" s="138" t="str">
        <f>Deelnemersoverzicht!$C$6</f>
        <v>[wordt door RVO ingevuld]</v>
      </c>
      <c r="K2357" s="259">
        <f>Deelnemersoverzicht!$C$9</f>
        <v>0</v>
      </c>
    </row>
    <row r="2358" spans="1:11" x14ac:dyDescent="0.2">
      <c r="A2358" s="258">
        <f>'Resultaat 9'!B137</f>
        <v>0</v>
      </c>
      <c r="B2358" s="138" t="str">
        <f>IFERROR(VLOOKUP(C2358,Deelnemersoverzicht!$C$16:$G$66,6,0),"")</f>
        <v/>
      </c>
      <c r="C2358" s="138">
        <f>'Resultaat 9'!C137</f>
        <v>0</v>
      </c>
      <c r="D2358" s="247">
        <f>'Resultaat 9'!K137</f>
        <v>0</v>
      </c>
      <c r="E2358" s="248">
        <f>'Resultaat 9'!L137</f>
        <v>0</v>
      </c>
      <c r="F2358" s="138" t="s">
        <v>265</v>
      </c>
      <c r="G2358" s="247">
        <f ca="1">VLOOKUP(C2358,Financiering!$AO$7:$AS$57,5,0)*E2358</f>
        <v>0</v>
      </c>
      <c r="H2358" s="249" t="str">
        <f t="shared" si="36"/>
        <v/>
      </c>
      <c r="I2358" s="136" t="str">
        <f>'Resultaat 9'!$B$2</f>
        <v>Resultaat 9</v>
      </c>
      <c r="J2358" s="138" t="str">
        <f>Deelnemersoverzicht!$C$6</f>
        <v>[wordt door RVO ingevuld]</v>
      </c>
      <c r="K2358" s="259">
        <f>Deelnemersoverzicht!$C$9</f>
        <v>0</v>
      </c>
    </row>
    <row r="2359" spans="1:11" x14ac:dyDescent="0.2">
      <c r="A2359" s="258">
        <f>'Resultaat 9'!B138</f>
        <v>0</v>
      </c>
      <c r="B2359" s="138" t="str">
        <f>IFERROR(VLOOKUP(C2359,Deelnemersoverzicht!$C$16:$G$66,6,0),"")</f>
        <v/>
      </c>
      <c r="C2359" s="138">
        <f>'Resultaat 9'!C138</f>
        <v>0</v>
      </c>
      <c r="D2359" s="247">
        <f>'Resultaat 9'!K138</f>
        <v>0</v>
      </c>
      <c r="E2359" s="248">
        <f>'Resultaat 9'!L138</f>
        <v>0</v>
      </c>
      <c r="F2359" s="138" t="s">
        <v>265</v>
      </c>
      <c r="G2359" s="247">
        <f ca="1">VLOOKUP(C2359,Financiering!$AO$7:$AS$57,5,0)*E2359</f>
        <v>0</v>
      </c>
      <c r="H2359" s="249" t="str">
        <f t="shared" si="36"/>
        <v/>
      </c>
      <c r="I2359" s="136" t="str">
        <f>'Resultaat 9'!$B$2</f>
        <v>Resultaat 9</v>
      </c>
      <c r="J2359" s="138" t="str">
        <f>Deelnemersoverzicht!$C$6</f>
        <v>[wordt door RVO ingevuld]</v>
      </c>
      <c r="K2359" s="259">
        <f>Deelnemersoverzicht!$C$9</f>
        <v>0</v>
      </c>
    </row>
    <row r="2360" spans="1:11" x14ac:dyDescent="0.2">
      <c r="A2360" s="258">
        <f>'Resultaat 9'!B139</f>
        <v>0</v>
      </c>
      <c r="B2360" s="138" t="str">
        <f>IFERROR(VLOOKUP(C2360,Deelnemersoverzicht!$C$16:$G$66,6,0),"")</f>
        <v/>
      </c>
      <c r="C2360" s="138">
        <f>'Resultaat 9'!C139</f>
        <v>0</v>
      </c>
      <c r="D2360" s="247">
        <f>'Resultaat 9'!K139</f>
        <v>0</v>
      </c>
      <c r="E2360" s="248">
        <f>'Resultaat 9'!L139</f>
        <v>0</v>
      </c>
      <c r="F2360" s="138" t="s">
        <v>265</v>
      </c>
      <c r="G2360" s="247">
        <f ca="1">VLOOKUP(C2360,Financiering!$AO$7:$AS$57,5,0)*E2360</f>
        <v>0</v>
      </c>
      <c r="H2360" s="249" t="str">
        <f t="shared" si="36"/>
        <v/>
      </c>
      <c r="I2360" s="136" t="str">
        <f>'Resultaat 9'!$B$2</f>
        <v>Resultaat 9</v>
      </c>
      <c r="J2360" s="138" t="str">
        <f>Deelnemersoverzicht!$C$6</f>
        <v>[wordt door RVO ingevuld]</v>
      </c>
      <c r="K2360" s="259">
        <f>Deelnemersoverzicht!$C$9</f>
        <v>0</v>
      </c>
    </row>
    <row r="2361" spans="1:11" x14ac:dyDescent="0.2">
      <c r="A2361" s="258">
        <f>'Resultaat 9'!B140</f>
        <v>0</v>
      </c>
      <c r="B2361" s="138" t="str">
        <f>IFERROR(VLOOKUP(C2361,Deelnemersoverzicht!$C$16:$G$66,6,0),"")</f>
        <v/>
      </c>
      <c r="C2361" s="138">
        <f>'Resultaat 9'!C140</f>
        <v>0</v>
      </c>
      <c r="D2361" s="247">
        <f>'Resultaat 9'!K140</f>
        <v>0</v>
      </c>
      <c r="E2361" s="248">
        <f>'Resultaat 9'!L140</f>
        <v>0</v>
      </c>
      <c r="F2361" s="138" t="s">
        <v>265</v>
      </c>
      <c r="G2361" s="247">
        <f ca="1">VLOOKUP(C2361,Financiering!$AO$7:$AS$57,5,0)*E2361</f>
        <v>0</v>
      </c>
      <c r="H2361" s="249" t="str">
        <f t="shared" si="36"/>
        <v/>
      </c>
      <c r="I2361" s="136" t="str">
        <f>'Resultaat 9'!$B$2</f>
        <v>Resultaat 9</v>
      </c>
      <c r="J2361" s="138" t="str">
        <f>Deelnemersoverzicht!$C$6</f>
        <v>[wordt door RVO ingevuld]</v>
      </c>
      <c r="K2361" s="259">
        <f>Deelnemersoverzicht!$C$9</f>
        <v>0</v>
      </c>
    </row>
    <row r="2362" spans="1:11" x14ac:dyDescent="0.2">
      <c r="A2362" s="258">
        <f>'Resultaat 9'!B141</f>
        <v>0</v>
      </c>
      <c r="B2362" s="138" t="str">
        <f>IFERROR(VLOOKUP(C2362,Deelnemersoverzicht!$C$16:$G$66,6,0),"")</f>
        <v/>
      </c>
      <c r="C2362" s="138">
        <f>'Resultaat 9'!C141</f>
        <v>0</v>
      </c>
      <c r="D2362" s="247">
        <f>'Resultaat 9'!K141</f>
        <v>0</v>
      </c>
      <c r="E2362" s="248">
        <f>'Resultaat 9'!L141</f>
        <v>0</v>
      </c>
      <c r="F2362" s="138" t="s">
        <v>265</v>
      </c>
      <c r="G2362" s="247">
        <f ca="1">VLOOKUP(C2362,Financiering!$AO$7:$AS$57,5,0)*E2362</f>
        <v>0</v>
      </c>
      <c r="H2362" s="249" t="str">
        <f t="shared" si="36"/>
        <v/>
      </c>
      <c r="I2362" s="136" t="str">
        <f>'Resultaat 9'!$B$2</f>
        <v>Resultaat 9</v>
      </c>
      <c r="J2362" s="138" t="str">
        <f>Deelnemersoverzicht!$C$6</f>
        <v>[wordt door RVO ingevuld]</v>
      </c>
      <c r="K2362" s="259">
        <f>Deelnemersoverzicht!$C$9</f>
        <v>0</v>
      </c>
    </row>
    <row r="2363" spans="1:11" x14ac:dyDescent="0.2">
      <c r="A2363" s="258">
        <f>'Resultaat 9'!B142</f>
        <v>0</v>
      </c>
      <c r="B2363" s="138" t="str">
        <f>IFERROR(VLOOKUP(C2363,Deelnemersoverzicht!$C$16:$G$66,6,0),"")</f>
        <v/>
      </c>
      <c r="C2363" s="138">
        <f>'Resultaat 9'!C142</f>
        <v>0</v>
      </c>
      <c r="D2363" s="247">
        <f>'Resultaat 9'!K142</f>
        <v>0</v>
      </c>
      <c r="E2363" s="248">
        <f>'Resultaat 9'!L142</f>
        <v>0</v>
      </c>
      <c r="F2363" s="138" t="s">
        <v>265</v>
      </c>
      <c r="G2363" s="247">
        <f ca="1">VLOOKUP(C2363,Financiering!$AO$7:$AS$57,5,0)*E2363</f>
        <v>0</v>
      </c>
      <c r="H2363" s="249" t="str">
        <f t="shared" si="36"/>
        <v/>
      </c>
      <c r="I2363" s="136" t="str">
        <f>'Resultaat 9'!$B$2</f>
        <v>Resultaat 9</v>
      </c>
      <c r="J2363" s="138" t="str">
        <f>Deelnemersoverzicht!$C$6</f>
        <v>[wordt door RVO ingevuld]</v>
      </c>
      <c r="K2363" s="259">
        <f>Deelnemersoverzicht!$C$9</f>
        <v>0</v>
      </c>
    </row>
    <row r="2364" spans="1:11" x14ac:dyDescent="0.2">
      <c r="A2364" s="258">
        <f>'Resultaat 9'!B143</f>
        <v>0</v>
      </c>
      <c r="B2364" s="138" t="str">
        <f>IFERROR(VLOOKUP(C2364,Deelnemersoverzicht!$C$16:$G$66,6,0),"")</f>
        <v/>
      </c>
      <c r="C2364" s="138">
        <f>'Resultaat 9'!C143</f>
        <v>0</v>
      </c>
      <c r="D2364" s="247">
        <f>'Resultaat 9'!K143</f>
        <v>0</v>
      </c>
      <c r="E2364" s="248">
        <f>'Resultaat 9'!L143</f>
        <v>0</v>
      </c>
      <c r="F2364" s="138" t="s">
        <v>265</v>
      </c>
      <c r="G2364" s="247">
        <f ca="1">VLOOKUP(C2364,Financiering!$AO$7:$AS$57,5,0)*E2364</f>
        <v>0</v>
      </c>
      <c r="H2364" s="249" t="str">
        <f t="shared" si="36"/>
        <v/>
      </c>
      <c r="I2364" s="136" t="str">
        <f>'Resultaat 9'!$B$2</f>
        <v>Resultaat 9</v>
      </c>
      <c r="J2364" s="138" t="str">
        <f>Deelnemersoverzicht!$C$6</f>
        <v>[wordt door RVO ingevuld]</v>
      </c>
      <c r="K2364" s="259">
        <f>Deelnemersoverzicht!$C$9</f>
        <v>0</v>
      </c>
    </row>
    <row r="2365" spans="1:11" x14ac:dyDescent="0.2">
      <c r="A2365" s="258">
        <f>'Resultaat 9'!B144</f>
        <v>0</v>
      </c>
      <c r="B2365" s="138" t="str">
        <f>IFERROR(VLOOKUP(C2365,Deelnemersoverzicht!$C$16:$G$66,6,0),"")</f>
        <v/>
      </c>
      <c r="C2365" s="138">
        <f>'Resultaat 9'!C144</f>
        <v>0</v>
      </c>
      <c r="D2365" s="247">
        <f>'Resultaat 9'!K144</f>
        <v>0</v>
      </c>
      <c r="E2365" s="248">
        <f>'Resultaat 9'!L144</f>
        <v>0</v>
      </c>
      <c r="F2365" s="138" t="s">
        <v>265</v>
      </c>
      <c r="G2365" s="247">
        <f ca="1">VLOOKUP(C2365,Financiering!$AO$7:$AS$57,5,0)*E2365</f>
        <v>0</v>
      </c>
      <c r="H2365" s="249" t="str">
        <f t="shared" si="36"/>
        <v/>
      </c>
      <c r="I2365" s="136" t="str">
        <f>'Resultaat 9'!$B$2</f>
        <v>Resultaat 9</v>
      </c>
      <c r="J2365" s="138" t="str">
        <f>Deelnemersoverzicht!$C$6</f>
        <v>[wordt door RVO ingevuld]</v>
      </c>
      <c r="K2365" s="259">
        <f>Deelnemersoverzicht!$C$9</f>
        <v>0</v>
      </c>
    </row>
    <row r="2366" spans="1:11" x14ac:dyDescent="0.2">
      <c r="A2366" s="258">
        <f>'Resultaat 9'!B145</f>
        <v>0</v>
      </c>
      <c r="B2366" s="138" t="str">
        <f>IFERROR(VLOOKUP(C2366,Deelnemersoverzicht!$C$16:$G$66,6,0),"")</f>
        <v/>
      </c>
      <c r="C2366" s="138">
        <f>'Resultaat 9'!C145</f>
        <v>0</v>
      </c>
      <c r="D2366" s="247">
        <f>'Resultaat 9'!K145</f>
        <v>0</v>
      </c>
      <c r="E2366" s="248">
        <f>'Resultaat 9'!L145</f>
        <v>0</v>
      </c>
      <c r="F2366" s="138" t="s">
        <v>265</v>
      </c>
      <c r="G2366" s="247">
        <f ca="1">VLOOKUP(C2366,Financiering!$AO$7:$AS$57,5,0)*E2366</f>
        <v>0</v>
      </c>
      <c r="H2366" s="249" t="str">
        <f t="shared" si="36"/>
        <v/>
      </c>
      <c r="I2366" s="136" t="str">
        <f>'Resultaat 9'!$B$2</f>
        <v>Resultaat 9</v>
      </c>
      <c r="J2366" s="138" t="str">
        <f>Deelnemersoverzicht!$C$6</f>
        <v>[wordt door RVO ingevuld]</v>
      </c>
      <c r="K2366" s="259">
        <f>Deelnemersoverzicht!$C$9</f>
        <v>0</v>
      </c>
    </row>
    <row r="2367" spans="1:11" x14ac:dyDescent="0.2">
      <c r="A2367" s="258">
        <f>'Resultaat 9'!B146</f>
        <v>0</v>
      </c>
      <c r="B2367" s="138" t="str">
        <f>IFERROR(VLOOKUP(C2367,Deelnemersoverzicht!$C$16:$G$66,6,0),"")</f>
        <v/>
      </c>
      <c r="C2367" s="138">
        <f>'Resultaat 9'!C146</f>
        <v>0</v>
      </c>
      <c r="D2367" s="247">
        <f>'Resultaat 9'!K146</f>
        <v>0</v>
      </c>
      <c r="E2367" s="248">
        <f>'Resultaat 9'!L146</f>
        <v>0</v>
      </c>
      <c r="F2367" s="138" t="s">
        <v>265</v>
      </c>
      <c r="G2367" s="247">
        <f ca="1">VLOOKUP(C2367,Financiering!$AO$7:$AS$57,5,0)*E2367</f>
        <v>0</v>
      </c>
      <c r="H2367" s="249" t="str">
        <f t="shared" si="36"/>
        <v/>
      </c>
      <c r="I2367" s="136" t="str">
        <f>'Resultaat 9'!$B$2</f>
        <v>Resultaat 9</v>
      </c>
      <c r="J2367" s="138" t="str">
        <f>Deelnemersoverzicht!$C$6</f>
        <v>[wordt door RVO ingevuld]</v>
      </c>
      <c r="K2367" s="259">
        <f>Deelnemersoverzicht!$C$9</f>
        <v>0</v>
      </c>
    </row>
    <row r="2368" spans="1:11" x14ac:dyDescent="0.2">
      <c r="A2368" s="258">
        <f>'Resultaat 9'!B147</f>
        <v>0</v>
      </c>
      <c r="B2368" s="138" t="str">
        <f>IFERROR(VLOOKUP(C2368,Deelnemersoverzicht!$C$16:$G$66,6,0),"")</f>
        <v/>
      </c>
      <c r="C2368" s="138">
        <f>'Resultaat 9'!C147</f>
        <v>0</v>
      </c>
      <c r="D2368" s="247">
        <f>'Resultaat 9'!K147</f>
        <v>0</v>
      </c>
      <c r="E2368" s="248">
        <f>'Resultaat 9'!L147</f>
        <v>0</v>
      </c>
      <c r="F2368" s="138" t="s">
        <v>265</v>
      </c>
      <c r="G2368" s="247">
        <f ca="1">VLOOKUP(C2368,Financiering!$AO$7:$AS$57,5,0)*E2368</f>
        <v>0</v>
      </c>
      <c r="H2368" s="249" t="str">
        <f t="shared" si="36"/>
        <v/>
      </c>
      <c r="I2368" s="136" t="str">
        <f>'Resultaat 9'!$B$2</f>
        <v>Resultaat 9</v>
      </c>
      <c r="J2368" s="138" t="str">
        <f>Deelnemersoverzicht!$C$6</f>
        <v>[wordt door RVO ingevuld]</v>
      </c>
      <c r="K2368" s="259">
        <f>Deelnemersoverzicht!$C$9</f>
        <v>0</v>
      </c>
    </row>
    <row r="2369" spans="1:11" x14ac:dyDescent="0.2">
      <c r="A2369" s="258">
        <f>'Resultaat 9'!B148</f>
        <v>0</v>
      </c>
      <c r="B2369" s="138" t="str">
        <f>IFERROR(VLOOKUP(C2369,Deelnemersoverzicht!$C$16:$G$66,6,0),"")</f>
        <v/>
      </c>
      <c r="C2369" s="138">
        <f>'Resultaat 9'!C148</f>
        <v>0</v>
      </c>
      <c r="D2369" s="247">
        <f>'Resultaat 9'!K148</f>
        <v>0</v>
      </c>
      <c r="E2369" s="248">
        <f>'Resultaat 9'!L148</f>
        <v>0</v>
      </c>
      <c r="F2369" s="138" t="s">
        <v>265</v>
      </c>
      <c r="G2369" s="247">
        <f ca="1">VLOOKUP(C2369,Financiering!$AO$7:$AS$57,5,0)*E2369</f>
        <v>0</v>
      </c>
      <c r="H2369" s="249" t="str">
        <f t="shared" si="36"/>
        <v/>
      </c>
      <c r="I2369" s="136" t="str">
        <f>'Resultaat 9'!$B$2</f>
        <v>Resultaat 9</v>
      </c>
      <c r="J2369" s="138" t="str">
        <f>Deelnemersoverzicht!$C$6</f>
        <v>[wordt door RVO ingevuld]</v>
      </c>
      <c r="K2369" s="259">
        <f>Deelnemersoverzicht!$C$9</f>
        <v>0</v>
      </c>
    </row>
    <row r="2370" spans="1:11" x14ac:dyDescent="0.2">
      <c r="A2370" s="258">
        <f>'Resultaat 9'!B149</f>
        <v>0</v>
      </c>
      <c r="B2370" s="138" t="str">
        <f>IFERROR(VLOOKUP(C2370,Deelnemersoverzicht!$C$16:$G$66,6,0),"")</f>
        <v/>
      </c>
      <c r="C2370" s="138">
        <f>'Resultaat 9'!C149</f>
        <v>0</v>
      </c>
      <c r="D2370" s="247">
        <f>'Resultaat 9'!K149</f>
        <v>0</v>
      </c>
      <c r="E2370" s="248">
        <f>'Resultaat 9'!L149</f>
        <v>0</v>
      </c>
      <c r="F2370" s="138" t="s">
        <v>265</v>
      </c>
      <c r="G2370" s="247">
        <f ca="1">VLOOKUP(C2370,Financiering!$AO$7:$AS$57,5,0)*E2370</f>
        <v>0</v>
      </c>
      <c r="H2370" s="249" t="str">
        <f t="shared" ref="H2370:H2433" si="37">IFERROR((HLOOKUP(D2370,$O$1:$R$52,VLOOKUP(C2370,$M$2:$R$52,2,0)+1,0)*E2370),"")</f>
        <v/>
      </c>
      <c r="I2370" s="136" t="str">
        <f>'Resultaat 9'!$B$2</f>
        <v>Resultaat 9</v>
      </c>
      <c r="J2370" s="138" t="str">
        <f>Deelnemersoverzicht!$C$6</f>
        <v>[wordt door RVO ingevuld]</v>
      </c>
      <c r="K2370" s="259">
        <f>Deelnemersoverzicht!$C$9</f>
        <v>0</v>
      </c>
    </row>
    <row r="2371" spans="1:11" x14ac:dyDescent="0.2">
      <c r="A2371" s="258">
        <f>'Resultaat 9'!B150</f>
        <v>0</v>
      </c>
      <c r="B2371" s="138" t="str">
        <f>IFERROR(VLOOKUP(C2371,Deelnemersoverzicht!$C$16:$G$66,6,0),"")</f>
        <v/>
      </c>
      <c r="C2371" s="138">
        <f>'Resultaat 9'!C150</f>
        <v>0</v>
      </c>
      <c r="D2371" s="247">
        <f>'Resultaat 9'!K150</f>
        <v>0</v>
      </c>
      <c r="E2371" s="248">
        <f>'Resultaat 9'!L150</f>
        <v>0</v>
      </c>
      <c r="F2371" s="138" t="s">
        <v>265</v>
      </c>
      <c r="G2371" s="247">
        <f ca="1">VLOOKUP(C2371,Financiering!$AO$7:$AS$57,5,0)*E2371</f>
        <v>0</v>
      </c>
      <c r="H2371" s="249" t="str">
        <f t="shared" si="37"/>
        <v/>
      </c>
      <c r="I2371" s="136" t="str">
        <f>'Resultaat 9'!$B$2</f>
        <v>Resultaat 9</v>
      </c>
      <c r="J2371" s="138" t="str">
        <f>Deelnemersoverzicht!$C$6</f>
        <v>[wordt door RVO ingevuld]</v>
      </c>
      <c r="K2371" s="259">
        <f>Deelnemersoverzicht!$C$9</f>
        <v>0</v>
      </c>
    </row>
    <row r="2372" spans="1:11" x14ac:dyDescent="0.2">
      <c r="A2372" s="258">
        <f>'Resultaat 9'!B157</f>
        <v>0</v>
      </c>
      <c r="B2372" s="138" t="str">
        <f>IFERROR(VLOOKUP(C2372,Deelnemersoverzicht!$C$16:$G$66,6,0),"")</f>
        <v/>
      </c>
      <c r="C2372" s="138">
        <f>'Resultaat 9'!C157</f>
        <v>0</v>
      </c>
      <c r="D2372" s="247">
        <f>'Resultaat 9'!K157</f>
        <v>0</v>
      </c>
      <c r="E2372" s="248">
        <f>'Resultaat 9'!L157</f>
        <v>0</v>
      </c>
      <c r="F2372" s="138" t="s">
        <v>266</v>
      </c>
      <c r="G2372" s="247">
        <f ca="1">VLOOKUP(C2372,Financiering!$AO$7:$AS$57,5,0)*E2372</f>
        <v>0</v>
      </c>
      <c r="H2372" s="249" t="str">
        <f t="shared" si="37"/>
        <v/>
      </c>
      <c r="I2372" s="136" t="str">
        <f>'Resultaat 9'!$B$2</f>
        <v>Resultaat 9</v>
      </c>
      <c r="J2372" s="138" t="str">
        <f>Deelnemersoverzicht!$C$6</f>
        <v>[wordt door RVO ingevuld]</v>
      </c>
      <c r="K2372" s="259">
        <f>Deelnemersoverzicht!$C$9</f>
        <v>0</v>
      </c>
    </row>
    <row r="2373" spans="1:11" x14ac:dyDescent="0.2">
      <c r="A2373" s="258">
        <f>'Resultaat 9'!B158</f>
        <v>0</v>
      </c>
      <c r="B2373" s="138" t="str">
        <f>IFERROR(VLOOKUP(C2373,Deelnemersoverzicht!$C$16:$G$66,6,0),"")</f>
        <v/>
      </c>
      <c r="C2373" s="138">
        <f>'Resultaat 9'!C158</f>
        <v>0</v>
      </c>
      <c r="D2373" s="247">
        <f>'Resultaat 9'!K158</f>
        <v>0</v>
      </c>
      <c r="E2373" s="248">
        <f>'Resultaat 9'!L158</f>
        <v>0</v>
      </c>
      <c r="F2373" s="138" t="s">
        <v>266</v>
      </c>
      <c r="G2373" s="247">
        <f ca="1">VLOOKUP(C2373,Financiering!$AO$7:$AS$57,5,0)*E2373</f>
        <v>0</v>
      </c>
      <c r="H2373" s="249" t="str">
        <f t="shared" si="37"/>
        <v/>
      </c>
      <c r="I2373" s="136" t="str">
        <f>'Resultaat 9'!$B$2</f>
        <v>Resultaat 9</v>
      </c>
      <c r="J2373" s="138" t="str">
        <f>Deelnemersoverzicht!$C$6</f>
        <v>[wordt door RVO ingevuld]</v>
      </c>
      <c r="K2373" s="259">
        <f>Deelnemersoverzicht!$C$9</f>
        <v>0</v>
      </c>
    </row>
    <row r="2374" spans="1:11" x14ac:dyDescent="0.2">
      <c r="A2374" s="258">
        <f>'Resultaat 9'!B159</f>
        <v>0</v>
      </c>
      <c r="B2374" s="138" t="str">
        <f>IFERROR(VLOOKUP(C2374,Deelnemersoverzicht!$C$16:$G$66,6,0),"")</f>
        <v/>
      </c>
      <c r="C2374" s="138">
        <f>'Resultaat 9'!C159</f>
        <v>0</v>
      </c>
      <c r="D2374" s="247">
        <f>'Resultaat 9'!K159</f>
        <v>0</v>
      </c>
      <c r="E2374" s="248">
        <f>'Resultaat 9'!L159</f>
        <v>0</v>
      </c>
      <c r="F2374" s="138" t="s">
        <v>266</v>
      </c>
      <c r="G2374" s="247">
        <f ca="1">VLOOKUP(C2374,Financiering!$AO$7:$AS$57,5,0)*E2374</f>
        <v>0</v>
      </c>
      <c r="H2374" s="249" t="str">
        <f t="shared" si="37"/>
        <v/>
      </c>
      <c r="I2374" s="136" t="str">
        <f>'Resultaat 9'!$B$2</f>
        <v>Resultaat 9</v>
      </c>
      <c r="J2374" s="138" t="str">
        <f>Deelnemersoverzicht!$C$6</f>
        <v>[wordt door RVO ingevuld]</v>
      </c>
      <c r="K2374" s="259">
        <f>Deelnemersoverzicht!$C$9</f>
        <v>0</v>
      </c>
    </row>
    <row r="2375" spans="1:11" x14ac:dyDescent="0.2">
      <c r="A2375" s="258">
        <f>'Resultaat 9'!B160</f>
        <v>0</v>
      </c>
      <c r="B2375" s="138" t="str">
        <f>IFERROR(VLOOKUP(C2375,Deelnemersoverzicht!$C$16:$G$66,6,0),"")</f>
        <v/>
      </c>
      <c r="C2375" s="138">
        <f>'Resultaat 9'!C160</f>
        <v>0</v>
      </c>
      <c r="D2375" s="247">
        <f>'Resultaat 9'!K160</f>
        <v>0</v>
      </c>
      <c r="E2375" s="248">
        <f>'Resultaat 9'!L160</f>
        <v>0</v>
      </c>
      <c r="F2375" s="138" t="s">
        <v>266</v>
      </c>
      <c r="G2375" s="247">
        <f ca="1">VLOOKUP(C2375,Financiering!$AO$7:$AS$57,5,0)*E2375</f>
        <v>0</v>
      </c>
      <c r="H2375" s="249" t="str">
        <f t="shared" si="37"/>
        <v/>
      </c>
      <c r="I2375" s="136" t="str">
        <f>'Resultaat 9'!$B$2</f>
        <v>Resultaat 9</v>
      </c>
      <c r="J2375" s="138" t="str">
        <f>Deelnemersoverzicht!$C$6</f>
        <v>[wordt door RVO ingevuld]</v>
      </c>
      <c r="K2375" s="259">
        <f>Deelnemersoverzicht!$C$9</f>
        <v>0</v>
      </c>
    </row>
    <row r="2376" spans="1:11" x14ac:dyDescent="0.2">
      <c r="A2376" s="258">
        <f>'Resultaat 9'!B161</f>
        <v>0</v>
      </c>
      <c r="B2376" s="138" t="str">
        <f>IFERROR(VLOOKUP(C2376,Deelnemersoverzicht!$C$16:$G$66,6,0),"")</f>
        <v/>
      </c>
      <c r="C2376" s="138">
        <f>'Resultaat 9'!C161</f>
        <v>0</v>
      </c>
      <c r="D2376" s="247">
        <f>'Resultaat 9'!K161</f>
        <v>0</v>
      </c>
      <c r="E2376" s="248">
        <f>'Resultaat 9'!L161</f>
        <v>0</v>
      </c>
      <c r="F2376" s="138" t="s">
        <v>266</v>
      </c>
      <c r="G2376" s="247">
        <f ca="1">VLOOKUP(C2376,Financiering!$AO$7:$AS$57,5,0)*E2376</f>
        <v>0</v>
      </c>
      <c r="H2376" s="249" t="str">
        <f t="shared" si="37"/>
        <v/>
      </c>
      <c r="I2376" s="136" t="str">
        <f>'Resultaat 9'!$B$2</f>
        <v>Resultaat 9</v>
      </c>
      <c r="J2376" s="138" t="str">
        <f>Deelnemersoverzicht!$C$6</f>
        <v>[wordt door RVO ingevuld]</v>
      </c>
      <c r="K2376" s="259">
        <f>Deelnemersoverzicht!$C$9</f>
        <v>0</v>
      </c>
    </row>
    <row r="2377" spans="1:11" x14ac:dyDescent="0.2">
      <c r="A2377" s="258">
        <f>'Resultaat 9'!B162</f>
        <v>0</v>
      </c>
      <c r="B2377" s="138" t="str">
        <f>IFERROR(VLOOKUP(C2377,Deelnemersoverzicht!$C$16:$G$66,6,0),"")</f>
        <v/>
      </c>
      <c r="C2377" s="138">
        <f>'Resultaat 9'!C162</f>
        <v>0</v>
      </c>
      <c r="D2377" s="247">
        <f>'Resultaat 9'!K162</f>
        <v>0</v>
      </c>
      <c r="E2377" s="248">
        <f>'Resultaat 9'!L162</f>
        <v>0</v>
      </c>
      <c r="F2377" s="138" t="s">
        <v>266</v>
      </c>
      <c r="G2377" s="247">
        <f ca="1">VLOOKUP(C2377,Financiering!$AO$7:$AS$57,5,0)*E2377</f>
        <v>0</v>
      </c>
      <c r="H2377" s="249" t="str">
        <f t="shared" si="37"/>
        <v/>
      </c>
      <c r="I2377" s="136" t="str">
        <f>'Resultaat 9'!$B$2</f>
        <v>Resultaat 9</v>
      </c>
      <c r="J2377" s="138" t="str">
        <f>Deelnemersoverzicht!$C$6</f>
        <v>[wordt door RVO ingevuld]</v>
      </c>
      <c r="K2377" s="259">
        <f>Deelnemersoverzicht!$C$9</f>
        <v>0</v>
      </c>
    </row>
    <row r="2378" spans="1:11" x14ac:dyDescent="0.2">
      <c r="A2378" s="258">
        <f>'Resultaat 9'!B163</f>
        <v>0</v>
      </c>
      <c r="B2378" s="138" t="str">
        <f>IFERROR(VLOOKUP(C2378,Deelnemersoverzicht!$C$16:$G$66,6,0),"")</f>
        <v/>
      </c>
      <c r="C2378" s="138">
        <f>'Resultaat 9'!C163</f>
        <v>0</v>
      </c>
      <c r="D2378" s="247">
        <f>'Resultaat 9'!K163</f>
        <v>0</v>
      </c>
      <c r="E2378" s="248">
        <f>'Resultaat 9'!L163</f>
        <v>0</v>
      </c>
      <c r="F2378" s="138" t="s">
        <v>266</v>
      </c>
      <c r="G2378" s="247">
        <f ca="1">VLOOKUP(C2378,Financiering!$AO$7:$AS$57,5,0)*E2378</f>
        <v>0</v>
      </c>
      <c r="H2378" s="249" t="str">
        <f t="shared" si="37"/>
        <v/>
      </c>
      <c r="I2378" s="136" t="str">
        <f>'Resultaat 9'!$B$2</f>
        <v>Resultaat 9</v>
      </c>
      <c r="J2378" s="138" t="str">
        <f>Deelnemersoverzicht!$C$6</f>
        <v>[wordt door RVO ingevuld]</v>
      </c>
      <c r="K2378" s="259">
        <f>Deelnemersoverzicht!$C$9</f>
        <v>0</v>
      </c>
    </row>
    <row r="2379" spans="1:11" x14ac:dyDescent="0.2">
      <c r="A2379" s="258">
        <f>'Resultaat 9'!B164</f>
        <v>0</v>
      </c>
      <c r="B2379" s="138" t="str">
        <f>IFERROR(VLOOKUP(C2379,Deelnemersoverzicht!$C$16:$G$66,6,0),"")</f>
        <v/>
      </c>
      <c r="C2379" s="138">
        <f>'Resultaat 9'!C164</f>
        <v>0</v>
      </c>
      <c r="D2379" s="247">
        <f>'Resultaat 9'!K164</f>
        <v>0</v>
      </c>
      <c r="E2379" s="248">
        <f>'Resultaat 9'!L164</f>
        <v>0</v>
      </c>
      <c r="F2379" s="138" t="s">
        <v>266</v>
      </c>
      <c r="G2379" s="247">
        <f ca="1">VLOOKUP(C2379,Financiering!$AO$7:$AS$57,5,0)*E2379</f>
        <v>0</v>
      </c>
      <c r="H2379" s="249" t="str">
        <f t="shared" si="37"/>
        <v/>
      </c>
      <c r="I2379" s="136" t="str">
        <f>'Resultaat 9'!$B$2</f>
        <v>Resultaat 9</v>
      </c>
      <c r="J2379" s="138" t="str">
        <f>Deelnemersoverzicht!$C$6</f>
        <v>[wordt door RVO ingevuld]</v>
      </c>
      <c r="K2379" s="259">
        <f>Deelnemersoverzicht!$C$9</f>
        <v>0</v>
      </c>
    </row>
    <row r="2380" spans="1:11" x14ac:dyDescent="0.2">
      <c r="A2380" s="258">
        <f>'Resultaat 9'!B165</f>
        <v>0</v>
      </c>
      <c r="B2380" s="138" t="str">
        <f>IFERROR(VLOOKUP(C2380,Deelnemersoverzicht!$C$16:$G$66,6,0),"")</f>
        <v/>
      </c>
      <c r="C2380" s="138">
        <f>'Resultaat 9'!C165</f>
        <v>0</v>
      </c>
      <c r="D2380" s="247">
        <f>'Resultaat 9'!K165</f>
        <v>0</v>
      </c>
      <c r="E2380" s="248">
        <f>'Resultaat 9'!L165</f>
        <v>0</v>
      </c>
      <c r="F2380" s="138" t="s">
        <v>266</v>
      </c>
      <c r="G2380" s="247">
        <f ca="1">VLOOKUP(C2380,Financiering!$AO$7:$AS$57,5,0)*E2380</f>
        <v>0</v>
      </c>
      <c r="H2380" s="249" t="str">
        <f t="shared" si="37"/>
        <v/>
      </c>
      <c r="I2380" s="136" t="str">
        <f>'Resultaat 9'!$B$2</f>
        <v>Resultaat 9</v>
      </c>
      <c r="J2380" s="138" t="str">
        <f>Deelnemersoverzicht!$C$6</f>
        <v>[wordt door RVO ingevuld]</v>
      </c>
      <c r="K2380" s="259">
        <f>Deelnemersoverzicht!$C$9</f>
        <v>0</v>
      </c>
    </row>
    <row r="2381" spans="1:11" x14ac:dyDescent="0.2">
      <c r="A2381" s="258">
        <f>'Resultaat 9'!B166</f>
        <v>0</v>
      </c>
      <c r="B2381" s="138" t="str">
        <f>IFERROR(VLOOKUP(C2381,Deelnemersoverzicht!$C$16:$G$66,6,0),"")</f>
        <v/>
      </c>
      <c r="C2381" s="138">
        <f>'Resultaat 9'!C166</f>
        <v>0</v>
      </c>
      <c r="D2381" s="247">
        <f>'Resultaat 9'!K166</f>
        <v>0</v>
      </c>
      <c r="E2381" s="248">
        <f>'Resultaat 9'!L166</f>
        <v>0</v>
      </c>
      <c r="F2381" s="138" t="s">
        <v>266</v>
      </c>
      <c r="G2381" s="247">
        <f ca="1">VLOOKUP(C2381,Financiering!$AO$7:$AS$57,5,0)*E2381</f>
        <v>0</v>
      </c>
      <c r="H2381" s="249" t="str">
        <f t="shared" si="37"/>
        <v/>
      </c>
      <c r="I2381" s="136" t="str">
        <f>'Resultaat 9'!$B$2</f>
        <v>Resultaat 9</v>
      </c>
      <c r="J2381" s="138" t="str">
        <f>Deelnemersoverzicht!$C$6</f>
        <v>[wordt door RVO ingevuld]</v>
      </c>
      <c r="K2381" s="259">
        <f>Deelnemersoverzicht!$C$9</f>
        <v>0</v>
      </c>
    </row>
    <row r="2382" spans="1:11" x14ac:dyDescent="0.2">
      <c r="A2382" s="258">
        <f>'Resultaat 9'!B167</f>
        <v>0</v>
      </c>
      <c r="B2382" s="138" t="str">
        <f>IFERROR(VLOOKUP(C2382,Deelnemersoverzicht!$C$16:$G$66,6,0),"")</f>
        <v/>
      </c>
      <c r="C2382" s="138">
        <f>'Resultaat 9'!C167</f>
        <v>0</v>
      </c>
      <c r="D2382" s="247">
        <f>'Resultaat 9'!K167</f>
        <v>0</v>
      </c>
      <c r="E2382" s="248">
        <f>'Resultaat 9'!L167</f>
        <v>0</v>
      </c>
      <c r="F2382" s="138" t="s">
        <v>266</v>
      </c>
      <c r="G2382" s="247">
        <f ca="1">VLOOKUP(C2382,Financiering!$AO$7:$AS$57,5,0)*E2382</f>
        <v>0</v>
      </c>
      <c r="H2382" s="249" t="str">
        <f t="shared" si="37"/>
        <v/>
      </c>
      <c r="I2382" s="136" t="str">
        <f>'Resultaat 9'!$B$2</f>
        <v>Resultaat 9</v>
      </c>
      <c r="J2382" s="138" t="str">
        <f>Deelnemersoverzicht!$C$6</f>
        <v>[wordt door RVO ingevuld]</v>
      </c>
      <c r="K2382" s="259">
        <f>Deelnemersoverzicht!$C$9</f>
        <v>0</v>
      </c>
    </row>
    <row r="2383" spans="1:11" x14ac:dyDescent="0.2">
      <c r="A2383" s="258">
        <f>'Resultaat 9'!B168</f>
        <v>0</v>
      </c>
      <c r="B2383" s="138" t="str">
        <f>IFERROR(VLOOKUP(C2383,Deelnemersoverzicht!$C$16:$G$66,6,0),"")</f>
        <v/>
      </c>
      <c r="C2383" s="138">
        <f>'Resultaat 9'!C168</f>
        <v>0</v>
      </c>
      <c r="D2383" s="247">
        <f>'Resultaat 9'!K168</f>
        <v>0</v>
      </c>
      <c r="E2383" s="248">
        <f>'Resultaat 9'!L168</f>
        <v>0</v>
      </c>
      <c r="F2383" s="138" t="s">
        <v>266</v>
      </c>
      <c r="G2383" s="247">
        <f ca="1">VLOOKUP(C2383,Financiering!$AO$7:$AS$57,5,0)*E2383</f>
        <v>0</v>
      </c>
      <c r="H2383" s="249" t="str">
        <f t="shared" si="37"/>
        <v/>
      </c>
      <c r="I2383" s="136" t="str">
        <f>'Resultaat 9'!$B$2</f>
        <v>Resultaat 9</v>
      </c>
      <c r="J2383" s="138" t="str">
        <f>Deelnemersoverzicht!$C$6</f>
        <v>[wordt door RVO ingevuld]</v>
      </c>
      <c r="K2383" s="259">
        <f>Deelnemersoverzicht!$C$9</f>
        <v>0</v>
      </c>
    </row>
    <row r="2384" spans="1:11" x14ac:dyDescent="0.2">
      <c r="A2384" s="258">
        <f>'Resultaat 9'!B169</f>
        <v>0</v>
      </c>
      <c r="B2384" s="138" t="str">
        <f>IFERROR(VLOOKUP(C2384,Deelnemersoverzicht!$C$16:$G$66,6,0),"")</f>
        <v/>
      </c>
      <c r="C2384" s="138">
        <f>'Resultaat 9'!C169</f>
        <v>0</v>
      </c>
      <c r="D2384" s="247">
        <f>'Resultaat 9'!K169</f>
        <v>0</v>
      </c>
      <c r="E2384" s="248">
        <f>'Resultaat 9'!L169</f>
        <v>0</v>
      </c>
      <c r="F2384" s="138" t="s">
        <v>266</v>
      </c>
      <c r="G2384" s="247">
        <f ca="1">VLOOKUP(C2384,Financiering!$AO$7:$AS$57,5,0)*E2384</f>
        <v>0</v>
      </c>
      <c r="H2384" s="249" t="str">
        <f t="shared" si="37"/>
        <v/>
      </c>
      <c r="I2384" s="136" t="str">
        <f>'Resultaat 9'!$B$2</f>
        <v>Resultaat 9</v>
      </c>
      <c r="J2384" s="138" t="str">
        <f>Deelnemersoverzicht!$C$6</f>
        <v>[wordt door RVO ingevuld]</v>
      </c>
      <c r="K2384" s="259">
        <f>Deelnemersoverzicht!$C$9</f>
        <v>0</v>
      </c>
    </row>
    <row r="2385" spans="1:11" x14ac:dyDescent="0.2">
      <c r="A2385" s="258">
        <f>'Resultaat 9'!B170</f>
        <v>0</v>
      </c>
      <c r="B2385" s="138" t="str">
        <f>IFERROR(VLOOKUP(C2385,Deelnemersoverzicht!$C$16:$G$66,6,0),"")</f>
        <v/>
      </c>
      <c r="C2385" s="138">
        <f>'Resultaat 9'!C170</f>
        <v>0</v>
      </c>
      <c r="D2385" s="247">
        <f>'Resultaat 9'!K170</f>
        <v>0</v>
      </c>
      <c r="E2385" s="248">
        <f>'Resultaat 9'!L170</f>
        <v>0</v>
      </c>
      <c r="F2385" s="138" t="s">
        <v>266</v>
      </c>
      <c r="G2385" s="247">
        <f ca="1">VLOOKUP(C2385,Financiering!$AO$7:$AS$57,5,0)*E2385</f>
        <v>0</v>
      </c>
      <c r="H2385" s="249" t="str">
        <f t="shared" si="37"/>
        <v/>
      </c>
      <c r="I2385" s="136" t="str">
        <f>'Resultaat 9'!$B$2</f>
        <v>Resultaat 9</v>
      </c>
      <c r="J2385" s="138" t="str">
        <f>Deelnemersoverzicht!$C$6</f>
        <v>[wordt door RVO ingevuld]</v>
      </c>
      <c r="K2385" s="259">
        <f>Deelnemersoverzicht!$C$9</f>
        <v>0</v>
      </c>
    </row>
    <row r="2386" spans="1:11" x14ac:dyDescent="0.2">
      <c r="A2386" s="258">
        <f>'Resultaat 9'!B171</f>
        <v>0</v>
      </c>
      <c r="B2386" s="138" t="str">
        <f>IFERROR(VLOOKUP(C2386,Deelnemersoverzicht!$C$16:$G$66,6,0),"")</f>
        <v/>
      </c>
      <c r="C2386" s="138">
        <f>'Resultaat 9'!C171</f>
        <v>0</v>
      </c>
      <c r="D2386" s="247">
        <f>'Resultaat 9'!K171</f>
        <v>0</v>
      </c>
      <c r="E2386" s="248">
        <f>'Resultaat 9'!L171</f>
        <v>0</v>
      </c>
      <c r="F2386" s="138" t="s">
        <v>266</v>
      </c>
      <c r="G2386" s="247">
        <f ca="1">VLOOKUP(C2386,Financiering!$AO$7:$AS$57,5,0)*E2386</f>
        <v>0</v>
      </c>
      <c r="H2386" s="249" t="str">
        <f t="shared" si="37"/>
        <v/>
      </c>
      <c r="I2386" s="136" t="str">
        <f>'Resultaat 9'!$B$2</f>
        <v>Resultaat 9</v>
      </c>
      <c r="J2386" s="138" t="str">
        <f>Deelnemersoverzicht!$C$6</f>
        <v>[wordt door RVO ingevuld]</v>
      </c>
      <c r="K2386" s="259">
        <f>Deelnemersoverzicht!$C$9</f>
        <v>0</v>
      </c>
    </row>
    <row r="2387" spans="1:11" x14ac:dyDescent="0.2">
      <c r="A2387" s="258">
        <f>'Resultaat 9'!B172</f>
        <v>0</v>
      </c>
      <c r="B2387" s="138" t="str">
        <f>IFERROR(VLOOKUP(C2387,Deelnemersoverzicht!$C$16:$G$66,6,0),"")</f>
        <v/>
      </c>
      <c r="C2387" s="138">
        <f>'Resultaat 9'!C172</f>
        <v>0</v>
      </c>
      <c r="D2387" s="247">
        <f>'Resultaat 9'!K172</f>
        <v>0</v>
      </c>
      <c r="E2387" s="248">
        <f>'Resultaat 9'!L172</f>
        <v>0</v>
      </c>
      <c r="F2387" s="138" t="s">
        <v>266</v>
      </c>
      <c r="G2387" s="247">
        <f ca="1">VLOOKUP(C2387,Financiering!$AO$7:$AS$57,5,0)*E2387</f>
        <v>0</v>
      </c>
      <c r="H2387" s="249" t="str">
        <f t="shared" si="37"/>
        <v/>
      </c>
      <c r="I2387" s="136" t="str">
        <f>'Resultaat 9'!$B$2</f>
        <v>Resultaat 9</v>
      </c>
      <c r="J2387" s="138" t="str">
        <f>Deelnemersoverzicht!$C$6</f>
        <v>[wordt door RVO ingevuld]</v>
      </c>
      <c r="K2387" s="259">
        <f>Deelnemersoverzicht!$C$9</f>
        <v>0</v>
      </c>
    </row>
    <row r="2388" spans="1:11" x14ac:dyDescent="0.2">
      <c r="A2388" s="258">
        <f>'Resultaat 9'!B173</f>
        <v>0</v>
      </c>
      <c r="B2388" s="138" t="str">
        <f>IFERROR(VLOOKUP(C2388,Deelnemersoverzicht!$C$16:$G$66,6,0),"")</f>
        <v/>
      </c>
      <c r="C2388" s="138">
        <f>'Resultaat 9'!C173</f>
        <v>0</v>
      </c>
      <c r="D2388" s="247">
        <f>'Resultaat 9'!K173</f>
        <v>0</v>
      </c>
      <c r="E2388" s="248">
        <f>'Resultaat 9'!L173</f>
        <v>0</v>
      </c>
      <c r="F2388" s="138" t="s">
        <v>266</v>
      </c>
      <c r="G2388" s="247">
        <f ca="1">VLOOKUP(C2388,Financiering!$AO$7:$AS$57,5,0)*E2388</f>
        <v>0</v>
      </c>
      <c r="H2388" s="249" t="str">
        <f t="shared" si="37"/>
        <v/>
      </c>
      <c r="I2388" s="136" t="str">
        <f>'Resultaat 9'!$B$2</f>
        <v>Resultaat 9</v>
      </c>
      <c r="J2388" s="138" t="str">
        <f>Deelnemersoverzicht!$C$6</f>
        <v>[wordt door RVO ingevuld]</v>
      </c>
      <c r="K2388" s="259">
        <f>Deelnemersoverzicht!$C$9</f>
        <v>0</v>
      </c>
    </row>
    <row r="2389" spans="1:11" x14ac:dyDescent="0.2">
      <c r="A2389" s="258">
        <f>'Resultaat 9'!B174</f>
        <v>0</v>
      </c>
      <c r="B2389" s="138" t="str">
        <f>IFERROR(VLOOKUP(C2389,Deelnemersoverzicht!$C$16:$G$66,6,0),"")</f>
        <v/>
      </c>
      <c r="C2389" s="138">
        <f>'Resultaat 9'!C174</f>
        <v>0</v>
      </c>
      <c r="D2389" s="247">
        <f>'Resultaat 9'!K174</f>
        <v>0</v>
      </c>
      <c r="E2389" s="248">
        <f>'Resultaat 9'!L174</f>
        <v>0</v>
      </c>
      <c r="F2389" s="138" t="s">
        <v>266</v>
      </c>
      <c r="G2389" s="247">
        <f ca="1">VLOOKUP(C2389,Financiering!$AO$7:$AS$57,5,0)*E2389</f>
        <v>0</v>
      </c>
      <c r="H2389" s="249" t="str">
        <f t="shared" si="37"/>
        <v/>
      </c>
      <c r="I2389" s="136" t="str">
        <f>'Resultaat 9'!$B$2</f>
        <v>Resultaat 9</v>
      </c>
      <c r="J2389" s="138" t="str">
        <f>Deelnemersoverzicht!$C$6</f>
        <v>[wordt door RVO ingevuld]</v>
      </c>
      <c r="K2389" s="259">
        <f>Deelnemersoverzicht!$C$9</f>
        <v>0</v>
      </c>
    </row>
    <row r="2390" spans="1:11" x14ac:dyDescent="0.2">
      <c r="A2390" s="258">
        <f>'Resultaat 9'!B175</f>
        <v>0</v>
      </c>
      <c r="B2390" s="138" t="str">
        <f>IFERROR(VLOOKUP(C2390,Deelnemersoverzicht!$C$16:$G$66,6,0),"")</f>
        <v/>
      </c>
      <c r="C2390" s="138">
        <f>'Resultaat 9'!C175</f>
        <v>0</v>
      </c>
      <c r="D2390" s="247">
        <f>'Resultaat 9'!K175</f>
        <v>0</v>
      </c>
      <c r="E2390" s="248">
        <f>'Resultaat 9'!L175</f>
        <v>0</v>
      </c>
      <c r="F2390" s="138" t="s">
        <v>266</v>
      </c>
      <c r="G2390" s="247">
        <f ca="1">VLOOKUP(C2390,Financiering!$AO$7:$AS$57,5,0)*E2390</f>
        <v>0</v>
      </c>
      <c r="H2390" s="249" t="str">
        <f t="shared" si="37"/>
        <v/>
      </c>
      <c r="I2390" s="136" t="str">
        <f>'Resultaat 9'!$B$2</f>
        <v>Resultaat 9</v>
      </c>
      <c r="J2390" s="138" t="str">
        <f>Deelnemersoverzicht!$C$6</f>
        <v>[wordt door RVO ingevuld]</v>
      </c>
      <c r="K2390" s="259">
        <f>Deelnemersoverzicht!$C$9</f>
        <v>0</v>
      </c>
    </row>
    <row r="2391" spans="1:11" x14ac:dyDescent="0.2">
      <c r="A2391" s="258">
        <f>'Resultaat 9'!B176</f>
        <v>0</v>
      </c>
      <c r="B2391" s="138" t="str">
        <f>IFERROR(VLOOKUP(C2391,Deelnemersoverzicht!$C$16:$G$66,6,0),"")</f>
        <v/>
      </c>
      <c r="C2391" s="138">
        <f>'Resultaat 9'!C176</f>
        <v>0</v>
      </c>
      <c r="D2391" s="247">
        <f>'Resultaat 9'!K176</f>
        <v>0</v>
      </c>
      <c r="E2391" s="248">
        <f>'Resultaat 9'!L176</f>
        <v>0</v>
      </c>
      <c r="F2391" s="138" t="s">
        <v>266</v>
      </c>
      <c r="G2391" s="247">
        <f ca="1">VLOOKUP(C2391,Financiering!$AO$7:$AS$57,5,0)*E2391</f>
        <v>0</v>
      </c>
      <c r="H2391" s="249" t="str">
        <f t="shared" si="37"/>
        <v/>
      </c>
      <c r="I2391" s="136" t="str">
        <f>'Resultaat 9'!$B$2</f>
        <v>Resultaat 9</v>
      </c>
      <c r="J2391" s="138" t="str">
        <f>Deelnemersoverzicht!$C$6</f>
        <v>[wordt door RVO ingevuld]</v>
      </c>
      <c r="K2391" s="259">
        <f>Deelnemersoverzicht!$C$9</f>
        <v>0</v>
      </c>
    </row>
    <row r="2392" spans="1:11" x14ac:dyDescent="0.2">
      <c r="A2392" s="258">
        <f>'Resultaat 9'!B177</f>
        <v>0</v>
      </c>
      <c r="B2392" s="138" t="str">
        <f>IFERROR(VLOOKUP(C2392,Deelnemersoverzicht!$C$16:$G$66,6,0),"")</f>
        <v/>
      </c>
      <c r="C2392" s="138">
        <f>'Resultaat 9'!C177</f>
        <v>0</v>
      </c>
      <c r="D2392" s="247">
        <f>'Resultaat 9'!K177</f>
        <v>0</v>
      </c>
      <c r="E2392" s="248">
        <f>'Resultaat 9'!L177</f>
        <v>0</v>
      </c>
      <c r="F2392" s="138" t="s">
        <v>266</v>
      </c>
      <c r="G2392" s="247">
        <f ca="1">VLOOKUP(C2392,Financiering!$AO$7:$AS$57,5,0)*E2392</f>
        <v>0</v>
      </c>
      <c r="H2392" s="249" t="str">
        <f t="shared" si="37"/>
        <v/>
      </c>
      <c r="I2392" s="136" t="str">
        <f>'Resultaat 9'!$B$2</f>
        <v>Resultaat 9</v>
      </c>
      <c r="J2392" s="138" t="str">
        <f>Deelnemersoverzicht!$C$6</f>
        <v>[wordt door RVO ingevuld]</v>
      </c>
      <c r="K2392" s="259">
        <f>Deelnemersoverzicht!$C$9</f>
        <v>0</v>
      </c>
    </row>
    <row r="2393" spans="1:11" x14ac:dyDescent="0.2">
      <c r="A2393" s="258">
        <f>'Resultaat 9'!B178</f>
        <v>0</v>
      </c>
      <c r="B2393" s="138" t="str">
        <f>IFERROR(VLOOKUP(C2393,Deelnemersoverzicht!$C$16:$G$66,6,0),"")</f>
        <v/>
      </c>
      <c r="C2393" s="138">
        <f>'Resultaat 9'!C178</f>
        <v>0</v>
      </c>
      <c r="D2393" s="247">
        <f>'Resultaat 9'!K178</f>
        <v>0</v>
      </c>
      <c r="E2393" s="248">
        <f>'Resultaat 9'!L178</f>
        <v>0</v>
      </c>
      <c r="F2393" s="138" t="s">
        <v>266</v>
      </c>
      <c r="G2393" s="247">
        <f ca="1">VLOOKUP(C2393,Financiering!$AO$7:$AS$57,5,0)*E2393</f>
        <v>0</v>
      </c>
      <c r="H2393" s="249" t="str">
        <f t="shared" si="37"/>
        <v/>
      </c>
      <c r="I2393" s="136" t="str">
        <f>'Resultaat 9'!$B$2</f>
        <v>Resultaat 9</v>
      </c>
      <c r="J2393" s="138" t="str">
        <f>Deelnemersoverzicht!$C$6</f>
        <v>[wordt door RVO ingevuld]</v>
      </c>
      <c r="K2393" s="259">
        <f>Deelnemersoverzicht!$C$9</f>
        <v>0</v>
      </c>
    </row>
    <row r="2394" spans="1:11" x14ac:dyDescent="0.2">
      <c r="A2394" s="258">
        <f>'Resultaat 9'!B179</f>
        <v>0</v>
      </c>
      <c r="B2394" s="138" t="str">
        <f>IFERROR(VLOOKUP(C2394,Deelnemersoverzicht!$C$16:$G$66,6,0),"")</f>
        <v/>
      </c>
      <c r="C2394" s="138">
        <f>'Resultaat 9'!C179</f>
        <v>0</v>
      </c>
      <c r="D2394" s="247">
        <f>'Resultaat 9'!K179</f>
        <v>0</v>
      </c>
      <c r="E2394" s="248">
        <f>'Resultaat 9'!L179</f>
        <v>0</v>
      </c>
      <c r="F2394" s="138" t="s">
        <v>266</v>
      </c>
      <c r="G2394" s="247">
        <f ca="1">VLOOKUP(C2394,Financiering!$AO$7:$AS$57,5,0)*E2394</f>
        <v>0</v>
      </c>
      <c r="H2394" s="249" t="str">
        <f t="shared" si="37"/>
        <v/>
      </c>
      <c r="I2394" s="136" t="str">
        <f>'Resultaat 9'!$B$2</f>
        <v>Resultaat 9</v>
      </c>
      <c r="J2394" s="138" t="str">
        <f>Deelnemersoverzicht!$C$6</f>
        <v>[wordt door RVO ingevuld]</v>
      </c>
      <c r="K2394" s="259">
        <f>Deelnemersoverzicht!$C$9</f>
        <v>0</v>
      </c>
    </row>
    <row r="2395" spans="1:11" x14ac:dyDescent="0.2">
      <c r="A2395" s="258">
        <f>'Resultaat 9'!B180</f>
        <v>0</v>
      </c>
      <c r="B2395" s="138" t="str">
        <f>IFERROR(VLOOKUP(C2395,Deelnemersoverzicht!$C$16:$G$66,6,0),"")</f>
        <v/>
      </c>
      <c r="C2395" s="138">
        <f>'Resultaat 9'!C180</f>
        <v>0</v>
      </c>
      <c r="D2395" s="247">
        <f>'Resultaat 9'!K180</f>
        <v>0</v>
      </c>
      <c r="E2395" s="248">
        <f>'Resultaat 9'!L180</f>
        <v>0</v>
      </c>
      <c r="F2395" s="138" t="s">
        <v>266</v>
      </c>
      <c r="G2395" s="247">
        <f ca="1">VLOOKUP(C2395,Financiering!$AO$7:$AS$57,5,0)*E2395</f>
        <v>0</v>
      </c>
      <c r="H2395" s="249" t="str">
        <f t="shared" si="37"/>
        <v/>
      </c>
      <c r="I2395" s="136" t="str">
        <f>'Resultaat 9'!$B$2</f>
        <v>Resultaat 9</v>
      </c>
      <c r="J2395" s="138" t="str">
        <f>Deelnemersoverzicht!$C$6</f>
        <v>[wordt door RVO ingevuld]</v>
      </c>
      <c r="K2395" s="259">
        <f>Deelnemersoverzicht!$C$9</f>
        <v>0</v>
      </c>
    </row>
    <row r="2396" spans="1:11" x14ac:dyDescent="0.2">
      <c r="A2396" s="258">
        <f>'Resultaat 9'!B181</f>
        <v>0</v>
      </c>
      <c r="B2396" s="138" t="str">
        <f>IFERROR(VLOOKUP(C2396,Deelnemersoverzicht!$C$16:$G$66,6,0),"")</f>
        <v/>
      </c>
      <c r="C2396" s="138">
        <f>'Resultaat 9'!C181</f>
        <v>0</v>
      </c>
      <c r="D2396" s="247">
        <f>'Resultaat 9'!K181</f>
        <v>0</v>
      </c>
      <c r="E2396" s="248">
        <f>'Resultaat 9'!L181</f>
        <v>0</v>
      </c>
      <c r="F2396" s="138" t="s">
        <v>266</v>
      </c>
      <c r="G2396" s="247">
        <f ca="1">VLOOKUP(C2396,Financiering!$AO$7:$AS$57,5,0)*E2396</f>
        <v>0</v>
      </c>
      <c r="H2396" s="249" t="str">
        <f t="shared" si="37"/>
        <v/>
      </c>
      <c r="I2396" s="136" t="str">
        <f>'Resultaat 9'!$B$2</f>
        <v>Resultaat 9</v>
      </c>
      <c r="J2396" s="138" t="str">
        <f>Deelnemersoverzicht!$C$6</f>
        <v>[wordt door RVO ingevuld]</v>
      </c>
      <c r="K2396" s="259">
        <f>Deelnemersoverzicht!$C$9</f>
        <v>0</v>
      </c>
    </row>
    <row r="2397" spans="1:11" x14ac:dyDescent="0.2">
      <c r="A2397" s="258">
        <f>'Resultaat 9'!B182</f>
        <v>0</v>
      </c>
      <c r="B2397" s="138" t="str">
        <f>IFERROR(VLOOKUP(C2397,Deelnemersoverzicht!$C$16:$G$66,6,0),"")</f>
        <v/>
      </c>
      <c r="C2397" s="138">
        <f>'Resultaat 9'!C182</f>
        <v>0</v>
      </c>
      <c r="D2397" s="247">
        <f>'Resultaat 9'!K182</f>
        <v>0</v>
      </c>
      <c r="E2397" s="248">
        <f>'Resultaat 9'!L182</f>
        <v>0</v>
      </c>
      <c r="F2397" s="138" t="s">
        <v>266</v>
      </c>
      <c r="G2397" s="247">
        <f ca="1">VLOOKUP(C2397,Financiering!$AO$7:$AS$57,5,0)*E2397</f>
        <v>0</v>
      </c>
      <c r="H2397" s="249" t="str">
        <f t="shared" si="37"/>
        <v/>
      </c>
      <c r="I2397" s="136" t="str">
        <f>'Resultaat 9'!$B$2</f>
        <v>Resultaat 9</v>
      </c>
      <c r="J2397" s="138" t="str">
        <f>Deelnemersoverzicht!$C$6</f>
        <v>[wordt door RVO ingevuld]</v>
      </c>
      <c r="K2397" s="259">
        <f>Deelnemersoverzicht!$C$9</f>
        <v>0</v>
      </c>
    </row>
    <row r="2398" spans="1:11" x14ac:dyDescent="0.2">
      <c r="A2398" s="258">
        <f>'Resultaat 9'!B183</f>
        <v>0</v>
      </c>
      <c r="B2398" s="138" t="str">
        <f>IFERROR(VLOOKUP(C2398,Deelnemersoverzicht!$C$16:$G$66,6,0),"")</f>
        <v/>
      </c>
      <c r="C2398" s="138">
        <f>'Resultaat 9'!C183</f>
        <v>0</v>
      </c>
      <c r="D2398" s="247">
        <f>'Resultaat 9'!K183</f>
        <v>0</v>
      </c>
      <c r="E2398" s="248">
        <f>'Resultaat 9'!L183</f>
        <v>0</v>
      </c>
      <c r="F2398" s="138" t="s">
        <v>266</v>
      </c>
      <c r="G2398" s="247">
        <f ca="1">VLOOKUP(C2398,Financiering!$AO$7:$AS$57,5,0)*E2398</f>
        <v>0</v>
      </c>
      <c r="H2398" s="249" t="str">
        <f t="shared" si="37"/>
        <v/>
      </c>
      <c r="I2398" s="136" t="str">
        <f>'Resultaat 9'!$B$2</f>
        <v>Resultaat 9</v>
      </c>
      <c r="J2398" s="138" t="str">
        <f>Deelnemersoverzicht!$C$6</f>
        <v>[wordt door RVO ingevuld]</v>
      </c>
      <c r="K2398" s="259">
        <f>Deelnemersoverzicht!$C$9</f>
        <v>0</v>
      </c>
    </row>
    <row r="2399" spans="1:11" x14ac:dyDescent="0.2">
      <c r="A2399" s="258">
        <f>'Resultaat 9'!B184</f>
        <v>0</v>
      </c>
      <c r="B2399" s="138" t="str">
        <f>IFERROR(VLOOKUP(C2399,Deelnemersoverzicht!$C$16:$G$66,6,0),"")</f>
        <v/>
      </c>
      <c r="C2399" s="138">
        <f>'Resultaat 9'!C184</f>
        <v>0</v>
      </c>
      <c r="D2399" s="247">
        <f>'Resultaat 9'!K184</f>
        <v>0</v>
      </c>
      <c r="E2399" s="248">
        <f>'Resultaat 9'!L184</f>
        <v>0</v>
      </c>
      <c r="F2399" s="138" t="s">
        <v>266</v>
      </c>
      <c r="G2399" s="247">
        <f ca="1">VLOOKUP(C2399,Financiering!$AO$7:$AS$57,5,0)*E2399</f>
        <v>0</v>
      </c>
      <c r="H2399" s="249" t="str">
        <f t="shared" si="37"/>
        <v/>
      </c>
      <c r="I2399" s="136" t="str">
        <f>'Resultaat 9'!$B$2</f>
        <v>Resultaat 9</v>
      </c>
      <c r="J2399" s="138" t="str">
        <f>Deelnemersoverzicht!$C$6</f>
        <v>[wordt door RVO ingevuld]</v>
      </c>
      <c r="K2399" s="259">
        <f>Deelnemersoverzicht!$C$9</f>
        <v>0</v>
      </c>
    </row>
    <row r="2400" spans="1:11" x14ac:dyDescent="0.2">
      <c r="A2400" s="258">
        <f>'Resultaat 9'!B185</f>
        <v>0</v>
      </c>
      <c r="B2400" s="138" t="str">
        <f>IFERROR(VLOOKUP(C2400,Deelnemersoverzicht!$C$16:$G$66,6,0),"")</f>
        <v/>
      </c>
      <c r="C2400" s="138">
        <f>'Resultaat 9'!C185</f>
        <v>0</v>
      </c>
      <c r="D2400" s="247">
        <f>'Resultaat 9'!K185</f>
        <v>0</v>
      </c>
      <c r="E2400" s="248">
        <f>'Resultaat 9'!L185</f>
        <v>0</v>
      </c>
      <c r="F2400" s="138" t="s">
        <v>266</v>
      </c>
      <c r="G2400" s="247">
        <f ca="1">VLOOKUP(C2400,Financiering!$AO$7:$AS$57,5,0)*E2400</f>
        <v>0</v>
      </c>
      <c r="H2400" s="249" t="str">
        <f t="shared" si="37"/>
        <v/>
      </c>
      <c r="I2400" s="136" t="str">
        <f>'Resultaat 9'!$B$2</f>
        <v>Resultaat 9</v>
      </c>
      <c r="J2400" s="138" t="str">
        <f>Deelnemersoverzicht!$C$6</f>
        <v>[wordt door RVO ingevuld]</v>
      </c>
      <c r="K2400" s="259">
        <f>Deelnemersoverzicht!$C$9</f>
        <v>0</v>
      </c>
    </row>
    <row r="2401" spans="1:11" x14ac:dyDescent="0.2">
      <c r="A2401" s="258">
        <f>'Resultaat 9'!B186</f>
        <v>0</v>
      </c>
      <c r="B2401" s="138" t="str">
        <f>IFERROR(VLOOKUP(C2401,Deelnemersoverzicht!$C$16:$G$66,6,0),"")</f>
        <v/>
      </c>
      <c r="C2401" s="138">
        <f>'Resultaat 9'!C186</f>
        <v>0</v>
      </c>
      <c r="D2401" s="247">
        <f>'Resultaat 9'!K186</f>
        <v>0</v>
      </c>
      <c r="E2401" s="248">
        <f>'Resultaat 9'!L186</f>
        <v>0</v>
      </c>
      <c r="F2401" s="138" t="s">
        <v>266</v>
      </c>
      <c r="G2401" s="247">
        <f ca="1">VLOOKUP(C2401,Financiering!$AO$7:$AS$57,5,0)*E2401</f>
        <v>0</v>
      </c>
      <c r="H2401" s="249" t="str">
        <f t="shared" si="37"/>
        <v/>
      </c>
      <c r="I2401" s="136" t="str">
        <f>'Resultaat 9'!$B$2</f>
        <v>Resultaat 9</v>
      </c>
      <c r="J2401" s="138" t="str">
        <f>Deelnemersoverzicht!$C$6</f>
        <v>[wordt door RVO ingevuld]</v>
      </c>
      <c r="K2401" s="259">
        <f>Deelnemersoverzicht!$C$9</f>
        <v>0</v>
      </c>
    </row>
    <row r="2402" spans="1:11" x14ac:dyDescent="0.2">
      <c r="A2402" s="258">
        <f>'Resultaat 9'!B187</f>
        <v>0</v>
      </c>
      <c r="B2402" s="138" t="str">
        <f>IFERROR(VLOOKUP(C2402,Deelnemersoverzicht!$C$16:$G$66,6,0),"")</f>
        <v/>
      </c>
      <c r="C2402" s="138">
        <f>'Resultaat 9'!C187</f>
        <v>0</v>
      </c>
      <c r="D2402" s="247">
        <f>'Resultaat 9'!K187</f>
        <v>0</v>
      </c>
      <c r="E2402" s="248">
        <f>'Resultaat 9'!L187</f>
        <v>0</v>
      </c>
      <c r="F2402" s="138" t="s">
        <v>266</v>
      </c>
      <c r="G2402" s="247">
        <f ca="1">VLOOKUP(C2402,Financiering!$AO$7:$AS$57,5,0)*E2402</f>
        <v>0</v>
      </c>
      <c r="H2402" s="249" t="str">
        <f t="shared" si="37"/>
        <v/>
      </c>
      <c r="I2402" s="136" t="str">
        <f>'Resultaat 9'!$B$2</f>
        <v>Resultaat 9</v>
      </c>
      <c r="J2402" s="138" t="str">
        <f>Deelnemersoverzicht!$C$6</f>
        <v>[wordt door RVO ingevuld]</v>
      </c>
      <c r="K2402" s="259">
        <f>Deelnemersoverzicht!$C$9</f>
        <v>0</v>
      </c>
    </row>
    <row r="2403" spans="1:11" x14ac:dyDescent="0.2">
      <c r="A2403" s="258">
        <f>'Resultaat 9'!B188</f>
        <v>0</v>
      </c>
      <c r="B2403" s="138" t="str">
        <f>IFERROR(VLOOKUP(C2403,Deelnemersoverzicht!$C$16:$G$66,6,0),"")</f>
        <v/>
      </c>
      <c r="C2403" s="138">
        <f>'Resultaat 9'!C188</f>
        <v>0</v>
      </c>
      <c r="D2403" s="247">
        <f>'Resultaat 9'!K188</f>
        <v>0</v>
      </c>
      <c r="E2403" s="248">
        <f>'Resultaat 9'!L188</f>
        <v>0</v>
      </c>
      <c r="F2403" s="138" t="s">
        <v>266</v>
      </c>
      <c r="G2403" s="247">
        <f ca="1">VLOOKUP(C2403,Financiering!$AO$7:$AS$57,5,0)*E2403</f>
        <v>0</v>
      </c>
      <c r="H2403" s="249" t="str">
        <f t="shared" si="37"/>
        <v/>
      </c>
      <c r="I2403" s="136" t="str">
        <f>'Resultaat 9'!$B$2</f>
        <v>Resultaat 9</v>
      </c>
      <c r="J2403" s="138" t="str">
        <f>Deelnemersoverzicht!$C$6</f>
        <v>[wordt door RVO ingevuld]</v>
      </c>
      <c r="K2403" s="259">
        <f>Deelnemersoverzicht!$C$9</f>
        <v>0</v>
      </c>
    </row>
    <row r="2404" spans="1:11" x14ac:dyDescent="0.2">
      <c r="A2404" s="258">
        <f>'Resultaat 9'!B189</f>
        <v>0</v>
      </c>
      <c r="B2404" s="138" t="str">
        <f>IFERROR(VLOOKUP(C2404,Deelnemersoverzicht!$C$16:$G$66,6,0),"")</f>
        <v/>
      </c>
      <c r="C2404" s="138">
        <f>'Resultaat 9'!C189</f>
        <v>0</v>
      </c>
      <c r="D2404" s="247">
        <f>'Resultaat 9'!K189</f>
        <v>0</v>
      </c>
      <c r="E2404" s="248">
        <f>'Resultaat 9'!L189</f>
        <v>0</v>
      </c>
      <c r="F2404" s="138" t="s">
        <v>266</v>
      </c>
      <c r="G2404" s="247">
        <f ca="1">VLOOKUP(C2404,Financiering!$AO$7:$AS$57,5,0)*E2404</f>
        <v>0</v>
      </c>
      <c r="H2404" s="249" t="str">
        <f t="shared" si="37"/>
        <v/>
      </c>
      <c r="I2404" s="136" t="str">
        <f>'Resultaat 9'!$B$2</f>
        <v>Resultaat 9</v>
      </c>
      <c r="J2404" s="138" t="str">
        <f>Deelnemersoverzicht!$C$6</f>
        <v>[wordt door RVO ingevuld]</v>
      </c>
      <c r="K2404" s="259">
        <f>Deelnemersoverzicht!$C$9</f>
        <v>0</v>
      </c>
    </row>
    <row r="2405" spans="1:11" x14ac:dyDescent="0.2">
      <c r="A2405" s="258">
        <f>'Resultaat 9'!B190</f>
        <v>0</v>
      </c>
      <c r="B2405" s="138" t="str">
        <f>IFERROR(VLOOKUP(C2405,Deelnemersoverzicht!$C$16:$G$66,6,0),"")</f>
        <v/>
      </c>
      <c r="C2405" s="138">
        <f>'Resultaat 9'!C190</f>
        <v>0</v>
      </c>
      <c r="D2405" s="247">
        <f>'Resultaat 9'!K190</f>
        <v>0</v>
      </c>
      <c r="E2405" s="248">
        <f>'Resultaat 9'!L190</f>
        <v>0</v>
      </c>
      <c r="F2405" s="138" t="s">
        <v>266</v>
      </c>
      <c r="G2405" s="247">
        <f ca="1">VLOOKUP(C2405,Financiering!$AO$7:$AS$57,5,0)*E2405</f>
        <v>0</v>
      </c>
      <c r="H2405" s="249" t="str">
        <f t="shared" si="37"/>
        <v/>
      </c>
      <c r="I2405" s="136" t="str">
        <f>'Resultaat 9'!$B$2</f>
        <v>Resultaat 9</v>
      </c>
      <c r="J2405" s="138" t="str">
        <f>Deelnemersoverzicht!$C$6</f>
        <v>[wordt door RVO ingevuld]</v>
      </c>
      <c r="K2405" s="259">
        <f>Deelnemersoverzicht!$C$9</f>
        <v>0</v>
      </c>
    </row>
    <row r="2406" spans="1:11" x14ac:dyDescent="0.2">
      <c r="A2406" s="258">
        <f>'Resultaat 9'!B191</f>
        <v>0</v>
      </c>
      <c r="B2406" s="138" t="str">
        <f>IFERROR(VLOOKUP(C2406,Deelnemersoverzicht!$C$16:$G$66,6,0),"")</f>
        <v/>
      </c>
      <c r="C2406" s="138">
        <f>'Resultaat 9'!C191</f>
        <v>0</v>
      </c>
      <c r="D2406" s="247">
        <f>'Resultaat 9'!K191</f>
        <v>0</v>
      </c>
      <c r="E2406" s="248">
        <f>'Resultaat 9'!L191</f>
        <v>0</v>
      </c>
      <c r="F2406" s="138" t="s">
        <v>266</v>
      </c>
      <c r="G2406" s="247">
        <f ca="1">VLOOKUP(C2406,Financiering!$AO$7:$AS$57,5,0)*E2406</f>
        <v>0</v>
      </c>
      <c r="H2406" s="249" t="str">
        <f t="shared" si="37"/>
        <v/>
      </c>
      <c r="I2406" s="136" t="str">
        <f>'Resultaat 9'!$B$2</f>
        <v>Resultaat 9</v>
      </c>
      <c r="J2406" s="138" t="str">
        <f>Deelnemersoverzicht!$C$6</f>
        <v>[wordt door RVO ingevuld]</v>
      </c>
      <c r="K2406" s="259">
        <f>Deelnemersoverzicht!$C$9</f>
        <v>0</v>
      </c>
    </row>
    <row r="2407" spans="1:11" x14ac:dyDescent="0.2">
      <c r="A2407" s="258">
        <f>'Resultaat 9'!B192</f>
        <v>0</v>
      </c>
      <c r="B2407" s="138" t="str">
        <f>IFERROR(VLOOKUP(C2407,Deelnemersoverzicht!$C$16:$G$66,6,0),"")</f>
        <v/>
      </c>
      <c r="C2407" s="138">
        <f>'Resultaat 9'!C192</f>
        <v>0</v>
      </c>
      <c r="D2407" s="247">
        <f>'Resultaat 9'!K192</f>
        <v>0</v>
      </c>
      <c r="E2407" s="248">
        <f>'Resultaat 9'!L192</f>
        <v>0</v>
      </c>
      <c r="F2407" s="138" t="s">
        <v>266</v>
      </c>
      <c r="G2407" s="247">
        <f ca="1">VLOOKUP(C2407,Financiering!$AO$7:$AS$57,5,0)*E2407</f>
        <v>0</v>
      </c>
      <c r="H2407" s="249" t="str">
        <f t="shared" si="37"/>
        <v/>
      </c>
      <c r="I2407" s="136" t="str">
        <f>'Resultaat 9'!$B$2</f>
        <v>Resultaat 9</v>
      </c>
      <c r="J2407" s="138" t="str">
        <f>Deelnemersoverzicht!$C$6</f>
        <v>[wordt door RVO ingevuld]</v>
      </c>
      <c r="K2407" s="259">
        <f>Deelnemersoverzicht!$C$9</f>
        <v>0</v>
      </c>
    </row>
    <row r="2408" spans="1:11" x14ac:dyDescent="0.2">
      <c r="A2408" s="258">
        <f>'Resultaat 9'!B193</f>
        <v>0</v>
      </c>
      <c r="B2408" s="138" t="str">
        <f>IFERROR(VLOOKUP(C2408,Deelnemersoverzicht!$C$16:$G$66,6,0),"")</f>
        <v/>
      </c>
      <c r="C2408" s="138">
        <f>'Resultaat 9'!C193</f>
        <v>0</v>
      </c>
      <c r="D2408" s="247">
        <f>'Resultaat 9'!K193</f>
        <v>0</v>
      </c>
      <c r="E2408" s="248">
        <f>'Resultaat 9'!L193</f>
        <v>0</v>
      </c>
      <c r="F2408" s="138" t="s">
        <v>266</v>
      </c>
      <c r="G2408" s="247">
        <f ca="1">VLOOKUP(C2408,Financiering!$AO$7:$AS$57,5,0)*E2408</f>
        <v>0</v>
      </c>
      <c r="H2408" s="249" t="str">
        <f t="shared" si="37"/>
        <v/>
      </c>
      <c r="I2408" s="136" t="str">
        <f>'Resultaat 9'!$B$2</f>
        <v>Resultaat 9</v>
      </c>
      <c r="J2408" s="138" t="str">
        <f>Deelnemersoverzicht!$C$6</f>
        <v>[wordt door RVO ingevuld]</v>
      </c>
      <c r="K2408" s="259">
        <f>Deelnemersoverzicht!$C$9</f>
        <v>0</v>
      </c>
    </row>
    <row r="2409" spans="1:11" x14ac:dyDescent="0.2">
      <c r="A2409" s="258">
        <f>'Resultaat 9'!B194</f>
        <v>0</v>
      </c>
      <c r="B2409" s="138" t="str">
        <f>IFERROR(VLOOKUP(C2409,Deelnemersoverzicht!$C$16:$G$66,6,0),"")</f>
        <v/>
      </c>
      <c r="C2409" s="138">
        <f>'Resultaat 9'!C194</f>
        <v>0</v>
      </c>
      <c r="D2409" s="247">
        <f>'Resultaat 9'!K194</f>
        <v>0</v>
      </c>
      <c r="E2409" s="248">
        <f>'Resultaat 9'!L194</f>
        <v>0</v>
      </c>
      <c r="F2409" s="138" t="s">
        <v>266</v>
      </c>
      <c r="G2409" s="247">
        <f ca="1">VLOOKUP(C2409,Financiering!$AO$7:$AS$57,5,0)*E2409</f>
        <v>0</v>
      </c>
      <c r="H2409" s="249" t="str">
        <f t="shared" si="37"/>
        <v/>
      </c>
      <c r="I2409" s="136" t="str">
        <f>'Resultaat 9'!$B$2</f>
        <v>Resultaat 9</v>
      </c>
      <c r="J2409" s="138" t="str">
        <f>Deelnemersoverzicht!$C$6</f>
        <v>[wordt door RVO ingevuld]</v>
      </c>
      <c r="K2409" s="259">
        <f>Deelnemersoverzicht!$C$9</f>
        <v>0</v>
      </c>
    </row>
    <row r="2410" spans="1:11" x14ac:dyDescent="0.2">
      <c r="A2410" s="258">
        <f>'Resultaat 9'!B195</f>
        <v>0</v>
      </c>
      <c r="B2410" s="138" t="str">
        <f>IFERROR(VLOOKUP(C2410,Deelnemersoverzicht!$C$16:$G$66,6,0),"")</f>
        <v/>
      </c>
      <c r="C2410" s="138">
        <f>'Resultaat 9'!C195</f>
        <v>0</v>
      </c>
      <c r="D2410" s="247">
        <f>'Resultaat 9'!K195</f>
        <v>0</v>
      </c>
      <c r="E2410" s="248">
        <f>'Resultaat 9'!L195</f>
        <v>0</v>
      </c>
      <c r="F2410" s="138" t="s">
        <v>266</v>
      </c>
      <c r="G2410" s="247">
        <f ca="1">VLOOKUP(C2410,Financiering!$AO$7:$AS$57,5,0)*E2410</f>
        <v>0</v>
      </c>
      <c r="H2410" s="249" t="str">
        <f t="shared" si="37"/>
        <v/>
      </c>
      <c r="I2410" s="136" t="str">
        <f>'Resultaat 9'!$B$2</f>
        <v>Resultaat 9</v>
      </c>
      <c r="J2410" s="138" t="str">
        <f>Deelnemersoverzicht!$C$6</f>
        <v>[wordt door RVO ingevuld]</v>
      </c>
      <c r="K2410" s="259">
        <f>Deelnemersoverzicht!$C$9</f>
        <v>0</v>
      </c>
    </row>
    <row r="2411" spans="1:11" x14ac:dyDescent="0.2">
      <c r="A2411" s="258">
        <f>'Resultaat 9'!B196</f>
        <v>0</v>
      </c>
      <c r="B2411" s="138" t="str">
        <f>IFERROR(VLOOKUP(C2411,Deelnemersoverzicht!$C$16:$G$66,6,0),"")</f>
        <v/>
      </c>
      <c r="C2411" s="138">
        <f>'Resultaat 9'!C196</f>
        <v>0</v>
      </c>
      <c r="D2411" s="247">
        <f>'Resultaat 9'!K196</f>
        <v>0</v>
      </c>
      <c r="E2411" s="248">
        <f>'Resultaat 9'!L196</f>
        <v>0</v>
      </c>
      <c r="F2411" s="138" t="s">
        <v>266</v>
      </c>
      <c r="G2411" s="247">
        <f ca="1">VLOOKUP(C2411,Financiering!$AO$7:$AS$57,5,0)*E2411</f>
        <v>0</v>
      </c>
      <c r="H2411" s="249" t="str">
        <f t="shared" si="37"/>
        <v/>
      </c>
      <c r="I2411" s="136" t="str">
        <f>'Resultaat 9'!$B$2</f>
        <v>Resultaat 9</v>
      </c>
      <c r="J2411" s="138" t="str">
        <f>Deelnemersoverzicht!$C$6</f>
        <v>[wordt door RVO ingevuld]</v>
      </c>
      <c r="K2411" s="259">
        <f>Deelnemersoverzicht!$C$9</f>
        <v>0</v>
      </c>
    </row>
    <row r="2412" spans="1:11" x14ac:dyDescent="0.2">
      <c r="A2412" s="258">
        <f>'Resultaat 9'!B197</f>
        <v>0</v>
      </c>
      <c r="B2412" s="138" t="str">
        <f>IFERROR(VLOOKUP(C2412,Deelnemersoverzicht!$C$16:$G$66,6,0),"")</f>
        <v/>
      </c>
      <c r="C2412" s="138">
        <f>'Resultaat 9'!C197</f>
        <v>0</v>
      </c>
      <c r="D2412" s="247">
        <f>'Resultaat 9'!K197</f>
        <v>0</v>
      </c>
      <c r="E2412" s="248">
        <f>'Resultaat 9'!L197</f>
        <v>0</v>
      </c>
      <c r="F2412" s="138" t="s">
        <v>266</v>
      </c>
      <c r="G2412" s="247">
        <f ca="1">VLOOKUP(C2412,Financiering!$AO$7:$AS$57,5,0)*E2412</f>
        <v>0</v>
      </c>
      <c r="H2412" s="249" t="str">
        <f t="shared" si="37"/>
        <v/>
      </c>
      <c r="I2412" s="136" t="str">
        <f>'Resultaat 9'!$B$2</f>
        <v>Resultaat 9</v>
      </c>
      <c r="J2412" s="138" t="str">
        <f>Deelnemersoverzicht!$C$6</f>
        <v>[wordt door RVO ingevuld]</v>
      </c>
      <c r="K2412" s="259">
        <f>Deelnemersoverzicht!$C$9</f>
        <v>0</v>
      </c>
    </row>
    <row r="2413" spans="1:11" x14ac:dyDescent="0.2">
      <c r="A2413" s="258">
        <f>'Resultaat 9'!B198</f>
        <v>0</v>
      </c>
      <c r="B2413" s="138" t="str">
        <f>IFERROR(VLOOKUP(C2413,Deelnemersoverzicht!$C$16:$G$66,6,0),"")</f>
        <v/>
      </c>
      <c r="C2413" s="138">
        <f>'Resultaat 9'!C198</f>
        <v>0</v>
      </c>
      <c r="D2413" s="247">
        <f>'Resultaat 9'!K198</f>
        <v>0</v>
      </c>
      <c r="E2413" s="248">
        <f>'Resultaat 9'!L198</f>
        <v>0</v>
      </c>
      <c r="F2413" s="138" t="s">
        <v>266</v>
      </c>
      <c r="G2413" s="247">
        <f ca="1">VLOOKUP(C2413,Financiering!$AO$7:$AS$57,5,0)*E2413</f>
        <v>0</v>
      </c>
      <c r="H2413" s="249" t="str">
        <f t="shared" si="37"/>
        <v/>
      </c>
      <c r="I2413" s="136" t="str">
        <f>'Resultaat 9'!$B$2</f>
        <v>Resultaat 9</v>
      </c>
      <c r="J2413" s="138" t="str">
        <f>Deelnemersoverzicht!$C$6</f>
        <v>[wordt door RVO ingevuld]</v>
      </c>
      <c r="K2413" s="259">
        <f>Deelnemersoverzicht!$C$9</f>
        <v>0</v>
      </c>
    </row>
    <row r="2414" spans="1:11" x14ac:dyDescent="0.2">
      <c r="A2414" s="258">
        <f>'Resultaat 9'!B199</f>
        <v>0</v>
      </c>
      <c r="B2414" s="138" t="str">
        <f>IFERROR(VLOOKUP(C2414,Deelnemersoverzicht!$C$16:$G$66,6,0),"")</f>
        <v/>
      </c>
      <c r="C2414" s="138">
        <f>'Resultaat 9'!C199</f>
        <v>0</v>
      </c>
      <c r="D2414" s="247">
        <f>'Resultaat 9'!K199</f>
        <v>0</v>
      </c>
      <c r="E2414" s="248">
        <f>'Resultaat 9'!L199</f>
        <v>0</v>
      </c>
      <c r="F2414" s="138" t="s">
        <v>266</v>
      </c>
      <c r="G2414" s="247">
        <f ca="1">VLOOKUP(C2414,Financiering!$AO$7:$AS$57,5,0)*E2414</f>
        <v>0</v>
      </c>
      <c r="H2414" s="249" t="str">
        <f t="shared" si="37"/>
        <v/>
      </c>
      <c r="I2414" s="136" t="str">
        <f>'Resultaat 9'!$B$2</f>
        <v>Resultaat 9</v>
      </c>
      <c r="J2414" s="138" t="str">
        <f>Deelnemersoverzicht!$C$6</f>
        <v>[wordt door RVO ingevuld]</v>
      </c>
      <c r="K2414" s="259">
        <f>Deelnemersoverzicht!$C$9</f>
        <v>0</v>
      </c>
    </row>
    <row r="2415" spans="1:11" x14ac:dyDescent="0.2">
      <c r="A2415" s="258">
        <f>'Resultaat 9'!B200</f>
        <v>0</v>
      </c>
      <c r="B2415" s="138" t="str">
        <f>IFERROR(VLOOKUP(C2415,Deelnemersoverzicht!$C$16:$G$66,6,0),"")</f>
        <v/>
      </c>
      <c r="C2415" s="138">
        <f>'Resultaat 9'!C200</f>
        <v>0</v>
      </c>
      <c r="D2415" s="247">
        <f>'Resultaat 9'!K200</f>
        <v>0</v>
      </c>
      <c r="E2415" s="248">
        <f>'Resultaat 9'!L200</f>
        <v>0</v>
      </c>
      <c r="F2415" s="138" t="s">
        <v>266</v>
      </c>
      <c r="G2415" s="247">
        <f ca="1">VLOOKUP(C2415,Financiering!$AO$7:$AS$57,5,0)*E2415</f>
        <v>0</v>
      </c>
      <c r="H2415" s="249" t="str">
        <f t="shared" si="37"/>
        <v/>
      </c>
      <c r="I2415" s="136" t="str">
        <f>'Resultaat 9'!$B$2</f>
        <v>Resultaat 9</v>
      </c>
      <c r="J2415" s="138" t="str">
        <f>Deelnemersoverzicht!$C$6</f>
        <v>[wordt door RVO ingevuld]</v>
      </c>
      <c r="K2415" s="259">
        <f>Deelnemersoverzicht!$C$9</f>
        <v>0</v>
      </c>
    </row>
    <row r="2416" spans="1:11" x14ac:dyDescent="0.2">
      <c r="A2416" s="258">
        <f>'Resultaat 9'!B201</f>
        <v>0</v>
      </c>
      <c r="B2416" s="138" t="str">
        <f>IFERROR(VLOOKUP(C2416,Deelnemersoverzicht!$C$16:$G$66,6,0),"")</f>
        <v/>
      </c>
      <c r="C2416" s="138">
        <f>'Resultaat 9'!C201</f>
        <v>0</v>
      </c>
      <c r="D2416" s="247">
        <f>'Resultaat 9'!K201</f>
        <v>0</v>
      </c>
      <c r="E2416" s="248">
        <f>'Resultaat 9'!L201</f>
        <v>0</v>
      </c>
      <c r="F2416" s="138" t="s">
        <v>266</v>
      </c>
      <c r="G2416" s="247">
        <f ca="1">VLOOKUP(C2416,Financiering!$AO$7:$AS$57,5,0)*E2416</f>
        <v>0</v>
      </c>
      <c r="H2416" s="249" t="str">
        <f t="shared" si="37"/>
        <v/>
      </c>
      <c r="I2416" s="136" t="str">
        <f>'Resultaat 9'!$B$2</f>
        <v>Resultaat 9</v>
      </c>
      <c r="J2416" s="138" t="str">
        <f>Deelnemersoverzicht!$C$6</f>
        <v>[wordt door RVO ingevuld]</v>
      </c>
      <c r="K2416" s="259">
        <f>Deelnemersoverzicht!$C$9</f>
        <v>0</v>
      </c>
    </row>
    <row r="2417" spans="1:11" x14ac:dyDescent="0.2">
      <c r="A2417" s="258">
        <f>'Resultaat 9'!B202</f>
        <v>0</v>
      </c>
      <c r="B2417" s="138" t="str">
        <f>IFERROR(VLOOKUP(C2417,Deelnemersoverzicht!$C$16:$G$66,6,0),"")</f>
        <v/>
      </c>
      <c r="C2417" s="138">
        <f>'Resultaat 9'!C202</f>
        <v>0</v>
      </c>
      <c r="D2417" s="247">
        <f>'Resultaat 9'!K202</f>
        <v>0</v>
      </c>
      <c r="E2417" s="248">
        <f>'Resultaat 9'!L202</f>
        <v>0</v>
      </c>
      <c r="F2417" s="138" t="s">
        <v>266</v>
      </c>
      <c r="G2417" s="247">
        <f ca="1">VLOOKUP(C2417,Financiering!$AO$7:$AS$57,5,0)*E2417</f>
        <v>0</v>
      </c>
      <c r="H2417" s="249" t="str">
        <f t="shared" si="37"/>
        <v/>
      </c>
      <c r="I2417" s="136" t="str">
        <f>'Resultaat 9'!$B$2</f>
        <v>Resultaat 9</v>
      </c>
      <c r="J2417" s="138" t="str">
        <f>Deelnemersoverzicht!$C$6</f>
        <v>[wordt door RVO ingevuld]</v>
      </c>
      <c r="K2417" s="259">
        <f>Deelnemersoverzicht!$C$9</f>
        <v>0</v>
      </c>
    </row>
    <row r="2418" spans="1:11" x14ac:dyDescent="0.2">
      <c r="A2418" s="258">
        <f>'Resultaat 9'!B203</f>
        <v>0</v>
      </c>
      <c r="B2418" s="138" t="str">
        <f>IFERROR(VLOOKUP(C2418,Deelnemersoverzicht!$C$16:$G$66,6,0),"")</f>
        <v/>
      </c>
      <c r="C2418" s="138">
        <f>'Resultaat 9'!C203</f>
        <v>0</v>
      </c>
      <c r="D2418" s="247">
        <f>'Resultaat 9'!K203</f>
        <v>0</v>
      </c>
      <c r="E2418" s="248">
        <f>'Resultaat 9'!L203</f>
        <v>0</v>
      </c>
      <c r="F2418" s="138" t="s">
        <v>266</v>
      </c>
      <c r="G2418" s="247">
        <f ca="1">VLOOKUP(C2418,Financiering!$AO$7:$AS$57,5,0)*E2418</f>
        <v>0</v>
      </c>
      <c r="H2418" s="249" t="str">
        <f t="shared" si="37"/>
        <v/>
      </c>
      <c r="I2418" s="136" t="str">
        <f>'Resultaat 9'!$B$2</f>
        <v>Resultaat 9</v>
      </c>
      <c r="J2418" s="138" t="str">
        <f>Deelnemersoverzicht!$C$6</f>
        <v>[wordt door RVO ingevuld]</v>
      </c>
      <c r="K2418" s="259">
        <f>Deelnemersoverzicht!$C$9</f>
        <v>0</v>
      </c>
    </row>
    <row r="2419" spans="1:11" x14ac:dyDescent="0.2">
      <c r="A2419" s="258">
        <f>'Resultaat 9'!B204</f>
        <v>0</v>
      </c>
      <c r="B2419" s="138" t="str">
        <f>IFERROR(VLOOKUP(C2419,Deelnemersoverzicht!$C$16:$G$66,6,0),"")</f>
        <v/>
      </c>
      <c r="C2419" s="138">
        <f>'Resultaat 9'!C204</f>
        <v>0</v>
      </c>
      <c r="D2419" s="247">
        <f>'Resultaat 9'!K204</f>
        <v>0</v>
      </c>
      <c r="E2419" s="248">
        <f>'Resultaat 9'!L204</f>
        <v>0</v>
      </c>
      <c r="F2419" s="138" t="s">
        <v>266</v>
      </c>
      <c r="G2419" s="247">
        <f ca="1">VLOOKUP(C2419,Financiering!$AO$7:$AS$57,5,0)*E2419</f>
        <v>0</v>
      </c>
      <c r="H2419" s="249" t="str">
        <f t="shared" si="37"/>
        <v/>
      </c>
      <c r="I2419" s="136" t="str">
        <f>'Resultaat 9'!$B$2</f>
        <v>Resultaat 9</v>
      </c>
      <c r="J2419" s="138" t="str">
        <f>Deelnemersoverzicht!$C$6</f>
        <v>[wordt door RVO ingevuld]</v>
      </c>
      <c r="K2419" s="259">
        <f>Deelnemersoverzicht!$C$9</f>
        <v>0</v>
      </c>
    </row>
    <row r="2420" spans="1:11" x14ac:dyDescent="0.2">
      <c r="A2420" s="258">
        <f>'Resultaat 9'!B205</f>
        <v>0</v>
      </c>
      <c r="B2420" s="138" t="str">
        <f>IFERROR(VLOOKUP(C2420,Deelnemersoverzicht!$C$16:$G$66,6,0),"")</f>
        <v/>
      </c>
      <c r="C2420" s="138">
        <f>'Resultaat 9'!C205</f>
        <v>0</v>
      </c>
      <c r="D2420" s="247">
        <f>'Resultaat 9'!K205</f>
        <v>0</v>
      </c>
      <c r="E2420" s="248">
        <f>'Resultaat 9'!L205</f>
        <v>0</v>
      </c>
      <c r="F2420" s="138" t="s">
        <v>266</v>
      </c>
      <c r="G2420" s="247">
        <f ca="1">VLOOKUP(C2420,Financiering!$AO$7:$AS$57,5,0)*E2420</f>
        <v>0</v>
      </c>
      <c r="H2420" s="249" t="str">
        <f t="shared" si="37"/>
        <v/>
      </c>
      <c r="I2420" s="136" t="str">
        <f>'Resultaat 9'!$B$2</f>
        <v>Resultaat 9</v>
      </c>
      <c r="J2420" s="138" t="str">
        <f>Deelnemersoverzicht!$C$6</f>
        <v>[wordt door RVO ingevuld]</v>
      </c>
      <c r="K2420" s="259">
        <f>Deelnemersoverzicht!$C$9</f>
        <v>0</v>
      </c>
    </row>
    <row r="2421" spans="1:11" x14ac:dyDescent="0.2">
      <c r="A2421" s="258">
        <f>'Resultaat 9'!B206</f>
        <v>0</v>
      </c>
      <c r="B2421" s="138" t="str">
        <f>IFERROR(VLOOKUP(C2421,Deelnemersoverzicht!$C$16:$G$66,6,0),"")</f>
        <v/>
      </c>
      <c r="C2421" s="138">
        <f>'Resultaat 9'!C206</f>
        <v>0</v>
      </c>
      <c r="D2421" s="247">
        <f>'Resultaat 9'!K206</f>
        <v>0</v>
      </c>
      <c r="E2421" s="248">
        <f>'Resultaat 9'!L206</f>
        <v>0</v>
      </c>
      <c r="F2421" s="138" t="s">
        <v>266</v>
      </c>
      <c r="G2421" s="247">
        <f ca="1">VLOOKUP(C2421,Financiering!$AO$7:$AS$57,5,0)*E2421</f>
        <v>0</v>
      </c>
      <c r="H2421" s="249" t="str">
        <f t="shared" si="37"/>
        <v/>
      </c>
      <c r="I2421" s="136" t="str">
        <f>'Resultaat 9'!$B$2</f>
        <v>Resultaat 9</v>
      </c>
      <c r="J2421" s="138" t="str">
        <f>Deelnemersoverzicht!$C$6</f>
        <v>[wordt door RVO ingevuld]</v>
      </c>
      <c r="K2421" s="259">
        <f>Deelnemersoverzicht!$C$9</f>
        <v>0</v>
      </c>
    </row>
    <row r="2422" spans="1:11" x14ac:dyDescent="0.2">
      <c r="A2422" s="258">
        <f>'Resultaat 9'!B211</f>
        <v>0</v>
      </c>
      <c r="B2422" s="138" t="str">
        <f>IFERROR(VLOOKUP(C2422,Deelnemersoverzicht!$C$16:$G$66,6,0),"")</f>
        <v/>
      </c>
      <c r="C2422" s="138">
        <f>'Resultaat 9'!C211</f>
        <v>0</v>
      </c>
      <c r="D2422" s="247">
        <f>'Resultaat 9'!K211</f>
        <v>0</v>
      </c>
      <c r="E2422" s="248">
        <f>'Resultaat 9'!L211</f>
        <v>0</v>
      </c>
      <c r="F2422" s="138" t="s">
        <v>266</v>
      </c>
      <c r="G2422" s="247">
        <f ca="1">VLOOKUP(C2422,Financiering!$AO$7:$AS$57,5,0)*E2422</f>
        <v>0</v>
      </c>
      <c r="H2422" s="249" t="str">
        <f t="shared" si="37"/>
        <v/>
      </c>
      <c r="I2422" s="136" t="str">
        <f>'Resultaat 9'!$B$2</f>
        <v>Resultaat 9</v>
      </c>
      <c r="J2422" s="138" t="str">
        <f>Deelnemersoverzicht!$C$6</f>
        <v>[wordt door RVO ingevuld]</v>
      </c>
      <c r="K2422" s="259">
        <f>Deelnemersoverzicht!$C$9</f>
        <v>0</v>
      </c>
    </row>
    <row r="2423" spans="1:11" x14ac:dyDescent="0.2">
      <c r="A2423" s="258">
        <f>'Resultaat 9'!B212</f>
        <v>0</v>
      </c>
      <c r="B2423" s="138" t="str">
        <f>IFERROR(VLOOKUP(C2423,Deelnemersoverzicht!$C$16:$G$66,6,0),"")</f>
        <v/>
      </c>
      <c r="C2423" s="138">
        <f>'Resultaat 9'!C212</f>
        <v>0</v>
      </c>
      <c r="D2423" s="247">
        <f>'Resultaat 9'!K212</f>
        <v>0</v>
      </c>
      <c r="E2423" s="248">
        <f>'Resultaat 9'!L212</f>
        <v>0</v>
      </c>
      <c r="F2423" s="138" t="s">
        <v>266</v>
      </c>
      <c r="G2423" s="247">
        <f ca="1">VLOOKUP(C2423,Financiering!$AO$7:$AS$57,5,0)*E2423</f>
        <v>0</v>
      </c>
      <c r="H2423" s="249" t="str">
        <f t="shared" si="37"/>
        <v/>
      </c>
      <c r="I2423" s="136" t="str">
        <f>'Resultaat 9'!$B$2</f>
        <v>Resultaat 9</v>
      </c>
      <c r="J2423" s="138" t="str">
        <f>Deelnemersoverzicht!$C$6</f>
        <v>[wordt door RVO ingevuld]</v>
      </c>
      <c r="K2423" s="259">
        <f>Deelnemersoverzicht!$C$9</f>
        <v>0</v>
      </c>
    </row>
    <row r="2424" spans="1:11" x14ac:dyDescent="0.2">
      <c r="A2424" s="258">
        <f>'Resultaat 9'!B213</f>
        <v>0</v>
      </c>
      <c r="B2424" s="138" t="str">
        <f>IFERROR(VLOOKUP(C2424,Deelnemersoverzicht!$C$16:$G$66,6,0),"")</f>
        <v/>
      </c>
      <c r="C2424" s="138">
        <f>'Resultaat 9'!C213</f>
        <v>0</v>
      </c>
      <c r="D2424" s="247">
        <f>'Resultaat 9'!K213</f>
        <v>0</v>
      </c>
      <c r="E2424" s="248">
        <f>'Resultaat 9'!L213</f>
        <v>0</v>
      </c>
      <c r="F2424" s="138" t="s">
        <v>266</v>
      </c>
      <c r="G2424" s="247">
        <f ca="1">VLOOKUP(C2424,Financiering!$AO$7:$AS$57,5,0)*E2424</f>
        <v>0</v>
      </c>
      <c r="H2424" s="249" t="str">
        <f t="shared" si="37"/>
        <v/>
      </c>
      <c r="I2424" s="136" t="str">
        <f>'Resultaat 9'!$B$2</f>
        <v>Resultaat 9</v>
      </c>
      <c r="J2424" s="138" t="str">
        <f>Deelnemersoverzicht!$C$6</f>
        <v>[wordt door RVO ingevuld]</v>
      </c>
      <c r="K2424" s="259">
        <f>Deelnemersoverzicht!$C$9</f>
        <v>0</v>
      </c>
    </row>
    <row r="2425" spans="1:11" x14ac:dyDescent="0.2">
      <c r="A2425" s="258">
        <f>'Resultaat 9'!B214</f>
        <v>0</v>
      </c>
      <c r="B2425" s="138" t="str">
        <f>IFERROR(VLOOKUP(C2425,Deelnemersoverzicht!$C$16:$G$66,6,0),"")</f>
        <v/>
      </c>
      <c r="C2425" s="138">
        <f>'Resultaat 9'!C214</f>
        <v>0</v>
      </c>
      <c r="D2425" s="247">
        <f>'Resultaat 9'!K214</f>
        <v>0</v>
      </c>
      <c r="E2425" s="248">
        <f>'Resultaat 9'!L214</f>
        <v>0</v>
      </c>
      <c r="F2425" s="138" t="s">
        <v>266</v>
      </c>
      <c r="G2425" s="247">
        <f ca="1">VLOOKUP(C2425,Financiering!$AO$7:$AS$57,5,0)*E2425</f>
        <v>0</v>
      </c>
      <c r="H2425" s="249" t="str">
        <f t="shared" si="37"/>
        <v/>
      </c>
      <c r="I2425" s="136" t="str">
        <f>'Resultaat 9'!$B$2</f>
        <v>Resultaat 9</v>
      </c>
      <c r="J2425" s="138" t="str">
        <f>Deelnemersoverzicht!$C$6</f>
        <v>[wordt door RVO ingevuld]</v>
      </c>
      <c r="K2425" s="259">
        <f>Deelnemersoverzicht!$C$9</f>
        <v>0</v>
      </c>
    </row>
    <row r="2426" spans="1:11" x14ac:dyDescent="0.2">
      <c r="A2426" s="258">
        <f>'Resultaat 9'!B215</f>
        <v>0</v>
      </c>
      <c r="B2426" s="138" t="str">
        <f>IFERROR(VLOOKUP(C2426,Deelnemersoverzicht!$C$16:$G$66,6,0),"")</f>
        <v/>
      </c>
      <c r="C2426" s="138">
        <f>'Resultaat 9'!C215</f>
        <v>0</v>
      </c>
      <c r="D2426" s="247">
        <f>'Resultaat 9'!K215</f>
        <v>0</v>
      </c>
      <c r="E2426" s="248">
        <f>'Resultaat 9'!L215</f>
        <v>0</v>
      </c>
      <c r="F2426" s="138" t="s">
        <v>266</v>
      </c>
      <c r="G2426" s="247">
        <f ca="1">VLOOKUP(C2426,Financiering!$AO$7:$AS$57,5,0)*E2426</f>
        <v>0</v>
      </c>
      <c r="H2426" s="249" t="str">
        <f t="shared" si="37"/>
        <v/>
      </c>
      <c r="I2426" s="136" t="str">
        <f>'Resultaat 9'!$B$2</f>
        <v>Resultaat 9</v>
      </c>
      <c r="J2426" s="138" t="str">
        <f>Deelnemersoverzicht!$C$6</f>
        <v>[wordt door RVO ingevuld]</v>
      </c>
      <c r="K2426" s="259">
        <f>Deelnemersoverzicht!$C$9</f>
        <v>0</v>
      </c>
    </row>
    <row r="2427" spans="1:11" x14ac:dyDescent="0.2">
      <c r="A2427" s="258">
        <f>'Resultaat 9'!B216</f>
        <v>0</v>
      </c>
      <c r="B2427" s="138" t="str">
        <f>IFERROR(VLOOKUP(C2427,Deelnemersoverzicht!$C$16:$G$66,6,0),"")</f>
        <v/>
      </c>
      <c r="C2427" s="138">
        <f>'Resultaat 9'!C216</f>
        <v>0</v>
      </c>
      <c r="D2427" s="247">
        <f>'Resultaat 9'!K216</f>
        <v>0</v>
      </c>
      <c r="E2427" s="248">
        <f>'Resultaat 9'!L216</f>
        <v>0</v>
      </c>
      <c r="F2427" s="138" t="s">
        <v>266</v>
      </c>
      <c r="G2427" s="247">
        <f ca="1">VLOOKUP(C2427,Financiering!$AO$7:$AS$57,5,0)*E2427</f>
        <v>0</v>
      </c>
      <c r="H2427" s="249" t="str">
        <f t="shared" si="37"/>
        <v/>
      </c>
      <c r="I2427" s="136" t="str">
        <f>'Resultaat 9'!$B$2</f>
        <v>Resultaat 9</v>
      </c>
      <c r="J2427" s="138" t="str">
        <f>Deelnemersoverzicht!$C$6</f>
        <v>[wordt door RVO ingevuld]</v>
      </c>
      <c r="K2427" s="259">
        <f>Deelnemersoverzicht!$C$9</f>
        <v>0</v>
      </c>
    </row>
    <row r="2428" spans="1:11" x14ac:dyDescent="0.2">
      <c r="A2428" s="258">
        <f>'Resultaat 9'!B217</f>
        <v>0</v>
      </c>
      <c r="B2428" s="138" t="str">
        <f>IFERROR(VLOOKUP(C2428,Deelnemersoverzicht!$C$16:$G$66,6,0),"")</f>
        <v/>
      </c>
      <c r="C2428" s="138">
        <f>'Resultaat 9'!C217</f>
        <v>0</v>
      </c>
      <c r="D2428" s="247">
        <f>'Resultaat 9'!K217</f>
        <v>0</v>
      </c>
      <c r="E2428" s="248">
        <f>'Resultaat 9'!L217</f>
        <v>0</v>
      </c>
      <c r="F2428" s="138" t="s">
        <v>266</v>
      </c>
      <c r="G2428" s="247">
        <f ca="1">VLOOKUP(C2428,Financiering!$AO$7:$AS$57,5,0)*E2428</f>
        <v>0</v>
      </c>
      <c r="H2428" s="249" t="str">
        <f t="shared" si="37"/>
        <v/>
      </c>
      <c r="I2428" s="136" t="str">
        <f>'Resultaat 9'!$B$2</f>
        <v>Resultaat 9</v>
      </c>
      <c r="J2428" s="138" t="str">
        <f>Deelnemersoverzicht!$C$6</f>
        <v>[wordt door RVO ingevuld]</v>
      </c>
      <c r="K2428" s="259">
        <f>Deelnemersoverzicht!$C$9</f>
        <v>0</v>
      </c>
    </row>
    <row r="2429" spans="1:11" x14ac:dyDescent="0.2">
      <c r="A2429" s="258">
        <f>'Resultaat 9'!B218</f>
        <v>0</v>
      </c>
      <c r="B2429" s="138" t="str">
        <f>IFERROR(VLOOKUP(C2429,Deelnemersoverzicht!$C$16:$G$66,6,0),"")</f>
        <v/>
      </c>
      <c r="C2429" s="138">
        <f>'Resultaat 9'!C218</f>
        <v>0</v>
      </c>
      <c r="D2429" s="247">
        <f>'Resultaat 9'!K218</f>
        <v>0</v>
      </c>
      <c r="E2429" s="248">
        <f>'Resultaat 9'!L218</f>
        <v>0</v>
      </c>
      <c r="F2429" s="138" t="s">
        <v>266</v>
      </c>
      <c r="G2429" s="247">
        <f ca="1">VLOOKUP(C2429,Financiering!$AO$7:$AS$57,5,0)*E2429</f>
        <v>0</v>
      </c>
      <c r="H2429" s="249" t="str">
        <f t="shared" si="37"/>
        <v/>
      </c>
      <c r="I2429" s="136" t="str">
        <f>'Resultaat 9'!$B$2</f>
        <v>Resultaat 9</v>
      </c>
      <c r="J2429" s="138" t="str">
        <f>Deelnemersoverzicht!$C$6</f>
        <v>[wordt door RVO ingevuld]</v>
      </c>
      <c r="K2429" s="259">
        <f>Deelnemersoverzicht!$C$9</f>
        <v>0</v>
      </c>
    </row>
    <row r="2430" spans="1:11" x14ac:dyDescent="0.2">
      <c r="A2430" s="258">
        <f>'Resultaat 9'!B219</f>
        <v>0</v>
      </c>
      <c r="B2430" s="138" t="str">
        <f>IFERROR(VLOOKUP(C2430,Deelnemersoverzicht!$C$16:$G$66,6,0),"")</f>
        <v/>
      </c>
      <c r="C2430" s="138">
        <f>'Resultaat 9'!C219</f>
        <v>0</v>
      </c>
      <c r="D2430" s="247">
        <f>'Resultaat 9'!K219</f>
        <v>0</v>
      </c>
      <c r="E2430" s="248">
        <f>'Resultaat 9'!L219</f>
        <v>0</v>
      </c>
      <c r="F2430" s="138" t="s">
        <v>266</v>
      </c>
      <c r="G2430" s="247">
        <f ca="1">VLOOKUP(C2430,Financiering!$AO$7:$AS$57,5,0)*E2430</f>
        <v>0</v>
      </c>
      <c r="H2430" s="249" t="str">
        <f t="shared" si="37"/>
        <v/>
      </c>
      <c r="I2430" s="136" t="str">
        <f>'Resultaat 9'!$B$2</f>
        <v>Resultaat 9</v>
      </c>
      <c r="J2430" s="138" t="str">
        <f>Deelnemersoverzicht!$C$6</f>
        <v>[wordt door RVO ingevuld]</v>
      </c>
      <c r="K2430" s="259">
        <f>Deelnemersoverzicht!$C$9</f>
        <v>0</v>
      </c>
    </row>
    <row r="2431" spans="1:11" x14ac:dyDescent="0.2">
      <c r="A2431" s="258">
        <f>'Resultaat 9'!B220</f>
        <v>0</v>
      </c>
      <c r="B2431" s="138" t="str">
        <f>IFERROR(VLOOKUP(C2431,Deelnemersoverzicht!$C$16:$G$66,6,0),"")</f>
        <v/>
      </c>
      <c r="C2431" s="138">
        <f>'Resultaat 9'!C220</f>
        <v>0</v>
      </c>
      <c r="D2431" s="247">
        <f>'Resultaat 9'!K220</f>
        <v>0</v>
      </c>
      <c r="E2431" s="248">
        <f>'Resultaat 9'!L220</f>
        <v>0</v>
      </c>
      <c r="F2431" s="138" t="s">
        <v>266</v>
      </c>
      <c r="G2431" s="247">
        <f ca="1">VLOOKUP(C2431,Financiering!$AO$7:$AS$57,5,0)*E2431</f>
        <v>0</v>
      </c>
      <c r="H2431" s="249" t="str">
        <f t="shared" si="37"/>
        <v/>
      </c>
      <c r="I2431" s="136" t="str">
        <f>'Resultaat 9'!$B$2</f>
        <v>Resultaat 9</v>
      </c>
      <c r="J2431" s="138" t="str">
        <f>Deelnemersoverzicht!$C$6</f>
        <v>[wordt door RVO ingevuld]</v>
      </c>
      <c r="K2431" s="259">
        <f>Deelnemersoverzicht!$C$9</f>
        <v>0</v>
      </c>
    </row>
    <row r="2432" spans="1:11" x14ac:dyDescent="0.2">
      <c r="A2432" s="258">
        <f>'Resultaat 9'!B221</f>
        <v>0</v>
      </c>
      <c r="B2432" s="138" t="str">
        <f>IFERROR(VLOOKUP(C2432,Deelnemersoverzicht!$C$16:$G$66,6,0),"")</f>
        <v/>
      </c>
      <c r="C2432" s="138">
        <f>'Resultaat 9'!C221</f>
        <v>0</v>
      </c>
      <c r="D2432" s="247">
        <f>'Resultaat 9'!K221</f>
        <v>0</v>
      </c>
      <c r="E2432" s="248">
        <f>'Resultaat 9'!L221</f>
        <v>0</v>
      </c>
      <c r="F2432" s="138" t="s">
        <v>266</v>
      </c>
      <c r="G2432" s="247">
        <f ca="1">VLOOKUP(C2432,Financiering!$AO$7:$AS$57,5,0)*E2432</f>
        <v>0</v>
      </c>
      <c r="H2432" s="249" t="str">
        <f t="shared" si="37"/>
        <v/>
      </c>
      <c r="I2432" s="136" t="str">
        <f>'Resultaat 9'!$B$2</f>
        <v>Resultaat 9</v>
      </c>
      <c r="J2432" s="138" t="str">
        <f>Deelnemersoverzicht!$C$6</f>
        <v>[wordt door RVO ingevuld]</v>
      </c>
      <c r="K2432" s="259">
        <f>Deelnemersoverzicht!$C$9</f>
        <v>0</v>
      </c>
    </row>
    <row r="2433" spans="1:11" x14ac:dyDescent="0.2">
      <c r="A2433" s="258">
        <f>'Resultaat 9'!B222</f>
        <v>0</v>
      </c>
      <c r="B2433" s="138" t="str">
        <f>IFERROR(VLOOKUP(C2433,Deelnemersoverzicht!$C$16:$G$66,6,0),"")</f>
        <v/>
      </c>
      <c r="C2433" s="138">
        <f>'Resultaat 9'!C222</f>
        <v>0</v>
      </c>
      <c r="D2433" s="247">
        <f>'Resultaat 9'!K222</f>
        <v>0</v>
      </c>
      <c r="E2433" s="248">
        <f>'Resultaat 9'!L222</f>
        <v>0</v>
      </c>
      <c r="F2433" s="138" t="s">
        <v>266</v>
      </c>
      <c r="G2433" s="247">
        <f ca="1">VLOOKUP(C2433,Financiering!$AO$7:$AS$57,5,0)*E2433</f>
        <v>0</v>
      </c>
      <c r="H2433" s="249" t="str">
        <f t="shared" si="37"/>
        <v/>
      </c>
      <c r="I2433" s="136" t="str">
        <f>'Resultaat 9'!$B$2</f>
        <v>Resultaat 9</v>
      </c>
      <c r="J2433" s="138" t="str">
        <f>Deelnemersoverzicht!$C$6</f>
        <v>[wordt door RVO ingevuld]</v>
      </c>
      <c r="K2433" s="259">
        <f>Deelnemersoverzicht!$C$9</f>
        <v>0</v>
      </c>
    </row>
    <row r="2434" spans="1:11" x14ac:dyDescent="0.2">
      <c r="A2434" s="258">
        <f>'Resultaat 9'!B223</f>
        <v>0</v>
      </c>
      <c r="B2434" s="138" t="str">
        <f>IFERROR(VLOOKUP(C2434,Deelnemersoverzicht!$C$16:$G$66,6,0),"")</f>
        <v/>
      </c>
      <c r="C2434" s="138">
        <f>'Resultaat 9'!C223</f>
        <v>0</v>
      </c>
      <c r="D2434" s="247">
        <f>'Resultaat 9'!K223</f>
        <v>0</v>
      </c>
      <c r="E2434" s="248">
        <f>'Resultaat 9'!L223</f>
        <v>0</v>
      </c>
      <c r="F2434" s="138" t="s">
        <v>266</v>
      </c>
      <c r="G2434" s="247">
        <f ca="1">VLOOKUP(C2434,Financiering!$AO$7:$AS$57,5,0)*E2434</f>
        <v>0</v>
      </c>
      <c r="H2434" s="249" t="str">
        <f t="shared" ref="H2434:H2497" si="38">IFERROR((HLOOKUP(D2434,$O$1:$R$52,VLOOKUP(C2434,$M$2:$R$52,2,0)+1,0)*E2434),"")</f>
        <v/>
      </c>
      <c r="I2434" s="136" t="str">
        <f>'Resultaat 9'!$B$2</f>
        <v>Resultaat 9</v>
      </c>
      <c r="J2434" s="138" t="str">
        <f>Deelnemersoverzicht!$C$6</f>
        <v>[wordt door RVO ingevuld]</v>
      </c>
      <c r="K2434" s="259">
        <f>Deelnemersoverzicht!$C$9</f>
        <v>0</v>
      </c>
    </row>
    <row r="2435" spans="1:11" x14ac:dyDescent="0.2">
      <c r="A2435" s="258">
        <f>'Resultaat 9'!B224</f>
        <v>0</v>
      </c>
      <c r="B2435" s="138" t="str">
        <f>IFERROR(VLOOKUP(C2435,Deelnemersoverzicht!$C$16:$G$66,6,0),"")</f>
        <v/>
      </c>
      <c r="C2435" s="138">
        <f>'Resultaat 9'!C224</f>
        <v>0</v>
      </c>
      <c r="D2435" s="247">
        <f>'Resultaat 9'!K224</f>
        <v>0</v>
      </c>
      <c r="E2435" s="248">
        <f>'Resultaat 9'!L224</f>
        <v>0</v>
      </c>
      <c r="F2435" s="138" t="s">
        <v>266</v>
      </c>
      <c r="G2435" s="247">
        <f ca="1">VLOOKUP(C2435,Financiering!$AO$7:$AS$57,5,0)*E2435</f>
        <v>0</v>
      </c>
      <c r="H2435" s="249" t="str">
        <f t="shared" si="38"/>
        <v/>
      </c>
      <c r="I2435" s="136" t="str">
        <f>'Resultaat 9'!$B$2</f>
        <v>Resultaat 9</v>
      </c>
      <c r="J2435" s="138" t="str">
        <f>Deelnemersoverzicht!$C$6</f>
        <v>[wordt door RVO ingevuld]</v>
      </c>
      <c r="K2435" s="259">
        <f>Deelnemersoverzicht!$C$9</f>
        <v>0</v>
      </c>
    </row>
    <row r="2436" spans="1:11" x14ac:dyDescent="0.2">
      <c r="A2436" s="258">
        <f>'Resultaat 9'!B225</f>
        <v>0</v>
      </c>
      <c r="B2436" s="138" t="str">
        <f>IFERROR(VLOOKUP(C2436,Deelnemersoverzicht!$C$16:$G$66,6,0),"")</f>
        <v/>
      </c>
      <c r="C2436" s="138">
        <f>'Resultaat 9'!C225</f>
        <v>0</v>
      </c>
      <c r="D2436" s="247">
        <f>'Resultaat 9'!K225</f>
        <v>0</v>
      </c>
      <c r="E2436" s="248">
        <f>'Resultaat 9'!L225</f>
        <v>0</v>
      </c>
      <c r="F2436" s="138" t="s">
        <v>266</v>
      </c>
      <c r="G2436" s="247">
        <f ca="1">VLOOKUP(C2436,Financiering!$AO$7:$AS$57,5,0)*E2436</f>
        <v>0</v>
      </c>
      <c r="H2436" s="249" t="str">
        <f t="shared" si="38"/>
        <v/>
      </c>
      <c r="I2436" s="136" t="str">
        <f>'Resultaat 9'!$B$2</f>
        <v>Resultaat 9</v>
      </c>
      <c r="J2436" s="138" t="str">
        <f>Deelnemersoverzicht!$C$6</f>
        <v>[wordt door RVO ingevuld]</v>
      </c>
      <c r="K2436" s="259">
        <f>Deelnemersoverzicht!$C$9</f>
        <v>0</v>
      </c>
    </row>
    <row r="2437" spans="1:11" x14ac:dyDescent="0.2">
      <c r="A2437" s="258">
        <f>'Resultaat 9'!B226</f>
        <v>0</v>
      </c>
      <c r="B2437" s="138" t="str">
        <f>IFERROR(VLOOKUP(C2437,Deelnemersoverzicht!$C$16:$G$66,6,0),"")</f>
        <v/>
      </c>
      <c r="C2437" s="138">
        <f>'Resultaat 9'!C226</f>
        <v>0</v>
      </c>
      <c r="D2437" s="247">
        <f>'Resultaat 9'!K226</f>
        <v>0</v>
      </c>
      <c r="E2437" s="248">
        <f>'Resultaat 9'!L226</f>
        <v>0</v>
      </c>
      <c r="F2437" s="138" t="s">
        <v>266</v>
      </c>
      <c r="G2437" s="247">
        <f ca="1">VLOOKUP(C2437,Financiering!$AO$7:$AS$57,5,0)*E2437</f>
        <v>0</v>
      </c>
      <c r="H2437" s="249" t="str">
        <f t="shared" si="38"/>
        <v/>
      </c>
      <c r="I2437" s="136" t="str">
        <f>'Resultaat 9'!$B$2</f>
        <v>Resultaat 9</v>
      </c>
      <c r="J2437" s="138" t="str">
        <f>Deelnemersoverzicht!$C$6</f>
        <v>[wordt door RVO ingevuld]</v>
      </c>
      <c r="K2437" s="259">
        <f>Deelnemersoverzicht!$C$9</f>
        <v>0</v>
      </c>
    </row>
    <row r="2438" spans="1:11" x14ac:dyDescent="0.2">
      <c r="A2438" s="258">
        <f>'Resultaat 9'!B227</f>
        <v>0</v>
      </c>
      <c r="B2438" s="138" t="str">
        <f>IFERROR(VLOOKUP(C2438,Deelnemersoverzicht!$C$16:$G$66,6,0),"")</f>
        <v/>
      </c>
      <c r="C2438" s="138">
        <f>'Resultaat 9'!C227</f>
        <v>0</v>
      </c>
      <c r="D2438" s="247">
        <f>'Resultaat 9'!K227</f>
        <v>0</v>
      </c>
      <c r="E2438" s="248">
        <f>'Resultaat 9'!L227</f>
        <v>0</v>
      </c>
      <c r="F2438" s="138" t="s">
        <v>266</v>
      </c>
      <c r="G2438" s="247">
        <f ca="1">VLOOKUP(C2438,Financiering!$AO$7:$AS$57,5,0)*E2438</f>
        <v>0</v>
      </c>
      <c r="H2438" s="249" t="str">
        <f t="shared" si="38"/>
        <v/>
      </c>
      <c r="I2438" s="136" t="str">
        <f>'Resultaat 9'!$B$2</f>
        <v>Resultaat 9</v>
      </c>
      <c r="J2438" s="138" t="str">
        <f>Deelnemersoverzicht!$C$6</f>
        <v>[wordt door RVO ingevuld]</v>
      </c>
      <c r="K2438" s="259">
        <f>Deelnemersoverzicht!$C$9</f>
        <v>0</v>
      </c>
    </row>
    <row r="2439" spans="1:11" x14ac:dyDescent="0.2">
      <c r="A2439" s="258">
        <f>'Resultaat 9'!B228</f>
        <v>0</v>
      </c>
      <c r="B2439" s="138" t="str">
        <f>IFERROR(VLOOKUP(C2439,Deelnemersoverzicht!$C$16:$G$66,6,0),"")</f>
        <v/>
      </c>
      <c r="C2439" s="138">
        <f>'Resultaat 9'!C228</f>
        <v>0</v>
      </c>
      <c r="D2439" s="247">
        <f>'Resultaat 9'!K228</f>
        <v>0</v>
      </c>
      <c r="E2439" s="248">
        <f>'Resultaat 9'!L228</f>
        <v>0</v>
      </c>
      <c r="F2439" s="138" t="s">
        <v>266</v>
      </c>
      <c r="G2439" s="247">
        <f ca="1">VLOOKUP(C2439,Financiering!$AO$7:$AS$57,5,0)*E2439</f>
        <v>0</v>
      </c>
      <c r="H2439" s="249" t="str">
        <f t="shared" si="38"/>
        <v/>
      </c>
      <c r="I2439" s="136" t="str">
        <f>'Resultaat 9'!$B$2</f>
        <v>Resultaat 9</v>
      </c>
      <c r="J2439" s="138" t="str">
        <f>Deelnemersoverzicht!$C$6</f>
        <v>[wordt door RVO ingevuld]</v>
      </c>
      <c r="K2439" s="259">
        <f>Deelnemersoverzicht!$C$9</f>
        <v>0</v>
      </c>
    </row>
    <row r="2440" spans="1:11" x14ac:dyDescent="0.2">
      <c r="A2440" s="258">
        <f>'Resultaat 9'!B229</f>
        <v>0</v>
      </c>
      <c r="B2440" s="138" t="str">
        <f>IFERROR(VLOOKUP(C2440,Deelnemersoverzicht!$C$16:$G$66,6,0),"")</f>
        <v/>
      </c>
      <c r="C2440" s="138">
        <f>'Resultaat 9'!C229</f>
        <v>0</v>
      </c>
      <c r="D2440" s="247">
        <f>'Resultaat 9'!K229</f>
        <v>0</v>
      </c>
      <c r="E2440" s="248">
        <f>'Resultaat 9'!L229</f>
        <v>0</v>
      </c>
      <c r="F2440" s="138" t="s">
        <v>266</v>
      </c>
      <c r="G2440" s="247">
        <f ca="1">VLOOKUP(C2440,Financiering!$AO$7:$AS$57,5,0)*E2440</f>
        <v>0</v>
      </c>
      <c r="H2440" s="249" t="str">
        <f t="shared" si="38"/>
        <v/>
      </c>
      <c r="I2440" s="136" t="str">
        <f>'Resultaat 9'!$B$2</f>
        <v>Resultaat 9</v>
      </c>
      <c r="J2440" s="138" t="str">
        <f>Deelnemersoverzicht!$C$6</f>
        <v>[wordt door RVO ingevuld]</v>
      </c>
      <c r="K2440" s="259">
        <f>Deelnemersoverzicht!$C$9</f>
        <v>0</v>
      </c>
    </row>
    <row r="2441" spans="1:11" x14ac:dyDescent="0.2">
      <c r="A2441" s="258">
        <f>'Resultaat 9'!B230</f>
        <v>0</v>
      </c>
      <c r="B2441" s="138" t="str">
        <f>IFERROR(VLOOKUP(C2441,Deelnemersoverzicht!$C$16:$G$66,6,0),"")</f>
        <v/>
      </c>
      <c r="C2441" s="138">
        <f>'Resultaat 9'!C230</f>
        <v>0</v>
      </c>
      <c r="D2441" s="247">
        <f>'Resultaat 9'!K230</f>
        <v>0</v>
      </c>
      <c r="E2441" s="248">
        <f>'Resultaat 9'!L230</f>
        <v>0</v>
      </c>
      <c r="F2441" s="138" t="s">
        <v>266</v>
      </c>
      <c r="G2441" s="247">
        <f ca="1">VLOOKUP(C2441,Financiering!$AO$7:$AS$57,5,0)*E2441</f>
        <v>0</v>
      </c>
      <c r="H2441" s="249" t="str">
        <f t="shared" si="38"/>
        <v/>
      </c>
      <c r="I2441" s="136" t="str">
        <f>'Resultaat 9'!$B$2</f>
        <v>Resultaat 9</v>
      </c>
      <c r="J2441" s="138" t="str">
        <f>Deelnemersoverzicht!$C$6</f>
        <v>[wordt door RVO ingevuld]</v>
      </c>
      <c r="K2441" s="259">
        <f>Deelnemersoverzicht!$C$9</f>
        <v>0</v>
      </c>
    </row>
    <row r="2442" spans="1:11" x14ac:dyDescent="0.2">
      <c r="A2442" s="258">
        <f>'Resultaat 9'!B231</f>
        <v>0</v>
      </c>
      <c r="B2442" s="138" t="str">
        <f>IFERROR(VLOOKUP(C2442,Deelnemersoverzicht!$C$16:$G$66,6,0),"")</f>
        <v/>
      </c>
      <c r="C2442" s="138">
        <f>'Resultaat 9'!C231</f>
        <v>0</v>
      </c>
      <c r="D2442" s="247">
        <f>'Resultaat 9'!K231</f>
        <v>0</v>
      </c>
      <c r="E2442" s="248">
        <f>'Resultaat 9'!L231</f>
        <v>0</v>
      </c>
      <c r="F2442" s="138" t="s">
        <v>266</v>
      </c>
      <c r="G2442" s="247">
        <f ca="1">VLOOKUP(C2442,Financiering!$AO$7:$AS$57,5,0)*E2442</f>
        <v>0</v>
      </c>
      <c r="H2442" s="249" t="str">
        <f t="shared" si="38"/>
        <v/>
      </c>
      <c r="I2442" s="136" t="str">
        <f>'Resultaat 9'!$B$2</f>
        <v>Resultaat 9</v>
      </c>
      <c r="J2442" s="138" t="str">
        <f>Deelnemersoverzicht!$C$6</f>
        <v>[wordt door RVO ingevuld]</v>
      </c>
      <c r="K2442" s="259">
        <f>Deelnemersoverzicht!$C$9</f>
        <v>0</v>
      </c>
    </row>
    <row r="2443" spans="1:11" x14ac:dyDescent="0.2">
      <c r="A2443" s="258">
        <f>'Resultaat 9'!B232</f>
        <v>0</v>
      </c>
      <c r="B2443" s="138" t="str">
        <f>IFERROR(VLOOKUP(C2443,Deelnemersoverzicht!$C$16:$G$66,6,0),"")</f>
        <v/>
      </c>
      <c r="C2443" s="138">
        <f>'Resultaat 9'!C232</f>
        <v>0</v>
      </c>
      <c r="D2443" s="247">
        <f>'Resultaat 9'!K232</f>
        <v>0</v>
      </c>
      <c r="E2443" s="248">
        <f>'Resultaat 9'!L232</f>
        <v>0</v>
      </c>
      <c r="F2443" s="138" t="s">
        <v>266</v>
      </c>
      <c r="G2443" s="247">
        <f ca="1">VLOOKUP(C2443,Financiering!$AO$7:$AS$57,5,0)*E2443</f>
        <v>0</v>
      </c>
      <c r="H2443" s="249" t="str">
        <f t="shared" si="38"/>
        <v/>
      </c>
      <c r="I2443" s="136" t="str">
        <f>'Resultaat 9'!$B$2</f>
        <v>Resultaat 9</v>
      </c>
      <c r="J2443" s="138" t="str">
        <f>Deelnemersoverzicht!$C$6</f>
        <v>[wordt door RVO ingevuld]</v>
      </c>
      <c r="K2443" s="259">
        <f>Deelnemersoverzicht!$C$9</f>
        <v>0</v>
      </c>
    </row>
    <row r="2444" spans="1:11" x14ac:dyDescent="0.2">
      <c r="A2444" s="258">
        <f>'Resultaat 9'!B233</f>
        <v>0</v>
      </c>
      <c r="B2444" s="138" t="str">
        <f>IFERROR(VLOOKUP(C2444,Deelnemersoverzicht!$C$16:$G$66,6,0),"")</f>
        <v/>
      </c>
      <c r="C2444" s="138">
        <f>'Resultaat 9'!C233</f>
        <v>0</v>
      </c>
      <c r="D2444" s="247">
        <f>'Resultaat 9'!K233</f>
        <v>0</v>
      </c>
      <c r="E2444" s="248">
        <f>'Resultaat 9'!L233</f>
        <v>0</v>
      </c>
      <c r="F2444" s="138" t="s">
        <v>266</v>
      </c>
      <c r="G2444" s="247">
        <f ca="1">VLOOKUP(C2444,Financiering!$AO$7:$AS$57,5,0)*E2444</f>
        <v>0</v>
      </c>
      <c r="H2444" s="249" t="str">
        <f t="shared" si="38"/>
        <v/>
      </c>
      <c r="I2444" s="136" t="str">
        <f>'Resultaat 9'!$B$2</f>
        <v>Resultaat 9</v>
      </c>
      <c r="J2444" s="138" t="str">
        <f>Deelnemersoverzicht!$C$6</f>
        <v>[wordt door RVO ingevuld]</v>
      </c>
      <c r="K2444" s="259">
        <f>Deelnemersoverzicht!$C$9</f>
        <v>0</v>
      </c>
    </row>
    <row r="2445" spans="1:11" x14ac:dyDescent="0.2">
      <c r="A2445" s="258">
        <f>'Resultaat 9'!B234</f>
        <v>0</v>
      </c>
      <c r="B2445" s="138" t="str">
        <f>IFERROR(VLOOKUP(C2445,Deelnemersoverzicht!$C$16:$G$66,6,0),"")</f>
        <v/>
      </c>
      <c r="C2445" s="138">
        <f>'Resultaat 9'!C234</f>
        <v>0</v>
      </c>
      <c r="D2445" s="247">
        <f>'Resultaat 9'!K234</f>
        <v>0</v>
      </c>
      <c r="E2445" s="248">
        <f>'Resultaat 9'!L234</f>
        <v>0</v>
      </c>
      <c r="F2445" s="138" t="s">
        <v>266</v>
      </c>
      <c r="G2445" s="247">
        <f ca="1">VLOOKUP(C2445,Financiering!$AO$7:$AS$57,5,0)*E2445</f>
        <v>0</v>
      </c>
      <c r="H2445" s="249" t="str">
        <f t="shared" si="38"/>
        <v/>
      </c>
      <c r="I2445" s="136" t="str">
        <f>'Resultaat 9'!$B$2</f>
        <v>Resultaat 9</v>
      </c>
      <c r="J2445" s="138" t="str">
        <f>Deelnemersoverzicht!$C$6</f>
        <v>[wordt door RVO ingevuld]</v>
      </c>
      <c r="K2445" s="259">
        <f>Deelnemersoverzicht!$C$9</f>
        <v>0</v>
      </c>
    </row>
    <row r="2446" spans="1:11" x14ac:dyDescent="0.2">
      <c r="A2446" s="258">
        <f>'Resultaat 9'!B235</f>
        <v>0</v>
      </c>
      <c r="B2446" s="138" t="str">
        <f>IFERROR(VLOOKUP(C2446,Deelnemersoverzicht!$C$16:$G$66,6,0),"")</f>
        <v/>
      </c>
      <c r="C2446" s="138">
        <f>'Resultaat 9'!C235</f>
        <v>0</v>
      </c>
      <c r="D2446" s="247">
        <f>'Resultaat 9'!K235</f>
        <v>0</v>
      </c>
      <c r="E2446" s="248">
        <f>'Resultaat 9'!L235</f>
        <v>0</v>
      </c>
      <c r="F2446" s="138" t="s">
        <v>266</v>
      </c>
      <c r="G2446" s="247">
        <f ca="1">VLOOKUP(C2446,Financiering!$AO$7:$AS$57,5,0)*E2446</f>
        <v>0</v>
      </c>
      <c r="H2446" s="249" t="str">
        <f t="shared" si="38"/>
        <v/>
      </c>
      <c r="I2446" s="136" t="str">
        <f>'Resultaat 9'!$B$2</f>
        <v>Resultaat 9</v>
      </c>
      <c r="J2446" s="138" t="str">
        <f>Deelnemersoverzicht!$C$6</f>
        <v>[wordt door RVO ingevuld]</v>
      </c>
      <c r="K2446" s="259">
        <f>Deelnemersoverzicht!$C$9</f>
        <v>0</v>
      </c>
    </row>
    <row r="2447" spans="1:11" x14ac:dyDescent="0.2">
      <c r="A2447" s="258">
        <f>'Resultaat 9'!B236</f>
        <v>0</v>
      </c>
      <c r="B2447" s="138" t="str">
        <f>IFERROR(VLOOKUP(C2447,Deelnemersoverzicht!$C$16:$G$66,6,0),"")</f>
        <v/>
      </c>
      <c r="C2447" s="138">
        <f>'Resultaat 9'!C236</f>
        <v>0</v>
      </c>
      <c r="D2447" s="247">
        <f>'Resultaat 9'!K236</f>
        <v>0</v>
      </c>
      <c r="E2447" s="248">
        <f>'Resultaat 9'!L236</f>
        <v>0</v>
      </c>
      <c r="F2447" s="138" t="s">
        <v>266</v>
      </c>
      <c r="G2447" s="247">
        <f ca="1">VLOOKUP(C2447,Financiering!$AO$7:$AS$57,5,0)*E2447</f>
        <v>0</v>
      </c>
      <c r="H2447" s="249" t="str">
        <f t="shared" si="38"/>
        <v/>
      </c>
      <c r="I2447" s="136" t="str">
        <f>'Resultaat 9'!$B$2</f>
        <v>Resultaat 9</v>
      </c>
      <c r="J2447" s="138" t="str">
        <f>Deelnemersoverzicht!$C$6</f>
        <v>[wordt door RVO ingevuld]</v>
      </c>
      <c r="K2447" s="259">
        <f>Deelnemersoverzicht!$C$9</f>
        <v>0</v>
      </c>
    </row>
    <row r="2448" spans="1:11" x14ac:dyDescent="0.2">
      <c r="A2448" s="258">
        <f>'Resultaat 9'!B237</f>
        <v>0</v>
      </c>
      <c r="B2448" s="138" t="str">
        <f>IFERROR(VLOOKUP(C2448,Deelnemersoverzicht!$C$16:$G$66,6,0),"")</f>
        <v/>
      </c>
      <c r="C2448" s="138">
        <f>'Resultaat 9'!C237</f>
        <v>0</v>
      </c>
      <c r="D2448" s="247">
        <f>'Resultaat 9'!K237</f>
        <v>0</v>
      </c>
      <c r="E2448" s="248">
        <f>'Resultaat 9'!L237</f>
        <v>0</v>
      </c>
      <c r="F2448" s="138" t="s">
        <v>266</v>
      </c>
      <c r="G2448" s="247">
        <f ca="1">VLOOKUP(C2448,Financiering!$AO$7:$AS$57,5,0)*E2448</f>
        <v>0</v>
      </c>
      <c r="H2448" s="249" t="str">
        <f t="shared" si="38"/>
        <v/>
      </c>
      <c r="I2448" s="136" t="str">
        <f>'Resultaat 9'!$B$2</f>
        <v>Resultaat 9</v>
      </c>
      <c r="J2448" s="138" t="str">
        <f>Deelnemersoverzicht!$C$6</f>
        <v>[wordt door RVO ingevuld]</v>
      </c>
      <c r="K2448" s="259">
        <f>Deelnemersoverzicht!$C$9</f>
        <v>0</v>
      </c>
    </row>
    <row r="2449" spans="1:11" x14ac:dyDescent="0.2">
      <c r="A2449" s="258">
        <f>'Resultaat 9'!B238</f>
        <v>0</v>
      </c>
      <c r="B2449" s="138" t="str">
        <f>IFERROR(VLOOKUP(C2449,Deelnemersoverzicht!$C$16:$G$66,6,0),"")</f>
        <v/>
      </c>
      <c r="C2449" s="138">
        <f>'Resultaat 9'!C238</f>
        <v>0</v>
      </c>
      <c r="D2449" s="247">
        <f>'Resultaat 9'!K238</f>
        <v>0</v>
      </c>
      <c r="E2449" s="248">
        <f>'Resultaat 9'!L238</f>
        <v>0</v>
      </c>
      <c r="F2449" s="138" t="s">
        <v>266</v>
      </c>
      <c r="G2449" s="247">
        <f ca="1">VLOOKUP(C2449,Financiering!$AO$7:$AS$57,5,0)*E2449</f>
        <v>0</v>
      </c>
      <c r="H2449" s="249" t="str">
        <f t="shared" si="38"/>
        <v/>
      </c>
      <c r="I2449" s="136" t="str">
        <f>'Resultaat 9'!$B$2</f>
        <v>Resultaat 9</v>
      </c>
      <c r="J2449" s="138" t="str">
        <f>Deelnemersoverzicht!$C$6</f>
        <v>[wordt door RVO ingevuld]</v>
      </c>
      <c r="K2449" s="259">
        <f>Deelnemersoverzicht!$C$9</f>
        <v>0</v>
      </c>
    </row>
    <row r="2450" spans="1:11" x14ac:dyDescent="0.2">
      <c r="A2450" s="258">
        <f>'Resultaat 9'!B239</f>
        <v>0</v>
      </c>
      <c r="B2450" s="138" t="str">
        <f>IFERROR(VLOOKUP(C2450,Deelnemersoverzicht!$C$16:$G$66,6,0),"")</f>
        <v/>
      </c>
      <c r="C2450" s="138">
        <f>'Resultaat 9'!C239</f>
        <v>0</v>
      </c>
      <c r="D2450" s="247">
        <f>'Resultaat 9'!K239</f>
        <v>0</v>
      </c>
      <c r="E2450" s="248">
        <f>'Resultaat 9'!L239</f>
        <v>0</v>
      </c>
      <c r="F2450" s="138" t="s">
        <v>266</v>
      </c>
      <c r="G2450" s="247">
        <f ca="1">VLOOKUP(C2450,Financiering!$AO$7:$AS$57,5,0)*E2450</f>
        <v>0</v>
      </c>
      <c r="H2450" s="249" t="str">
        <f t="shared" si="38"/>
        <v/>
      </c>
      <c r="I2450" s="136" t="str">
        <f>'Resultaat 9'!$B$2</f>
        <v>Resultaat 9</v>
      </c>
      <c r="J2450" s="138" t="str">
        <f>Deelnemersoverzicht!$C$6</f>
        <v>[wordt door RVO ingevuld]</v>
      </c>
      <c r="K2450" s="259">
        <f>Deelnemersoverzicht!$C$9</f>
        <v>0</v>
      </c>
    </row>
    <row r="2451" spans="1:11" x14ac:dyDescent="0.2">
      <c r="A2451" s="258">
        <f>'Resultaat 9'!B240</f>
        <v>0</v>
      </c>
      <c r="B2451" s="138" t="str">
        <f>IFERROR(VLOOKUP(C2451,Deelnemersoverzicht!$C$16:$G$66,6,0),"")</f>
        <v/>
      </c>
      <c r="C2451" s="138">
        <f>'Resultaat 9'!C240</f>
        <v>0</v>
      </c>
      <c r="D2451" s="247">
        <f>'Resultaat 9'!K240</f>
        <v>0</v>
      </c>
      <c r="E2451" s="248">
        <f>'Resultaat 9'!L240</f>
        <v>0</v>
      </c>
      <c r="F2451" s="138" t="s">
        <v>266</v>
      </c>
      <c r="G2451" s="247">
        <f ca="1">VLOOKUP(C2451,Financiering!$AO$7:$AS$57,5,0)*E2451</f>
        <v>0</v>
      </c>
      <c r="H2451" s="249" t="str">
        <f t="shared" si="38"/>
        <v/>
      </c>
      <c r="I2451" s="136" t="str">
        <f>'Resultaat 9'!$B$2</f>
        <v>Resultaat 9</v>
      </c>
      <c r="J2451" s="138" t="str">
        <f>Deelnemersoverzicht!$C$6</f>
        <v>[wordt door RVO ingevuld]</v>
      </c>
      <c r="K2451" s="259">
        <f>Deelnemersoverzicht!$C$9</f>
        <v>0</v>
      </c>
    </row>
    <row r="2452" spans="1:11" x14ac:dyDescent="0.2">
      <c r="A2452" s="258">
        <f>'Resultaat 9'!B241</f>
        <v>0</v>
      </c>
      <c r="B2452" s="138" t="str">
        <f>IFERROR(VLOOKUP(C2452,Deelnemersoverzicht!$C$16:$G$66,6,0),"")</f>
        <v/>
      </c>
      <c r="C2452" s="138">
        <f>'Resultaat 9'!C241</f>
        <v>0</v>
      </c>
      <c r="D2452" s="247">
        <f>'Resultaat 9'!K241</f>
        <v>0</v>
      </c>
      <c r="E2452" s="248">
        <f>'Resultaat 9'!L241</f>
        <v>0</v>
      </c>
      <c r="F2452" s="138" t="s">
        <v>266</v>
      </c>
      <c r="G2452" s="247">
        <f ca="1">VLOOKUP(C2452,Financiering!$AO$7:$AS$57,5,0)*E2452</f>
        <v>0</v>
      </c>
      <c r="H2452" s="249" t="str">
        <f t="shared" si="38"/>
        <v/>
      </c>
      <c r="I2452" s="136" t="str">
        <f>'Resultaat 9'!$B$2</f>
        <v>Resultaat 9</v>
      </c>
      <c r="J2452" s="138" t="str">
        <f>Deelnemersoverzicht!$C$6</f>
        <v>[wordt door RVO ingevuld]</v>
      </c>
      <c r="K2452" s="259">
        <f>Deelnemersoverzicht!$C$9</f>
        <v>0</v>
      </c>
    </row>
    <row r="2453" spans="1:11" x14ac:dyDescent="0.2">
      <c r="A2453" s="258">
        <f>'Resultaat 9'!B242</f>
        <v>0</v>
      </c>
      <c r="B2453" s="138" t="str">
        <f>IFERROR(VLOOKUP(C2453,Deelnemersoverzicht!$C$16:$G$66,6,0),"")</f>
        <v/>
      </c>
      <c r="C2453" s="138">
        <f>'Resultaat 9'!C242</f>
        <v>0</v>
      </c>
      <c r="D2453" s="247">
        <f>'Resultaat 9'!K242</f>
        <v>0</v>
      </c>
      <c r="E2453" s="248">
        <f>'Resultaat 9'!L242</f>
        <v>0</v>
      </c>
      <c r="F2453" s="138" t="s">
        <v>266</v>
      </c>
      <c r="G2453" s="247">
        <f ca="1">VLOOKUP(C2453,Financiering!$AO$7:$AS$57,5,0)*E2453</f>
        <v>0</v>
      </c>
      <c r="H2453" s="249" t="str">
        <f t="shared" si="38"/>
        <v/>
      </c>
      <c r="I2453" s="136" t="str">
        <f>'Resultaat 9'!$B$2</f>
        <v>Resultaat 9</v>
      </c>
      <c r="J2453" s="138" t="str">
        <f>Deelnemersoverzicht!$C$6</f>
        <v>[wordt door RVO ingevuld]</v>
      </c>
      <c r="K2453" s="259">
        <f>Deelnemersoverzicht!$C$9</f>
        <v>0</v>
      </c>
    </row>
    <row r="2454" spans="1:11" x14ac:dyDescent="0.2">
      <c r="A2454" s="258">
        <f>'Resultaat 9'!B243</f>
        <v>0</v>
      </c>
      <c r="B2454" s="138" t="str">
        <f>IFERROR(VLOOKUP(C2454,Deelnemersoverzicht!$C$16:$G$66,6,0),"")</f>
        <v/>
      </c>
      <c r="C2454" s="138">
        <f>'Resultaat 9'!C243</f>
        <v>0</v>
      </c>
      <c r="D2454" s="247">
        <f>'Resultaat 9'!K243</f>
        <v>0</v>
      </c>
      <c r="E2454" s="248">
        <f>'Resultaat 9'!L243</f>
        <v>0</v>
      </c>
      <c r="F2454" s="138" t="s">
        <v>266</v>
      </c>
      <c r="G2454" s="247">
        <f ca="1">VLOOKUP(C2454,Financiering!$AO$7:$AS$57,5,0)*E2454</f>
        <v>0</v>
      </c>
      <c r="H2454" s="249" t="str">
        <f t="shared" si="38"/>
        <v/>
      </c>
      <c r="I2454" s="136" t="str">
        <f>'Resultaat 9'!$B$2</f>
        <v>Resultaat 9</v>
      </c>
      <c r="J2454" s="138" t="str">
        <f>Deelnemersoverzicht!$C$6</f>
        <v>[wordt door RVO ingevuld]</v>
      </c>
      <c r="K2454" s="259">
        <f>Deelnemersoverzicht!$C$9</f>
        <v>0</v>
      </c>
    </row>
    <row r="2455" spans="1:11" x14ac:dyDescent="0.2">
      <c r="A2455" s="258">
        <f>'Resultaat 9'!B244</f>
        <v>0</v>
      </c>
      <c r="B2455" s="138" t="str">
        <f>IFERROR(VLOOKUP(C2455,Deelnemersoverzicht!$C$16:$G$66,6,0),"")</f>
        <v/>
      </c>
      <c r="C2455" s="138">
        <f>'Resultaat 9'!C244</f>
        <v>0</v>
      </c>
      <c r="D2455" s="247">
        <f>'Resultaat 9'!K244</f>
        <v>0</v>
      </c>
      <c r="E2455" s="248">
        <f>'Resultaat 9'!L244</f>
        <v>0</v>
      </c>
      <c r="F2455" s="138" t="s">
        <v>266</v>
      </c>
      <c r="G2455" s="247">
        <f ca="1">VLOOKUP(C2455,Financiering!$AO$7:$AS$57,5,0)*E2455</f>
        <v>0</v>
      </c>
      <c r="H2455" s="249" t="str">
        <f t="shared" si="38"/>
        <v/>
      </c>
      <c r="I2455" s="136" t="str">
        <f>'Resultaat 9'!$B$2</f>
        <v>Resultaat 9</v>
      </c>
      <c r="J2455" s="138" t="str">
        <f>Deelnemersoverzicht!$C$6</f>
        <v>[wordt door RVO ingevuld]</v>
      </c>
      <c r="K2455" s="259">
        <f>Deelnemersoverzicht!$C$9</f>
        <v>0</v>
      </c>
    </row>
    <row r="2456" spans="1:11" x14ac:dyDescent="0.2">
      <c r="A2456" s="258">
        <f>'Resultaat 9'!B245</f>
        <v>0</v>
      </c>
      <c r="B2456" s="138" t="str">
        <f>IFERROR(VLOOKUP(C2456,Deelnemersoverzicht!$C$16:$G$66,6,0),"")</f>
        <v/>
      </c>
      <c r="C2456" s="138">
        <f>'Resultaat 9'!C245</f>
        <v>0</v>
      </c>
      <c r="D2456" s="247">
        <f>'Resultaat 9'!K245</f>
        <v>0</v>
      </c>
      <c r="E2456" s="248">
        <f>'Resultaat 9'!L245</f>
        <v>0</v>
      </c>
      <c r="F2456" s="138" t="s">
        <v>266</v>
      </c>
      <c r="G2456" s="247">
        <f ca="1">VLOOKUP(C2456,Financiering!$AO$7:$AS$57,5,0)*E2456</f>
        <v>0</v>
      </c>
      <c r="H2456" s="249" t="str">
        <f t="shared" si="38"/>
        <v/>
      </c>
      <c r="I2456" s="136" t="str">
        <f>'Resultaat 9'!$B$2</f>
        <v>Resultaat 9</v>
      </c>
      <c r="J2456" s="138" t="str">
        <f>Deelnemersoverzicht!$C$6</f>
        <v>[wordt door RVO ingevuld]</v>
      </c>
      <c r="K2456" s="259">
        <f>Deelnemersoverzicht!$C$9</f>
        <v>0</v>
      </c>
    </row>
    <row r="2457" spans="1:11" x14ac:dyDescent="0.2">
      <c r="A2457" s="258">
        <f>'Resultaat 9'!B246</f>
        <v>0</v>
      </c>
      <c r="B2457" s="138" t="str">
        <f>IFERROR(VLOOKUP(C2457,Deelnemersoverzicht!$C$16:$G$66,6,0),"")</f>
        <v/>
      </c>
      <c r="C2457" s="138">
        <f>'Resultaat 9'!C246</f>
        <v>0</v>
      </c>
      <c r="D2457" s="247">
        <f>'Resultaat 9'!K246</f>
        <v>0</v>
      </c>
      <c r="E2457" s="248">
        <f>'Resultaat 9'!L246</f>
        <v>0</v>
      </c>
      <c r="F2457" s="138" t="s">
        <v>266</v>
      </c>
      <c r="G2457" s="247">
        <f ca="1">VLOOKUP(C2457,Financiering!$AO$7:$AS$57,5,0)*E2457</f>
        <v>0</v>
      </c>
      <c r="H2457" s="249" t="str">
        <f t="shared" si="38"/>
        <v/>
      </c>
      <c r="I2457" s="136" t="str">
        <f>'Resultaat 9'!$B$2</f>
        <v>Resultaat 9</v>
      </c>
      <c r="J2457" s="138" t="str">
        <f>Deelnemersoverzicht!$C$6</f>
        <v>[wordt door RVO ingevuld]</v>
      </c>
      <c r="K2457" s="259">
        <f>Deelnemersoverzicht!$C$9</f>
        <v>0</v>
      </c>
    </row>
    <row r="2458" spans="1:11" x14ac:dyDescent="0.2">
      <c r="A2458" s="258">
        <f>'Resultaat 9'!B247</f>
        <v>0</v>
      </c>
      <c r="B2458" s="138" t="str">
        <f>IFERROR(VLOOKUP(C2458,Deelnemersoverzicht!$C$16:$G$66,6,0),"")</f>
        <v/>
      </c>
      <c r="C2458" s="138">
        <f>'Resultaat 9'!C247</f>
        <v>0</v>
      </c>
      <c r="D2458" s="247">
        <f>'Resultaat 9'!K247</f>
        <v>0</v>
      </c>
      <c r="E2458" s="248">
        <f>'Resultaat 9'!L247</f>
        <v>0</v>
      </c>
      <c r="F2458" s="138" t="s">
        <v>266</v>
      </c>
      <c r="G2458" s="247">
        <f ca="1">VLOOKUP(C2458,Financiering!$AO$7:$AS$57,5,0)*E2458</f>
        <v>0</v>
      </c>
      <c r="H2458" s="249" t="str">
        <f t="shared" si="38"/>
        <v/>
      </c>
      <c r="I2458" s="136" t="str">
        <f>'Resultaat 9'!$B$2</f>
        <v>Resultaat 9</v>
      </c>
      <c r="J2458" s="138" t="str">
        <f>Deelnemersoverzicht!$C$6</f>
        <v>[wordt door RVO ingevuld]</v>
      </c>
      <c r="K2458" s="259">
        <f>Deelnemersoverzicht!$C$9</f>
        <v>0</v>
      </c>
    </row>
    <row r="2459" spans="1:11" x14ac:dyDescent="0.2">
      <c r="A2459" s="258">
        <f>'Resultaat 9'!B248</f>
        <v>0</v>
      </c>
      <c r="B2459" s="138" t="str">
        <f>IFERROR(VLOOKUP(C2459,Deelnemersoverzicht!$C$16:$G$66,6,0),"")</f>
        <v/>
      </c>
      <c r="C2459" s="138">
        <f>'Resultaat 9'!C248</f>
        <v>0</v>
      </c>
      <c r="D2459" s="247">
        <f>'Resultaat 9'!K248</f>
        <v>0</v>
      </c>
      <c r="E2459" s="248">
        <f>'Resultaat 9'!L248</f>
        <v>0</v>
      </c>
      <c r="F2459" s="138" t="s">
        <v>266</v>
      </c>
      <c r="G2459" s="247">
        <f ca="1">VLOOKUP(C2459,Financiering!$AO$7:$AS$57,5,0)*E2459</f>
        <v>0</v>
      </c>
      <c r="H2459" s="249" t="str">
        <f t="shared" si="38"/>
        <v/>
      </c>
      <c r="I2459" s="136" t="str">
        <f>'Resultaat 9'!$B$2</f>
        <v>Resultaat 9</v>
      </c>
      <c r="J2459" s="138" t="str">
        <f>Deelnemersoverzicht!$C$6</f>
        <v>[wordt door RVO ingevuld]</v>
      </c>
      <c r="K2459" s="259">
        <f>Deelnemersoverzicht!$C$9</f>
        <v>0</v>
      </c>
    </row>
    <row r="2460" spans="1:11" x14ac:dyDescent="0.2">
      <c r="A2460" s="258">
        <f>'Resultaat 9'!B249</f>
        <v>0</v>
      </c>
      <c r="B2460" s="138" t="str">
        <f>IFERROR(VLOOKUP(C2460,Deelnemersoverzicht!$C$16:$G$66,6,0),"")</f>
        <v/>
      </c>
      <c r="C2460" s="138">
        <f>'Resultaat 9'!C249</f>
        <v>0</v>
      </c>
      <c r="D2460" s="247">
        <f>'Resultaat 9'!K249</f>
        <v>0</v>
      </c>
      <c r="E2460" s="248">
        <f>'Resultaat 9'!L249</f>
        <v>0</v>
      </c>
      <c r="F2460" s="138" t="s">
        <v>266</v>
      </c>
      <c r="G2460" s="247">
        <f ca="1">VLOOKUP(C2460,Financiering!$AO$7:$AS$57,5,0)*E2460</f>
        <v>0</v>
      </c>
      <c r="H2460" s="249" t="str">
        <f t="shared" si="38"/>
        <v/>
      </c>
      <c r="I2460" s="136" t="str">
        <f>'Resultaat 9'!$B$2</f>
        <v>Resultaat 9</v>
      </c>
      <c r="J2460" s="138" t="str">
        <f>Deelnemersoverzicht!$C$6</f>
        <v>[wordt door RVO ingevuld]</v>
      </c>
      <c r="K2460" s="259">
        <f>Deelnemersoverzicht!$C$9</f>
        <v>0</v>
      </c>
    </row>
    <row r="2461" spans="1:11" x14ac:dyDescent="0.2">
      <c r="A2461" s="258">
        <f>'Resultaat 9'!B250</f>
        <v>0</v>
      </c>
      <c r="B2461" s="138" t="str">
        <f>IFERROR(VLOOKUP(C2461,Deelnemersoverzicht!$C$16:$G$66,6,0),"")</f>
        <v/>
      </c>
      <c r="C2461" s="138">
        <f>'Resultaat 9'!C250</f>
        <v>0</v>
      </c>
      <c r="D2461" s="247">
        <f>'Resultaat 9'!K250</f>
        <v>0</v>
      </c>
      <c r="E2461" s="248">
        <f>'Resultaat 9'!L250</f>
        <v>0</v>
      </c>
      <c r="F2461" s="138" t="s">
        <v>266</v>
      </c>
      <c r="G2461" s="247">
        <f ca="1">VLOOKUP(C2461,Financiering!$AO$7:$AS$57,5,0)*E2461</f>
        <v>0</v>
      </c>
      <c r="H2461" s="249" t="str">
        <f t="shared" si="38"/>
        <v/>
      </c>
      <c r="I2461" s="136" t="str">
        <f>'Resultaat 9'!$B$2</f>
        <v>Resultaat 9</v>
      </c>
      <c r="J2461" s="138" t="str">
        <f>Deelnemersoverzicht!$C$6</f>
        <v>[wordt door RVO ingevuld]</v>
      </c>
      <c r="K2461" s="259">
        <f>Deelnemersoverzicht!$C$9</f>
        <v>0</v>
      </c>
    </row>
    <row r="2462" spans="1:11" x14ac:dyDescent="0.2">
      <c r="A2462" s="258">
        <f>'Resultaat 9'!B251</f>
        <v>0</v>
      </c>
      <c r="B2462" s="138" t="str">
        <f>IFERROR(VLOOKUP(C2462,Deelnemersoverzicht!$C$16:$G$66,6,0),"")</f>
        <v/>
      </c>
      <c r="C2462" s="138">
        <f>'Resultaat 9'!C251</f>
        <v>0</v>
      </c>
      <c r="D2462" s="247">
        <f>'Resultaat 9'!K251</f>
        <v>0</v>
      </c>
      <c r="E2462" s="248">
        <f>'Resultaat 9'!L251</f>
        <v>0</v>
      </c>
      <c r="F2462" s="138" t="s">
        <v>266</v>
      </c>
      <c r="G2462" s="247">
        <f ca="1">VLOOKUP(C2462,Financiering!$AO$7:$AS$57,5,0)*E2462</f>
        <v>0</v>
      </c>
      <c r="H2462" s="249" t="str">
        <f t="shared" si="38"/>
        <v/>
      </c>
      <c r="I2462" s="136" t="str">
        <f>'Resultaat 9'!$B$2</f>
        <v>Resultaat 9</v>
      </c>
      <c r="J2462" s="138" t="str">
        <f>Deelnemersoverzicht!$C$6</f>
        <v>[wordt door RVO ingevuld]</v>
      </c>
      <c r="K2462" s="259">
        <f>Deelnemersoverzicht!$C$9</f>
        <v>0</v>
      </c>
    </row>
    <row r="2463" spans="1:11" x14ac:dyDescent="0.2">
      <c r="A2463" s="258">
        <f>'Resultaat 9'!B252</f>
        <v>0</v>
      </c>
      <c r="B2463" s="138" t="str">
        <f>IFERROR(VLOOKUP(C2463,Deelnemersoverzicht!$C$16:$G$66,6,0),"")</f>
        <v/>
      </c>
      <c r="C2463" s="138">
        <f>'Resultaat 9'!C252</f>
        <v>0</v>
      </c>
      <c r="D2463" s="247">
        <f>'Resultaat 9'!K252</f>
        <v>0</v>
      </c>
      <c r="E2463" s="248">
        <f>'Resultaat 9'!L252</f>
        <v>0</v>
      </c>
      <c r="F2463" s="138" t="s">
        <v>266</v>
      </c>
      <c r="G2463" s="247">
        <f ca="1">VLOOKUP(C2463,Financiering!$AO$7:$AS$57,5,0)*E2463</f>
        <v>0</v>
      </c>
      <c r="H2463" s="249" t="str">
        <f t="shared" si="38"/>
        <v/>
      </c>
      <c r="I2463" s="136" t="str">
        <f>'Resultaat 9'!$B$2</f>
        <v>Resultaat 9</v>
      </c>
      <c r="J2463" s="138" t="str">
        <f>Deelnemersoverzicht!$C$6</f>
        <v>[wordt door RVO ingevuld]</v>
      </c>
      <c r="K2463" s="259">
        <f>Deelnemersoverzicht!$C$9</f>
        <v>0</v>
      </c>
    </row>
    <row r="2464" spans="1:11" x14ac:dyDescent="0.2">
      <c r="A2464" s="258">
        <f>'Resultaat 9'!B253</f>
        <v>0</v>
      </c>
      <c r="B2464" s="138" t="str">
        <f>IFERROR(VLOOKUP(C2464,Deelnemersoverzicht!$C$16:$G$66,6,0),"")</f>
        <v/>
      </c>
      <c r="C2464" s="138">
        <f>'Resultaat 9'!C253</f>
        <v>0</v>
      </c>
      <c r="D2464" s="247">
        <f>'Resultaat 9'!K253</f>
        <v>0</v>
      </c>
      <c r="E2464" s="248">
        <f>'Resultaat 9'!L253</f>
        <v>0</v>
      </c>
      <c r="F2464" s="138" t="s">
        <v>266</v>
      </c>
      <c r="G2464" s="247">
        <f ca="1">VLOOKUP(C2464,Financiering!$AO$7:$AS$57,5,0)*E2464</f>
        <v>0</v>
      </c>
      <c r="H2464" s="249" t="str">
        <f t="shared" si="38"/>
        <v/>
      </c>
      <c r="I2464" s="136" t="str">
        <f>'Resultaat 9'!$B$2</f>
        <v>Resultaat 9</v>
      </c>
      <c r="J2464" s="138" t="str">
        <f>Deelnemersoverzicht!$C$6</f>
        <v>[wordt door RVO ingevuld]</v>
      </c>
      <c r="K2464" s="259">
        <f>Deelnemersoverzicht!$C$9</f>
        <v>0</v>
      </c>
    </row>
    <row r="2465" spans="1:11" x14ac:dyDescent="0.2">
      <c r="A2465" s="258">
        <f>'Resultaat 9'!B254</f>
        <v>0</v>
      </c>
      <c r="B2465" s="138" t="str">
        <f>IFERROR(VLOOKUP(C2465,Deelnemersoverzicht!$C$16:$G$66,6,0),"")</f>
        <v/>
      </c>
      <c r="C2465" s="138">
        <f>'Resultaat 9'!C254</f>
        <v>0</v>
      </c>
      <c r="D2465" s="247">
        <f>'Resultaat 9'!K254</f>
        <v>0</v>
      </c>
      <c r="E2465" s="248">
        <f>'Resultaat 9'!L254</f>
        <v>0</v>
      </c>
      <c r="F2465" s="138" t="s">
        <v>266</v>
      </c>
      <c r="G2465" s="247">
        <f ca="1">VLOOKUP(C2465,Financiering!$AO$7:$AS$57,5,0)*E2465</f>
        <v>0</v>
      </c>
      <c r="H2465" s="249" t="str">
        <f t="shared" si="38"/>
        <v/>
      </c>
      <c r="I2465" s="136" t="str">
        <f>'Resultaat 9'!$B$2</f>
        <v>Resultaat 9</v>
      </c>
      <c r="J2465" s="138" t="str">
        <f>Deelnemersoverzicht!$C$6</f>
        <v>[wordt door RVO ingevuld]</v>
      </c>
      <c r="K2465" s="259">
        <f>Deelnemersoverzicht!$C$9</f>
        <v>0</v>
      </c>
    </row>
    <row r="2466" spans="1:11" x14ac:dyDescent="0.2">
      <c r="A2466" s="258">
        <f>'Resultaat 9'!B255</f>
        <v>0</v>
      </c>
      <c r="B2466" s="138" t="str">
        <f>IFERROR(VLOOKUP(C2466,Deelnemersoverzicht!$C$16:$G$66,6,0),"")</f>
        <v/>
      </c>
      <c r="C2466" s="138">
        <f>'Resultaat 9'!C255</f>
        <v>0</v>
      </c>
      <c r="D2466" s="247">
        <f>'Resultaat 9'!K255</f>
        <v>0</v>
      </c>
      <c r="E2466" s="248">
        <f>'Resultaat 9'!L255</f>
        <v>0</v>
      </c>
      <c r="F2466" s="138" t="s">
        <v>266</v>
      </c>
      <c r="G2466" s="247">
        <f ca="1">VLOOKUP(C2466,Financiering!$AO$7:$AS$57,5,0)*E2466</f>
        <v>0</v>
      </c>
      <c r="H2466" s="249" t="str">
        <f t="shared" si="38"/>
        <v/>
      </c>
      <c r="I2466" s="136" t="str">
        <f>'Resultaat 9'!$B$2</f>
        <v>Resultaat 9</v>
      </c>
      <c r="J2466" s="138" t="str">
        <f>Deelnemersoverzicht!$C$6</f>
        <v>[wordt door RVO ingevuld]</v>
      </c>
      <c r="K2466" s="259">
        <f>Deelnemersoverzicht!$C$9</f>
        <v>0</v>
      </c>
    </row>
    <row r="2467" spans="1:11" x14ac:dyDescent="0.2">
      <c r="A2467" s="258">
        <f>'Resultaat 9'!B256</f>
        <v>0</v>
      </c>
      <c r="B2467" s="138" t="str">
        <f>IFERROR(VLOOKUP(C2467,Deelnemersoverzicht!$C$16:$G$66,6,0),"")</f>
        <v/>
      </c>
      <c r="C2467" s="138">
        <f>'Resultaat 9'!C256</f>
        <v>0</v>
      </c>
      <c r="D2467" s="247">
        <f>'Resultaat 9'!K256</f>
        <v>0</v>
      </c>
      <c r="E2467" s="248">
        <f>'Resultaat 9'!L256</f>
        <v>0</v>
      </c>
      <c r="F2467" s="138" t="s">
        <v>266</v>
      </c>
      <c r="G2467" s="247">
        <f ca="1">VLOOKUP(C2467,Financiering!$AO$7:$AS$57,5,0)*E2467</f>
        <v>0</v>
      </c>
      <c r="H2467" s="249" t="str">
        <f t="shared" si="38"/>
        <v/>
      </c>
      <c r="I2467" s="136" t="str">
        <f>'Resultaat 9'!$B$2</f>
        <v>Resultaat 9</v>
      </c>
      <c r="J2467" s="138" t="str">
        <f>Deelnemersoverzicht!$C$6</f>
        <v>[wordt door RVO ingevuld]</v>
      </c>
      <c r="K2467" s="259">
        <f>Deelnemersoverzicht!$C$9</f>
        <v>0</v>
      </c>
    </row>
    <row r="2468" spans="1:11" x14ac:dyDescent="0.2">
      <c r="A2468" s="258">
        <f>'Resultaat 9'!B257</f>
        <v>0</v>
      </c>
      <c r="B2468" s="138" t="str">
        <f>IFERROR(VLOOKUP(C2468,Deelnemersoverzicht!$C$16:$G$66,6,0),"")</f>
        <v/>
      </c>
      <c r="C2468" s="138">
        <f>'Resultaat 9'!C257</f>
        <v>0</v>
      </c>
      <c r="D2468" s="247">
        <f>'Resultaat 9'!K257</f>
        <v>0</v>
      </c>
      <c r="E2468" s="248">
        <f>'Resultaat 9'!L257</f>
        <v>0</v>
      </c>
      <c r="F2468" s="138" t="s">
        <v>266</v>
      </c>
      <c r="G2468" s="247">
        <f ca="1">VLOOKUP(C2468,Financiering!$AO$7:$AS$57,5,0)*E2468</f>
        <v>0</v>
      </c>
      <c r="H2468" s="249" t="str">
        <f t="shared" si="38"/>
        <v/>
      </c>
      <c r="I2468" s="136" t="str">
        <f>'Resultaat 9'!$B$2</f>
        <v>Resultaat 9</v>
      </c>
      <c r="J2468" s="138" t="str">
        <f>Deelnemersoverzicht!$C$6</f>
        <v>[wordt door RVO ingevuld]</v>
      </c>
      <c r="K2468" s="259">
        <f>Deelnemersoverzicht!$C$9</f>
        <v>0</v>
      </c>
    </row>
    <row r="2469" spans="1:11" x14ac:dyDescent="0.2">
      <c r="A2469" s="258">
        <f>'Resultaat 9'!B258</f>
        <v>0</v>
      </c>
      <c r="B2469" s="138" t="str">
        <f>IFERROR(VLOOKUP(C2469,Deelnemersoverzicht!$C$16:$G$66,6,0),"")</f>
        <v/>
      </c>
      <c r="C2469" s="138">
        <f>'Resultaat 9'!C258</f>
        <v>0</v>
      </c>
      <c r="D2469" s="247">
        <f>'Resultaat 9'!K258</f>
        <v>0</v>
      </c>
      <c r="E2469" s="248">
        <f>'Resultaat 9'!L258</f>
        <v>0</v>
      </c>
      <c r="F2469" s="138" t="s">
        <v>266</v>
      </c>
      <c r="G2469" s="247">
        <f ca="1">VLOOKUP(C2469,Financiering!$AO$7:$AS$57,5,0)*E2469</f>
        <v>0</v>
      </c>
      <c r="H2469" s="249" t="str">
        <f t="shared" si="38"/>
        <v/>
      </c>
      <c r="I2469" s="136" t="str">
        <f>'Resultaat 9'!$B$2</f>
        <v>Resultaat 9</v>
      </c>
      <c r="J2469" s="138" t="str">
        <f>Deelnemersoverzicht!$C$6</f>
        <v>[wordt door RVO ingevuld]</v>
      </c>
      <c r="K2469" s="259">
        <f>Deelnemersoverzicht!$C$9</f>
        <v>0</v>
      </c>
    </row>
    <row r="2470" spans="1:11" x14ac:dyDescent="0.2">
      <c r="A2470" s="258">
        <f>'Resultaat 9'!B259</f>
        <v>0</v>
      </c>
      <c r="B2470" s="138" t="str">
        <f>IFERROR(VLOOKUP(C2470,Deelnemersoverzicht!$C$16:$G$66,6,0),"")</f>
        <v/>
      </c>
      <c r="C2470" s="138">
        <f>'Resultaat 9'!C259</f>
        <v>0</v>
      </c>
      <c r="D2470" s="247">
        <f>'Resultaat 9'!K259</f>
        <v>0</v>
      </c>
      <c r="E2470" s="248">
        <f>'Resultaat 9'!L259</f>
        <v>0</v>
      </c>
      <c r="F2470" s="138" t="s">
        <v>266</v>
      </c>
      <c r="G2470" s="247">
        <f ca="1">VLOOKUP(C2470,Financiering!$AO$7:$AS$57,5,0)*E2470</f>
        <v>0</v>
      </c>
      <c r="H2470" s="249" t="str">
        <f t="shared" si="38"/>
        <v/>
      </c>
      <c r="I2470" s="136" t="str">
        <f>'Resultaat 9'!$B$2</f>
        <v>Resultaat 9</v>
      </c>
      <c r="J2470" s="138" t="str">
        <f>Deelnemersoverzicht!$C$6</f>
        <v>[wordt door RVO ingevuld]</v>
      </c>
      <c r="K2470" s="259">
        <f>Deelnemersoverzicht!$C$9</f>
        <v>0</v>
      </c>
    </row>
    <row r="2471" spans="1:11" x14ac:dyDescent="0.2">
      <c r="A2471" s="258">
        <f>'Resultaat 9'!B260</f>
        <v>0</v>
      </c>
      <c r="B2471" s="138" t="str">
        <f>IFERROR(VLOOKUP(C2471,Deelnemersoverzicht!$C$16:$G$66,6,0),"")</f>
        <v/>
      </c>
      <c r="C2471" s="138">
        <f>'Resultaat 9'!C260</f>
        <v>0</v>
      </c>
      <c r="D2471" s="247">
        <f>'Resultaat 9'!K260</f>
        <v>0</v>
      </c>
      <c r="E2471" s="248">
        <f>'Resultaat 9'!L260</f>
        <v>0</v>
      </c>
      <c r="F2471" s="138" t="s">
        <v>266</v>
      </c>
      <c r="G2471" s="247">
        <f ca="1">VLOOKUP(C2471,Financiering!$AO$7:$AS$57,5,0)*E2471</f>
        <v>0</v>
      </c>
      <c r="H2471" s="249" t="str">
        <f t="shared" si="38"/>
        <v/>
      </c>
      <c r="I2471" s="136" t="str">
        <f>'Resultaat 9'!$B$2</f>
        <v>Resultaat 9</v>
      </c>
      <c r="J2471" s="138" t="str">
        <f>Deelnemersoverzicht!$C$6</f>
        <v>[wordt door RVO ingevuld]</v>
      </c>
      <c r="K2471" s="259">
        <f>Deelnemersoverzicht!$C$9</f>
        <v>0</v>
      </c>
    </row>
    <row r="2472" spans="1:11" x14ac:dyDescent="0.2">
      <c r="A2472" s="258">
        <f>'Resultaat 9'!B265</f>
        <v>0</v>
      </c>
      <c r="B2472" s="138" t="str">
        <f>IFERROR(VLOOKUP(C2472,Deelnemersoverzicht!$C$16:$G$66,6,0),"")</f>
        <v/>
      </c>
      <c r="C2472" s="138">
        <f>'Resultaat 9'!C265</f>
        <v>0</v>
      </c>
      <c r="D2472" s="247">
        <f>'Resultaat 9'!K265</f>
        <v>0</v>
      </c>
      <c r="E2472" s="248">
        <f>'Resultaat 9'!L265</f>
        <v>0</v>
      </c>
      <c r="F2472" s="138" t="s">
        <v>266</v>
      </c>
      <c r="G2472" s="247">
        <f ca="1">VLOOKUP(C2472,Financiering!$AO$7:$AS$57,5,0)*E2472</f>
        <v>0</v>
      </c>
      <c r="H2472" s="249" t="str">
        <f t="shared" si="38"/>
        <v/>
      </c>
      <c r="I2472" s="136" t="str">
        <f>'Resultaat 9'!$B$2</f>
        <v>Resultaat 9</v>
      </c>
      <c r="J2472" s="138" t="str">
        <f>Deelnemersoverzicht!$C$6</f>
        <v>[wordt door RVO ingevuld]</v>
      </c>
      <c r="K2472" s="259">
        <f>Deelnemersoverzicht!$C$9</f>
        <v>0</v>
      </c>
    </row>
    <row r="2473" spans="1:11" x14ac:dyDescent="0.2">
      <c r="A2473" s="258">
        <f>'Resultaat 9'!B266</f>
        <v>0</v>
      </c>
      <c r="B2473" s="138" t="str">
        <f>IFERROR(VLOOKUP(C2473,Deelnemersoverzicht!$C$16:$G$66,6,0),"")</f>
        <v/>
      </c>
      <c r="C2473" s="138">
        <f>'Resultaat 9'!C266</f>
        <v>0</v>
      </c>
      <c r="D2473" s="247">
        <f>'Resultaat 9'!K266</f>
        <v>0</v>
      </c>
      <c r="E2473" s="248">
        <f>'Resultaat 9'!L266</f>
        <v>0</v>
      </c>
      <c r="F2473" s="138" t="s">
        <v>266</v>
      </c>
      <c r="G2473" s="247">
        <f ca="1">VLOOKUP(C2473,Financiering!$AO$7:$AS$57,5,0)*E2473</f>
        <v>0</v>
      </c>
      <c r="H2473" s="249" t="str">
        <f t="shared" si="38"/>
        <v/>
      </c>
      <c r="I2473" s="136" t="str">
        <f>'Resultaat 9'!$B$2</f>
        <v>Resultaat 9</v>
      </c>
      <c r="J2473" s="138" t="str">
        <f>Deelnemersoverzicht!$C$6</f>
        <v>[wordt door RVO ingevuld]</v>
      </c>
      <c r="K2473" s="259">
        <f>Deelnemersoverzicht!$C$9</f>
        <v>0</v>
      </c>
    </row>
    <row r="2474" spans="1:11" x14ac:dyDescent="0.2">
      <c r="A2474" s="258">
        <f>'Resultaat 9'!B267</f>
        <v>0</v>
      </c>
      <c r="B2474" s="138" t="str">
        <f>IFERROR(VLOOKUP(C2474,Deelnemersoverzicht!$C$16:$G$66,6,0),"")</f>
        <v/>
      </c>
      <c r="C2474" s="138">
        <f>'Resultaat 9'!C267</f>
        <v>0</v>
      </c>
      <c r="D2474" s="247">
        <f>'Resultaat 9'!K267</f>
        <v>0</v>
      </c>
      <c r="E2474" s="248">
        <f>'Resultaat 9'!L267</f>
        <v>0</v>
      </c>
      <c r="F2474" s="138" t="s">
        <v>266</v>
      </c>
      <c r="G2474" s="247">
        <f ca="1">VLOOKUP(C2474,Financiering!$AO$7:$AS$57,5,0)*E2474</f>
        <v>0</v>
      </c>
      <c r="H2474" s="249" t="str">
        <f t="shared" si="38"/>
        <v/>
      </c>
      <c r="I2474" s="136" t="str">
        <f>'Resultaat 9'!$B$2</f>
        <v>Resultaat 9</v>
      </c>
      <c r="J2474" s="138" t="str">
        <f>Deelnemersoverzicht!$C$6</f>
        <v>[wordt door RVO ingevuld]</v>
      </c>
      <c r="K2474" s="259">
        <f>Deelnemersoverzicht!$C$9</f>
        <v>0</v>
      </c>
    </row>
    <row r="2475" spans="1:11" x14ac:dyDescent="0.2">
      <c r="A2475" s="258">
        <f>'Resultaat 9'!B268</f>
        <v>0</v>
      </c>
      <c r="B2475" s="138" t="str">
        <f>IFERROR(VLOOKUP(C2475,Deelnemersoverzicht!$C$16:$G$66,6,0),"")</f>
        <v/>
      </c>
      <c r="C2475" s="138">
        <f>'Resultaat 9'!C268</f>
        <v>0</v>
      </c>
      <c r="D2475" s="247">
        <f>'Resultaat 9'!K268</f>
        <v>0</v>
      </c>
      <c r="E2475" s="248">
        <f>'Resultaat 9'!L268</f>
        <v>0</v>
      </c>
      <c r="F2475" s="138" t="s">
        <v>266</v>
      </c>
      <c r="G2475" s="247">
        <f ca="1">VLOOKUP(C2475,Financiering!$AO$7:$AS$57,5,0)*E2475</f>
        <v>0</v>
      </c>
      <c r="H2475" s="249" t="str">
        <f t="shared" si="38"/>
        <v/>
      </c>
      <c r="I2475" s="136" t="str">
        <f>'Resultaat 9'!$B$2</f>
        <v>Resultaat 9</v>
      </c>
      <c r="J2475" s="138" t="str">
        <f>Deelnemersoverzicht!$C$6</f>
        <v>[wordt door RVO ingevuld]</v>
      </c>
      <c r="K2475" s="259">
        <f>Deelnemersoverzicht!$C$9</f>
        <v>0</v>
      </c>
    </row>
    <row r="2476" spans="1:11" x14ac:dyDescent="0.2">
      <c r="A2476" s="258">
        <f>'Resultaat 9'!B269</f>
        <v>0</v>
      </c>
      <c r="B2476" s="138" t="str">
        <f>IFERROR(VLOOKUP(C2476,Deelnemersoverzicht!$C$16:$G$66,6,0),"")</f>
        <v/>
      </c>
      <c r="C2476" s="138">
        <f>'Resultaat 9'!C269</f>
        <v>0</v>
      </c>
      <c r="D2476" s="247">
        <f>'Resultaat 9'!K269</f>
        <v>0</v>
      </c>
      <c r="E2476" s="248">
        <f>'Resultaat 9'!L269</f>
        <v>0</v>
      </c>
      <c r="F2476" s="138" t="s">
        <v>266</v>
      </c>
      <c r="G2476" s="247">
        <f ca="1">VLOOKUP(C2476,Financiering!$AO$7:$AS$57,5,0)*E2476</f>
        <v>0</v>
      </c>
      <c r="H2476" s="249" t="str">
        <f t="shared" si="38"/>
        <v/>
      </c>
      <c r="I2476" s="136" t="str">
        <f>'Resultaat 9'!$B$2</f>
        <v>Resultaat 9</v>
      </c>
      <c r="J2476" s="138" t="str">
        <f>Deelnemersoverzicht!$C$6</f>
        <v>[wordt door RVO ingevuld]</v>
      </c>
      <c r="K2476" s="259">
        <f>Deelnemersoverzicht!$C$9</f>
        <v>0</v>
      </c>
    </row>
    <row r="2477" spans="1:11" x14ac:dyDescent="0.2">
      <c r="A2477" s="258">
        <f>'Resultaat 9'!B270</f>
        <v>0</v>
      </c>
      <c r="B2477" s="138" t="str">
        <f>IFERROR(VLOOKUP(C2477,Deelnemersoverzicht!$C$16:$G$66,6,0),"")</f>
        <v/>
      </c>
      <c r="C2477" s="138">
        <f>'Resultaat 9'!C270</f>
        <v>0</v>
      </c>
      <c r="D2477" s="247">
        <f>'Resultaat 9'!K270</f>
        <v>0</v>
      </c>
      <c r="E2477" s="248">
        <f>'Resultaat 9'!L270</f>
        <v>0</v>
      </c>
      <c r="F2477" s="138" t="s">
        <v>266</v>
      </c>
      <c r="G2477" s="247">
        <f ca="1">VLOOKUP(C2477,Financiering!$AO$7:$AS$57,5,0)*E2477</f>
        <v>0</v>
      </c>
      <c r="H2477" s="249" t="str">
        <f t="shared" si="38"/>
        <v/>
      </c>
      <c r="I2477" s="136" t="str">
        <f>'Resultaat 9'!$B$2</f>
        <v>Resultaat 9</v>
      </c>
      <c r="J2477" s="138" t="str">
        <f>Deelnemersoverzicht!$C$6</f>
        <v>[wordt door RVO ingevuld]</v>
      </c>
      <c r="K2477" s="259">
        <f>Deelnemersoverzicht!$C$9</f>
        <v>0</v>
      </c>
    </row>
    <row r="2478" spans="1:11" x14ac:dyDescent="0.2">
      <c r="A2478" s="258">
        <f>'Resultaat 9'!B271</f>
        <v>0</v>
      </c>
      <c r="B2478" s="138" t="str">
        <f>IFERROR(VLOOKUP(C2478,Deelnemersoverzicht!$C$16:$G$66,6,0),"")</f>
        <v/>
      </c>
      <c r="C2478" s="138">
        <f>'Resultaat 9'!C271</f>
        <v>0</v>
      </c>
      <c r="D2478" s="247">
        <f>'Resultaat 9'!K271</f>
        <v>0</v>
      </c>
      <c r="E2478" s="248">
        <f>'Resultaat 9'!L271</f>
        <v>0</v>
      </c>
      <c r="F2478" s="138" t="s">
        <v>266</v>
      </c>
      <c r="G2478" s="247">
        <f ca="1">VLOOKUP(C2478,Financiering!$AO$7:$AS$57,5,0)*E2478</f>
        <v>0</v>
      </c>
      <c r="H2478" s="249" t="str">
        <f t="shared" si="38"/>
        <v/>
      </c>
      <c r="I2478" s="136" t="str">
        <f>'Resultaat 9'!$B$2</f>
        <v>Resultaat 9</v>
      </c>
      <c r="J2478" s="138" t="str">
        <f>Deelnemersoverzicht!$C$6</f>
        <v>[wordt door RVO ingevuld]</v>
      </c>
      <c r="K2478" s="259">
        <f>Deelnemersoverzicht!$C$9</f>
        <v>0</v>
      </c>
    </row>
    <row r="2479" spans="1:11" x14ac:dyDescent="0.2">
      <c r="A2479" s="258">
        <f>'Resultaat 9'!B272</f>
        <v>0</v>
      </c>
      <c r="B2479" s="138" t="str">
        <f>IFERROR(VLOOKUP(C2479,Deelnemersoverzicht!$C$16:$G$66,6,0),"")</f>
        <v/>
      </c>
      <c r="C2479" s="138">
        <f>'Resultaat 9'!C272</f>
        <v>0</v>
      </c>
      <c r="D2479" s="247">
        <f>'Resultaat 9'!K272</f>
        <v>0</v>
      </c>
      <c r="E2479" s="248">
        <f>'Resultaat 9'!L272</f>
        <v>0</v>
      </c>
      <c r="F2479" s="138" t="s">
        <v>266</v>
      </c>
      <c r="G2479" s="247">
        <f ca="1">VLOOKUP(C2479,Financiering!$AO$7:$AS$57,5,0)*E2479</f>
        <v>0</v>
      </c>
      <c r="H2479" s="249" t="str">
        <f t="shared" si="38"/>
        <v/>
      </c>
      <c r="I2479" s="136" t="str">
        <f>'Resultaat 9'!$B$2</f>
        <v>Resultaat 9</v>
      </c>
      <c r="J2479" s="138" t="str">
        <f>Deelnemersoverzicht!$C$6</f>
        <v>[wordt door RVO ingevuld]</v>
      </c>
      <c r="K2479" s="259">
        <f>Deelnemersoverzicht!$C$9</f>
        <v>0</v>
      </c>
    </row>
    <row r="2480" spans="1:11" x14ac:dyDescent="0.2">
      <c r="A2480" s="258">
        <f>'Resultaat 9'!B273</f>
        <v>0</v>
      </c>
      <c r="B2480" s="138" t="str">
        <f>IFERROR(VLOOKUP(C2480,Deelnemersoverzicht!$C$16:$G$66,6,0),"")</f>
        <v/>
      </c>
      <c r="C2480" s="138">
        <f>'Resultaat 9'!C273</f>
        <v>0</v>
      </c>
      <c r="D2480" s="247">
        <f>'Resultaat 9'!K273</f>
        <v>0</v>
      </c>
      <c r="E2480" s="248">
        <f>'Resultaat 9'!L273</f>
        <v>0</v>
      </c>
      <c r="F2480" s="138" t="s">
        <v>266</v>
      </c>
      <c r="G2480" s="247">
        <f ca="1">VLOOKUP(C2480,Financiering!$AO$7:$AS$57,5,0)*E2480</f>
        <v>0</v>
      </c>
      <c r="H2480" s="249" t="str">
        <f t="shared" si="38"/>
        <v/>
      </c>
      <c r="I2480" s="136" t="str">
        <f>'Resultaat 9'!$B$2</f>
        <v>Resultaat 9</v>
      </c>
      <c r="J2480" s="138" t="str">
        <f>Deelnemersoverzicht!$C$6</f>
        <v>[wordt door RVO ingevuld]</v>
      </c>
      <c r="K2480" s="259">
        <f>Deelnemersoverzicht!$C$9</f>
        <v>0</v>
      </c>
    </row>
    <row r="2481" spans="1:11" x14ac:dyDescent="0.2">
      <c r="A2481" s="258">
        <f>'Resultaat 9'!B274</f>
        <v>0</v>
      </c>
      <c r="B2481" s="138" t="str">
        <f>IFERROR(VLOOKUP(C2481,Deelnemersoverzicht!$C$16:$G$66,6,0),"")</f>
        <v/>
      </c>
      <c r="C2481" s="138">
        <f>'Resultaat 9'!C274</f>
        <v>0</v>
      </c>
      <c r="D2481" s="247">
        <f>'Resultaat 9'!K274</f>
        <v>0</v>
      </c>
      <c r="E2481" s="248">
        <f>'Resultaat 9'!L274</f>
        <v>0</v>
      </c>
      <c r="F2481" s="138" t="s">
        <v>266</v>
      </c>
      <c r="G2481" s="247">
        <f ca="1">VLOOKUP(C2481,Financiering!$AO$7:$AS$57,5,0)*E2481</f>
        <v>0</v>
      </c>
      <c r="H2481" s="249" t="str">
        <f t="shared" si="38"/>
        <v/>
      </c>
      <c r="I2481" s="136" t="str">
        <f>'Resultaat 9'!$B$2</f>
        <v>Resultaat 9</v>
      </c>
      <c r="J2481" s="138" t="str">
        <f>Deelnemersoverzicht!$C$6</f>
        <v>[wordt door RVO ingevuld]</v>
      </c>
      <c r="K2481" s="259">
        <f>Deelnemersoverzicht!$C$9</f>
        <v>0</v>
      </c>
    </row>
    <row r="2482" spans="1:11" x14ac:dyDescent="0.2">
      <c r="A2482" s="258">
        <f>'Resultaat 9'!B275</f>
        <v>0</v>
      </c>
      <c r="B2482" s="138" t="str">
        <f>IFERROR(VLOOKUP(C2482,Deelnemersoverzicht!$C$16:$G$66,6,0),"")</f>
        <v/>
      </c>
      <c r="C2482" s="138">
        <f>'Resultaat 9'!C275</f>
        <v>0</v>
      </c>
      <c r="D2482" s="247">
        <f>'Resultaat 9'!K275</f>
        <v>0</v>
      </c>
      <c r="E2482" s="248">
        <f>'Resultaat 9'!L275</f>
        <v>0</v>
      </c>
      <c r="F2482" s="138" t="s">
        <v>266</v>
      </c>
      <c r="G2482" s="247">
        <f ca="1">VLOOKUP(C2482,Financiering!$AO$7:$AS$57,5,0)*E2482</f>
        <v>0</v>
      </c>
      <c r="H2482" s="249" t="str">
        <f t="shared" si="38"/>
        <v/>
      </c>
      <c r="I2482" s="136" t="str">
        <f>'Resultaat 9'!$B$2</f>
        <v>Resultaat 9</v>
      </c>
      <c r="J2482" s="138" t="str">
        <f>Deelnemersoverzicht!$C$6</f>
        <v>[wordt door RVO ingevuld]</v>
      </c>
      <c r="K2482" s="259">
        <f>Deelnemersoverzicht!$C$9</f>
        <v>0</v>
      </c>
    </row>
    <row r="2483" spans="1:11" x14ac:dyDescent="0.2">
      <c r="A2483" s="258">
        <f>'Resultaat 9'!B276</f>
        <v>0</v>
      </c>
      <c r="B2483" s="138" t="str">
        <f>IFERROR(VLOOKUP(C2483,Deelnemersoverzicht!$C$16:$G$66,6,0),"")</f>
        <v/>
      </c>
      <c r="C2483" s="138">
        <f>'Resultaat 9'!C276</f>
        <v>0</v>
      </c>
      <c r="D2483" s="247">
        <f>'Resultaat 9'!K276</f>
        <v>0</v>
      </c>
      <c r="E2483" s="248">
        <f>'Resultaat 9'!L276</f>
        <v>0</v>
      </c>
      <c r="F2483" s="138" t="s">
        <v>266</v>
      </c>
      <c r="G2483" s="247">
        <f ca="1">VLOOKUP(C2483,Financiering!$AO$7:$AS$57,5,0)*E2483</f>
        <v>0</v>
      </c>
      <c r="H2483" s="249" t="str">
        <f t="shared" si="38"/>
        <v/>
      </c>
      <c r="I2483" s="136" t="str">
        <f>'Resultaat 9'!$B$2</f>
        <v>Resultaat 9</v>
      </c>
      <c r="J2483" s="138" t="str">
        <f>Deelnemersoverzicht!$C$6</f>
        <v>[wordt door RVO ingevuld]</v>
      </c>
      <c r="K2483" s="259">
        <f>Deelnemersoverzicht!$C$9</f>
        <v>0</v>
      </c>
    </row>
    <row r="2484" spans="1:11" x14ac:dyDescent="0.2">
      <c r="A2484" s="258">
        <f>'Resultaat 9'!B277</f>
        <v>0</v>
      </c>
      <c r="B2484" s="138" t="str">
        <f>IFERROR(VLOOKUP(C2484,Deelnemersoverzicht!$C$16:$G$66,6,0),"")</f>
        <v/>
      </c>
      <c r="C2484" s="138">
        <f>'Resultaat 9'!C277</f>
        <v>0</v>
      </c>
      <c r="D2484" s="247">
        <f>'Resultaat 9'!K277</f>
        <v>0</v>
      </c>
      <c r="E2484" s="248">
        <f>'Resultaat 9'!L277</f>
        <v>0</v>
      </c>
      <c r="F2484" s="138" t="s">
        <v>266</v>
      </c>
      <c r="G2484" s="247">
        <f ca="1">VLOOKUP(C2484,Financiering!$AO$7:$AS$57,5,0)*E2484</f>
        <v>0</v>
      </c>
      <c r="H2484" s="249" t="str">
        <f t="shared" si="38"/>
        <v/>
      </c>
      <c r="I2484" s="136" t="str">
        <f>'Resultaat 9'!$B$2</f>
        <v>Resultaat 9</v>
      </c>
      <c r="J2484" s="138" t="str">
        <f>Deelnemersoverzicht!$C$6</f>
        <v>[wordt door RVO ingevuld]</v>
      </c>
      <c r="K2484" s="259">
        <f>Deelnemersoverzicht!$C$9</f>
        <v>0</v>
      </c>
    </row>
    <row r="2485" spans="1:11" x14ac:dyDescent="0.2">
      <c r="A2485" s="258">
        <f>'Resultaat 9'!B278</f>
        <v>0</v>
      </c>
      <c r="B2485" s="138" t="str">
        <f>IFERROR(VLOOKUP(C2485,Deelnemersoverzicht!$C$16:$G$66,6,0),"")</f>
        <v/>
      </c>
      <c r="C2485" s="138">
        <f>'Resultaat 9'!C278</f>
        <v>0</v>
      </c>
      <c r="D2485" s="247">
        <f>'Resultaat 9'!K278</f>
        <v>0</v>
      </c>
      <c r="E2485" s="248">
        <f>'Resultaat 9'!L278</f>
        <v>0</v>
      </c>
      <c r="F2485" s="138" t="s">
        <v>266</v>
      </c>
      <c r="G2485" s="247">
        <f ca="1">VLOOKUP(C2485,Financiering!$AO$7:$AS$57,5,0)*E2485</f>
        <v>0</v>
      </c>
      <c r="H2485" s="249" t="str">
        <f t="shared" si="38"/>
        <v/>
      </c>
      <c r="I2485" s="136" t="str">
        <f>'Resultaat 9'!$B$2</f>
        <v>Resultaat 9</v>
      </c>
      <c r="J2485" s="138" t="str">
        <f>Deelnemersoverzicht!$C$6</f>
        <v>[wordt door RVO ingevuld]</v>
      </c>
      <c r="K2485" s="259">
        <f>Deelnemersoverzicht!$C$9</f>
        <v>0</v>
      </c>
    </row>
    <row r="2486" spans="1:11" x14ac:dyDescent="0.2">
      <c r="A2486" s="258">
        <f>'Resultaat 9'!B279</f>
        <v>0</v>
      </c>
      <c r="B2486" s="138" t="str">
        <f>IFERROR(VLOOKUP(C2486,Deelnemersoverzicht!$C$16:$G$66,6,0),"")</f>
        <v/>
      </c>
      <c r="C2486" s="138">
        <f>'Resultaat 9'!C279</f>
        <v>0</v>
      </c>
      <c r="D2486" s="247">
        <f>'Resultaat 9'!K279</f>
        <v>0</v>
      </c>
      <c r="E2486" s="248">
        <f>'Resultaat 9'!L279</f>
        <v>0</v>
      </c>
      <c r="F2486" s="138" t="s">
        <v>266</v>
      </c>
      <c r="G2486" s="247">
        <f ca="1">VLOOKUP(C2486,Financiering!$AO$7:$AS$57,5,0)*E2486</f>
        <v>0</v>
      </c>
      <c r="H2486" s="249" t="str">
        <f t="shared" si="38"/>
        <v/>
      </c>
      <c r="I2486" s="136" t="str">
        <f>'Resultaat 9'!$B$2</f>
        <v>Resultaat 9</v>
      </c>
      <c r="J2486" s="138" t="str">
        <f>Deelnemersoverzicht!$C$6</f>
        <v>[wordt door RVO ingevuld]</v>
      </c>
      <c r="K2486" s="259">
        <f>Deelnemersoverzicht!$C$9</f>
        <v>0</v>
      </c>
    </row>
    <row r="2487" spans="1:11" x14ac:dyDescent="0.2">
      <c r="A2487" s="258">
        <f>'Resultaat 9'!B280</f>
        <v>0</v>
      </c>
      <c r="B2487" s="138" t="str">
        <f>IFERROR(VLOOKUP(C2487,Deelnemersoverzicht!$C$16:$G$66,6,0),"")</f>
        <v/>
      </c>
      <c r="C2487" s="138">
        <f>'Resultaat 9'!C280</f>
        <v>0</v>
      </c>
      <c r="D2487" s="247">
        <f>'Resultaat 9'!K280</f>
        <v>0</v>
      </c>
      <c r="E2487" s="248">
        <f>'Resultaat 9'!L280</f>
        <v>0</v>
      </c>
      <c r="F2487" s="138" t="s">
        <v>266</v>
      </c>
      <c r="G2487" s="247">
        <f ca="1">VLOOKUP(C2487,Financiering!$AO$7:$AS$57,5,0)*E2487</f>
        <v>0</v>
      </c>
      <c r="H2487" s="249" t="str">
        <f t="shared" si="38"/>
        <v/>
      </c>
      <c r="I2487" s="136" t="str">
        <f>'Resultaat 9'!$B$2</f>
        <v>Resultaat 9</v>
      </c>
      <c r="J2487" s="138" t="str">
        <f>Deelnemersoverzicht!$C$6</f>
        <v>[wordt door RVO ingevuld]</v>
      </c>
      <c r="K2487" s="259">
        <f>Deelnemersoverzicht!$C$9</f>
        <v>0</v>
      </c>
    </row>
    <row r="2488" spans="1:11" x14ac:dyDescent="0.2">
      <c r="A2488" s="258">
        <f>'Resultaat 9'!B281</f>
        <v>0</v>
      </c>
      <c r="B2488" s="138" t="str">
        <f>IFERROR(VLOOKUP(C2488,Deelnemersoverzicht!$C$16:$G$66,6,0),"")</f>
        <v/>
      </c>
      <c r="C2488" s="138">
        <f>'Resultaat 9'!C281</f>
        <v>0</v>
      </c>
      <c r="D2488" s="247">
        <f>'Resultaat 9'!K281</f>
        <v>0</v>
      </c>
      <c r="E2488" s="248">
        <f>'Resultaat 9'!L281</f>
        <v>0</v>
      </c>
      <c r="F2488" s="138" t="s">
        <v>266</v>
      </c>
      <c r="G2488" s="247">
        <f ca="1">VLOOKUP(C2488,Financiering!$AO$7:$AS$57,5,0)*E2488</f>
        <v>0</v>
      </c>
      <c r="H2488" s="249" t="str">
        <f t="shared" si="38"/>
        <v/>
      </c>
      <c r="I2488" s="136" t="str">
        <f>'Resultaat 9'!$B$2</f>
        <v>Resultaat 9</v>
      </c>
      <c r="J2488" s="138" t="str">
        <f>Deelnemersoverzicht!$C$6</f>
        <v>[wordt door RVO ingevuld]</v>
      </c>
      <c r="K2488" s="259">
        <f>Deelnemersoverzicht!$C$9</f>
        <v>0</v>
      </c>
    </row>
    <row r="2489" spans="1:11" x14ac:dyDescent="0.2">
      <c r="A2489" s="258">
        <f>'Resultaat 9'!B282</f>
        <v>0</v>
      </c>
      <c r="B2489" s="138" t="str">
        <f>IFERROR(VLOOKUP(C2489,Deelnemersoverzicht!$C$16:$G$66,6,0),"")</f>
        <v/>
      </c>
      <c r="C2489" s="138">
        <f>'Resultaat 9'!C282</f>
        <v>0</v>
      </c>
      <c r="D2489" s="247">
        <f>'Resultaat 9'!K282</f>
        <v>0</v>
      </c>
      <c r="E2489" s="248">
        <f>'Resultaat 9'!L282</f>
        <v>0</v>
      </c>
      <c r="F2489" s="138" t="s">
        <v>266</v>
      </c>
      <c r="G2489" s="247">
        <f ca="1">VLOOKUP(C2489,Financiering!$AO$7:$AS$57,5,0)*E2489</f>
        <v>0</v>
      </c>
      <c r="H2489" s="249" t="str">
        <f t="shared" si="38"/>
        <v/>
      </c>
      <c r="I2489" s="136" t="str">
        <f>'Resultaat 9'!$B$2</f>
        <v>Resultaat 9</v>
      </c>
      <c r="J2489" s="138" t="str">
        <f>Deelnemersoverzicht!$C$6</f>
        <v>[wordt door RVO ingevuld]</v>
      </c>
      <c r="K2489" s="259">
        <f>Deelnemersoverzicht!$C$9</f>
        <v>0</v>
      </c>
    </row>
    <row r="2490" spans="1:11" x14ac:dyDescent="0.2">
      <c r="A2490" s="258">
        <f>'Resultaat 9'!B283</f>
        <v>0</v>
      </c>
      <c r="B2490" s="138" t="str">
        <f>IFERROR(VLOOKUP(C2490,Deelnemersoverzicht!$C$16:$G$66,6,0),"")</f>
        <v/>
      </c>
      <c r="C2490" s="138">
        <f>'Resultaat 9'!C283</f>
        <v>0</v>
      </c>
      <c r="D2490" s="247">
        <f>'Resultaat 9'!K283</f>
        <v>0</v>
      </c>
      <c r="E2490" s="248">
        <f>'Resultaat 9'!L283</f>
        <v>0</v>
      </c>
      <c r="F2490" s="138" t="s">
        <v>266</v>
      </c>
      <c r="G2490" s="247">
        <f ca="1">VLOOKUP(C2490,Financiering!$AO$7:$AS$57,5,0)*E2490</f>
        <v>0</v>
      </c>
      <c r="H2490" s="249" t="str">
        <f t="shared" si="38"/>
        <v/>
      </c>
      <c r="I2490" s="136" t="str">
        <f>'Resultaat 9'!$B$2</f>
        <v>Resultaat 9</v>
      </c>
      <c r="J2490" s="138" t="str">
        <f>Deelnemersoverzicht!$C$6</f>
        <v>[wordt door RVO ingevuld]</v>
      </c>
      <c r="K2490" s="259">
        <f>Deelnemersoverzicht!$C$9</f>
        <v>0</v>
      </c>
    </row>
    <row r="2491" spans="1:11" x14ac:dyDescent="0.2">
      <c r="A2491" s="258">
        <f>'Resultaat 9'!B284</f>
        <v>0</v>
      </c>
      <c r="B2491" s="138" t="str">
        <f>IFERROR(VLOOKUP(C2491,Deelnemersoverzicht!$C$16:$G$66,6,0),"")</f>
        <v/>
      </c>
      <c r="C2491" s="138">
        <f>'Resultaat 9'!C284</f>
        <v>0</v>
      </c>
      <c r="D2491" s="247">
        <f>'Resultaat 9'!K284</f>
        <v>0</v>
      </c>
      <c r="E2491" s="248">
        <f>'Resultaat 9'!L284</f>
        <v>0</v>
      </c>
      <c r="F2491" s="138" t="s">
        <v>266</v>
      </c>
      <c r="G2491" s="247">
        <f ca="1">VLOOKUP(C2491,Financiering!$AO$7:$AS$57,5,0)*E2491</f>
        <v>0</v>
      </c>
      <c r="H2491" s="249" t="str">
        <f t="shared" si="38"/>
        <v/>
      </c>
      <c r="I2491" s="136" t="str">
        <f>'Resultaat 9'!$B$2</f>
        <v>Resultaat 9</v>
      </c>
      <c r="J2491" s="138" t="str">
        <f>Deelnemersoverzicht!$C$6</f>
        <v>[wordt door RVO ingevuld]</v>
      </c>
      <c r="K2491" s="259">
        <f>Deelnemersoverzicht!$C$9</f>
        <v>0</v>
      </c>
    </row>
    <row r="2492" spans="1:11" x14ac:dyDescent="0.2">
      <c r="A2492" s="258">
        <f>'Resultaat 9'!B285</f>
        <v>0</v>
      </c>
      <c r="B2492" s="138" t="str">
        <f>IFERROR(VLOOKUP(C2492,Deelnemersoverzicht!$C$16:$G$66,6,0),"")</f>
        <v/>
      </c>
      <c r="C2492" s="138">
        <f>'Resultaat 9'!C285</f>
        <v>0</v>
      </c>
      <c r="D2492" s="247">
        <f>'Resultaat 9'!K285</f>
        <v>0</v>
      </c>
      <c r="E2492" s="248">
        <f>'Resultaat 9'!L285</f>
        <v>0</v>
      </c>
      <c r="F2492" s="138" t="s">
        <v>266</v>
      </c>
      <c r="G2492" s="247">
        <f ca="1">VLOOKUP(C2492,Financiering!$AO$7:$AS$57,5,0)*E2492</f>
        <v>0</v>
      </c>
      <c r="H2492" s="249" t="str">
        <f t="shared" si="38"/>
        <v/>
      </c>
      <c r="I2492" s="136" t="str">
        <f>'Resultaat 9'!$B$2</f>
        <v>Resultaat 9</v>
      </c>
      <c r="J2492" s="138" t="str">
        <f>Deelnemersoverzicht!$C$6</f>
        <v>[wordt door RVO ingevuld]</v>
      </c>
      <c r="K2492" s="259">
        <f>Deelnemersoverzicht!$C$9</f>
        <v>0</v>
      </c>
    </row>
    <row r="2493" spans="1:11" x14ac:dyDescent="0.2">
      <c r="A2493" s="258">
        <f>'Resultaat 9'!B286</f>
        <v>0</v>
      </c>
      <c r="B2493" s="138" t="str">
        <f>IFERROR(VLOOKUP(C2493,Deelnemersoverzicht!$C$16:$G$66,6,0),"")</f>
        <v/>
      </c>
      <c r="C2493" s="138">
        <f>'Resultaat 9'!C286</f>
        <v>0</v>
      </c>
      <c r="D2493" s="247">
        <f>'Resultaat 9'!K286</f>
        <v>0</v>
      </c>
      <c r="E2493" s="248">
        <f>'Resultaat 9'!L286</f>
        <v>0</v>
      </c>
      <c r="F2493" s="138" t="s">
        <v>266</v>
      </c>
      <c r="G2493" s="247">
        <f ca="1">VLOOKUP(C2493,Financiering!$AO$7:$AS$57,5,0)*E2493</f>
        <v>0</v>
      </c>
      <c r="H2493" s="249" t="str">
        <f t="shared" si="38"/>
        <v/>
      </c>
      <c r="I2493" s="136" t="str">
        <f>'Resultaat 9'!$B$2</f>
        <v>Resultaat 9</v>
      </c>
      <c r="J2493" s="138" t="str">
        <f>Deelnemersoverzicht!$C$6</f>
        <v>[wordt door RVO ingevuld]</v>
      </c>
      <c r="K2493" s="259">
        <f>Deelnemersoverzicht!$C$9</f>
        <v>0</v>
      </c>
    </row>
    <row r="2494" spans="1:11" x14ac:dyDescent="0.2">
      <c r="A2494" s="258">
        <f>'Resultaat 9'!B287</f>
        <v>0</v>
      </c>
      <c r="B2494" s="138" t="str">
        <f>IFERROR(VLOOKUP(C2494,Deelnemersoverzicht!$C$16:$G$66,6,0),"")</f>
        <v/>
      </c>
      <c r="C2494" s="138">
        <f>'Resultaat 9'!C287</f>
        <v>0</v>
      </c>
      <c r="D2494" s="247">
        <f>'Resultaat 9'!K287</f>
        <v>0</v>
      </c>
      <c r="E2494" s="248">
        <f>'Resultaat 9'!L287</f>
        <v>0</v>
      </c>
      <c r="F2494" s="138" t="s">
        <v>266</v>
      </c>
      <c r="G2494" s="247">
        <f ca="1">VLOOKUP(C2494,Financiering!$AO$7:$AS$57,5,0)*E2494</f>
        <v>0</v>
      </c>
      <c r="H2494" s="249" t="str">
        <f t="shared" si="38"/>
        <v/>
      </c>
      <c r="I2494" s="136" t="str">
        <f>'Resultaat 9'!$B$2</f>
        <v>Resultaat 9</v>
      </c>
      <c r="J2494" s="138" t="str">
        <f>Deelnemersoverzicht!$C$6</f>
        <v>[wordt door RVO ingevuld]</v>
      </c>
      <c r="K2494" s="259">
        <f>Deelnemersoverzicht!$C$9</f>
        <v>0</v>
      </c>
    </row>
    <row r="2495" spans="1:11" x14ac:dyDescent="0.2">
      <c r="A2495" s="258">
        <f>'Resultaat 9'!B288</f>
        <v>0</v>
      </c>
      <c r="B2495" s="138" t="str">
        <f>IFERROR(VLOOKUP(C2495,Deelnemersoverzicht!$C$16:$G$66,6,0),"")</f>
        <v/>
      </c>
      <c r="C2495" s="138">
        <f>'Resultaat 9'!C288</f>
        <v>0</v>
      </c>
      <c r="D2495" s="247">
        <f>'Resultaat 9'!K288</f>
        <v>0</v>
      </c>
      <c r="E2495" s="248">
        <f>'Resultaat 9'!L288</f>
        <v>0</v>
      </c>
      <c r="F2495" s="138" t="s">
        <v>266</v>
      </c>
      <c r="G2495" s="247">
        <f ca="1">VLOOKUP(C2495,Financiering!$AO$7:$AS$57,5,0)*E2495</f>
        <v>0</v>
      </c>
      <c r="H2495" s="249" t="str">
        <f t="shared" si="38"/>
        <v/>
      </c>
      <c r="I2495" s="136" t="str">
        <f>'Resultaat 9'!$B$2</f>
        <v>Resultaat 9</v>
      </c>
      <c r="J2495" s="138" t="str">
        <f>Deelnemersoverzicht!$C$6</f>
        <v>[wordt door RVO ingevuld]</v>
      </c>
      <c r="K2495" s="259">
        <f>Deelnemersoverzicht!$C$9</f>
        <v>0</v>
      </c>
    </row>
    <row r="2496" spans="1:11" x14ac:dyDescent="0.2">
      <c r="A2496" s="258">
        <f>'Resultaat 9'!B289</f>
        <v>0</v>
      </c>
      <c r="B2496" s="138" t="str">
        <f>IFERROR(VLOOKUP(C2496,Deelnemersoverzicht!$C$16:$G$66,6,0),"")</f>
        <v/>
      </c>
      <c r="C2496" s="138">
        <f>'Resultaat 9'!C289</f>
        <v>0</v>
      </c>
      <c r="D2496" s="247">
        <f>'Resultaat 9'!K289</f>
        <v>0</v>
      </c>
      <c r="E2496" s="248">
        <f>'Resultaat 9'!L289</f>
        <v>0</v>
      </c>
      <c r="F2496" s="138" t="s">
        <v>266</v>
      </c>
      <c r="G2496" s="247">
        <f ca="1">VLOOKUP(C2496,Financiering!$AO$7:$AS$57,5,0)*E2496</f>
        <v>0</v>
      </c>
      <c r="H2496" s="249" t="str">
        <f t="shared" si="38"/>
        <v/>
      </c>
      <c r="I2496" s="136" t="str">
        <f>'Resultaat 9'!$B$2</f>
        <v>Resultaat 9</v>
      </c>
      <c r="J2496" s="138" t="str">
        <f>Deelnemersoverzicht!$C$6</f>
        <v>[wordt door RVO ingevuld]</v>
      </c>
      <c r="K2496" s="259">
        <f>Deelnemersoverzicht!$C$9</f>
        <v>0</v>
      </c>
    </row>
    <row r="2497" spans="1:11" x14ac:dyDescent="0.2">
      <c r="A2497" s="258">
        <f>'Resultaat 9'!B290</f>
        <v>0</v>
      </c>
      <c r="B2497" s="138" t="str">
        <f>IFERROR(VLOOKUP(C2497,Deelnemersoverzicht!$C$16:$G$66,6,0),"")</f>
        <v/>
      </c>
      <c r="C2497" s="138">
        <f>'Resultaat 9'!C290</f>
        <v>0</v>
      </c>
      <c r="D2497" s="247">
        <f>'Resultaat 9'!K290</f>
        <v>0</v>
      </c>
      <c r="E2497" s="248">
        <f>'Resultaat 9'!L290</f>
        <v>0</v>
      </c>
      <c r="F2497" s="138" t="s">
        <v>266</v>
      </c>
      <c r="G2497" s="247">
        <f ca="1">VLOOKUP(C2497,Financiering!$AO$7:$AS$57,5,0)*E2497</f>
        <v>0</v>
      </c>
      <c r="H2497" s="249" t="str">
        <f t="shared" si="38"/>
        <v/>
      </c>
      <c r="I2497" s="136" t="str">
        <f>'Resultaat 9'!$B$2</f>
        <v>Resultaat 9</v>
      </c>
      <c r="J2497" s="138" t="str">
        <f>Deelnemersoverzicht!$C$6</f>
        <v>[wordt door RVO ingevuld]</v>
      </c>
      <c r="K2497" s="259">
        <f>Deelnemersoverzicht!$C$9</f>
        <v>0</v>
      </c>
    </row>
    <row r="2498" spans="1:11" x14ac:dyDescent="0.2">
      <c r="A2498" s="258">
        <f>'Resultaat 9'!B291</f>
        <v>0</v>
      </c>
      <c r="B2498" s="138" t="str">
        <f>IFERROR(VLOOKUP(C2498,Deelnemersoverzicht!$C$16:$G$66,6,0),"")</f>
        <v/>
      </c>
      <c r="C2498" s="138">
        <f>'Resultaat 9'!C291</f>
        <v>0</v>
      </c>
      <c r="D2498" s="247">
        <f>'Resultaat 9'!K291</f>
        <v>0</v>
      </c>
      <c r="E2498" s="248">
        <f>'Resultaat 9'!L291</f>
        <v>0</v>
      </c>
      <c r="F2498" s="138" t="s">
        <v>266</v>
      </c>
      <c r="G2498" s="247">
        <f ca="1">VLOOKUP(C2498,Financiering!$AO$7:$AS$57,5,0)*E2498</f>
        <v>0</v>
      </c>
      <c r="H2498" s="249" t="str">
        <f t="shared" ref="H2498:H2561" si="39">IFERROR((HLOOKUP(D2498,$O$1:$R$52,VLOOKUP(C2498,$M$2:$R$52,2,0)+1,0)*E2498),"")</f>
        <v/>
      </c>
      <c r="I2498" s="136" t="str">
        <f>'Resultaat 9'!$B$2</f>
        <v>Resultaat 9</v>
      </c>
      <c r="J2498" s="138" t="str">
        <f>Deelnemersoverzicht!$C$6</f>
        <v>[wordt door RVO ingevuld]</v>
      </c>
      <c r="K2498" s="259">
        <f>Deelnemersoverzicht!$C$9</f>
        <v>0</v>
      </c>
    </row>
    <row r="2499" spans="1:11" x14ac:dyDescent="0.2">
      <c r="A2499" s="258">
        <f>'Resultaat 9'!B292</f>
        <v>0</v>
      </c>
      <c r="B2499" s="138" t="str">
        <f>IFERROR(VLOOKUP(C2499,Deelnemersoverzicht!$C$16:$G$66,6,0),"")</f>
        <v/>
      </c>
      <c r="C2499" s="138">
        <f>'Resultaat 9'!C292</f>
        <v>0</v>
      </c>
      <c r="D2499" s="247">
        <f>'Resultaat 9'!K292</f>
        <v>0</v>
      </c>
      <c r="E2499" s="248">
        <f>'Resultaat 9'!L292</f>
        <v>0</v>
      </c>
      <c r="F2499" s="138" t="s">
        <v>266</v>
      </c>
      <c r="G2499" s="247">
        <f ca="1">VLOOKUP(C2499,Financiering!$AO$7:$AS$57,5,0)*E2499</f>
        <v>0</v>
      </c>
      <c r="H2499" s="249" t="str">
        <f t="shared" si="39"/>
        <v/>
      </c>
      <c r="I2499" s="136" t="str">
        <f>'Resultaat 9'!$B$2</f>
        <v>Resultaat 9</v>
      </c>
      <c r="J2499" s="138" t="str">
        <f>Deelnemersoverzicht!$C$6</f>
        <v>[wordt door RVO ingevuld]</v>
      </c>
      <c r="K2499" s="259">
        <f>Deelnemersoverzicht!$C$9</f>
        <v>0</v>
      </c>
    </row>
    <row r="2500" spans="1:11" x14ac:dyDescent="0.2">
      <c r="A2500" s="258">
        <f>'Resultaat 9'!B293</f>
        <v>0</v>
      </c>
      <c r="B2500" s="138" t="str">
        <f>IFERROR(VLOOKUP(C2500,Deelnemersoverzicht!$C$16:$G$66,6,0),"")</f>
        <v/>
      </c>
      <c r="C2500" s="138">
        <f>'Resultaat 9'!C293</f>
        <v>0</v>
      </c>
      <c r="D2500" s="247">
        <f>'Resultaat 9'!K293</f>
        <v>0</v>
      </c>
      <c r="E2500" s="248">
        <f>'Resultaat 9'!L293</f>
        <v>0</v>
      </c>
      <c r="F2500" s="138" t="s">
        <v>266</v>
      </c>
      <c r="G2500" s="247">
        <f ca="1">VLOOKUP(C2500,Financiering!$AO$7:$AS$57,5,0)*E2500</f>
        <v>0</v>
      </c>
      <c r="H2500" s="249" t="str">
        <f t="shared" si="39"/>
        <v/>
      </c>
      <c r="I2500" s="136" t="str">
        <f>'Resultaat 9'!$B$2</f>
        <v>Resultaat 9</v>
      </c>
      <c r="J2500" s="138" t="str">
        <f>Deelnemersoverzicht!$C$6</f>
        <v>[wordt door RVO ingevuld]</v>
      </c>
      <c r="K2500" s="259">
        <f>Deelnemersoverzicht!$C$9</f>
        <v>0</v>
      </c>
    </row>
    <row r="2501" spans="1:11" x14ac:dyDescent="0.2">
      <c r="A2501" s="258">
        <f>'Resultaat 9'!B294</f>
        <v>0</v>
      </c>
      <c r="B2501" s="138" t="str">
        <f>IFERROR(VLOOKUP(C2501,Deelnemersoverzicht!$C$16:$G$66,6,0),"")</f>
        <v/>
      </c>
      <c r="C2501" s="138">
        <f>'Resultaat 9'!C294</f>
        <v>0</v>
      </c>
      <c r="D2501" s="247">
        <f>'Resultaat 9'!K294</f>
        <v>0</v>
      </c>
      <c r="E2501" s="248">
        <f>'Resultaat 9'!L294</f>
        <v>0</v>
      </c>
      <c r="F2501" s="138" t="s">
        <v>266</v>
      </c>
      <c r="G2501" s="247">
        <f ca="1">VLOOKUP(C2501,Financiering!$AO$7:$AS$57,5,0)*E2501</f>
        <v>0</v>
      </c>
      <c r="H2501" s="249" t="str">
        <f t="shared" si="39"/>
        <v/>
      </c>
      <c r="I2501" s="136" t="str">
        <f>'Resultaat 9'!$B$2</f>
        <v>Resultaat 9</v>
      </c>
      <c r="J2501" s="138" t="str">
        <f>Deelnemersoverzicht!$C$6</f>
        <v>[wordt door RVO ingevuld]</v>
      </c>
      <c r="K2501" s="259">
        <f>Deelnemersoverzicht!$C$9</f>
        <v>0</v>
      </c>
    </row>
    <row r="2502" spans="1:11" x14ac:dyDescent="0.2">
      <c r="A2502" s="258">
        <f>'Resultaat 9'!B295</f>
        <v>0</v>
      </c>
      <c r="B2502" s="138" t="str">
        <f>IFERROR(VLOOKUP(C2502,Deelnemersoverzicht!$C$16:$G$66,6,0),"")</f>
        <v/>
      </c>
      <c r="C2502" s="138">
        <f>'Resultaat 9'!C295</f>
        <v>0</v>
      </c>
      <c r="D2502" s="247">
        <f>'Resultaat 9'!K295</f>
        <v>0</v>
      </c>
      <c r="E2502" s="248">
        <f>'Resultaat 9'!L295</f>
        <v>0</v>
      </c>
      <c r="F2502" s="138" t="s">
        <v>266</v>
      </c>
      <c r="G2502" s="247">
        <f ca="1">VLOOKUP(C2502,Financiering!$AO$7:$AS$57,5,0)*E2502</f>
        <v>0</v>
      </c>
      <c r="H2502" s="249" t="str">
        <f t="shared" si="39"/>
        <v/>
      </c>
      <c r="I2502" s="136" t="str">
        <f>'Resultaat 9'!$B$2</f>
        <v>Resultaat 9</v>
      </c>
      <c r="J2502" s="138" t="str">
        <f>Deelnemersoverzicht!$C$6</f>
        <v>[wordt door RVO ingevuld]</v>
      </c>
      <c r="K2502" s="259">
        <f>Deelnemersoverzicht!$C$9</f>
        <v>0</v>
      </c>
    </row>
    <row r="2503" spans="1:11" x14ac:dyDescent="0.2">
      <c r="A2503" s="258">
        <f>'Resultaat 9'!B296</f>
        <v>0</v>
      </c>
      <c r="B2503" s="138" t="str">
        <f>IFERROR(VLOOKUP(C2503,Deelnemersoverzicht!$C$16:$G$66,6,0),"")</f>
        <v/>
      </c>
      <c r="C2503" s="138">
        <f>'Resultaat 9'!C296</f>
        <v>0</v>
      </c>
      <c r="D2503" s="247">
        <f>'Resultaat 9'!K296</f>
        <v>0</v>
      </c>
      <c r="E2503" s="248">
        <f>'Resultaat 9'!L296</f>
        <v>0</v>
      </c>
      <c r="F2503" s="138" t="s">
        <v>266</v>
      </c>
      <c r="G2503" s="247">
        <f ca="1">VLOOKUP(C2503,Financiering!$AO$7:$AS$57,5,0)*E2503</f>
        <v>0</v>
      </c>
      <c r="H2503" s="249" t="str">
        <f t="shared" si="39"/>
        <v/>
      </c>
      <c r="I2503" s="136" t="str">
        <f>'Resultaat 9'!$B$2</f>
        <v>Resultaat 9</v>
      </c>
      <c r="J2503" s="138" t="str">
        <f>Deelnemersoverzicht!$C$6</f>
        <v>[wordt door RVO ingevuld]</v>
      </c>
      <c r="K2503" s="259">
        <f>Deelnemersoverzicht!$C$9</f>
        <v>0</v>
      </c>
    </row>
    <row r="2504" spans="1:11" x14ac:dyDescent="0.2">
      <c r="A2504" s="258">
        <f>'Resultaat 9'!B297</f>
        <v>0</v>
      </c>
      <c r="B2504" s="138" t="str">
        <f>IFERROR(VLOOKUP(C2504,Deelnemersoverzicht!$C$16:$G$66,6,0),"")</f>
        <v/>
      </c>
      <c r="C2504" s="138">
        <f>'Resultaat 9'!C297</f>
        <v>0</v>
      </c>
      <c r="D2504" s="247">
        <f>'Resultaat 9'!K297</f>
        <v>0</v>
      </c>
      <c r="E2504" s="248">
        <f>'Resultaat 9'!L297</f>
        <v>0</v>
      </c>
      <c r="F2504" s="138" t="s">
        <v>266</v>
      </c>
      <c r="G2504" s="247">
        <f ca="1">VLOOKUP(C2504,Financiering!$AO$7:$AS$57,5,0)*E2504</f>
        <v>0</v>
      </c>
      <c r="H2504" s="249" t="str">
        <f t="shared" si="39"/>
        <v/>
      </c>
      <c r="I2504" s="136" t="str">
        <f>'Resultaat 9'!$B$2</f>
        <v>Resultaat 9</v>
      </c>
      <c r="J2504" s="138" t="str">
        <f>Deelnemersoverzicht!$C$6</f>
        <v>[wordt door RVO ingevuld]</v>
      </c>
      <c r="K2504" s="259">
        <f>Deelnemersoverzicht!$C$9</f>
        <v>0</v>
      </c>
    </row>
    <row r="2505" spans="1:11" x14ac:dyDescent="0.2">
      <c r="A2505" s="258">
        <f>'Resultaat 9'!B298</f>
        <v>0</v>
      </c>
      <c r="B2505" s="138" t="str">
        <f>IFERROR(VLOOKUP(C2505,Deelnemersoverzicht!$C$16:$G$66,6,0),"")</f>
        <v/>
      </c>
      <c r="C2505" s="138">
        <f>'Resultaat 9'!C298</f>
        <v>0</v>
      </c>
      <c r="D2505" s="247">
        <f>'Resultaat 9'!K298</f>
        <v>0</v>
      </c>
      <c r="E2505" s="248">
        <f>'Resultaat 9'!L298</f>
        <v>0</v>
      </c>
      <c r="F2505" s="138" t="s">
        <v>266</v>
      </c>
      <c r="G2505" s="247">
        <f ca="1">VLOOKUP(C2505,Financiering!$AO$7:$AS$57,5,0)*E2505</f>
        <v>0</v>
      </c>
      <c r="H2505" s="249" t="str">
        <f t="shared" si="39"/>
        <v/>
      </c>
      <c r="I2505" s="136" t="str">
        <f>'Resultaat 9'!$B$2</f>
        <v>Resultaat 9</v>
      </c>
      <c r="J2505" s="138" t="str">
        <f>Deelnemersoverzicht!$C$6</f>
        <v>[wordt door RVO ingevuld]</v>
      </c>
      <c r="K2505" s="259">
        <f>Deelnemersoverzicht!$C$9</f>
        <v>0</v>
      </c>
    </row>
    <row r="2506" spans="1:11" x14ac:dyDescent="0.2">
      <c r="A2506" s="258">
        <f>'Resultaat 9'!B299</f>
        <v>0</v>
      </c>
      <c r="B2506" s="138" t="str">
        <f>IFERROR(VLOOKUP(C2506,Deelnemersoverzicht!$C$16:$G$66,6,0),"")</f>
        <v/>
      </c>
      <c r="C2506" s="138">
        <f>'Resultaat 9'!C299</f>
        <v>0</v>
      </c>
      <c r="D2506" s="247">
        <f>'Resultaat 9'!K299</f>
        <v>0</v>
      </c>
      <c r="E2506" s="248">
        <f>'Resultaat 9'!L299</f>
        <v>0</v>
      </c>
      <c r="F2506" s="138" t="s">
        <v>266</v>
      </c>
      <c r="G2506" s="247">
        <f ca="1">VLOOKUP(C2506,Financiering!$AO$7:$AS$57,5,0)*E2506</f>
        <v>0</v>
      </c>
      <c r="H2506" s="249" t="str">
        <f t="shared" si="39"/>
        <v/>
      </c>
      <c r="I2506" s="136" t="str">
        <f>'Resultaat 9'!$B$2</f>
        <v>Resultaat 9</v>
      </c>
      <c r="J2506" s="138" t="str">
        <f>Deelnemersoverzicht!$C$6</f>
        <v>[wordt door RVO ingevuld]</v>
      </c>
      <c r="K2506" s="259">
        <f>Deelnemersoverzicht!$C$9</f>
        <v>0</v>
      </c>
    </row>
    <row r="2507" spans="1:11" x14ac:dyDescent="0.2">
      <c r="A2507" s="258">
        <f>'Resultaat 9'!B300</f>
        <v>0</v>
      </c>
      <c r="B2507" s="138" t="str">
        <f>IFERROR(VLOOKUP(C2507,Deelnemersoverzicht!$C$16:$G$66,6,0),"")</f>
        <v/>
      </c>
      <c r="C2507" s="138">
        <f>'Resultaat 9'!C300</f>
        <v>0</v>
      </c>
      <c r="D2507" s="247">
        <f>'Resultaat 9'!K300</f>
        <v>0</v>
      </c>
      <c r="E2507" s="248">
        <f>'Resultaat 9'!L300</f>
        <v>0</v>
      </c>
      <c r="F2507" s="138" t="s">
        <v>266</v>
      </c>
      <c r="G2507" s="247">
        <f ca="1">VLOOKUP(C2507,Financiering!$AO$7:$AS$57,5,0)*E2507</f>
        <v>0</v>
      </c>
      <c r="H2507" s="249" t="str">
        <f t="shared" si="39"/>
        <v/>
      </c>
      <c r="I2507" s="136" t="str">
        <f>'Resultaat 9'!$B$2</f>
        <v>Resultaat 9</v>
      </c>
      <c r="J2507" s="138" t="str">
        <f>Deelnemersoverzicht!$C$6</f>
        <v>[wordt door RVO ingevuld]</v>
      </c>
      <c r="K2507" s="259">
        <f>Deelnemersoverzicht!$C$9</f>
        <v>0</v>
      </c>
    </row>
    <row r="2508" spans="1:11" x14ac:dyDescent="0.2">
      <c r="A2508" s="258">
        <f>'Resultaat 9'!B301</f>
        <v>0</v>
      </c>
      <c r="B2508" s="138" t="str">
        <f>IFERROR(VLOOKUP(C2508,Deelnemersoverzicht!$C$16:$G$66,6,0),"")</f>
        <v/>
      </c>
      <c r="C2508" s="138">
        <f>'Resultaat 9'!C301</f>
        <v>0</v>
      </c>
      <c r="D2508" s="247">
        <f>'Resultaat 9'!K301</f>
        <v>0</v>
      </c>
      <c r="E2508" s="248">
        <f>'Resultaat 9'!L301</f>
        <v>0</v>
      </c>
      <c r="F2508" s="138" t="s">
        <v>266</v>
      </c>
      <c r="G2508" s="247">
        <f ca="1">VLOOKUP(C2508,Financiering!$AO$7:$AS$57,5,0)*E2508</f>
        <v>0</v>
      </c>
      <c r="H2508" s="249" t="str">
        <f t="shared" si="39"/>
        <v/>
      </c>
      <c r="I2508" s="136" t="str">
        <f>'Resultaat 9'!$B$2</f>
        <v>Resultaat 9</v>
      </c>
      <c r="J2508" s="138" t="str">
        <f>Deelnemersoverzicht!$C$6</f>
        <v>[wordt door RVO ingevuld]</v>
      </c>
      <c r="K2508" s="259">
        <f>Deelnemersoverzicht!$C$9</f>
        <v>0</v>
      </c>
    </row>
    <row r="2509" spans="1:11" x14ac:dyDescent="0.2">
      <c r="A2509" s="258">
        <f>'Resultaat 9'!B302</f>
        <v>0</v>
      </c>
      <c r="B2509" s="138" t="str">
        <f>IFERROR(VLOOKUP(C2509,Deelnemersoverzicht!$C$16:$G$66,6,0),"")</f>
        <v/>
      </c>
      <c r="C2509" s="138">
        <f>'Resultaat 9'!C302</f>
        <v>0</v>
      </c>
      <c r="D2509" s="247">
        <f>'Resultaat 9'!K302</f>
        <v>0</v>
      </c>
      <c r="E2509" s="248">
        <f>'Resultaat 9'!L302</f>
        <v>0</v>
      </c>
      <c r="F2509" s="138" t="s">
        <v>266</v>
      </c>
      <c r="G2509" s="247">
        <f ca="1">VLOOKUP(C2509,Financiering!$AO$7:$AS$57,5,0)*E2509</f>
        <v>0</v>
      </c>
      <c r="H2509" s="249" t="str">
        <f t="shared" si="39"/>
        <v/>
      </c>
      <c r="I2509" s="136" t="str">
        <f>'Resultaat 9'!$B$2</f>
        <v>Resultaat 9</v>
      </c>
      <c r="J2509" s="138" t="str">
        <f>Deelnemersoverzicht!$C$6</f>
        <v>[wordt door RVO ingevuld]</v>
      </c>
      <c r="K2509" s="259">
        <f>Deelnemersoverzicht!$C$9</f>
        <v>0</v>
      </c>
    </row>
    <row r="2510" spans="1:11" x14ac:dyDescent="0.2">
      <c r="A2510" s="258">
        <f>'Resultaat 9'!B303</f>
        <v>0</v>
      </c>
      <c r="B2510" s="138" t="str">
        <f>IFERROR(VLOOKUP(C2510,Deelnemersoverzicht!$C$16:$G$66,6,0),"")</f>
        <v/>
      </c>
      <c r="C2510" s="138">
        <f>'Resultaat 9'!C303</f>
        <v>0</v>
      </c>
      <c r="D2510" s="247">
        <f>'Resultaat 9'!K303</f>
        <v>0</v>
      </c>
      <c r="E2510" s="248">
        <f>'Resultaat 9'!L303</f>
        <v>0</v>
      </c>
      <c r="F2510" s="138" t="s">
        <v>266</v>
      </c>
      <c r="G2510" s="247">
        <f ca="1">VLOOKUP(C2510,Financiering!$AO$7:$AS$57,5,0)*E2510</f>
        <v>0</v>
      </c>
      <c r="H2510" s="249" t="str">
        <f t="shared" si="39"/>
        <v/>
      </c>
      <c r="I2510" s="136" t="str">
        <f>'Resultaat 9'!$B$2</f>
        <v>Resultaat 9</v>
      </c>
      <c r="J2510" s="138" t="str">
        <f>Deelnemersoverzicht!$C$6</f>
        <v>[wordt door RVO ingevuld]</v>
      </c>
      <c r="K2510" s="259">
        <f>Deelnemersoverzicht!$C$9</f>
        <v>0</v>
      </c>
    </row>
    <row r="2511" spans="1:11" x14ac:dyDescent="0.2">
      <c r="A2511" s="258">
        <f>'Resultaat 9'!B304</f>
        <v>0</v>
      </c>
      <c r="B2511" s="138" t="str">
        <f>IFERROR(VLOOKUP(C2511,Deelnemersoverzicht!$C$16:$G$66,6,0),"")</f>
        <v/>
      </c>
      <c r="C2511" s="138">
        <f>'Resultaat 9'!C304</f>
        <v>0</v>
      </c>
      <c r="D2511" s="247">
        <f>'Resultaat 9'!K304</f>
        <v>0</v>
      </c>
      <c r="E2511" s="248">
        <f>'Resultaat 9'!L304</f>
        <v>0</v>
      </c>
      <c r="F2511" s="138" t="s">
        <v>266</v>
      </c>
      <c r="G2511" s="247">
        <f ca="1">VLOOKUP(C2511,Financiering!$AO$7:$AS$57,5,0)*E2511</f>
        <v>0</v>
      </c>
      <c r="H2511" s="249" t="str">
        <f t="shared" si="39"/>
        <v/>
      </c>
      <c r="I2511" s="136" t="str">
        <f>'Resultaat 9'!$B$2</f>
        <v>Resultaat 9</v>
      </c>
      <c r="J2511" s="138" t="str">
        <f>Deelnemersoverzicht!$C$6</f>
        <v>[wordt door RVO ingevuld]</v>
      </c>
      <c r="K2511" s="259">
        <f>Deelnemersoverzicht!$C$9</f>
        <v>0</v>
      </c>
    </row>
    <row r="2512" spans="1:11" x14ac:dyDescent="0.2">
      <c r="A2512" s="258">
        <f>'Resultaat 9'!B305</f>
        <v>0</v>
      </c>
      <c r="B2512" s="138" t="str">
        <f>IFERROR(VLOOKUP(C2512,Deelnemersoverzicht!$C$16:$G$66,6,0),"")</f>
        <v/>
      </c>
      <c r="C2512" s="138">
        <f>'Resultaat 9'!C305</f>
        <v>0</v>
      </c>
      <c r="D2512" s="247">
        <f>'Resultaat 9'!K305</f>
        <v>0</v>
      </c>
      <c r="E2512" s="248">
        <f>'Resultaat 9'!L305</f>
        <v>0</v>
      </c>
      <c r="F2512" s="138" t="s">
        <v>266</v>
      </c>
      <c r="G2512" s="247">
        <f ca="1">VLOOKUP(C2512,Financiering!$AO$7:$AS$57,5,0)*E2512</f>
        <v>0</v>
      </c>
      <c r="H2512" s="249" t="str">
        <f t="shared" si="39"/>
        <v/>
      </c>
      <c r="I2512" s="136" t="str">
        <f>'Resultaat 9'!$B$2</f>
        <v>Resultaat 9</v>
      </c>
      <c r="J2512" s="138" t="str">
        <f>Deelnemersoverzicht!$C$6</f>
        <v>[wordt door RVO ingevuld]</v>
      </c>
      <c r="K2512" s="259">
        <f>Deelnemersoverzicht!$C$9</f>
        <v>0</v>
      </c>
    </row>
    <row r="2513" spans="1:11" x14ac:dyDescent="0.2">
      <c r="A2513" s="258">
        <f>'Resultaat 9'!B306</f>
        <v>0</v>
      </c>
      <c r="B2513" s="138" t="str">
        <f>IFERROR(VLOOKUP(C2513,Deelnemersoverzicht!$C$16:$G$66,6,0),"")</f>
        <v/>
      </c>
      <c r="C2513" s="138">
        <f>'Resultaat 9'!C306</f>
        <v>0</v>
      </c>
      <c r="D2513" s="247">
        <f>'Resultaat 9'!K306</f>
        <v>0</v>
      </c>
      <c r="E2513" s="248">
        <f>'Resultaat 9'!L306</f>
        <v>0</v>
      </c>
      <c r="F2513" s="138" t="s">
        <v>266</v>
      </c>
      <c r="G2513" s="247">
        <f ca="1">VLOOKUP(C2513,Financiering!$AO$7:$AS$57,5,0)*E2513</f>
        <v>0</v>
      </c>
      <c r="H2513" s="249" t="str">
        <f t="shared" si="39"/>
        <v/>
      </c>
      <c r="I2513" s="136" t="str">
        <f>'Resultaat 9'!$B$2</f>
        <v>Resultaat 9</v>
      </c>
      <c r="J2513" s="138" t="str">
        <f>Deelnemersoverzicht!$C$6</f>
        <v>[wordt door RVO ingevuld]</v>
      </c>
      <c r="K2513" s="259">
        <f>Deelnemersoverzicht!$C$9</f>
        <v>0</v>
      </c>
    </row>
    <row r="2514" spans="1:11" x14ac:dyDescent="0.2">
      <c r="A2514" s="258">
        <f>'Resultaat 9'!B307</f>
        <v>0</v>
      </c>
      <c r="B2514" s="138" t="str">
        <f>IFERROR(VLOOKUP(C2514,Deelnemersoverzicht!$C$16:$G$66,6,0),"")</f>
        <v/>
      </c>
      <c r="C2514" s="138">
        <f>'Resultaat 9'!C307</f>
        <v>0</v>
      </c>
      <c r="D2514" s="247">
        <f>'Resultaat 9'!K307</f>
        <v>0</v>
      </c>
      <c r="E2514" s="248">
        <f>'Resultaat 9'!L307</f>
        <v>0</v>
      </c>
      <c r="F2514" s="138" t="s">
        <v>266</v>
      </c>
      <c r="G2514" s="247">
        <f ca="1">VLOOKUP(C2514,Financiering!$AO$7:$AS$57,5,0)*E2514</f>
        <v>0</v>
      </c>
      <c r="H2514" s="249" t="str">
        <f t="shared" si="39"/>
        <v/>
      </c>
      <c r="I2514" s="136" t="str">
        <f>'Resultaat 9'!$B$2</f>
        <v>Resultaat 9</v>
      </c>
      <c r="J2514" s="138" t="str">
        <f>Deelnemersoverzicht!$C$6</f>
        <v>[wordt door RVO ingevuld]</v>
      </c>
      <c r="K2514" s="259">
        <f>Deelnemersoverzicht!$C$9</f>
        <v>0</v>
      </c>
    </row>
    <row r="2515" spans="1:11" x14ac:dyDescent="0.2">
      <c r="A2515" s="258">
        <f>'Resultaat 9'!B308</f>
        <v>0</v>
      </c>
      <c r="B2515" s="138" t="str">
        <f>IFERROR(VLOOKUP(C2515,Deelnemersoverzicht!$C$16:$G$66,6,0),"")</f>
        <v/>
      </c>
      <c r="C2515" s="138">
        <f>'Resultaat 9'!C308</f>
        <v>0</v>
      </c>
      <c r="D2515" s="247">
        <f>'Resultaat 9'!K308</f>
        <v>0</v>
      </c>
      <c r="E2515" s="248">
        <f>'Resultaat 9'!L308</f>
        <v>0</v>
      </c>
      <c r="F2515" s="138" t="s">
        <v>266</v>
      </c>
      <c r="G2515" s="247">
        <f ca="1">VLOOKUP(C2515,Financiering!$AO$7:$AS$57,5,0)*E2515</f>
        <v>0</v>
      </c>
      <c r="H2515" s="249" t="str">
        <f t="shared" si="39"/>
        <v/>
      </c>
      <c r="I2515" s="136" t="str">
        <f>'Resultaat 9'!$B$2</f>
        <v>Resultaat 9</v>
      </c>
      <c r="J2515" s="138" t="str">
        <f>Deelnemersoverzicht!$C$6</f>
        <v>[wordt door RVO ingevuld]</v>
      </c>
      <c r="K2515" s="259">
        <f>Deelnemersoverzicht!$C$9</f>
        <v>0</v>
      </c>
    </row>
    <row r="2516" spans="1:11" x14ac:dyDescent="0.2">
      <c r="A2516" s="258">
        <f>'Resultaat 9'!B309</f>
        <v>0</v>
      </c>
      <c r="B2516" s="138" t="str">
        <f>IFERROR(VLOOKUP(C2516,Deelnemersoverzicht!$C$16:$G$66,6,0),"")</f>
        <v/>
      </c>
      <c r="C2516" s="138">
        <f>'Resultaat 9'!C309</f>
        <v>0</v>
      </c>
      <c r="D2516" s="247">
        <f>'Resultaat 9'!K309</f>
        <v>0</v>
      </c>
      <c r="E2516" s="248">
        <f>'Resultaat 9'!L309</f>
        <v>0</v>
      </c>
      <c r="F2516" s="138" t="s">
        <v>266</v>
      </c>
      <c r="G2516" s="247">
        <f ca="1">VLOOKUP(C2516,Financiering!$AO$7:$AS$57,5,0)*E2516</f>
        <v>0</v>
      </c>
      <c r="H2516" s="249" t="str">
        <f t="shared" si="39"/>
        <v/>
      </c>
      <c r="I2516" s="136" t="str">
        <f>'Resultaat 9'!$B$2</f>
        <v>Resultaat 9</v>
      </c>
      <c r="J2516" s="138" t="str">
        <f>Deelnemersoverzicht!$C$6</f>
        <v>[wordt door RVO ingevuld]</v>
      </c>
      <c r="K2516" s="259">
        <f>Deelnemersoverzicht!$C$9</f>
        <v>0</v>
      </c>
    </row>
    <row r="2517" spans="1:11" x14ac:dyDescent="0.2">
      <c r="A2517" s="258">
        <f>'Resultaat 9'!B310</f>
        <v>0</v>
      </c>
      <c r="B2517" s="138" t="str">
        <f>IFERROR(VLOOKUP(C2517,Deelnemersoverzicht!$C$16:$G$66,6,0),"")</f>
        <v/>
      </c>
      <c r="C2517" s="138">
        <f>'Resultaat 9'!C310</f>
        <v>0</v>
      </c>
      <c r="D2517" s="247">
        <f>'Resultaat 9'!K310</f>
        <v>0</v>
      </c>
      <c r="E2517" s="248">
        <f>'Resultaat 9'!L310</f>
        <v>0</v>
      </c>
      <c r="F2517" s="138" t="s">
        <v>266</v>
      </c>
      <c r="G2517" s="247">
        <f ca="1">VLOOKUP(C2517,Financiering!$AO$7:$AS$57,5,0)*E2517</f>
        <v>0</v>
      </c>
      <c r="H2517" s="249" t="str">
        <f t="shared" si="39"/>
        <v/>
      </c>
      <c r="I2517" s="136" t="str">
        <f>'Resultaat 9'!$B$2</f>
        <v>Resultaat 9</v>
      </c>
      <c r="J2517" s="138" t="str">
        <f>Deelnemersoverzicht!$C$6</f>
        <v>[wordt door RVO ingevuld]</v>
      </c>
      <c r="K2517" s="259">
        <f>Deelnemersoverzicht!$C$9</f>
        <v>0</v>
      </c>
    </row>
    <row r="2518" spans="1:11" x14ac:dyDescent="0.2">
      <c r="A2518" s="258">
        <f>'Resultaat 9'!B311</f>
        <v>0</v>
      </c>
      <c r="B2518" s="138" t="str">
        <f>IFERROR(VLOOKUP(C2518,Deelnemersoverzicht!$C$16:$G$66,6,0),"")</f>
        <v/>
      </c>
      <c r="C2518" s="138">
        <f>'Resultaat 9'!C311</f>
        <v>0</v>
      </c>
      <c r="D2518" s="247">
        <f>'Resultaat 9'!K311</f>
        <v>0</v>
      </c>
      <c r="E2518" s="248">
        <f>'Resultaat 9'!L311</f>
        <v>0</v>
      </c>
      <c r="F2518" s="138" t="s">
        <v>266</v>
      </c>
      <c r="G2518" s="247">
        <f ca="1">VLOOKUP(C2518,Financiering!$AO$7:$AS$57,5,0)*E2518</f>
        <v>0</v>
      </c>
      <c r="H2518" s="249" t="str">
        <f t="shared" si="39"/>
        <v/>
      </c>
      <c r="I2518" s="136" t="str">
        <f>'Resultaat 9'!$B$2</f>
        <v>Resultaat 9</v>
      </c>
      <c r="J2518" s="138" t="str">
        <f>Deelnemersoverzicht!$C$6</f>
        <v>[wordt door RVO ingevuld]</v>
      </c>
      <c r="K2518" s="259">
        <f>Deelnemersoverzicht!$C$9</f>
        <v>0</v>
      </c>
    </row>
    <row r="2519" spans="1:11" x14ac:dyDescent="0.2">
      <c r="A2519" s="258">
        <f>'Resultaat 9'!B312</f>
        <v>0</v>
      </c>
      <c r="B2519" s="138" t="str">
        <f>IFERROR(VLOOKUP(C2519,Deelnemersoverzicht!$C$16:$G$66,6,0),"")</f>
        <v/>
      </c>
      <c r="C2519" s="138">
        <f>'Resultaat 9'!C312</f>
        <v>0</v>
      </c>
      <c r="D2519" s="247">
        <f>'Resultaat 9'!K312</f>
        <v>0</v>
      </c>
      <c r="E2519" s="248">
        <f>'Resultaat 9'!L312</f>
        <v>0</v>
      </c>
      <c r="F2519" s="138" t="s">
        <v>266</v>
      </c>
      <c r="G2519" s="247">
        <f ca="1">VLOOKUP(C2519,Financiering!$AO$7:$AS$57,5,0)*E2519</f>
        <v>0</v>
      </c>
      <c r="H2519" s="249" t="str">
        <f t="shared" si="39"/>
        <v/>
      </c>
      <c r="I2519" s="136" t="str">
        <f>'Resultaat 9'!$B$2</f>
        <v>Resultaat 9</v>
      </c>
      <c r="J2519" s="138" t="str">
        <f>Deelnemersoverzicht!$C$6</f>
        <v>[wordt door RVO ingevuld]</v>
      </c>
      <c r="K2519" s="259">
        <f>Deelnemersoverzicht!$C$9</f>
        <v>0</v>
      </c>
    </row>
    <row r="2520" spans="1:11" x14ac:dyDescent="0.2">
      <c r="A2520" s="258">
        <f>'Resultaat 9'!B313</f>
        <v>0</v>
      </c>
      <c r="B2520" s="138" t="str">
        <f>IFERROR(VLOOKUP(C2520,Deelnemersoverzicht!$C$16:$G$66,6,0),"")</f>
        <v/>
      </c>
      <c r="C2520" s="138">
        <f>'Resultaat 9'!C313</f>
        <v>0</v>
      </c>
      <c r="D2520" s="247">
        <f>'Resultaat 9'!K313</f>
        <v>0</v>
      </c>
      <c r="E2520" s="248">
        <f>'Resultaat 9'!L313</f>
        <v>0</v>
      </c>
      <c r="F2520" s="138" t="s">
        <v>266</v>
      </c>
      <c r="G2520" s="247">
        <f ca="1">VLOOKUP(C2520,Financiering!$AO$7:$AS$57,5,0)*E2520</f>
        <v>0</v>
      </c>
      <c r="H2520" s="249" t="str">
        <f t="shared" si="39"/>
        <v/>
      </c>
      <c r="I2520" s="136" t="str">
        <f>'Resultaat 9'!$B$2</f>
        <v>Resultaat 9</v>
      </c>
      <c r="J2520" s="138" t="str">
        <f>Deelnemersoverzicht!$C$6</f>
        <v>[wordt door RVO ingevuld]</v>
      </c>
      <c r="K2520" s="259">
        <f>Deelnemersoverzicht!$C$9</f>
        <v>0</v>
      </c>
    </row>
    <row r="2521" spans="1:11" x14ac:dyDescent="0.2">
      <c r="A2521" s="258">
        <f>'Resultaat 9'!B314</f>
        <v>0</v>
      </c>
      <c r="B2521" s="138" t="str">
        <f>IFERROR(VLOOKUP(C2521,Deelnemersoverzicht!$C$16:$G$66,6,0),"")</f>
        <v/>
      </c>
      <c r="C2521" s="138">
        <f>'Resultaat 9'!C314</f>
        <v>0</v>
      </c>
      <c r="D2521" s="247">
        <f>'Resultaat 9'!K314</f>
        <v>0</v>
      </c>
      <c r="E2521" s="248">
        <f>'Resultaat 9'!L314</f>
        <v>0</v>
      </c>
      <c r="F2521" s="138" t="s">
        <v>266</v>
      </c>
      <c r="G2521" s="247">
        <f ca="1">VLOOKUP(C2521,Financiering!$AO$7:$AS$57,5,0)*E2521</f>
        <v>0</v>
      </c>
      <c r="H2521" s="249" t="str">
        <f t="shared" si="39"/>
        <v/>
      </c>
      <c r="I2521" s="136" t="str">
        <f>'Resultaat 9'!$B$2</f>
        <v>Resultaat 9</v>
      </c>
      <c r="J2521" s="138" t="str">
        <f>Deelnemersoverzicht!$C$6</f>
        <v>[wordt door RVO ingevuld]</v>
      </c>
      <c r="K2521" s="259">
        <f>Deelnemersoverzicht!$C$9</f>
        <v>0</v>
      </c>
    </row>
    <row r="2522" spans="1:11" x14ac:dyDescent="0.2">
      <c r="A2522" s="258">
        <f>'Resultaat 10'!B15</f>
        <v>0</v>
      </c>
      <c r="B2522" s="138" t="str">
        <f>IFERROR(VLOOKUP(C2522,Deelnemersoverzicht!$C$16:$G$66,6,0),"")</f>
        <v/>
      </c>
      <c r="C2522" s="138">
        <f>'Resultaat 10'!C15</f>
        <v>0</v>
      </c>
      <c r="D2522" s="247">
        <f>'Resultaat 10'!K15</f>
        <v>0</v>
      </c>
      <c r="E2522" s="248">
        <f>'Resultaat 10'!L15</f>
        <v>0</v>
      </c>
      <c r="F2522" s="138" t="s">
        <v>0</v>
      </c>
      <c r="G2522" s="247">
        <f ca="1">VLOOKUP(C2522,Financiering!$AO$7:$AS$57,5,0)*E2522</f>
        <v>0</v>
      </c>
      <c r="H2522" s="249" t="str">
        <f t="shared" si="39"/>
        <v/>
      </c>
      <c r="I2522" s="136" t="str">
        <f>'Resultaat 10'!$B$2</f>
        <v>Resultaat 10</v>
      </c>
      <c r="J2522" s="138" t="str">
        <f>Deelnemersoverzicht!$C$6</f>
        <v>[wordt door RVO ingevuld]</v>
      </c>
      <c r="K2522" s="259">
        <f>Deelnemersoverzicht!$C$9</f>
        <v>0</v>
      </c>
    </row>
    <row r="2523" spans="1:11" x14ac:dyDescent="0.2">
      <c r="A2523" s="258">
        <f>'Resultaat 10'!B16</f>
        <v>0</v>
      </c>
      <c r="B2523" s="138" t="str">
        <f>IFERROR(VLOOKUP(C2523,Deelnemersoverzicht!$C$16:$G$66,6,0),"")</f>
        <v/>
      </c>
      <c r="C2523" s="138">
        <f>'Resultaat 10'!C16</f>
        <v>0</v>
      </c>
      <c r="D2523" s="247">
        <f>'Resultaat 10'!K16</f>
        <v>0</v>
      </c>
      <c r="E2523" s="248">
        <f>'Resultaat 10'!L16</f>
        <v>0</v>
      </c>
      <c r="F2523" s="138" t="s">
        <v>0</v>
      </c>
      <c r="G2523" s="247">
        <f ca="1">VLOOKUP(C2523,Financiering!$AO$7:$AS$57,5,0)*E2523</f>
        <v>0</v>
      </c>
      <c r="H2523" s="249" t="str">
        <f t="shared" si="39"/>
        <v/>
      </c>
      <c r="I2523" s="136" t="str">
        <f>'Resultaat 10'!$B$2</f>
        <v>Resultaat 10</v>
      </c>
      <c r="J2523" s="138" t="str">
        <f>Deelnemersoverzicht!$C$6</f>
        <v>[wordt door RVO ingevuld]</v>
      </c>
      <c r="K2523" s="259">
        <f>Deelnemersoverzicht!$C$9</f>
        <v>0</v>
      </c>
    </row>
    <row r="2524" spans="1:11" x14ac:dyDescent="0.2">
      <c r="A2524" s="258">
        <f>'Resultaat 10'!B17</f>
        <v>0</v>
      </c>
      <c r="B2524" s="138" t="str">
        <f>IFERROR(VLOOKUP(C2524,Deelnemersoverzicht!$C$16:$G$66,6,0),"")</f>
        <v/>
      </c>
      <c r="C2524" s="138">
        <f>'Resultaat 10'!C17</f>
        <v>0</v>
      </c>
      <c r="D2524" s="247">
        <f>'Resultaat 10'!K17</f>
        <v>0</v>
      </c>
      <c r="E2524" s="248">
        <f>'Resultaat 10'!L17</f>
        <v>0</v>
      </c>
      <c r="F2524" s="138" t="s">
        <v>0</v>
      </c>
      <c r="G2524" s="247">
        <f ca="1">VLOOKUP(C2524,Financiering!$AO$7:$AS$57,5,0)*E2524</f>
        <v>0</v>
      </c>
      <c r="H2524" s="249" t="str">
        <f t="shared" si="39"/>
        <v/>
      </c>
      <c r="I2524" s="136" t="str">
        <f>'Resultaat 10'!$B$2</f>
        <v>Resultaat 10</v>
      </c>
      <c r="J2524" s="138" t="str">
        <f>Deelnemersoverzicht!$C$6</f>
        <v>[wordt door RVO ingevuld]</v>
      </c>
      <c r="K2524" s="259">
        <f>Deelnemersoverzicht!$C$9</f>
        <v>0</v>
      </c>
    </row>
    <row r="2525" spans="1:11" x14ac:dyDescent="0.2">
      <c r="A2525" s="258">
        <f>'Resultaat 10'!B18</f>
        <v>0</v>
      </c>
      <c r="B2525" s="138" t="str">
        <f>IFERROR(VLOOKUP(C2525,Deelnemersoverzicht!$C$16:$G$66,6,0),"")</f>
        <v/>
      </c>
      <c r="C2525" s="138">
        <f>'Resultaat 10'!C18</f>
        <v>0</v>
      </c>
      <c r="D2525" s="247">
        <f>'Resultaat 10'!K18</f>
        <v>0</v>
      </c>
      <c r="E2525" s="248">
        <f>'Resultaat 10'!L18</f>
        <v>0</v>
      </c>
      <c r="F2525" s="138" t="s">
        <v>0</v>
      </c>
      <c r="G2525" s="247">
        <f ca="1">VLOOKUP(C2525,Financiering!$AO$7:$AS$57,5,0)*E2525</f>
        <v>0</v>
      </c>
      <c r="H2525" s="249" t="str">
        <f t="shared" si="39"/>
        <v/>
      </c>
      <c r="I2525" s="136" t="str">
        <f>'Resultaat 10'!$B$2</f>
        <v>Resultaat 10</v>
      </c>
      <c r="J2525" s="138" t="str">
        <f>Deelnemersoverzicht!$C$6</f>
        <v>[wordt door RVO ingevuld]</v>
      </c>
      <c r="K2525" s="259">
        <f>Deelnemersoverzicht!$C$9</f>
        <v>0</v>
      </c>
    </row>
    <row r="2526" spans="1:11" x14ac:dyDescent="0.2">
      <c r="A2526" s="258">
        <f>'Resultaat 10'!B19</f>
        <v>0</v>
      </c>
      <c r="B2526" s="138" t="str">
        <f>IFERROR(VLOOKUP(C2526,Deelnemersoverzicht!$C$16:$G$66,6,0),"")</f>
        <v/>
      </c>
      <c r="C2526" s="138">
        <f>'Resultaat 10'!C19</f>
        <v>0</v>
      </c>
      <c r="D2526" s="247">
        <f>'Resultaat 10'!K19</f>
        <v>0</v>
      </c>
      <c r="E2526" s="248">
        <f>'Resultaat 10'!L19</f>
        <v>0</v>
      </c>
      <c r="F2526" s="138" t="s">
        <v>0</v>
      </c>
      <c r="G2526" s="247">
        <f ca="1">VLOOKUP(C2526,Financiering!$AO$7:$AS$57,5,0)*E2526</f>
        <v>0</v>
      </c>
      <c r="H2526" s="249" t="str">
        <f t="shared" si="39"/>
        <v/>
      </c>
      <c r="I2526" s="136" t="str">
        <f>'Resultaat 10'!$B$2</f>
        <v>Resultaat 10</v>
      </c>
      <c r="J2526" s="138" t="str">
        <f>Deelnemersoverzicht!$C$6</f>
        <v>[wordt door RVO ingevuld]</v>
      </c>
      <c r="K2526" s="259">
        <f>Deelnemersoverzicht!$C$9</f>
        <v>0</v>
      </c>
    </row>
    <row r="2527" spans="1:11" x14ac:dyDescent="0.2">
      <c r="A2527" s="258">
        <f>'Resultaat 10'!B20</f>
        <v>0</v>
      </c>
      <c r="B2527" s="138" t="str">
        <f>IFERROR(VLOOKUP(C2527,Deelnemersoverzicht!$C$16:$G$66,6,0),"")</f>
        <v/>
      </c>
      <c r="C2527" s="138">
        <f>'Resultaat 10'!C20</f>
        <v>0</v>
      </c>
      <c r="D2527" s="247">
        <f>'Resultaat 10'!K20</f>
        <v>0</v>
      </c>
      <c r="E2527" s="248">
        <f>'Resultaat 10'!L20</f>
        <v>0</v>
      </c>
      <c r="F2527" s="138" t="s">
        <v>0</v>
      </c>
      <c r="G2527" s="247">
        <f ca="1">VLOOKUP(C2527,Financiering!$AO$7:$AS$57,5,0)*E2527</f>
        <v>0</v>
      </c>
      <c r="H2527" s="249" t="str">
        <f t="shared" si="39"/>
        <v/>
      </c>
      <c r="I2527" s="136" t="str">
        <f>'Resultaat 10'!$B$2</f>
        <v>Resultaat 10</v>
      </c>
      <c r="J2527" s="138" t="str">
        <f>Deelnemersoverzicht!$C$6</f>
        <v>[wordt door RVO ingevuld]</v>
      </c>
      <c r="K2527" s="259">
        <f>Deelnemersoverzicht!$C$9</f>
        <v>0</v>
      </c>
    </row>
    <row r="2528" spans="1:11" x14ac:dyDescent="0.2">
      <c r="A2528" s="258">
        <f>'Resultaat 10'!B21</f>
        <v>0</v>
      </c>
      <c r="B2528" s="138" t="str">
        <f>IFERROR(VLOOKUP(C2528,Deelnemersoverzicht!$C$16:$G$66,6,0),"")</f>
        <v/>
      </c>
      <c r="C2528" s="138">
        <f>'Resultaat 10'!C21</f>
        <v>0</v>
      </c>
      <c r="D2528" s="247">
        <f>'Resultaat 10'!K21</f>
        <v>0</v>
      </c>
      <c r="E2528" s="248">
        <f>'Resultaat 10'!L21</f>
        <v>0</v>
      </c>
      <c r="F2528" s="138" t="s">
        <v>0</v>
      </c>
      <c r="G2528" s="247">
        <f ca="1">VLOOKUP(C2528,Financiering!$AO$7:$AS$57,5,0)*E2528</f>
        <v>0</v>
      </c>
      <c r="H2528" s="249" t="str">
        <f t="shared" si="39"/>
        <v/>
      </c>
      <c r="I2528" s="136" t="str">
        <f>'Resultaat 10'!$B$2</f>
        <v>Resultaat 10</v>
      </c>
      <c r="J2528" s="138" t="str">
        <f>Deelnemersoverzicht!$C$6</f>
        <v>[wordt door RVO ingevuld]</v>
      </c>
      <c r="K2528" s="259">
        <f>Deelnemersoverzicht!$C$9</f>
        <v>0</v>
      </c>
    </row>
    <row r="2529" spans="1:11" x14ac:dyDescent="0.2">
      <c r="A2529" s="258">
        <f>'Resultaat 10'!B22</f>
        <v>0</v>
      </c>
      <c r="B2529" s="138" t="str">
        <f>IFERROR(VLOOKUP(C2529,Deelnemersoverzicht!$C$16:$G$66,6,0),"")</f>
        <v/>
      </c>
      <c r="C2529" s="138">
        <f>'Resultaat 10'!C22</f>
        <v>0</v>
      </c>
      <c r="D2529" s="247">
        <f>'Resultaat 10'!K22</f>
        <v>0</v>
      </c>
      <c r="E2529" s="248">
        <f>'Resultaat 10'!L22</f>
        <v>0</v>
      </c>
      <c r="F2529" s="138" t="s">
        <v>0</v>
      </c>
      <c r="G2529" s="247">
        <f ca="1">VLOOKUP(C2529,Financiering!$AO$7:$AS$57,5,0)*E2529</f>
        <v>0</v>
      </c>
      <c r="H2529" s="249" t="str">
        <f t="shared" si="39"/>
        <v/>
      </c>
      <c r="I2529" s="136" t="str">
        <f>'Resultaat 10'!$B$2</f>
        <v>Resultaat 10</v>
      </c>
      <c r="J2529" s="138" t="str">
        <f>Deelnemersoverzicht!$C$6</f>
        <v>[wordt door RVO ingevuld]</v>
      </c>
      <c r="K2529" s="259">
        <f>Deelnemersoverzicht!$C$9</f>
        <v>0</v>
      </c>
    </row>
    <row r="2530" spans="1:11" x14ac:dyDescent="0.2">
      <c r="A2530" s="258">
        <f>'Resultaat 10'!B23</f>
        <v>0</v>
      </c>
      <c r="B2530" s="138" t="str">
        <f>IFERROR(VLOOKUP(C2530,Deelnemersoverzicht!$C$16:$G$66,6,0),"")</f>
        <v/>
      </c>
      <c r="C2530" s="138">
        <f>'Resultaat 10'!C23</f>
        <v>0</v>
      </c>
      <c r="D2530" s="247">
        <f>'Resultaat 10'!K23</f>
        <v>0</v>
      </c>
      <c r="E2530" s="248">
        <f>'Resultaat 10'!L23</f>
        <v>0</v>
      </c>
      <c r="F2530" s="138" t="s">
        <v>0</v>
      </c>
      <c r="G2530" s="247">
        <f ca="1">VLOOKUP(C2530,Financiering!$AO$7:$AS$57,5,0)*E2530</f>
        <v>0</v>
      </c>
      <c r="H2530" s="249" t="str">
        <f t="shared" si="39"/>
        <v/>
      </c>
      <c r="I2530" s="136" t="str">
        <f>'Resultaat 10'!$B$2</f>
        <v>Resultaat 10</v>
      </c>
      <c r="J2530" s="138" t="str">
        <f>Deelnemersoverzicht!$C$6</f>
        <v>[wordt door RVO ingevuld]</v>
      </c>
      <c r="K2530" s="259">
        <f>Deelnemersoverzicht!$C$9</f>
        <v>0</v>
      </c>
    </row>
    <row r="2531" spans="1:11" x14ac:dyDescent="0.2">
      <c r="A2531" s="258">
        <f>'Resultaat 10'!B24</f>
        <v>0</v>
      </c>
      <c r="B2531" s="138" t="str">
        <f>IFERROR(VLOOKUP(C2531,Deelnemersoverzicht!$C$16:$G$66,6,0),"")</f>
        <v/>
      </c>
      <c r="C2531" s="138">
        <f>'Resultaat 10'!C24</f>
        <v>0</v>
      </c>
      <c r="D2531" s="247">
        <f>'Resultaat 10'!K24</f>
        <v>0</v>
      </c>
      <c r="E2531" s="248">
        <f>'Resultaat 10'!L24</f>
        <v>0</v>
      </c>
      <c r="F2531" s="138" t="s">
        <v>0</v>
      </c>
      <c r="G2531" s="247">
        <f ca="1">VLOOKUP(C2531,Financiering!$AO$7:$AS$57,5,0)*E2531</f>
        <v>0</v>
      </c>
      <c r="H2531" s="249" t="str">
        <f t="shared" si="39"/>
        <v/>
      </c>
      <c r="I2531" s="136" t="str">
        <f>'Resultaat 10'!$B$2</f>
        <v>Resultaat 10</v>
      </c>
      <c r="J2531" s="138" t="str">
        <f>Deelnemersoverzicht!$C$6</f>
        <v>[wordt door RVO ingevuld]</v>
      </c>
      <c r="K2531" s="259">
        <f>Deelnemersoverzicht!$C$9</f>
        <v>0</v>
      </c>
    </row>
    <row r="2532" spans="1:11" x14ac:dyDescent="0.2">
      <c r="A2532" s="258">
        <f>'Resultaat 10'!B25</f>
        <v>0</v>
      </c>
      <c r="B2532" s="138" t="str">
        <f>IFERROR(VLOOKUP(C2532,Deelnemersoverzicht!$C$16:$G$66,6,0),"")</f>
        <v/>
      </c>
      <c r="C2532" s="138">
        <f>'Resultaat 10'!C25</f>
        <v>0</v>
      </c>
      <c r="D2532" s="247">
        <f>'Resultaat 10'!K25</f>
        <v>0</v>
      </c>
      <c r="E2532" s="248">
        <f>'Resultaat 10'!L25</f>
        <v>0</v>
      </c>
      <c r="F2532" s="138" t="s">
        <v>0</v>
      </c>
      <c r="G2532" s="247">
        <f ca="1">VLOOKUP(C2532,Financiering!$AO$7:$AS$57,5,0)*E2532</f>
        <v>0</v>
      </c>
      <c r="H2532" s="249" t="str">
        <f t="shared" si="39"/>
        <v/>
      </c>
      <c r="I2532" s="136" t="str">
        <f>'Resultaat 10'!$B$2</f>
        <v>Resultaat 10</v>
      </c>
      <c r="J2532" s="138" t="str">
        <f>Deelnemersoverzicht!$C$6</f>
        <v>[wordt door RVO ingevuld]</v>
      </c>
      <c r="K2532" s="259">
        <f>Deelnemersoverzicht!$C$9</f>
        <v>0</v>
      </c>
    </row>
    <row r="2533" spans="1:11" x14ac:dyDescent="0.2">
      <c r="A2533" s="258">
        <f>'Resultaat 10'!B26</f>
        <v>0</v>
      </c>
      <c r="B2533" s="138" t="str">
        <f>IFERROR(VLOOKUP(C2533,Deelnemersoverzicht!$C$16:$G$66,6,0),"")</f>
        <v/>
      </c>
      <c r="C2533" s="138">
        <f>'Resultaat 10'!C26</f>
        <v>0</v>
      </c>
      <c r="D2533" s="247">
        <f>'Resultaat 10'!K26</f>
        <v>0</v>
      </c>
      <c r="E2533" s="248">
        <f>'Resultaat 10'!L26</f>
        <v>0</v>
      </c>
      <c r="F2533" s="138" t="s">
        <v>0</v>
      </c>
      <c r="G2533" s="247">
        <f ca="1">VLOOKUP(C2533,Financiering!$AO$7:$AS$57,5,0)*E2533</f>
        <v>0</v>
      </c>
      <c r="H2533" s="249" t="str">
        <f t="shared" si="39"/>
        <v/>
      </c>
      <c r="I2533" s="136" t="str">
        <f>'Resultaat 10'!$B$2</f>
        <v>Resultaat 10</v>
      </c>
      <c r="J2533" s="138" t="str">
        <f>Deelnemersoverzicht!$C$6</f>
        <v>[wordt door RVO ingevuld]</v>
      </c>
      <c r="K2533" s="259">
        <f>Deelnemersoverzicht!$C$9</f>
        <v>0</v>
      </c>
    </row>
    <row r="2534" spans="1:11" x14ac:dyDescent="0.2">
      <c r="A2534" s="258">
        <f>'Resultaat 10'!B27</f>
        <v>0</v>
      </c>
      <c r="B2534" s="138" t="str">
        <f>IFERROR(VLOOKUP(C2534,Deelnemersoverzicht!$C$16:$G$66,6,0),"")</f>
        <v/>
      </c>
      <c r="C2534" s="138">
        <f>'Resultaat 10'!C27</f>
        <v>0</v>
      </c>
      <c r="D2534" s="247">
        <f>'Resultaat 10'!K27</f>
        <v>0</v>
      </c>
      <c r="E2534" s="248">
        <f>'Resultaat 10'!L27</f>
        <v>0</v>
      </c>
      <c r="F2534" s="138" t="s">
        <v>0</v>
      </c>
      <c r="G2534" s="247">
        <f ca="1">VLOOKUP(C2534,Financiering!$AO$7:$AS$57,5,0)*E2534</f>
        <v>0</v>
      </c>
      <c r="H2534" s="249" t="str">
        <f t="shared" si="39"/>
        <v/>
      </c>
      <c r="I2534" s="136" t="str">
        <f>'Resultaat 10'!$B$2</f>
        <v>Resultaat 10</v>
      </c>
      <c r="J2534" s="138" t="str">
        <f>Deelnemersoverzicht!$C$6</f>
        <v>[wordt door RVO ingevuld]</v>
      </c>
      <c r="K2534" s="259">
        <f>Deelnemersoverzicht!$C$9</f>
        <v>0</v>
      </c>
    </row>
    <row r="2535" spans="1:11" x14ac:dyDescent="0.2">
      <c r="A2535" s="258">
        <f>'Resultaat 10'!B28</f>
        <v>0</v>
      </c>
      <c r="B2535" s="138" t="str">
        <f>IFERROR(VLOOKUP(C2535,Deelnemersoverzicht!$C$16:$G$66,6,0),"")</f>
        <v/>
      </c>
      <c r="C2535" s="138">
        <f>'Resultaat 10'!C28</f>
        <v>0</v>
      </c>
      <c r="D2535" s="247">
        <f>'Resultaat 10'!K28</f>
        <v>0</v>
      </c>
      <c r="E2535" s="248">
        <f>'Resultaat 10'!L28</f>
        <v>0</v>
      </c>
      <c r="F2535" s="138" t="s">
        <v>0</v>
      </c>
      <c r="G2535" s="247">
        <f ca="1">VLOOKUP(C2535,Financiering!$AO$7:$AS$57,5,0)*E2535</f>
        <v>0</v>
      </c>
      <c r="H2535" s="249" t="str">
        <f t="shared" si="39"/>
        <v/>
      </c>
      <c r="I2535" s="136" t="str">
        <f>'Resultaat 10'!$B$2</f>
        <v>Resultaat 10</v>
      </c>
      <c r="J2535" s="138" t="str">
        <f>Deelnemersoverzicht!$C$6</f>
        <v>[wordt door RVO ingevuld]</v>
      </c>
      <c r="K2535" s="259">
        <f>Deelnemersoverzicht!$C$9</f>
        <v>0</v>
      </c>
    </row>
    <row r="2536" spans="1:11" x14ac:dyDescent="0.2">
      <c r="A2536" s="258">
        <f>'Resultaat 10'!B29</f>
        <v>0</v>
      </c>
      <c r="B2536" s="138" t="str">
        <f>IFERROR(VLOOKUP(C2536,Deelnemersoverzicht!$C$16:$G$66,6,0),"")</f>
        <v/>
      </c>
      <c r="C2536" s="138">
        <f>'Resultaat 10'!C29</f>
        <v>0</v>
      </c>
      <c r="D2536" s="247">
        <f>'Resultaat 10'!K29</f>
        <v>0</v>
      </c>
      <c r="E2536" s="248">
        <f>'Resultaat 10'!L29</f>
        <v>0</v>
      </c>
      <c r="F2536" s="138" t="s">
        <v>0</v>
      </c>
      <c r="G2536" s="247">
        <f ca="1">VLOOKUP(C2536,Financiering!$AO$7:$AS$57,5,0)*E2536</f>
        <v>0</v>
      </c>
      <c r="H2536" s="249" t="str">
        <f t="shared" si="39"/>
        <v/>
      </c>
      <c r="I2536" s="136" t="str">
        <f>'Resultaat 10'!$B$2</f>
        <v>Resultaat 10</v>
      </c>
      <c r="J2536" s="138" t="str">
        <f>Deelnemersoverzicht!$C$6</f>
        <v>[wordt door RVO ingevuld]</v>
      </c>
      <c r="K2536" s="259">
        <f>Deelnemersoverzicht!$C$9</f>
        <v>0</v>
      </c>
    </row>
    <row r="2537" spans="1:11" x14ac:dyDescent="0.2">
      <c r="A2537" s="258">
        <f>'Resultaat 10'!B30</f>
        <v>0</v>
      </c>
      <c r="B2537" s="138" t="str">
        <f>IFERROR(VLOOKUP(C2537,Deelnemersoverzicht!$C$16:$G$66,6,0),"")</f>
        <v/>
      </c>
      <c r="C2537" s="138">
        <f>'Resultaat 10'!C30</f>
        <v>0</v>
      </c>
      <c r="D2537" s="247">
        <f>'Resultaat 10'!K30</f>
        <v>0</v>
      </c>
      <c r="E2537" s="248">
        <f>'Resultaat 10'!L30</f>
        <v>0</v>
      </c>
      <c r="F2537" s="138" t="s">
        <v>0</v>
      </c>
      <c r="G2537" s="247">
        <f ca="1">VLOOKUP(C2537,Financiering!$AO$7:$AS$57,5,0)*E2537</f>
        <v>0</v>
      </c>
      <c r="H2537" s="249" t="str">
        <f t="shared" si="39"/>
        <v/>
      </c>
      <c r="I2537" s="136" t="str">
        <f>'Resultaat 10'!$B$2</f>
        <v>Resultaat 10</v>
      </c>
      <c r="J2537" s="138" t="str">
        <f>Deelnemersoverzicht!$C$6</f>
        <v>[wordt door RVO ingevuld]</v>
      </c>
      <c r="K2537" s="259">
        <f>Deelnemersoverzicht!$C$9</f>
        <v>0</v>
      </c>
    </row>
    <row r="2538" spans="1:11" x14ac:dyDescent="0.2">
      <c r="A2538" s="258">
        <f>'Resultaat 10'!B31</f>
        <v>0</v>
      </c>
      <c r="B2538" s="138" t="str">
        <f>IFERROR(VLOOKUP(C2538,Deelnemersoverzicht!$C$16:$G$66,6,0),"")</f>
        <v/>
      </c>
      <c r="C2538" s="138">
        <f>'Resultaat 10'!C31</f>
        <v>0</v>
      </c>
      <c r="D2538" s="247">
        <f>'Resultaat 10'!K31</f>
        <v>0</v>
      </c>
      <c r="E2538" s="248">
        <f>'Resultaat 10'!L31</f>
        <v>0</v>
      </c>
      <c r="F2538" s="138" t="s">
        <v>0</v>
      </c>
      <c r="G2538" s="247">
        <f ca="1">VLOOKUP(C2538,Financiering!$AO$7:$AS$57,5,0)*E2538</f>
        <v>0</v>
      </c>
      <c r="H2538" s="249" t="str">
        <f t="shared" si="39"/>
        <v/>
      </c>
      <c r="I2538" s="136" t="str">
        <f>'Resultaat 10'!$B$2</f>
        <v>Resultaat 10</v>
      </c>
      <c r="J2538" s="138" t="str">
        <f>Deelnemersoverzicht!$C$6</f>
        <v>[wordt door RVO ingevuld]</v>
      </c>
      <c r="K2538" s="259">
        <f>Deelnemersoverzicht!$C$9</f>
        <v>0</v>
      </c>
    </row>
    <row r="2539" spans="1:11" x14ac:dyDescent="0.2">
      <c r="A2539" s="258">
        <f>'Resultaat 10'!B32</f>
        <v>0</v>
      </c>
      <c r="B2539" s="138" t="str">
        <f>IFERROR(VLOOKUP(C2539,Deelnemersoverzicht!$C$16:$G$66,6,0),"")</f>
        <v/>
      </c>
      <c r="C2539" s="138">
        <f>'Resultaat 10'!C32</f>
        <v>0</v>
      </c>
      <c r="D2539" s="247">
        <f>'Resultaat 10'!K32</f>
        <v>0</v>
      </c>
      <c r="E2539" s="248">
        <f>'Resultaat 10'!L32</f>
        <v>0</v>
      </c>
      <c r="F2539" s="138" t="s">
        <v>0</v>
      </c>
      <c r="G2539" s="247">
        <f ca="1">VLOOKUP(C2539,Financiering!$AO$7:$AS$57,5,0)*E2539</f>
        <v>0</v>
      </c>
      <c r="H2539" s="249" t="str">
        <f t="shared" si="39"/>
        <v/>
      </c>
      <c r="I2539" s="136" t="str">
        <f>'Resultaat 10'!$B$2</f>
        <v>Resultaat 10</v>
      </c>
      <c r="J2539" s="138" t="str">
        <f>Deelnemersoverzicht!$C$6</f>
        <v>[wordt door RVO ingevuld]</v>
      </c>
      <c r="K2539" s="259">
        <f>Deelnemersoverzicht!$C$9</f>
        <v>0</v>
      </c>
    </row>
    <row r="2540" spans="1:11" x14ac:dyDescent="0.2">
      <c r="A2540" s="258">
        <f>'Resultaat 10'!B33</f>
        <v>0</v>
      </c>
      <c r="B2540" s="138" t="str">
        <f>IFERROR(VLOOKUP(C2540,Deelnemersoverzicht!$C$16:$G$66,6,0),"")</f>
        <v/>
      </c>
      <c r="C2540" s="138">
        <f>'Resultaat 10'!C33</f>
        <v>0</v>
      </c>
      <c r="D2540" s="247">
        <f>'Resultaat 10'!K33</f>
        <v>0</v>
      </c>
      <c r="E2540" s="248">
        <f>'Resultaat 10'!L33</f>
        <v>0</v>
      </c>
      <c r="F2540" s="138" t="s">
        <v>0</v>
      </c>
      <c r="G2540" s="247">
        <f ca="1">VLOOKUP(C2540,Financiering!$AO$7:$AS$57,5,0)*E2540</f>
        <v>0</v>
      </c>
      <c r="H2540" s="249" t="str">
        <f t="shared" si="39"/>
        <v/>
      </c>
      <c r="I2540" s="136" t="str">
        <f>'Resultaat 10'!$B$2</f>
        <v>Resultaat 10</v>
      </c>
      <c r="J2540" s="138" t="str">
        <f>Deelnemersoverzicht!$C$6</f>
        <v>[wordt door RVO ingevuld]</v>
      </c>
      <c r="K2540" s="259">
        <f>Deelnemersoverzicht!$C$9</f>
        <v>0</v>
      </c>
    </row>
    <row r="2541" spans="1:11" x14ac:dyDescent="0.2">
      <c r="A2541" s="258">
        <f>'Resultaat 10'!B34</f>
        <v>0</v>
      </c>
      <c r="B2541" s="138" t="str">
        <f>IFERROR(VLOOKUP(C2541,Deelnemersoverzicht!$C$16:$G$66,6,0),"")</f>
        <v/>
      </c>
      <c r="C2541" s="138">
        <f>'Resultaat 10'!C34</f>
        <v>0</v>
      </c>
      <c r="D2541" s="247">
        <f>'Resultaat 10'!K34</f>
        <v>0</v>
      </c>
      <c r="E2541" s="248">
        <f>'Resultaat 10'!L34</f>
        <v>0</v>
      </c>
      <c r="F2541" s="138" t="s">
        <v>0</v>
      </c>
      <c r="G2541" s="247">
        <f ca="1">VLOOKUP(C2541,Financiering!$AO$7:$AS$57,5,0)*E2541</f>
        <v>0</v>
      </c>
      <c r="H2541" s="249" t="str">
        <f t="shared" si="39"/>
        <v/>
      </c>
      <c r="I2541" s="136" t="str">
        <f>'Resultaat 10'!$B$2</f>
        <v>Resultaat 10</v>
      </c>
      <c r="J2541" s="138" t="str">
        <f>Deelnemersoverzicht!$C$6</f>
        <v>[wordt door RVO ingevuld]</v>
      </c>
      <c r="K2541" s="259">
        <f>Deelnemersoverzicht!$C$9</f>
        <v>0</v>
      </c>
    </row>
    <row r="2542" spans="1:11" x14ac:dyDescent="0.2">
      <c r="A2542" s="258">
        <f>'Resultaat 10'!B35</f>
        <v>0</v>
      </c>
      <c r="B2542" s="138" t="str">
        <f>IFERROR(VLOOKUP(C2542,Deelnemersoverzicht!$C$16:$G$66,6,0),"")</f>
        <v/>
      </c>
      <c r="C2542" s="138">
        <f>'Resultaat 10'!C35</f>
        <v>0</v>
      </c>
      <c r="D2542" s="247">
        <f>'Resultaat 10'!K35</f>
        <v>0</v>
      </c>
      <c r="E2542" s="248">
        <f>'Resultaat 10'!L35</f>
        <v>0</v>
      </c>
      <c r="F2542" s="138" t="s">
        <v>0</v>
      </c>
      <c r="G2542" s="247">
        <f ca="1">VLOOKUP(C2542,Financiering!$AO$7:$AS$57,5,0)*E2542</f>
        <v>0</v>
      </c>
      <c r="H2542" s="249" t="str">
        <f t="shared" si="39"/>
        <v/>
      </c>
      <c r="I2542" s="136" t="str">
        <f>'Resultaat 10'!$B$2</f>
        <v>Resultaat 10</v>
      </c>
      <c r="J2542" s="138" t="str">
        <f>Deelnemersoverzicht!$C$6</f>
        <v>[wordt door RVO ingevuld]</v>
      </c>
      <c r="K2542" s="259">
        <f>Deelnemersoverzicht!$C$9</f>
        <v>0</v>
      </c>
    </row>
    <row r="2543" spans="1:11" x14ac:dyDescent="0.2">
      <c r="A2543" s="258">
        <f>'Resultaat 10'!B36</f>
        <v>0</v>
      </c>
      <c r="B2543" s="138" t="str">
        <f>IFERROR(VLOOKUP(C2543,Deelnemersoverzicht!$C$16:$G$66,6,0),"")</f>
        <v/>
      </c>
      <c r="C2543" s="138">
        <f>'Resultaat 10'!C36</f>
        <v>0</v>
      </c>
      <c r="D2543" s="247">
        <f>'Resultaat 10'!K36</f>
        <v>0</v>
      </c>
      <c r="E2543" s="248">
        <f>'Resultaat 10'!L36</f>
        <v>0</v>
      </c>
      <c r="F2543" s="138" t="s">
        <v>0</v>
      </c>
      <c r="G2543" s="247">
        <f ca="1">VLOOKUP(C2543,Financiering!$AO$7:$AS$57,5,0)*E2543</f>
        <v>0</v>
      </c>
      <c r="H2543" s="249" t="str">
        <f t="shared" si="39"/>
        <v/>
      </c>
      <c r="I2543" s="136" t="str">
        <f>'Resultaat 10'!$B$2</f>
        <v>Resultaat 10</v>
      </c>
      <c r="J2543" s="138" t="str">
        <f>Deelnemersoverzicht!$C$6</f>
        <v>[wordt door RVO ingevuld]</v>
      </c>
      <c r="K2543" s="259">
        <f>Deelnemersoverzicht!$C$9</f>
        <v>0</v>
      </c>
    </row>
    <row r="2544" spans="1:11" x14ac:dyDescent="0.2">
      <c r="A2544" s="258">
        <f>'Resultaat 10'!B37</f>
        <v>0</v>
      </c>
      <c r="B2544" s="138" t="str">
        <f>IFERROR(VLOOKUP(C2544,Deelnemersoverzicht!$C$16:$G$66,6,0),"")</f>
        <v/>
      </c>
      <c r="C2544" s="138">
        <f>'Resultaat 10'!C37</f>
        <v>0</v>
      </c>
      <c r="D2544" s="247">
        <f>'Resultaat 10'!K37</f>
        <v>0</v>
      </c>
      <c r="E2544" s="248">
        <f>'Resultaat 10'!L37</f>
        <v>0</v>
      </c>
      <c r="F2544" s="138" t="s">
        <v>0</v>
      </c>
      <c r="G2544" s="247">
        <f ca="1">VLOOKUP(C2544,Financiering!$AO$7:$AS$57,5,0)*E2544</f>
        <v>0</v>
      </c>
      <c r="H2544" s="249" t="str">
        <f t="shared" si="39"/>
        <v/>
      </c>
      <c r="I2544" s="136" t="str">
        <f>'Resultaat 10'!$B$2</f>
        <v>Resultaat 10</v>
      </c>
      <c r="J2544" s="138" t="str">
        <f>Deelnemersoverzicht!$C$6</f>
        <v>[wordt door RVO ingevuld]</v>
      </c>
      <c r="K2544" s="259">
        <f>Deelnemersoverzicht!$C$9</f>
        <v>0</v>
      </c>
    </row>
    <row r="2545" spans="1:11" x14ac:dyDescent="0.2">
      <c r="A2545" s="258">
        <f>'Resultaat 10'!B38</f>
        <v>0</v>
      </c>
      <c r="B2545" s="138" t="str">
        <f>IFERROR(VLOOKUP(C2545,Deelnemersoverzicht!$C$16:$G$66,6,0),"")</f>
        <v/>
      </c>
      <c r="C2545" s="138">
        <f>'Resultaat 10'!C38</f>
        <v>0</v>
      </c>
      <c r="D2545" s="247">
        <f>'Resultaat 10'!K38</f>
        <v>0</v>
      </c>
      <c r="E2545" s="248">
        <f>'Resultaat 10'!L38</f>
        <v>0</v>
      </c>
      <c r="F2545" s="138" t="s">
        <v>0</v>
      </c>
      <c r="G2545" s="247">
        <f ca="1">VLOOKUP(C2545,Financiering!$AO$7:$AS$57,5,0)*E2545</f>
        <v>0</v>
      </c>
      <c r="H2545" s="249" t="str">
        <f t="shared" si="39"/>
        <v/>
      </c>
      <c r="I2545" s="136" t="str">
        <f>'Resultaat 10'!$B$2</f>
        <v>Resultaat 10</v>
      </c>
      <c r="J2545" s="138" t="str">
        <f>Deelnemersoverzicht!$C$6</f>
        <v>[wordt door RVO ingevuld]</v>
      </c>
      <c r="K2545" s="259">
        <f>Deelnemersoverzicht!$C$9</f>
        <v>0</v>
      </c>
    </row>
    <row r="2546" spans="1:11" x14ac:dyDescent="0.2">
      <c r="A2546" s="258">
        <f>'Resultaat 10'!B39</f>
        <v>0</v>
      </c>
      <c r="B2546" s="138" t="str">
        <f>IFERROR(VLOOKUP(C2546,Deelnemersoverzicht!$C$16:$G$66,6,0),"")</f>
        <v/>
      </c>
      <c r="C2546" s="138">
        <f>'Resultaat 10'!C39</f>
        <v>0</v>
      </c>
      <c r="D2546" s="247">
        <f>'Resultaat 10'!K39</f>
        <v>0</v>
      </c>
      <c r="E2546" s="248">
        <f>'Resultaat 10'!L39</f>
        <v>0</v>
      </c>
      <c r="F2546" s="138" t="s">
        <v>0</v>
      </c>
      <c r="G2546" s="247">
        <f ca="1">VLOOKUP(C2546,Financiering!$AO$7:$AS$57,5,0)*E2546</f>
        <v>0</v>
      </c>
      <c r="H2546" s="249" t="str">
        <f t="shared" si="39"/>
        <v/>
      </c>
      <c r="I2546" s="136" t="str">
        <f>'Resultaat 10'!$B$2</f>
        <v>Resultaat 10</v>
      </c>
      <c r="J2546" s="138" t="str">
        <f>Deelnemersoverzicht!$C$6</f>
        <v>[wordt door RVO ingevuld]</v>
      </c>
      <c r="K2546" s="259">
        <f>Deelnemersoverzicht!$C$9</f>
        <v>0</v>
      </c>
    </row>
    <row r="2547" spans="1:11" x14ac:dyDescent="0.2">
      <c r="A2547" s="258">
        <f>'Resultaat 10'!B40</f>
        <v>0</v>
      </c>
      <c r="B2547" s="138" t="str">
        <f>IFERROR(VLOOKUP(C2547,Deelnemersoverzicht!$C$16:$G$66,6,0),"")</f>
        <v/>
      </c>
      <c r="C2547" s="138">
        <f>'Resultaat 10'!C40</f>
        <v>0</v>
      </c>
      <c r="D2547" s="247">
        <f>'Resultaat 10'!K40</f>
        <v>0</v>
      </c>
      <c r="E2547" s="248">
        <f>'Resultaat 10'!L40</f>
        <v>0</v>
      </c>
      <c r="F2547" s="138" t="s">
        <v>0</v>
      </c>
      <c r="G2547" s="247">
        <f ca="1">VLOOKUP(C2547,Financiering!$AO$7:$AS$57,5,0)*E2547</f>
        <v>0</v>
      </c>
      <c r="H2547" s="249" t="str">
        <f t="shared" si="39"/>
        <v/>
      </c>
      <c r="I2547" s="136" t="str">
        <f>'Resultaat 10'!$B$2</f>
        <v>Resultaat 10</v>
      </c>
      <c r="J2547" s="138" t="str">
        <f>Deelnemersoverzicht!$C$6</f>
        <v>[wordt door RVO ingevuld]</v>
      </c>
      <c r="K2547" s="259">
        <f>Deelnemersoverzicht!$C$9</f>
        <v>0</v>
      </c>
    </row>
    <row r="2548" spans="1:11" x14ac:dyDescent="0.2">
      <c r="A2548" s="258">
        <f>'Resultaat 10'!B41</f>
        <v>0</v>
      </c>
      <c r="B2548" s="138" t="str">
        <f>IFERROR(VLOOKUP(C2548,Deelnemersoverzicht!$C$16:$G$66,6,0),"")</f>
        <v/>
      </c>
      <c r="C2548" s="138">
        <f>'Resultaat 10'!C41</f>
        <v>0</v>
      </c>
      <c r="D2548" s="247">
        <f>'Resultaat 10'!K41</f>
        <v>0</v>
      </c>
      <c r="E2548" s="248">
        <f>'Resultaat 10'!L41</f>
        <v>0</v>
      </c>
      <c r="F2548" s="138" t="s">
        <v>0</v>
      </c>
      <c r="G2548" s="247">
        <f ca="1">VLOOKUP(C2548,Financiering!$AO$7:$AS$57,5,0)*E2548</f>
        <v>0</v>
      </c>
      <c r="H2548" s="249" t="str">
        <f t="shared" si="39"/>
        <v/>
      </c>
      <c r="I2548" s="136" t="str">
        <f>'Resultaat 10'!$B$2</f>
        <v>Resultaat 10</v>
      </c>
      <c r="J2548" s="138" t="str">
        <f>Deelnemersoverzicht!$C$6</f>
        <v>[wordt door RVO ingevuld]</v>
      </c>
      <c r="K2548" s="259">
        <f>Deelnemersoverzicht!$C$9</f>
        <v>0</v>
      </c>
    </row>
    <row r="2549" spans="1:11" x14ac:dyDescent="0.2">
      <c r="A2549" s="258">
        <f>'Resultaat 10'!B42</f>
        <v>0</v>
      </c>
      <c r="B2549" s="138" t="str">
        <f>IFERROR(VLOOKUP(C2549,Deelnemersoverzicht!$C$16:$G$66,6,0),"")</f>
        <v/>
      </c>
      <c r="C2549" s="138">
        <f>'Resultaat 10'!C42</f>
        <v>0</v>
      </c>
      <c r="D2549" s="247">
        <f>'Resultaat 10'!K42</f>
        <v>0</v>
      </c>
      <c r="E2549" s="248">
        <f>'Resultaat 10'!L42</f>
        <v>0</v>
      </c>
      <c r="F2549" s="138" t="s">
        <v>0</v>
      </c>
      <c r="G2549" s="247">
        <f ca="1">VLOOKUP(C2549,Financiering!$AO$7:$AS$57,5,0)*E2549</f>
        <v>0</v>
      </c>
      <c r="H2549" s="249" t="str">
        <f t="shared" si="39"/>
        <v/>
      </c>
      <c r="I2549" s="136" t="str">
        <f>'Resultaat 10'!$B$2</f>
        <v>Resultaat 10</v>
      </c>
      <c r="J2549" s="138" t="str">
        <f>Deelnemersoverzicht!$C$6</f>
        <v>[wordt door RVO ingevuld]</v>
      </c>
      <c r="K2549" s="259">
        <f>Deelnemersoverzicht!$C$9</f>
        <v>0</v>
      </c>
    </row>
    <row r="2550" spans="1:11" x14ac:dyDescent="0.2">
      <c r="A2550" s="258">
        <f>'Resultaat 10'!B43</f>
        <v>0</v>
      </c>
      <c r="B2550" s="138" t="str">
        <f>IFERROR(VLOOKUP(C2550,Deelnemersoverzicht!$C$16:$G$66,6,0),"")</f>
        <v/>
      </c>
      <c r="C2550" s="138">
        <f>'Resultaat 10'!C43</f>
        <v>0</v>
      </c>
      <c r="D2550" s="247">
        <f>'Resultaat 10'!K43</f>
        <v>0</v>
      </c>
      <c r="E2550" s="248">
        <f>'Resultaat 10'!L43</f>
        <v>0</v>
      </c>
      <c r="F2550" s="138" t="s">
        <v>0</v>
      </c>
      <c r="G2550" s="247">
        <f ca="1">VLOOKUP(C2550,Financiering!$AO$7:$AS$57,5,0)*E2550</f>
        <v>0</v>
      </c>
      <c r="H2550" s="249" t="str">
        <f t="shared" si="39"/>
        <v/>
      </c>
      <c r="I2550" s="136" t="str">
        <f>'Resultaat 10'!$B$2</f>
        <v>Resultaat 10</v>
      </c>
      <c r="J2550" s="138" t="str">
        <f>Deelnemersoverzicht!$C$6</f>
        <v>[wordt door RVO ingevuld]</v>
      </c>
      <c r="K2550" s="259">
        <f>Deelnemersoverzicht!$C$9</f>
        <v>0</v>
      </c>
    </row>
    <row r="2551" spans="1:11" x14ac:dyDescent="0.2">
      <c r="A2551" s="258">
        <f>'Resultaat 10'!B44</f>
        <v>0</v>
      </c>
      <c r="B2551" s="138" t="str">
        <f>IFERROR(VLOOKUP(C2551,Deelnemersoverzicht!$C$16:$G$66,6,0),"")</f>
        <v/>
      </c>
      <c r="C2551" s="138">
        <f>'Resultaat 10'!C44</f>
        <v>0</v>
      </c>
      <c r="D2551" s="247">
        <f>'Resultaat 10'!K44</f>
        <v>0</v>
      </c>
      <c r="E2551" s="248">
        <f>'Resultaat 10'!L44</f>
        <v>0</v>
      </c>
      <c r="F2551" s="138" t="s">
        <v>0</v>
      </c>
      <c r="G2551" s="247">
        <f ca="1">VLOOKUP(C2551,Financiering!$AO$7:$AS$57,5,0)*E2551</f>
        <v>0</v>
      </c>
      <c r="H2551" s="249" t="str">
        <f t="shared" si="39"/>
        <v/>
      </c>
      <c r="I2551" s="136" t="str">
        <f>'Resultaat 10'!$B$2</f>
        <v>Resultaat 10</v>
      </c>
      <c r="J2551" s="138" t="str">
        <f>Deelnemersoverzicht!$C$6</f>
        <v>[wordt door RVO ingevuld]</v>
      </c>
      <c r="K2551" s="259">
        <f>Deelnemersoverzicht!$C$9</f>
        <v>0</v>
      </c>
    </row>
    <row r="2552" spans="1:11" x14ac:dyDescent="0.2">
      <c r="A2552" s="258">
        <f>'Resultaat 10'!B45</f>
        <v>0</v>
      </c>
      <c r="B2552" s="138" t="str">
        <f>IFERROR(VLOOKUP(C2552,Deelnemersoverzicht!$C$16:$G$66,6,0),"")</f>
        <v/>
      </c>
      <c r="C2552" s="138">
        <f>'Resultaat 10'!C45</f>
        <v>0</v>
      </c>
      <c r="D2552" s="247">
        <f>'Resultaat 10'!K45</f>
        <v>0</v>
      </c>
      <c r="E2552" s="248">
        <f>'Resultaat 10'!L45</f>
        <v>0</v>
      </c>
      <c r="F2552" s="138" t="s">
        <v>0</v>
      </c>
      <c r="G2552" s="247">
        <f ca="1">VLOOKUP(C2552,Financiering!$AO$7:$AS$57,5,0)*E2552</f>
        <v>0</v>
      </c>
      <c r="H2552" s="249" t="str">
        <f t="shared" si="39"/>
        <v/>
      </c>
      <c r="I2552" s="136" t="str">
        <f>'Resultaat 10'!$B$2</f>
        <v>Resultaat 10</v>
      </c>
      <c r="J2552" s="138" t="str">
        <f>Deelnemersoverzicht!$C$6</f>
        <v>[wordt door RVO ingevuld]</v>
      </c>
      <c r="K2552" s="259">
        <f>Deelnemersoverzicht!$C$9</f>
        <v>0</v>
      </c>
    </row>
    <row r="2553" spans="1:11" x14ac:dyDescent="0.2">
      <c r="A2553" s="258">
        <f>'Resultaat 10'!B46</f>
        <v>0</v>
      </c>
      <c r="B2553" s="138" t="str">
        <f>IFERROR(VLOOKUP(C2553,Deelnemersoverzicht!$C$16:$G$66,6,0),"")</f>
        <v/>
      </c>
      <c r="C2553" s="138">
        <f>'Resultaat 10'!C46</f>
        <v>0</v>
      </c>
      <c r="D2553" s="247">
        <f>'Resultaat 10'!K46</f>
        <v>0</v>
      </c>
      <c r="E2553" s="248">
        <f>'Resultaat 10'!L46</f>
        <v>0</v>
      </c>
      <c r="F2553" s="138" t="s">
        <v>0</v>
      </c>
      <c r="G2553" s="247">
        <f ca="1">VLOOKUP(C2553,Financiering!$AO$7:$AS$57,5,0)*E2553</f>
        <v>0</v>
      </c>
      <c r="H2553" s="249" t="str">
        <f t="shared" si="39"/>
        <v/>
      </c>
      <c r="I2553" s="136" t="str">
        <f>'Resultaat 10'!$B$2</f>
        <v>Resultaat 10</v>
      </c>
      <c r="J2553" s="138" t="str">
        <f>Deelnemersoverzicht!$C$6</f>
        <v>[wordt door RVO ingevuld]</v>
      </c>
      <c r="K2553" s="259">
        <f>Deelnemersoverzicht!$C$9</f>
        <v>0</v>
      </c>
    </row>
    <row r="2554" spans="1:11" x14ac:dyDescent="0.2">
      <c r="A2554" s="258">
        <f>'Resultaat 10'!B47</f>
        <v>0</v>
      </c>
      <c r="B2554" s="138" t="str">
        <f>IFERROR(VLOOKUP(C2554,Deelnemersoverzicht!$C$16:$G$66,6,0),"")</f>
        <v/>
      </c>
      <c r="C2554" s="138">
        <f>'Resultaat 10'!C47</f>
        <v>0</v>
      </c>
      <c r="D2554" s="247">
        <f>'Resultaat 10'!K47</f>
        <v>0</v>
      </c>
      <c r="E2554" s="248">
        <f>'Resultaat 10'!L47</f>
        <v>0</v>
      </c>
      <c r="F2554" s="138" t="s">
        <v>0</v>
      </c>
      <c r="G2554" s="247">
        <f ca="1">VLOOKUP(C2554,Financiering!$AO$7:$AS$57,5,0)*E2554</f>
        <v>0</v>
      </c>
      <c r="H2554" s="249" t="str">
        <f t="shared" si="39"/>
        <v/>
      </c>
      <c r="I2554" s="136" t="str">
        <f>'Resultaat 10'!$B$2</f>
        <v>Resultaat 10</v>
      </c>
      <c r="J2554" s="138" t="str">
        <f>Deelnemersoverzicht!$C$6</f>
        <v>[wordt door RVO ingevuld]</v>
      </c>
      <c r="K2554" s="259">
        <f>Deelnemersoverzicht!$C$9</f>
        <v>0</v>
      </c>
    </row>
    <row r="2555" spans="1:11" x14ac:dyDescent="0.2">
      <c r="A2555" s="258">
        <f>'Resultaat 10'!B48</f>
        <v>0</v>
      </c>
      <c r="B2555" s="138" t="str">
        <f>IFERROR(VLOOKUP(C2555,Deelnemersoverzicht!$C$16:$G$66,6,0),"")</f>
        <v/>
      </c>
      <c r="C2555" s="138">
        <f>'Resultaat 10'!C48</f>
        <v>0</v>
      </c>
      <c r="D2555" s="247">
        <f>'Resultaat 10'!K48</f>
        <v>0</v>
      </c>
      <c r="E2555" s="248">
        <f>'Resultaat 10'!L48</f>
        <v>0</v>
      </c>
      <c r="F2555" s="138" t="s">
        <v>0</v>
      </c>
      <c r="G2555" s="247">
        <f ca="1">VLOOKUP(C2555,Financiering!$AO$7:$AS$57,5,0)*E2555</f>
        <v>0</v>
      </c>
      <c r="H2555" s="249" t="str">
        <f t="shared" si="39"/>
        <v/>
      </c>
      <c r="I2555" s="136" t="str">
        <f>'Resultaat 10'!$B$2</f>
        <v>Resultaat 10</v>
      </c>
      <c r="J2555" s="138" t="str">
        <f>Deelnemersoverzicht!$C$6</f>
        <v>[wordt door RVO ingevuld]</v>
      </c>
      <c r="K2555" s="259">
        <f>Deelnemersoverzicht!$C$9</f>
        <v>0</v>
      </c>
    </row>
    <row r="2556" spans="1:11" x14ac:dyDescent="0.2">
      <c r="A2556" s="258">
        <f>'Resultaat 10'!B49</f>
        <v>0</v>
      </c>
      <c r="B2556" s="138" t="str">
        <f>IFERROR(VLOOKUP(C2556,Deelnemersoverzicht!$C$16:$G$66,6,0),"")</f>
        <v/>
      </c>
      <c r="C2556" s="138">
        <f>'Resultaat 10'!C49</f>
        <v>0</v>
      </c>
      <c r="D2556" s="247">
        <f>'Resultaat 10'!K49</f>
        <v>0</v>
      </c>
      <c r="E2556" s="248">
        <f>'Resultaat 10'!L49</f>
        <v>0</v>
      </c>
      <c r="F2556" s="138" t="s">
        <v>0</v>
      </c>
      <c r="G2556" s="247">
        <f ca="1">VLOOKUP(C2556,Financiering!$AO$7:$AS$57,5,0)*E2556</f>
        <v>0</v>
      </c>
      <c r="H2556" s="249" t="str">
        <f t="shared" si="39"/>
        <v/>
      </c>
      <c r="I2556" s="136" t="str">
        <f>'Resultaat 10'!$B$2</f>
        <v>Resultaat 10</v>
      </c>
      <c r="J2556" s="138" t="str">
        <f>Deelnemersoverzicht!$C$6</f>
        <v>[wordt door RVO ingevuld]</v>
      </c>
      <c r="K2556" s="259">
        <f>Deelnemersoverzicht!$C$9</f>
        <v>0</v>
      </c>
    </row>
    <row r="2557" spans="1:11" x14ac:dyDescent="0.2">
      <c r="A2557" s="258">
        <f>'Resultaat 10'!B50</f>
        <v>0</v>
      </c>
      <c r="B2557" s="138" t="str">
        <f>IFERROR(VLOOKUP(C2557,Deelnemersoverzicht!$C$16:$G$66,6,0),"")</f>
        <v/>
      </c>
      <c r="C2557" s="138">
        <f>'Resultaat 10'!C50</f>
        <v>0</v>
      </c>
      <c r="D2557" s="247">
        <f>'Resultaat 10'!K50</f>
        <v>0</v>
      </c>
      <c r="E2557" s="248">
        <f>'Resultaat 10'!L50</f>
        <v>0</v>
      </c>
      <c r="F2557" s="138" t="s">
        <v>0</v>
      </c>
      <c r="G2557" s="247">
        <f ca="1">VLOOKUP(C2557,Financiering!$AO$7:$AS$57,5,0)*E2557</f>
        <v>0</v>
      </c>
      <c r="H2557" s="249" t="str">
        <f t="shared" si="39"/>
        <v/>
      </c>
      <c r="I2557" s="136" t="str">
        <f>'Resultaat 10'!$B$2</f>
        <v>Resultaat 10</v>
      </c>
      <c r="J2557" s="138" t="str">
        <f>Deelnemersoverzicht!$C$6</f>
        <v>[wordt door RVO ingevuld]</v>
      </c>
      <c r="K2557" s="259">
        <f>Deelnemersoverzicht!$C$9</f>
        <v>0</v>
      </c>
    </row>
    <row r="2558" spans="1:11" x14ac:dyDescent="0.2">
      <c r="A2558" s="258">
        <f>'Resultaat 10'!B51</f>
        <v>0</v>
      </c>
      <c r="B2558" s="138" t="str">
        <f>IFERROR(VLOOKUP(C2558,Deelnemersoverzicht!$C$16:$G$66,6,0),"")</f>
        <v/>
      </c>
      <c r="C2558" s="138">
        <f>'Resultaat 10'!C51</f>
        <v>0</v>
      </c>
      <c r="D2558" s="247">
        <f>'Resultaat 10'!K51</f>
        <v>0</v>
      </c>
      <c r="E2558" s="248">
        <f>'Resultaat 10'!L51</f>
        <v>0</v>
      </c>
      <c r="F2558" s="138" t="s">
        <v>0</v>
      </c>
      <c r="G2558" s="247">
        <f ca="1">VLOOKUP(C2558,Financiering!$AO$7:$AS$57,5,0)*E2558</f>
        <v>0</v>
      </c>
      <c r="H2558" s="249" t="str">
        <f t="shared" si="39"/>
        <v/>
      </c>
      <c r="I2558" s="136" t="str">
        <f>'Resultaat 10'!$B$2</f>
        <v>Resultaat 10</v>
      </c>
      <c r="J2558" s="138" t="str">
        <f>Deelnemersoverzicht!$C$6</f>
        <v>[wordt door RVO ingevuld]</v>
      </c>
      <c r="K2558" s="259">
        <f>Deelnemersoverzicht!$C$9</f>
        <v>0</v>
      </c>
    </row>
    <row r="2559" spans="1:11" x14ac:dyDescent="0.2">
      <c r="A2559" s="258">
        <f>'Resultaat 10'!B52</f>
        <v>0</v>
      </c>
      <c r="B2559" s="138" t="str">
        <f>IFERROR(VLOOKUP(C2559,Deelnemersoverzicht!$C$16:$G$66,6,0),"")</f>
        <v/>
      </c>
      <c r="C2559" s="138">
        <f>'Resultaat 10'!C52</f>
        <v>0</v>
      </c>
      <c r="D2559" s="247">
        <f>'Resultaat 10'!K52</f>
        <v>0</v>
      </c>
      <c r="E2559" s="248">
        <f>'Resultaat 10'!L52</f>
        <v>0</v>
      </c>
      <c r="F2559" s="138" t="s">
        <v>0</v>
      </c>
      <c r="G2559" s="247">
        <f ca="1">VLOOKUP(C2559,Financiering!$AO$7:$AS$57,5,0)*E2559</f>
        <v>0</v>
      </c>
      <c r="H2559" s="249" t="str">
        <f t="shared" si="39"/>
        <v/>
      </c>
      <c r="I2559" s="136" t="str">
        <f>'Resultaat 10'!$B$2</f>
        <v>Resultaat 10</v>
      </c>
      <c r="J2559" s="138" t="str">
        <f>Deelnemersoverzicht!$C$6</f>
        <v>[wordt door RVO ingevuld]</v>
      </c>
      <c r="K2559" s="259">
        <f>Deelnemersoverzicht!$C$9</f>
        <v>0</v>
      </c>
    </row>
    <row r="2560" spans="1:11" x14ac:dyDescent="0.2">
      <c r="A2560" s="258">
        <f>'Resultaat 10'!B53</f>
        <v>0</v>
      </c>
      <c r="B2560" s="138" t="str">
        <f>IFERROR(VLOOKUP(C2560,Deelnemersoverzicht!$C$16:$G$66,6,0),"")</f>
        <v/>
      </c>
      <c r="C2560" s="138">
        <f>'Resultaat 10'!C53</f>
        <v>0</v>
      </c>
      <c r="D2560" s="247">
        <f>'Resultaat 10'!K53</f>
        <v>0</v>
      </c>
      <c r="E2560" s="248">
        <f>'Resultaat 10'!L53</f>
        <v>0</v>
      </c>
      <c r="F2560" s="138" t="s">
        <v>0</v>
      </c>
      <c r="G2560" s="247">
        <f ca="1">VLOOKUP(C2560,Financiering!$AO$7:$AS$57,5,0)*E2560</f>
        <v>0</v>
      </c>
      <c r="H2560" s="249" t="str">
        <f t="shared" si="39"/>
        <v/>
      </c>
      <c r="I2560" s="136" t="str">
        <f>'Resultaat 10'!$B$2</f>
        <v>Resultaat 10</v>
      </c>
      <c r="J2560" s="138" t="str">
        <f>Deelnemersoverzicht!$C$6</f>
        <v>[wordt door RVO ingevuld]</v>
      </c>
      <c r="K2560" s="259">
        <f>Deelnemersoverzicht!$C$9</f>
        <v>0</v>
      </c>
    </row>
    <row r="2561" spans="1:11" x14ac:dyDescent="0.2">
      <c r="A2561" s="258">
        <f>'Resultaat 10'!B54</f>
        <v>0</v>
      </c>
      <c r="B2561" s="138" t="str">
        <f>IFERROR(VLOOKUP(C2561,Deelnemersoverzicht!$C$16:$G$66,6,0),"")</f>
        <v/>
      </c>
      <c r="C2561" s="138">
        <f>'Resultaat 10'!C54</f>
        <v>0</v>
      </c>
      <c r="D2561" s="247">
        <f>'Resultaat 10'!K54</f>
        <v>0</v>
      </c>
      <c r="E2561" s="248">
        <f>'Resultaat 10'!L54</f>
        <v>0</v>
      </c>
      <c r="F2561" s="138" t="s">
        <v>0</v>
      </c>
      <c r="G2561" s="247">
        <f ca="1">VLOOKUP(C2561,Financiering!$AO$7:$AS$57,5,0)*E2561</f>
        <v>0</v>
      </c>
      <c r="H2561" s="249" t="str">
        <f t="shared" si="39"/>
        <v/>
      </c>
      <c r="I2561" s="136" t="str">
        <f>'Resultaat 10'!$B$2</f>
        <v>Resultaat 10</v>
      </c>
      <c r="J2561" s="138" t="str">
        <f>Deelnemersoverzicht!$C$6</f>
        <v>[wordt door RVO ingevuld]</v>
      </c>
      <c r="K2561" s="259">
        <f>Deelnemersoverzicht!$C$9</f>
        <v>0</v>
      </c>
    </row>
    <row r="2562" spans="1:11" x14ac:dyDescent="0.2">
      <c r="A2562" s="258">
        <f>'Resultaat 10'!B55</f>
        <v>0</v>
      </c>
      <c r="B2562" s="138" t="str">
        <f>IFERROR(VLOOKUP(C2562,Deelnemersoverzicht!$C$16:$G$66,6,0),"")</f>
        <v/>
      </c>
      <c r="C2562" s="138">
        <f>'Resultaat 10'!C55</f>
        <v>0</v>
      </c>
      <c r="D2562" s="247">
        <f>'Resultaat 10'!K55</f>
        <v>0</v>
      </c>
      <c r="E2562" s="248">
        <f>'Resultaat 10'!L55</f>
        <v>0</v>
      </c>
      <c r="F2562" s="138" t="s">
        <v>0</v>
      </c>
      <c r="G2562" s="247">
        <f ca="1">VLOOKUP(C2562,Financiering!$AO$7:$AS$57,5,0)*E2562</f>
        <v>0</v>
      </c>
      <c r="H2562" s="249" t="str">
        <f t="shared" ref="H2562:H2625" si="40">IFERROR((HLOOKUP(D2562,$O$1:$R$52,VLOOKUP(C2562,$M$2:$R$52,2,0)+1,0)*E2562),"")</f>
        <v/>
      </c>
      <c r="I2562" s="136" t="str">
        <f>'Resultaat 10'!$B$2</f>
        <v>Resultaat 10</v>
      </c>
      <c r="J2562" s="138" t="str">
        <f>Deelnemersoverzicht!$C$6</f>
        <v>[wordt door RVO ingevuld]</v>
      </c>
      <c r="K2562" s="259">
        <f>Deelnemersoverzicht!$C$9</f>
        <v>0</v>
      </c>
    </row>
    <row r="2563" spans="1:11" x14ac:dyDescent="0.2">
      <c r="A2563" s="258">
        <f>'Resultaat 10'!B56</f>
        <v>0</v>
      </c>
      <c r="B2563" s="138" t="str">
        <f>IFERROR(VLOOKUP(C2563,Deelnemersoverzicht!$C$16:$G$66,6,0),"")</f>
        <v/>
      </c>
      <c r="C2563" s="138">
        <f>'Resultaat 10'!C56</f>
        <v>0</v>
      </c>
      <c r="D2563" s="247">
        <f>'Resultaat 10'!K56</f>
        <v>0</v>
      </c>
      <c r="E2563" s="248">
        <f>'Resultaat 10'!L56</f>
        <v>0</v>
      </c>
      <c r="F2563" s="138" t="s">
        <v>0</v>
      </c>
      <c r="G2563" s="247">
        <f ca="1">VLOOKUP(C2563,Financiering!$AO$7:$AS$57,5,0)*E2563</f>
        <v>0</v>
      </c>
      <c r="H2563" s="249" t="str">
        <f t="shared" si="40"/>
        <v/>
      </c>
      <c r="I2563" s="136" t="str">
        <f>'Resultaat 10'!$B$2</f>
        <v>Resultaat 10</v>
      </c>
      <c r="J2563" s="138" t="str">
        <f>Deelnemersoverzicht!$C$6</f>
        <v>[wordt door RVO ingevuld]</v>
      </c>
      <c r="K2563" s="259">
        <f>Deelnemersoverzicht!$C$9</f>
        <v>0</v>
      </c>
    </row>
    <row r="2564" spans="1:11" x14ac:dyDescent="0.2">
      <c r="A2564" s="258">
        <f>'Resultaat 10'!B57</f>
        <v>0</v>
      </c>
      <c r="B2564" s="138" t="str">
        <f>IFERROR(VLOOKUP(C2564,Deelnemersoverzicht!$C$16:$G$66,6,0),"")</f>
        <v/>
      </c>
      <c r="C2564" s="138">
        <f>'Resultaat 10'!C57</f>
        <v>0</v>
      </c>
      <c r="D2564" s="247">
        <f>'Resultaat 10'!K57</f>
        <v>0</v>
      </c>
      <c r="E2564" s="248">
        <f>'Resultaat 10'!L57</f>
        <v>0</v>
      </c>
      <c r="F2564" s="138" t="s">
        <v>0</v>
      </c>
      <c r="G2564" s="247">
        <f ca="1">VLOOKUP(C2564,Financiering!$AO$7:$AS$57,5,0)*E2564</f>
        <v>0</v>
      </c>
      <c r="H2564" s="249" t="str">
        <f t="shared" si="40"/>
        <v/>
      </c>
      <c r="I2564" s="136" t="str">
        <f>'Resultaat 10'!$B$2</f>
        <v>Resultaat 10</v>
      </c>
      <c r="J2564" s="138" t="str">
        <f>Deelnemersoverzicht!$C$6</f>
        <v>[wordt door RVO ingevuld]</v>
      </c>
      <c r="K2564" s="259">
        <f>Deelnemersoverzicht!$C$9</f>
        <v>0</v>
      </c>
    </row>
    <row r="2565" spans="1:11" x14ac:dyDescent="0.2">
      <c r="A2565" s="258">
        <f>'Resultaat 10'!B58</f>
        <v>0</v>
      </c>
      <c r="B2565" s="138" t="str">
        <f>IFERROR(VLOOKUP(C2565,Deelnemersoverzicht!$C$16:$G$66,6,0),"")</f>
        <v/>
      </c>
      <c r="C2565" s="138">
        <f>'Resultaat 10'!C58</f>
        <v>0</v>
      </c>
      <c r="D2565" s="247">
        <f>'Resultaat 10'!K58</f>
        <v>0</v>
      </c>
      <c r="E2565" s="248">
        <f>'Resultaat 10'!L58</f>
        <v>0</v>
      </c>
      <c r="F2565" s="138" t="s">
        <v>0</v>
      </c>
      <c r="G2565" s="247">
        <f ca="1">VLOOKUP(C2565,Financiering!$AO$7:$AS$57,5,0)*E2565</f>
        <v>0</v>
      </c>
      <c r="H2565" s="249" t="str">
        <f t="shared" si="40"/>
        <v/>
      </c>
      <c r="I2565" s="136" t="str">
        <f>'Resultaat 10'!$B$2</f>
        <v>Resultaat 10</v>
      </c>
      <c r="J2565" s="138" t="str">
        <f>Deelnemersoverzicht!$C$6</f>
        <v>[wordt door RVO ingevuld]</v>
      </c>
      <c r="K2565" s="259">
        <f>Deelnemersoverzicht!$C$9</f>
        <v>0</v>
      </c>
    </row>
    <row r="2566" spans="1:11" x14ac:dyDescent="0.2">
      <c r="A2566" s="258">
        <f>'Resultaat 10'!B59</f>
        <v>0</v>
      </c>
      <c r="B2566" s="138" t="str">
        <f>IFERROR(VLOOKUP(C2566,Deelnemersoverzicht!$C$16:$G$66,6,0),"")</f>
        <v/>
      </c>
      <c r="C2566" s="138">
        <f>'Resultaat 10'!C59</f>
        <v>0</v>
      </c>
      <c r="D2566" s="247">
        <f>'Resultaat 10'!K59</f>
        <v>0</v>
      </c>
      <c r="E2566" s="248">
        <f>'Resultaat 10'!L59</f>
        <v>0</v>
      </c>
      <c r="F2566" s="138" t="s">
        <v>0</v>
      </c>
      <c r="G2566" s="247">
        <f ca="1">VLOOKUP(C2566,Financiering!$AO$7:$AS$57,5,0)*E2566</f>
        <v>0</v>
      </c>
      <c r="H2566" s="249" t="str">
        <f t="shared" si="40"/>
        <v/>
      </c>
      <c r="I2566" s="136" t="str">
        <f>'Resultaat 10'!$B$2</f>
        <v>Resultaat 10</v>
      </c>
      <c r="J2566" s="138" t="str">
        <f>Deelnemersoverzicht!$C$6</f>
        <v>[wordt door RVO ingevuld]</v>
      </c>
      <c r="K2566" s="259">
        <f>Deelnemersoverzicht!$C$9</f>
        <v>0</v>
      </c>
    </row>
    <row r="2567" spans="1:11" x14ac:dyDescent="0.2">
      <c r="A2567" s="258">
        <f>'Resultaat 10'!B60</f>
        <v>0</v>
      </c>
      <c r="B2567" s="138" t="str">
        <f>IFERROR(VLOOKUP(C2567,Deelnemersoverzicht!$C$16:$G$66,6,0),"")</f>
        <v/>
      </c>
      <c r="C2567" s="138">
        <f>'Resultaat 10'!C60</f>
        <v>0</v>
      </c>
      <c r="D2567" s="247">
        <f>'Resultaat 10'!K60</f>
        <v>0</v>
      </c>
      <c r="E2567" s="248">
        <f>'Resultaat 10'!L60</f>
        <v>0</v>
      </c>
      <c r="F2567" s="138" t="s">
        <v>0</v>
      </c>
      <c r="G2567" s="247">
        <f ca="1">VLOOKUP(C2567,Financiering!$AO$7:$AS$57,5,0)*E2567</f>
        <v>0</v>
      </c>
      <c r="H2567" s="249" t="str">
        <f t="shared" si="40"/>
        <v/>
      </c>
      <c r="I2567" s="136" t="str">
        <f>'Resultaat 10'!$B$2</f>
        <v>Resultaat 10</v>
      </c>
      <c r="J2567" s="138" t="str">
        <f>Deelnemersoverzicht!$C$6</f>
        <v>[wordt door RVO ingevuld]</v>
      </c>
      <c r="K2567" s="259">
        <f>Deelnemersoverzicht!$C$9</f>
        <v>0</v>
      </c>
    </row>
    <row r="2568" spans="1:11" x14ac:dyDescent="0.2">
      <c r="A2568" s="258">
        <f>'Resultaat 10'!B61</f>
        <v>0</v>
      </c>
      <c r="B2568" s="138" t="str">
        <f>IFERROR(VLOOKUP(C2568,Deelnemersoverzicht!$C$16:$G$66,6,0),"")</f>
        <v/>
      </c>
      <c r="C2568" s="138">
        <f>'Resultaat 10'!C61</f>
        <v>0</v>
      </c>
      <c r="D2568" s="247">
        <f>'Resultaat 10'!K61</f>
        <v>0</v>
      </c>
      <c r="E2568" s="248">
        <f>'Resultaat 10'!L61</f>
        <v>0</v>
      </c>
      <c r="F2568" s="138" t="s">
        <v>0</v>
      </c>
      <c r="G2568" s="247">
        <f ca="1">VLOOKUP(C2568,Financiering!$AO$7:$AS$57,5,0)*E2568</f>
        <v>0</v>
      </c>
      <c r="H2568" s="249" t="str">
        <f t="shared" si="40"/>
        <v/>
      </c>
      <c r="I2568" s="136" t="str">
        <f>'Resultaat 10'!$B$2</f>
        <v>Resultaat 10</v>
      </c>
      <c r="J2568" s="138" t="str">
        <f>Deelnemersoverzicht!$C$6</f>
        <v>[wordt door RVO ingevuld]</v>
      </c>
      <c r="K2568" s="259">
        <f>Deelnemersoverzicht!$C$9</f>
        <v>0</v>
      </c>
    </row>
    <row r="2569" spans="1:11" x14ac:dyDescent="0.2">
      <c r="A2569" s="258">
        <f>'Resultaat 10'!B62</f>
        <v>0</v>
      </c>
      <c r="B2569" s="138" t="str">
        <f>IFERROR(VLOOKUP(C2569,Deelnemersoverzicht!$C$16:$G$66,6,0),"")</f>
        <v/>
      </c>
      <c r="C2569" s="138">
        <f>'Resultaat 10'!C62</f>
        <v>0</v>
      </c>
      <c r="D2569" s="247">
        <f>'Resultaat 10'!K62</f>
        <v>0</v>
      </c>
      <c r="E2569" s="248">
        <f>'Resultaat 10'!L62</f>
        <v>0</v>
      </c>
      <c r="F2569" s="138" t="s">
        <v>0</v>
      </c>
      <c r="G2569" s="247">
        <f ca="1">VLOOKUP(C2569,Financiering!$AO$7:$AS$57,5,0)*E2569</f>
        <v>0</v>
      </c>
      <c r="H2569" s="249" t="str">
        <f t="shared" si="40"/>
        <v/>
      </c>
      <c r="I2569" s="136" t="str">
        <f>'Resultaat 10'!$B$2</f>
        <v>Resultaat 10</v>
      </c>
      <c r="J2569" s="138" t="str">
        <f>Deelnemersoverzicht!$C$6</f>
        <v>[wordt door RVO ingevuld]</v>
      </c>
      <c r="K2569" s="259">
        <f>Deelnemersoverzicht!$C$9</f>
        <v>0</v>
      </c>
    </row>
    <row r="2570" spans="1:11" x14ac:dyDescent="0.2">
      <c r="A2570" s="258">
        <f>'Resultaat 10'!B63</f>
        <v>0</v>
      </c>
      <c r="B2570" s="138" t="str">
        <f>IFERROR(VLOOKUP(C2570,Deelnemersoverzicht!$C$16:$G$66,6,0),"")</f>
        <v/>
      </c>
      <c r="C2570" s="138">
        <f>'Resultaat 10'!C63</f>
        <v>0</v>
      </c>
      <c r="D2570" s="247">
        <f>'Resultaat 10'!K63</f>
        <v>0</v>
      </c>
      <c r="E2570" s="248">
        <f>'Resultaat 10'!L63</f>
        <v>0</v>
      </c>
      <c r="F2570" s="138" t="s">
        <v>0</v>
      </c>
      <c r="G2570" s="247">
        <f ca="1">VLOOKUP(C2570,Financiering!$AO$7:$AS$57,5,0)*E2570</f>
        <v>0</v>
      </c>
      <c r="H2570" s="249" t="str">
        <f t="shared" si="40"/>
        <v/>
      </c>
      <c r="I2570" s="136" t="str">
        <f>'Resultaat 10'!$B$2</f>
        <v>Resultaat 10</v>
      </c>
      <c r="J2570" s="138" t="str">
        <f>Deelnemersoverzicht!$C$6</f>
        <v>[wordt door RVO ingevuld]</v>
      </c>
      <c r="K2570" s="259">
        <f>Deelnemersoverzicht!$C$9</f>
        <v>0</v>
      </c>
    </row>
    <row r="2571" spans="1:11" x14ac:dyDescent="0.2">
      <c r="A2571" s="258">
        <f>'Resultaat 10'!B64</f>
        <v>0</v>
      </c>
      <c r="B2571" s="138" t="str">
        <f>IFERROR(VLOOKUP(C2571,Deelnemersoverzicht!$C$16:$G$66,6,0),"")</f>
        <v/>
      </c>
      <c r="C2571" s="138">
        <f>'Resultaat 10'!C64</f>
        <v>0</v>
      </c>
      <c r="D2571" s="247">
        <f>'Resultaat 10'!K64</f>
        <v>0</v>
      </c>
      <c r="E2571" s="248">
        <f>'Resultaat 10'!L64</f>
        <v>0</v>
      </c>
      <c r="F2571" s="138" t="s">
        <v>0</v>
      </c>
      <c r="G2571" s="247">
        <f ca="1">VLOOKUP(C2571,Financiering!$AO$7:$AS$57,5,0)*E2571</f>
        <v>0</v>
      </c>
      <c r="H2571" s="249" t="str">
        <f t="shared" si="40"/>
        <v/>
      </c>
      <c r="I2571" s="136" t="str">
        <f>'Resultaat 10'!$B$2</f>
        <v>Resultaat 10</v>
      </c>
      <c r="J2571" s="138" t="str">
        <f>Deelnemersoverzicht!$C$6</f>
        <v>[wordt door RVO ingevuld]</v>
      </c>
      <c r="K2571" s="259">
        <f>Deelnemersoverzicht!$C$9</f>
        <v>0</v>
      </c>
    </row>
    <row r="2572" spans="1:11" x14ac:dyDescent="0.2">
      <c r="A2572" s="258">
        <f>'Resultaat 10'!B65</f>
        <v>0</v>
      </c>
      <c r="B2572" s="138" t="str">
        <f>IFERROR(VLOOKUP(C2572,Deelnemersoverzicht!$C$16:$G$66,6,0),"")</f>
        <v/>
      </c>
      <c r="C2572" s="138">
        <f>'Resultaat 10'!C65</f>
        <v>0</v>
      </c>
      <c r="D2572" s="247">
        <f>'Resultaat 10'!K65</f>
        <v>0</v>
      </c>
      <c r="E2572" s="248">
        <f>'Resultaat 10'!L65</f>
        <v>0</v>
      </c>
      <c r="F2572" s="138" t="s">
        <v>0</v>
      </c>
      <c r="G2572" s="247">
        <f ca="1">VLOOKUP(C2572,Financiering!$AO$7:$AS$57,5,0)*E2572</f>
        <v>0</v>
      </c>
      <c r="H2572" s="249" t="str">
        <f t="shared" si="40"/>
        <v/>
      </c>
      <c r="I2572" s="136" t="str">
        <f>'Resultaat 10'!$B$2</f>
        <v>Resultaat 10</v>
      </c>
      <c r="J2572" s="138" t="str">
        <f>Deelnemersoverzicht!$C$6</f>
        <v>[wordt door RVO ingevuld]</v>
      </c>
      <c r="K2572" s="259">
        <f>Deelnemersoverzicht!$C$9</f>
        <v>0</v>
      </c>
    </row>
    <row r="2573" spans="1:11" x14ac:dyDescent="0.2">
      <c r="A2573" s="258">
        <f>'Resultaat 10'!B66</f>
        <v>0</v>
      </c>
      <c r="B2573" s="138" t="str">
        <f>IFERROR(VLOOKUP(C2573,Deelnemersoverzicht!$C$16:$G$66,6,0),"")</f>
        <v/>
      </c>
      <c r="C2573" s="138">
        <f>'Resultaat 10'!C66</f>
        <v>0</v>
      </c>
      <c r="D2573" s="247">
        <f>'Resultaat 10'!K66</f>
        <v>0</v>
      </c>
      <c r="E2573" s="248">
        <f>'Resultaat 10'!L66</f>
        <v>0</v>
      </c>
      <c r="F2573" s="138" t="s">
        <v>0</v>
      </c>
      <c r="G2573" s="247">
        <f ca="1">VLOOKUP(C2573,Financiering!$AO$7:$AS$57,5,0)*E2573</f>
        <v>0</v>
      </c>
      <c r="H2573" s="249" t="str">
        <f t="shared" si="40"/>
        <v/>
      </c>
      <c r="I2573" s="136" t="str">
        <f>'Resultaat 10'!$B$2</f>
        <v>Resultaat 10</v>
      </c>
      <c r="J2573" s="138" t="str">
        <f>Deelnemersoverzicht!$C$6</f>
        <v>[wordt door RVO ingevuld]</v>
      </c>
      <c r="K2573" s="259">
        <f>Deelnemersoverzicht!$C$9</f>
        <v>0</v>
      </c>
    </row>
    <row r="2574" spans="1:11" x14ac:dyDescent="0.2">
      <c r="A2574" s="258">
        <f>'Resultaat 10'!B67</f>
        <v>0</v>
      </c>
      <c r="B2574" s="138" t="str">
        <f>IFERROR(VLOOKUP(C2574,Deelnemersoverzicht!$C$16:$G$66,6,0),"")</f>
        <v/>
      </c>
      <c r="C2574" s="138">
        <f>'Resultaat 10'!C67</f>
        <v>0</v>
      </c>
      <c r="D2574" s="247">
        <f>'Resultaat 10'!K67</f>
        <v>0</v>
      </c>
      <c r="E2574" s="248">
        <f>'Resultaat 10'!L67</f>
        <v>0</v>
      </c>
      <c r="F2574" s="138" t="s">
        <v>0</v>
      </c>
      <c r="G2574" s="247">
        <f ca="1">VLOOKUP(C2574,Financiering!$AO$7:$AS$57,5,0)*E2574</f>
        <v>0</v>
      </c>
      <c r="H2574" s="249" t="str">
        <f t="shared" si="40"/>
        <v/>
      </c>
      <c r="I2574" s="136" t="str">
        <f>'Resultaat 10'!$B$2</f>
        <v>Resultaat 10</v>
      </c>
      <c r="J2574" s="138" t="str">
        <f>Deelnemersoverzicht!$C$6</f>
        <v>[wordt door RVO ingevuld]</v>
      </c>
      <c r="K2574" s="259">
        <f>Deelnemersoverzicht!$C$9</f>
        <v>0</v>
      </c>
    </row>
    <row r="2575" spans="1:11" x14ac:dyDescent="0.2">
      <c r="A2575" s="258">
        <f>'Resultaat 10'!B68</f>
        <v>0</v>
      </c>
      <c r="B2575" s="138" t="str">
        <f>IFERROR(VLOOKUP(C2575,Deelnemersoverzicht!$C$16:$G$66,6,0),"")</f>
        <v/>
      </c>
      <c r="C2575" s="138">
        <f>'Resultaat 10'!C68</f>
        <v>0</v>
      </c>
      <c r="D2575" s="247">
        <f>'Resultaat 10'!K68</f>
        <v>0</v>
      </c>
      <c r="E2575" s="248">
        <f>'Resultaat 10'!L68</f>
        <v>0</v>
      </c>
      <c r="F2575" s="138" t="s">
        <v>0</v>
      </c>
      <c r="G2575" s="247">
        <f ca="1">VLOOKUP(C2575,Financiering!$AO$7:$AS$57,5,0)*E2575</f>
        <v>0</v>
      </c>
      <c r="H2575" s="249" t="str">
        <f t="shared" si="40"/>
        <v/>
      </c>
      <c r="I2575" s="136" t="str">
        <f>'Resultaat 10'!$B$2</f>
        <v>Resultaat 10</v>
      </c>
      <c r="J2575" s="138" t="str">
        <f>Deelnemersoverzicht!$C$6</f>
        <v>[wordt door RVO ingevuld]</v>
      </c>
      <c r="K2575" s="259">
        <f>Deelnemersoverzicht!$C$9</f>
        <v>0</v>
      </c>
    </row>
    <row r="2576" spans="1:11" x14ac:dyDescent="0.2">
      <c r="A2576" s="258">
        <f>'Resultaat 10'!B69</f>
        <v>0</v>
      </c>
      <c r="B2576" s="138" t="str">
        <f>IFERROR(VLOOKUP(C2576,Deelnemersoverzicht!$C$16:$G$66,6,0),"")</f>
        <v/>
      </c>
      <c r="C2576" s="138">
        <f>'Resultaat 10'!C69</f>
        <v>0</v>
      </c>
      <c r="D2576" s="247">
        <f>'Resultaat 10'!K69</f>
        <v>0</v>
      </c>
      <c r="E2576" s="248">
        <f>'Resultaat 10'!L69</f>
        <v>0</v>
      </c>
      <c r="F2576" s="138" t="s">
        <v>0</v>
      </c>
      <c r="G2576" s="247">
        <f ca="1">VLOOKUP(C2576,Financiering!$AO$7:$AS$57,5,0)*E2576</f>
        <v>0</v>
      </c>
      <c r="H2576" s="249" t="str">
        <f t="shared" si="40"/>
        <v/>
      </c>
      <c r="I2576" s="136" t="str">
        <f>'Resultaat 10'!$B$2</f>
        <v>Resultaat 10</v>
      </c>
      <c r="J2576" s="138" t="str">
        <f>Deelnemersoverzicht!$C$6</f>
        <v>[wordt door RVO ingevuld]</v>
      </c>
      <c r="K2576" s="259">
        <f>Deelnemersoverzicht!$C$9</f>
        <v>0</v>
      </c>
    </row>
    <row r="2577" spans="1:11" x14ac:dyDescent="0.2">
      <c r="A2577" s="258">
        <f>'Resultaat 10'!B70</f>
        <v>0</v>
      </c>
      <c r="B2577" s="138" t="str">
        <f>IFERROR(VLOOKUP(C2577,Deelnemersoverzicht!$C$16:$G$66,6,0),"")</f>
        <v/>
      </c>
      <c r="C2577" s="138">
        <f>'Resultaat 10'!C70</f>
        <v>0</v>
      </c>
      <c r="D2577" s="247">
        <f>'Resultaat 10'!K70</f>
        <v>0</v>
      </c>
      <c r="E2577" s="248">
        <f>'Resultaat 10'!L70</f>
        <v>0</v>
      </c>
      <c r="F2577" s="138" t="s">
        <v>0</v>
      </c>
      <c r="G2577" s="247">
        <f ca="1">VLOOKUP(C2577,Financiering!$AO$7:$AS$57,5,0)*E2577</f>
        <v>0</v>
      </c>
      <c r="H2577" s="249" t="str">
        <f t="shared" si="40"/>
        <v/>
      </c>
      <c r="I2577" s="136" t="str">
        <f>'Resultaat 10'!$B$2</f>
        <v>Resultaat 10</v>
      </c>
      <c r="J2577" s="138" t="str">
        <f>Deelnemersoverzicht!$C$6</f>
        <v>[wordt door RVO ingevuld]</v>
      </c>
      <c r="K2577" s="259">
        <f>Deelnemersoverzicht!$C$9</f>
        <v>0</v>
      </c>
    </row>
    <row r="2578" spans="1:11" x14ac:dyDescent="0.2">
      <c r="A2578" s="258">
        <f>'Resultaat 10'!B71</f>
        <v>0</v>
      </c>
      <c r="B2578" s="138" t="str">
        <f>IFERROR(VLOOKUP(C2578,Deelnemersoverzicht!$C$16:$G$66,6,0),"")</f>
        <v/>
      </c>
      <c r="C2578" s="138">
        <f>'Resultaat 10'!C71</f>
        <v>0</v>
      </c>
      <c r="D2578" s="247">
        <f>'Resultaat 10'!K71</f>
        <v>0</v>
      </c>
      <c r="E2578" s="248">
        <f>'Resultaat 10'!L71</f>
        <v>0</v>
      </c>
      <c r="F2578" s="138" t="s">
        <v>0</v>
      </c>
      <c r="G2578" s="247">
        <f ca="1">VLOOKUP(C2578,Financiering!$AO$7:$AS$57,5,0)*E2578</f>
        <v>0</v>
      </c>
      <c r="H2578" s="249" t="str">
        <f t="shared" si="40"/>
        <v/>
      </c>
      <c r="I2578" s="136" t="str">
        <f>'Resultaat 10'!$B$2</f>
        <v>Resultaat 10</v>
      </c>
      <c r="J2578" s="138" t="str">
        <f>Deelnemersoverzicht!$C$6</f>
        <v>[wordt door RVO ingevuld]</v>
      </c>
      <c r="K2578" s="259">
        <f>Deelnemersoverzicht!$C$9</f>
        <v>0</v>
      </c>
    </row>
    <row r="2579" spans="1:11" x14ac:dyDescent="0.2">
      <c r="A2579" s="258">
        <f>'Resultaat 10'!B72</f>
        <v>0</v>
      </c>
      <c r="B2579" s="138" t="str">
        <f>IFERROR(VLOOKUP(C2579,Deelnemersoverzicht!$C$16:$G$66,6,0),"")</f>
        <v/>
      </c>
      <c r="C2579" s="138">
        <f>'Resultaat 10'!C72</f>
        <v>0</v>
      </c>
      <c r="D2579" s="247">
        <f>'Resultaat 10'!K72</f>
        <v>0</v>
      </c>
      <c r="E2579" s="248">
        <f>'Resultaat 10'!L72</f>
        <v>0</v>
      </c>
      <c r="F2579" s="138" t="s">
        <v>0</v>
      </c>
      <c r="G2579" s="247">
        <f ca="1">VLOOKUP(C2579,Financiering!$AO$7:$AS$57,5,0)*E2579</f>
        <v>0</v>
      </c>
      <c r="H2579" s="249" t="str">
        <f t="shared" si="40"/>
        <v/>
      </c>
      <c r="I2579" s="136" t="str">
        <f>'Resultaat 10'!$B$2</f>
        <v>Resultaat 10</v>
      </c>
      <c r="J2579" s="138" t="str">
        <f>Deelnemersoverzicht!$C$6</f>
        <v>[wordt door RVO ingevuld]</v>
      </c>
      <c r="K2579" s="259">
        <f>Deelnemersoverzicht!$C$9</f>
        <v>0</v>
      </c>
    </row>
    <row r="2580" spans="1:11" x14ac:dyDescent="0.2">
      <c r="A2580" s="258">
        <f>'Resultaat 10'!B73</f>
        <v>0</v>
      </c>
      <c r="B2580" s="138" t="str">
        <f>IFERROR(VLOOKUP(C2580,Deelnemersoverzicht!$C$16:$G$66,6,0),"")</f>
        <v/>
      </c>
      <c r="C2580" s="138">
        <f>'Resultaat 10'!C73</f>
        <v>0</v>
      </c>
      <c r="D2580" s="247">
        <f>'Resultaat 10'!K73</f>
        <v>0</v>
      </c>
      <c r="E2580" s="248">
        <f>'Resultaat 10'!L73</f>
        <v>0</v>
      </c>
      <c r="F2580" s="138" t="s">
        <v>0</v>
      </c>
      <c r="G2580" s="247">
        <f ca="1">VLOOKUP(C2580,Financiering!$AO$7:$AS$57,5,0)*E2580</f>
        <v>0</v>
      </c>
      <c r="H2580" s="249" t="str">
        <f t="shared" si="40"/>
        <v/>
      </c>
      <c r="I2580" s="136" t="str">
        <f>'Resultaat 10'!$B$2</f>
        <v>Resultaat 10</v>
      </c>
      <c r="J2580" s="138" t="str">
        <f>Deelnemersoverzicht!$C$6</f>
        <v>[wordt door RVO ingevuld]</v>
      </c>
      <c r="K2580" s="259">
        <f>Deelnemersoverzicht!$C$9</f>
        <v>0</v>
      </c>
    </row>
    <row r="2581" spans="1:11" x14ac:dyDescent="0.2">
      <c r="A2581" s="258">
        <f>'Resultaat 10'!B74</f>
        <v>0</v>
      </c>
      <c r="B2581" s="138" t="str">
        <f>IFERROR(VLOOKUP(C2581,Deelnemersoverzicht!$C$16:$G$66,6,0),"")</f>
        <v/>
      </c>
      <c r="C2581" s="138">
        <f>'Resultaat 10'!C74</f>
        <v>0</v>
      </c>
      <c r="D2581" s="247">
        <f>'Resultaat 10'!K74</f>
        <v>0</v>
      </c>
      <c r="E2581" s="248">
        <f>'Resultaat 10'!L74</f>
        <v>0</v>
      </c>
      <c r="F2581" s="138" t="s">
        <v>0</v>
      </c>
      <c r="G2581" s="247">
        <f ca="1">VLOOKUP(C2581,Financiering!$AO$7:$AS$57,5,0)*E2581</f>
        <v>0</v>
      </c>
      <c r="H2581" s="249" t="str">
        <f t="shared" si="40"/>
        <v/>
      </c>
      <c r="I2581" s="136" t="str">
        <f>'Resultaat 10'!$B$2</f>
        <v>Resultaat 10</v>
      </c>
      <c r="J2581" s="138" t="str">
        <f>Deelnemersoverzicht!$C$6</f>
        <v>[wordt door RVO ingevuld]</v>
      </c>
      <c r="K2581" s="259">
        <f>Deelnemersoverzicht!$C$9</f>
        <v>0</v>
      </c>
    </row>
    <row r="2582" spans="1:11" x14ac:dyDescent="0.2">
      <c r="A2582" s="258">
        <f>'Resultaat 10'!B75</f>
        <v>0</v>
      </c>
      <c r="B2582" s="138" t="str">
        <f>IFERROR(VLOOKUP(C2582,Deelnemersoverzicht!$C$16:$G$66,6,0),"")</f>
        <v/>
      </c>
      <c r="C2582" s="138">
        <f>'Resultaat 10'!C75</f>
        <v>0</v>
      </c>
      <c r="D2582" s="247">
        <f>'Resultaat 10'!K75</f>
        <v>0</v>
      </c>
      <c r="E2582" s="248">
        <f>'Resultaat 10'!L75</f>
        <v>0</v>
      </c>
      <c r="F2582" s="138" t="s">
        <v>0</v>
      </c>
      <c r="G2582" s="247">
        <f ca="1">VLOOKUP(C2582,Financiering!$AO$7:$AS$57,5,0)*E2582</f>
        <v>0</v>
      </c>
      <c r="H2582" s="249" t="str">
        <f t="shared" si="40"/>
        <v/>
      </c>
      <c r="I2582" s="136" t="str">
        <f>'Resultaat 10'!$B$2</f>
        <v>Resultaat 10</v>
      </c>
      <c r="J2582" s="138" t="str">
        <f>Deelnemersoverzicht!$C$6</f>
        <v>[wordt door RVO ingevuld]</v>
      </c>
      <c r="K2582" s="259">
        <f>Deelnemersoverzicht!$C$9</f>
        <v>0</v>
      </c>
    </row>
    <row r="2583" spans="1:11" x14ac:dyDescent="0.2">
      <c r="A2583" s="258">
        <f>'Resultaat 10'!B76</f>
        <v>0</v>
      </c>
      <c r="B2583" s="138" t="str">
        <f>IFERROR(VLOOKUP(C2583,Deelnemersoverzicht!$C$16:$G$66,6,0),"")</f>
        <v/>
      </c>
      <c r="C2583" s="138">
        <f>'Resultaat 10'!C76</f>
        <v>0</v>
      </c>
      <c r="D2583" s="247">
        <f>'Resultaat 10'!K76</f>
        <v>0</v>
      </c>
      <c r="E2583" s="248">
        <f>'Resultaat 10'!L76</f>
        <v>0</v>
      </c>
      <c r="F2583" s="138" t="s">
        <v>0</v>
      </c>
      <c r="G2583" s="247">
        <f ca="1">VLOOKUP(C2583,Financiering!$AO$7:$AS$57,5,0)*E2583</f>
        <v>0</v>
      </c>
      <c r="H2583" s="249" t="str">
        <f t="shared" si="40"/>
        <v/>
      </c>
      <c r="I2583" s="136" t="str">
        <f>'Resultaat 10'!$B$2</f>
        <v>Resultaat 10</v>
      </c>
      <c r="J2583" s="138" t="str">
        <f>Deelnemersoverzicht!$C$6</f>
        <v>[wordt door RVO ingevuld]</v>
      </c>
      <c r="K2583" s="259">
        <f>Deelnemersoverzicht!$C$9</f>
        <v>0</v>
      </c>
    </row>
    <row r="2584" spans="1:11" x14ac:dyDescent="0.2">
      <c r="A2584" s="258">
        <f>'Resultaat 10'!B77</f>
        <v>0</v>
      </c>
      <c r="B2584" s="138" t="str">
        <f>IFERROR(VLOOKUP(C2584,Deelnemersoverzicht!$C$16:$G$66,6,0),"")</f>
        <v/>
      </c>
      <c r="C2584" s="138">
        <f>'Resultaat 10'!C77</f>
        <v>0</v>
      </c>
      <c r="D2584" s="247">
        <f>'Resultaat 10'!K77</f>
        <v>0</v>
      </c>
      <c r="E2584" s="248">
        <f>'Resultaat 10'!L77</f>
        <v>0</v>
      </c>
      <c r="F2584" s="138" t="s">
        <v>0</v>
      </c>
      <c r="G2584" s="247">
        <f ca="1">VLOOKUP(C2584,Financiering!$AO$7:$AS$57,5,0)*E2584</f>
        <v>0</v>
      </c>
      <c r="H2584" s="249" t="str">
        <f t="shared" si="40"/>
        <v/>
      </c>
      <c r="I2584" s="136" t="str">
        <f>'Resultaat 10'!$B$2</f>
        <v>Resultaat 10</v>
      </c>
      <c r="J2584" s="138" t="str">
        <f>Deelnemersoverzicht!$C$6</f>
        <v>[wordt door RVO ingevuld]</v>
      </c>
      <c r="K2584" s="259">
        <f>Deelnemersoverzicht!$C$9</f>
        <v>0</v>
      </c>
    </row>
    <row r="2585" spans="1:11" x14ac:dyDescent="0.2">
      <c r="A2585" s="258">
        <f>'Resultaat 10'!B78</f>
        <v>0</v>
      </c>
      <c r="B2585" s="138" t="str">
        <f>IFERROR(VLOOKUP(C2585,Deelnemersoverzicht!$C$16:$G$66,6,0),"")</f>
        <v/>
      </c>
      <c r="C2585" s="138">
        <f>'Resultaat 10'!C78</f>
        <v>0</v>
      </c>
      <c r="D2585" s="247">
        <f>'Resultaat 10'!K78</f>
        <v>0</v>
      </c>
      <c r="E2585" s="248">
        <f>'Resultaat 10'!L78</f>
        <v>0</v>
      </c>
      <c r="F2585" s="138" t="s">
        <v>0</v>
      </c>
      <c r="G2585" s="247">
        <f ca="1">VLOOKUP(C2585,Financiering!$AO$7:$AS$57,5,0)*E2585</f>
        <v>0</v>
      </c>
      <c r="H2585" s="249" t="str">
        <f t="shared" si="40"/>
        <v/>
      </c>
      <c r="I2585" s="136" t="str">
        <f>'Resultaat 10'!$B$2</f>
        <v>Resultaat 10</v>
      </c>
      <c r="J2585" s="138" t="str">
        <f>Deelnemersoverzicht!$C$6</f>
        <v>[wordt door RVO ingevuld]</v>
      </c>
      <c r="K2585" s="259">
        <f>Deelnemersoverzicht!$C$9</f>
        <v>0</v>
      </c>
    </row>
    <row r="2586" spans="1:11" x14ac:dyDescent="0.2">
      <c r="A2586" s="258">
        <f>'Resultaat 10'!B79</f>
        <v>0</v>
      </c>
      <c r="B2586" s="138" t="str">
        <f>IFERROR(VLOOKUP(C2586,Deelnemersoverzicht!$C$16:$G$66,6,0),"")</f>
        <v/>
      </c>
      <c r="C2586" s="138">
        <f>'Resultaat 10'!C79</f>
        <v>0</v>
      </c>
      <c r="D2586" s="247">
        <f>'Resultaat 10'!K79</f>
        <v>0</v>
      </c>
      <c r="E2586" s="248">
        <f>'Resultaat 10'!L79</f>
        <v>0</v>
      </c>
      <c r="F2586" s="138" t="s">
        <v>0</v>
      </c>
      <c r="G2586" s="247">
        <f ca="1">VLOOKUP(C2586,Financiering!$AO$7:$AS$57,5,0)*E2586</f>
        <v>0</v>
      </c>
      <c r="H2586" s="249" t="str">
        <f t="shared" si="40"/>
        <v/>
      </c>
      <c r="I2586" s="136" t="str">
        <f>'Resultaat 10'!$B$2</f>
        <v>Resultaat 10</v>
      </c>
      <c r="J2586" s="138" t="str">
        <f>Deelnemersoverzicht!$C$6</f>
        <v>[wordt door RVO ingevuld]</v>
      </c>
      <c r="K2586" s="259">
        <f>Deelnemersoverzicht!$C$9</f>
        <v>0</v>
      </c>
    </row>
    <row r="2587" spans="1:11" x14ac:dyDescent="0.2">
      <c r="A2587" s="258">
        <f>'Resultaat 10'!B80</f>
        <v>0</v>
      </c>
      <c r="B2587" s="138" t="str">
        <f>IFERROR(VLOOKUP(C2587,Deelnemersoverzicht!$C$16:$G$66,6,0),"")</f>
        <v/>
      </c>
      <c r="C2587" s="138">
        <f>'Resultaat 10'!C80</f>
        <v>0</v>
      </c>
      <c r="D2587" s="247">
        <f>'Resultaat 10'!K80</f>
        <v>0</v>
      </c>
      <c r="E2587" s="248">
        <f>'Resultaat 10'!L80</f>
        <v>0</v>
      </c>
      <c r="F2587" s="138" t="s">
        <v>0</v>
      </c>
      <c r="G2587" s="247">
        <f ca="1">VLOOKUP(C2587,Financiering!$AO$7:$AS$57,5,0)*E2587</f>
        <v>0</v>
      </c>
      <c r="H2587" s="249" t="str">
        <f t="shared" si="40"/>
        <v/>
      </c>
      <c r="I2587" s="136" t="str">
        <f>'Resultaat 10'!$B$2</f>
        <v>Resultaat 10</v>
      </c>
      <c r="J2587" s="138" t="str">
        <f>Deelnemersoverzicht!$C$6</f>
        <v>[wordt door RVO ingevuld]</v>
      </c>
      <c r="K2587" s="259">
        <f>Deelnemersoverzicht!$C$9</f>
        <v>0</v>
      </c>
    </row>
    <row r="2588" spans="1:11" x14ac:dyDescent="0.2">
      <c r="A2588" s="258">
        <f>'Resultaat 10'!B81</f>
        <v>0</v>
      </c>
      <c r="B2588" s="138" t="str">
        <f>IFERROR(VLOOKUP(C2588,Deelnemersoverzicht!$C$16:$G$66,6,0),"")</f>
        <v/>
      </c>
      <c r="C2588" s="138">
        <f>'Resultaat 10'!C81</f>
        <v>0</v>
      </c>
      <c r="D2588" s="247">
        <f>'Resultaat 10'!K81</f>
        <v>0</v>
      </c>
      <c r="E2588" s="248">
        <f>'Resultaat 10'!L81</f>
        <v>0</v>
      </c>
      <c r="F2588" s="138" t="s">
        <v>0</v>
      </c>
      <c r="G2588" s="247">
        <f ca="1">VLOOKUP(C2588,Financiering!$AO$7:$AS$57,5,0)*E2588</f>
        <v>0</v>
      </c>
      <c r="H2588" s="249" t="str">
        <f t="shared" si="40"/>
        <v/>
      </c>
      <c r="I2588" s="136" t="str">
        <f>'Resultaat 10'!$B$2</f>
        <v>Resultaat 10</v>
      </c>
      <c r="J2588" s="138" t="str">
        <f>Deelnemersoverzicht!$C$6</f>
        <v>[wordt door RVO ingevuld]</v>
      </c>
      <c r="K2588" s="259">
        <f>Deelnemersoverzicht!$C$9</f>
        <v>0</v>
      </c>
    </row>
    <row r="2589" spans="1:11" x14ac:dyDescent="0.2">
      <c r="A2589" s="258">
        <f>'Resultaat 10'!B82</f>
        <v>0</v>
      </c>
      <c r="B2589" s="138" t="str">
        <f>IFERROR(VLOOKUP(C2589,Deelnemersoverzicht!$C$16:$G$66,6,0),"")</f>
        <v/>
      </c>
      <c r="C2589" s="138">
        <f>'Resultaat 10'!C82</f>
        <v>0</v>
      </c>
      <c r="D2589" s="247">
        <f>'Resultaat 10'!K82</f>
        <v>0</v>
      </c>
      <c r="E2589" s="248">
        <f>'Resultaat 10'!L82</f>
        <v>0</v>
      </c>
      <c r="F2589" s="138" t="s">
        <v>0</v>
      </c>
      <c r="G2589" s="247">
        <f ca="1">VLOOKUP(C2589,Financiering!$AO$7:$AS$57,5,0)*E2589</f>
        <v>0</v>
      </c>
      <c r="H2589" s="249" t="str">
        <f t="shared" si="40"/>
        <v/>
      </c>
      <c r="I2589" s="136" t="str">
        <f>'Resultaat 10'!$B$2</f>
        <v>Resultaat 10</v>
      </c>
      <c r="J2589" s="138" t="str">
        <f>Deelnemersoverzicht!$C$6</f>
        <v>[wordt door RVO ingevuld]</v>
      </c>
      <c r="K2589" s="259">
        <f>Deelnemersoverzicht!$C$9</f>
        <v>0</v>
      </c>
    </row>
    <row r="2590" spans="1:11" x14ac:dyDescent="0.2">
      <c r="A2590" s="258">
        <f>'Resultaat 10'!B83</f>
        <v>0</v>
      </c>
      <c r="B2590" s="138" t="str">
        <f>IFERROR(VLOOKUP(C2590,Deelnemersoverzicht!$C$16:$G$66,6,0),"")</f>
        <v/>
      </c>
      <c r="C2590" s="138">
        <f>'Resultaat 10'!C83</f>
        <v>0</v>
      </c>
      <c r="D2590" s="247">
        <f>'Resultaat 10'!K83</f>
        <v>0</v>
      </c>
      <c r="E2590" s="248">
        <f>'Resultaat 10'!L83</f>
        <v>0</v>
      </c>
      <c r="F2590" s="138" t="s">
        <v>0</v>
      </c>
      <c r="G2590" s="247">
        <f ca="1">VLOOKUP(C2590,Financiering!$AO$7:$AS$57,5,0)*E2590</f>
        <v>0</v>
      </c>
      <c r="H2590" s="249" t="str">
        <f t="shared" si="40"/>
        <v/>
      </c>
      <c r="I2590" s="136" t="str">
        <f>'Resultaat 10'!$B$2</f>
        <v>Resultaat 10</v>
      </c>
      <c r="J2590" s="138" t="str">
        <f>Deelnemersoverzicht!$C$6</f>
        <v>[wordt door RVO ingevuld]</v>
      </c>
      <c r="K2590" s="259">
        <f>Deelnemersoverzicht!$C$9</f>
        <v>0</v>
      </c>
    </row>
    <row r="2591" spans="1:11" x14ac:dyDescent="0.2">
      <c r="A2591" s="258">
        <f>'Resultaat 10'!B84</f>
        <v>0</v>
      </c>
      <c r="B2591" s="138" t="str">
        <f>IFERROR(VLOOKUP(C2591,Deelnemersoverzicht!$C$16:$G$66,6,0),"")</f>
        <v/>
      </c>
      <c r="C2591" s="138">
        <f>'Resultaat 10'!C84</f>
        <v>0</v>
      </c>
      <c r="D2591" s="247">
        <f>'Resultaat 10'!K84</f>
        <v>0</v>
      </c>
      <c r="E2591" s="248">
        <f>'Resultaat 10'!L84</f>
        <v>0</v>
      </c>
      <c r="F2591" s="138" t="s">
        <v>0</v>
      </c>
      <c r="G2591" s="247">
        <f ca="1">VLOOKUP(C2591,Financiering!$AO$7:$AS$57,5,0)*E2591</f>
        <v>0</v>
      </c>
      <c r="H2591" s="249" t="str">
        <f t="shared" si="40"/>
        <v/>
      </c>
      <c r="I2591" s="136" t="str">
        <f>'Resultaat 10'!$B$2</f>
        <v>Resultaat 10</v>
      </c>
      <c r="J2591" s="138" t="str">
        <f>Deelnemersoverzicht!$C$6</f>
        <v>[wordt door RVO ingevuld]</v>
      </c>
      <c r="K2591" s="259">
        <f>Deelnemersoverzicht!$C$9</f>
        <v>0</v>
      </c>
    </row>
    <row r="2592" spans="1:11" x14ac:dyDescent="0.2">
      <c r="A2592" s="258">
        <f>'Resultaat 10'!B85</f>
        <v>0</v>
      </c>
      <c r="B2592" s="138" t="str">
        <f>IFERROR(VLOOKUP(C2592,Deelnemersoverzicht!$C$16:$G$66,6,0),"")</f>
        <v/>
      </c>
      <c r="C2592" s="138">
        <f>'Resultaat 10'!C85</f>
        <v>0</v>
      </c>
      <c r="D2592" s="247">
        <f>'Resultaat 10'!K85</f>
        <v>0</v>
      </c>
      <c r="E2592" s="248">
        <f>'Resultaat 10'!L85</f>
        <v>0</v>
      </c>
      <c r="F2592" s="138" t="s">
        <v>0</v>
      </c>
      <c r="G2592" s="247">
        <f ca="1">VLOOKUP(C2592,Financiering!$AO$7:$AS$57,5,0)*E2592</f>
        <v>0</v>
      </c>
      <c r="H2592" s="249" t="str">
        <f t="shared" si="40"/>
        <v/>
      </c>
      <c r="I2592" s="136" t="str">
        <f>'Resultaat 10'!$B$2</f>
        <v>Resultaat 10</v>
      </c>
      <c r="J2592" s="138" t="str">
        <f>Deelnemersoverzicht!$C$6</f>
        <v>[wordt door RVO ingevuld]</v>
      </c>
      <c r="K2592" s="259">
        <f>Deelnemersoverzicht!$C$9</f>
        <v>0</v>
      </c>
    </row>
    <row r="2593" spans="1:11" x14ac:dyDescent="0.2">
      <c r="A2593" s="258">
        <f>'Resultaat 10'!B86</f>
        <v>0</v>
      </c>
      <c r="B2593" s="138" t="str">
        <f>IFERROR(VLOOKUP(C2593,Deelnemersoverzicht!$C$16:$G$66,6,0),"")</f>
        <v/>
      </c>
      <c r="C2593" s="138">
        <f>'Resultaat 10'!C86</f>
        <v>0</v>
      </c>
      <c r="D2593" s="247">
        <f>'Resultaat 10'!K86</f>
        <v>0</v>
      </c>
      <c r="E2593" s="248">
        <f>'Resultaat 10'!L86</f>
        <v>0</v>
      </c>
      <c r="F2593" s="138" t="s">
        <v>0</v>
      </c>
      <c r="G2593" s="247">
        <f ca="1">VLOOKUP(C2593,Financiering!$AO$7:$AS$57,5,0)*E2593</f>
        <v>0</v>
      </c>
      <c r="H2593" s="249" t="str">
        <f t="shared" si="40"/>
        <v/>
      </c>
      <c r="I2593" s="136" t="str">
        <f>'Resultaat 10'!$B$2</f>
        <v>Resultaat 10</v>
      </c>
      <c r="J2593" s="138" t="str">
        <f>Deelnemersoverzicht!$C$6</f>
        <v>[wordt door RVO ingevuld]</v>
      </c>
      <c r="K2593" s="259">
        <f>Deelnemersoverzicht!$C$9</f>
        <v>0</v>
      </c>
    </row>
    <row r="2594" spans="1:11" x14ac:dyDescent="0.2">
      <c r="A2594" s="258">
        <f>'Resultaat 10'!B87</f>
        <v>0</v>
      </c>
      <c r="B2594" s="138" t="str">
        <f>IFERROR(VLOOKUP(C2594,Deelnemersoverzicht!$C$16:$G$66,6,0),"")</f>
        <v/>
      </c>
      <c r="C2594" s="138">
        <f>'Resultaat 10'!C87</f>
        <v>0</v>
      </c>
      <c r="D2594" s="247">
        <f>'Resultaat 10'!K87</f>
        <v>0</v>
      </c>
      <c r="E2594" s="248">
        <f>'Resultaat 10'!L87</f>
        <v>0</v>
      </c>
      <c r="F2594" s="138" t="s">
        <v>0</v>
      </c>
      <c r="G2594" s="247">
        <f ca="1">VLOOKUP(C2594,Financiering!$AO$7:$AS$57,5,0)*E2594</f>
        <v>0</v>
      </c>
      <c r="H2594" s="249" t="str">
        <f t="shared" si="40"/>
        <v/>
      </c>
      <c r="I2594" s="136" t="str">
        <f>'Resultaat 10'!$B$2</f>
        <v>Resultaat 10</v>
      </c>
      <c r="J2594" s="138" t="str">
        <f>Deelnemersoverzicht!$C$6</f>
        <v>[wordt door RVO ingevuld]</v>
      </c>
      <c r="K2594" s="259">
        <f>Deelnemersoverzicht!$C$9</f>
        <v>0</v>
      </c>
    </row>
    <row r="2595" spans="1:11" x14ac:dyDescent="0.2">
      <c r="A2595" s="258">
        <f>'Resultaat 10'!B88</f>
        <v>0</v>
      </c>
      <c r="B2595" s="138" t="str">
        <f>IFERROR(VLOOKUP(C2595,Deelnemersoverzicht!$C$16:$G$66,6,0),"")</f>
        <v/>
      </c>
      <c r="C2595" s="138">
        <f>'Resultaat 10'!C88</f>
        <v>0</v>
      </c>
      <c r="D2595" s="247">
        <f>'Resultaat 10'!K88</f>
        <v>0</v>
      </c>
      <c r="E2595" s="248">
        <f>'Resultaat 10'!L88</f>
        <v>0</v>
      </c>
      <c r="F2595" s="138" t="s">
        <v>0</v>
      </c>
      <c r="G2595" s="247">
        <f ca="1">VLOOKUP(C2595,Financiering!$AO$7:$AS$57,5,0)*E2595</f>
        <v>0</v>
      </c>
      <c r="H2595" s="249" t="str">
        <f t="shared" si="40"/>
        <v/>
      </c>
      <c r="I2595" s="136" t="str">
        <f>'Resultaat 10'!$B$2</f>
        <v>Resultaat 10</v>
      </c>
      <c r="J2595" s="138" t="str">
        <f>Deelnemersoverzicht!$C$6</f>
        <v>[wordt door RVO ingevuld]</v>
      </c>
      <c r="K2595" s="259">
        <f>Deelnemersoverzicht!$C$9</f>
        <v>0</v>
      </c>
    </row>
    <row r="2596" spans="1:11" x14ac:dyDescent="0.2">
      <c r="A2596" s="258">
        <f>'Resultaat 10'!B89</f>
        <v>0</v>
      </c>
      <c r="B2596" s="138" t="str">
        <f>IFERROR(VLOOKUP(C2596,Deelnemersoverzicht!$C$16:$G$66,6,0),"")</f>
        <v/>
      </c>
      <c r="C2596" s="138">
        <f>'Resultaat 10'!C89</f>
        <v>0</v>
      </c>
      <c r="D2596" s="247">
        <f>'Resultaat 10'!K89</f>
        <v>0</v>
      </c>
      <c r="E2596" s="248">
        <f>'Resultaat 10'!L89</f>
        <v>0</v>
      </c>
      <c r="F2596" s="138" t="s">
        <v>0</v>
      </c>
      <c r="G2596" s="247">
        <f ca="1">VLOOKUP(C2596,Financiering!$AO$7:$AS$57,5,0)*E2596</f>
        <v>0</v>
      </c>
      <c r="H2596" s="249" t="str">
        <f t="shared" si="40"/>
        <v/>
      </c>
      <c r="I2596" s="136" t="str">
        <f>'Resultaat 10'!$B$2</f>
        <v>Resultaat 10</v>
      </c>
      <c r="J2596" s="138" t="str">
        <f>Deelnemersoverzicht!$C$6</f>
        <v>[wordt door RVO ingevuld]</v>
      </c>
      <c r="K2596" s="259">
        <f>Deelnemersoverzicht!$C$9</f>
        <v>0</v>
      </c>
    </row>
    <row r="2597" spans="1:11" x14ac:dyDescent="0.2">
      <c r="A2597" s="258">
        <f>'Resultaat 10'!B96</f>
        <v>0</v>
      </c>
      <c r="B2597" s="138" t="str">
        <f>IFERROR(VLOOKUP(C2597,Deelnemersoverzicht!$C$16:$G$66,6,0),"")</f>
        <v/>
      </c>
      <c r="C2597" s="138">
        <f>'Resultaat 10'!C96</f>
        <v>0</v>
      </c>
      <c r="D2597" s="247">
        <f>'Resultaat 10'!K96</f>
        <v>0</v>
      </c>
      <c r="E2597" s="248">
        <f>'Resultaat 10'!L96</f>
        <v>0</v>
      </c>
      <c r="F2597" s="138" t="s">
        <v>265</v>
      </c>
      <c r="G2597" s="247">
        <f ca="1">VLOOKUP(C2597,Financiering!$AO$7:$AS$57,5,0)*E2597</f>
        <v>0</v>
      </c>
      <c r="H2597" s="249" t="str">
        <f t="shared" si="40"/>
        <v/>
      </c>
      <c r="I2597" s="136" t="str">
        <f>'Resultaat 10'!$B$2</f>
        <v>Resultaat 10</v>
      </c>
      <c r="J2597" s="138" t="str">
        <f>Deelnemersoverzicht!$C$6</f>
        <v>[wordt door RVO ingevuld]</v>
      </c>
      <c r="K2597" s="259">
        <f>Deelnemersoverzicht!$C$9</f>
        <v>0</v>
      </c>
    </row>
    <row r="2598" spans="1:11" x14ac:dyDescent="0.2">
      <c r="A2598" s="258">
        <f>'Resultaat 10'!B97</f>
        <v>0</v>
      </c>
      <c r="B2598" s="138" t="str">
        <f>IFERROR(VLOOKUP(C2598,Deelnemersoverzicht!$C$16:$G$66,6,0),"")</f>
        <v/>
      </c>
      <c r="C2598" s="138">
        <f>'Resultaat 10'!C97</f>
        <v>0</v>
      </c>
      <c r="D2598" s="247">
        <f>'Resultaat 10'!K97</f>
        <v>0</v>
      </c>
      <c r="E2598" s="248">
        <f>'Resultaat 10'!L97</f>
        <v>0</v>
      </c>
      <c r="F2598" s="138" t="s">
        <v>265</v>
      </c>
      <c r="G2598" s="247">
        <f ca="1">VLOOKUP(C2598,Financiering!$AO$7:$AS$57,5,0)*E2598</f>
        <v>0</v>
      </c>
      <c r="H2598" s="249" t="str">
        <f t="shared" si="40"/>
        <v/>
      </c>
      <c r="I2598" s="136" t="str">
        <f>'Resultaat 10'!$B$2</f>
        <v>Resultaat 10</v>
      </c>
      <c r="J2598" s="138" t="str">
        <f>Deelnemersoverzicht!$C$6</f>
        <v>[wordt door RVO ingevuld]</v>
      </c>
      <c r="K2598" s="259">
        <f>Deelnemersoverzicht!$C$9</f>
        <v>0</v>
      </c>
    </row>
    <row r="2599" spans="1:11" x14ac:dyDescent="0.2">
      <c r="A2599" s="258">
        <f>'Resultaat 10'!B98</f>
        <v>0</v>
      </c>
      <c r="B2599" s="138" t="str">
        <f>IFERROR(VLOOKUP(C2599,Deelnemersoverzicht!$C$16:$G$66,6,0),"")</f>
        <v/>
      </c>
      <c r="C2599" s="138">
        <f>'Resultaat 10'!C98</f>
        <v>0</v>
      </c>
      <c r="D2599" s="247">
        <f>'Resultaat 10'!K98</f>
        <v>0</v>
      </c>
      <c r="E2599" s="248">
        <f>'Resultaat 10'!L98</f>
        <v>0</v>
      </c>
      <c r="F2599" s="138" t="s">
        <v>265</v>
      </c>
      <c r="G2599" s="247">
        <f ca="1">VLOOKUP(C2599,Financiering!$AO$7:$AS$57,5,0)*E2599</f>
        <v>0</v>
      </c>
      <c r="H2599" s="249" t="str">
        <f t="shared" si="40"/>
        <v/>
      </c>
      <c r="I2599" s="136" t="str">
        <f>'Resultaat 10'!$B$2</f>
        <v>Resultaat 10</v>
      </c>
      <c r="J2599" s="138" t="str">
        <f>Deelnemersoverzicht!$C$6</f>
        <v>[wordt door RVO ingevuld]</v>
      </c>
      <c r="K2599" s="259">
        <f>Deelnemersoverzicht!$C$9</f>
        <v>0</v>
      </c>
    </row>
    <row r="2600" spans="1:11" x14ac:dyDescent="0.2">
      <c r="A2600" s="258">
        <f>'Resultaat 10'!B99</f>
        <v>0</v>
      </c>
      <c r="B2600" s="138" t="str">
        <f>IFERROR(VLOOKUP(C2600,Deelnemersoverzicht!$C$16:$G$66,6,0),"")</f>
        <v/>
      </c>
      <c r="C2600" s="138">
        <f>'Resultaat 10'!C99</f>
        <v>0</v>
      </c>
      <c r="D2600" s="247">
        <f>'Resultaat 10'!K99</f>
        <v>0</v>
      </c>
      <c r="E2600" s="248">
        <f>'Resultaat 10'!L99</f>
        <v>0</v>
      </c>
      <c r="F2600" s="138" t="s">
        <v>265</v>
      </c>
      <c r="G2600" s="247">
        <f ca="1">VLOOKUP(C2600,Financiering!$AO$7:$AS$57,5,0)*E2600</f>
        <v>0</v>
      </c>
      <c r="H2600" s="249" t="str">
        <f t="shared" si="40"/>
        <v/>
      </c>
      <c r="I2600" s="136" t="str">
        <f>'Resultaat 10'!$B$2</f>
        <v>Resultaat 10</v>
      </c>
      <c r="J2600" s="138" t="str">
        <f>Deelnemersoverzicht!$C$6</f>
        <v>[wordt door RVO ingevuld]</v>
      </c>
      <c r="K2600" s="259">
        <f>Deelnemersoverzicht!$C$9</f>
        <v>0</v>
      </c>
    </row>
    <row r="2601" spans="1:11" x14ac:dyDescent="0.2">
      <c r="A2601" s="258">
        <f>'Resultaat 10'!B100</f>
        <v>0</v>
      </c>
      <c r="B2601" s="138" t="str">
        <f>IFERROR(VLOOKUP(C2601,Deelnemersoverzicht!$C$16:$G$66,6,0),"")</f>
        <v/>
      </c>
      <c r="C2601" s="138">
        <f>'Resultaat 10'!C100</f>
        <v>0</v>
      </c>
      <c r="D2601" s="247">
        <f>'Resultaat 10'!K100</f>
        <v>0</v>
      </c>
      <c r="E2601" s="248">
        <f>'Resultaat 10'!L100</f>
        <v>0</v>
      </c>
      <c r="F2601" s="138" t="s">
        <v>265</v>
      </c>
      <c r="G2601" s="247">
        <f ca="1">VLOOKUP(C2601,Financiering!$AO$7:$AS$57,5,0)*E2601</f>
        <v>0</v>
      </c>
      <c r="H2601" s="249" t="str">
        <f t="shared" si="40"/>
        <v/>
      </c>
      <c r="I2601" s="136" t="str">
        <f>'Resultaat 10'!$B$2</f>
        <v>Resultaat 10</v>
      </c>
      <c r="J2601" s="138" t="str">
        <f>Deelnemersoverzicht!$C$6</f>
        <v>[wordt door RVO ingevuld]</v>
      </c>
      <c r="K2601" s="259">
        <f>Deelnemersoverzicht!$C$9</f>
        <v>0</v>
      </c>
    </row>
    <row r="2602" spans="1:11" x14ac:dyDescent="0.2">
      <c r="A2602" s="258">
        <f>'Resultaat 10'!B101</f>
        <v>0</v>
      </c>
      <c r="B2602" s="138" t="str">
        <f>IFERROR(VLOOKUP(C2602,Deelnemersoverzicht!$C$16:$G$66,6,0),"")</f>
        <v/>
      </c>
      <c r="C2602" s="138">
        <f>'Resultaat 10'!C101</f>
        <v>0</v>
      </c>
      <c r="D2602" s="247">
        <f>'Resultaat 10'!K101</f>
        <v>0</v>
      </c>
      <c r="E2602" s="248">
        <f>'Resultaat 10'!L101</f>
        <v>0</v>
      </c>
      <c r="F2602" s="138" t="s">
        <v>265</v>
      </c>
      <c r="G2602" s="247">
        <f ca="1">VLOOKUP(C2602,Financiering!$AO$7:$AS$57,5,0)*E2602</f>
        <v>0</v>
      </c>
      <c r="H2602" s="249" t="str">
        <f t="shared" si="40"/>
        <v/>
      </c>
      <c r="I2602" s="136" t="str">
        <f>'Resultaat 10'!$B$2</f>
        <v>Resultaat 10</v>
      </c>
      <c r="J2602" s="138" t="str">
        <f>Deelnemersoverzicht!$C$6</f>
        <v>[wordt door RVO ingevuld]</v>
      </c>
      <c r="K2602" s="259">
        <f>Deelnemersoverzicht!$C$9</f>
        <v>0</v>
      </c>
    </row>
    <row r="2603" spans="1:11" x14ac:dyDescent="0.2">
      <c r="A2603" s="258">
        <f>'Resultaat 10'!B102</f>
        <v>0</v>
      </c>
      <c r="B2603" s="138" t="str">
        <f>IFERROR(VLOOKUP(C2603,Deelnemersoverzicht!$C$16:$G$66,6,0),"")</f>
        <v/>
      </c>
      <c r="C2603" s="138">
        <f>'Resultaat 10'!C102</f>
        <v>0</v>
      </c>
      <c r="D2603" s="247">
        <f>'Resultaat 10'!K102</f>
        <v>0</v>
      </c>
      <c r="E2603" s="248">
        <f>'Resultaat 10'!L102</f>
        <v>0</v>
      </c>
      <c r="F2603" s="138" t="s">
        <v>265</v>
      </c>
      <c r="G2603" s="247">
        <f ca="1">VLOOKUP(C2603,Financiering!$AO$7:$AS$57,5,0)*E2603</f>
        <v>0</v>
      </c>
      <c r="H2603" s="249" t="str">
        <f t="shared" si="40"/>
        <v/>
      </c>
      <c r="I2603" s="136" t="str">
        <f>'Resultaat 10'!$B$2</f>
        <v>Resultaat 10</v>
      </c>
      <c r="J2603" s="138" t="str">
        <f>Deelnemersoverzicht!$C$6</f>
        <v>[wordt door RVO ingevuld]</v>
      </c>
      <c r="K2603" s="259">
        <f>Deelnemersoverzicht!$C$9</f>
        <v>0</v>
      </c>
    </row>
    <row r="2604" spans="1:11" x14ac:dyDescent="0.2">
      <c r="A2604" s="258">
        <f>'Resultaat 10'!B103</f>
        <v>0</v>
      </c>
      <c r="B2604" s="138" t="str">
        <f>IFERROR(VLOOKUP(C2604,Deelnemersoverzicht!$C$16:$G$66,6,0),"")</f>
        <v/>
      </c>
      <c r="C2604" s="138">
        <f>'Resultaat 10'!C103</f>
        <v>0</v>
      </c>
      <c r="D2604" s="247">
        <f>'Resultaat 10'!K103</f>
        <v>0</v>
      </c>
      <c r="E2604" s="248">
        <f>'Resultaat 10'!L103</f>
        <v>0</v>
      </c>
      <c r="F2604" s="138" t="s">
        <v>265</v>
      </c>
      <c r="G2604" s="247">
        <f ca="1">VLOOKUP(C2604,Financiering!$AO$7:$AS$57,5,0)*E2604</f>
        <v>0</v>
      </c>
      <c r="H2604" s="249" t="str">
        <f t="shared" si="40"/>
        <v/>
      </c>
      <c r="I2604" s="136" t="str">
        <f>'Resultaat 10'!$B$2</f>
        <v>Resultaat 10</v>
      </c>
      <c r="J2604" s="138" t="str">
        <f>Deelnemersoverzicht!$C$6</f>
        <v>[wordt door RVO ingevuld]</v>
      </c>
      <c r="K2604" s="259">
        <f>Deelnemersoverzicht!$C$9</f>
        <v>0</v>
      </c>
    </row>
    <row r="2605" spans="1:11" x14ac:dyDescent="0.2">
      <c r="A2605" s="258">
        <f>'Resultaat 10'!B104</f>
        <v>0</v>
      </c>
      <c r="B2605" s="138" t="str">
        <f>IFERROR(VLOOKUP(C2605,Deelnemersoverzicht!$C$16:$G$66,6,0),"")</f>
        <v/>
      </c>
      <c r="C2605" s="138">
        <f>'Resultaat 10'!C104</f>
        <v>0</v>
      </c>
      <c r="D2605" s="247">
        <f>'Resultaat 10'!K104</f>
        <v>0</v>
      </c>
      <c r="E2605" s="248">
        <f>'Resultaat 10'!L104</f>
        <v>0</v>
      </c>
      <c r="F2605" s="138" t="s">
        <v>265</v>
      </c>
      <c r="G2605" s="247">
        <f ca="1">VLOOKUP(C2605,Financiering!$AO$7:$AS$57,5,0)*E2605</f>
        <v>0</v>
      </c>
      <c r="H2605" s="249" t="str">
        <f t="shared" si="40"/>
        <v/>
      </c>
      <c r="I2605" s="136" t="str">
        <f>'Resultaat 10'!$B$2</f>
        <v>Resultaat 10</v>
      </c>
      <c r="J2605" s="138" t="str">
        <f>Deelnemersoverzicht!$C$6</f>
        <v>[wordt door RVO ingevuld]</v>
      </c>
      <c r="K2605" s="259">
        <f>Deelnemersoverzicht!$C$9</f>
        <v>0</v>
      </c>
    </row>
    <row r="2606" spans="1:11" x14ac:dyDescent="0.2">
      <c r="A2606" s="258">
        <f>'Resultaat 10'!B105</f>
        <v>0</v>
      </c>
      <c r="B2606" s="138" t="str">
        <f>IFERROR(VLOOKUP(C2606,Deelnemersoverzicht!$C$16:$G$66,6,0),"")</f>
        <v/>
      </c>
      <c r="C2606" s="138">
        <f>'Resultaat 10'!C105</f>
        <v>0</v>
      </c>
      <c r="D2606" s="247">
        <f>'Resultaat 10'!K105</f>
        <v>0</v>
      </c>
      <c r="E2606" s="248">
        <f>'Resultaat 10'!L105</f>
        <v>0</v>
      </c>
      <c r="F2606" s="138" t="s">
        <v>265</v>
      </c>
      <c r="G2606" s="247">
        <f ca="1">VLOOKUP(C2606,Financiering!$AO$7:$AS$57,5,0)*E2606</f>
        <v>0</v>
      </c>
      <c r="H2606" s="249" t="str">
        <f t="shared" si="40"/>
        <v/>
      </c>
      <c r="I2606" s="136" t="str">
        <f>'Resultaat 10'!$B$2</f>
        <v>Resultaat 10</v>
      </c>
      <c r="J2606" s="138" t="str">
        <f>Deelnemersoverzicht!$C$6</f>
        <v>[wordt door RVO ingevuld]</v>
      </c>
      <c r="K2606" s="259">
        <f>Deelnemersoverzicht!$C$9</f>
        <v>0</v>
      </c>
    </row>
    <row r="2607" spans="1:11" x14ac:dyDescent="0.2">
      <c r="A2607" s="258">
        <f>'Resultaat 10'!B106</f>
        <v>0</v>
      </c>
      <c r="B2607" s="138" t="str">
        <f>IFERROR(VLOOKUP(C2607,Deelnemersoverzicht!$C$16:$G$66,6,0),"")</f>
        <v/>
      </c>
      <c r="C2607" s="138">
        <f>'Resultaat 10'!C106</f>
        <v>0</v>
      </c>
      <c r="D2607" s="247">
        <f>'Resultaat 10'!K106</f>
        <v>0</v>
      </c>
      <c r="E2607" s="248">
        <f>'Resultaat 10'!L106</f>
        <v>0</v>
      </c>
      <c r="F2607" s="138" t="s">
        <v>265</v>
      </c>
      <c r="G2607" s="247">
        <f ca="1">VLOOKUP(C2607,Financiering!$AO$7:$AS$57,5,0)*E2607</f>
        <v>0</v>
      </c>
      <c r="H2607" s="249" t="str">
        <f t="shared" si="40"/>
        <v/>
      </c>
      <c r="I2607" s="136" t="str">
        <f>'Resultaat 10'!$B$2</f>
        <v>Resultaat 10</v>
      </c>
      <c r="J2607" s="138" t="str">
        <f>Deelnemersoverzicht!$C$6</f>
        <v>[wordt door RVO ingevuld]</v>
      </c>
      <c r="K2607" s="259">
        <f>Deelnemersoverzicht!$C$9</f>
        <v>0</v>
      </c>
    </row>
    <row r="2608" spans="1:11" x14ac:dyDescent="0.2">
      <c r="A2608" s="258">
        <f>'Resultaat 10'!B107</f>
        <v>0</v>
      </c>
      <c r="B2608" s="138" t="str">
        <f>IFERROR(VLOOKUP(C2608,Deelnemersoverzicht!$C$16:$G$66,6,0),"")</f>
        <v/>
      </c>
      <c r="C2608" s="138">
        <f>'Resultaat 10'!C107</f>
        <v>0</v>
      </c>
      <c r="D2608" s="247">
        <f>'Resultaat 10'!K107</f>
        <v>0</v>
      </c>
      <c r="E2608" s="248">
        <f>'Resultaat 10'!L107</f>
        <v>0</v>
      </c>
      <c r="F2608" s="138" t="s">
        <v>265</v>
      </c>
      <c r="G2608" s="247">
        <f ca="1">VLOOKUP(C2608,Financiering!$AO$7:$AS$57,5,0)*E2608</f>
        <v>0</v>
      </c>
      <c r="H2608" s="249" t="str">
        <f t="shared" si="40"/>
        <v/>
      </c>
      <c r="I2608" s="136" t="str">
        <f>'Resultaat 10'!$B$2</f>
        <v>Resultaat 10</v>
      </c>
      <c r="J2608" s="138" t="str">
        <f>Deelnemersoverzicht!$C$6</f>
        <v>[wordt door RVO ingevuld]</v>
      </c>
      <c r="K2608" s="259">
        <f>Deelnemersoverzicht!$C$9</f>
        <v>0</v>
      </c>
    </row>
    <row r="2609" spans="1:11" x14ac:dyDescent="0.2">
      <c r="A2609" s="258">
        <f>'Resultaat 10'!B108</f>
        <v>0</v>
      </c>
      <c r="B2609" s="138" t="str">
        <f>IFERROR(VLOOKUP(C2609,Deelnemersoverzicht!$C$16:$G$66,6,0),"")</f>
        <v/>
      </c>
      <c r="C2609" s="138">
        <f>'Resultaat 10'!C108</f>
        <v>0</v>
      </c>
      <c r="D2609" s="247">
        <f>'Resultaat 10'!K108</f>
        <v>0</v>
      </c>
      <c r="E2609" s="248">
        <f>'Resultaat 10'!L108</f>
        <v>0</v>
      </c>
      <c r="F2609" s="138" t="s">
        <v>265</v>
      </c>
      <c r="G2609" s="247">
        <f ca="1">VLOOKUP(C2609,Financiering!$AO$7:$AS$57,5,0)*E2609</f>
        <v>0</v>
      </c>
      <c r="H2609" s="249" t="str">
        <f t="shared" si="40"/>
        <v/>
      </c>
      <c r="I2609" s="136" t="str">
        <f>'Resultaat 10'!$B$2</f>
        <v>Resultaat 10</v>
      </c>
      <c r="J2609" s="138" t="str">
        <f>Deelnemersoverzicht!$C$6</f>
        <v>[wordt door RVO ingevuld]</v>
      </c>
      <c r="K2609" s="259">
        <f>Deelnemersoverzicht!$C$9</f>
        <v>0</v>
      </c>
    </row>
    <row r="2610" spans="1:11" x14ac:dyDescent="0.2">
      <c r="A2610" s="258">
        <f>'Resultaat 10'!B109</f>
        <v>0</v>
      </c>
      <c r="B2610" s="138" t="str">
        <f>IFERROR(VLOOKUP(C2610,Deelnemersoverzicht!$C$16:$G$66,6,0),"")</f>
        <v/>
      </c>
      <c r="C2610" s="138">
        <f>'Resultaat 10'!C109</f>
        <v>0</v>
      </c>
      <c r="D2610" s="247">
        <f>'Resultaat 10'!K109</f>
        <v>0</v>
      </c>
      <c r="E2610" s="248">
        <f>'Resultaat 10'!L109</f>
        <v>0</v>
      </c>
      <c r="F2610" s="138" t="s">
        <v>265</v>
      </c>
      <c r="G2610" s="247">
        <f ca="1">VLOOKUP(C2610,Financiering!$AO$7:$AS$57,5,0)*E2610</f>
        <v>0</v>
      </c>
      <c r="H2610" s="249" t="str">
        <f t="shared" si="40"/>
        <v/>
      </c>
      <c r="I2610" s="136" t="str">
        <f>'Resultaat 10'!$B$2</f>
        <v>Resultaat 10</v>
      </c>
      <c r="J2610" s="138" t="str">
        <f>Deelnemersoverzicht!$C$6</f>
        <v>[wordt door RVO ingevuld]</v>
      </c>
      <c r="K2610" s="259">
        <f>Deelnemersoverzicht!$C$9</f>
        <v>0</v>
      </c>
    </row>
    <row r="2611" spans="1:11" x14ac:dyDescent="0.2">
      <c r="A2611" s="258">
        <f>'Resultaat 10'!B110</f>
        <v>0</v>
      </c>
      <c r="B2611" s="138" t="str">
        <f>IFERROR(VLOOKUP(C2611,Deelnemersoverzicht!$C$16:$G$66,6,0),"")</f>
        <v/>
      </c>
      <c r="C2611" s="138">
        <f>'Resultaat 10'!C110</f>
        <v>0</v>
      </c>
      <c r="D2611" s="247">
        <f>'Resultaat 10'!K110</f>
        <v>0</v>
      </c>
      <c r="E2611" s="248">
        <f>'Resultaat 10'!L110</f>
        <v>0</v>
      </c>
      <c r="F2611" s="138" t="s">
        <v>265</v>
      </c>
      <c r="G2611" s="247">
        <f ca="1">VLOOKUP(C2611,Financiering!$AO$7:$AS$57,5,0)*E2611</f>
        <v>0</v>
      </c>
      <c r="H2611" s="249" t="str">
        <f t="shared" si="40"/>
        <v/>
      </c>
      <c r="I2611" s="136" t="str">
        <f>'Resultaat 10'!$B$2</f>
        <v>Resultaat 10</v>
      </c>
      <c r="J2611" s="138" t="str">
        <f>Deelnemersoverzicht!$C$6</f>
        <v>[wordt door RVO ingevuld]</v>
      </c>
      <c r="K2611" s="259">
        <f>Deelnemersoverzicht!$C$9</f>
        <v>0</v>
      </c>
    </row>
    <row r="2612" spans="1:11" x14ac:dyDescent="0.2">
      <c r="A2612" s="258">
        <f>'Resultaat 10'!B111</f>
        <v>0</v>
      </c>
      <c r="B2612" s="138" t="str">
        <f>IFERROR(VLOOKUP(C2612,Deelnemersoverzicht!$C$16:$G$66,6,0),"")</f>
        <v/>
      </c>
      <c r="C2612" s="138">
        <f>'Resultaat 10'!C111</f>
        <v>0</v>
      </c>
      <c r="D2612" s="247">
        <f>'Resultaat 10'!K111</f>
        <v>0</v>
      </c>
      <c r="E2612" s="248">
        <f>'Resultaat 10'!L111</f>
        <v>0</v>
      </c>
      <c r="F2612" s="138" t="s">
        <v>265</v>
      </c>
      <c r="G2612" s="247">
        <f ca="1">VLOOKUP(C2612,Financiering!$AO$7:$AS$57,5,0)*E2612</f>
        <v>0</v>
      </c>
      <c r="H2612" s="249" t="str">
        <f t="shared" si="40"/>
        <v/>
      </c>
      <c r="I2612" s="136" t="str">
        <f>'Resultaat 10'!$B$2</f>
        <v>Resultaat 10</v>
      </c>
      <c r="J2612" s="138" t="str">
        <f>Deelnemersoverzicht!$C$6</f>
        <v>[wordt door RVO ingevuld]</v>
      </c>
      <c r="K2612" s="259">
        <f>Deelnemersoverzicht!$C$9</f>
        <v>0</v>
      </c>
    </row>
    <row r="2613" spans="1:11" x14ac:dyDescent="0.2">
      <c r="A2613" s="258">
        <f>'Resultaat 10'!B112</f>
        <v>0</v>
      </c>
      <c r="B2613" s="138" t="str">
        <f>IFERROR(VLOOKUP(C2613,Deelnemersoverzicht!$C$16:$G$66,6,0),"")</f>
        <v/>
      </c>
      <c r="C2613" s="138">
        <f>'Resultaat 10'!C112</f>
        <v>0</v>
      </c>
      <c r="D2613" s="247">
        <f>'Resultaat 10'!K112</f>
        <v>0</v>
      </c>
      <c r="E2613" s="248">
        <f>'Resultaat 10'!L112</f>
        <v>0</v>
      </c>
      <c r="F2613" s="138" t="s">
        <v>265</v>
      </c>
      <c r="G2613" s="247">
        <f ca="1">VLOOKUP(C2613,Financiering!$AO$7:$AS$57,5,0)*E2613</f>
        <v>0</v>
      </c>
      <c r="H2613" s="249" t="str">
        <f t="shared" si="40"/>
        <v/>
      </c>
      <c r="I2613" s="136" t="str">
        <f>'Resultaat 10'!$B$2</f>
        <v>Resultaat 10</v>
      </c>
      <c r="J2613" s="138" t="str">
        <f>Deelnemersoverzicht!$C$6</f>
        <v>[wordt door RVO ingevuld]</v>
      </c>
      <c r="K2613" s="259">
        <f>Deelnemersoverzicht!$C$9</f>
        <v>0</v>
      </c>
    </row>
    <row r="2614" spans="1:11" x14ac:dyDescent="0.2">
      <c r="A2614" s="258">
        <f>'Resultaat 10'!B113</f>
        <v>0</v>
      </c>
      <c r="B2614" s="138" t="str">
        <f>IFERROR(VLOOKUP(C2614,Deelnemersoverzicht!$C$16:$G$66,6,0),"")</f>
        <v/>
      </c>
      <c r="C2614" s="138">
        <f>'Resultaat 10'!C113</f>
        <v>0</v>
      </c>
      <c r="D2614" s="247">
        <f>'Resultaat 10'!K113</f>
        <v>0</v>
      </c>
      <c r="E2614" s="248">
        <f>'Resultaat 10'!L113</f>
        <v>0</v>
      </c>
      <c r="F2614" s="138" t="s">
        <v>265</v>
      </c>
      <c r="G2614" s="247">
        <f ca="1">VLOOKUP(C2614,Financiering!$AO$7:$AS$57,5,0)*E2614</f>
        <v>0</v>
      </c>
      <c r="H2614" s="249" t="str">
        <f t="shared" si="40"/>
        <v/>
      </c>
      <c r="I2614" s="136" t="str">
        <f>'Resultaat 10'!$B$2</f>
        <v>Resultaat 10</v>
      </c>
      <c r="J2614" s="138" t="str">
        <f>Deelnemersoverzicht!$C$6</f>
        <v>[wordt door RVO ingevuld]</v>
      </c>
      <c r="K2614" s="259">
        <f>Deelnemersoverzicht!$C$9</f>
        <v>0</v>
      </c>
    </row>
    <row r="2615" spans="1:11" x14ac:dyDescent="0.2">
      <c r="A2615" s="258">
        <f>'Resultaat 10'!B114</f>
        <v>0</v>
      </c>
      <c r="B2615" s="138" t="str">
        <f>IFERROR(VLOOKUP(C2615,Deelnemersoverzicht!$C$16:$G$66,6,0),"")</f>
        <v/>
      </c>
      <c r="C2615" s="138">
        <f>'Resultaat 10'!C114</f>
        <v>0</v>
      </c>
      <c r="D2615" s="247">
        <f>'Resultaat 10'!K114</f>
        <v>0</v>
      </c>
      <c r="E2615" s="248">
        <f>'Resultaat 10'!L114</f>
        <v>0</v>
      </c>
      <c r="F2615" s="138" t="s">
        <v>265</v>
      </c>
      <c r="G2615" s="247">
        <f ca="1">VLOOKUP(C2615,Financiering!$AO$7:$AS$57,5,0)*E2615</f>
        <v>0</v>
      </c>
      <c r="H2615" s="249" t="str">
        <f t="shared" si="40"/>
        <v/>
      </c>
      <c r="I2615" s="136" t="str">
        <f>'Resultaat 10'!$B$2</f>
        <v>Resultaat 10</v>
      </c>
      <c r="J2615" s="138" t="str">
        <f>Deelnemersoverzicht!$C$6</f>
        <v>[wordt door RVO ingevuld]</v>
      </c>
      <c r="K2615" s="259">
        <f>Deelnemersoverzicht!$C$9</f>
        <v>0</v>
      </c>
    </row>
    <row r="2616" spans="1:11" x14ac:dyDescent="0.2">
      <c r="A2616" s="258">
        <f>'Resultaat 10'!B115</f>
        <v>0</v>
      </c>
      <c r="B2616" s="138" t="str">
        <f>IFERROR(VLOOKUP(C2616,Deelnemersoverzicht!$C$16:$G$66,6,0),"")</f>
        <v/>
      </c>
      <c r="C2616" s="138">
        <f>'Resultaat 10'!C115</f>
        <v>0</v>
      </c>
      <c r="D2616" s="247">
        <f>'Resultaat 10'!K115</f>
        <v>0</v>
      </c>
      <c r="E2616" s="248">
        <f>'Resultaat 10'!L115</f>
        <v>0</v>
      </c>
      <c r="F2616" s="138" t="s">
        <v>265</v>
      </c>
      <c r="G2616" s="247">
        <f ca="1">VLOOKUP(C2616,Financiering!$AO$7:$AS$57,5,0)*E2616</f>
        <v>0</v>
      </c>
      <c r="H2616" s="249" t="str">
        <f t="shared" si="40"/>
        <v/>
      </c>
      <c r="I2616" s="136" t="str">
        <f>'Resultaat 10'!$B$2</f>
        <v>Resultaat 10</v>
      </c>
      <c r="J2616" s="138" t="str">
        <f>Deelnemersoverzicht!$C$6</f>
        <v>[wordt door RVO ingevuld]</v>
      </c>
      <c r="K2616" s="259">
        <f>Deelnemersoverzicht!$C$9</f>
        <v>0</v>
      </c>
    </row>
    <row r="2617" spans="1:11" x14ac:dyDescent="0.2">
      <c r="A2617" s="258">
        <f>'Resultaat 10'!B116</f>
        <v>0</v>
      </c>
      <c r="B2617" s="138" t="str">
        <f>IFERROR(VLOOKUP(C2617,Deelnemersoverzicht!$C$16:$G$66,6,0),"")</f>
        <v/>
      </c>
      <c r="C2617" s="138">
        <f>'Resultaat 10'!C116</f>
        <v>0</v>
      </c>
      <c r="D2617" s="247">
        <f>'Resultaat 10'!K116</f>
        <v>0</v>
      </c>
      <c r="E2617" s="248">
        <f>'Resultaat 10'!L116</f>
        <v>0</v>
      </c>
      <c r="F2617" s="138" t="s">
        <v>265</v>
      </c>
      <c r="G2617" s="247">
        <f ca="1">VLOOKUP(C2617,Financiering!$AO$7:$AS$57,5,0)*E2617</f>
        <v>0</v>
      </c>
      <c r="H2617" s="249" t="str">
        <f t="shared" si="40"/>
        <v/>
      </c>
      <c r="I2617" s="136" t="str">
        <f>'Resultaat 10'!$B$2</f>
        <v>Resultaat 10</v>
      </c>
      <c r="J2617" s="138" t="str">
        <f>Deelnemersoverzicht!$C$6</f>
        <v>[wordt door RVO ingevuld]</v>
      </c>
      <c r="K2617" s="259">
        <f>Deelnemersoverzicht!$C$9</f>
        <v>0</v>
      </c>
    </row>
    <row r="2618" spans="1:11" x14ac:dyDescent="0.2">
      <c r="A2618" s="258">
        <f>'Resultaat 10'!B117</f>
        <v>0</v>
      </c>
      <c r="B2618" s="138" t="str">
        <f>IFERROR(VLOOKUP(C2618,Deelnemersoverzicht!$C$16:$G$66,6,0),"")</f>
        <v/>
      </c>
      <c r="C2618" s="138">
        <f>'Resultaat 10'!C117</f>
        <v>0</v>
      </c>
      <c r="D2618" s="247">
        <f>'Resultaat 10'!K117</f>
        <v>0</v>
      </c>
      <c r="E2618" s="248">
        <f>'Resultaat 10'!L117</f>
        <v>0</v>
      </c>
      <c r="F2618" s="138" t="s">
        <v>265</v>
      </c>
      <c r="G2618" s="247">
        <f ca="1">VLOOKUP(C2618,Financiering!$AO$7:$AS$57,5,0)*E2618</f>
        <v>0</v>
      </c>
      <c r="H2618" s="249" t="str">
        <f t="shared" si="40"/>
        <v/>
      </c>
      <c r="I2618" s="136" t="str">
        <f>'Resultaat 10'!$B$2</f>
        <v>Resultaat 10</v>
      </c>
      <c r="J2618" s="138" t="str">
        <f>Deelnemersoverzicht!$C$6</f>
        <v>[wordt door RVO ingevuld]</v>
      </c>
      <c r="K2618" s="259">
        <f>Deelnemersoverzicht!$C$9</f>
        <v>0</v>
      </c>
    </row>
    <row r="2619" spans="1:11" x14ac:dyDescent="0.2">
      <c r="A2619" s="258">
        <f>'Resultaat 10'!B118</f>
        <v>0</v>
      </c>
      <c r="B2619" s="138" t="str">
        <f>IFERROR(VLOOKUP(C2619,Deelnemersoverzicht!$C$16:$G$66,6,0),"")</f>
        <v/>
      </c>
      <c r="C2619" s="138">
        <f>'Resultaat 10'!C118</f>
        <v>0</v>
      </c>
      <c r="D2619" s="247">
        <f>'Resultaat 10'!K118</f>
        <v>0</v>
      </c>
      <c r="E2619" s="248">
        <f>'Resultaat 10'!L118</f>
        <v>0</v>
      </c>
      <c r="F2619" s="138" t="s">
        <v>265</v>
      </c>
      <c r="G2619" s="247">
        <f ca="1">VLOOKUP(C2619,Financiering!$AO$7:$AS$57,5,0)*E2619</f>
        <v>0</v>
      </c>
      <c r="H2619" s="249" t="str">
        <f t="shared" si="40"/>
        <v/>
      </c>
      <c r="I2619" s="136" t="str">
        <f>'Resultaat 10'!$B$2</f>
        <v>Resultaat 10</v>
      </c>
      <c r="J2619" s="138" t="str">
        <f>Deelnemersoverzicht!$C$6</f>
        <v>[wordt door RVO ingevuld]</v>
      </c>
      <c r="K2619" s="259">
        <f>Deelnemersoverzicht!$C$9</f>
        <v>0</v>
      </c>
    </row>
    <row r="2620" spans="1:11" x14ac:dyDescent="0.2">
      <c r="A2620" s="258">
        <f>'Resultaat 10'!B119</f>
        <v>0</v>
      </c>
      <c r="B2620" s="138" t="str">
        <f>IFERROR(VLOOKUP(C2620,Deelnemersoverzicht!$C$16:$G$66,6,0),"")</f>
        <v/>
      </c>
      <c r="C2620" s="138">
        <f>'Resultaat 10'!C119</f>
        <v>0</v>
      </c>
      <c r="D2620" s="247">
        <f>'Resultaat 10'!K119</f>
        <v>0</v>
      </c>
      <c r="E2620" s="248">
        <f>'Resultaat 10'!L119</f>
        <v>0</v>
      </c>
      <c r="F2620" s="138" t="s">
        <v>265</v>
      </c>
      <c r="G2620" s="247">
        <f ca="1">VLOOKUP(C2620,Financiering!$AO$7:$AS$57,5,0)*E2620</f>
        <v>0</v>
      </c>
      <c r="H2620" s="249" t="str">
        <f t="shared" si="40"/>
        <v/>
      </c>
      <c r="I2620" s="136" t="str">
        <f>'Resultaat 10'!$B$2</f>
        <v>Resultaat 10</v>
      </c>
      <c r="J2620" s="138" t="str">
        <f>Deelnemersoverzicht!$C$6</f>
        <v>[wordt door RVO ingevuld]</v>
      </c>
      <c r="K2620" s="259">
        <f>Deelnemersoverzicht!$C$9</f>
        <v>0</v>
      </c>
    </row>
    <row r="2621" spans="1:11" x14ac:dyDescent="0.2">
      <c r="A2621" s="258">
        <f>'Resultaat 10'!B120</f>
        <v>0</v>
      </c>
      <c r="B2621" s="138" t="str">
        <f>IFERROR(VLOOKUP(C2621,Deelnemersoverzicht!$C$16:$G$66,6,0),"")</f>
        <v/>
      </c>
      <c r="C2621" s="138">
        <f>'Resultaat 10'!C120</f>
        <v>0</v>
      </c>
      <c r="D2621" s="247">
        <f>'Resultaat 10'!K120</f>
        <v>0</v>
      </c>
      <c r="E2621" s="248">
        <f>'Resultaat 10'!L120</f>
        <v>0</v>
      </c>
      <c r="F2621" s="138" t="s">
        <v>265</v>
      </c>
      <c r="G2621" s="247">
        <f ca="1">VLOOKUP(C2621,Financiering!$AO$7:$AS$57,5,0)*E2621</f>
        <v>0</v>
      </c>
      <c r="H2621" s="249" t="str">
        <f t="shared" si="40"/>
        <v/>
      </c>
      <c r="I2621" s="136" t="str">
        <f>'Resultaat 10'!$B$2</f>
        <v>Resultaat 10</v>
      </c>
      <c r="J2621" s="138" t="str">
        <f>Deelnemersoverzicht!$C$6</f>
        <v>[wordt door RVO ingevuld]</v>
      </c>
      <c r="K2621" s="259">
        <f>Deelnemersoverzicht!$C$9</f>
        <v>0</v>
      </c>
    </row>
    <row r="2622" spans="1:11" x14ac:dyDescent="0.2">
      <c r="A2622" s="258">
        <f>'Resultaat 10'!B121</f>
        <v>0</v>
      </c>
      <c r="B2622" s="138" t="str">
        <f>IFERROR(VLOOKUP(C2622,Deelnemersoverzicht!$C$16:$G$66,6,0),"")</f>
        <v/>
      </c>
      <c r="C2622" s="138">
        <f>'Resultaat 10'!C121</f>
        <v>0</v>
      </c>
      <c r="D2622" s="247">
        <f>'Resultaat 10'!K121</f>
        <v>0</v>
      </c>
      <c r="E2622" s="248">
        <f>'Resultaat 10'!L121</f>
        <v>0</v>
      </c>
      <c r="F2622" s="138" t="s">
        <v>265</v>
      </c>
      <c r="G2622" s="247">
        <f ca="1">VLOOKUP(C2622,Financiering!$AO$7:$AS$57,5,0)*E2622</f>
        <v>0</v>
      </c>
      <c r="H2622" s="249" t="str">
        <f t="shared" si="40"/>
        <v/>
      </c>
      <c r="I2622" s="136" t="str">
        <f>'Resultaat 10'!$B$2</f>
        <v>Resultaat 10</v>
      </c>
      <c r="J2622" s="138" t="str">
        <f>Deelnemersoverzicht!$C$6</f>
        <v>[wordt door RVO ingevuld]</v>
      </c>
      <c r="K2622" s="259">
        <f>Deelnemersoverzicht!$C$9</f>
        <v>0</v>
      </c>
    </row>
    <row r="2623" spans="1:11" x14ac:dyDescent="0.2">
      <c r="A2623" s="258">
        <f>'Resultaat 10'!B122</f>
        <v>0</v>
      </c>
      <c r="B2623" s="138" t="str">
        <f>IFERROR(VLOOKUP(C2623,Deelnemersoverzicht!$C$16:$G$66,6,0),"")</f>
        <v/>
      </c>
      <c r="C2623" s="138">
        <f>'Resultaat 10'!C122</f>
        <v>0</v>
      </c>
      <c r="D2623" s="247">
        <f>'Resultaat 10'!K122</f>
        <v>0</v>
      </c>
      <c r="E2623" s="248">
        <f>'Resultaat 10'!L122</f>
        <v>0</v>
      </c>
      <c r="F2623" s="138" t="s">
        <v>265</v>
      </c>
      <c r="G2623" s="247">
        <f ca="1">VLOOKUP(C2623,Financiering!$AO$7:$AS$57,5,0)*E2623</f>
        <v>0</v>
      </c>
      <c r="H2623" s="249" t="str">
        <f t="shared" si="40"/>
        <v/>
      </c>
      <c r="I2623" s="136" t="str">
        <f>'Resultaat 10'!$B$2</f>
        <v>Resultaat 10</v>
      </c>
      <c r="J2623" s="138" t="str">
        <f>Deelnemersoverzicht!$C$6</f>
        <v>[wordt door RVO ingevuld]</v>
      </c>
      <c r="K2623" s="259">
        <f>Deelnemersoverzicht!$C$9</f>
        <v>0</v>
      </c>
    </row>
    <row r="2624" spans="1:11" x14ac:dyDescent="0.2">
      <c r="A2624" s="258">
        <f>'Resultaat 10'!B123</f>
        <v>0</v>
      </c>
      <c r="B2624" s="138" t="str">
        <f>IFERROR(VLOOKUP(C2624,Deelnemersoverzicht!$C$16:$G$66,6,0),"")</f>
        <v/>
      </c>
      <c r="C2624" s="138">
        <f>'Resultaat 10'!C123</f>
        <v>0</v>
      </c>
      <c r="D2624" s="247">
        <f>'Resultaat 10'!K123</f>
        <v>0</v>
      </c>
      <c r="E2624" s="248">
        <f>'Resultaat 10'!L123</f>
        <v>0</v>
      </c>
      <c r="F2624" s="138" t="s">
        <v>265</v>
      </c>
      <c r="G2624" s="247">
        <f ca="1">VLOOKUP(C2624,Financiering!$AO$7:$AS$57,5,0)*E2624</f>
        <v>0</v>
      </c>
      <c r="H2624" s="249" t="str">
        <f t="shared" si="40"/>
        <v/>
      </c>
      <c r="I2624" s="136" t="str">
        <f>'Resultaat 10'!$B$2</f>
        <v>Resultaat 10</v>
      </c>
      <c r="J2624" s="138" t="str">
        <f>Deelnemersoverzicht!$C$6</f>
        <v>[wordt door RVO ingevuld]</v>
      </c>
      <c r="K2624" s="259">
        <f>Deelnemersoverzicht!$C$9</f>
        <v>0</v>
      </c>
    </row>
    <row r="2625" spans="1:11" x14ac:dyDescent="0.2">
      <c r="A2625" s="258">
        <f>'Resultaat 10'!B124</f>
        <v>0</v>
      </c>
      <c r="B2625" s="138" t="str">
        <f>IFERROR(VLOOKUP(C2625,Deelnemersoverzicht!$C$16:$G$66,6,0),"")</f>
        <v/>
      </c>
      <c r="C2625" s="138">
        <f>'Resultaat 10'!C124</f>
        <v>0</v>
      </c>
      <c r="D2625" s="247">
        <f>'Resultaat 10'!K124</f>
        <v>0</v>
      </c>
      <c r="E2625" s="248">
        <f>'Resultaat 10'!L124</f>
        <v>0</v>
      </c>
      <c r="F2625" s="138" t="s">
        <v>265</v>
      </c>
      <c r="G2625" s="247">
        <f ca="1">VLOOKUP(C2625,Financiering!$AO$7:$AS$57,5,0)*E2625</f>
        <v>0</v>
      </c>
      <c r="H2625" s="249" t="str">
        <f t="shared" si="40"/>
        <v/>
      </c>
      <c r="I2625" s="136" t="str">
        <f>'Resultaat 10'!$B$2</f>
        <v>Resultaat 10</v>
      </c>
      <c r="J2625" s="138" t="str">
        <f>Deelnemersoverzicht!$C$6</f>
        <v>[wordt door RVO ingevuld]</v>
      </c>
      <c r="K2625" s="259">
        <f>Deelnemersoverzicht!$C$9</f>
        <v>0</v>
      </c>
    </row>
    <row r="2626" spans="1:11" x14ac:dyDescent="0.2">
      <c r="A2626" s="258">
        <f>'Resultaat 10'!B125</f>
        <v>0</v>
      </c>
      <c r="B2626" s="138" t="str">
        <f>IFERROR(VLOOKUP(C2626,Deelnemersoverzicht!$C$16:$G$66,6,0),"")</f>
        <v/>
      </c>
      <c r="C2626" s="138">
        <f>'Resultaat 10'!C125</f>
        <v>0</v>
      </c>
      <c r="D2626" s="247">
        <f>'Resultaat 10'!K125</f>
        <v>0</v>
      </c>
      <c r="E2626" s="248">
        <f>'Resultaat 10'!L125</f>
        <v>0</v>
      </c>
      <c r="F2626" s="138" t="s">
        <v>265</v>
      </c>
      <c r="G2626" s="247">
        <f ca="1">VLOOKUP(C2626,Financiering!$AO$7:$AS$57,5,0)*E2626</f>
        <v>0</v>
      </c>
      <c r="H2626" s="249" t="str">
        <f t="shared" ref="H2626:H2689" si="41">IFERROR((HLOOKUP(D2626,$O$1:$R$52,VLOOKUP(C2626,$M$2:$R$52,2,0)+1,0)*E2626),"")</f>
        <v/>
      </c>
      <c r="I2626" s="136" t="str">
        <f>'Resultaat 10'!$B$2</f>
        <v>Resultaat 10</v>
      </c>
      <c r="J2626" s="138" t="str">
        <f>Deelnemersoverzicht!$C$6</f>
        <v>[wordt door RVO ingevuld]</v>
      </c>
      <c r="K2626" s="259">
        <f>Deelnemersoverzicht!$C$9</f>
        <v>0</v>
      </c>
    </row>
    <row r="2627" spans="1:11" x14ac:dyDescent="0.2">
      <c r="A2627" s="258">
        <f>'Resultaat 10'!B126</f>
        <v>0</v>
      </c>
      <c r="B2627" s="138" t="str">
        <f>IFERROR(VLOOKUP(C2627,Deelnemersoverzicht!$C$16:$G$66,6,0),"")</f>
        <v/>
      </c>
      <c r="C2627" s="138">
        <f>'Resultaat 10'!C126</f>
        <v>0</v>
      </c>
      <c r="D2627" s="247">
        <f>'Resultaat 10'!K126</f>
        <v>0</v>
      </c>
      <c r="E2627" s="248">
        <f>'Resultaat 10'!L126</f>
        <v>0</v>
      </c>
      <c r="F2627" s="138" t="s">
        <v>265</v>
      </c>
      <c r="G2627" s="247">
        <f ca="1">VLOOKUP(C2627,Financiering!$AO$7:$AS$57,5,0)*E2627</f>
        <v>0</v>
      </c>
      <c r="H2627" s="249" t="str">
        <f t="shared" si="41"/>
        <v/>
      </c>
      <c r="I2627" s="136" t="str">
        <f>'Resultaat 10'!$B$2</f>
        <v>Resultaat 10</v>
      </c>
      <c r="J2627" s="138" t="str">
        <f>Deelnemersoverzicht!$C$6</f>
        <v>[wordt door RVO ingevuld]</v>
      </c>
      <c r="K2627" s="259">
        <f>Deelnemersoverzicht!$C$9</f>
        <v>0</v>
      </c>
    </row>
    <row r="2628" spans="1:11" x14ac:dyDescent="0.2">
      <c r="A2628" s="258">
        <f>'Resultaat 10'!B127</f>
        <v>0</v>
      </c>
      <c r="B2628" s="138" t="str">
        <f>IFERROR(VLOOKUP(C2628,Deelnemersoverzicht!$C$16:$G$66,6,0),"")</f>
        <v/>
      </c>
      <c r="C2628" s="138">
        <f>'Resultaat 10'!C127</f>
        <v>0</v>
      </c>
      <c r="D2628" s="247">
        <f>'Resultaat 10'!K127</f>
        <v>0</v>
      </c>
      <c r="E2628" s="248">
        <f>'Resultaat 10'!L127</f>
        <v>0</v>
      </c>
      <c r="F2628" s="138" t="s">
        <v>265</v>
      </c>
      <c r="G2628" s="247">
        <f ca="1">VLOOKUP(C2628,Financiering!$AO$7:$AS$57,5,0)*E2628</f>
        <v>0</v>
      </c>
      <c r="H2628" s="249" t="str">
        <f t="shared" si="41"/>
        <v/>
      </c>
      <c r="I2628" s="136" t="str">
        <f>'Resultaat 10'!$B$2</f>
        <v>Resultaat 10</v>
      </c>
      <c r="J2628" s="138" t="str">
        <f>Deelnemersoverzicht!$C$6</f>
        <v>[wordt door RVO ingevuld]</v>
      </c>
      <c r="K2628" s="259">
        <f>Deelnemersoverzicht!$C$9</f>
        <v>0</v>
      </c>
    </row>
    <row r="2629" spans="1:11" x14ac:dyDescent="0.2">
      <c r="A2629" s="258">
        <f>'Resultaat 10'!B128</f>
        <v>0</v>
      </c>
      <c r="B2629" s="138" t="str">
        <f>IFERROR(VLOOKUP(C2629,Deelnemersoverzicht!$C$16:$G$66,6,0),"")</f>
        <v/>
      </c>
      <c r="C2629" s="138">
        <f>'Resultaat 10'!C128</f>
        <v>0</v>
      </c>
      <c r="D2629" s="247">
        <f>'Resultaat 10'!K128</f>
        <v>0</v>
      </c>
      <c r="E2629" s="248">
        <f>'Resultaat 10'!L128</f>
        <v>0</v>
      </c>
      <c r="F2629" s="138" t="s">
        <v>265</v>
      </c>
      <c r="G2629" s="247">
        <f ca="1">VLOOKUP(C2629,Financiering!$AO$7:$AS$57,5,0)*E2629</f>
        <v>0</v>
      </c>
      <c r="H2629" s="249" t="str">
        <f t="shared" si="41"/>
        <v/>
      </c>
      <c r="I2629" s="136" t="str">
        <f>'Resultaat 10'!$B$2</f>
        <v>Resultaat 10</v>
      </c>
      <c r="J2629" s="138" t="str">
        <f>Deelnemersoverzicht!$C$6</f>
        <v>[wordt door RVO ingevuld]</v>
      </c>
      <c r="K2629" s="259">
        <f>Deelnemersoverzicht!$C$9</f>
        <v>0</v>
      </c>
    </row>
    <row r="2630" spans="1:11" x14ac:dyDescent="0.2">
      <c r="A2630" s="258">
        <f>'Resultaat 10'!B129</f>
        <v>0</v>
      </c>
      <c r="B2630" s="138" t="str">
        <f>IFERROR(VLOOKUP(C2630,Deelnemersoverzicht!$C$16:$G$66,6,0),"")</f>
        <v/>
      </c>
      <c r="C2630" s="138">
        <f>'Resultaat 10'!C129</f>
        <v>0</v>
      </c>
      <c r="D2630" s="247">
        <f>'Resultaat 10'!K129</f>
        <v>0</v>
      </c>
      <c r="E2630" s="248">
        <f>'Resultaat 10'!L129</f>
        <v>0</v>
      </c>
      <c r="F2630" s="138" t="s">
        <v>265</v>
      </c>
      <c r="G2630" s="247">
        <f ca="1">VLOOKUP(C2630,Financiering!$AO$7:$AS$57,5,0)*E2630</f>
        <v>0</v>
      </c>
      <c r="H2630" s="249" t="str">
        <f t="shared" si="41"/>
        <v/>
      </c>
      <c r="I2630" s="136" t="str">
        <f>'Resultaat 10'!$B$2</f>
        <v>Resultaat 10</v>
      </c>
      <c r="J2630" s="138" t="str">
        <f>Deelnemersoverzicht!$C$6</f>
        <v>[wordt door RVO ingevuld]</v>
      </c>
      <c r="K2630" s="259">
        <f>Deelnemersoverzicht!$C$9</f>
        <v>0</v>
      </c>
    </row>
    <row r="2631" spans="1:11" x14ac:dyDescent="0.2">
      <c r="A2631" s="258">
        <f>'Resultaat 10'!B130</f>
        <v>0</v>
      </c>
      <c r="B2631" s="138" t="str">
        <f>IFERROR(VLOOKUP(C2631,Deelnemersoverzicht!$C$16:$G$66,6,0),"")</f>
        <v/>
      </c>
      <c r="C2631" s="138">
        <f>'Resultaat 10'!C130</f>
        <v>0</v>
      </c>
      <c r="D2631" s="247">
        <f>'Resultaat 10'!K130</f>
        <v>0</v>
      </c>
      <c r="E2631" s="248">
        <f>'Resultaat 10'!L130</f>
        <v>0</v>
      </c>
      <c r="F2631" s="138" t="s">
        <v>265</v>
      </c>
      <c r="G2631" s="247">
        <f ca="1">VLOOKUP(C2631,Financiering!$AO$7:$AS$57,5,0)*E2631</f>
        <v>0</v>
      </c>
      <c r="H2631" s="249" t="str">
        <f t="shared" si="41"/>
        <v/>
      </c>
      <c r="I2631" s="136" t="str">
        <f>'Resultaat 10'!$B$2</f>
        <v>Resultaat 10</v>
      </c>
      <c r="J2631" s="138" t="str">
        <f>Deelnemersoverzicht!$C$6</f>
        <v>[wordt door RVO ingevuld]</v>
      </c>
      <c r="K2631" s="259">
        <f>Deelnemersoverzicht!$C$9</f>
        <v>0</v>
      </c>
    </row>
    <row r="2632" spans="1:11" x14ac:dyDescent="0.2">
      <c r="A2632" s="258">
        <f>'Resultaat 10'!B131</f>
        <v>0</v>
      </c>
      <c r="B2632" s="138" t="str">
        <f>IFERROR(VLOOKUP(C2632,Deelnemersoverzicht!$C$16:$G$66,6,0),"")</f>
        <v/>
      </c>
      <c r="C2632" s="138">
        <f>'Resultaat 10'!C131</f>
        <v>0</v>
      </c>
      <c r="D2632" s="247">
        <f>'Resultaat 10'!K131</f>
        <v>0</v>
      </c>
      <c r="E2632" s="248">
        <f>'Resultaat 10'!L131</f>
        <v>0</v>
      </c>
      <c r="F2632" s="138" t="s">
        <v>265</v>
      </c>
      <c r="G2632" s="247">
        <f ca="1">VLOOKUP(C2632,Financiering!$AO$7:$AS$57,5,0)*E2632</f>
        <v>0</v>
      </c>
      <c r="H2632" s="249" t="str">
        <f t="shared" si="41"/>
        <v/>
      </c>
      <c r="I2632" s="136" t="str">
        <f>'Resultaat 10'!$B$2</f>
        <v>Resultaat 10</v>
      </c>
      <c r="J2632" s="138" t="str">
        <f>Deelnemersoverzicht!$C$6</f>
        <v>[wordt door RVO ingevuld]</v>
      </c>
      <c r="K2632" s="259">
        <f>Deelnemersoverzicht!$C$9</f>
        <v>0</v>
      </c>
    </row>
    <row r="2633" spans="1:11" x14ac:dyDescent="0.2">
      <c r="A2633" s="258">
        <f>'Resultaat 10'!B132</f>
        <v>0</v>
      </c>
      <c r="B2633" s="138" t="str">
        <f>IFERROR(VLOOKUP(C2633,Deelnemersoverzicht!$C$16:$G$66,6,0),"")</f>
        <v/>
      </c>
      <c r="C2633" s="138">
        <f>'Resultaat 10'!C132</f>
        <v>0</v>
      </c>
      <c r="D2633" s="247">
        <f>'Resultaat 10'!K132</f>
        <v>0</v>
      </c>
      <c r="E2633" s="248">
        <f>'Resultaat 10'!L132</f>
        <v>0</v>
      </c>
      <c r="F2633" s="138" t="s">
        <v>265</v>
      </c>
      <c r="G2633" s="247">
        <f ca="1">VLOOKUP(C2633,Financiering!$AO$7:$AS$57,5,0)*E2633</f>
        <v>0</v>
      </c>
      <c r="H2633" s="249" t="str">
        <f t="shared" si="41"/>
        <v/>
      </c>
      <c r="I2633" s="136" t="str">
        <f>'Resultaat 10'!$B$2</f>
        <v>Resultaat 10</v>
      </c>
      <c r="J2633" s="138" t="str">
        <f>Deelnemersoverzicht!$C$6</f>
        <v>[wordt door RVO ingevuld]</v>
      </c>
      <c r="K2633" s="259">
        <f>Deelnemersoverzicht!$C$9</f>
        <v>0</v>
      </c>
    </row>
    <row r="2634" spans="1:11" x14ac:dyDescent="0.2">
      <c r="A2634" s="258">
        <f>'Resultaat 10'!B133</f>
        <v>0</v>
      </c>
      <c r="B2634" s="138" t="str">
        <f>IFERROR(VLOOKUP(C2634,Deelnemersoverzicht!$C$16:$G$66,6,0),"")</f>
        <v/>
      </c>
      <c r="C2634" s="138">
        <f>'Resultaat 10'!C133</f>
        <v>0</v>
      </c>
      <c r="D2634" s="247">
        <f>'Resultaat 10'!K133</f>
        <v>0</v>
      </c>
      <c r="E2634" s="248">
        <f>'Resultaat 10'!L133</f>
        <v>0</v>
      </c>
      <c r="F2634" s="138" t="s">
        <v>265</v>
      </c>
      <c r="G2634" s="247">
        <f ca="1">VLOOKUP(C2634,Financiering!$AO$7:$AS$57,5,0)*E2634</f>
        <v>0</v>
      </c>
      <c r="H2634" s="249" t="str">
        <f t="shared" si="41"/>
        <v/>
      </c>
      <c r="I2634" s="136" t="str">
        <f>'Resultaat 10'!$B$2</f>
        <v>Resultaat 10</v>
      </c>
      <c r="J2634" s="138" t="str">
        <f>Deelnemersoverzicht!$C$6</f>
        <v>[wordt door RVO ingevuld]</v>
      </c>
      <c r="K2634" s="259">
        <f>Deelnemersoverzicht!$C$9</f>
        <v>0</v>
      </c>
    </row>
    <row r="2635" spans="1:11" x14ac:dyDescent="0.2">
      <c r="A2635" s="258">
        <f>'Resultaat 10'!B134</f>
        <v>0</v>
      </c>
      <c r="B2635" s="138" t="str">
        <f>IFERROR(VLOOKUP(C2635,Deelnemersoverzicht!$C$16:$G$66,6,0),"")</f>
        <v/>
      </c>
      <c r="C2635" s="138">
        <f>'Resultaat 10'!C134</f>
        <v>0</v>
      </c>
      <c r="D2635" s="247">
        <f>'Resultaat 10'!K134</f>
        <v>0</v>
      </c>
      <c r="E2635" s="248">
        <f>'Resultaat 10'!L134</f>
        <v>0</v>
      </c>
      <c r="F2635" s="138" t="s">
        <v>265</v>
      </c>
      <c r="G2635" s="247">
        <f ca="1">VLOOKUP(C2635,Financiering!$AO$7:$AS$57,5,0)*E2635</f>
        <v>0</v>
      </c>
      <c r="H2635" s="249" t="str">
        <f t="shared" si="41"/>
        <v/>
      </c>
      <c r="I2635" s="136" t="str">
        <f>'Resultaat 10'!$B$2</f>
        <v>Resultaat 10</v>
      </c>
      <c r="J2635" s="138" t="str">
        <f>Deelnemersoverzicht!$C$6</f>
        <v>[wordt door RVO ingevuld]</v>
      </c>
      <c r="K2635" s="259">
        <f>Deelnemersoverzicht!$C$9</f>
        <v>0</v>
      </c>
    </row>
    <row r="2636" spans="1:11" x14ac:dyDescent="0.2">
      <c r="A2636" s="258">
        <f>'Resultaat 10'!B135</f>
        <v>0</v>
      </c>
      <c r="B2636" s="138" t="str">
        <f>IFERROR(VLOOKUP(C2636,Deelnemersoverzicht!$C$16:$G$66,6,0),"")</f>
        <v/>
      </c>
      <c r="C2636" s="138">
        <f>'Resultaat 10'!C135</f>
        <v>0</v>
      </c>
      <c r="D2636" s="247">
        <f>'Resultaat 10'!K135</f>
        <v>0</v>
      </c>
      <c r="E2636" s="248">
        <f>'Resultaat 10'!L135</f>
        <v>0</v>
      </c>
      <c r="F2636" s="138" t="s">
        <v>265</v>
      </c>
      <c r="G2636" s="247">
        <f ca="1">VLOOKUP(C2636,Financiering!$AO$7:$AS$57,5,0)*E2636</f>
        <v>0</v>
      </c>
      <c r="H2636" s="249" t="str">
        <f t="shared" si="41"/>
        <v/>
      </c>
      <c r="I2636" s="136" t="str">
        <f>'Resultaat 10'!$B$2</f>
        <v>Resultaat 10</v>
      </c>
      <c r="J2636" s="138" t="str">
        <f>Deelnemersoverzicht!$C$6</f>
        <v>[wordt door RVO ingevuld]</v>
      </c>
      <c r="K2636" s="259">
        <f>Deelnemersoverzicht!$C$9</f>
        <v>0</v>
      </c>
    </row>
    <row r="2637" spans="1:11" x14ac:dyDescent="0.2">
      <c r="A2637" s="258">
        <f>'Resultaat 10'!B136</f>
        <v>0</v>
      </c>
      <c r="B2637" s="138" t="str">
        <f>IFERROR(VLOOKUP(C2637,Deelnemersoverzicht!$C$16:$G$66,6,0),"")</f>
        <v/>
      </c>
      <c r="C2637" s="138">
        <f>'Resultaat 10'!C136</f>
        <v>0</v>
      </c>
      <c r="D2637" s="247">
        <f>'Resultaat 10'!K136</f>
        <v>0</v>
      </c>
      <c r="E2637" s="248">
        <f>'Resultaat 10'!L136</f>
        <v>0</v>
      </c>
      <c r="F2637" s="138" t="s">
        <v>265</v>
      </c>
      <c r="G2637" s="247">
        <f ca="1">VLOOKUP(C2637,Financiering!$AO$7:$AS$57,5,0)*E2637</f>
        <v>0</v>
      </c>
      <c r="H2637" s="249" t="str">
        <f t="shared" si="41"/>
        <v/>
      </c>
      <c r="I2637" s="136" t="str">
        <f>'Resultaat 10'!$B$2</f>
        <v>Resultaat 10</v>
      </c>
      <c r="J2637" s="138" t="str">
        <f>Deelnemersoverzicht!$C$6</f>
        <v>[wordt door RVO ingevuld]</v>
      </c>
      <c r="K2637" s="259">
        <f>Deelnemersoverzicht!$C$9</f>
        <v>0</v>
      </c>
    </row>
    <row r="2638" spans="1:11" x14ac:dyDescent="0.2">
      <c r="A2638" s="258">
        <f>'Resultaat 10'!B137</f>
        <v>0</v>
      </c>
      <c r="B2638" s="138" t="str">
        <f>IFERROR(VLOOKUP(C2638,Deelnemersoverzicht!$C$16:$G$66,6,0),"")</f>
        <v/>
      </c>
      <c r="C2638" s="138">
        <f>'Resultaat 10'!C137</f>
        <v>0</v>
      </c>
      <c r="D2638" s="247">
        <f>'Resultaat 10'!K137</f>
        <v>0</v>
      </c>
      <c r="E2638" s="248">
        <f>'Resultaat 10'!L137</f>
        <v>0</v>
      </c>
      <c r="F2638" s="138" t="s">
        <v>265</v>
      </c>
      <c r="G2638" s="247">
        <f ca="1">VLOOKUP(C2638,Financiering!$AO$7:$AS$57,5,0)*E2638</f>
        <v>0</v>
      </c>
      <c r="H2638" s="249" t="str">
        <f t="shared" si="41"/>
        <v/>
      </c>
      <c r="I2638" s="136" t="str">
        <f>'Resultaat 10'!$B$2</f>
        <v>Resultaat 10</v>
      </c>
      <c r="J2638" s="138" t="str">
        <f>Deelnemersoverzicht!$C$6</f>
        <v>[wordt door RVO ingevuld]</v>
      </c>
      <c r="K2638" s="259">
        <f>Deelnemersoverzicht!$C$9</f>
        <v>0</v>
      </c>
    </row>
    <row r="2639" spans="1:11" x14ac:dyDescent="0.2">
      <c r="A2639" s="258">
        <f>'Resultaat 10'!B138</f>
        <v>0</v>
      </c>
      <c r="B2639" s="138" t="str">
        <f>IFERROR(VLOOKUP(C2639,Deelnemersoverzicht!$C$16:$G$66,6,0),"")</f>
        <v/>
      </c>
      <c r="C2639" s="138">
        <f>'Resultaat 10'!C138</f>
        <v>0</v>
      </c>
      <c r="D2639" s="247">
        <f>'Resultaat 10'!K138</f>
        <v>0</v>
      </c>
      <c r="E2639" s="248">
        <f>'Resultaat 10'!L138</f>
        <v>0</v>
      </c>
      <c r="F2639" s="138" t="s">
        <v>265</v>
      </c>
      <c r="G2639" s="247">
        <f ca="1">VLOOKUP(C2639,Financiering!$AO$7:$AS$57,5,0)*E2639</f>
        <v>0</v>
      </c>
      <c r="H2639" s="249" t="str">
        <f t="shared" si="41"/>
        <v/>
      </c>
      <c r="I2639" s="136" t="str">
        <f>'Resultaat 10'!$B$2</f>
        <v>Resultaat 10</v>
      </c>
      <c r="J2639" s="138" t="str">
        <f>Deelnemersoverzicht!$C$6</f>
        <v>[wordt door RVO ingevuld]</v>
      </c>
      <c r="K2639" s="259">
        <f>Deelnemersoverzicht!$C$9</f>
        <v>0</v>
      </c>
    </row>
    <row r="2640" spans="1:11" x14ac:dyDescent="0.2">
      <c r="A2640" s="258">
        <f>'Resultaat 10'!B139</f>
        <v>0</v>
      </c>
      <c r="B2640" s="138" t="str">
        <f>IFERROR(VLOOKUP(C2640,Deelnemersoverzicht!$C$16:$G$66,6,0),"")</f>
        <v/>
      </c>
      <c r="C2640" s="138">
        <f>'Resultaat 10'!C139</f>
        <v>0</v>
      </c>
      <c r="D2640" s="247">
        <f>'Resultaat 10'!K139</f>
        <v>0</v>
      </c>
      <c r="E2640" s="248">
        <f>'Resultaat 10'!L139</f>
        <v>0</v>
      </c>
      <c r="F2640" s="138" t="s">
        <v>265</v>
      </c>
      <c r="G2640" s="247">
        <f ca="1">VLOOKUP(C2640,Financiering!$AO$7:$AS$57,5,0)*E2640</f>
        <v>0</v>
      </c>
      <c r="H2640" s="249" t="str">
        <f t="shared" si="41"/>
        <v/>
      </c>
      <c r="I2640" s="136" t="str">
        <f>'Resultaat 10'!$B$2</f>
        <v>Resultaat 10</v>
      </c>
      <c r="J2640" s="138" t="str">
        <f>Deelnemersoverzicht!$C$6</f>
        <v>[wordt door RVO ingevuld]</v>
      </c>
      <c r="K2640" s="259">
        <f>Deelnemersoverzicht!$C$9</f>
        <v>0</v>
      </c>
    </row>
    <row r="2641" spans="1:11" x14ac:dyDescent="0.2">
      <c r="A2641" s="258">
        <f>'Resultaat 10'!B140</f>
        <v>0</v>
      </c>
      <c r="B2641" s="138" t="str">
        <f>IFERROR(VLOOKUP(C2641,Deelnemersoverzicht!$C$16:$G$66,6,0),"")</f>
        <v/>
      </c>
      <c r="C2641" s="138">
        <f>'Resultaat 10'!C140</f>
        <v>0</v>
      </c>
      <c r="D2641" s="247">
        <f>'Resultaat 10'!K140</f>
        <v>0</v>
      </c>
      <c r="E2641" s="248">
        <f>'Resultaat 10'!L140</f>
        <v>0</v>
      </c>
      <c r="F2641" s="138" t="s">
        <v>265</v>
      </c>
      <c r="G2641" s="247">
        <f ca="1">VLOOKUP(C2641,Financiering!$AO$7:$AS$57,5,0)*E2641</f>
        <v>0</v>
      </c>
      <c r="H2641" s="249" t="str">
        <f t="shared" si="41"/>
        <v/>
      </c>
      <c r="I2641" s="136" t="str">
        <f>'Resultaat 10'!$B$2</f>
        <v>Resultaat 10</v>
      </c>
      <c r="J2641" s="138" t="str">
        <f>Deelnemersoverzicht!$C$6</f>
        <v>[wordt door RVO ingevuld]</v>
      </c>
      <c r="K2641" s="259">
        <f>Deelnemersoverzicht!$C$9</f>
        <v>0</v>
      </c>
    </row>
    <row r="2642" spans="1:11" x14ac:dyDescent="0.2">
      <c r="A2642" s="258">
        <f>'Resultaat 10'!B141</f>
        <v>0</v>
      </c>
      <c r="B2642" s="138" t="str">
        <f>IFERROR(VLOOKUP(C2642,Deelnemersoverzicht!$C$16:$G$66,6,0),"")</f>
        <v/>
      </c>
      <c r="C2642" s="138">
        <f>'Resultaat 10'!C141</f>
        <v>0</v>
      </c>
      <c r="D2642" s="247">
        <f>'Resultaat 10'!K141</f>
        <v>0</v>
      </c>
      <c r="E2642" s="248">
        <f>'Resultaat 10'!L141</f>
        <v>0</v>
      </c>
      <c r="F2642" s="138" t="s">
        <v>265</v>
      </c>
      <c r="G2642" s="247">
        <f ca="1">VLOOKUP(C2642,Financiering!$AO$7:$AS$57,5,0)*E2642</f>
        <v>0</v>
      </c>
      <c r="H2642" s="249" t="str">
        <f t="shared" si="41"/>
        <v/>
      </c>
      <c r="I2642" s="136" t="str">
        <f>'Resultaat 10'!$B$2</f>
        <v>Resultaat 10</v>
      </c>
      <c r="J2642" s="138" t="str">
        <f>Deelnemersoverzicht!$C$6</f>
        <v>[wordt door RVO ingevuld]</v>
      </c>
      <c r="K2642" s="259">
        <f>Deelnemersoverzicht!$C$9</f>
        <v>0</v>
      </c>
    </row>
    <row r="2643" spans="1:11" x14ac:dyDescent="0.2">
      <c r="A2643" s="258">
        <f>'Resultaat 10'!B142</f>
        <v>0</v>
      </c>
      <c r="B2643" s="138" t="str">
        <f>IFERROR(VLOOKUP(C2643,Deelnemersoverzicht!$C$16:$G$66,6,0),"")</f>
        <v/>
      </c>
      <c r="C2643" s="138">
        <f>'Resultaat 10'!C142</f>
        <v>0</v>
      </c>
      <c r="D2643" s="247">
        <f>'Resultaat 10'!K142</f>
        <v>0</v>
      </c>
      <c r="E2643" s="248">
        <f>'Resultaat 10'!L142</f>
        <v>0</v>
      </c>
      <c r="F2643" s="138" t="s">
        <v>265</v>
      </c>
      <c r="G2643" s="247">
        <f ca="1">VLOOKUP(C2643,Financiering!$AO$7:$AS$57,5,0)*E2643</f>
        <v>0</v>
      </c>
      <c r="H2643" s="249" t="str">
        <f t="shared" si="41"/>
        <v/>
      </c>
      <c r="I2643" s="136" t="str">
        <f>'Resultaat 10'!$B$2</f>
        <v>Resultaat 10</v>
      </c>
      <c r="J2643" s="138" t="str">
        <f>Deelnemersoverzicht!$C$6</f>
        <v>[wordt door RVO ingevuld]</v>
      </c>
      <c r="K2643" s="259">
        <f>Deelnemersoverzicht!$C$9</f>
        <v>0</v>
      </c>
    </row>
    <row r="2644" spans="1:11" x14ac:dyDescent="0.2">
      <c r="A2644" s="258">
        <f>'Resultaat 10'!B143</f>
        <v>0</v>
      </c>
      <c r="B2644" s="138" t="str">
        <f>IFERROR(VLOOKUP(C2644,Deelnemersoverzicht!$C$16:$G$66,6,0),"")</f>
        <v/>
      </c>
      <c r="C2644" s="138">
        <f>'Resultaat 10'!C143</f>
        <v>0</v>
      </c>
      <c r="D2644" s="247">
        <f>'Resultaat 10'!K143</f>
        <v>0</v>
      </c>
      <c r="E2644" s="248">
        <f>'Resultaat 10'!L143</f>
        <v>0</v>
      </c>
      <c r="F2644" s="138" t="s">
        <v>265</v>
      </c>
      <c r="G2644" s="247">
        <f ca="1">VLOOKUP(C2644,Financiering!$AO$7:$AS$57,5,0)*E2644</f>
        <v>0</v>
      </c>
      <c r="H2644" s="249" t="str">
        <f t="shared" si="41"/>
        <v/>
      </c>
      <c r="I2644" s="136" t="str">
        <f>'Resultaat 10'!$B$2</f>
        <v>Resultaat 10</v>
      </c>
      <c r="J2644" s="138" t="str">
        <f>Deelnemersoverzicht!$C$6</f>
        <v>[wordt door RVO ingevuld]</v>
      </c>
      <c r="K2644" s="259">
        <f>Deelnemersoverzicht!$C$9</f>
        <v>0</v>
      </c>
    </row>
    <row r="2645" spans="1:11" x14ac:dyDescent="0.2">
      <c r="A2645" s="258">
        <f>'Resultaat 10'!B144</f>
        <v>0</v>
      </c>
      <c r="B2645" s="138" t="str">
        <f>IFERROR(VLOOKUP(C2645,Deelnemersoverzicht!$C$16:$G$66,6,0),"")</f>
        <v/>
      </c>
      <c r="C2645" s="138">
        <f>'Resultaat 10'!C144</f>
        <v>0</v>
      </c>
      <c r="D2645" s="247">
        <f>'Resultaat 10'!K144</f>
        <v>0</v>
      </c>
      <c r="E2645" s="248">
        <f>'Resultaat 10'!L144</f>
        <v>0</v>
      </c>
      <c r="F2645" s="138" t="s">
        <v>265</v>
      </c>
      <c r="G2645" s="247">
        <f ca="1">VLOOKUP(C2645,Financiering!$AO$7:$AS$57,5,0)*E2645</f>
        <v>0</v>
      </c>
      <c r="H2645" s="249" t="str">
        <f t="shared" si="41"/>
        <v/>
      </c>
      <c r="I2645" s="136" t="str">
        <f>'Resultaat 10'!$B$2</f>
        <v>Resultaat 10</v>
      </c>
      <c r="J2645" s="138" t="str">
        <f>Deelnemersoverzicht!$C$6</f>
        <v>[wordt door RVO ingevuld]</v>
      </c>
      <c r="K2645" s="259">
        <f>Deelnemersoverzicht!$C$9</f>
        <v>0</v>
      </c>
    </row>
    <row r="2646" spans="1:11" x14ac:dyDescent="0.2">
      <c r="A2646" s="258">
        <f>'Resultaat 10'!B145</f>
        <v>0</v>
      </c>
      <c r="B2646" s="138" t="str">
        <f>IFERROR(VLOOKUP(C2646,Deelnemersoverzicht!$C$16:$G$66,6,0),"")</f>
        <v/>
      </c>
      <c r="C2646" s="138">
        <f>'Resultaat 10'!C145</f>
        <v>0</v>
      </c>
      <c r="D2646" s="247">
        <f>'Resultaat 10'!K145</f>
        <v>0</v>
      </c>
      <c r="E2646" s="248">
        <f>'Resultaat 10'!L145</f>
        <v>0</v>
      </c>
      <c r="F2646" s="138" t="s">
        <v>265</v>
      </c>
      <c r="G2646" s="247">
        <f ca="1">VLOOKUP(C2646,Financiering!$AO$7:$AS$57,5,0)*E2646</f>
        <v>0</v>
      </c>
      <c r="H2646" s="249" t="str">
        <f t="shared" si="41"/>
        <v/>
      </c>
      <c r="I2646" s="136" t="str">
        <f>'Resultaat 10'!$B$2</f>
        <v>Resultaat 10</v>
      </c>
      <c r="J2646" s="138" t="str">
        <f>Deelnemersoverzicht!$C$6</f>
        <v>[wordt door RVO ingevuld]</v>
      </c>
      <c r="K2646" s="259">
        <f>Deelnemersoverzicht!$C$9</f>
        <v>0</v>
      </c>
    </row>
    <row r="2647" spans="1:11" x14ac:dyDescent="0.2">
      <c r="A2647" s="258">
        <f>'Resultaat 10'!B146</f>
        <v>0</v>
      </c>
      <c r="B2647" s="138" t="str">
        <f>IFERROR(VLOOKUP(C2647,Deelnemersoverzicht!$C$16:$G$66,6,0),"")</f>
        <v/>
      </c>
      <c r="C2647" s="138">
        <f>'Resultaat 10'!C146</f>
        <v>0</v>
      </c>
      <c r="D2647" s="247">
        <f>'Resultaat 10'!K146</f>
        <v>0</v>
      </c>
      <c r="E2647" s="248">
        <f>'Resultaat 10'!L146</f>
        <v>0</v>
      </c>
      <c r="F2647" s="138" t="s">
        <v>265</v>
      </c>
      <c r="G2647" s="247">
        <f ca="1">VLOOKUP(C2647,Financiering!$AO$7:$AS$57,5,0)*E2647</f>
        <v>0</v>
      </c>
      <c r="H2647" s="249" t="str">
        <f t="shared" si="41"/>
        <v/>
      </c>
      <c r="I2647" s="136" t="str">
        <f>'Resultaat 10'!$B$2</f>
        <v>Resultaat 10</v>
      </c>
      <c r="J2647" s="138" t="str">
        <f>Deelnemersoverzicht!$C$6</f>
        <v>[wordt door RVO ingevuld]</v>
      </c>
      <c r="K2647" s="259">
        <f>Deelnemersoverzicht!$C$9</f>
        <v>0</v>
      </c>
    </row>
    <row r="2648" spans="1:11" x14ac:dyDescent="0.2">
      <c r="A2648" s="258">
        <f>'Resultaat 10'!B147</f>
        <v>0</v>
      </c>
      <c r="B2648" s="138" t="str">
        <f>IFERROR(VLOOKUP(C2648,Deelnemersoverzicht!$C$16:$G$66,6,0),"")</f>
        <v/>
      </c>
      <c r="C2648" s="138">
        <f>'Resultaat 10'!C147</f>
        <v>0</v>
      </c>
      <c r="D2648" s="247">
        <f>'Resultaat 10'!K147</f>
        <v>0</v>
      </c>
      <c r="E2648" s="248">
        <f>'Resultaat 10'!L147</f>
        <v>0</v>
      </c>
      <c r="F2648" s="138" t="s">
        <v>265</v>
      </c>
      <c r="G2648" s="247">
        <f ca="1">VLOOKUP(C2648,Financiering!$AO$7:$AS$57,5,0)*E2648</f>
        <v>0</v>
      </c>
      <c r="H2648" s="249" t="str">
        <f t="shared" si="41"/>
        <v/>
      </c>
      <c r="I2648" s="136" t="str">
        <f>'Resultaat 10'!$B$2</f>
        <v>Resultaat 10</v>
      </c>
      <c r="J2648" s="138" t="str">
        <f>Deelnemersoverzicht!$C$6</f>
        <v>[wordt door RVO ingevuld]</v>
      </c>
      <c r="K2648" s="259">
        <f>Deelnemersoverzicht!$C$9</f>
        <v>0</v>
      </c>
    </row>
    <row r="2649" spans="1:11" x14ac:dyDescent="0.2">
      <c r="A2649" s="258">
        <f>'Resultaat 10'!B148</f>
        <v>0</v>
      </c>
      <c r="B2649" s="138" t="str">
        <f>IFERROR(VLOOKUP(C2649,Deelnemersoverzicht!$C$16:$G$66,6,0),"")</f>
        <v/>
      </c>
      <c r="C2649" s="138">
        <f>'Resultaat 10'!C148</f>
        <v>0</v>
      </c>
      <c r="D2649" s="247">
        <f>'Resultaat 10'!K148</f>
        <v>0</v>
      </c>
      <c r="E2649" s="248">
        <f>'Resultaat 10'!L148</f>
        <v>0</v>
      </c>
      <c r="F2649" s="138" t="s">
        <v>265</v>
      </c>
      <c r="G2649" s="247">
        <f ca="1">VLOOKUP(C2649,Financiering!$AO$7:$AS$57,5,0)*E2649</f>
        <v>0</v>
      </c>
      <c r="H2649" s="249" t="str">
        <f t="shared" si="41"/>
        <v/>
      </c>
      <c r="I2649" s="136" t="str">
        <f>'Resultaat 10'!$B$2</f>
        <v>Resultaat 10</v>
      </c>
      <c r="J2649" s="138" t="str">
        <f>Deelnemersoverzicht!$C$6</f>
        <v>[wordt door RVO ingevuld]</v>
      </c>
      <c r="K2649" s="259">
        <f>Deelnemersoverzicht!$C$9</f>
        <v>0</v>
      </c>
    </row>
    <row r="2650" spans="1:11" x14ac:dyDescent="0.2">
      <c r="A2650" s="258">
        <f>'Resultaat 10'!B149</f>
        <v>0</v>
      </c>
      <c r="B2650" s="138" t="str">
        <f>IFERROR(VLOOKUP(C2650,Deelnemersoverzicht!$C$16:$G$66,6,0),"")</f>
        <v/>
      </c>
      <c r="C2650" s="138">
        <f>'Resultaat 10'!C149</f>
        <v>0</v>
      </c>
      <c r="D2650" s="247">
        <f>'Resultaat 10'!K149</f>
        <v>0</v>
      </c>
      <c r="E2650" s="248">
        <f>'Resultaat 10'!L149</f>
        <v>0</v>
      </c>
      <c r="F2650" s="138" t="s">
        <v>265</v>
      </c>
      <c r="G2650" s="247">
        <f ca="1">VLOOKUP(C2650,Financiering!$AO$7:$AS$57,5,0)*E2650</f>
        <v>0</v>
      </c>
      <c r="H2650" s="249" t="str">
        <f t="shared" si="41"/>
        <v/>
      </c>
      <c r="I2650" s="136" t="str">
        <f>'Resultaat 10'!$B$2</f>
        <v>Resultaat 10</v>
      </c>
      <c r="J2650" s="138" t="str">
        <f>Deelnemersoverzicht!$C$6</f>
        <v>[wordt door RVO ingevuld]</v>
      </c>
      <c r="K2650" s="259">
        <f>Deelnemersoverzicht!$C$9</f>
        <v>0</v>
      </c>
    </row>
    <row r="2651" spans="1:11" x14ac:dyDescent="0.2">
      <c r="A2651" s="258">
        <f>'Resultaat 10'!B150</f>
        <v>0</v>
      </c>
      <c r="B2651" s="138" t="str">
        <f>IFERROR(VLOOKUP(C2651,Deelnemersoverzicht!$C$16:$G$66,6,0),"")</f>
        <v/>
      </c>
      <c r="C2651" s="138">
        <f>'Resultaat 10'!C150</f>
        <v>0</v>
      </c>
      <c r="D2651" s="247">
        <f>'Resultaat 10'!K150</f>
        <v>0</v>
      </c>
      <c r="E2651" s="248">
        <f>'Resultaat 10'!L150</f>
        <v>0</v>
      </c>
      <c r="F2651" s="138" t="s">
        <v>265</v>
      </c>
      <c r="G2651" s="247">
        <f ca="1">VLOOKUP(C2651,Financiering!$AO$7:$AS$57,5,0)*E2651</f>
        <v>0</v>
      </c>
      <c r="H2651" s="249" t="str">
        <f t="shared" si="41"/>
        <v/>
      </c>
      <c r="I2651" s="136" t="str">
        <f>'Resultaat 10'!$B$2</f>
        <v>Resultaat 10</v>
      </c>
      <c r="J2651" s="138" t="str">
        <f>Deelnemersoverzicht!$C$6</f>
        <v>[wordt door RVO ingevuld]</v>
      </c>
      <c r="K2651" s="259">
        <f>Deelnemersoverzicht!$C$9</f>
        <v>0</v>
      </c>
    </row>
    <row r="2652" spans="1:11" x14ac:dyDescent="0.2">
      <c r="A2652" s="258">
        <f>'Resultaat 10'!B157</f>
        <v>0</v>
      </c>
      <c r="B2652" s="138" t="str">
        <f>IFERROR(VLOOKUP(C2652,Deelnemersoverzicht!$C$16:$G$66,6,0),"")</f>
        <v/>
      </c>
      <c r="C2652" s="138">
        <f>'Resultaat 10'!C157</f>
        <v>0</v>
      </c>
      <c r="D2652" s="247">
        <f>'Resultaat 10'!K157</f>
        <v>0</v>
      </c>
      <c r="E2652" s="248">
        <f>'Resultaat 10'!L157</f>
        <v>0</v>
      </c>
      <c r="F2652" s="138" t="s">
        <v>266</v>
      </c>
      <c r="G2652" s="247">
        <f ca="1">VLOOKUP(C2652,Financiering!$AO$7:$AS$57,5,0)*E2652</f>
        <v>0</v>
      </c>
      <c r="H2652" s="249" t="str">
        <f t="shared" si="41"/>
        <v/>
      </c>
      <c r="I2652" s="136" t="str">
        <f>'Resultaat 10'!$B$2</f>
        <v>Resultaat 10</v>
      </c>
      <c r="J2652" s="138" t="str">
        <f>Deelnemersoverzicht!$C$6</f>
        <v>[wordt door RVO ingevuld]</v>
      </c>
      <c r="K2652" s="259">
        <f>Deelnemersoverzicht!$C$9</f>
        <v>0</v>
      </c>
    </row>
    <row r="2653" spans="1:11" x14ac:dyDescent="0.2">
      <c r="A2653" s="258">
        <f>'Resultaat 10'!B158</f>
        <v>0</v>
      </c>
      <c r="B2653" s="138" t="str">
        <f>IFERROR(VLOOKUP(C2653,Deelnemersoverzicht!$C$16:$G$66,6,0),"")</f>
        <v/>
      </c>
      <c r="C2653" s="138">
        <f>'Resultaat 10'!C158</f>
        <v>0</v>
      </c>
      <c r="D2653" s="247">
        <f>'Resultaat 10'!K158</f>
        <v>0</v>
      </c>
      <c r="E2653" s="248">
        <f>'Resultaat 10'!L158</f>
        <v>0</v>
      </c>
      <c r="F2653" s="138" t="s">
        <v>266</v>
      </c>
      <c r="G2653" s="247">
        <f ca="1">VLOOKUP(C2653,Financiering!$AO$7:$AS$57,5,0)*E2653</f>
        <v>0</v>
      </c>
      <c r="H2653" s="249" t="str">
        <f t="shared" si="41"/>
        <v/>
      </c>
      <c r="I2653" s="136" t="str">
        <f>'Resultaat 10'!$B$2</f>
        <v>Resultaat 10</v>
      </c>
      <c r="J2653" s="138" t="str">
        <f>Deelnemersoverzicht!$C$6</f>
        <v>[wordt door RVO ingevuld]</v>
      </c>
      <c r="K2653" s="259">
        <f>Deelnemersoverzicht!$C$9</f>
        <v>0</v>
      </c>
    </row>
    <row r="2654" spans="1:11" x14ac:dyDescent="0.2">
      <c r="A2654" s="258">
        <f>'Resultaat 10'!B159</f>
        <v>0</v>
      </c>
      <c r="B2654" s="138" t="str">
        <f>IFERROR(VLOOKUP(C2654,Deelnemersoverzicht!$C$16:$G$66,6,0),"")</f>
        <v/>
      </c>
      <c r="C2654" s="138">
        <f>'Resultaat 10'!C159</f>
        <v>0</v>
      </c>
      <c r="D2654" s="247">
        <f>'Resultaat 10'!K159</f>
        <v>0</v>
      </c>
      <c r="E2654" s="248">
        <f>'Resultaat 10'!L159</f>
        <v>0</v>
      </c>
      <c r="F2654" s="138" t="s">
        <v>266</v>
      </c>
      <c r="G2654" s="247">
        <f ca="1">VLOOKUP(C2654,Financiering!$AO$7:$AS$57,5,0)*E2654</f>
        <v>0</v>
      </c>
      <c r="H2654" s="249" t="str">
        <f t="shared" si="41"/>
        <v/>
      </c>
      <c r="I2654" s="136" t="str">
        <f>'Resultaat 10'!$B$2</f>
        <v>Resultaat 10</v>
      </c>
      <c r="J2654" s="138" t="str">
        <f>Deelnemersoverzicht!$C$6</f>
        <v>[wordt door RVO ingevuld]</v>
      </c>
      <c r="K2654" s="259">
        <f>Deelnemersoverzicht!$C$9</f>
        <v>0</v>
      </c>
    </row>
    <row r="2655" spans="1:11" x14ac:dyDescent="0.2">
      <c r="A2655" s="258">
        <f>'Resultaat 10'!B160</f>
        <v>0</v>
      </c>
      <c r="B2655" s="138" t="str">
        <f>IFERROR(VLOOKUP(C2655,Deelnemersoverzicht!$C$16:$G$66,6,0),"")</f>
        <v/>
      </c>
      <c r="C2655" s="138">
        <f>'Resultaat 10'!C160</f>
        <v>0</v>
      </c>
      <c r="D2655" s="247">
        <f>'Resultaat 10'!K160</f>
        <v>0</v>
      </c>
      <c r="E2655" s="248">
        <f>'Resultaat 10'!L160</f>
        <v>0</v>
      </c>
      <c r="F2655" s="138" t="s">
        <v>266</v>
      </c>
      <c r="G2655" s="247">
        <f ca="1">VLOOKUP(C2655,Financiering!$AO$7:$AS$57,5,0)*E2655</f>
        <v>0</v>
      </c>
      <c r="H2655" s="249" t="str">
        <f t="shared" si="41"/>
        <v/>
      </c>
      <c r="I2655" s="136" t="str">
        <f>'Resultaat 10'!$B$2</f>
        <v>Resultaat 10</v>
      </c>
      <c r="J2655" s="138" t="str">
        <f>Deelnemersoverzicht!$C$6</f>
        <v>[wordt door RVO ingevuld]</v>
      </c>
      <c r="K2655" s="259">
        <f>Deelnemersoverzicht!$C$9</f>
        <v>0</v>
      </c>
    </row>
    <row r="2656" spans="1:11" x14ac:dyDescent="0.2">
      <c r="A2656" s="258">
        <f>'Resultaat 10'!B161</f>
        <v>0</v>
      </c>
      <c r="B2656" s="138" t="str">
        <f>IFERROR(VLOOKUP(C2656,Deelnemersoverzicht!$C$16:$G$66,6,0),"")</f>
        <v/>
      </c>
      <c r="C2656" s="138">
        <f>'Resultaat 10'!C161</f>
        <v>0</v>
      </c>
      <c r="D2656" s="247">
        <f>'Resultaat 10'!K161</f>
        <v>0</v>
      </c>
      <c r="E2656" s="248">
        <f>'Resultaat 10'!L161</f>
        <v>0</v>
      </c>
      <c r="F2656" s="138" t="s">
        <v>266</v>
      </c>
      <c r="G2656" s="247">
        <f ca="1">VLOOKUP(C2656,Financiering!$AO$7:$AS$57,5,0)*E2656</f>
        <v>0</v>
      </c>
      <c r="H2656" s="249" t="str">
        <f t="shared" si="41"/>
        <v/>
      </c>
      <c r="I2656" s="136" t="str">
        <f>'Resultaat 10'!$B$2</f>
        <v>Resultaat 10</v>
      </c>
      <c r="J2656" s="138" t="str">
        <f>Deelnemersoverzicht!$C$6</f>
        <v>[wordt door RVO ingevuld]</v>
      </c>
      <c r="K2656" s="259">
        <f>Deelnemersoverzicht!$C$9</f>
        <v>0</v>
      </c>
    </row>
    <row r="2657" spans="1:11" x14ac:dyDescent="0.2">
      <c r="A2657" s="258">
        <f>'Resultaat 10'!B162</f>
        <v>0</v>
      </c>
      <c r="B2657" s="138" t="str">
        <f>IFERROR(VLOOKUP(C2657,Deelnemersoverzicht!$C$16:$G$66,6,0),"")</f>
        <v/>
      </c>
      <c r="C2657" s="138">
        <f>'Resultaat 10'!C162</f>
        <v>0</v>
      </c>
      <c r="D2657" s="247">
        <f>'Resultaat 10'!K162</f>
        <v>0</v>
      </c>
      <c r="E2657" s="248">
        <f>'Resultaat 10'!L162</f>
        <v>0</v>
      </c>
      <c r="F2657" s="138" t="s">
        <v>266</v>
      </c>
      <c r="G2657" s="247">
        <f ca="1">VLOOKUP(C2657,Financiering!$AO$7:$AS$57,5,0)*E2657</f>
        <v>0</v>
      </c>
      <c r="H2657" s="249" t="str">
        <f t="shared" si="41"/>
        <v/>
      </c>
      <c r="I2657" s="136" t="str">
        <f>'Resultaat 10'!$B$2</f>
        <v>Resultaat 10</v>
      </c>
      <c r="J2657" s="138" t="str">
        <f>Deelnemersoverzicht!$C$6</f>
        <v>[wordt door RVO ingevuld]</v>
      </c>
      <c r="K2657" s="259">
        <f>Deelnemersoverzicht!$C$9</f>
        <v>0</v>
      </c>
    </row>
    <row r="2658" spans="1:11" x14ac:dyDescent="0.2">
      <c r="A2658" s="258">
        <f>'Resultaat 10'!B163</f>
        <v>0</v>
      </c>
      <c r="B2658" s="138" t="str">
        <f>IFERROR(VLOOKUP(C2658,Deelnemersoverzicht!$C$16:$G$66,6,0),"")</f>
        <v/>
      </c>
      <c r="C2658" s="138">
        <f>'Resultaat 10'!C163</f>
        <v>0</v>
      </c>
      <c r="D2658" s="247">
        <f>'Resultaat 10'!K163</f>
        <v>0</v>
      </c>
      <c r="E2658" s="248">
        <f>'Resultaat 10'!L163</f>
        <v>0</v>
      </c>
      <c r="F2658" s="138" t="s">
        <v>266</v>
      </c>
      <c r="G2658" s="247">
        <f ca="1">VLOOKUP(C2658,Financiering!$AO$7:$AS$57,5,0)*E2658</f>
        <v>0</v>
      </c>
      <c r="H2658" s="249" t="str">
        <f t="shared" si="41"/>
        <v/>
      </c>
      <c r="I2658" s="136" t="str">
        <f>'Resultaat 10'!$B$2</f>
        <v>Resultaat 10</v>
      </c>
      <c r="J2658" s="138" t="str">
        <f>Deelnemersoverzicht!$C$6</f>
        <v>[wordt door RVO ingevuld]</v>
      </c>
      <c r="K2658" s="259">
        <f>Deelnemersoverzicht!$C$9</f>
        <v>0</v>
      </c>
    </row>
    <row r="2659" spans="1:11" x14ac:dyDescent="0.2">
      <c r="A2659" s="258">
        <f>'Resultaat 10'!B164</f>
        <v>0</v>
      </c>
      <c r="B2659" s="138" t="str">
        <f>IFERROR(VLOOKUP(C2659,Deelnemersoverzicht!$C$16:$G$66,6,0),"")</f>
        <v/>
      </c>
      <c r="C2659" s="138">
        <f>'Resultaat 10'!C164</f>
        <v>0</v>
      </c>
      <c r="D2659" s="247">
        <f>'Resultaat 10'!K164</f>
        <v>0</v>
      </c>
      <c r="E2659" s="248">
        <f>'Resultaat 10'!L164</f>
        <v>0</v>
      </c>
      <c r="F2659" s="138" t="s">
        <v>266</v>
      </c>
      <c r="G2659" s="247">
        <f ca="1">VLOOKUP(C2659,Financiering!$AO$7:$AS$57,5,0)*E2659</f>
        <v>0</v>
      </c>
      <c r="H2659" s="249" t="str">
        <f t="shared" si="41"/>
        <v/>
      </c>
      <c r="I2659" s="136" t="str">
        <f>'Resultaat 10'!$B$2</f>
        <v>Resultaat 10</v>
      </c>
      <c r="J2659" s="138" t="str">
        <f>Deelnemersoverzicht!$C$6</f>
        <v>[wordt door RVO ingevuld]</v>
      </c>
      <c r="K2659" s="259">
        <f>Deelnemersoverzicht!$C$9</f>
        <v>0</v>
      </c>
    </row>
    <row r="2660" spans="1:11" x14ac:dyDescent="0.2">
      <c r="A2660" s="258">
        <f>'Resultaat 10'!B165</f>
        <v>0</v>
      </c>
      <c r="B2660" s="138" t="str">
        <f>IFERROR(VLOOKUP(C2660,Deelnemersoverzicht!$C$16:$G$66,6,0),"")</f>
        <v/>
      </c>
      <c r="C2660" s="138">
        <f>'Resultaat 10'!C165</f>
        <v>0</v>
      </c>
      <c r="D2660" s="247">
        <f>'Resultaat 10'!K165</f>
        <v>0</v>
      </c>
      <c r="E2660" s="248">
        <f>'Resultaat 10'!L165</f>
        <v>0</v>
      </c>
      <c r="F2660" s="138" t="s">
        <v>266</v>
      </c>
      <c r="G2660" s="247">
        <f ca="1">VLOOKUP(C2660,Financiering!$AO$7:$AS$57,5,0)*E2660</f>
        <v>0</v>
      </c>
      <c r="H2660" s="249" t="str">
        <f t="shared" si="41"/>
        <v/>
      </c>
      <c r="I2660" s="136" t="str">
        <f>'Resultaat 10'!$B$2</f>
        <v>Resultaat 10</v>
      </c>
      <c r="J2660" s="138" t="str">
        <f>Deelnemersoverzicht!$C$6</f>
        <v>[wordt door RVO ingevuld]</v>
      </c>
      <c r="K2660" s="259">
        <f>Deelnemersoverzicht!$C$9</f>
        <v>0</v>
      </c>
    </row>
    <row r="2661" spans="1:11" x14ac:dyDescent="0.2">
      <c r="A2661" s="258">
        <f>'Resultaat 10'!B166</f>
        <v>0</v>
      </c>
      <c r="B2661" s="138" t="str">
        <f>IFERROR(VLOOKUP(C2661,Deelnemersoverzicht!$C$16:$G$66,6,0),"")</f>
        <v/>
      </c>
      <c r="C2661" s="138">
        <f>'Resultaat 10'!C166</f>
        <v>0</v>
      </c>
      <c r="D2661" s="247">
        <f>'Resultaat 10'!K166</f>
        <v>0</v>
      </c>
      <c r="E2661" s="248">
        <f>'Resultaat 10'!L166</f>
        <v>0</v>
      </c>
      <c r="F2661" s="138" t="s">
        <v>266</v>
      </c>
      <c r="G2661" s="247">
        <f ca="1">VLOOKUP(C2661,Financiering!$AO$7:$AS$57,5,0)*E2661</f>
        <v>0</v>
      </c>
      <c r="H2661" s="249" t="str">
        <f t="shared" si="41"/>
        <v/>
      </c>
      <c r="I2661" s="136" t="str">
        <f>'Resultaat 10'!$B$2</f>
        <v>Resultaat 10</v>
      </c>
      <c r="J2661" s="138" t="str">
        <f>Deelnemersoverzicht!$C$6</f>
        <v>[wordt door RVO ingevuld]</v>
      </c>
      <c r="K2661" s="259">
        <f>Deelnemersoverzicht!$C$9</f>
        <v>0</v>
      </c>
    </row>
    <row r="2662" spans="1:11" x14ac:dyDescent="0.2">
      <c r="A2662" s="258">
        <f>'Resultaat 10'!B167</f>
        <v>0</v>
      </c>
      <c r="B2662" s="138" t="str">
        <f>IFERROR(VLOOKUP(C2662,Deelnemersoverzicht!$C$16:$G$66,6,0),"")</f>
        <v/>
      </c>
      <c r="C2662" s="138">
        <f>'Resultaat 10'!C167</f>
        <v>0</v>
      </c>
      <c r="D2662" s="247">
        <f>'Resultaat 10'!K167</f>
        <v>0</v>
      </c>
      <c r="E2662" s="248">
        <f>'Resultaat 10'!L167</f>
        <v>0</v>
      </c>
      <c r="F2662" s="138" t="s">
        <v>266</v>
      </c>
      <c r="G2662" s="247">
        <f ca="1">VLOOKUP(C2662,Financiering!$AO$7:$AS$57,5,0)*E2662</f>
        <v>0</v>
      </c>
      <c r="H2662" s="249" t="str">
        <f t="shared" si="41"/>
        <v/>
      </c>
      <c r="I2662" s="136" t="str">
        <f>'Resultaat 10'!$B$2</f>
        <v>Resultaat 10</v>
      </c>
      <c r="J2662" s="138" t="str">
        <f>Deelnemersoverzicht!$C$6</f>
        <v>[wordt door RVO ingevuld]</v>
      </c>
      <c r="K2662" s="259">
        <f>Deelnemersoverzicht!$C$9</f>
        <v>0</v>
      </c>
    </row>
    <row r="2663" spans="1:11" x14ac:dyDescent="0.2">
      <c r="A2663" s="258">
        <f>'Resultaat 10'!B168</f>
        <v>0</v>
      </c>
      <c r="B2663" s="138" t="str">
        <f>IFERROR(VLOOKUP(C2663,Deelnemersoverzicht!$C$16:$G$66,6,0),"")</f>
        <v/>
      </c>
      <c r="C2663" s="138">
        <f>'Resultaat 10'!C168</f>
        <v>0</v>
      </c>
      <c r="D2663" s="247">
        <f>'Resultaat 10'!K168</f>
        <v>0</v>
      </c>
      <c r="E2663" s="248">
        <f>'Resultaat 10'!L168</f>
        <v>0</v>
      </c>
      <c r="F2663" s="138" t="s">
        <v>266</v>
      </c>
      <c r="G2663" s="247">
        <f ca="1">VLOOKUP(C2663,Financiering!$AO$7:$AS$57,5,0)*E2663</f>
        <v>0</v>
      </c>
      <c r="H2663" s="249" t="str">
        <f t="shared" si="41"/>
        <v/>
      </c>
      <c r="I2663" s="136" t="str">
        <f>'Resultaat 10'!$B$2</f>
        <v>Resultaat 10</v>
      </c>
      <c r="J2663" s="138" t="str">
        <f>Deelnemersoverzicht!$C$6</f>
        <v>[wordt door RVO ingevuld]</v>
      </c>
      <c r="K2663" s="259">
        <f>Deelnemersoverzicht!$C$9</f>
        <v>0</v>
      </c>
    </row>
    <row r="2664" spans="1:11" x14ac:dyDescent="0.2">
      <c r="A2664" s="258">
        <f>'Resultaat 10'!B169</f>
        <v>0</v>
      </c>
      <c r="B2664" s="138" t="str">
        <f>IFERROR(VLOOKUP(C2664,Deelnemersoverzicht!$C$16:$G$66,6,0),"")</f>
        <v/>
      </c>
      <c r="C2664" s="138">
        <f>'Resultaat 10'!C169</f>
        <v>0</v>
      </c>
      <c r="D2664" s="247">
        <f>'Resultaat 10'!K169</f>
        <v>0</v>
      </c>
      <c r="E2664" s="248">
        <f>'Resultaat 10'!L169</f>
        <v>0</v>
      </c>
      <c r="F2664" s="138" t="s">
        <v>266</v>
      </c>
      <c r="G2664" s="247">
        <f ca="1">VLOOKUP(C2664,Financiering!$AO$7:$AS$57,5,0)*E2664</f>
        <v>0</v>
      </c>
      <c r="H2664" s="249" t="str">
        <f t="shared" si="41"/>
        <v/>
      </c>
      <c r="I2664" s="136" t="str">
        <f>'Resultaat 10'!$B$2</f>
        <v>Resultaat 10</v>
      </c>
      <c r="J2664" s="138" t="str">
        <f>Deelnemersoverzicht!$C$6</f>
        <v>[wordt door RVO ingevuld]</v>
      </c>
      <c r="K2664" s="259">
        <f>Deelnemersoverzicht!$C$9</f>
        <v>0</v>
      </c>
    </row>
    <row r="2665" spans="1:11" x14ac:dyDescent="0.2">
      <c r="A2665" s="258">
        <f>'Resultaat 10'!B170</f>
        <v>0</v>
      </c>
      <c r="B2665" s="138" t="str">
        <f>IFERROR(VLOOKUP(C2665,Deelnemersoverzicht!$C$16:$G$66,6,0),"")</f>
        <v/>
      </c>
      <c r="C2665" s="138">
        <f>'Resultaat 10'!C170</f>
        <v>0</v>
      </c>
      <c r="D2665" s="247">
        <f>'Resultaat 10'!K170</f>
        <v>0</v>
      </c>
      <c r="E2665" s="248">
        <f>'Resultaat 10'!L170</f>
        <v>0</v>
      </c>
      <c r="F2665" s="138" t="s">
        <v>266</v>
      </c>
      <c r="G2665" s="247">
        <f ca="1">VLOOKUP(C2665,Financiering!$AO$7:$AS$57,5,0)*E2665</f>
        <v>0</v>
      </c>
      <c r="H2665" s="249" t="str">
        <f t="shared" si="41"/>
        <v/>
      </c>
      <c r="I2665" s="136" t="str">
        <f>'Resultaat 10'!$B$2</f>
        <v>Resultaat 10</v>
      </c>
      <c r="J2665" s="138" t="str">
        <f>Deelnemersoverzicht!$C$6</f>
        <v>[wordt door RVO ingevuld]</v>
      </c>
      <c r="K2665" s="259">
        <f>Deelnemersoverzicht!$C$9</f>
        <v>0</v>
      </c>
    </row>
    <row r="2666" spans="1:11" x14ac:dyDescent="0.2">
      <c r="A2666" s="258">
        <f>'Resultaat 10'!B171</f>
        <v>0</v>
      </c>
      <c r="B2666" s="138" t="str">
        <f>IFERROR(VLOOKUP(C2666,Deelnemersoverzicht!$C$16:$G$66,6,0),"")</f>
        <v/>
      </c>
      <c r="C2666" s="138">
        <f>'Resultaat 10'!C171</f>
        <v>0</v>
      </c>
      <c r="D2666" s="247">
        <f>'Resultaat 10'!K171</f>
        <v>0</v>
      </c>
      <c r="E2666" s="248">
        <f>'Resultaat 10'!L171</f>
        <v>0</v>
      </c>
      <c r="F2666" s="138" t="s">
        <v>266</v>
      </c>
      <c r="G2666" s="247">
        <f ca="1">VLOOKUP(C2666,Financiering!$AO$7:$AS$57,5,0)*E2666</f>
        <v>0</v>
      </c>
      <c r="H2666" s="249" t="str">
        <f t="shared" si="41"/>
        <v/>
      </c>
      <c r="I2666" s="136" t="str">
        <f>'Resultaat 10'!$B$2</f>
        <v>Resultaat 10</v>
      </c>
      <c r="J2666" s="138" t="str">
        <f>Deelnemersoverzicht!$C$6</f>
        <v>[wordt door RVO ingevuld]</v>
      </c>
      <c r="K2666" s="259">
        <f>Deelnemersoverzicht!$C$9</f>
        <v>0</v>
      </c>
    </row>
    <row r="2667" spans="1:11" x14ac:dyDescent="0.2">
      <c r="A2667" s="258">
        <f>'Resultaat 10'!B172</f>
        <v>0</v>
      </c>
      <c r="B2667" s="138" t="str">
        <f>IFERROR(VLOOKUP(C2667,Deelnemersoverzicht!$C$16:$G$66,6,0),"")</f>
        <v/>
      </c>
      <c r="C2667" s="138">
        <f>'Resultaat 10'!C172</f>
        <v>0</v>
      </c>
      <c r="D2667" s="247">
        <f>'Resultaat 10'!K172</f>
        <v>0</v>
      </c>
      <c r="E2667" s="248">
        <f>'Resultaat 10'!L172</f>
        <v>0</v>
      </c>
      <c r="F2667" s="138" t="s">
        <v>266</v>
      </c>
      <c r="G2667" s="247">
        <f ca="1">VLOOKUP(C2667,Financiering!$AO$7:$AS$57,5,0)*E2667</f>
        <v>0</v>
      </c>
      <c r="H2667" s="249" t="str">
        <f t="shared" si="41"/>
        <v/>
      </c>
      <c r="I2667" s="136" t="str">
        <f>'Resultaat 10'!$B$2</f>
        <v>Resultaat 10</v>
      </c>
      <c r="J2667" s="138" t="str">
        <f>Deelnemersoverzicht!$C$6</f>
        <v>[wordt door RVO ingevuld]</v>
      </c>
      <c r="K2667" s="259">
        <f>Deelnemersoverzicht!$C$9</f>
        <v>0</v>
      </c>
    </row>
    <row r="2668" spans="1:11" x14ac:dyDescent="0.2">
      <c r="A2668" s="258">
        <f>'Resultaat 10'!B173</f>
        <v>0</v>
      </c>
      <c r="B2668" s="138" t="str">
        <f>IFERROR(VLOOKUP(C2668,Deelnemersoverzicht!$C$16:$G$66,6,0),"")</f>
        <v/>
      </c>
      <c r="C2668" s="138">
        <f>'Resultaat 10'!C173</f>
        <v>0</v>
      </c>
      <c r="D2668" s="247">
        <f>'Resultaat 10'!K173</f>
        <v>0</v>
      </c>
      <c r="E2668" s="248">
        <f>'Resultaat 10'!L173</f>
        <v>0</v>
      </c>
      <c r="F2668" s="138" t="s">
        <v>266</v>
      </c>
      <c r="G2668" s="247">
        <f ca="1">VLOOKUP(C2668,Financiering!$AO$7:$AS$57,5,0)*E2668</f>
        <v>0</v>
      </c>
      <c r="H2668" s="249" t="str">
        <f t="shared" si="41"/>
        <v/>
      </c>
      <c r="I2668" s="136" t="str">
        <f>'Resultaat 10'!$B$2</f>
        <v>Resultaat 10</v>
      </c>
      <c r="J2668" s="138" t="str">
        <f>Deelnemersoverzicht!$C$6</f>
        <v>[wordt door RVO ingevuld]</v>
      </c>
      <c r="K2668" s="259">
        <f>Deelnemersoverzicht!$C$9</f>
        <v>0</v>
      </c>
    </row>
    <row r="2669" spans="1:11" x14ac:dyDescent="0.2">
      <c r="A2669" s="258">
        <f>'Resultaat 10'!B174</f>
        <v>0</v>
      </c>
      <c r="B2669" s="138" t="str">
        <f>IFERROR(VLOOKUP(C2669,Deelnemersoverzicht!$C$16:$G$66,6,0),"")</f>
        <v/>
      </c>
      <c r="C2669" s="138">
        <f>'Resultaat 10'!C174</f>
        <v>0</v>
      </c>
      <c r="D2669" s="247">
        <f>'Resultaat 10'!K174</f>
        <v>0</v>
      </c>
      <c r="E2669" s="248">
        <f>'Resultaat 10'!L174</f>
        <v>0</v>
      </c>
      <c r="F2669" s="138" t="s">
        <v>266</v>
      </c>
      <c r="G2669" s="247">
        <f ca="1">VLOOKUP(C2669,Financiering!$AO$7:$AS$57,5,0)*E2669</f>
        <v>0</v>
      </c>
      <c r="H2669" s="249" t="str">
        <f t="shared" si="41"/>
        <v/>
      </c>
      <c r="I2669" s="136" t="str">
        <f>'Resultaat 10'!$B$2</f>
        <v>Resultaat 10</v>
      </c>
      <c r="J2669" s="138" t="str">
        <f>Deelnemersoverzicht!$C$6</f>
        <v>[wordt door RVO ingevuld]</v>
      </c>
      <c r="K2669" s="259">
        <f>Deelnemersoverzicht!$C$9</f>
        <v>0</v>
      </c>
    </row>
    <row r="2670" spans="1:11" x14ac:dyDescent="0.2">
      <c r="A2670" s="258">
        <f>'Resultaat 10'!B175</f>
        <v>0</v>
      </c>
      <c r="B2670" s="138" t="str">
        <f>IFERROR(VLOOKUP(C2670,Deelnemersoverzicht!$C$16:$G$66,6,0),"")</f>
        <v/>
      </c>
      <c r="C2670" s="138">
        <f>'Resultaat 10'!C175</f>
        <v>0</v>
      </c>
      <c r="D2670" s="247">
        <f>'Resultaat 10'!K175</f>
        <v>0</v>
      </c>
      <c r="E2670" s="248">
        <f>'Resultaat 10'!L175</f>
        <v>0</v>
      </c>
      <c r="F2670" s="138" t="s">
        <v>266</v>
      </c>
      <c r="G2670" s="247">
        <f ca="1">VLOOKUP(C2670,Financiering!$AO$7:$AS$57,5,0)*E2670</f>
        <v>0</v>
      </c>
      <c r="H2670" s="249" t="str">
        <f t="shared" si="41"/>
        <v/>
      </c>
      <c r="I2670" s="136" t="str">
        <f>'Resultaat 10'!$B$2</f>
        <v>Resultaat 10</v>
      </c>
      <c r="J2670" s="138" t="str">
        <f>Deelnemersoverzicht!$C$6</f>
        <v>[wordt door RVO ingevuld]</v>
      </c>
      <c r="K2670" s="259">
        <f>Deelnemersoverzicht!$C$9</f>
        <v>0</v>
      </c>
    </row>
    <row r="2671" spans="1:11" x14ac:dyDescent="0.2">
      <c r="A2671" s="258">
        <f>'Resultaat 10'!B176</f>
        <v>0</v>
      </c>
      <c r="B2671" s="138" t="str">
        <f>IFERROR(VLOOKUP(C2671,Deelnemersoverzicht!$C$16:$G$66,6,0),"")</f>
        <v/>
      </c>
      <c r="C2671" s="138">
        <f>'Resultaat 10'!C176</f>
        <v>0</v>
      </c>
      <c r="D2671" s="247">
        <f>'Resultaat 10'!K176</f>
        <v>0</v>
      </c>
      <c r="E2671" s="248">
        <f>'Resultaat 10'!L176</f>
        <v>0</v>
      </c>
      <c r="F2671" s="138" t="s">
        <v>266</v>
      </c>
      <c r="G2671" s="247">
        <f ca="1">VLOOKUP(C2671,Financiering!$AO$7:$AS$57,5,0)*E2671</f>
        <v>0</v>
      </c>
      <c r="H2671" s="249" t="str">
        <f t="shared" si="41"/>
        <v/>
      </c>
      <c r="I2671" s="136" t="str">
        <f>'Resultaat 10'!$B$2</f>
        <v>Resultaat 10</v>
      </c>
      <c r="J2671" s="138" t="str">
        <f>Deelnemersoverzicht!$C$6</f>
        <v>[wordt door RVO ingevuld]</v>
      </c>
      <c r="K2671" s="259">
        <f>Deelnemersoverzicht!$C$9</f>
        <v>0</v>
      </c>
    </row>
    <row r="2672" spans="1:11" x14ac:dyDescent="0.2">
      <c r="A2672" s="258">
        <f>'Resultaat 10'!B177</f>
        <v>0</v>
      </c>
      <c r="B2672" s="138" t="str">
        <f>IFERROR(VLOOKUP(C2672,Deelnemersoverzicht!$C$16:$G$66,6,0),"")</f>
        <v/>
      </c>
      <c r="C2672" s="138">
        <f>'Resultaat 10'!C177</f>
        <v>0</v>
      </c>
      <c r="D2672" s="247">
        <f>'Resultaat 10'!K177</f>
        <v>0</v>
      </c>
      <c r="E2672" s="248">
        <f>'Resultaat 10'!L177</f>
        <v>0</v>
      </c>
      <c r="F2672" s="138" t="s">
        <v>266</v>
      </c>
      <c r="G2672" s="247">
        <f ca="1">VLOOKUP(C2672,Financiering!$AO$7:$AS$57,5,0)*E2672</f>
        <v>0</v>
      </c>
      <c r="H2672" s="249" t="str">
        <f t="shared" si="41"/>
        <v/>
      </c>
      <c r="I2672" s="136" t="str">
        <f>'Resultaat 10'!$B$2</f>
        <v>Resultaat 10</v>
      </c>
      <c r="J2672" s="138" t="str">
        <f>Deelnemersoverzicht!$C$6</f>
        <v>[wordt door RVO ingevuld]</v>
      </c>
      <c r="K2672" s="259">
        <f>Deelnemersoverzicht!$C$9</f>
        <v>0</v>
      </c>
    </row>
    <row r="2673" spans="1:11" x14ac:dyDescent="0.2">
      <c r="A2673" s="258">
        <f>'Resultaat 10'!B178</f>
        <v>0</v>
      </c>
      <c r="B2673" s="138" t="str">
        <f>IFERROR(VLOOKUP(C2673,Deelnemersoverzicht!$C$16:$G$66,6,0),"")</f>
        <v/>
      </c>
      <c r="C2673" s="138">
        <f>'Resultaat 10'!C178</f>
        <v>0</v>
      </c>
      <c r="D2673" s="247">
        <f>'Resultaat 10'!K178</f>
        <v>0</v>
      </c>
      <c r="E2673" s="248">
        <f>'Resultaat 10'!L178</f>
        <v>0</v>
      </c>
      <c r="F2673" s="138" t="s">
        <v>266</v>
      </c>
      <c r="G2673" s="247">
        <f ca="1">VLOOKUP(C2673,Financiering!$AO$7:$AS$57,5,0)*E2673</f>
        <v>0</v>
      </c>
      <c r="H2673" s="249" t="str">
        <f t="shared" si="41"/>
        <v/>
      </c>
      <c r="I2673" s="136" t="str">
        <f>'Resultaat 10'!$B$2</f>
        <v>Resultaat 10</v>
      </c>
      <c r="J2673" s="138" t="str">
        <f>Deelnemersoverzicht!$C$6</f>
        <v>[wordt door RVO ingevuld]</v>
      </c>
      <c r="K2673" s="259">
        <f>Deelnemersoverzicht!$C$9</f>
        <v>0</v>
      </c>
    </row>
    <row r="2674" spans="1:11" x14ac:dyDescent="0.2">
      <c r="A2674" s="258">
        <f>'Resultaat 10'!B179</f>
        <v>0</v>
      </c>
      <c r="B2674" s="138" t="str">
        <f>IFERROR(VLOOKUP(C2674,Deelnemersoverzicht!$C$16:$G$66,6,0),"")</f>
        <v/>
      </c>
      <c r="C2674" s="138">
        <f>'Resultaat 10'!C179</f>
        <v>0</v>
      </c>
      <c r="D2674" s="247">
        <f>'Resultaat 10'!K179</f>
        <v>0</v>
      </c>
      <c r="E2674" s="248">
        <f>'Resultaat 10'!L179</f>
        <v>0</v>
      </c>
      <c r="F2674" s="138" t="s">
        <v>266</v>
      </c>
      <c r="G2674" s="247">
        <f ca="1">VLOOKUP(C2674,Financiering!$AO$7:$AS$57,5,0)*E2674</f>
        <v>0</v>
      </c>
      <c r="H2674" s="249" t="str">
        <f t="shared" si="41"/>
        <v/>
      </c>
      <c r="I2674" s="136" t="str">
        <f>'Resultaat 10'!$B$2</f>
        <v>Resultaat 10</v>
      </c>
      <c r="J2674" s="138" t="str">
        <f>Deelnemersoverzicht!$C$6</f>
        <v>[wordt door RVO ingevuld]</v>
      </c>
      <c r="K2674" s="259">
        <f>Deelnemersoverzicht!$C$9</f>
        <v>0</v>
      </c>
    </row>
    <row r="2675" spans="1:11" x14ac:dyDescent="0.2">
      <c r="A2675" s="258">
        <f>'Resultaat 10'!B180</f>
        <v>0</v>
      </c>
      <c r="B2675" s="138" t="str">
        <f>IFERROR(VLOOKUP(C2675,Deelnemersoverzicht!$C$16:$G$66,6,0),"")</f>
        <v/>
      </c>
      <c r="C2675" s="138">
        <f>'Resultaat 10'!C180</f>
        <v>0</v>
      </c>
      <c r="D2675" s="247">
        <f>'Resultaat 10'!K180</f>
        <v>0</v>
      </c>
      <c r="E2675" s="248">
        <f>'Resultaat 10'!L180</f>
        <v>0</v>
      </c>
      <c r="F2675" s="138" t="s">
        <v>266</v>
      </c>
      <c r="G2675" s="247">
        <f ca="1">VLOOKUP(C2675,Financiering!$AO$7:$AS$57,5,0)*E2675</f>
        <v>0</v>
      </c>
      <c r="H2675" s="249" t="str">
        <f t="shared" si="41"/>
        <v/>
      </c>
      <c r="I2675" s="136" t="str">
        <f>'Resultaat 10'!$B$2</f>
        <v>Resultaat 10</v>
      </c>
      <c r="J2675" s="138" t="str">
        <f>Deelnemersoverzicht!$C$6</f>
        <v>[wordt door RVO ingevuld]</v>
      </c>
      <c r="K2675" s="259">
        <f>Deelnemersoverzicht!$C$9</f>
        <v>0</v>
      </c>
    </row>
    <row r="2676" spans="1:11" x14ac:dyDescent="0.2">
      <c r="A2676" s="258">
        <f>'Resultaat 10'!B181</f>
        <v>0</v>
      </c>
      <c r="B2676" s="138" t="str">
        <f>IFERROR(VLOOKUP(C2676,Deelnemersoverzicht!$C$16:$G$66,6,0),"")</f>
        <v/>
      </c>
      <c r="C2676" s="138">
        <f>'Resultaat 10'!C181</f>
        <v>0</v>
      </c>
      <c r="D2676" s="247">
        <f>'Resultaat 10'!K181</f>
        <v>0</v>
      </c>
      <c r="E2676" s="248">
        <f>'Resultaat 10'!L181</f>
        <v>0</v>
      </c>
      <c r="F2676" s="138" t="s">
        <v>266</v>
      </c>
      <c r="G2676" s="247">
        <f ca="1">VLOOKUP(C2676,Financiering!$AO$7:$AS$57,5,0)*E2676</f>
        <v>0</v>
      </c>
      <c r="H2676" s="249" t="str">
        <f t="shared" si="41"/>
        <v/>
      </c>
      <c r="I2676" s="136" t="str">
        <f>'Resultaat 10'!$B$2</f>
        <v>Resultaat 10</v>
      </c>
      <c r="J2676" s="138" t="str">
        <f>Deelnemersoverzicht!$C$6</f>
        <v>[wordt door RVO ingevuld]</v>
      </c>
      <c r="K2676" s="259">
        <f>Deelnemersoverzicht!$C$9</f>
        <v>0</v>
      </c>
    </row>
    <row r="2677" spans="1:11" x14ac:dyDescent="0.2">
      <c r="A2677" s="258">
        <f>'Resultaat 10'!B182</f>
        <v>0</v>
      </c>
      <c r="B2677" s="138" t="str">
        <f>IFERROR(VLOOKUP(C2677,Deelnemersoverzicht!$C$16:$G$66,6,0),"")</f>
        <v/>
      </c>
      <c r="C2677" s="138">
        <f>'Resultaat 10'!C182</f>
        <v>0</v>
      </c>
      <c r="D2677" s="247">
        <f>'Resultaat 10'!K182</f>
        <v>0</v>
      </c>
      <c r="E2677" s="248">
        <f>'Resultaat 10'!L182</f>
        <v>0</v>
      </c>
      <c r="F2677" s="138" t="s">
        <v>266</v>
      </c>
      <c r="G2677" s="247">
        <f ca="1">VLOOKUP(C2677,Financiering!$AO$7:$AS$57,5,0)*E2677</f>
        <v>0</v>
      </c>
      <c r="H2677" s="249" t="str">
        <f t="shared" si="41"/>
        <v/>
      </c>
      <c r="I2677" s="136" t="str">
        <f>'Resultaat 10'!$B$2</f>
        <v>Resultaat 10</v>
      </c>
      <c r="J2677" s="138" t="str">
        <f>Deelnemersoverzicht!$C$6</f>
        <v>[wordt door RVO ingevuld]</v>
      </c>
      <c r="K2677" s="259">
        <f>Deelnemersoverzicht!$C$9</f>
        <v>0</v>
      </c>
    </row>
    <row r="2678" spans="1:11" x14ac:dyDescent="0.2">
      <c r="A2678" s="258">
        <f>'Resultaat 10'!B183</f>
        <v>0</v>
      </c>
      <c r="B2678" s="138" t="str">
        <f>IFERROR(VLOOKUP(C2678,Deelnemersoverzicht!$C$16:$G$66,6,0),"")</f>
        <v/>
      </c>
      <c r="C2678" s="138">
        <f>'Resultaat 10'!C183</f>
        <v>0</v>
      </c>
      <c r="D2678" s="247">
        <f>'Resultaat 10'!K183</f>
        <v>0</v>
      </c>
      <c r="E2678" s="248">
        <f>'Resultaat 10'!L183</f>
        <v>0</v>
      </c>
      <c r="F2678" s="138" t="s">
        <v>266</v>
      </c>
      <c r="G2678" s="247">
        <f ca="1">VLOOKUP(C2678,Financiering!$AO$7:$AS$57,5,0)*E2678</f>
        <v>0</v>
      </c>
      <c r="H2678" s="249" t="str">
        <f t="shared" si="41"/>
        <v/>
      </c>
      <c r="I2678" s="136" t="str">
        <f>'Resultaat 10'!$B$2</f>
        <v>Resultaat 10</v>
      </c>
      <c r="J2678" s="138" t="str">
        <f>Deelnemersoverzicht!$C$6</f>
        <v>[wordt door RVO ingevuld]</v>
      </c>
      <c r="K2678" s="259">
        <f>Deelnemersoverzicht!$C$9</f>
        <v>0</v>
      </c>
    </row>
    <row r="2679" spans="1:11" x14ac:dyDescent="0.2">
      <c r="A2679" s="258">
        <f>'Resultaat 10'!B184</f>
        <v>0</v>
      </c>
      <c r="B2679" s="138" t="str">
        <f>IFERROR(VLOOKUP(C2679,Deelnemersoverzicht!$C$16:$G$66,6,0),"")</f>
        <v/>
      </c>
      <c r="C2679" s="138">
        <f>'Resultaat 10'!C184</f>
        <v>0</v>
      </c>
      <c r="D2679" s="247">
        <f>'Resultaat 10'!K184</f>
        <v>0</v>
      </c>
      <c r="E2679" s="248">
        <f>'Resultaat 10'!L184</f>
        <v>0</v>
      </c>
      <c r="F2679" s="138" t="s">
        <v>266</v>
      </c>
      <c r="G2679" s="247">
        <f ca="1">VLOOKUP(C2679,Financiering!$AO$7:$AS$57,5,0)*E2679</f>
        <v>0</v>
      </c>
      <c r="H2679" s="249" t="str">
        <f t="shared" si="41"/>
        <v/>
      </c>
      <c r="I2679" s="136" t="str">
        <f>'Resultaat 10'!$B$2</f>
        <v>Resultaat 10</v>
      </c>
      <c r="J2679" s="138" t="str">
        <f>Deelnemersoverzicht!$C$6</f>
        <v>[wordt door RVO ingevuld]</v>
      </c>
      <c r="K2679" s="259">
        <f>Deelnemersoverzicht!$C$9</f>
        <v>0</v>
      </c>
    </row>
    <row r="2680" spans="1:11" x14ac:dyDescent="0.2">
      <c r="A2680" s="258">
        <f>'Resultaat 10'!B185</f>
        <v>0</v>
      </c>
      <c r="B2680" s="138" t="str">
        <f>IFERROR(VLOOKUP(C2680,Deelnemersoverzicht!$C$16:$G$66,6,0),"")</f>
        <v/>
      </c>
      <c r="C2680" s="138">
        <f>'Resultaat 10'!C185</f>
        <v>0</v>
      </c>
      <c r="D2680" s="247">
        <f>'Resultaat 10'!K185</f>
        <v>0</v>
      </c>
      <c r="E2680" s="248">
        <f>'Resultaat 10'!L185</f>
        <v>0</v>
      </c>
      <c r="F2680" s="138" t="s">
        <v>266</v>
      </c>
      <c r="G2680" s="247">
        <f ca="1">VLOOKUP(C2680,Financiering!$AO$7:$AS$57,5,0)*E2680</f>
        <v>0</v>
      </c>
      <c r="H2680" s="249" t="str">
        <f t="shared" si="41"/>
        <v/>
      </c>
      <c r="I2680" s="136" t="str">
        <f>'Resultaat 10'!$B$2</f>
        <v>Resultaat 10</v>
      </c>
      <c r="J2680" s="138" t="str">
        <f>Deelnemersoverzicht!$C$6</f>
        <v>[wordt door RVO ingevuld]</v>
      </c>
      <c r="K2680" s="259">
        <f>Deelnemersoverzicht!$C$9</f>
        <v>0</v>
      </c>
    </row>
    <row r="2681" spans="1:11" x14ac:dyDescent="0.2">
      <c r="A2681" s="258">
        <f>'Resultaat 10'!B186</f>
        <v>0</v>
      </c>
      <c r="B2681" s="138" t="str">
        <f>IFERROR(VLOOKUP(C2681,Deelnemersoverzicht!$C$16:$G$66,6,0),"")</f>
        <v/>
      </c>
      <c r="C2681" s="138">
        <f>'Resultaat 10'!C186</f>
        <v>0</v>
      </c>
      <c r="D2681" s="247">
        <f>'Resultaat 10'!K186</f>
        <v>0</v>
      </c>
      <c r="E2681" s="248">
        <f>'Resultaat 10'!L186</f>
        <v>0</v>
      </c>
      <c r="F2681" s="138" t="s">
        <v>266</v>
      </c>
      <c r="G2681" s="247">
        <f ca="1">VLOOKUP(C2681,Financiering!$AO$7:$AS$57,5,0)*E2681</f>
        <v>0</v>
      </c>
      <c r="H2681" s="249" t="str">
        <f t="shared" si="41"/>
        <v/>
      </c>
      <c r="I2681" s="136" t="str">
        <f>'Resultaat 10'!$B$2</f>
        <v>Resultaat 10</v>
      </c>
      <c r="J2681" s="138" t="str">
        <f>Deelnemersoverzicht!$C$6</f>
        <v>[wordt door RVO ingevuld]</v>
      </c>
      <c r="K2681" s="259">
        <f>Deelnemersoverzicht!$C$9</f>
        <v>0</v>
      </c>
    </row>
    <row r="2682" spans="1:11" x14ac:dyDescent="0.2">
      <c r="A2682" s="258">
        <f>'Resultaat 10'!B187</f>
        <v>0</v>
      </c>
      <c r="B2682" s="138" t="str">
        <f>IFERROR(VLOOKUP(C2682,Deelnemersoverzicht!$C$16:$G$66,6,0),"")</f>
        <v/>
      </c>
      <c r="C2682" s="138">
        <f>'Resultaat 10'!C187</f>
        <v>0</v>
      </c>
      <c r="D2682" s="247">
        <f>'Resultaat 10'!K187</f>
        <v>0</v>
      </c>
      <c r="E2682" s="248">
        <f>'Resultaat 10'!L187</f>
        <v>0</v>
      </c>
      <c r="F2682" s="138" t="s">
        <v>266</v>
      </c>
      <c r="G2682" s="247">
        <f ca="1">VLOOKUP(C2682,Financiering!$AO$7:$AS$57,5,0)*E2682</f>
        <v>0</v>
      </c>
      <c r="H2682" s="249" t="str">
        <f t="shared" si="41"/>
        <v/>
      </c>
      <c r="I2682" s="136" t="str">
        <f>'Resultaat 10'!$B$2</f>
        <v>Resultaat 10</v>
      </c>
      <c r="J2682" s="138" t="str">
        <f>Deelnemersoverzicht!$C$6</f>
        <v>[wordt door RVO ingevuld]</v>
      </c>
      <c r="K2682" s="259">
        <f>Deelnemersoverzicht!$C$9</f>
        <v>0</v>
      </c>
    </row>
    <row r="2683" spans="1:11" x14ac:dyDescent="0.2">
      <c r="A2683" s="258">
        <f>'Resultaat 10'!B188</f>
        <v>0</v>
      </c>
      <c r="B2683" s="138" t="str">
        <f>IFERROR(VLOOKUP(C2683,Deelnemersoverzicht!$C$16:$G$66,6,0),"")</f>
        <v/>
      </c>
      <c r="C2683" s="138">
        <f>'Resultaat 10'!C188</f>
        <v>0</v>
      </c>
      <c r="D2683" s="247">
        <f>'Resultaat 10'!K188</f>
        <v>0</v>
      </c>
      <c r="E2683" s="248">
        <f>'Resultaat 10'!L188</f>
        <v>0</v>
      </c>
      <c r="F2683" s="138" t="s">
        <v>266</v>
      </c>
      <c r="G2683" s="247">
        <f ca="1">VLOOKUP(C2683,Financiering!$AO$7:$AS$57,5,0)*E2683</f>
        <v>0</v>
      </c>
      <c r="H2683" s="249" t="str">
        <f t="shared" si="41"/>
        <v/>
      </c>
      <c r="I2683" s="136" t="str">
        <f>'Resultaat 10'!$B$2</f>
        <v>Resultaat 10</v>
      </c>
      <c r="J2683" s="138" t="str">
        <f>Deelnemersoverzicht!$C$6</f>
        <v>[wordt door RVO ingevuld]</v>
      </c>
      <c r="K2683" s="259">
        <f>Deelnemersoverzicht!$C$9</f>
        <v>0</v>
      </c>
    </row>
    <row r="2684" spans="1:11" x14ac:dyDescent="0.2">
      <c r="A2684" s="258">
        <f>'Resultaat 10'!B189</f>
        <v>0</v>
      </c>
      <c r="B2684" s="138" t="str">
        <f>IFERROR(VLOOKUP(C2684,Deelnemersoverzicht!$C$16:$G$66,6,0),"")</f>
        <v/>
      </c>
      <c r="C2684" s="138">
        <f>'Resultaat 10'!C189</f>
        <v>0</v>
      </c>
      <c r="D2684" s="247">
        <f>'Resultaat 10'!K189</f>
        <v>0</v>
      </c>
      <c r="E2684" s="248">
        <f>'Resultaat 10'!L189</f>
        <v>0</v>
      </c>
      <c r="F2684" s="138" t="s">
        <v>266</v>
      </c>
      <c r="G2684" s="247">
        <f ca="1">VLOOKUP(C2684,Financiering!$AO$7:$AS$57,5,0)*E2684</f>
        <v>0</v>
      </c>
      <c r="H2684" s="249" t="str">
        <f t="shared" si="41"/>
        <v/>
      </c>
      <c r="I2684" s="136" t="str">
        <f>'Resultaat 10'!$B$2</f>
        <v>Resultaat 10</v>
      </c>
      <c r="J2684" s="138" t="str">
        <f>Deelnemersoverzicht!$C$6</f>
        <v>[wordt door RVO ingevuld]</v>
      </c>
      <c r="K2684" s="259">
        <f>Deelnemersoverzicht!$C$9</f>
        <v>0</v>
      </c>
    </row>
    <row r="2685" spans="1:11" x14ac:dyDescent="0.2">
      <c r="A2685" s="258">
        <f>'Resultaat 10'!B190</f>
        <v>0</v>
      </c>
      <c r="B2685" s="138" t="str">
        <f>IFERROR(VLOOKUP(C2685,Deelnemersoverzicht!$C$16:$G$66,6,0),"")</f>
        <v/>
      </c>
      <c r="C2685" s="138">
        <f>'Resultaat 10'!C190</f>
        <v>0</v>
      </c>
      <c r="D2685" s="247">
        <f>'Resultaat 10'!K190</f>
        <v>0</v>
      </c>
      <c r="E2685" s="248">
        <f>'Resultaat 10'!L190</f>
        <v>0</v>
      </c>
      <c r="F2685" s="138" t="s">
        <v>266</v>
      </c>
      <c r="G2685" s="247">
        <f ca="1">VLOOKUP(C2685,Financiering!$AO$7:$AS$57,5,0)*E2685</f>
        <v>0</v>
      </c>
      <c r="H2685" s="249" t="str">
        <f t="shared" si="41"/>
        <v/>
      </c>
      <c r="I2685" s="136" t="str">
        <f>'Resultaat 10'!$B$2</f>
        <v>Resultaat 10</v>
      </c>
      <c r="J2685" s="138" t="str">
        <f>Deelnemersoverzicht!$C$6</f>
        <v>[wordt door RVO ingevuld]</v>
      </c>
      <c r="K2685" s="259">
        <f>Deelnemersoverzicht!$C$9</f>
        <v>0</v>
      </c>
    </row>
    <row r="2686" spans="1:11" x14ac:dyDescent="0.2">
      <c r="A2686" s="258">
        <f>'Resultaat 10'!B191</f>
        <v>0</v>
      </c>
      <c r="B2686" s="138" t="str">
        <f>IFERROR(VLOOKUP(C2686,Deelnemersoverzicht!$C$16:$G$66,6,0),"")</f>
        <v/>
      </c>
      <c r="C2686" s="138">
        <f>'Resultaat 10'!C191</f>
        <v>0</v>
      </c>
      <c r="D2686" s="247">
        <f>'Resultaat 10'!K191</f>
        <v>0</v>
      </c>
      <c r="E2686" s="248">
        <f>'Resultaat 10'!L191</f>
        <v>0</v>
      </c>
      <c r="F2686" s="138" t="s">
        <v>266</v>
      </c>
      <c r="G2686" s="247">
        <f ca="1">VLOOKUP(C2686,Financiering!$AO$7:$AS$57,5,0)*E2686</f>
        <v>0</v>
      </c>
      <c r="H2686" s="249" t="str">
        <f t="shared" si="41"/>
        <v/>
      </c>
      <c r="I2686" s="136" t="str">
        <f>'Resultaat 10'!$B$2</f>
        <v>Resultaat 10</v>
      </c>
      <c r="J2686" s="138" t="str">
        <f>Deelnemersoverzicht!$C$6</f>
        <v>[wordt door RVO ingevuld]</v>
      </c>
      <c r="K2686" s="259">
        <f>Deelnemersoverzicht!$C$9</f>
        <v>0</v>
      </c>
    </row>
    <row r="2687" spans="1:11" x14ac:dyDescent="0.2">
      <c r="A2687" s="258">
        <f>'Resultaat 10'!B192</f>
        <v>0</v>
      </c>
      <c r="B2687" s="138" t="str">
        <f>IFERROR(VLOOKUP(C2687,Deelnemersoverzicht!$C$16:$G$66,6,0),"")</f>
        <v/>
      </c>
      <c r="C2687" s="138">
        <f>'Resultaat 10'!C192</f>
        <v>0</v>
      </c>
      <c r="D2687" s="247">
        <f>'Resultaat 10'!K192</f>
        <v>0</v>
      </c>
      <c r="E2687" s="248">
        <f>'Resultaat 10'!L192</f>
        <v>0</v>
      </c>
      <c r="F2687" s="138" t="s">
        <v>266</v>
      </c>
      <c r="G2687" s="247">
        <f ca="1">VLOOKUP(C2687,Financiering!$AO$7:$AS$57,5,0)*E2687</f>
        <v>0</v>
      </c>
      <c r="H2687" s="249" t="str">
        <f t="shared" si="41"/>
        <v/>
      </c>
      <c r="I2687" s="136" t="str">
        <f>'Resultaat 10'!$B$2</f>
        <v>Resultaat 10</v>
      </c>
      <c r="J2687" s="138" t="str">
        <f>Deelnemersoverzicht!$C$6</f>
        <v>[wordt door RVO ingevuld]</v>
      </c>
      <c r="K2687" s="259">
        <f>Deelnemersoverzicht!$C$9</f>
        <v>0</v>
      </c>
    </row>
    <row r="2688" spans="1:11" x14ac:dyDescent="0.2">
      <c r="A2688" s="258">
        <f>'Resultaat 10'!B193</f>
        <v>0</v>
      </c>
      <c r="B2688" s="138" t="str">
        <f>IFERROR(VLOOKUP(C2688,Deelnemersoverzicht!$C$16:$G$66,6,0),"")</f>
        <v/>
      </c>
      <c r="C2688" s="138">
        <f>'Resultaat 10'!C193</f>
        <v>0</v>
      </c>
      <c r="D2688" s="247">
        <f>'Resultaat 10'!K193</f>
        <v>0</v>
      </c>
      <c r="E2688" s="248">
        <f>'Resultaat 10'!L193</f>
        <v>0</v>
      </c>
      <c r="F2688" s="138" t="s">
        <v>266</v>
      </c>
      <c r="G2688" s="247">
        <f ca="1">VLOOKUP(C2688,Financiering!$AO$7:$AS$57,5,0)*E2688</f>
        <v>0</v>
      </c>
      <c r="H2688" s="249" t="str">
        <f t="shared" si="41"/>
        <v/>
      </c>
      <c r="I2688" s="136" t="str">
        <f>'Resultaat 10'!$B$2</f>
        <v>Resultaat 10</v>
      </c>
      <c r="J2688" s="138" t="str">
        <f>Deelnemersoverzicht!$C$6</f>
        <v>[wordt door RVO ingevuld]</v>
      </c>
      <c r="K2688" s="259">
        <f>Deelnemersoverzicht!$C$9</f>
        <v>0</v>
      </c>
    </row>
    <row r="2689" spans="1:11" x14ac:dyDescent="0.2">
      <c r="A2689" s="258">
        <f>'Resultaat 10'!B194</f>
        <v>0</v>
      </c>
      <c r="B2689" s="138" t="str">
        <f>IFERROR(VLOOKUP(C2689,Deelnemersoverzicht!$C$16:$G$66,6,0),"")</f>
        <v/>
      </c>
      <c r="C2689" s="138">
        <f>'Resultaat 10'!C194</f>
        <v>0</v>
      </c>
      <c r="D2689" s="247">
        <f>'Resultaat 10'!K194</f>
        <v>0</v>
      </c>
      <c r="E2689" s="248">
        <f>'Resultaat 10'!L194</f>
        <v>0</v>
      </c>
      <c r="F2689" s="138" t="s">
        <v>266</v>
      </c>
      <c r="G2689" s="247">
        <f ca="1">VLOOKUP(C2689,Financiering!$AO$7:$AS$57,5,0)*E2689</f>
        <v>0</v>
      </c>
      <c r="H2689" s="249" t="str">
        <f t="shared" si="41"/>
        <v/>
      </c>
      <c r="I2689" s="136" t="str">
        <f>'Resultaat 10'!$B$2</f>
        <v>Resultaat 10</v>
      </c>
      <c r="J2689" s="138" t="str">
        <f>Deelnemersoverzicht!$C$6</f>
        <v>[wordt door RVO ingevuld]</v>
      </c>
      <c r="K2689" s="259">
        <f>Deelnemersoverzicht!$C$9</f>
        <v>0</v>
      </c>
    </row>
    <row r="2690" spans="1:11" x14ac:dyDescent="0.2">
      <c r="A2690" s="258">
        <f>'Resultaat 10'!B195</f>
        <v>0</v>
      </c>
      <c r="B2690" s="138" t="str">
        <f>IFERROR(VLOOKUP(C2690,Deelnemersoverzicht!$C$16:$G$66,6,0),"")</f>
        <v/>
      </c>
      <c r="C2690" s="138">
        <f>'Resultaat 10'!C195</f>
        <v>0</v>
      </c>
      <c r="D2690" s="247">
        <f>'Resultaat 10'!K195</f>
        <v>0</v>
      </c>
      <c r="E2690" s="248">
        <f>'Resultaat 10'!L195</f>
        <v>0</v>
      </c>
      <c r="F2690" s="138" t="s">
        <v>266</v>
      </c>
      <c r="G2690" s="247">
        <f ca="1">VLOOKUP(C2690,Financiering!$AO$7:$AS$57,5,0)*E2690</f>
        <v>0</v>
      </c>
      <c r="H2690" s="249" t="str">
        <f t="shared" ref="H2690:H2753" si="42">IFERROR((HLOOKUP(D2690,$O$1:$R$52,VLOOKUP(C2690,$M$2:$R$52,2,0)+1,0)*E2690),"")</f>
        <v/>
      </c>
      <c r="I2690" s="136" t="str">
        <f>'Resultaat 10'!$B$2</f>
        <v>Resultaat 10</v>
      </c>
      <c r="J2690" s="138" t="str">
        <f>Deelnemersoverzicht!$C$6</f>
        <v>[wordt door RVO ingevuld]</v>
      </c>
      <c r="K2690" s="259">
        <f>Deelnemersoverzicht!$C$9</f>
        <v>0</v>
      </c>
    </row>
    <row r="2691" spans="1:11" x14ac:dyDescent="0.2">
      <c r="A2691" s="258">
        <f>'Resultaat 10'!B196</f>
        <v>0</v>
      </c>
      <c r="B2691" s="138" t="str">
        <f>IFERROR(VLOOKUP(C2691,Deelnemersoverzicht!$C$16:$G$66,6,0),"")</f>
        <v/>
      </c>
      <c r="C2691" s="138">
        <f>'Resultaat 10'!C196</f>
        <v>0</v>
      </c>
      <c r="D2691" s="247">
        <f>'Resultaat 10'!K196</f>
        <v>0</v>
      </c>
      <c r="E2691" s="248">
        <f>'Resultaat 10'!L196</f>
        <v>0</v>
      </c>
      <c r="F2691" s="138" t="s">
        <v>266</v>
      </c>
      <c r="G2691" s="247">
        <f ca="1">VLOOKUP(C2691,Financiering!$AO$7:$AS$57,5,0)*E2691</f>
        <v>0</v>
      </c>
      <c r="H2691" s="249" t="str">
        <f t="shared" si="42"/>
        <v/>
      </c>
      <c r="I2691" s="136" t="str">
        <f>'Resultaat 10'!$B$2</f>
        <v>Resultaat 10</v>
      </c>
      <c r="J2691" s="138" t="str">
        <f>Deelnemersoverzicht!$C$6</f>
        <v>[wordt door RVO ingevuld]</v>
      </c>
      <c r="K2691" s="259">
        <f>Deelnemersoverzicht!$C$9</f>
        <v>0</v>
      </c>
    </row>
    <row r="2692" spans="1:11" x14ac:dyDescent="0.2">
      <c r="A2692" s="258">
        <f>'Resultaat 10'!B197</f>
        <v>0</v>
      </c>
      <c r="B2692" s="138" t="str">
        <f>IFERROR(VLOOKUP(C2692,Deelnemersoverzicht!$C$16:$G$66,6,0),"")</f>
        <v/>
      </c>
      <c r="C2692" s="138">
        <f>'Resultaat 10'!C197</f>
        <v>0</v>
      </c>
      <c r="D2692" s="247">
        <f>'Resultaat 10'!K197</f>
        <v>0</v>
      </c>
      <c r="E2692" s="248">
        <f>'Resultaat 10'!L197</f>
        <v>0</v>
      </c>
      <c r="F2692" s="138" t="s">
        <v>266</v>
      </c>
      <c r="G2692" s="247">
        <f ca="1">VLOOKUP(C2692,Financiering!$AO$7:$AS$57,5,0)*E2692</f>
        <v>0</v>
      </c>
      <c r="H2692" s="249" t="str">
        <f t="shared" si="42"/>
        <v/>
      </c>
      <c r="I2692" s="136" t="str">
        <f>'Resultaat 10'!$B$2</f>
        <v>Resultaat 10</v>
      </c>
      <c r="J2692" s="138" t="str">
        <f>Deelnemersoverzicht!$C$6</f>
        <v>[wordt door RVO ingevuld]</v>
      </c>
      <c r="K2692" s="259">
        <f>Deelnemersoverzicht!$C$9</f>
        <v>0</v>
      </c>
    </row>
    <row r="2693" spans="1:11" x14ac:dyDescent="0.2">
      <c r="A2693" s="258">
        <f>'Resultaat 10'!B198</f>
        <v>0</v>
      </c>
      <c r="B2693" s="138" t="str">
        <f>IFERROR(VLOOKUP(C2693,Deelnemersoverzicht!$C$16:$G$66,6,0),"")</f>
        <v/>
      </c>
      <c r="C2693" s="138">
        <f>'Resultaat 10'!C198</f>
        <v>0</v>
      </c>
      <c r="D2693" s="247">
        <f>'Resultaat 10'!K198</f>
        <v>0</v>
      </c>
      <c r="E2693" s="248">
        <f>'Resultaat 10'!L198</f>
        <v>0</v>
      </c>
      <c r="F2693" s="138" t="s">
        <v>266</v>
      </c>
      <c r="G2693" s="247">
        <f ca="1">VLOOKUP(C2693,Financiering!$AO$7:$AS$57,5,0)*E2693</f>
        <v>0</v>
      </c>
      <c r="H2693" s="249" t="str">
        <f t="shared" si="42"/>
        <v/>
      </c>
      <c r="I2693" s="136" t="str">
        <f>'Resultaat 10'!$B$2</f>
        <v>Resultaat 10</v>
      </c>
      <c r="J2693" s="138" t="str">
        <f>Deelnemersoverzicht!$C$6</f>
        <v>[wordt door RVO ingevuld]</v>
      </c>
      <c r="K2693" s="259">
        <f>Deelnemersoverzicht!$C$9</f>
        <v>0</v>
      </c>
    </row>
    <row r="2694" spans="1:11" x14ac:dyDescent="0.2">
      <c r="A2694" s="258">
        <f>'Resultaat 10'!B199</f>
        <v>0</v>
      </c>
      <c r="B2694" s="138" t="str">
        <f>IFERROR(VLOOKUP(C2694,Deelnemersoverzicht!$C$16:$G$66,6,0),"")</f>
        <v/>
      </c>
      <c r="C2694" s="138">
        <f>'Resultaat 10'!C199</f>
        <v>0</v>
      </c>
      <c r="D2694" s="247">
        <f>'Resultaat 10'!K199</f>
        <v>0</v>
      </c>
      <c r="E2694" s="248">
        <f>'Resultaat 10'!L199</f>
        <v>0</v>
      </c>
      <c r="F2694" s="138" t="s">
        <v>266</v>
      </c>
      <c r="G2694" s="247">
        <f ca="1">VLOOKUP(C2694,Financiering!$AO$7:$AS$57,5,0)*E2694</f>
        <v>0</v>
      </c>
      <c r="H2694" s="249" t="str">
        <f t="shared" si="42"/>
        <v/>
      </c>
      <c r="I2694" s="136" t="str">
        <f>'Resultaat 10'!$B$2</f>
        <v>Resultaat 10</v>
      </c>
      <c r="J2694" s="138" t="str">
        <f>Deelnemersoverzicht!$C$6</f>
        <v>[wordt door RVO ingevuld]</v>
      </c>
      <c r="K2694" s="259">
        <f>Deelnemersoverzicht!$C$9</f>
        <v>0</v>
      </c>
    </row>
    <row r="2695" spans="1:11" x14ac:dyDescent="0.2">
      <c r="A2695" s="258">
        <f>'Resultaat 10'!B200</f>
        <v>0</v>
      </c>
      <c r="B2695" s="138" t="str">
        <f>IFERROR(VLOOKUP(C2695,Deelnemersoverzicht!$C$16:$G$66,6,0),"")</f>
        <v/>
      </c>
      <c r="C2695" s="138">
        <f>'Resultaat 10'!C200</f>
        <v>0</v>
      </c>
      <c r="D2695" s="247">
        <f>'Resultaat 10'!K200</f>
        <v>0</v>
      </c>
      <c r="E2695" s="248">
        <f>'Resultaat 10'!L200</f>
        <v>0</v>
      </c>
      <c r="F2695" s="138" t="s">
        <v>266</v>
      </c>
      <c r="G2695" s="247">
        <f ca="1">VLOOKUP(C2695,Financiering!$AO$7:$AS$57,5,0)*E2695</f>
        <v>0</v>
      </c>
      <c r="H2695" s="249" t="str">
        <f t="shared" si="42"/>
        <v/>
      </c>
      <c r="I2695" s="136" t="str">
        <f>'Resultaat 10'!$B$2</f>
        <v>Resultaat 10</v>
      </c>
      <c r="J2695" s="138" t="str">
        <f>Deelnemersoverzicht!$C$6</f>
        <v>[wordt door RVO ingevuld]</v>
      </c>
      <c r="K2695" s="259">
        <f>Deelnemersoverzicht!$C$9</f>
        <v>0</v>
      </c>
    </row>
    <row r="2696" spans="1:11" x14ac:dyDescent="0.2">
      <c r="A2696" s="258">
        <f>'Resultaat 10'!B201</f>
        <v>0</v>
      </c>
      <c r="B2696" s="138" t="str">
        <f>IFERROR(VLOOKUP(C2696,Deelnemersoverzicht!$C$16:$G$66,6,0),"")</f>
        <v/>
      </c>
      <c r="C2696" s="138">
        <f>'Resultaat 10'!C201</f>
        <v>0</v>
      </c>
      <c r="D2696" s="247">
        <f>'Resultaat 10'!K201</f>
        <v>0</v>
      </c>
      <c r="E2696" s="248">
        <f>'Resultaat 10'!L201</f>
        <v>0</v>
      </c>
      <c r="F2696" s="138" t="s">
        <v>266</v>
      </c>
      <c r="G2696" s="247">
        <f ca="1">VLOOKUP(C2696,Financiering!$AO$7:$AS$57,5,0)*E2696</f>
        <v>0</v>
      </c>
      <c r="H2696" s="249" t="str">
        <f t="shared" si="42"/>
        <v/>
      </c>
      <c r="I2696" s="136" t="str">
        <f>'Resultaat 10'!$B$2</f>
        <v>Resultaat 10</v>
      </c>
      <c r="J2696" s="138" t="str">
        <f>Deelnemersoverzicht!$C$6</f>
        <v>[wordt door RVO ingevuld]</v>
      </c>
      <c r="K2696" s="259">
        <f>Deelnemersoverzicht!$C$9</f>
        <v>0</v>
      </c>
    </row>
    <row r="2697" spans="1:11" x14ac:dyDescent="0.2">
      <c r="A2697" s="258">
        <f>'Resultaat 10'!B202</f>
        <v>0</v>
      </c>
      <c r="B2697" s="138" t="str">
        <f>IFERROR(VLOOKUP(C2697,Deelnemersoverzicht!$C$16:$G$66,6,0),"")</f>
        <v/>
      </c>
      <c r="C2697" s="138">
        <f>'Resultaat 10'!C202</f>
        <v>0</v>
      </c>
      <c r="D2697" s="247">
        <f>'Resultaat 10'!K202</f>
        <v>0</v>
      </c>
      <c r="E2697" s="248">
        <f>'Resultaat 10'!L202</f>
        <v>0</v>
      </c>
      <c r="F2697" s="138" t="s">
        <v>266</v>
      </c>
      <c r="G2697" s="247">
        <f ca="1">VLOOKUP(C2697,Financiering!$AO$7:$AS$57,5,0)*E2697</f>
        <v>0</v>
      </c>
      <c r="H2697" s="249" t="str">
        <f t="shared" si="42"/>
        <v/>
      </c>
      <c r="I2697" s="136" t="str">
        <f>'Resultaat 10'!$B$2</f>
        <v>Resultaat 10</v>
      </c>
      <c r="J2697" s="138" t="str">
        <f>Deelnemersoverzicht!$C$6</f>
        <v>[wordt door RVO ingevuld]</v>
      </c>
      <c r="K2697" s="259">
        <f>Deelnemersoverzicht!$C$9</f>
        <v>0</v>
      </c>
    </row>
    <row r="2698" spans="1:11" x14ac:dyDescent="0.2">
      <c r="A2698" s="258">
        <f>'Resultaat 10'!B203</f>
        <v>0</v>
      </c>
      <c r="B2698" s="138" t="str">
        <f>IFERROR(VLOOKUP(C2698,Deelnemersoverzicht!$C$16:$G$66,6,0),"")</f>
        <v/>
      </c>
      <c r="C2698" s="138">
        <f>'Resultaat 10'!C203</f>
        <v>0</v>
      </c>
      <c r="D2698" s="247">
        <f>'Resultaat 10'!K203</f>
        <v>0</v>
      </c>
      <c r="E2698" s="248">
        <f>'Resultaat 10'!L203</f>
        <v>0</v>
      </c>
      <c r="F2698" s="138" t="s">
        <v>266</v>
      </c>
      <c r="G2698" s="247">
        <f ca="1">VLOOKUP(C2698,Financiering!$AO$7:$AS$57,5,0)*E2698</f>
        <v>0</v>
      </c>
      <c r="H2698" s="249" t="str">
        <f t="shared" si="42"/>
        <v/>
      </c>
      <c r="I2698" s="136" t="str">
        <f>'Resultaat 10'!$B$2</f>
        <v>Resultaat 10</v>
      </c>
      <c r="J2698" s="138" t="str">
        <f>Deelnemersoverzicht!$C$6</f>
        <v>[wordt door RVO ingevuld]</v>
      </c>
      <c r="K2698" s="259">
        <f>Deelnemersoverzicht!$C$9</f>
        <v>0</v>
      </c>
    </row>
    <row r="2699" spans="1:11" x14ac:dyDescent="0.2">
      <c r="A2699" s="258">
        <f>'Resultaat 10'!B204</f>
        <v>0</v>
      </c>
      <c r="B2699" s="138" t="str">
        <f>IFERROR(VLOOKUP(C2699,Deelnemersoverzicht!$C$16:$G$66,6,0),"")</f>
        <v/>
      </c>
      <c r="C2699" s="138">
        <f>'Resultaat 10'!C204</f>
        <v>0</v>
      </c>
      <c r="D2699" s="247">
        <f>'Resultaat 10'!K204</f>
        <v>0</v>
      </c>
      <c r="E2699" s="248">
        <f>'Resultaat 10'!L204</f>
        <v>0</v>
      </c>
      <c r="F2699" s="138" t="s">
        <v>266</v>
      </c>
      <c r="G2699" s="247">
        <f ca="1">VLOOKUP(C2699,Financiering!$AO$7:$AS$57,5,0)*E2699</f>
        <v>0</v>
      </c>
      <c r="H2699" s="249" t="str">
        <f t="shared" si="42"/>
        <v/>
      </c>
      <c r="I2699" s="136" t="str">
        <f>'Resultaat 10'!$B$2</f>
        <v>Resultaat 10</v>
      </c>
      <c r="J2699" s="138" t="str">
        <f>Deelnemersoverzicht!$C$6</f>
        <v>[wordt door RVO ingevuld]</v>
      </c>
      <c r="K2699" s="259">
        <f>Deelnemersoverzicht!$C$9</f>
        <v>0</v>
      </c>
    </row>
    <row r="2700" spans="1:11" x14ac:dyDescent="0.2">
      <c r="A2700" s="258">
        <f>'Resultaat 10'!B205</f>
        <v>0</v>
      </c>
      <c r="B2700" s="138" t="str">
        <f>IFERROR(VLOOKUP(C2700,Deelnemersoverzicht!$C$16:$G$66,6,0),"")</f>
        <v/>
      </c>
      <c r="C2700" s="138">
        <f>'Resultaat 10'!C205</f>
        <v>0</v>
      </c>
      <c r="D2700" s="247">
        <f>'Resultaat 10'!K205</f>
        <v>0</v>
      </c>
      <c r="E2700" s="248">
        <f>'Resultaat 10'!L205</f>
        <v>0</v>
      </c>
      <c r="F2700" s="138" t="s">
        <v>266</v>
      </c>
      <c r="G2700" s="247">
        <f ca="1">VLOOKUP(C2700,Financiering!$AO$7:$AS$57,5,0)*E2700</f>
        <v>0</v>
      </c>
      <c r="H2700" s="249" t="str">
        <f t="shared" si="42"/>
        <v/>
      </c>
      <c r="I2700" s="136" t="str">
        <f>'Resultaat 10'!$B$2</f>
        <v>Resultaat 10</v>
      </c>
      <c r="J2700" s="138" t="str">
        <f>Deelnemersoverzicht!$C$6</f>
        <v>[wordt door RVO ingevuld]</v>
      </c>
      <c r="K2700" s="259">
        <f>Deelnemersoverzicht!$C$9</f>
        <v>0</v>
      </c>
    </row>
    <row r="2701" spans="1:11" x14ac:dyDescent="0.2">
      <c r="A2701" s="258">
        <f>'Resultaat 10'!B206</f>
        <v>0</v>
      </c>
      <c r="B2701" s="138" t="str">
        <f>IFERROR(VLOOKUP(C2701,Deelnemersoverzicht!$C$16:$G$66,6,0),"")</f>
        <v/>
      </c>
      <c r="C2701" s="138">
        <f>'Resultaat 10'!C206</f>
        <v>0</v>
      </c>
      <c r="D2701" s="247">
        <f>'Resultaat 10'!K206</f>
        <v>0</v>
      </c>
      <c r="E2701" s="248">
        <f>'Resultaat 10'!L206</f>
        <v>0</v>
      </c>
      <c r="F2701" s="138" t="s">
        <v>266</v>
      </c>
      <c r="G2701" s="247">
        <f ca="1">VLOOKUP(C2701,Financiering!$AO$7:$AS$57,5,0)*E2701</f>
        <v>0</v>
      </c>
      <c r="H2701" s="249" t="str">
        <f t="shared" si="42"/>
        <v/>
      </c>
      <c r="I2701" s="136" t="str">
        <f>'Resultaat 10'!$B$2</f>
        <v>Resultaat 10</v>
      </c>
      <c r="J2701" s="138" t="str">
        <f>Deelnemersoverzicht!$C$6</f>
        <v>[wordt door RVO ingevuld]</v>
      </c>
      <c r="K2701" s="259">
        <f>Deelnemersoverzicht!$C$9</f>
        <v>0</v>
      </c>
    </row>
    <row r="2702" spans="1:11" x14ac:dyDescent="0.2">
      <c r="A2702" s="258">
        <f>'Resultaat 10'!B211</f>
        <v>0</v>
      </c>
      <c r="B2702" s="138" t="str">
        <f>IFERROR(VLOOKUP(C2702,Deelnemersoverzicht!$C$16:$G$66,6,0),"")</f>
        <v/>
      </c>
      <c r="C2702" s="138">
        <f>'Resultaat 10'!C211</f>
        <v>0</v>
      </c>
      <c r="D2702" s="247">
        <f>'Resultaat 10'!K211</f>
        <v>0</v>
      </c>
      <c r="E2702" s="248">
        <f>'Resultaat 10'!L211</f>
        <v>0</v>
      </c>
      <c r="F2702" s="138" t="s">
        <v>266</v>
      </c>
      <c r="G2702" s="247">
        <f ca="1">VLOOKUP(C2702,Financiering!$AO$7:$AS$57,5,0)*E2702</f>
        <v>0</v>
      </c>
      <c r="H2702" s="249" t="str">
        <f t="shared" si="42"/>
        <v/>
      </c>
      <c r="I2702" s="136" t="str">
        <f>'Resultaat 10'!$B$2</f>
        <v>Resultaat 10</v>
      </c>
      <c r="J2702" s="138" t="str">
        <f>Deelnemersoverzicht!$C$6</f>
        <v>[wordt door RVO ingevuld]</v>
      </c>
      <c r="K2702" s="259">
        <f>Deelnemersoverzicht!$C$9</f>
        <v>0</v>
      </c>
    </row>
    <row r="2703" spans="1:11" x14ac:dyDescent="0.2">
      <c r="A2703" s="258">
        <f>'Resultaat 10'!B212</f>
        <v>0</v>
      </c>
      <c r="B2703" s="138" t="str">
        <f>IFERROR(VLOOKUP(C2703,Deelnemersoverzicht!$C$16:$G$66,6,0),"")</f>
        <v/>
      </c>
      <c r="C2703" s="138">
        <f>'Resultaat 10'!C212</f>
        <v>0</v>
      </c>
      <c r="D2703" s="247">
        <f>'Resultaat 10'!K212</f>
        <v>0</v>
      </c>
      <c r="E2703" s="248">
        <f>'Resultaat 10'!L212</f>
        <v>0</v>
      </c>
      <c r="F2703" s="138" t="s">
        <v>266</v>
      </c>
      <c r="G2703" s="247">
        <f ca="1">VLOOKUP(C2703,Financiering!$AO$7:$AS$57,5,0)*E2703</f>
        <v>0</v>
      </c>
      <c r="H2703" s="249" t="str">
        <f t="shared" si="42"/>
        <v/>
      </c>
      <c r="I2703" s="136" t="str">
        <f>'Resultaat 10'!$B$2</f>
        <v>Resultaat 10</v>
      </c>
      <c r="J2703" s="138" t="str">
        <f>Deelnemersoverzicht!$C$6</f>
        <v>[wordt door RVO ingevuld]</v>
      </c>
      <c r="K2703" s="259">
        <f>Deelnemersoverzicht!$C$9</f>
        <v>0</v>
      </c>
    </row>
    <row r="2704" spans="1:11" x14ac:dyDescent="0.2">
      <c r="A2704" s="258">
        <f>'Resultaat 10'!B213</f>
        <v>0</v>
      </c>
      <c r="B2704" s="138" t="str">
        <f>IFERROR(VLOOKUP(C2704,Deelnemersoverzicht!$C$16:$G$66,6,0),"")</f>
        <v/>
      </c>
      <c r="C2704" s="138">
        <f>'Resultaat 10'!C213</f>
        <v>0</v>
      </c>
      <c r="D2704" s="247">
        <f>'Resultaat 10'!K213</f>
        <v>0</v>
      </c>
      <c r="E2704" s="248">
        <f>'Resultaat 10'!L213</f>
        <v>0</v>
      </c>
      <c r="F2704" s="138" t="s">
        <v>266</v>
      </c>
      <c r="G2704" s="247">
        <f ca="1">VLOOKUP(C2704,Financiering!$AO$7:$AS$57,5,0)*E2704</f>
        <v>0</v>
      </c>
      <c r="H2704" s="249" t="str">
        <f t="shared" si="42"/>
        <v/>
      </c>
      <c r="I2704" s="136" t="str">
        <f>'Resultaat 10'!$B$2</f>
        <v>Resultaat 10</v>
      </c>
      <c r="J2704" s="138" t="str">
        <f>Deelnemersoverzicht!$C$6</f>
        <v>[wordt door RVO ingevuld]</v>
      </c>
      <c r="K2704" s="259">
        <f>Deelnemersoverzicht!$C$9</f>
        <v>0</v>
      </c>
    </row>
    <row r="2705" spans="1:11" x14ac:dyDescent="0.2">
      <c r="A2705" s="258">
        <f>'Resultaat 10'!B214</f>
        <v>0</v>
      </c>
      <c r="B2705" s="138" t="str">
        <f>IFERROR(VLOOKUP(C2705,Deelnemersoverzicht!$C$16:$G$66,6,0),"")</f>
        <v/>
      </c>
      <c r="C2705" s="138">
        <f>'Resultaat 10'!C214</f>
        <v>0</v>
      </c>
      <c r="D2705" s="247">
        <f>'Resultaat 10'!K214</f>
        <v>0</v>
      </c>
      <c r="E2705" s="248">
        <f>'Resultaat 10'!L214</f>
        <v>0</v>
      </c>
      <c r="F2705" s="138" t="s">
        <v>266</v>
      </c>
      <c r="G2705" s="247">
        <f ca="1">VLOOKUP(C2705,Financiering!$AO$7:$AS$57,5,0)*E2705</f>
        <v>0</v>
      </c>
      <c r="H2705" s="249" t="str">
        <f t="shared" si="42"/>
        <v/>
      </c>
      <c r="I2705" s="136" t="str">
        <f>'Resultaat 10'!$B$2</f>
        <v>Resultaat 10</v>
      </c>
      <c r="J2705" s="138" t="str">
        <f>Deelnemersoverzicht!$C$6</f>
        <v>[wordt door RVO ingevuld]</v>
      </c>
      <c r="K2705" s="259">
        <f>Deelnemersoverzicht!$C$9</f>
        <v>0</v>
      </c>
    </row>
    <row r="2706" spans="1:11" x14ac:dyDescent="0.2">
      <c r="A2706" s="258">
        <f>'Resultaat 10'!B215</f>
        <v>0</v>
      </c>
      <c r="B2706" s="138" t="str">
        <f>IFERROR(VLOOKUP(C2706,Deelnemersoverzicht!$C$16:$G$66,6,0),"")</f>
        <v/>
      </c>
      <c r="C2706" s="138">
        <f>'Resultaat 10'!C215</f>
        <v>0</v>
      </c>
      <c r="D2706" s="247">
        <f>'Resultaat 10'!K215</f>
        <v>0</v>
      </c>
      <c r="E2706" s="248">
        <f>'Resultaat 10'!L215</f>
        <v>0</v>
      </c>
      <c r="F2706" s="138" t="s">
        <v>266</v>
      </c>
      <c r="G2706" s="247">
        <f ca="1">VLOOKUP(C2706,Financiering!$AO$7:$AS$57,5,0)*E2706</f>
        <v>0</v>
      </c>
      <c r="H2706" s="249" t="str">
        <f t="shared" si="42"/>
        <v/>
      </c>
      <c r="I2706" s="136" t="str">
        <f>'Resultaat 10'!$B$2</f>
        <v>Resultaat 10</v>
      </c>
      <c r="J2706" s="138" t="str">
        <f>Deelnemersoverzicht!$C$6</f>
        <v>[wordt door RVO ingevuld]</v>
      </c>
      <c r="K2706" s="259">
        <f>Deelnemersoverzicht!$C$9</f>
        <v>0</v>
      </c>
    </row>
    <row r="2707" spans="1:11" x14ac:dyDescent="0.2">
      <c r="A2707" s="258">
        <f>'Resultaat 10'!B216</f>
        <v>0</v>
      </c>
      <c r="B2707" s="138" t="str">
        <f>IFERROR(VLOOKUP(C2707,Deelnemersoverzicht!$C$16:$G$66,6,0),"")</f>
        <v/>
      </c>
      <c r="C2707" s="138">
        <f>'Resultaat 10'!C216</f>
        <v>0</v>
      </c>
      <c r="D2707" s="247">
        <f>'Resultaat 10'!K216</f>
        <v>0</v>
      </c>
      <c r="E2707" s="248">
        <f>'Resultaat 10'!L216</f>
        <v>0</v>
      </c>
      <c r="F2707" s="138" t="s">
        <v>266</v>
      </c>
      <c r="G2707" s="247">
        <f ca="1">VLOOKUP(C2707,Financiering!$AO$7:$AS$57,5,0)*E2707</f>
        <v>0</v>
      </c>
      <c r="H2707" s="249" t="str">
        <f t="shared" si="42"/>
        <v/>
      </c>
      <c r="I2707" s="136" t="str">
        <f>'Resultaat 10'!$B$2</f>
        <v>Resultaat 10</v>
      </c>
      <c r="J2707" s="138" t="str">
        <f>Deelnemersoverzicht!$C$6</f>
        <v>[wordt door RVO ingevuld]</v>
      </c>
      <c r="K2707" s="259">
        <f>Deelnemersoverzicht!$C$9</f>
        <v>0</v>
      </c>
    </row>
    <row r="2708" spans="1:11" x14ac:dyDescent="0.2">
      <c r="A2708" s="258">
        <f>'Resultaat 10'!B217</f>
        <v>0</v>
      </c>
      <c r="B2708" s="138" t="str">
        <f>IFERROR(VLOOKUP(C2708,Deelnemersoverzicht!$C$16:$G$66,6,0),"")</f>
        <v/>
      </c>
      <c r="C2708" s="138">
        <f>'Resultaat 10'!C217</f>
        <v>0</v>
      </c>
      <c r="D2708" s="247">
        <f>'Resultaat 10'!K217</f>
        <v>0</v>
      </c>
      <c r="E2708" s="248">
        <f>'Resultaat 10'!L217</f>
        <v>0</v>
      </c>
      <c r="F2708" s="138" t="s">
        <v>266</v>
      </c>
      <c r="G2708" s="247">
        <f ca="1">VLOOKUP(C2708,Financiering!$AO$7:$AS$57,5,0)*E2708</f>
        <v>0</v>
      </c>
      <c r="H2708" s="249" t="str">
        <f t="shared" si="42"/>
        <v/>
      </c>
      <c r="I2708" s="136" t="str">
        <f>'Resultaat 10'!$B$2</f>
        <v>Resultaat 10</v>
      </c>
      <c r="J2708" s="138" t="str">
        <f>Deelnemersoverzicht!$C$6</f>
        <v>[wordt door RVO ingevuld]</v>
      </c>
      <c r="K2708" s="259">
        <f>Deelnemersoverzicht!$C$9</f>
        <v>0</v>
      </c>
    </row>
    <row r="2709" spans="1:11" x14ac:dyDescent="0.2">
      <c r="A2709" s="258">
        <f>'Resultaat 10'!B218</f>
        <v>0</v>
      </c>
      <c r="B2709" s="138" t="str">
        <f>IFERROR(VLOOKUP(C2709,Deelnemersoverzicht!$C$16:$G$66,6,0),"")</f>
        <v/>
      </c>
      <c r="C2709" s="138">
        <f>'Resultaat 10'!C218</f>
        <v>0</v>
      </c>
      <c r="D2709" s="247">
        <f>'Resultaat 10'!K218</f>
        <v>0</v>
      </c>
      <c r="E2709" s="248">
        <f>'Resultaat 10'!L218</f>
        <v>0</v>
      </c>
      <c r="F2709" s="138" t="s">
        <v>266</v>
      </c>
      <c r="G2709" s="247">
        <f ca="1">VLOOKUP(C2709,Financiering!$AO$7:$AS$57,5,0)*E2709</f>
        <v>0</v>
      </c>
      <c r="H2709" s="249" t="str">
        <f t="shared" si="42"/>
        <v/>
      </c>
      <c r="I2709" s="136" t="str">
        <f>'Resultaat 10'!$B$2</f>
        <v>Resultaat 10</v>
      </c>
      <c r="J2709" s="138" t="str">
        <f>Deelnemersoverzicht!$C$6</f>
        <v>[wordt door RVO ingevuld]</v>
      </c>
      <c r="K2709" s="259">
        <f>Deelnemersoverzicht!$C$9</f>
        <v>0</v>
      </c>
    </row>
    <row r="2710" spans="1:11" x14ac:dyDescent="0.2">
      <c r="A2710" s="258">
        <f>'Resultaat 10'!B219</f>
        <v>0</v>
      </c>
      <c r="B2710" s="138" t="str">
        <f>IFERROR(VLOOKUP(C2710,Deelnemersoverzicht!$C$16:$G$66,6,0),"")</f>
        <v/>
      </c>
      <c r="C2710" s="138">
        <f>'Resultaat 10'!C219</f>
        <v>0</v>
      </c>
      <c r="D2710" s="247">
        <f>'Resultaat 10'!K219</f>
        <v>0</v>
      </c>
      <c r="E2710" s="248">
        <f>'Resultaat 10'!L219</f>
        <v>0</v>
      </c>
      <c r="F2710" s="138" t="s">
        <v>266</v>
      </c>
      <c r="G2710" s="247">
        <f ca="1">VLOOKUP(C2710,Financiering!$AO$7:$AS$57,5,0)*E2710</f>
        <v>0</v>
      </c>
      <c r="H2710" s="249" t="str">
        <f t="shared" si="42"/>
        <v/>
      </c>
      <c r="I2710" s="136" t="str">
        <f>'Resultaat 10'!$B$2</f>
        <v>Resultaat 10</v>
      </c>
      <c r="J2710" s="138" t="str">
        <f>Deelnemersoverzicht!$C$6</f>
        <v>[wordt door RVO ingevuld]</v>
      </c>
      <c r="K2710" s="259">
        <f>Deelnemersoverzicht!$C$9</f>
        <v>0</v>
      </c>
    </row>
    <row r="2711" spans="1:11" x14ac:dyDescent="0.2">
      <c r="A2711" s="258">
        <f>'Resultaat 10'!B220</f>
        <v>0</v>
      </c>
      <c r="B2711" s="138" t="str">
        <f>IFERROR(VLOOKUP(C2711,Deelnemersoverzicht!$C$16:$G$66,6,0),"")</f>
        <v/>
      </c>
      <c r="C2711" s="138">
        <f>'Resultaat 10'!C220</f>
        <v>0</v>
      </c>
      <c r="D2711" s="247">
        <f>'Resultaat 10'!K220</f>
        <v>0</v>
      </c>
      <c r="E2711" s="248">
        <f>'Resultaat 10'!L220</f>
        <v>0</v>
      </c>
      <c r="F2711" s="138" t="s">
        <v>266</v>
      </c>
      <c r="G2711" s="247">
        <f ca="1">VLOOKUP(C2711,Financiering!$AO$7:$AS$57,5,0)*E2711</f>
        <v>0</v>
      </c>
      <c r="H2711" s="249" t="str">
        <f t="shared" si="42"/>
        <v/>
      </c>
      <c r="I2711" s="136" t="str">
        <f>'Resultaat 10'!$B$2</f>
        <v>Resultaat 10</v>
      </c>
      <c r="J2711" s="138" t="str">
        <f>Deelnemersoverzicht!$C$6</f>
        <v>[wordt door RVO ingevuld]</v>
      </c>
      <c r="K2711" s="259">
        <f>Deelnemersoverzicht!$C$9</f>
        <v>0</v>
      </c>
    </row>
    <row r="2712" spans="1:11" x14ac:dyDescent="0.2">
      <c r="A2712" s="258">
        <f>'Resultaat 10'!B221</f>
        <v>0</v>
      </c>
      <c r="B2712" s="138" t="str">
        <f>IFERROR(VLOOKUP(C2712,Deelnemersoverzicht!$C$16:$G$66,6,0),"")</f>
        <v/>
      </c>
      <c r="C2712" s="138">
        <f>'Resultaat 10'!C221</f>
        <v>0</v>
      </c>
      <c r="D2712" s="247">
        <f>'Resultaat 10'!K221</f>
        <v>0</v>
      </c>
      <c r="E2712" s="248">
        <f>'Resultaat 10'!L221</f>
        <v>0</v>
      </c>
      <c r="F2712" s="138" t="s">
        <v>266</v>
      </c>
      <c r="G2712" s="247">
        <f ca="1">VLOOKUP(C2712,Financiering!$AO$7:$AS$57,5,0)*E2712</f>
        <v>0</v>
      </c>
      <c r="H2712" s="249" t="str">
        <f t="shared" si="42"/>
        <v/>
      </c>
      <c r="I2712" s="136" t="str">
        <f>'Resultaat 10'!$B$2</f>
        <v>Resultaat 10</v>
      </c>
      <c r="J2712" s="138" t="str">
        <f>Deelnemersoverzicht!$C$6</f>
        <v>[wordt door RVO ingevuld]</v>
      </c>
      <c r="K2712" s="259">
        <f>Deelnemersoverzicht!$C$9</f>
        <v>0</v>
      </c>
    </row>
    <row r="2713" spans="1:11" x14ac:dyDescent="0.2">
      <c r="A2713" s="258">
        <f>'Resultaat 10'!B222</f>
        <v>0</v>
      </c>
      <c r="B2713" s="138" t="str">
        <f>IFERROR(VLOOKUP(C2713,Deelnemersoverzicht!$C$16:$G$66,6,0),"")</f>
        <v/>
      </c>
      <c r="C2713" s="138">
        <f>'Resultaat 10'!C222</f>
        <v>0</v>
      </c>
      <c r="D2713" s="247">
        <f>'Resultaat 10'!K222</f>
        <v>0</v>
      </c>
      <c r="E2713" s="248">
        <f>'Resultaat 10'!L222</f>
        <v>0</v>
      </c>
      <c r="F2713" s="138" t="s">
        <v>266</v>
      </c>
      <c r="G2713" s="247">
        <f ca="1">VLOOKUP(C2713,Financiering!$AO$7:$AS$57,5,0)*E2713</f>
        <v>0</v>
      </c>
      <c r="H2713" s="249" t="str">
        <f t="shared" si="42"/>
        <v/>
      </c>
      <c r="I2713" s="136" t="str">
        <f>'Resultaat 10'!$B$2</f>
        <v>Resultaat 10</v>
      </c>
      <c r="J2713" s="138" t="str">
        <f>Deelnemersoverzicht!$C$6</f>
        <v>[wordt door RVO ingevuld]</v>
      </c>
      <c r="K2713" s="259">
        <f>Deelnemersoverzicht!$C$9</f>
        <v>0</v>
      </c>
    </row>
    <row r="2714" spans="1:11" x14ac:dyDescent="0.2">
      <c r="A2714" s="258">
        <f>'Resultaat 10'!B223</f>
        <v>0</v>
      </c>
      <c r="B2714" s="138" t="str">
        <f>IFERROR(VLOOKUP(C2714,Deelnemersoverzicht!$C$16:$G$66,6,0),"")</f>
        <v/>
      </c>
      <c r="C2714" s="138">
        <f>'Resultaat 10'!C223</f>
        <v>0</v>
      </c>
      <c r="D2714" s="247">
        <f>'Resultaat 10'!K223</f>
        <v>0</v>
      </c>
      <c r="E2714" s="248">
        <f>'Resultaat 10'!L223</f>
        <v>0</v>
      </c>
      <c r="F2714" s="138" t="s">
        <v>266</v>
      </c>
      <c r="G2714" s="247">
        <f ca="1">VLOOKUP(C2714,Financiering!$AO$7:$AS$57,5,0)*E2714</f>
        <v>0</v>
      </c>
      <c r="H2714" s="249" t="str">
        <f t="shared" si="42"/>
        <v/>
      </c>
      <c r="I2714" s="136" t="str">
        <f>'Resultaat 10'!$B$2</f>
        <v>Resultaat 10</v>
      </c>
      <c r="J2714" s="138" t="str">
        <f>Deelnemersoverzicht!$C$6</f>
        <v>[wordt door RVO ingevuld]</v>
      </c>
      <c r="K2714" s="259">
        <f>Deelnemersoverzicht!$C$9</f>
        <v>0</v>
      </c>
    </row>
    <row r="2715" spans="1:11" x14ac:dyDescent="0.2">
      <c r="A2715" s="258">
        <f>'Resultaat 10'!B224</f>
        <v>0</v>
      </c>
      <c r="B2715" s="138" t="str">
        <f>IFERROR(VLOOKUP(C2715,Deelnemersoverzicht!$C$16:$G$66,6,0),"")</f>
        <v/>
      </c>
      <c r="C2715" s="138">
        <f>'Resultaat 10'!C224</f>
        <v>0</v>
      </c>
      <c r="D2715" s="247">
        <f>'Resultaat 10'!K224</f>
        <v>0</v>
      </c>
      <c r="E2715" s="248">
        <f>'Resultaat 10'!L224</f>
        <v>0</v>
      </c>
      <c r="F2715" s="138" t="s">
        <v>266</v>
      </c>
      <c r="G2715" s="247">
        <f ca="1">VLOOKUP(C2715,Financiering!$AO$7:$AS$57,5,0)*E2715</f>
        <v>0</v>
      </c>
      <c r="H2715" s="249" t="str">
        <f t="shared" si="42"/>
        <v/>
      </c>
      <c r="I2715" s="136" t="str">
        <f>'Resultaat 10'!$B$2</f>
        <v>Resultaat 10</v>
      </c>
      <c r="J2715" s="138" t="str">
        <f>Deelnemersoverzicht!$C$6</f>
        <v>[wordt door RVO ingevuld]</v>
      </c>
      <c r="K2715" s="259">
        <f>Deelnemersoverzicht!$C$9</f>
        <v>0</v>
      </c>
    </row>
    <row r="2716" spans="1:11" x14ac:dyDescent="0.2">
      <c r="A2716" s="258">
        <f>'Resultaat 10'!B225</f>
        <v>0</v>
      </c>
      <c r="B2716" s="138" t="str">
        <f>IFERROR(VLOOKUP(C2716,Deelnemersoverzicht!$C$16:$G$66,6,0),"")</f>
        <v/>
      </c>
      <c r="C2716" s="138">
        <f>'Resultaat 10'!C225</f>
        <v>0</v>
      </c>
      <c r="D2716" s="247">
        <f>'Resultaat 10'!K225</f>
        <v>0</v>
      </c>
      <c r="E2716" s="248">
        <f>'Resultaat 10'!L225</f>
        <v>0</v>
      </c>
      <c r="F2716" s="138" t="s">
        <v>266</v>
      </c>
      <c r="G2716" s="247">
        <f ca="1">VLOOKUP(C2716,Financiering!$AO$7:$AS$57,5,0)*E2716</f>
        <v>0</v>
      </c>
      <c r="H2716" s="249" t="str">
        <f t="shared" si="42"/>
        <v/>
      </c>
      <c r="I2716" s="136" t="str">
        <f>'Resultaat 10'!$B$2</f>
        <v>Resultaat 10</v>
      </c>
      <c r="J2716" s="138" t="str">
        <f>Deelnemersoverzicht!$C$6</f>
        <v>[wordt door RVO ingevuld]</v>
      </c>
      <c r="K2716" s="259">
        <f>Deelnemersoverzicht!$C$9</f>
        <v>0</v>
      </c>
    </row>
    <row r="2717" spans="1:11" x14ac:dyDescent="0.2">
      <c r="A2717" s="258">
        <f>'Resultaat 10'!B226</f>
        <v>0</v>
      </c>
      <c r="B2717" s="138" t="str">
        <f>IFERROR(VLOOKUP(C2717,Deelnemersoverzicht!$C$16:$G$66,6,0),"")</f>
        <v/>
      </c>
      <c r="C2717" s="138">
        <f>'Resultaat 10'!C226</f>
        <v>0</v>
      </c>
      <c r="D2717" s="247">
        <f>'Resultaat 10'!K226</f>
        <v>0</v>
      </c>
      <c r="E2717" s="248">
        <f>'Resultaat 10'!L226</f>
        <v>0</v>
      </c>
      <c r="F2717" s="138" t="s">
        <v>266</v>
      </c>
      <c r="G2717" s="247">
        <f ca="1">VLOOKUP(C2717,Financiering!$AO$7:$AS$57,5,0)*E2717</f>
        <v>0</v>
      </c>
      <c r="H2717" s="249" t="str">
        <f t="shared" si="42"/>
        <v/>
      </c>
      <c r="I2717" s="136" t="str">
        <f>'Resultaat 10'!$B$2</f>
        <v>Resultaat 10</v>
      </c>
      <c r="J2717" s="138" t="str">
        <f>Deelnemersoverzicht!$C$6</f>
        <v>[wordt door RVO ingevuld]</v>
      </c>
      <c r="K2717" s="259">
        <f>Deelnemersoverzicht!$C$9</f>
        <v>0</v>
      </c>
    </row>
    <row r="2718" spans="1:11" x14ac:dyDescent="0.2">
      <c r="A2718" s="258">
        <f>'Resultaat 10'!B227</f>
        <v>0</v>
      </c>
      <c r="B2718" s="138" t="str">
        <f>IFERROR(VLOOKUP(C2718,Deelnemersoverzicht!$C$16:$G$66,6,0),"")</f>
        <v/>
      </c>
      <c r="C2718" s="138">
        <f>'Resultaat 10'!C227</f>
        <v>0</v>
      </c>
      <c r="D2718" s="247">
        <f>'Resultaat 10'!K227</f>
        <v>0</v>
      </c>
      <c r="E2718" s="248">
        <f>'Resultaat 10'!L227</f>
        <v>0</v>
      </c>
      <c r="F2718" s="138" t="s">
        <v>266</v>
      </c>
      <c r="G2718" s="247">
        <f ca="1">VLOOKUP(C2718,Financiering!$AO$7:$AS$57,5,0)*E2718</f>
        <v>0</v>
      </c>
      <c r="H2718" s="249" t="str">
        <f t="shared" si="42"/>
        <v/>
      </c>
      <c r="I2718" s="136" t="str">
        <f>'Resultaat 10'!$B$2</f>
        <v>Resultaat 10</v>
      </c>
      <c r="J2718" s="138" t="str">
        <f>Deelnemersoverzicht!$C$6</f>
        <v>[wordt door RVO ingevuld]</v>
      </c>
      <c r="K2718" s="259">
        <f>Deelnemersoverzicht!$C$9</f>
        <v>0</v>
      </c>
    </row>
    <row r="2719" spans="1:11" x14ac:dyDescent="0.2">
      <c r="A2719" s="258">
        <f>'Resultaat 10'!B228</f>
        <v>0</v>
      </c>
      <c r="B2719" s="138" t="str">
        <f>IFERROR(VLOOKUP(C2719,Deelnemersoverzicht!$C$16:$G$66,6,0),"")</f>
        <v/>
      </c>
      <c r="C2719" s="138">
        <f>'Resultaat 10'!C228</f>
        <v>0</v>
      </c>
      <c r="D2719" s="247">
        <f>'Resultaat 10'!K228</f>
        <v>0</v>
      </c>
      <c r="E2719" s="248">
        <f>'Resultaat 10'!L228</f>
        <v>0</v>
      </c>
      <c r="F2719" s="138" t="s">
        <v>266</v>
      </c>
      <c r="G2719" s="247">
        <f ca="1">VLOOKUP(C2719,Financiering!$AO$7:$AS$57,5,0)*E2719</f>
        <v>0</v>
      </c>
      <c r="H2719" s="249" t="str">
        <f t="shared" si="42"/>
        <v/>
      </c>
      <c r="I2719" s="136" t="str">
        <f>'Resultaat 10'!$B$2</f>
        <v>Resultaat 10</v>
      </c>
      <c r="J2719" s="138" t="str">
        <f>Deelnemersoverzicht!$C$6</f>
        <v>[wordt door RVO ingevuld]</v>
      </c>
      <c r="K2719" s="259">
        <f>Deelnemersoverzicht!$C$9</f>
        <v>0</v>
      </c>
    </row>
    <row r="2720" spans="1:11" x14ac:dyDescent="0.2">
      <c r="A2720" s="258">
        <f>'Resultaat 10'!B229</f>
        <v>0</v>
      </c>
      <c r="B2720" s="138" t="str">
        <f>IFERROR(VLOOKUP(C2720,Deelnemersoverzicht!$C$16:$G$66,6,0),"")</f>
        <v/>
      </c>
      <c r="C2720" s="138">
        <f>'Resultaat 10'!C229</f>
        <v>0</v>
      </c>
      <c r="D2720" s="247">
        <f>'Resultaat 10'!K229</f>
        <v>0</v>
      </c>
      <c r="E2720" s="248">
        <f>'Resultaat 10'!L229</f>
        <v>0</v>
      </c>
      <c r="F2720" s="138" t="s">
        <v>266</v>
      </c>
      <c r="G2720" s="247">
        <f ca="1">VLOOKUP(C2720,Financiering!$AO$7:$AS$57,5,0)*E2720</f>
        <v>0</v>
      </c>
      <c r="H2720" s="249" t="str">
        <f t="shared" si="42"/>
        <v/>
      </c>
      <c r="I2720" s="136" t="str">
        <f>'Resultaat 10'!$B$2</f>
        <v>Resultaat 10</v>
      </c>
      <c r="J2720" s="138" t="str">
        <f>Deelnemersoverzicht!$C$6</f>
        <v>[wordt door RVO ingevuld]</v>
      </c>
      <c r="K2720" s="259">
        <f>Deelnemersoverzicht!$C$9</f>
        <v>0</v>
      </c>
    </row>
    <row r="2721" spans="1:11" x14ac:dyDescent="0.2">
      <c r="A2721" s="258">
        <f>'Resultaat 10'!B230</f>
        <v>0</v>
      </c>
      <c r="B2721" s="138" t="str">
        <f>IFERROR(VLOOKUP(C2721,Deelnemersoverzicht!$C$16:$G$66,6,0),"")</f>
        <v/>
      </c>
      <c r="C2721" s="138">
        <f>'Resultaat 10'!C230</f>
        <v>0</v>
      </c>
      <c r="D2721" s="247">
        <f>'Resultaat 10'!K230</f>
        <v>0</v>
      </c>
      <c r="E2721" s="248">
        <f>'Resultaat 10'!L230</f>
        <v>0</v>
      </c>
      <c r="F2721" s="138" t="s">
        <v>266</v>
      </c>
      <c r="G2721" s="247">
        <f ca="1">VLOOKUP(C2721,Financiering!$AO$7:$AS$57,5,0)*E2721</f>
        <v>0</v>
      </c>
      <c r="H2721" s="249" t="str">
        <f t="shared" si="42"/>
        <v/>
      </c>
      <c r="I2721" s="136" t="str">
        <f>'Resultaat 10'!$B$2</f>
        <v>Resultaat 10</v>
      </c>
      <c r="J2721" s="138" t="str">
        <f>Deelnemersoverzicht!$C$6</f>
        <v>[wordt door RVO ingevuld]</v>
      </c>
      <c r="K2721" s="259">
        <f>Deelnemersoverzicht!$C$9</f>
        <v>0</v>
      </c>
    </row>
    <row r="2722" spans="1:11" x14ac:dyDescent="0.2">
      <c r="A2722" s="258">
        <f>'Resultaat 10'!B231</f>
        <v>0</v>
      </c>
      <c r="B2722" s="138" t="str">
        <f>IFERROR(VLOOKUP(C2722,Deelnemersoverzicht!$C$16:$G$66,6,0),"")</f>
        <v/>
      </c>
      <c r="C2722" s="138">
        <f>'Resultaat 10'!C231</f>
        <v>0</v>
      </c>
      <c r="D2722" s="247">
        <f>'Resultaat 10'!K231</f>
        <v>0</v>
      </c>
      <c r="E2722" s="248">
        <f>'Resultaat 10'!L231</f>
        <v>0</v>
      </c>
      <c r="F2722" s="138" t="s">
        <v>266</v>
      </c>
      <c r="G2722" s="247">
        <f ca="1">VLOOKUP(C2722,Financiering!$AO$7:$AS$57,5,0)*E2722</f>
        <v>0</v>
      </c>
      <c r="H2722" s="249" t="str">
        <f t="shared" si="42"/>
        <v/>
      </c>
      <c r="I2722" s="136" t="str">
        <f>'Resultaat 10'!$B$2</f>
        <v>Resultaat 10</v>
      </c>
      <c r="J2722" s="138" t="str">
        <f>Deelnemersoverzicht!$C$6</f>
        <v>[wordt door RVO ingevuld]</v>
      </c>
      <c r="K2722" s="259">
        <f>Deelnemersoverzicht!$C$9</f>
        <v>0</v>
      </c>
    </row>
    <row r="2723" spans="1:11" x14ac:dyDescent="0.2">
      <c r="A2723" s="258">
        <f>'Resultaat 10'!B232</f>
        <v>0</v>
      </c>
      <c r="B2723" s="138" t="str">
        <f>IFERROR(VLOOKUP(C2723,Deelnemersoverzicht!$C$16:$G$66,6,0),"")</f>
        <v/>
      </c>
      <c r="C2723" s="138">
        <f>'Resultaat 10'!C232</f>
        <v>0</v>
      </c>
      <c r="D2723" s="247">
        <f>'Resultaat 10'!K232</f>
        <v>0</v>
      </c>
      <c r="E2723" s="248">
        <f>'Resultaat 10'!L232</f>
        <v>0</v>
      </c>
      <c r="F2723" s="138" t="s">
        <v>266</v>
      </c>
      <c r="G2723" s="247">
        <f ca="1">VLOOKUP(C2723,Financiering!$AO$7:$AS$57,5,0)*E2723</f>
        <v>0</v>
      </c>
      <c r="H2723" s="249" t="str">
        <f t="shared" si="42"/>
        <v/>
      </c>
      <c r="I2723" s="136" t="str">
        <f>'Resultaat 10'!$B$2</f>
        <v>Resultaat 10</v>
      </c>
      <c r="J2723" s="138" t="str">
        <f>Deelnemersoverzicht!$C$6</f>
        <v>[wordt door RVO ingevuld]</v>
      </c>
      <c r="K2723" s="259">
        <f>Deelnemersoverzicht!$C$9</f>
        <v>0</v>
      </c>
    </row>
    <row r="2724" spans="1:11" x14ac:dyDescent="0.2">
      <c r="A2724" s="258">
        <f>'Resultaat 10'!B233</f>
        <v>0</v>
      </c>
      <c r="B2724" s="138" t="str">
        <f>IFERROR(VLOOKUP(C2724,Deelnemersoverzicht!$C$16:$G$66,6,0),"")</f>
        <v/>
      </c>
      <c r="C2724" s="138">
        <f>'Resultaat 10'!C233</f>
        <v>0</v>
      </c>
      <c r="D2724" s="247">
        <f>'Resultaat 10'!K233</f>
        <v>0</v>
      </c>
      <c r="E2724" s="248">
        <f>'Resultaat 10'!L233</f>
        <v>0</v>
      </c>
      <c r="F2724" s="138" t="s">
        <v>266</v>
      </c>
      <c r="G2724" s="247">
        <f ca="1">VLOOKUP(C2724,Financiering!$AO$7:$AS$57,5,0)*E2724</f>
        <v>0</v>
      </c>
      <c r="H2724" s="249" t="str">
        <f t="shared" si="42"/>
        <v/>
      </c>
      <c r="I2724" s="136" t="str">
        <f>'Resultaat 10'!$B$2</f>
        <v>Resultaat 10</v>
      </c>
      <c r="J2724" s="138" t="str">
        <f>Deelnemersoverzicht!$C$6</f>
        <v>[wordt door RVO ingevuld]</v>
      </c>
      <c r="K2724" s="259">
        <f>Deelnemersoverzicht!$C$9</f>
        <v>0</v>
      </c>
    </row>
    <row r="2725" spans="1:11" x14ac:dyDescent="0.2">
      <c r="A2725" s="258">
        <f>'Resultaat 10'!B234</f>
        <v>0</v>
      </c>
      <c r="B2725" s="138" t="str">
        <f>IFERROR(VLOOKUP(C2725,Deelnemersoverzicht!$C$16:$G$66,6,0),"")</f>
        <v/>
      </c>
      <c r="C2725" s="138">
        <f>'Resultaat 10'!C234</f>
        <v>0</v>
      </c>
      <c r="D2725" s="247">
        <f>'Resultaat 10'!K234</f>
        <v>0</v>
      </c>
      <c r="E2725" s="248">
        <f>'Resultaat 10'!L234</f>
        <v>0</v>
      </c>
      <c r="F2725" s="138" t="s">
        <v>266</v>
      </c>
      <c r="G2725" s="247">
        <f ca="1">VLOOKUP(C2725,Financiering!$AO$7:$AS$57,5,0)*E2725</f>
        <v>0</v>
      </c>
      <c r="H2725" s="249" t="str">
        <f t="shared" si="42"/>
        <v/>
      </c>
      <c r="I2725" s="136" t="str">
        <f>'Resultaat 10'!$B$2</f>
        <v>Resultaat 10</v>
      </c>
      <c r="J2725" s="138" t="str">
        <f>Deelnemersoverzicht!$C$6</f>
        <v>[wordt door RVO ingevuld]</v>
      </c>
      <c r="K2725" s="259">
        <f>Deelnemersoverzicht!$C$9</f>
        <v>0</v>
      </c>
    </row>
    <row r="2726" spans="1:11" x14ac:dyDescent="0.2">
      <c r="A2726" s="258">
        <f>'Resultaat 10'!B235</f>
        <v>0</v>
      </c>
      <c r="B2726" s="138" t="str">
        <f>IFERROR(VLOOKUP(C2726,Deelnemersoverzicht!$C$16:$G$66,6,0),"")</f>
        <v/>
      </c>
      <c r="C2726" s="138">
        <f>'Resultaat 10'!C235</f>
        <v>0</v>
      </c>
      <c r="D2726" s="247">
        <f>'Resultaat 10'!K235</f>
        <v>0</v>
      </c>
      <c r="E2726" s="248">
        <f>'Resultaat 10'!L235</f>
        <v>0</v>
      </c>
      <c r="F2726" s="138" t="s">
        <v>266</v>
      </c>
      <c r="G2726" s="247">
        <f ca="1">VLOOKUP(C2726,Financiering!$AO$7:$AS$57,5,0)*E2726</f>
        <v>0</v>
      </c>
      <c r="H2726" s="249" t="str">
        <f t="shared" si="42"/>
        <v/>
      </c>
      <c r="I2726" s="136" t="str">
        <f>'Resultaat 10'!$B$2</f>
        <v>Resultaat 10</v>
      </c>
      <c r="J2726" s="138" t="str">
        <f>Deelnemersoverzicht!$C$6</f>
        <v>[wordt door RVO ingevuld]</v>
      </c>
      <c r="K2726" s="259">
        <f>Deelnemersoverzicht!$C$9</f>
        <v>0</v>
      </c>
    </row>
    <row r="2727" spans="1:11" x14ac:dyDescent="0.2">
      <c r="A2727" s="258">
        <f>'Resultaat 10'!B236</f>
        <v>0</v>
      </c>
      <c r="B2727" s="138" t="str">
        <f>IFERROR(VLOOKUP(C2727,Deelnemersoverzicht!$C$16:$G$66,6,0),"")</f>
        <v/>
      </c>
      <c r="C2727" s="138">
        <f>'Resultaat 10'!C236</f>
        <v>0</v>
      </c>
      <c r="D2727" s="247">
        <f>'Resultaat 10'!K236</f>
        <v>0</v>
      </c>
      <c r="E2727" s="248">
        <f>'Resultaat 10'!L236</f>
        <v>0</v>
      </c>
      <c r="F2727" s="138" t="s">
        <v>266</v>
      </c>
      <c r="G2727" s="247">
        <f ca="1">VLOOKUP(C2727,Financiering!$AO$7:$AS$57,5,0)*E2727</f>
        <v>0</v>
      </c>
      <c r="H2727" s="249" t="str">
        <f t="shared" si="42"/>
        <v/>
      </c>
      <c r="I2727" s="136" t="str">
        <f>'Resultaat 10'!$B$2</f>
        <v>Resultaat 10</v>
      </c>
      <c r="J2727" s="138" t="str">
        <f>Deelnemersoverzicht!$C$6</f>
        <v>[wordt door RVO ingevuld]</v>
      </c>
      <c r="K2727" s="259">
        <f>Deelnemersoverzicht!$C$9</f>
        <v>0</v>
      </c>
    </row>
    <row r="2728" spans="1:11" x14ac:dyDescent="0.2">
      <c r="A2728" s="258">
        <f>'Resultaat 10'!B237</f>
        <v>0</v>
      </c>
      <c r="B2728" s="138" t="str">
        <f>IFERROR(VLOOKUP(C2728,Deelnemersoverzicht!$C$16:$G$66,6,0),"")</f>
        <v/>
      </c>
      <c r="C2728" s="138">
        <f>'Resultaat 10'!C237</f>
        <v>0</v>
      </c>
      <c r="D2728" s="247">
        <f>'Resultaat 10'!K237</f>
        <v>0</v>
      </c>
      <c r="E2728" s="248">
        <f>'Resultaat 10'!L237</f>
        <v>0</v>
      </c>
      <c r="F2728" s="138" t="s">
        <v>266</v>
      </c>
      <c r="G2728" s="247">
        <f ca="1">VLOOKUP(C2728,Financiering!$AO$7:$AS$57,5,0)*E2728</f>
        <v>0</v>
      </c>
      <c r="H2728" s="249" t="str">
        <f t="shared" si="42"/>
        <v/>
      </c>
      <c r="I2728" s="136" t="str">
        <f>'Resultaat 10'!$B$2</f>
        <v>Resultaat 10</v>
      </c>
      <c r="J2728" s="138" t="str">
        <f>Deelnemersoverzicht!$C$6</f>
        <v>[wordt door RVO ingevuld]</v>
      </c>
      <c r="K2728" s="259">
        <f>Deelnemersoverzicht!$C$9</f>
        <v>0</v>
      </c>
    </row>
    <row r="2729" spans="1:11" x14ac:dyDescent="0.2">
      <c r="A2729" s="258">
        <f>'Resultaat 10'!B238</f>
        <v>0</v>
      </c>
      <c r="B2729" s="138" t="str">
        <f>IFERROR(VLOOKUP(C2729,Deelnemersoverzicht!$C$16:$G$66,6,0),"")</f>
        <v/>
      </c>
      <c r="C2729" s="138">
        <f>'Resultaat 10'!C238</f>
        <v>0</v>
      </c>
      <c r="D2729" s="247">
        <f>'Resultaat 10'!K238</f>
        <v>0</v>
      </c>
      <c r="E2729" s="248">
        <f>'Resultaat 10'!L238</f>
        <v>0</v>
      </c>
      <c r="F2729" s="138" t="s">
        <v>266</v>
      </c>
      <c r="G2729" s="247">
        <f ca="1">VLOOKUP(C2729,Financiering!$AO$7:$AS$57,5,0)*E2729</f>
        <v>0</v>
      </c>
      <c r="H2729" s="249" t="str">
        <f t="shared" si="42"/>
        <v/>
      </c>
      <c r="I2729" s="136" t="str">
        <f>'Resultaat 10'!$B$2</f>
        <v>Resultaat 10</v>
      </c>
      <c r="J2729" s="138" t="str">
        <f>Deelnemersoverzicht!$C$6</f>
        <v>[wordt door RVO ingevuld]</v>
      </c>
      <c r="K2729" s="259">
        <f>Deelnemersoverzicht!$C$9</f>
        <v>0</v>
      </c>
    </row>
    <row r="2730" spans="1:11" x14ac:dyDescent="0.2">
      <c r="A2730" s="258">
        <f>'Resultaat 10'!B239</f>
        <v>0</v>
      </c>
      <c r="B2730" s="138" t="str">
        <f>IFERROR(VLOOKUP(C2730,Deelnemersoverzicht!$C$16:$G$66,6,0),"")</f>
        <v/>
      </c>
      <c r="C2730" s="138">
        <f>'Resultaat 10'!C239</f>
        <v>0</v>
      </c>
      <c r="D2730" s="247">
        <f>'Resultaat 10'!K239</f>
        <v>0</v>
      </c>
      <c r="E2730" s="248">
        <f>'Resultaat 10'!L239</f>
        <v>0</v>
      </c>
      <c r="F2730" s="138" t="s">
        <v>266</v>
      </c>
      <c r="G2730" s="247">
        <f ca="1">VLOOKUP(C2730,Financiering!$AO$7:$AS$57,5,0)*E2730</f>
        <v>0</v>
      </c>
      <c r="H2730" s="249" t="str">
        <f t="shared" si="42"/>
        <v/>
      </c>
      <c r="I2730" s="136" t="str">
        <f>'Resultaat 10'!$B$2</f>
        <v>Resultaat 10</v>
      </c>
      <c r="J2730" s="138" t="str">
        <f>Deelnemersoverzicht!$C$6</f>
        <v>[wordt door RVO ingevuld]</v>
      </c>
      <c r="K2730" s="259">
        <f>Deelnemersoverzicht!$C$9</f>
        <v>0</v>
      </c>
    </row>
    <row r="2731" spans="1:11" x14ac:dyDescent="0.2">
      <c r="A2731" s="258">
        <f>'Resultaat 10'!B240</f>
        <v>0</v>
      </c>
      <c r="B2731" s="138" t="str">
        <f>IFERROR(VLOOKUP(C2731,Deelnemersoverzicht!$C$16:$G$66,6,0),"")</f>
        <v/>
      </c>
      <c r="C2731" s="138">
        <f>'Resultaat 10'!C240</f>
        <v>0</v>
      </c>
      <c r="D2731" s="247">
        <f>'Resultaat 10'!K240</f>
        <v>0</v>
      </c>
      <c r="E2731" s="248">
        <f>'Resultaat 10'!L240</f>
        <v>0</v>
      </c>
      <c r="F2731" s="138" t="s">
        <v>266</v>
      </c>
      <c r="G2731" s="247">
        <f ca="1">VLOOKUP(C2731,Financiering!$AO$7:$AS$57,5,0)*E2731</f>
        <v>0</v>
      </c>
      <c r="H2731" s="249" t="str">
        <f t="shared" si="42"/>
        <v/>
      </c>
      <c r="I2731" s="136" t="str">
        <f>'Resultaat 10'!$B$2</f>
        <v>Resultaat 10</v>
      </c>
      <c r="J2731" s="138" t="str">
        <f>Deelnemersoverzicht!$C$6</f>
        <v>[wordt door RVO ingevuld]</v>
      </c>
      <c r="K2731" s="259">
        <f>Deelnemersoverzicht!$C$9</f>
        <v>0</v>
      </c>
    </row>
    <row r="2732" spans="1:11" x14ac:dyDescent="0.2">
      <c r="A2732" s="258">
        <f>'Resultaat 10'!B241</f>
        <v>0</v>
      </c>
      <c r="B2732" s="138" t="str">
        <f>IFERROR(VLOOKUP(C2732,Deelnemersoverzicht!$C$16:$G$66,6,0),"")</f>
        <v/>
      </c>
      <c r="C2732" s="138">
        <f>'Resultaat 10'!C241</f>
        <v>0</v>
      </c>
      <c r="D2732" s="247">
        <f>'Resultaat 10'!K241</f>
        <v>0</v>
      </c>
      <c r="E2732" s="248">
        <f>'Resultaat 10'!L241</f>
        <v>0</v>
      </c>
      <c r="F2732" s="138" t="s">
        <v>266</v>
      </c>
      <c r="G2732" s="247">
        <f ca="1">VLOOKUP(C2732,Financiering!$AO$7:$AS$57,5,0)*E2732</f>
        <v>0</v>
      </c>
      <c r="H2732" s="249" t="str">
        <f t="shared" si="42"/>
        <v/>
      </c>
      <c r="I2732" s="136" t="str">
        <f>'Resultaat 10'!$B$2</f>
        <v>Resultaat 10</v>
      </c>
      <c r="J2732" s="138" t="str">
        <f>Deelnemersoverzicht!$C$6</f>
        <v>[wordt door RVO ingevuld]</v>
      </c>
      <c r="K2732" s="259">
        <f>Deelnemersoverzicht!$C$9</f>
        <v>0</v>
      </c>
    </row>
    <row r="2733" spans="1:11" x14ac:dyDescent="0.2">
      <c r="A2733" s="258">
        <f>'Resultaat 10'!B242</f>
        <v>0</v>
      </c>
      <c r="B2733" s="138" t="str">
        <f>IFERROR(VLOOKUP(C2733,Deelnemersoverzicht!$C$16:$G$66,6,0),"")</f>
        <v/>
      </c>
      <c r="C2733" s="138">
        <f>'Resultaat 10'!C242</f>
        <v>0</v>
      </c>
      <c r="D2733" s="247">
        <f>'Resultaat 10'!K242</f>
        <v>0</v>
      </c>
      <c r="E2733" s="248">
        <f>'Resultaat 10'!L242</f>
        <v>0</v>
      </c>
      <c r="F2733" s="138" t="s">
        <v>266</v>
      </c>
      <c r="G2733" s="247">
        <f ca="1">VLOOKUP(C2733,Financiering!$AO$7:$AS$57,5,0)*E2733</f>
        <v>0</v>
      </c>
      <c r="H2733" s="249" t="str">
        <f t="shared" si="42"/>
        <v/>
      </c>
      <c r="I2733" s="136" t="str">
        <f>'Resultaat 10'!$B$2</f>
        <v>Resultaat 10</v>
      </c>
      <c r="J2733" s="138" t="str">
        <f>Deelnemersoverzicht!$C$6</f>
        <v>[wordt door RVO ingevuld]</v>
      </c>
      <c r="K2733" s="259">
        <f>Deelnemersoverzicht!$C$9</f>
        <v>0</v>
      </c>
    </row>
    <row r="2734" spans="1:11" x14ac:dyDescent="0.2">
      <c r="A2734" s="258">
        <f>'Resultaat 10'!B243</f>
        <v>0</v>
      </c>
      <c r="B2734" s="138" t="str">
        <f>IFERROR(VLOOKUP(C2734,Deelnemersoverzicht!$C$16:$G$66,6,0),"")</f>
        <v/>
      </c>
      <c r="C2734" s="138">
        <f>'Resultaat 10'!C243</f>
        <v>0</v>
      </c>
      <c r="D2734" s="247">
        <f>'Resultaat 10'!K243</f>
        <v>0</v>
      </c>
      <c r="E2734" s="248">
        <f>'Resultaat 10'!L243</f>
        <v>0</v>
      </c>
      <c r="F2734" s="138" t="s">
        <v>266</v>
      </c>
      <c r="G2734" s="247">
        <f ca="1">VLOOKUP(C2734,Financiering!$AO$7:$AS$57,5,0)*E2734</f>
        <v>0</v>
      </c>
      <c r="H2734" s="249" t="str">
        <f t="shared" si="42"/>
        <v/>
      </c>
      <c r="I2734" s="136" t="str">
        <f>'Resultaat 10'!$B$2</f>
        <v>Resultaat 10</v>
      </c>
      <c r="J2734" s="138" t="str">
        <f>Deelnemersoverzicht!$C$6</f>
        <v>[wordt door RVO ingevuld]</v>
      </c>
      <c r="K2734" s="259">
        <f>Deelnemersoverzicht!$C$9</f>
        <v>0</v>
      </c>
    </row>
    <row r="2735" spans="1:11" x14ac:dyDescent="0.2">
      <c r="A2735" s="258">
        <f>'Resultaat 10'!B244</f>
        <v>0</v>
      </c>
      <c r="B2735" s="138" t="str">
        <f>IFERROR(VLOOKUP(C2735,Deelnemersoverzicht!$C$16:$G$66,6,0),"")</f>
        <v/>
      </c>
      <c r="C2735" s="138">
        <f>'Resultaat 10'!C244</f>
        <v>0</v>
      </c>
      <c r="D2735" s="247">
        <f>'Resultaat 10'!K244</f>
        <v>0</v>
      </c>
      <c r="E2735" s="248">
        <f>'Resultaat 10'!L244</f>
        <v>0</v>
      </c>
      <c r="F2735" s="138" t="s">
        <v>266</v>
      </c>
      <c r="G2735" s="247">
        <f ca="1">VLOOKUP(C2735,Financiering!$AO$7:$AS$57,5,0)*E2735</f>
        <v>0</v>
      </c>
      <c r="H2735" s="249" t="str">
        <f t="shared" si="42"/>
        <v/>
      </c>
      <c r="I2735" s="136" t="str">
        <f>'Resultaat 10'!$B$2</f>
        <v>Resultaat 10</v>
      </c>
      <c r="J2735" s="138" t="str">
        <f>Deelnemersoverzicht!$C$6</f>
        <v>[wordt door RVO ingevuld]</v>
      </c>
      <c r="K2735" s="259">
        <f>Deelnemersoverzicht!$C$9</f>
        <v>0</v>
      </c>
    </row>
    <row r="2736" spans="1:11" x14ac:dyDescent="0.2">
      <c r="A2736" s="258">
        <f>'Resultaat 10'!B245</f>
        <v>0</v>
      </c>
      <c r="B2736" s="138" t="str">
        <f>IFERROR(VLOOKUP(C2736,Deelnemersoverzicht!$C$16:$G$66,6,0),"")</f>
        <v/>
      </c>
      <c r="C2736" s="138">
        <f>'Resultaat 10'!C245</f>
        <v>0</v>
      </c>
      <c r="D2736" s="247">
        <f>'Resultaat 10'!K245</f>
        <v>0</v>
      </c>
      <c r="E2736" s="248">
        <f>'Resultaat 10'!L245</f>
        <v>0</v>
      </c>
      <c r="F2736" s="138" t="s">
        <v>266</v>
      </c>
      <c r="G2736" s="247">
        <f ca="1">VLOOKUP(C2736,Financiering!$AO$7:$AS$57,5,0)*E2736</f>
        <v>0</v>
      </c>
      <c r="H2736" s="249" t="str">
        <f t="shared" si="42"/>
        <v/>
      </c>
      <c r="I2736" s="136" t="str">
        <f>'Resultaat 10'!$B$2</f>
        <v>Resultaat 10</v>
      </c>
      <c r="J2736" s="138" t="str">
        <f>Deelnemersoverzicht!$C$6</f>
        <v>[wordt door RVO ingevuld]</v>
      </c>
      <c r="K2736" s="259">
        <f>Deelnemersoverzicht!$C$9</f>
        <v>0</v>
      </c>
    </row>
    <row r="2737" spans="1:11" x14ac:dyDescent="0.2">
      <c r="A2737" s="258">
        <f>'Resultaat 10'!B246</f>
        <v>0</v>
      </c>
      <c r="B2737" s="138" t="str">
        <f>IFERROR(VLOOKUP(C2737,Deelnemersoverzicht!$C$16:$G$66,6,0),"")</f>
        <v/>
      </c>
      <c r="C2737" s="138">
        <f>'Resultaat 10'!C246</f>
        <v>0</v>
      </c>
      <c r="D2737" s="247">
        <f>'Resultaat 10'!K246</f>
        <v>0</v>
      </c>
      <c r="E2737" s="248">
        <f>'Resultaat 10'!L246</f>
        <v>0</v>
      </c>
      <c r="F2737" s="138" t="s">
        <v>266</v>
      </c>
      <c r="G2737" s="247">
        <f ca="1">VLOOKUP(C2737,Financiering!$AO$7:$AS$57,5,0)*E2737</f>
        <v>0</v>
      </c>
      <c r="H2737" s="249" t="str">
        <f t="shared" si="42"/>
        <v/>
      </c>
      <c r="I2737" s="136" t="str">
        <f>'Resultaat 10'!$B$2</f>
        <v>Resultaat 10</v>
      </c>
      <c r="J2737" s="138" t="str">
        <f>Deelnemersoverzicht!$C$6</f>
        <v>[wordt door RVO ingevuld]</v>
      </c>
      <c r="K2737" s="259">
        <f>Deelnemersoverzicht!$C$9</f>
        <v>0</v>
      </c>
    </row>
    <row r="2738" spans="1:11" x14ac:dyDescent="0.2">
      <c r="A2738" s="258">
        <f>'Resultaat 10'!B247</f>
        <v>0</v>
      </c>
      <c r="B2738" s="138" t="str">
        <f>IFERROR(VLOOKUP(C2738,Deelnemersoverzicht!$C$16:$G$66,6,0),"")</f>
        <v/>
      </c>
      <c r="C2738" s="138">
        <f>'Resultaat 10'!C247</f>
        <v>0</v>
      </c>
      <c r="D2738" s="247">
        <f>'Resultaat 10'!K247</f>
        <v>0</v>
      </c>
      <c r="E2738" s="248">
        <f>'Resultaat 10'!L247</f>
        <v>0</v>
      </c>
      <c r="F2738" s="138" t="s">
        <v>266</v>
      </c>
      <c r="G2738" s="247">
        <f ca="1">VLOOKUP(C2738,Financiering!$AO$7:$AS$57,5,0)*E2738</f>
        <v>0</v>
      </c>
      <c r="H2738" s="249" t="str">
        <f t="shared" si="42"/>
        <v/>
      </c>
      <c r="I2738" s="136" t="str">
        <f>'Resultaat 10'!$B$2</f>
        <v>Resultaat 10</v>
      </c>
      <c r="J2738" s="138" t="str">
        <f>Deelnemersoverzicht!$C$6</f>
        <v>[wordt door RVO ingevuld]</v>
      </c>
      <c r="K2738" s="259">
        <f>Deelnemersoverzicht!$C$9</f>
        <v>0</v>
      </c>
    </row>
    <row r="2739" spans="1:11" x14ac:dyDescent="0.2">
      <c r="A2739" s="258">
        <f>'Resultaat 10'!B248</f>
        <v>0</v>
      </c>
      <c r="B2739" s="138" t="str">
        <f>IFERROR(VLOOKUP(C2739,Deelnemersoverzicht!$C$16:$G$66,6,0),"")</f>
        <v/>
      </c>
      <c r="C2739" s="138">
        <f>'Resultaat 10'!C248</f>
        <v>0</v>
      </c>
      <c r="D2739" s="247">
        <f>'Resultaat 10'!K248</f>
        <v>0</v>
      </c>
      <c r="E2739" s="248">
        <f>'Resultaat 10'!L248</f>
        <v>0</v>
      </c>
      <c r="F2739" s="138" t="s">
        <v>266</v>
      </c>
      <c r="G2739" s="247">
        <f ca="1">VLOOKUP(C2739,Financiering!$AO$7:$AS$57,5,0)*E2739</f>
        <v>0</v>
      </c>
      <c r="H2739" s="249" t="str">
        <f t="shared" si="42"/>
        <v/>
      </c>
      <c r="I2739" s="136" t="str">
        <f>'Resultaat 10'!$B$2</f>
        <v>Resultaat 10</v>
      </c>
      <c r="J2739" s="138" t="str">
        <f>Deelnemersoverzicht!$C$6</f>
        <v>[wordt door RVO ingevuld]</v>
      </c>
      <c r="K2739" s="259">
        <f>Deelnemersoverzicht!$C$9</f>
        <v>0</v>
      </c>
    </row>
    <row r="2740" spans="1:11" x14ac:dyDescent="0.2">
      <c r="A2740" s="258">
        <f>'Resultaat 10'!B249</f>
        <v>0</v>
      </c>
      <c r="B2740" s="138" t="str">
        <f>IFERROR(VLOOKUP(C2740,Deelnemersoverzicht!$C$16:$G$66,6,0),"")</f>
        <v/>
      </c>
      <c r="C2740" s="138">
        <f>'Resultaat 10'!C249</f>
        <v>0</v>
      </c>
      <c r="D2740" s="247">
        <f>'Resultaat 10'!K249</f>
        <v>0</v>
      </c>
      <c r="E2740" s="248">
        <f>'Resultaat 10'!L249</f>
        <v>0</v>
      </c>
      <c r="F2740" s="138" t="s">
        <v>266</v>
      </c>
      <c r="G2740" s="247">
        <f ca="1">VLOOKUP(C2740,Financiering!$AO$7:$AS$57,5,0)*E2740</f>
        <v>0</v>
      </c>
      <c r="H2740" s="249" t="str">
        <f t="shared" si="42"/>
        <v/>
      </c>
      <c r="I2740" s="136" t="str">
        <f>'Resultaat 10'!$B$2</f>
        <v>Resultaat 10</v>
      </c>
      <c r="J2740" s="138" t="str">
        <f>Deelnemersoverzicht!$C$6</f>
        <v>[wordt door RVO ingevuld]</v>
      </c>
      <c r="K2740" s="259">
        <f>Deelnemersoverzicht!$C$9</f>
        <v>0</v>
      </c>
    </row>
    <row r="2741" spans="1:11" x14ac:dyDescent="0.2">
      <c r="A2741" s="258">
        <f>'Resultaat 10'!B250</f>
        <v>0</v>
      </c>
      <c r="B2741" s="138" t="str">
        <f>IFERROR(VLOOKUP(C2741,Deelnemersoverzicht!$C$16:$G$66,6,0),"")</f>
        <v/>
      </c>
      <c r="C2741" s="138">
        <f>'Resultaat 10'!C250</f>
        <v>0</v>
      </c>
      <c r="D2741" s="247">
        <f>'Resultaat 10'!K250</f>
        <v>0</v>
      </c>
      <c r="E2741" s="248">
        <f>'Resultaat 10'!L250</f>
        <v>0</v>
      </c>
      <c r="F2741" s="138" t="s">
        <v>266</v>
      </c>
      <c r="G2741" s="247">
        <f ca="1">VLOOKUP(C2741,Financiering!$AO$7:$AS$57,5,0)*E2741</f>
        <v>0</v>
      </c>
      <c r="H2741" s="249" t="str">
        <f t="shared" si="42"/>
        <v/>
      </c>
      <c r="I2741" s="136" t="str">
        <f>'Resultaat 10'!$B$2</f>
        <v>Resultaat 10</v>
      </c>
      <c r="J2741" s="138" t="str">
        <f>Deelnemersoverzicht!$C$6</f>
        <v>[wordt door RVO ingevuld]</v>
      </c>
      <c r="K2741" s="259">
        <f>Deelnemersoverzicht!$C$9</f>
        <v>0</v>
      </c>
    </row>
    <row r="2742" spans="1:11" x14ac:dyDescent="0.2">
      <c r="A2742" s="258">
        <f>'Resultaat 10'!B251</f>
        <v>0</v>
      </c>
      <c r="B2742" s="138" t="str">
        <f>IFERROR(VLOOKUP(C2742,Deelnemersoverzicht!$C$16:$G$66,6,0),"")</f>
        <v/>
      </c>
      <c r="C2742" s="138">
        <f>'Resultaat 10'!C251</f>
        <v>0</v>
      </c>
      <c r="D2742" s="247">
        <f>'Resultaat 10'!K251</f>
        <v>0</v>
      </c>
      <c r="E2742" s="248">
        <f>'Resultaat 10'!L251</f>
        <v>0</v>
      </c>
      <c r="F2742" s="138" t="s">
        <v>266</v>
      </c>
      <c r="G2742" s="247">
        <f ca="1">VLOOKUP(C2742,Financiering!$AO$7:$AS$57,5,0)*E2742</f>
        <v>0</v>
      </c>
      <c r="H2742" s="249" t="str">
        <f t="shared" si="42"/>
        <v/>
      </c>
      <c r="I2742" s="136" t="str">
        <f>'Resultaat 10'!$B$2</f>
        <v>Resultaat 10</v>
      </c>
      <c r="J2742" s="138" t="str">
        <f>Deelnemersoverzicht!$C$6</f>
        <v>[wordt door RVO ingevuld]</v>
      </c>
      <c r="K2742" s="259">
        <f>Deelnemersoverzicht!$C$9</f>
        <v>0</v>
      </c>
    </row>
    <row r="2743" spans="1:11" x14ac:dyDescent="0.2">
      <c r="A2743" s="258">
        <f>'Resultaat 10'!B252</f>
        <v>0</v>
      </c>
      <c r="B2743" s="138" t="str">
        <f>IFERROR(VLOOKUP(C2743,Deelnemersoverzicht!$C$16:$G$66,6,0),"")</f>
        <v/>
      </c>
      <c r="C2743" s="138">
        <f>'Resultaat 10'!C252</f>
        <v>0</v>
      </c>
      <c r="D2743" s="247">
        <f>'Resultaat 10'!K252</f>
        <v>0</v>
      </c>
      <c r="E2743" s="248">
        <f>'Resultaat 10'!L252</f>
        <v>0</v>
      </c>
      <c r="F2743" s="138" t="s">
        <v>266</v>
      </c>
      <c r="G2743" s="247">
        <f ca="1">VLOOKUP(C2743,Financiering!$AO$7:$AS$57,5,0)*E2743</f>
        <v>0</v>
      </c>
      <c r="H2743" s="249" t="str">
        <f t="shared" si="42"/>
        <v/>
      </c>
      <c r="I2743" s="136" t="str">
        <f>'Resultaat 10'!$B$2</f>
        <v>Resultaat 10</v>
      </c>
      <c r="J2743" s="138" t="str">
        <f>Deelnemersoverzicht!$C$6</f>
        <v>[wordt door RVO ingevuld]</v>
      </c>
      <c r="K2743" s="259">
        <f>Deelnemersoverzicht!$C$9</f>
        <v>0</v>
      </c>
    </row>
    <row r="2744" spans="1:11" x14ac:dyDescent="0.2">
      <c r="A2744" s="258">
        <f>'Resultaat 10'!B253</f>
        <v>0</v>
      </c>
      <c r="B2744" s="138" t="str">
        <f>IFERROR(VLOOKUP(C2744,Deelnemersoverzicht!$C$16:$G$66,6,0),"")</f>
        <v/>
      </c>
      <c r="C2744" s="138">
        <f>'Resultaat 10'!C253</f>
        <v>0</v>
      </c>
      <c r="D2744" s="247">
        <f>'Resultaat 10'!K253</f>
        <v>0</v>
      </c>
      <c r="E2744" s="248">
        <f>'Resultaat 10'!L253</f>
        <v>0</v>
      </c>
      <c r="F2744" s="138" t="s">
        <v>266</v>
      </c>
      <c r="G2744" s="247">
        <f ca="1">VLOOKUP(C2744,Financiering!$AO$7:$AS$57,5,0)*E2744</f>
        <v>0</v>
      </c>
      <c r="H2744" s="249" t="str">
        <f t="shared" si="42"/>
        <v/>
      </c>
      <c r="I2744" s="136" t="str">
        <f>'Resultaat 10'!$B$2</f>
        <v>Resultaat 10</v>
      </c>
      <c r="J2744" s="138" t="str">
        <f>Deelnemersoverzicht!$C$6</f>
        <v>[wordt door RVO ingevuld]</v>
      </c>
      <c r="K2744" s="259">
        <f>Deelnemersoverzicht!$C$9</f>
        <v>0</v>
      </c>
    </row>
    <row r="2745" spans="1:11" x14ac:dyDescent="0.2">
      <c r="A2745" s="258">
        <f>'Resultaat 10'!B254</f>
        <v>0</v>
      </c>
      <c r="B2745" s="138" t="str">
        <f>IFERROR(VLOOKUP(C2745,Deelnemersoverzicht!$C$16:$G$66,6,0),"")</f>
        <v/>
      </c>
      <c r="C2745" s="138">
        <f>'Resultaat 10'!C254</f>
        <v>0</v>
      </c>
      <c r="D2745" s="247">
        <f>'Resultaat 10'!K254</f>
        <v>0</v>
      </c>
      <c r="E2745" s="248">
        <f>'Resultaat 10'!L254</f>
        <v>0</v>
      </c>
      <c r="F2745" s="138" t="s">
        <v>266</v>
      </c>
      <c r="G2745" s="247">
        <f ca="1">VLOOKUP(C2745,Financiering!$AO$7:$AS$57,5,0)*E2745</f>
        <v>0</v>
      </c>
      <c r="H2745" s="249" t="str">
        <f t="shared" si="42"/>
        <v/>
      </c>
      <c r="I2745" s="136" t="str">
        <f>'Resultaat 10'!$B$2</f>
        <v>Resultaat 10</v>
      </c>
      <c r="J2745" s="138" t="str">
        <f>Deelnemersoverzicht!$C$6</f>
        <v>[wordt door RVO ingevuld]</v>
      </c>
      <c r="K2745" s="259">
        <f>Deelnemersoverzicht!$C$9</f>
        <v>0</v>
      </c>
    </row>
    <row r="2746" spans="1:11" x14ac:dyDescent="0.2">
      <c r="A2746" s="258">
        <f>'Resultaat 10'!B255</f>
        <v>0</v>
      </c>
      <c r="B2746" s="138" t="str">
        <f>IFERROR(VLOOKUP(C2746,Deelnemersoverzicht!$C$16:$G$66,6,0),"")</f>
        <v/>
      </c>
      <c r="C2746" s="138">
        <f>'Resultaat 10'!C255</f>
        <v>0</v>
      </c>
      <c r="D2746" s="247">
        <f>'Resultaat 10'!K255</f>
        <v>0</v>
      </c>
      <c r="E2746" s="248">
        <f>'Resultaat 10'!L255</f>
        <v>0</v>
      </c>
      <c r="F2746" s="138" t="s">
        <v>266</v>
      </c>
      <c r="G2746" s="247">
        <f ca="1">VLOOKUP(C2746,Financiering!$AO$7:$AS$57,5,0)*E2746</f>
        <v>0</v>
      </c>
      <c r="H2746" s="249" t="str">
        <f t="shared" si="42"/>
        <v/>
      </c>
      <c r="I2746" s="136" t="str">
        <f>'Resultaat 10'!$B$2</f>
        <v>Resultaat 10</v>
      </c>
      <c r="J2746" s="138" t="str">
        <f>Deelnemersoverzicht!$C$6</f>
        <v>[wordt door RVO ingevuld]</v>
      </c>
      <c r="K2746" s="259">
        <f>Deelnemersoverzicht!$C$9</f>
        <v>0</v>
      </c>
    </row>
    <row r="2747" spans="1:11" x14ac:dyDescent="0.2">
      <c r="A2747" s="258">
        <f>'Resultaat 10'!B256</f>
        <v>0</v>
      </c>
      <c r="B2747" s="138" t="str">
        <f>IFERROR(VLOOKUP(C2747,Deelnemersoverzicht!$C$16:$G$66,6,0),"")</f>
        <v/>
      </c>
      <c r="C2747" s="138">
        <f>'Resultaat 10'!C256</f>
        <v>0</v>
      </c>
      <c r="D2747" s="247">
        <f>'Resultaat 10'!K256</f>
        <v>0</v>
      </c>
      <c r="E2747" s="248">
        <f>'Resultaat 10'!L256</f>
        <v>0</v>
      </c>
      <c r="F2747" s="138" t="s">
        <v>266</v>
      </c>
      <c r="G2747" s="247">
        <f ca="1">VLOOKUP(C2747,Financiering!$AO$7:$AS$57,5,0)*E2747</f>
        <v>0</v>
      </c>
      <c r="H2747" s="249" t="str">
        <f t="shared" si="42"/>
        <v/>
      </c>
      <c r="I2747" s="136" t="str">
        <f>'Resultaat 10'!$B$2</f>
        <v>Resultaat 10</v>
      </c>
      <c r="J2747" s="138" t="str">
        <f>Deelnemersoverzicht!$C$6</f>
        <v>[wordt door RVO ingevuld]</v>
      </c>
      <c r="K2747" s="259">
        <f>Deelnemersoverzicht!$C$9</f>
        <v>0</v>
      </c>
    </row>
    <row r="2748" spans="1:11" x14ac:dyDescent="0.2">
      <c r="A2748" s="258">
        <f>'Resultaat 10'!B257</f>
        <v>0</v>
      </c>
      <c r="B2748" s="138" t="str">
        <f>IFERROR(VLOOKUP(C2748,Deelnemersoverzicht!$C$16:$G$66,6,0),"")</f>
        <v/>
      </c>
      <c r="C2748" s="138">
        <f>'Resultaat 10'!C257</f>
        <v>0</v>
      </c>
      <c r="D2748" s="247">
        <f>'Resultaat 10'!K257</f>
        <v>0</v>
      </c>
      <c r="E2748" s="248">
        <f>'Resultaat 10'!L257</f>
        <v>0</v>
      </c>
      <c r="F2748" s="138" t="s">
        <v>266</v>
      </c>
      <c r="G2748" s="247">
        <f ca="1">VLOOKUP(C2748,Financiering!$AO$7:$AS$57,5,0)*E2748</f>
        <v>0</v>
      </c>
      <c r="H2748" s="249" t="str">
        <f t="shared" si="42"/>
        <v/>
      </c>
      <c r="I2748" s="136" t="str">
        <f>'Resultaat 10'!$B$2</f>
        <v>Resultaat 10</v>
      </c>
      <c r="J2748" s="138" t="str">
        <f>Deelnemersoverzicht!$C$6</f>
        <v>[wordt door RVO ingevuld]</v>
      </c>
      <c r="K2748" s="259">
        <f>Deelnemersoverzicht!$C$9</f>
        <v>0</v>
      </c>
    </row>
    <row r="2749" spans="1:11" x14ac:dyDescent="0.2">
      <c r="A2749" s="258">
        <f>'Resultaat 10'!B258</f>
        <v>0</v>
      </c>
      <c r="B2749" s="138" t="str">
        <f>IFERROR(VLOOKUP(C2749,Deelnemersoverzicht!$C$16:$G$66,6,0),"")</f>
        <v/>
      </c>
      <c r="C2749" s="138">
        <f>'Resultaat 10'!C258</f>
        <v>0</v>
      </c>
      <c r="D2749" s="247">
        <f>'Resultaat 10'!K258</f>
        <v>0</v>
      </c>
      <c r="E2749" s="248">
        <f>'Resultaat 10'!L258</f>
        <v>0</v>
      </c>
      <c r="F2749" s="138" t="s">
        <v>266</v>
      </c>
      <c r="G2749" s="247">
        <f ca="1">VLOOKUP(C2749,Financiering!$AO$7:$AS$57,5,0)*E2749</f>
        <v>0</v>
      </c>
      <c r="H2749" s="249" t="str">
        <f t="shared" si="42"/>
        <v/>
      </c>
      <c r="I2749" s="136" t="str">
        <f>'Resultaat 10'!$B$2</f>
        <v>Resultaat 10</v>
      </c>
      <c r="J2749" s="138" t="str">
        <f>Deelnemersoverzicht!$C$6</f>
        <v>[wordt door RVO ingevuld]</v>
      </c>
      <c r="K2749" s="259">
        <f>Deelnemersoverzicht!$C$9</f>
        <v>0</v>
      </c>
    </row>
    <row r="2750" spans="1:11" x14ac:dyDescent="0.2">
      <c r="A2750" s="258">
        <f>'Resultaat 10'!B259</f>
        <v>0</v>
      </c>
      <c r="B2750" s="138" t="str">
        <f>IFERROR(VLOOKUP(C2750,Deelnemersoverzicht!$C$16:$G$66,6,0),"")</f>
        <v/>
      </c>
      <c r="C2750" s="138">
        <f>'Resultaat 10'!C259</f>
        <v>0</v>
      </c>
      <c r="D2750" s="247">
        <f>'Resultaat 10'!K259</f>
        <v>0</v>
      </c>
      <c r="E2750" s="248">
        <f>'Resultaat 10'!L259</f>
        <v>0</v>
      </c>
      <c r="F2750" s="138" t="s">
        <v>266</v>
      </c>
      <c r="G2750" s="247">
        <f ca="1">VLOOKUP(C2750,Financiering!$AO$7:$AS$57,5,0)*E2750</f>
        <v>0</v>
      </c>
      <c r="H2750" s="249" t="str">
        <f t="shared" si="42"/>
        <v/>
      </c>
      <c r="I2750" s="136" t="str">
        <f>'Resultaat 10'!$B$2</f>
        <v>Resultaat 10</v>
      </c>
      <c r="J2750" s="138" t="str">
        <f>Deelnemersoverzicht!$C$6</f>
        <v>[wordt door RVO ingevuld]</v>
      </c>
      <c r="K2750" s="259">
        <f>Deelnemersoverzicht!$C$9</f>
        <v>0</v>
      </c>
    </row>
    <row r="2751" spans="1:11" x14ac:dyDescent="0.2">
      <c r="A2751" s="258">
        <f>'Resultaat 10'!B260</f>
        <v>0</v>
      </c>
      <c r="B2751" s="138" t="str">
        <f>IFERROR(VLOOKUP(C2751,Deelnemersoverzicht!$C$16:$G$66,6,0),"")</f>
        <v/>
      </c>
      <c r="C2751" s="138">
        <f>'Resultaat 10'!C260</f>
        <v>0</v>
      </c>
      <c r="D2751" s="247">
        <f>'Resultaat 10'!K260</f>
        <v>0</v>
      </c>
      <c r="E2751" s="248">
        <f>'Resultaat 10'!L260</f>
        <v>0</v>
      </c>
      <c r="F2751" s="138" t="s">
        <v>266</v>
      </c>
      <c r="G2751" s="247">
        <f ca="1">VLOOKUP(C2751,Financiering!$AO$7:$AS$57,5,0)*E2751</f>
        <v>0</v>
      </c>
      <c r="H2751" s="249" t="str">
        <f t="shared" si="42"/>
        <v/>
      </c>
      <c r="I2751" s="136" t="str">
        <f>'Resultaat 10'!$B$2</f>
        <v>Resultaat 10</v>
      </c>
      <c r="J2751" s="138" t="str">
        <f>Deelnemersoverzicht!$C$6</f>
        <v>[wordt door RVO ingevuld]</v>
      </c>
      <c r="K2751" s="259">
        <f>Deelnemersoverzicht!$C$9</f>
        <v>0</v>
      </c>
    </row>
    <row r="2752" spans="1:11" x14ac:dyDescent="0.2">
      <c r="A2752" s="258">
        <f>'Resultaat 10'!B265</f>
        <v>0</v>
      </c>
      <c r="B2752" s="138" t="str">
        <f>IFERROR(VLOOKUP(C2752,Deelnemersoverzicht!$C$16:$G$66,6,0),"")</f>
        <v/>
      </c>
      <c r="C2752" s="138">
        <f>'Resultaat 10'!C265</f>
        <v>0</v>
      </c>
      <c r="D2752" s="247">
        <f>'Resultaat 10'!K265</f>
        <v>0</v>
      </c>
      <c r="E2752" s="248">
        <f>'Resultaat 10'!L265</f>
        <v>0</v>
      </c>
      <c r="F2752" s="138" t="s">
        <v>266</v>
      </c>
      <c r="G2752" s="247">
        <f ca="1">VLOOKUP(C2752,Financiering!$AO$7:$AS$57,5,0)*E2752</f>
        <v>0</v>
      </c>
      <c r="H2752" s="249" t="str">
        <f t="shared" si="42"/>
        <v/>
      </c>
      <c r="I2752" s="136" t="str">
        <f>'Resultaat 10'!$B$2</f>
        <v>Resultaat 10</v>
      </c>
      <c r="J2752" s="138" t="str">
        <f>Deelnemersoverzicht!$C$6</f>
        <v>[wordt door RVO ingevuld]</v>
      </c>
      <c r="K2752" s="259">
        <f>Deelnemersoverzicht!$C$9</f>
        <v>0</v>
      </c>
    </row>
    <row r="2753" spans="1:11" x14ac:dyDescent="0.2">
      <c r="A2753" s="258">
        <f>'Resultaat 10'!B266</f>
        <v>0</v>
      </c>
      <c r="B2753" s="138" t="str">
        <f>IFERROR(VLOOKUP(C2753,Deelnemersoverzicht!$C$16:$G$66,6,0),"")</f>
        <v/>
      </c>
      <c r="C2753" s="138">
        <f>'Resultaat 10'!C266</f>
        <v>0</v>
      </c>
      <c r="D2753" s="247">
        <f>'Resultaat 10'!K266</f>
        <v>0</v>
      </c>
      <c r="E2753" s="248">
        <f>'Resultaat 10'!L266</f>
        <v>0</v>
      </c>
      <c r="F2753" s="138" t="s">
        <v>266</v>
      </c>
      <c r="G2753" s="247">
        <f ca="1">VLOOKUP(C2753,Financiering!$AO$7:$AS$57,5,0)*E2753</f>
        <v>0</v>
      </c>
      <c r="H2753" s="249" t="str">
        <f t="shared" si="42"/>
        <v/>
      </c>
      <c r="I2753" s="136" t="str">
        <f>'Resultaat 10'!$B$2</f>
        <v>Resultaat 10</v>
      </c>
      <c r="J2753" s="138" t="str">
        <f>Deelnemersoverzicht!$C$6</f>
        <v>[wordt door RVO ingevuld]</v>
      </c>
      <c r="K2753" s="259">
        <f>Deelnemersoverzicht!$C$9</f>
        <v>0</v>
      </c>
    </row>
    <row r="2754" spans="1:11" x14ac:dyDescent="0.2">
      <c r="A2754" s="258">
        <f>'Resultaat 10'!B267</f>
        <v>0</v>
      </c>
      <c r="B2754" s="138" t="str">
        <f>IFERROR(VLOOKUP(C2754,Deelnemersoverzicht!$C$16:$G$66,6,0),"")</f>
        <v/>
      </c>
      <c r="C2754" s="138">
        <f>'Resultaat 10'!C267</f>
        <v>0</v>
      </c>
      <c r="D2754" s="247">
        <f>'Resultaat 10'!K267</f>
        <v>0</v>
      </c>
      <c r="E2754" s="248">
        <f>'Resultaat 10'!L267</f>
        <v>0</v>
      </c>
      <c r="F2754" s="138" t="s">
        <v>266</v>
      </c>
      <c r="G2754" s="247">
        <f ca="1">VLOOKUP(C2754,Financiering!$AO$7:$AS$57,5,0)*E2754</f>
        <v>0</v>
      </c>
      <c r="H2754" s="249" t="str">
        <f t="shared" ref="H2754:H2801" si="43">IFERROR((HLOOKUP(D2754,$O$1:$R$52,VLOOKUP(C2754,$M$2:$R$52,2,0)+1,0)*E2754),"")</f>
        <v/>
      </c>
      <c r="I2754" s="136" t="str">
        <f>'Resultaat 10'!$B$2</f>
        <v>Resultaat 10</v>
      </c>
      <c r="J2754" s="138" t="str">
        <f>Deelnemersoverzicht!$C$6</f>
        <v>[wordt door RVO ingevuld]</v>
      </c>
      <c r="K2754" s="259">
        <f>Deelnemersoverzicht!$C$9</f>
        <v>0</v>
      </c>
    </row>
    <row r="2755" spans="1:11" x14ac:dyDescent="0.2">
      <c r="A2755" s="258">
        <f>'Resultaat 10'!B268</f>
        <v>0</v>
      </c>
      <c r="B2755" s="138" t="str">
        <f>IFERROR(VLOOKUP(C2755,Deelnemersoverzicht!$C$16:$G$66,6,0),"")</f>
        <v/>
      </c>
      <c r="C2755" s="138">
        <f>'Resultaat 10'!C268</f>
        <v>0</v>
      </c>
      <c r="D2755" s="247">
        <f>'Resultaat 10'!K268</f>
        <v>0</v>
      </c>
      <c r="E2755" s="248">
        <f>'Resultaat 10'!L268</f>
        <v>0</v>
      </c>
      <c r="F2755" s="138" t="s">
        <v>266</v>
      </c>
      <c r="G2755" s="247">
        <f ca="1">VLOOKUP(C2755,Financiering!$AO$7:$AS$57,5,0)*E2755</f>
        <v>0</v>
      </c>
      <c r="H2755" s="249" t="str">
        <f t="shared" si="43"/>
        <v/>
      </c>
      <c r="I2755" s="136" t="str">
        <f>'Resultaat 10'!$B$2</f>
        <v>Resultaat 10</v>
      </c>
      <c r="J2755" s="138" t="str">
        <f>Deelnemersoverzicht!$C$6</f>
        <v>[wordt door RVO ingevuld]</v>
      </c>
      <c r="K2755" s="259">
        <f>Deelnemersoverzicht!$C$9</f>
        <v>0</v>
      </c>
    </row>
    <row r="2756" spans="1:11" x14ac:dyDescent="0.2">
      <c r="A2756" s="258">
        <f>'Resultaat 10'!B269</f>
        <v>0</v>
      </c>
      <c r="B2756" s="138" t="str">
        <f>IFERROR(VLOOKUP(C2756,Deelnemersoverzicht!$C$16:$G$66,6,0),"")</f>
        <v/>
      </c>
      <c r="C2756" s="138">
        <f>'Resultaat 10'!C269</f>
        <v>0</v>
      </c>
      <c r="D2756" s="247">
        <f>'Resultaat 10'!K269</f>
        <v>0</v>
      </c>
      <c r="E2756" s="248">
        <f>'Resultaat 10'!L269</f>
        <v>0</v>
      </c>
      <c r="F2756" s="138" t="s">
        <v>266</v>
      </c>
      <c r="G2756" s="247">
        <f ca="1">VLOOKUP(C2756,Financiering!$AO$7:$AS$57,5,0)*E2756</f>
        <v>0</v>
      </c>
      <c r="H2756" s="249" t="str">
        <f t="shared" si="43"/>
        <v/>
      </c>
      <c r="I2756" s="136" t="str">
        <f>'Resultaat 10'!$B$2</f>
        <v>Resultaat 10</v>
      </c>
      <c r="J2756" s="138" t="str">
        <f>Deelnemersoverzicht!$C$6</f>
        <v>[wordt door RVO ingevuld]</v>
      </c>
      <c r="K2756" s="259">
        <f>Deelnemersoverzicht!$C$9</f>
        <v>0</v>
      </c>
    </row>
    <row r="2757" spans="1:11" x14ac:dyDescent="0.2">
      <c r="A2757" s="258">
        <f>'Resultaat 10'!B270</f>
        <v>0</v>
      </c>
      <c r="B2757" s="138" t="str">
        <f>IFERROR(VLOOKUP(C2757,Deelnemersoverzicht!$C$16:$G$66,6,0),"")</f>
        <v/>
      </c>
      <c r="C2757" s="138">
        <f>'Resultaat 10'!C270</f>
        <v>0</v>
      </c>
      <c r="D2757" s="247">
        <f>'Resultaat 10'!K270</f>
        <v>0</v>
      </c>
      <c r="E2757" s="248">
        <f>'Resultaat 10'!L270</f>
        <v>0</v>
      </c>
      <c r="F2757" s="138" t="s">
        <v>266</v>
      </c>
      <c r="G2757" s="247">
        <f ca="1">VLOOKUP(C2757,Financiering!$AO$7:$AS$57,5,0)*E2757</f>
        <v>0</v>
      </c>
      <c r="H2757" s="249" t="str">
        <f t="shared" si="43"/>
        <v/>
      </c>
      <c r="I2757" s="136" t="str">
        <f>'Resultaat 10'!$B$2</f>
        <v>Resultaat 10</v>
      </c>
      <c r="J2757" s="138" t="str">
        <f>Deelnemersoverzicht!$C$6</f>
        <v>[wordt door RVO ingevuld]</v>
      </c>
      <c r="K2757" s="259">
        <f>Deelnemersoverzicht!$C$9</f>
        <v>0</v>
      </c>
    </row>
    <row r="2758" spans="1:11" x14ac:dyDescent="0.2">
      <c r="A2758" s="258">
        <f>'Resultaat 10'!B271</f>
        <v>0</v>
      </c>
      <c r="B2758" s="138" t="str">
        <f>IFERROR(VLOOKUP(C2758,Deelnemersoverzicht!$C$16:$G$66,6,0),"")</f>
        <v/>
      </c>
      <c r="C2758" s="138">
        <f>'Resultaat 10'!C271</f>
        <v>0</v>
      </c>
      <c r="D2758" s="247">
        <f>'Resultaat 10'!K271</f>
        <v>0</v>
      </c>
      <c r="E2758" s="248">
        <f>'Resultaat 10'!L271</f>
        <v>0</v>
      </c>
      <c r="F2758" s="138" t="s">
        <v>266</v>
      </c>
      <c r="G2758" s="247">
        <f ca="1">VLOOKUP(C2758,Financiering!$AO$7:$AS$57,5,0)*E2758</f>
        <v>0</v>
      </c>
      <c r="H2758" s="249" t="str">
        <f t="shared" si="43"/>
        <v/>
      </c>
      <c r="I2758" s="136" t="str">
        <f>'Resultaat 10'!$B$2</f>
        <v>Resultaat 10</v>
      </c>
      <c r="J2758" s="138" t="str">
        <f>Deelnemersoverzicht!$C$6</f>
        <v>[wordt door RVO ingevuld]</v>
      </c>
      <c r="K2758" s="259">
        <f>Deelnemersoverzicht!$C$9</f>
        <v>0</v>
      </c>
    </row>
    <row r="2759" spans="1:11" x14ac:dyDescent="0.2">
      <c r="A2759" s="258">
        <f>'Resultaat 10'!B272</f>
        <v>0</v>
      </c>
      <c r="B2759" s="138" t="str">
        <f>IFERROR(VLOOKUP(C2759,Deelnemersoverzicht!$C$16:$G$66,6,0),"")</f>
        <v/>
      </c>
      <c r="C2759" s="138">
        <f>'Resultaat 10'!C272</f>
        <v>0</v>
      </c>
      <c r="D2759" s="247">
        <f>'Resultaat 10'!K272</f>
        <v>0</v>
      </c>
      <c r="E2759" s="248">
        <f>'Resultaat 10'!L272</f>
        <v>0</v>
      </c>
      <c r="F2759" s="138" t="s">
        <v>266</v>
      </c>
      <c r="G2759" s="247">
        <f ca="1">VLOOKUP(C2759,Financiering!$AO$7:$AS$57,5,0)*E2759</f>
        <v>0</v>
      </c>
      <c r="H2759" s="249" t="str">
        <f t="shared" si="43"/>
        <v/>
      </c>
      <c r="I2759" s="136" t="str">
        <f>'Resultaat 10'!$B$2</f>
        <v>Resultaat 10</v>
      </c>
      <c r="J2759" s="138" t="str">
        <f>Deelnemersoverzicht!$C$6</f>
        <v>[wordt door RVO ingevuld]</v>
      </c>
      <c r="K2759" s="259">
        <f>Deelnemersoverzicht!$C$9</f>
        <v>0</v>
      </c>
    </row>
    <row r="2760" spans="1:11" x14ac:dyDescent="0.2">
      <c r="A2760" s="258">
        <f>'Resultaat 10'!B273</f>
        <v>0</v>
      </c>
      <c r="B2760" s="138" t="str">
        <f>IFERROR(VLOOKUP(C2760,Deelnemersoverzicht!$C$16:$G$66,6,0),"")</f>
        <v/>
      </c>
      <c r="C2760" s="138">
        <f>'Resultaat 10'!C273</f>
        <v>0</v>
      </c>
      <c r="D2760" s="247">
        <f>'Resultaat 10'!K273</f>
        <v>0</v>
      </c>
      <c r="E2760" s="248">
        <f>'Resultaat 10'!L273</f>
        <v>0</v>
      </c>
      <c r="F2760" s="138" t="s">
        <v>266</v>
      </c>
      <c r="G2760" s="247">
        <f ca="1">VLOOKUP(C2760,Financiering!$AO$7:$AS$57,5,0)*E2760</f>
        <v>0</v>
      </c>
      <c r="H2760" s="249" t="str">
        <f t="shared" si="43"/>
        <v/>
      </c>
      <c r="I2760" s="136" t="str">
        <f>'Resultaat 10'!$B$2</f>
        <v>Resultaat 10</v>
      </c>
      <c r="J2760" s="138" t="str">
        <f>Deelnemersoverzicht!$C$6</f>
        <v>[wordt door RVO ingevuld]</v>
      </c>
      <c r="K2760" s="259">
        <f>Deelnemersoverzicht!$C$9</f>
        <v>0</v>
      </c>
    </row>
    <row r="2761" spans="1:11" x14ac:dyDescent="0.2">
      <c r="A2761" s="258">
        <f>'Resultaat 10'!B274</f>
        <v>0</v>
      </c>
      <c r="B2761" s="138" t="str">
        <f>IFERROR(VLOOKUP(C2761,Deelnemersoverzicht!$C$16:$G$66,6,0),"")</f>
        <v/>
      </c>
      <c r="C2761" s="138">
        <f>'Resultaat 10'!C274</f>
        <v>0</v>
      </c>
      <c r="D2761" s="247">
        <f>'Resultaat 10'!K274</f>
        <v>0</v>
      </c>
      <c r="E2761" s="248">
        <f>'Resultaat 10'!L274</f>
        <v>0</v>
      </c>
      <c r="F2761" s="138" t="s">
        <v>266</v>
      </c>
      <c r="G2761" s="247">
        <f ca="1">VLOOKUP(C2761,Financiering!$AO$7:$AS$57,5,0)*E2761</f>
        <v>0</v>
      </c>
      <c r="H2761" s="249" t="str">
        <f t="shared" si="43"/>
        <v/>
      </c>
      <c r="I2761" s="136" t="str">
        <f>'Resultaat 10'!$B$2</f>
        <v>Resultaat 10</v>
      </c>
      <c r="J2761" s="138" t="str">
        <f>Deelnemersoverzicht!$C$6</f>
        <v>[wordt door RVO ingevuld]</v>
      </c>
      <c r="K2761" s="259">
        <f>Deelnemersoverzicht!$C$9</f>
        <v>0</v>
      </c>
    </row>
    <row r="2762" spans="1:11" x14ac:dyDescent="0.2">
      <c r="A2762" s="258">
        <f>'Resultaat 10'!B275</f>
        <v>0</v>
      </c>
      <c r="B2762" s="138" t="str">
        <f>IFERROR(VLOOKUP(C2762,Deelnemersoverzicht!$C$16:$G$66,6,0),"")</f>
        <v/>
      </c>
      <c r="C2762" s="138">
        <f>'Resultaat 10'!C275</f>
        <v>0</v>
      </c>
      <c r="D2762" s="247">
        <f>'Resultaat 10'!K275</f>
        <v>0</v>
      </c>
      <c r="E2762" s="248">
        <f>'Resultaat 10'!L275</f>
        <v>0</v>
      </c>
      <c r="F2762" s="138" t="s">
        <v>266</v>
      </c>
      <c r="G2762" s="247">
        <f ca="1">VLOOKUP(C2762,Financiering!$AO$7:$AS$57,5,0)*E2762</f>
        <v>0</v>
      </c>
      <c r="H2762" s="249" t="str">
        <f t="shared" si="43"/>
        <v/>
      </c>
      <c r="I2762" s="136" t="str">
        <f>'Resultaat 10'!$B$2</f>
        <v>Resultaat 10</v>
      </c>
      <c r="J2762" s="138" t="str">
        <f>Deelnemersoverzicht!$C$6</f>
        <v>[wordt door RVO ingevuld]</v>
      </c>
      <c r="K2762" s="259">
        <f>Deelnemersoverzicht!$C$9</f>
        <v>0</v>
      </c>
    </row>
    <row r="2763" spans="1:11" x14ac:dyDescent="0.2">
      <c r="A2763" s="258">
        <f>'Resultaat 10'!B276</f>
        <v>0</v>
      </c>
      <c r="B2763" s="138" t="str">
        <f>IFERROR(VLOOKUP(C2763,Deelnemersoverzicht!$C$16:$G$66,6,0),"")</f>
        <v/>
      </c>
      <c r="C2763" s="138">
        <f>'Resultaat 10'!C276</f>
        <v>0</v>
      </c>
      <c r="D2763" s="247">
        <f>'Resultaat 10'!K276</f>
        <v>0</v>
      </c>
      <c r="E2763" s="248">
        <f>'Resultaat 10'!L276</f>
        <v>0</v>
      </c>
      <c r="F2763" s="138" t="s">
        <v>266</v>
      </c>
      <c r="G2763" s="247">
        <f ca="1">VLOOKUP(C2763,Financiering!$AO$7:$AS$57,5,0)*E2763</f>
        <v>0</v>
      </c>
      <c r="H2763" s="249" t="str">
        <f t="shared" si="43"/>
        <v/>
      </c>
      <c r="I2763" s="136" t="str">
        <f>'Resultaat 10'!$B$2</f>
        <v>Resultaat 10</v>
      </c>
      <c r="J2763" s="138" t="str">
        <f>Deelnemersoverzicht!$C$6</f>
        <v>[wordt door RVO ingevuld]</v>
      </c>
      <c r="K2763" s="259">
        <f>Deelnemersoverzicht!$C$9</f>
        <v>0</v>
      </c>
    </row>
    <row r="2764" spans="1:11" x14ac:dyDescent="0.2">
      <c r="A2764" s="258">
        <f>'Resultaat 10'!B277</f>
        <v>0</v>
      </c>
      <c r="B2764" s="138" t="str">
        <f>IFERROR(VLOOKUP(C2764,Deelnemersoverzicht!$C$16:$G$66,6,0),"")</f>
        <v/>
      </c>
      <c r="C2764" s="138">
        <f>'Resultaat 10'!C277</f>
        <v>0</v>
      </c>
      <c r="D2764" s="247">
        <f>'Resultaat 10'!K277</f>
        <v>0</v>
      </c>
      <c r="E2764" s="248">
        <f>'Resultaat 10'!L277</f>
        <v>0</v>
      </c>
      <c r="F2764" s="138" t="s">
        <v>266</v>
      </c>
      <c r="G2764" s="247">
        <f ca="1">VLOOKUP(C2764,Financiering!$AO$7:$AS$57,5,0)*E2764</f>
        <v>0</v>
      </c>
      <c r="H2764" s="249" t="str">
        <f t="shared" si="43"/>
        <v/>
      </c>
      <c r="I2764" s="136" t="str">
        <f>'Resultaat 10'!$B$2</f>
        <v>Resultaat 10</v>
      </c>
      <c r="J2764" s="138" t="str">
        <f>Deelnemersoverzicht!$C$6</f>
        <v>[wordt door RVO ingevuld]</v>
      </c>
      <c r="K2764" s="259">
        <f>Deelnemersoverzicht!$C$9</f>
        <v>0</v>
      </c>
    </row>
    <row r="2765" spans="1:11" x14ac:dyDescent="0.2">
      <c r="A2765" s="258">
        <f>'Resultaat 10'!B278</f>
        <v>0</v>
      </c>
      <c r="B2765" s="138" t="str">
        <f>IFERROR(VLOOKUP(C2765,Deelnemersoverzicht!$C$16:$G$66,6,0),"")</f>
        <v/>
      </c>
      <c r="C2765" s="138">
        <f>'Resultaat 10'!C278</f>
        <v>0</v>
      </c>
      <c r="D2765" s="247">
        <f>'Resultaat 10'!K278</f>
        <v>0</v>
      </c>
      <c r="E2765" s="248">
        <f>'Resultaat 10'!L278</f>
        <v>0</v>
      </c>
      <c r="F2765" s="138" t="s">
        <v>266</v>
      </c>
      <c r="G2765" s="247">
        <f ca="1">VLOOKUP(C2765,Financiering!$AO$7:$AS$57,5,0)*E2765</f>
        <v>0</v>
      </c>
      <c r="H2765" s="249" t="str">
        <f t="shared" si="43"/>
        <v/>
      </c>
      <c r="I2765" s="136" t="str">
        <f>'Resultaat 10'!$B$2</f>
        <v>Resultaat 10</v>
      </c>
      <c r="J2765" s="138" t="str">
        <f>Deelnemersoverzicht!$C$6</f>
        <v>[wordt door RVO ingevuld]</v>
      </c>
      <c r="K2765" s="259">
        <f>Deelnemersoverzicht!$C$9</f>
        <v>0</v>
      </c>
    </row>
    <row r="2766" spans="1:11" x14ac:dyDescent="0.2">
      <c r="A2766" s="258">
        <f>'Resultaat 10'!B279</f>
        <v>0</v>
      </c>
      <c r="B2766" s="138" t="str">
        <f>IFERROR(VLOOKUP(C2766,Deelnemersoverzicht!$C$16:$G$66,6,0),"")</f>
        <v/>
      </c>
      <c r="C2766" s="138">
        <f>'Resultaat 10'!C279</f>
        <v>0</v>
      </c>
      <c r="D2766" s="247">
        <f>'Resultaat 10'!K279</f>
        <v>0</v>
      </c>
      <c r="E2766" s="248">
        <f>'Resultaat 10'!L279</f>
        <v>0</v>
      </c>
      <c r="F2766" s="138" t="s">
        <v>266</v>
      </c>
      <c r="G2766" s="247">
        <f ca="1">VLOOKUP(C2766,Financiering!$AO$7:$AS$57,5,0)*E2766</f>
        <v>0</v>
      </c>
      <c r="H2766" s="249" t="str">
        <f t="shared" si="43"/>
        <v/>
      </c>
      <c r="I2766" s="136" t="str">
        <f>'Resultaat 10'!$B$2</f>
        <v>Resultaat 10</v>
      </c>
      <c r="J2766" s="138" t="str">
        <f>Deelnemersoverzicht!$C$6</f>
        <v>[wordt door RVO ingevuld]</v>
      </c>
      <c r="K2766" s="259">
        <f>Deelnemersoverzicht!$C$9</f>
        <v>0</v>
      </c>
    </row>
    <row r="2767" spans="1:11" x14ac:dyDescent="0.2">
      <c r="A2767" s="258">
        <f>'Resultaat 10'!B280</f>
        <v>0</v>
      </c>
      <c r="B2767" s="138" t="str">
        <f>IFERROR(VLOOKUP(C2767,Deelnemersoverzicht!$C$16:$G$66,6,0),"")</f>
        <v/>
      </c>
      <c r="C2767" s="138">
        <f>'Resultaat 10'!C280</f>
        <v>0</v>
      </c>
      <c r="D2767" s="247">
        <f>'Resultaat 10'!K280</f>
        <v>0</v>
      </c>
      <c r="E2767" s="248">
        <f>'Resultaat 10'!L280</f>
        <v>0</v>
      </c>
      <c r="F2767" s="138" t="s">
        <v>266</v>
      </c>
      <c r="G2767" s="247">
        <f ca="1">VLOOKUP(C2767,Financiering!$AO$7:$AS$57,5,0)*E2767</f>
        <v>0</v>
      </c>
      <c r="H2767" s="249" t="str">
        <f t="shared" si="43"/>
        <v/>
      </c>
      <c r="I2767" s="136" t="str">
        <f>'Resultaat 10'!$B$2</f>
        <v>Resultaat 10</v>
      </c>
      <c r="J2767" s="138" t="str">
        <f>Deelnemersoverzicht!$C$6</f>
        <v>[wordt door RVO ingevuld]</v>
      </c>
      <c r="K2767" s="259">
        <f>Deelnemersoverzicht!$C$9</f>
        <v>0</v>
      </c>
    </row>
    <row r="2768" spans="1:11" x14ac:dyDescent="0.2">
      <c r="A2768" s="258">
        <f>'Resultaat 10'!B281</f>
        <v>0</v>
      </c>
      <c r="B2768" s="138" t="str">
        <f>IFERROR(VLOOKUP(C2768,Deelnemersoverzicht!$C$16:$G$66,6,0),"")</f>
        <v/>
      </c>
      <c r="C2768" s="138">
        <f>'Resultaat 10'!C281</f>
        <v>0</v>
      </c>
      <c r="D2768" s="247">
        <f>'Resultaat 10'!K281</f>
        <v>0</v>
      </c>
      <c r="E2768" s="248">
        <f>'Resultaat 10'!L281</f>
        <v>0</v>
      </c>
      <c r="F2768" s="138" t="s">
        <v>266</v>
      </c>
      <c r="G2768" s="247">
        <f ca="1">VLOOKUP(C2768,Financiering!$AO$7:$AS$57,5,0)*E2768</f>
        <v>0</v>
      </c>
      <c r="H2768" s="249" t="str">
        <f t="shared" si="43"/>
        <v/>
      </c>
      <c r="I2768" s="136" t="str">
        <f>'Resultaat 10'!$B$2</f>
        <v>Resultaat 10</v>
      </c>
      <c r="J2768" s="138" t="str">
        <f>Deelnemersoverzicht!$C$6</f>
        <v>[wordt door RVO ingevuld]</v>
      </c>
      <c r="K2768" s="259">
        <f>Deelnemersoverzicht!$C$9</f>
        <v>0</v>
      </c>
    </row>
    <row r="2769" spans="1:11" x14ac:dyDescent="0.2">
      <c r="A2769" s="258">
        <f>'Resultaat 10'!B282</f>
        <v>0</v>
      </c>
      <c r="B2769" s="138" t="str">
        <f>IFERROR(VLOOKUP(C2769,Deelnemersoverzicht!$C$16:$G$66,6,0),"")</f>
        <v/>
      </c>
      <c r="C2769" s="138">
        <f>'Resultaat 10'!C282</f>
        <v>0</v>
      </c>
      <c r="D2769" s="247">
        <f>'Resultaat 10'!K282</f>
        <v>0</v>
      </c>
      <c r="E2769" s="248">
        <f>'Resultaat 10'!L282</f>
        <v>0</v>
      </c>
      <c r="F2769" s="138" t="s">
        <v>266</v>
      </c>
      <c r="G2769" s="247">
        <f ca="1">VLOOKUP(C2769,Financiering!$AO$7:$AS$57,5,0)*E2769</f>
        <v>0</v>
      </c>
      <c r="H2769" s="249" t="str">
        <f t="shared" si="43"/>
        <v/>
      </c>
      <c r="I2769" s="136" t="str">
        <f>'Resultaat 10'!$B$2</f>
        <v>Resultaat 10</v>
      </c>
      <c r="J2769" s="138" t="str">
        <f>Deelnemersoverzicht!$C$6</f>
        <v>[wordt door RVO ingevuld]</v>
      </c>
      <c r="K2769" s="259">
        <f>Deelnemersoverzicht!$C$9</f>
        <v>0</v>
      </c>
    </row>
    <row r="2770" spans="1:11" x14ac:dyDescent="0.2">
      <c r="A2770" s="258">
        <f>'Resultaat 10'!B283</f>
        <v>0</v>
      </c>
      <c r="B2770" s="138" t="str">
        <f>IFERROR(VLOOKUP(C2770,Deelnemersoverzicht!$C$16:$G$66,6,0),"")</f>
        <v/>
      </c>
      <c r="C2770" s="138">
        <f>'Resultaat 10'!C283</f>
        <v>0</v>
      </c>
      <c r="D2770" s="247">
        <f>'Resultaat 10'!K283</f>
        <v>0</v>
      </c>
      <c r="E2770" s="248">
        <f>'Resultaat 10'!L283</f>
        <v>0</v>
      </c>
      <c r="F2770" s="138" t="s">
        <v>266</v>
      </c>
      <c r="G2770" s="247">
        <f ca="1">VLOOKUP(C2770,Financiering!$AO$7:$AS$57,5,0)*E2770</f>
        <v>0</v>
      </c>
      <c r="H2770" s="249" t="str">
        <f t="shared" si="43"/>
        <v/>
      </c>
      <c r="I2770" s="136" t="str">
        <f>'Resultaat 10'!$B$2</f>
        <v>Resultaat 10</v>
      </c>
      <c r="J2770" s="138" t="str">
        <f>Deelnemersoverzicht!$C$6</f>
        <v>[wordt door RVO ingevuld]</v>
      </c>
      <c r="K2770" s="259">
        <f>Deelnemersoverzicht!$C$9</f>
        <v>0</v>
      </c>
    </row>
    <row r="2771" spans="1:11" x14ac:dyDescent="0.2">
      <c r="A2771" s="258">
        <f>'Resultaat 10'!B284</f>
        <v>0</v>
      </c>
      <c r="B2771" s="138" t="str">
        <f>IFERROR(VLOOKUP(C2771,Deelnemersoverzicht!$C$16:$G$66,6,0),"")</f>
        <v/>
      </c>
      <c r="C2771" s="138">
        <f>'Resultaat 10'!C284</f>
        <v>0</v>
      </c>
      <c r="D2771" s="247">
        <f>'Resultaat 10'!K284</f>
        <v>0</v>
      </c>
      <c r="E2771" s="248">
        <f>'Resultaat 10'!L284</f>
        <v>0</v>
      </c>
      <c r="F2771" s="138" t="s">
        <v>266</v>
      </c>
      <c r="G2771" s="247">
        <f ca="1">VLOOKUP(C2771,Financiering!$AO$7:$AS$57,5,0)*E2771</f>
        <v>0</v>
      </c>
      <c r="H2771" s="249" t="str">
        <f t="shared" si="43"/>
        <v/>
      </c>
      <c r="I2771" s="136" t="str">
        <f>'Resultaat 10'!$B$2</f>
        <v>Resultaat 10</v>
      </c>
      <c r="J2771" s="138" t="str">
        <f>Deelnemersoverzicht!$C$6</f>
        <v>[wordt door RVO ingevuld]</v>
      </c>
      <c r="K2771" s="259">
        <f>Deelnemersoverzicht!$C$9</f>
        <v>0</v>
      </c>
    </row>
    <row r="2772" spans="1:11" x14ac:dyDescent="0.2">
      <c r="A2772" s="258">
        <f>'Resultaat 10'!B285</f>
        <v>0</v>
      </c>
      <c r="B2772" s="138" t="str">
        <f>IFERROR(VLOOKUP(C2772,Deelnemersoverzicht!$C$16:$G$66,6,0),"")</f>
        <v/>
      </c>
      <c r="C2772" s="138">
        <f>'Resultaat 10'!C285</f>
        <v>0</v>
      </c>
      <c r="D2772" s="247">
        <f>'Resultaat 10'!K285</f>
        <v>0</v>
      </c>
      <c r="E2772" s="248">
        <f>'Resultaat 10'!L285</f>
        <v>0</v>
      </c>
      <c r="F2772" s="138" t="s">
        <v>266</v>
      </c>
      <c r="G2772" s="247">
        <f ca="1">VLOOKUP(C2772,Financiering!$AO$7:$AS$57,5,0)*E2772</f>
        <v>0</v>
      </c>
      <c r="H2772" s="249" t="str">
        <f t="shared" si="43"/>
        <v/>
      </c>
      <c r="I2772" s="136" t="str">
        <f>'Resultaat 10'!$B$2</f>
        <v>Resultaat 10</v>
      </c>
      <c r="J2772" s="138" t="str">
        <f>Deelnemersoverzicht!$C$6</f>
        <v>[wordt door RVO ingevuld]</v>
      </c>
      <c r="K2772" s="259">
        <f>Deelnemersoverzicht!$C$9</f>
        <v>0</v>
      </c>
    </row>
    <row r="2773" spans="1:11" x14ac:dyDescent="0.2">
      <c r="A2773" s="258">
        <f>'Resultaat 10'!B286</f>
        <v>0</v>
      </c>
      <c r="B2773" s="138" t="str">
        <f>IFERROR(VLOOKUP(C2773,Deelnemersoverzicht!$C$16:$G$66,6,0),"")</f>
        <v/>
      </c>
      <c r="C2773" s="138">
        <f>'Resultaat 10'!C286</f>
        <v>0</v>
      </c>
      <c r="D2773" s="247">
        <f>'Resultaat 10'!K286</f>
        <v>0</v>
      </c>
      <c r="E2773" s="248">
        <f>'Resultaat 10'!L286</f>
        <v>0</v>
      </c>
      <c r="F2773" s="138" t="s">
        <v>266</v>
      </c>
      <c r="G2773" s="247">
        <f ca="1">VLOOKUP(C2773,Financiering!$AO$7:$AS$57,5,0)*E2773</f>
        <v>0</v>
      </c>
      <c r="H2773" s="249" t="str">
        <f t="shared" si="43"/>
        <v/>
      </c>
      <c r="I2773" s="136" t="str">
        <f>'Resultaat 10'!$B$2</f>
        <v>Resultaat 10</v>
      </c>
      <c r="J2773" s="138" t="str">
        <f>Deelnemersoverzicht!$C$6</f>
        <v>[wordt door RVO ingevuld]</v>
      </c>
      <c r="K2773" s="259">
        <f>Deelnemersoverzicht!$C$9</f>
        <v>0</v>
      </c>
    </row>
    <row r="2774" spans="1:11" x14ac:dyDescent="0.2">
      <c r="A2774" s="258">
        <f>'Resultaat 10'!B287</f>
        <v>0</v>
      </c>
      <c r="B2774" s="138" t="str">
        <f>IFERROR(VLOOKUP(C2774,Deelnemersoverzicht!$C$16:$G$66,6,0),"")</f>
        <v/>
      </c>
      <c r="C2774" s="138">
        <f>'Resultaat 10'!C287</f>
        <v>0</v>
      </c>
      <c r="D2774" s="247">
        <f>'Resultaat 10'!K287</f>
        <v>0</v>
      </c>
      <c r="E2774" s="248">
        <f>'Resultaat 10'!L287</f>
        <v>0</v>
      </c>
      <c r="F2774" s="138" t="s">
        <v>266</v>
      </c>
      <c r="G2774" s="247">
        <f ca="1">VLOOKUP(C2774,Financiering!$AO$7:$AS$57,5,0)*E2774</f>
        <v>0</v>
      </c>
      <c r="H2774" s="249" t="str">
        <f t="shared" si="43"/>
        <v/>
      </c>
      <c r="I2774" s="136" t="str">
        <f>'Resultaat 10'!$B$2</f>
        <v>Resultaat 10</v>
      </c>
      <c r="J2774" s="138" t="str">
        <f>Deelnemersoverzicht!$C$6</f>
        <v>[wordt door RVO ingevuld]</v>
      </c>
      <c r="K2774" s="259">
        <f>Deelnemersoverzicht!$C$9</f>
        <v>0</v>
      </c>
    </row>
    <row r="2775" spans="1:11" x14ac:dyDescent="0.2">
      <c r="A2775" s="258">
        <f>'Resultaat 10'!B288</f>
        <v>0</v>
      </c>
      <c r="B2775" s="138" t="str">
        <f>IFERROR(VLOOKUP(C2775,Deelnemersoverzicht!$C$16:$G$66,6,0),"")</f>
        <v/>
      </c>
      <c r="C2775" s="138">
        <f>'Resultaat 10'!C288</f>
        <v>0</v>
      </c>
      <c r="D2775" s="247">
        <f>'Resultaat 10'!K288</f>
        <v>0</v>
      </c>
      <c r="E2775" s="248">
        <f>'Resultaat 10'!L288</f>
        <v>0</v>
      </c>
      <c r="F2775" s="138" t="s">
        <v>266</v>
      </c>
      <c r="G2775" s="247">
        <f ca="1">VLOOKUP(C2775,Financiering!$AO$7:$AS$57,5,0)*E2775</f>
        <v>0</v>
      </c>
      <c r="H2775" s="249" t="str">
        <f t="shared" si="43"/>
        <v/>
      </c>
      <c r="I2775" s="136" t="str">
        <f>'Resultaat 10'!$B$2</f>
        <v>Resultaat 10</v>
      </c>
      <c r="J2775" s="138" t="str">
        <f>Deelnemersoverzicht!$C$6</f>
        <v>[wordt door RVO ingevuld]</v>
      </c>
      <c r="K2775" s="259">
        <f>Deelnemersoverzicht!$C$9</f>
        <v>0</v>
      </c>
    </row>
    <row r="2776" spans="1:11" x14ac:dyDescent="0.2">
      <c r="A2776" s="258">
        <f>'Resultaat 10'!B289</f>
        <v>0</v>
      </c>
      <c r="B2776" s="138" t="str">
        <f>IFERROR(VLOOKUP(C2776,Deelnemersoverzicht!$C$16:$G$66,6,0),"")</f>
        <v/>
      </c>
      <c r="C2776" s="138">
        <f>'Resultaat 10'!C289</f>
        <v>0</v>
      </c>
      <c r="D2776" s="247">
        <f>'Resultaat 10'!K289</f>
        <v>0</v>
      </c>
      <c r="E2776" s="248">
        <f>'Resultaat 10'!L289</f>
        <v>0</v>
      </c>
      <c r="F2776" s="138" t="s">
        <v>266</v>
      </c>
      <c r="G2776" s="247">
        <f ca="1">VLOOKUP(C2776,Financiering!$AO$7:$AS$57,5,0)*E2776</f>
        <v>0</v>
      </c>
      <c r="H2776" s="249" t="str">
        <f t="shared" si="43"/>
        <v/>
      </c>
      <c r="I2776" s="136" t="str">
        <f>'Resultaat 10'!$B$2</f>
        <v>Resultaat 10</v>
      </c>
      <c r="J2776" s="138" t="str">
        <f>Deelnemersoverzicht!$C$6</f>
        <v>[wordt door RVO ingevuld]</v>
      </c>
      <c r="K2776" s="259">
        <f>Deelnemersoverzicht!$C$9</f>
        <v>0</v>
      </c>
    </row>
    <row r="2777" spans="1:11" x14ac:dyDescent="0.2">
      <c r="A2777" s="258">
        <f>'Resultaat 10'!B290</f>
        <v>0</v>
      </c>
      <c r="B2777" s="138" t="str">
        <f>IFERROR(VLOOKUP(C2777,Deelnemersoverzicht!$C$16:$G$66,6,0),"")</f>
        <v/>
      </c>
      <c r="C2777" s="138">
        <f>'Resultaat 10'!C290</f>
        <v>0</v>
      </c>
      <c r="D2777" s="247">
        <f>'Resultaat 10'!K290</f>
        <v>0</v>
      </c>
      <c r="E2777" s="248">
        <f>'Resultaat 10'!L290</f>
        <v>0</v>
      </c>
      <c r="F2777" s="138" t="s">
        <v>266</v>
      </c>
      <c r="G2777" s="247">
        <f ca="1">VLOOKUP(C2777,Financiering!$AO$7:$AS$57,5,0)*E2777</f>
        <v>0</v>
      </c>
      <c r="H2777" s="249" t="str">
        <f t="shared" si="43"/>
        <v/>
      </c>
      <c r="I2777" s="136" t="str">
        <f>'Resultaat 10'!$B$2</f>
        <v>Resultaat 10</v>
      </c>
      <c r="J2777" s="138" t="str">
        <f>Deelnemersoverzicht!$C$6</f>
        <v>[wordt door RVO ingevuld]</v>
      </c>
      <c r="K2777" s="259">
        <f>Deelnemersoverzicht!$C$9</f>
        <v>0</v>
      </c>
    </row>
    <row r="2778" spans="1:11" x14ac:dyDescent="0.2">
      <c r="A2778" s="258">
        <f>'Resultaat 10'!B291</f>
        <v>0</v>
      </c>
      <c r="B2778" s="138" t="str">
        <f>IFERROR(VLOOKUP(C2778,Deelnemersoverzicht!$C$16:$G$66,6,0),"")</f>
        <v/>
      </c>
      <c r="C2778" s="138">
        <f>'Resultaat 10'!C291</f>
        <v>0</v>
      </c>
      <c r="D2778" s="247">
        <f>'Resultaat 10'!K291</f>
        <v>0</v>
      </c>
      <c r="E2778" s="248">
        <f>'Resultaat 10'!L291</f>
        <v>0</v>
      </c>
      <c r="F2778" s="138" t="s">
        <v>266</v>
      </c>
      <c r="G2778" s="247">
        <f ca="1">VLOOKUP(C2778,Financiering!$AO$7:$AS$57,5,0)*E2778</f>
        <v>0</v>
      </c>
      <c r="H2778" s="249" t="str">
        <f t="shared" si="43"/>
        <v/>
      </c>
      <c r="I2778" s="136" t="str">
        <f>'Resultaat 10'!$B$2</f>
        <v>Resultaat 10</v>
      </c>
      <c r="J2778" s="138" t="str">
        <f>Deelnemersoverzicht!$C$6</f>
        <v>[wordt door RVO ingevuld]</v>
      </c>
      <c r="K2778" s="259">
        <f>Deelnemersoverzicht!$C$9</f>
        <v>0</v>
      </c>
    </row>
    <row r="2779" spans="1:11" x14ac:dyDescent="0.2">
      <c r="A2779" s="258">
        <f>'Resultaat 10'!B292</f>
        <v>0</v>
      </c>
      <c r="B2779" s="138" t="str">
        <f>IFERROR(VLOOKUP(C2779,Deelnemersoverzicht!$C$16:$G$66,6,0),"")</f>
        <v/>
      </c>
      <c r="C2779" s="138">
        <f>'Resultaat 10'!C292</f>
        <v>0</v>
      </c>
      <c r="D2779" s="247">
        <f>'Resultaat 10'!K292</f>
        <v>0</v>
      </c>
      <c r="E2779" s="248">
        <f>'Resultaat 10'!L292</f>
        <v>0</v>
      </c>
      <c r="F2779" s="138" t="s">
        <v>266</v>
      </c>
      <c r="G2779" s="247">
        <f ca="1">VLOOKUP(C2779,Financiering!$AO$7:$AS$57,5,0)*E2779</f>
        <v>0</v>
      </c>
      <c r="H2779" s="249" t="str">
        <f t="shared" si="43"/>
        <v/>
      </c>
      <c r="I2779" s="136" t="str">
        <f>'Resultaat 10'!$B$2</f>
        <v>Resultaat 10</v>
      </c>
      <c r="J2779" s="138" t="str">
        <f>Deelnemersoverzicht!$C$6</f>
        <v>[wordt door RVO ingevuld]</v>
      </c>
      <c r="K2779" s="259">
        <f>Deelnemersoverzicht!$C$9</f>
        <v>0</v>
      </c>
    </row>
    <row r="2780" spans="1:11" x14ac:dyDescent="0.2">
      <c r="A2780" s="258">
        <f>'Resultaat 10'!B293</f>
        <v>0</v>
      </c>
      <c r="B2780" s="138" t="str">
        <f>IFERROR(VLOOKUP(C2780,Deelnemersoverzicht!$C$16:$G$66,6,0),"")</f>
        <v/>
      </c>
      <c r="C2780" s="138">
        <f>'Resultaat 10'!C293</f>
        <v>0</v>
      </c>
      <c r="D2780" s="247">
        <f>'Resultaat 10'!K293</f>
        <v>0</v>
      </c>
      <c r="E2780" s="248">
        <f>'Resultaat 10'!L293</f>
        <v>0</v>
      </c>
      <c r="F2780" s="138" t="s">
        <v>266</v>
      </c>
      <c r="G2780" s="247">
        <f ca="1">VLOOKUP(C2780,Financiering!$AO$7:$AS$57,5,0)*E2780</f>
        <v>0</v>
      </c>
      <c r="H2780" s="249" t="str">
        <f t="shared" si="43"/>
        <v/>
      </c>
      <c r="I2780" s="136" t="str">
        <f>'Resultaat 10'!$B$2</f>
        <v>Resultaat 10</v>
      </c>
      <c r="J2780" s="138" t="str">
        <f>Deelnemersoverzicht!$C$6</f>
        <v>[wordt door RVO ingevuld]</v>
      </c>
      <c r="K2780" s="259">
        <f>Deelnemersoverzicht!$C$9</f>
        <v>0</v>
      </c>
    </row>
    <row r="2781" spans="1:11" x14ac:dyDescent="0.2">
      <c r="A2781" s="258">
        <f>'Resultaat 10'!B294</f>
        <v>0</v>
      </c>
      <c r="B2781" s="138" t="str">
        <f>IFERROR(VLOOKUP(C2781,Deelnemersoverzicht!$C$16:$G$66,6,0),"")</f>
        <v/>
      </c>
      <c r="C2781" s="138">
        <f>'Resultaat 10'!C294</f>
        <v>0</v>
      </c>
      <c r="D2781" s="247">
        <f>'Resultaat 10'!K294</f>
        <v>0</v>
      </c>
      <c r="E2781" s="248">
        <f>'Resultaat 10'!L294</f>
        <v>0</v>
      </c>
      <c r="F2781" s="138" t="s">
        <v>266</v>
      </c>
      <c r="G2781" s="247">
        <f ca="1">VLOOKUP(C2781,Financiering!$AO$7:$AS$57,5,0)*E2781</f>
        <v>0</v>
      </c>
      <c r="H2781" s="249" t="str">
        <f t="shared" si="43"/>
        <v/>
      </c>
      <c r="I2781" s="136" t="str">
        <f>'Resultaat 10'!$B$2</f>
        <v>Resultaat 10</v>
      </c>
      <c r="J2781" s="138" t="str">
        <f>Deelnemersoverzicht!$C$6</f>
        <v>[wordt door RVO ingevuld]</v>
      </c>
      <c r="K2781" s="259">
        <f>Deelnemersoverzicht!$C$9</f>
        <v>0</v>
      </c>
    </row>
    <row r="2782" spans="1:11" x14ac:dyDescent="0.2">
      <c r="A2782" s="258">
        <f>'Resultaat 10'!B295</f>
        <v>0</v>
      </c>
      <c r="B2782" s="138" t="str">
        <f>IFERROR(VLOOKUP(C2782,Deelnemersoverzicht!$C$16:$G$66,6,0),"")</f>
        <v/>
      </c>
      <c r="C2782" s="138">
        <f>'Resultaat 10'!C295</f>
        <v>0</v>
      </c>
      <c r="D2782" s="247">
        <f>'Resultaat 10'!K295</f>
        <v>0</v>
      </c>
      <c r="E2782" s="248">
        <f>'Resultaat 10'!L295</f>
        <v>0</v>
      </c>
      <c r="F2782" s="138" t="s">
        <v>266</v>
      </c>
      <c r="G2782" s="247">
        <f ca="1">VLOOKUP(C2782,Financiering!$AO$7:$AS$57,5,0)*E2782</f>
        <v>0</v>
      </c>
      <c r="H2782" s="249" t="str">
        <f t="shared" si="43"/>
        <v/>
      </c>
      <c r="I2782" s="136" t="str">
        <f>'Resultaat 10'!$B$2</f>
        <v>Resultaat 10</v>
      </c>
      <c r="J2782" s="138" t="str">
        <f>Deelnemersoverzicht!$C$6</f>
        <v>[wordt door RVO ingevuld]</v>
      </c>
      <c r="K2782" s="259">
        <f>Deelnemersoverzicht!$C$9</f>
        <v>0</v>
      </c>
    </row>
    <row r="2783" spans="1:11" x14ac:dyDescent="0.2">
      <c r="A2783" s="258">
        <f>'Resultaat 10'!B296</f>
        <v>0</v>
      </c>
      <c r="B2783" s="138" t="str">
        <f>IFERROR(VLOOKUP(C2783,Deelnemersoverzicht!$C$16:$G$66,6,0),"")</f>
        <v/>
      </c>
      <c r="C2783" s="138">
        <f>'Resultaat 10'!C296</f>
        <v>0</v>
      </c>
      <c r="D2783" s="247">
        <f>'Resultaat 10'!K296</f>
        <v>0</v>
      </c>
      <c r="E2783" s="248">
        <f>'Resultaat 10'!L296</f>
        <v>0</v>
      </c>
      <c r="F2783" s="138" t="s">
        <v>266</v>
      </c>
      <c r="G2783" s="247">
        <f ca="1">VLOOKUP(C2783,Financiering!$AO$7:$AS$57,5,0)*E2783</f>
        <v>0</v>
      </c>
      <c r="H2783" s="249" t="str">
        <f t="shared" si="43"/>
        <v/>
      </c>
      <c r="I2783" s="136" t="str">
        <f>'Resultaat 10'!$B$2</f>
        <v>Resultaat 10</v>
      </c>
      <c r="J2783" s="138" t="str">
        <f>Deelnemersoverzicht!$C$6</f>
        <v>[wordt door RVO ingevuld]</v>
      </c>
      <c r="K2783" s="259">
        <f>Deelnemersoverzicht!$C$9</f>
        <v>0</v>
      </c>
    </row>
    <row r="2784" spans="1:11" x14ac:dyDescent="0.2">
      <c r="A2784" s="258">
        <f>'Resultaat 10'!B297</f>
        <v>0</v>
      </c>
      <c r="B2784" s="138" t="str">
        <f>IFERROR(VLOOKUP(C2784,Deelnemersoverzicht!$C$16:$G$66,6,0),"")</f>
        <v/>
      </c>
      <c r="C2784" s="138">
        <f>'Resultaat 10'!C297</f>
        <v>0</v>
      </c>
      <c r="D2784" s="247">
        <f>'Resultaat 10'!K297</f>
        <v>0</v>
      </c>
      <c r="E2784" s="248">
        <f>'Resultaat 10'!L297</f>
        <v>0</v>
      </c>
      <c r="F2784" s="138" t="s">
        <v>266</v>
      </c>
      <c r="G2784" s="247">
        <f ca="1">VLOOKUP(C2784,Financiering!$AO$7:$AS$57,5,0)*E2784</f>
        <v>0</v>
      </c>
      <c r="H2784" s="249" t="str">
        <f t="shared" si="43"/>
        <v/>
      </c>
      <c r="I2784" s="136" t="str">
        <f>'Resultaat 10'!$B$2</f>
        <v>Resultaat 10</v>
      </c>
      <c r="J2784" s="138" t="str">
        <f>Deelnemersoverzicht!$C$6</f>
        <v>[wordt door RVO ingevuld]</v>
      </c>
      <c r="K2784" s="259">
        <f>Deelnemersoverzicht!$C$9</f>
        <v>0</v>
      </c>
    </row>
    <row r="2785" spans="1:11" x14ac:dyDescent="0.2">
      <c r="A2785" s="258">
        <f>'Resultaat 10'!B298</f>
        <v>0</v>
      </c>
      <c r="B2785" s="138" t="str">
        <f>IFERROR(VLOOKUP(C2785,Deelnemersoverzicht!$C$16:$G$66,6,0),"")</f>
        <v/>
      </c>
      <c r="C2785" s="138">
        <f>'Resultaat 10'!C298</f>
        <v>0</v>
      </c>
      <c r="D2785" s="247">
        <f>'Resultaat 10'!K298</f>
        <v>0</v>
      </c>
      <c r="E2785" s="248">
        <f>'Resultaat 10'!L298</f>
        <v>0</v>
      </c>
      <c r="F2785" s="138" t="s">
        <v>266</v>
      </c>
      <c r="G2785" s="247">
        <f ca="1">VLOOKUP(C2785,Financiering!$AO$7:$AS$57,5,0)*E2785</f>
        <v>0</v>
      </c>
      <c r="H2785" s="249" t="str">
        <f t="shared" si="43"/>
        <v/>
      </c>
      <c r="I2785" s="136" t="str">
        <f>'Resultaat 10'!$B$2</f>
        <v>Resultaat 10</v>
      </c>
      <c r="J2785" s="138" t="str">
        <f>Deelnemersoverzicht!$C$6</f>
        <v>[wordt door RVO ingevuld]</v>
      </c>
      <c r="K2785" s="259">
        <f>Deelnemersoverzicht!$C$9</f>
        <v>0</v>
      </c>
    </row>
    <row r="2786" spans="1:11" x14ac:dyDescent="0.2">
      <c r="A2786" s="258">
        <f>'Resultaat 10'!B299</f>
        <v>0</v>
      </c>
      <c r="B2786" s="138" t="str">
        <f>IFERROR(VLOOKUP(C2786,Deelnemersoverzicht!$C$16:$G$66,6,0),"")</f>
        <v/>
      </c>
      <c r="C2786" s="138">
        <f>'Resultaat 10'!C299</f>
        <v>0</v>
      </c>
      <c r="D2786" s="247">
        <f>'Resultaat 10'!K299</f>
        <v>0</v>
      </c>
      <c r="E2786" s="248">
        <f>'Resultaat 10'!L299</f>
        <v>0</v>
      </c>
      <c r="F2786" s="138" t="s">
        <v>266</v>
      </c>
      <c r="G2786" s="247">
        <f ca="1">VLOOKUP(C2786,Financiering!$AO$7:$AS$57,5,0)*E2786</f>
        <v>0</v>
      </c>
      <c r="H2786" s="249" t="str">
        <f t="shared" si="43"/>
        <v/>
      </c>
      <c r="I2786" s="136" t="str">
        <f>'Resultaat 10'!$B$2</f>
        <v>Resultaat 10</v>
      </c>
      <c r="J2786" s="138" t="str">
        <f>Deelnemersoverzicht!$C$6</f>
        <v>[wordt door RVO ingevuld]</v>
      </c>
      <c r="K2786" s="259">
        <f>Deelnemersoverzicht!$C$9</f>
        <v>0</v>
      </c>
    </row>
    <row r="2787" spans="1:11" x14ac:dyDescent="0.2">
      <c r="A2787" s="258">
        <f>'Resultaat 10'!B300</f>
        <v>0</v>
      </c>
      <c r="B2787" s="138" t="str">
        <f>IFERROR(VLOOKUP(C2787,Deelnemersoverzicht!$C$16:$G$66,6,0),"")</f>
        <v/>
      </c>
      <c r="C2787" s="138">
        <f>'Resultaat 10'!C300</f>
        <v>0</v>
      </c>
      <c r="D2787" s="247">
        <f>'Resultaat 10'!K300</f>
        <v>0</v>
      </c>
      <c r="E2787" s="248">
        <f>'Resultaat 10'!L300</f>
        <v>0</v>
      </c>
      <c r="F2787" s="138" t="s">
        <v>266</v>
      </c>
      <c r="G2787" s="247">
        <f ca="1">VLOOKUP(C2787,Financiering!$AO$7:$AS$57,5,0)*E2787</f>
        <v>0</v>
      </c>
      <c r="H2787" s="249" t="str">
        <f t="shared" si="43"/>
        <v/>
      </c>
      <c r="I2787" s="136" t="str">
        <f>'Resultaat 10'!$B$2</f>
        <v>Resultaat 10</v>
      </c>
      <c r="J2787" s="138" t="str">
        <f>Deelnemersoverzicht!$C$6</f>
        <v>[wordt door RVO ingevuld]</v>
      </c>
      <c r="K2787" s="259">
        <f>Deelnemersoverzicht!$C$9</f>
        <v>0</v>
      </c>
    </row>
    <row r="2788" spans="1:11" x14ac:dyDescent="0.2">
      <c r="A2788" s="258">
        <f>'Resultaat 10'!B301</f>
        <v>0</v>
      </c>
      <c r="B2788" s="138" t="str">
        <f>IFERROR(VLOOKUP(C2788,Deelnemersoverzicht!$C$16:$G$66,6,0),"")</f>
        <v/>
      </c>
      <c r="C2788" s="138">
        <f>'Resultaat 10'!C301</f>
        <v>0</v>
      </c>
      <c r="D2788" s="247">
        <f>'Resultaat 10'!K301</f>
        <v>0</v>
      </c>
      <c r="E2788" s="248">
        <f>'Resultaat 10'!L301</f>
        <v>0</v>
      </c>
      <c r="F2788" s="138" t="s">
        <v>266</v>
      </c>
      <c r="G2788" s="247">
        <f ca="1">VLOOKUP(C2788,Financiering!$AO$7:$AS$57,5,0)*E2788</f>
        <v>0</v>
      </c>
      <c r="H2788" s="249" t="str">
        <f t="shared" si="43"/>
        <v/>
      </c>
      <c r="I2788" s="136" t="str">
        <f>'Resultaat 10'!$B$2</f>
        <v>Resultaat 10</v>
      </c>
      <c r="J2788" s="138" t="str">
        <f>Deelnemersoverzicht!$C$6</f>
        <v>[wordt door RVO ingevuld]</v>
      </c>
      <c r="K2788" s="259">
        <f>Deelnemersoverzicht!$C$9</f>
        <v>0</v>
      </c>
    </row>
    <row r="2789" spans="1:11" x14ac:dyDescent="0.2">
      <c r="A2789" s="258">
        <f>'Resultaat 10'!B302</f>
        <v>0</v>
      </c>
      <c r="B2789" s="138" t="str">
        <f>IFERROR(VLOOKUP(C2789,Deelnemersoverzicht!$C$16:$G$66,6,0),"")</f>
        <v/>
      </c>
      <c r="C2789" s="138">
        <f>'Resultaat 10'!C302</f>
        <v>0</v>
      </c>
      <c r="D2789" s="247">
        <f>'Resultaat 10'!K302</f>
        <v>0</v>
      </c>
      <c r="E2789" s="248">
        <f>'Resultaat 10'!L302</f>
        <v>0</v>
      </c>
      <c r="F2789" s="138" t="s">
        <v>266</v>
      </c>
      <c r="G2789" s="247">
        <f ca="1">VLOOKUP(C2789,Financiering!$AO$7:$AS$57,5,0)*E2789</f>
        <v>0</v>
      </c>
      <c r="H2789" s="249" t="str">
        <f t="shared" si="43"/>
        <v/>
      </c>
      <c r="I2789" s="136" t="str">
        <f>'Resultaat 10'!$B$2</f>
        <v>Resultaat 10</v>
      </c>
      <c r="J2789" s="138" t="str">
        <f>Deelnemersoverzicht!$C$6</f>
        <v>[wordt door RVO ingevuld]</v>
      </c>
      <c r="K2789" s="259">
        <f>Deelnemersoverzicht!$C$9</f>
        <v>0</v>
      </c>
    </row>
    <row r="2790" spans="1:11" x14ac:dyDescent="0.2">
      <c r="A2790" s="258">
        <f>'Resultaat 10'!B303</f>
        <v>0</v>
      </c>
      <c r="B2790" s="138" t="str">
        <f>IFERROR(VLOOKUP(C2790,Deelnemersoverzicht!$C$16:$G$66,6,0),"")</f>
        <v/>
      </c>
      <c r="C2790" s="138">
        <f>'Resultaat 10'!C303</f>
        <v>0</v>
      </c>
      <c r="D2790" s="247">
        <f>'Resultaat 10'!K303</f>
        <v>0</v>
      </c>
      <c r="E2790" s="248">
        <f>'Resultaat 10'!L303</f>
        <v>0</v>
      </c>
      <c r="F2790" s="138" t="s">
        <v>266</v>
      </c>
      <c r="G2790" s="247">
        <f ca="1">VLOOKUP(C2790,Financiering!$AO$7:$AS$57,5,0)*E2790</f>
        <v>0</v>
      </c>
      <c r="H2790" s="249" t="str">
        <f t="shared" si="43"/>
        <v/>
      </c>
      <c r="I2790" s="136" t="str">
        <f>'Resultaat 10'!$B$2</f>
        <v>Resultaat 10</v>
      </c>
      <c r="J2790" s="138" t="str">
        <f>Deelnemersoverzicht!$C$6</f>
        <v>[wordt door RVO ingevuld]</v>
      </c>
      <c r="K2790" s="259">
        <f>Deelnemersoverzicht!$C$9</f>
        <v>0</v>
      </c>
    </row>
    <row r="2791" spans="1:11" x14ac:dyDescent="0.2">
      <c r="A2791" s="258">
        <f>'Resultaat 10'!B304</f>
        <v>0</v>
      </c>
      <c r="B2791" s="138" t="str">
        <f>IFERROR(VLOOKUP(C2791,Deelnemersoverzicht!$C$16:$G$66,6,0),"")</f>
        <v/>
      </c>
      <c r="C2791" s="138">
        <f>'Resultaat 10'!C304</f>
        <v>0</v>
      </c>
      <c r="D2791" s="247">
        <f>'Resultaat 10'!K304</f>
        <v>0</v>
      </c>
      <c r="E2791" s="248">
        <f>'Resultaat 10'!L304</f>
        <v>0</v>
      </c>
      <c r="F2791" s="138" t="s">
        <v>266</v>
      </c>
      <c r="G2791" s="247">
        <f ca="1">VLOOKUP(C2791,Financiering!$AO$7:$AS$57,5,0)*E2791</f>
        <v>0</v>
      </c>
      <c r="H2791" s="249" t="str">
        <f t="shared" si="43"/>
        <v/>
      </c>
      <c r="I2791" s="136" t="str">
        <f>'Resultaat 10'!$B$2</f>
        <v>Resultaat 10</v>
      </c>
      <c r="J2791" s="138" t="str">
        <f>Deelnemersoverzicht!$C$6</f>
        <v>[wordt door RVO ingevuld]</v>
      </c>
      <c r="K2791" s="259">
        <f>Deelnemersoverzicht!$C$9</f>
        <v>0</v>
      </c>
    </row>
    <row r="2792" spans="1:11" x14ac:dyDescent="0.2">
      <c r="A2792" s="258">
        <f>'Resultaat 10'!B305</f>
        <v>0</v>
      </c>
      <c r="B2792" s="138" t="str">
        <f>IFERROR(VLOOKUP(C2792,Deelnemersoverzicht!$C$16:$G$66,6,0),"")</f>
        <v/>
      </c>
      <c r="C2792" s="138">
        <f>'Resultaat 10'!C305</f>
        <v>0</v>
      </c>
      <c r="D2792" s="247">
        <f>'Resultaat 10'!K305</f>
        <v>0</v>
      </c>
      <c r="E2792" s="248">
        <f>'Resultaat 10'!L305</f>
        <v>0</v>
      </c>
      <c r="F2792" s="138" t="s">
        <v>266</v>
      </c>
      <c r="G2792" s="247">
        <f ca="1">VLOOKUP(C2792,Financiering!$AO$7:$AS$57,5,0)*E2792</f>
        <v>0</v>
      </c>
      <c r="H2792" s="249" t="str">
        <f t="shared" si="43"/>
        <v/>
      </c>
      <c r="I2792" s="136" t="str">
        <f>'Resultaat 10'!$B$2</f>
        <v>Resultaat 10</v>
      </c>
      <c r="J2792" s="138" t="str">
        <f>Deelnemersoverzicht!$C$6</f>
        <v>[wordt door RVO ingevuld]</v>
      </c>
      <c r="K2792" s="259">
        <f>Deelnemersoverzicht!$C$9</f>
        <v>0</v>
      </c>
    </row>
    <row r="2793" spans="1:11" x14ac:dyDescent="0.2">
      <c r="A2793" s="258">
        <f>'Resultaat 10'!B306</f>
        <v>0</v>
      </c>
      <c r="B2793" s="138" t="str">
        <f>IFERROR(VLOOKUP(C2793,Deelnemersoverzicht!$C$16:$G$66,6,0),"")</f>
        <v/>
      </c>
      <c r="C2793" s="138">
        <f>'Resultaat 10'!C306</f>
        <v>0</v>
      </c>
      <c r="D2793" s="247">
        <f>'Resultaat 10'!K306</f>
        <v>0</v>
      </c>
      <c r="E2793" s="248">
        <f>'Resultaat 10'!L306</f>
        <v>0</v>
      </c>
      <c r="F2793" s="138" t="s">
        <v>266</v>
      </c>
      <c r="G2793" s="247">
        <f ca="1">VLOOKUP(C2793,Financiering!$AO$7:$AS$57,5,0)*E2793</f>
        <v>0</v>
      </c>
      <c r="H2793" s="249" t="str">
        <f t="shared" si="43"/>
        <v/>
      </c>
      <c r="I2793" s="136" t="str">
        <f>'Resultaat 10'!$B$2</f>
        <v>Resultaat 10</v>
      </c>
      <c r="J2793" s="138" t="str">
        <f>Deelnemersoverzicht!$C$6</f>
        <v>[wordt door RVO ingevuld]</v>
      </c>
      <c r="K2793" s="259">
        <f>Deelnemersoverzicht!$C$9</f>
        <v>0</v>
      </c>
    </row>
    <row r="2794" spans="1:11" x14ac:dyDescent="0.2">
      <c r="A2794" s="258">
        <f>'Resultaat 10'!B307</f>
        <v>0</v>
      </c>
      <c r="B2794" s="138" t="str">
        <f>IFERROR(VLOOKUP(C2794,Deelnemersoverzicht!$C$16:$G$66,6,0),"")</f>
        <v/>
      </c>
      <c r="C2794" s="138">
        <f>'Resultaat 10'!C307</f>
        <v>0</v>
      </c>
      <c r="D2794" s="247">
        <f>'Resultaat 10'!K307</f>
        <v>0</v>
      </c>
      <c r="E2794" s="248">
        <f>'Resultaat 10'!L307</f>
        <v>0</v>
      </c>
      <c r="F2794" s="138" t="s">
        <v>266</v>
      </c>
      <c r="G2794" s="247">
        <f ca="1">VLOOKUP(C2794,Financiering!$AO$7:$AS$57,5,0)*E2794</f>
        <v>0</v>
      </c>
      <c r="H2794" s="249" t="str">
        <f t="shared" si="43"/>
        <v/>
      </c>
      <c r="I2794" s="136" t="str">
        <f>'Resultaat 10'!$B$2</f>
        <v>Resultaat 10</v>
      </c>
      <c r="J2794" s="138" t="str">
        <f>Deelnemersoverzicht!$C$6</f>
        <v>[wordt door RVO ingevuld]</v>
      </c>
      <c r="K2794" s="259">
        <f>Deelnemersoverzicht!$C$9</f>
        <v>0</v>
      </c>
    </row>
    <row r="2795" spans="1:11" x14ac:dyDescent="0.2">
      <c r="A2795" s="258">
        <f>'Resultaat 10'!B308</f>
        <v>0</v>
      </c>
      <c r="B2795" s="138" t="str">
        <f>IFERROR(VLOOKUP(C2795,Deelnemersoverzicht!$C$16:$G$66,6,0),"")</f>
        <v/>
      </c>
      <c r="C2795" s="138">
        <f>'Resultaat 10'!C308</f>
        <v>0</v>
      </c>
      <c r="D2795" s="247">
        <f>'Resultaat 10'!K308</f>
        <v>0</v>
      </c>
      <c r="E2795" s="248">
        <f>'Resultaat 10'!L308</f>
        <v>0</v>
      </c>
      <c r="F2795" s="138" t="s">
        <v>266</v>
      </c>
      <c r="G2795" s="247">
        <f ca="1">VLOOKUP(C2795,Financiering!$AO$7:$AS$57,5,0)*E2795</f>
        <v>0</v>
      </c>
      <c r="H2795" s="249" t="str">
        <f t="shared" si="43"/>
        <v/>
      </c>
      <c r="I2795" s="136" t="str">
        <f>'Resultaat 10'!$B$2</f>
        <v>Resultaat 10</v>
      </c>
      <c r="J2795" s="138" t="str">
        <f>Deelnemersoverzicht!$C$6</f>
        <v>[wordt door RVO ingevuld]</v>
      </c>
      <c r="K2795" s="259">
        <f>Deelnemersoverzicht!$C$9</f>
        <v>0</v>
      </c>
    </row>
    <row r="2796" spans="1:11" x14ac:dyDescent="0.2">
      <c r="A2796" s="258">
        <f>'Resultaat 10'!B309</f>
        <v>0</v>
      </c>
      <c r="B2796" s="138" t="str">
        <f>IFERROR(VLOOKUP(C2796,Deelnemersoverzicht!$C$16:$G$66,6,0),"")</f>
        <v/>
      </c>
      <c r="C2796" s="138">
        <f>'Resultaat 10'!C309</f>
        <v>0</v>
      </c>
      <c r="D2796" s="247">
        <f>'Resultaat 10'!K309</f>
        <v>0</v>
      </c>
      <c r="E2796" s="248">
        <f>'Resultaat 10'!L309</f>
        <v>0</v>
      </c>
      <c r="F2796" s="138" t="s">
        <v>266</v>
      </c>
      <c r="G2796" s="247">
        <f ca="1">VLOOKUP(C2796,Financiering!$AO$7:$AS$57,5,0)*E2796</f>
        <v>0</v>
      </c>
      <c r="H2796" s="249" t="str">
        <f t="shared" si="43"/>
        <v/>
      </c>
      <c r="I2796" s="136" t="str">
        <f>'Resultaat 10'!$B$2</f>
        <v>Resultaat 10</v>
      </c>
      <c r="J2796" s="138" t="str">
        <f>Deelnemersoverzicht!$C$6</f>
        <v>[wordt door RVO ingevuld]</v>
      </c>
      <c r="K2796" s="259">
        <f>Deelnemersoverzicht!$C$9</f>
        <v>0</v>
      </c>
    </row>
    <row r="2797" spans="1:11" x14ac:dyDescent="0.2">
      <c r="A2797" s="258">
        <f>'Resultaat 10'!B310</f>
        <v>0</v>
      </c>
      <c r="B2797" s="138" t="str">
        <f>IFERROR(VLOOKUP(C2797,Deelnemersoverzicht!$C$16:$G$66,6,0),"")</f>
        <v/>
      </c>
      <c r="C2797" s="138">
        <f>'Resultaat 10'!C310</f>
        <v>0</v>
      </c>
      <c r="D2797" s="247">
        <f>'Resultaat 10'!K310</f>
        <v>0</v>
      </c>
      <c r="E2797" s="248">
        <f>'Resultaat 10'!L310</f>
        <v>0</v>
      </c>
      <c r="F2797" s="138" t="s">
        <v>266</v>
      </c>
      <c r="G2797" s="247">
        <f ca="1">VLOOKUP(C2797,Financiering!$AO$7:$AS$57,5,0)*E2797</f>
        <v>0</v>
      </c>
      <c r="H2797" s="249" t="str">
        <f t="shared" si="43"/>
        <v/>
      </c>
      <c r="I2797" s="136" t="str">
        <f>'Resultaat 10'!$B$2</f>
        <v>Resultaat 10</v>
      </c>
      <c r="J2797" s="138" t="str">
        <f>Deelnemersoverzicht!$C$6</f>
        <v>[wordt door RVO ingevuld]</v>
      </c>
      <c r="K2797" s="259">
        <f>Deelnemersoverzicht!$C$9</f>
        <v>0</v>
      </c>
    </row>
    <row r="2798" spans="1:11" x14ac:dyDescent="0.2">
      <c r="A2798" s="258">
        <f>'Resultaat 10'!B311</f>
        <v>0</v>
      </c>
      <c r="B2798" s="138" t="str">
        <f>IFERROR(VLOOKUP(C2798,Deelnemersoverzicht!$C$16:$G$66,6,0),"")</f>
        <v/>
      </c>
      <c r="C2798" s="138">
        <f>'Resultaat 10'!C311</f>
        <v>0</v>
      </c>
      <c r="D2798" s="247">
        <f>'Resultaat 10'!K311</f>
        <v>0</v>
      </c>
      <c r="E2798" s="248">
        <f>'Resultaat 10'!L311</f>
        <v>0</v>
      </c>
      <c r="F2798" s="138" t="s">
        <v>266</v>
      </c>
      <c r="G2798" s="247">
        <f ca="1">VLOOKUP(C2798,Financiering!$AO$7:$AS$57,5,0)*E2798</f>
        <v>0</v>
      </c>
      <c r="H2798" s="249" t="str">
        <f t="shared" si="43"/>
        <v/>
      </c>
      <c r="I2798" s="136" t="str">
        <f>'Resultaat 10'!$B$2</f>
        <v>Resultaat 10</v>
      </c>
      <c r="J2798" s="138" t="str">
        <f>Deelnemersoverzicht!$C$6</f>
        <v>[wordt door RVO ingevuld]</v>
      </c>
      <c r="K2798" s="259">
        <f>Deelnemersoverzicht!$C$9</f>
        <v>0</v>
      </c>
    </row>
    <row r="2799" spans="1:11" x14ac:dyDescent="0.2">
      <c r="A2799" s="258">
        <f>'Resultaat 10'!B312</f>
        <v>0</v>
      </c>
      <c r="B2799" s="138" t="str">
        <f>IFERROR(VLOOKUP(C2799,Deelnemersoverzicht!$C$16:$G$66,6,0),"")</f>
        <v/>
      </c>
      <c r="C2799" s="138">
        <f>'Resultaat 10'!C312</f>
        <v>0</v>
      </c>
      <c r="D2799" s="247">
        <f>'Resultaat 10'!K312</f>
        <v>0</v>
      </c>
      <c r="E2799" s="248">
        <f>'Resultaat 10'!L312</f>
        <v>0</v>
      </c>
      <c r="F2799" s="138" t="s">
        <v>266</v>
      </c>
      <c r="G2799" s="247">
        <f ca="1">VLOOKUP(C2799,Financiering!$AO$7:$AS$57,5,0)*E2799</f>
        <v>0</v>
      </c>
      <c r="H2799" s="249" t="str">
        <f t="shared" si="43"/>
        <v/>
      </c>
      <c r="I2799" s="136" t="str">
        <f>'Resultaat 10'!$B$2</f>
        <v>Resultaat 10</v>
      </c>
      <c r="J2799" s="138" t="str">
        <f>Deelnemersoverzicht!$C$6</f>
        <v>[wordt door RVO ingevuld]</v>
      </c>
      <c r="K2799" s="259">
        <f>Deelnemersoverzicht!$C$9</f>
        <v>0</v>
      </c>
    </row>
    <row r="2800" spans="1:11" x14ac:dyDescent="0.2">
      <c r="A2800" s="258">
        <f>'Resultaat 10'!B313</f>
        <v>0</v>
      </c>
      <c r="B2800" s="138" t="str">
        <f>IFERROR(VLOOKUP(C2800,Deelnemersoverzicht!$C$16:$G$66,6,0),"")</f>
        <v/>
      </c>
      <c r="C2800" s="138">
        <f>'Resultaat 10'!C313</f>
        <v>0</v>
      </c>
      <c r="D2800" s="247">
        <f>'Resultaat 10'!K313</f>
        <v>0</v>
      </c>
      <c r="E2800" s="248">
        <f>'Resultaat 10'!L313</f>
        <v>0</v>
      </c>
      <c r="F2800" s="138" t="s">
        <v>266</v>
      </c>
      <c r="G2800" s="247">
        <f ca="1">VLOOKUP(C2800,Financiering!$AO$7:$AS$57,5,0)*E2800</f>
        <v>0</v>
      </c>
      <c r="H2800" s="249" t="str">
        <f t="shared" si="43"/>
        <v/>
      </c>
      <c r="I2800" s="136" t="str">
        <f>'Resultaat 10'!$B$2</f>
        <v>Resultaat 10</v>
      </c>
      <c r="J2800" s="138" t="str">
        <f>Deelnemersoverzicht!$C$6</f>
        <v>[wordt door RVO ingevuld]</v>
      </c>
      <c r="K2800" s="259">
        <f>Deelnemersoverzicht!$C$9</f>
        <v>0</v>
      </c>
    </row>
    <row r="2801" spans="1:11" x14ac:dyDescent="0.2">
      <c r="A2801" s="258">
        <f>'Resultaat 10'!B314</f>
        <v>0</v>
      </c>
      <c r="B2801" s="138" t="str">
        <f>IFERROR(VLOOKUP(C2801,Deelnemersoverzicht!$C$16:$G$66,6,0),"")</f>
        <v/>
      </c>
      <c r="C2801" s="138">
        <f>'Resultaat 10'!C314</f>
        <v>0</v>
      </c>
      <c r="D2801" s="247">
        <f>'Resultaat 10'!K314</f>
        <v>0</v>
      </c>
      <c r="E2801" s="248">
        <f>'Resultaat 10'!L314</f>
        <v>0</v>
      </c>
      <c r="F2801" s="138" t="s">
        <v>266</v>
      </c>
      <c r="G2801" s="247">
        <f ca="1">VLOOKUP(C2801,Financiering!$AO$7:$AS$57,5,0)*E2801</f>
        <v>0</v>
      </c>
      <c r="H2801" s="249" t="str">
        <f t="shared" si="43"/>
        <v/>
      </c>
      <c r="I2801" s="136" t="str">
        <f>'Resultaat 10'!$B$2</f>
        <v>Resultaat 10</v>
      </c>
      <c r="J2801" s="138" t="str">
        <f>Deelnemersoverzicht!$C$6</f>
        <v>[wordt door RVO ingevuld]</v>
      </c>
      <c r="K2801" s="259">
        <f>Deelnemersoverzicht!$C$9</f>
        <v>0</v>
      </c>
    </row>
    <row r="2802" spans="1:11" x14ac:dyDescent="0.2">
      <c r="A2802" s="305" t="str">
        <f>IF(E2802&gt;0,"0.1","")</f>
        <v/>
      </c>
      <c r="B2802" s="138" t="str">
        <f>IFERROR(VLOOKUP(C2802,Deelnemersoverzicht!$C$69:$G$83,6,0),"")</f>
        <v/>
      </c>
      <c r="C2802">
        <f>Financiering!B63</f>
        <v>0</v>
      </c>
      <c r="D2802" s="138" t="s">
        <v>305</v>
      </c>
      <c r="E2802">
        <f>Financiering!C63</f>
        <v>0</v>
      </c>
      <c r="F2802" s="138" t="s">
        <v>83</v>
      </c>
      <c r="G2802" s="298">
        <v>0</v>
      </c>
      <c r="H2802">
        <v>0</v>
      </c>
      <c r="J2802" s="138" t="str">
        <f>Deelnemersoverzicht!$C$6</f>
        <v>[wordt door RVO ingevuld]</v>
      </c>
      <c r="K2802" s="259">
        <f>Deelnemersoverzicht!$C$9</f>
        <v>0</v>
      </c>
    </row>
    <row r="2803" spans="1:11" x14ac:dyDescent="0.2">
      <c r="A2803" s="305" t="str">
        <f>IF(E2803&gt;0,"0.2","")</f>
        <v/>
      </c>
      <c r="B2803" s="138" t="str">
        <f>IFERROR(VLOOKUP(C2803,Deelnemersoverzicht!$C$69:$G$83,6,0),"")</f>
        <v/>
      </c>
      <c r="C2803">
        <f>Financiering!B64</f>
        <v>0</v>
      </c>
      <c r="D2803" s="138" t="s">
        <v>305</v>
      </c>
      <c r="E2803">
        <f>Financiering!C64</f>
        <v>0</v>
      </c>
      <c r="F2803" s="138" t="s">
        <v>83</v>
      </c>
      <c r="G2803" s="298">
        <v>0</v>
      </c>
      <c r="H2803">
        <v>0</v>
      </c>
      <c r="J2803" s="138" t="str">
        <f>Deelnemersoverzicht!$C$6</f>
        <v>[wordt door RVO ingevuld]</v>
      </c>
      <c r="K2803" s="259">
        <f>Deelnemersoverzicht!$C$9</f>
        <v>0</v>
      </c>
    </row>
    <row r="2804" spans="1:11" x14ac:dyDescent="0.2">
      <c r="A2804" s="305" t="str">
        <f>IF(E2804&gt;0,"0.3","")</f>
        <v/>
      </c>
      <c r="B2804" s="138" t="str">
        <f>IFERROR(VLOOKUP(C2804,Deelnemersoverzicht!$C$69:$G$83,6,0),"")</f>
        <v/>
      </c>
      <c r="C2804">
        <f>Financiering!B65</f>
        <v>0</v>
      </c>
      <c r="D2804" s="138" t="s">
        <v>305</v>
      </c>
      <c r="E2804">
        <f>Financiering!C65</f>
        <v>0</v>
      </c>
      <c r="F2804" s="138" t="s">
        <v>83</v>
      </c>
      <c r="G2804" s="298">
        <v>0</v>
      </c>
      <c r="H2804">
        <v>0</v>
      </c>
      <c r="J2804" s="138" t="str">
        <f>Deelnemersoverzicht!$C$6</f>
        <v>[wordt door RVO ingevuld]</v>
      </c>
      <c r="K2804" s="259">
        <f>Deelnemersoverzicht!$C$9</f>
        <v>0</v>
      </c>
    </row>
    <row r="2805" spans="1:11" x14ac:dyDescent="0.2">
      <c r="A2805" s="305" t="str">
        <f>IF(E2805&gt;0,"0.4","")</f>
        <v/>
      </c>
      <c r="B2805" s="138" t="str">
        <f>IFERROR(VLOOKUP(C2805,Deelnemersoverzicht!$C$69:$G$83,6,0),"")</f>
        <v/>
      </c>
      <c r="C2805">
        <f>Financiering!B66</f>
        <v>0</v>
      </c>
      <c r="D2805" s="138" t="s">
        <v>305</v>
      </c>
      <c r="E2805">
        <f>Financiering!C66</f>
        <v>0</v>
      </c>
      <c r="F2805" s="138" t="s">
        <v>83</v>
      </c>
      <c r="G2805" s="298">
        <v>0</v>
      </c>
      <c r="H2805">
        <v>0</v>
      </c>
      <c r="J2805" s="138" t="str">
        <f>Deelnemersoverzicht!$C$6</f>
        <v>[wordt door RVO ingevuld]</v>
      </c>
      <c r="K2805" s="259">
        <f>Deelnemersoverzicht!$C$9</f>
        <v>0</v>
      </c>
    </row>
    <row r="2806" spans="1:11" x14ac:dyDescent="0.2">
      <c r="A2806" s="305" t="str">
        <f>IF(E2806&gt;0,"0.5","")</f>
        <v/>
      </c>
      <c r="B2806" s="138" t="str">
        <f>IFERROR(VLOOKUP(C2806,Deelnemersoverzicht!$C$69:$G$83,6,0),"")</f>
        <v/>
      </c>
      <c r="C2806">
        <f>Financiering!B67</f>
        <v>0</v>
      </c>
      <c r="D2806" s="138" t="s">
        <v>305</v>
      </c>
      <c r="E2806">
        <f>Financiering!C67</f>
        <v>0</v>
      </c>
      <c r="F2806" s="138" t="s">
        <v>83</v>
      </c>
      <c r="G2806" s="298">
        <v>0</v>
      </c>
      <c r="H2806">
        <v>0</v>
      </c>
      <c r="J2806" s="138" t="str">
        <f>Deelnemersoverzicht!$C$6</f>
        <v>[wordt door RVO ingevuld]</v>
      </c>
      <c r="K2806" s="259">
        <f>Deelnemersoverzicht!$C$9</f>
        <v>0</v>
      </c>
    </row>
    <row r="2807" spans="1:11" x14ac:dyDescent="0.2">
      <c r="A2807" s="305" t="str">
        <f>IF(E2807&gt;0,"0.6","")</f>
        <v/>
      </c>
      <c r="B2807" s="138" t="str">
        <f>IFERROR(VLOOKUP(C2807,Deelnemersoverzicht!$C$69:$G$83,6,0),"")</f>
        <v/>
      </c>
      <c r="C2807">
        <f>Financiering!B68</f>
        <v>0</v>
      </c>
      <c r="D2807" s="138" t="s">
        <v>305</v>
      </c>
      <c r="E2807">
        <f>Financiering!C68</f>
        <v>0</v>
      </c>
      <c r="F2807" s="138" t="s">
        <v>83</v>
      </c>
      <c r="G2807" s="298">
        <v>0</v>
      </c>
      <c r="H2807">
        <v>0</v>
      </c>
      <c r="J2807" s="138" t="str">
        <f>Deelnemersoverzicht!$C$6</f>
        <v>[wordt door RVO ingevuld]</v>
      </c>
      <c r="K2807" s="259">
        <f>Deelnemersoverzicht!$C$9</f>
        <v>0</v>
      </c>
    </row>
    <row r="2808" spans="1:11" x14ac:dyDescent="0.2">
      <c r="A2808" s="305" t="str">
        <f>IF(E2808&gt;0,"0.7","")</f>
        <v/>
      </c>
      <c r="B2808" s="138" t="str">
        <f>IFERROR(VLOOKUP(C2808,Deelnemersoverzicht!$C$69:$G$83,6,0),"")</f>
        <v/>
      </c>
      <c r="C2808">
        <f>Financiering!B69</f>
        <v>0</v>
      </c>
      <c r="D2808" s="138" t="s">
        <v>305</v>
      </c>
      <c r="E2808">
        <f>Financiering!C69</f>
        <v>0</v>
      </c>
      <c r="F2808" s="138" t="s">
        <v>83</v>
      </c>
      <c r="G2808" s="298">
        <v>0</v>
      </c>
      <c r="H2808">
        <v>0</v>
      </c>
      <c r="J2808" s="138" t="str">
        <f>Deelnemersoverzicht!$C$6</f>
        <v>[wordt door RVO ingevuld]</v>
      </c>
      <c r="K2808" s="259">
        <f>Deelnemersoverzicht!$C$9</f>
        <v>0</v>
      </c>
    </row>
    <row r="2809" spans="1:11" x14ac:dyDescent="0.2">
      <c r="A2809" s="305" t="str">
        <f>IF(E2809&gt;0,"0.8","")</f>
        <v/>
      </c>
      <c r="B2809" s="138" t="str">
        <f>IFERROR(VLOOKUP(C2809,Deelnemersoverzicht!$C$69:$G$83,6,0),"")</f>
        <v/>
      </c>
      <c r="C2809">
        <f>Financiering!B70</f>
        <v>0</v>
      </c>
      <c r="D2809" s="138" t="s">
        <v>305</v>
      </c>
      <c r="E2809">
        <f>Financiering!C70</f>
        <v>0</v>
      </c>
      <c r="F2809" s="138" t="s">
        <v>83</v>
      </c>
      <c r="G2809" s="298">
        <v>0</v>
      </c>
      <c r="H2809">
        <v>0</v>
      </c>
      <c r="J2809" s="138" t="str">
        <f>Deelnemersoverzicht!$C$6</f>
        <v>[wordt door RVO ingevuld]</v>
      </c>
      <c r="K2809" s="259">
        <f>Deelnemersoverzicht!$C$9</f>
        <v>0</v>
      </c>
    </row>
    <row r="2810" spans="1:11" x14ac:dyDescent="0.2">
      <c r="A2810" s="305" t="str">
        <f>IF(E2810&gt;0,"0.9","")</f>
        <v/>
      </c>
      <c r="B2810" s="138" t="str">
        <f>IFERROR(VLOOKUP(C2810,Deelnemersoverzicht!$C$69:$G$83,6,0),"")</f>
        <v/>
      </c>
      <c r="C2810">
        <f>Financiering!B71</f>
        <v>0</v>
      </c>
      <c r="D2810" s="138" t="s">
        <v>305</v>
      </c>
      <c r="E2810">
        <f>Financiering!C71</f>
        <v>0</v>
      </c>
      <c r="F2810" s="138" t="s">
        <v>83</v>
      </c>
      <c r="G2810" s="298">
        <v>0</v>
      </c>
      <c r="H2810">
        <v>0</v>
      </c>
      <c r="J2810" s="138" t="str">
        <f>Deelnemersoverzicht!$C$6</f>
        <v>[wordt door RVO ingevuld]</v>
      </c>
      <c r="K2810" s="259">
        <f>Deelnemersoverzicht!$C$9</f>
        <v>0</v>
      </c>
    </row>
    <row r="2811" spans="1:11" x14ac:dyDescent="0.2">
      <c r="A2811" s="305" t="str">
        <f>IF(E2811&gt;0,"0.10","")</f>
        <v/>
      </c>
      <c r="B2811" s="138" t="str">
        <f>IFERROR(VLOOKUP(C2811,Deelnemersoverzicht!$C$69:$G$83,6,0),"")</f>
        <v/>
      </c>
      <c r="C2811">
        <f>Financiering!B72</f>
        <v>0</v>
      </c>
      <c r="D2811" s="138" t="s">
        <v>305</v>
      </c>
      <c r="E2811">
        <f>Financiering!C72</f>
        <v>0</v>
      </c>
      <c r="F2811" s="138" t="s">
        <v>83</v>
      </c>
      <c r="G2811" s="298">
        <v>0</v>
      </c>
      <c r="H2811">
        <v>0</v>
      </c>
      <c r="J2811" s="138" t="str">
        <f>Deelnemersoverzicht!$C$6</f>
        <v>[wordt door RVO ingevuld]</v>
      </c>
      <c r="K2811" s="259">
        <f>Deelnemersoverzicht!$C$9</f>
        <v>0</v>
      </c>
    </row>
    <row r="2812" spans="1:11" x14ac:dyDescent="0.2">
      <c r="A2812" s="305" t="str">
        <f>IF(E2812&gt;0,"0.11","")</f>
        <v/>
      </c>
      <c r="B2812" s="138" t="str">
        <f>IFERROR(VLOOKUP(C2812,Deelnemersoverzicht!$C$69:$G$83,6,0),"")</f>
        <v/>
      </c>
      <c r="C2812">
        <f>Financiering!B73</f>
        <v>0</v>
      </c>
      <c r="D2812" s="138" t="s">
        <v>305</v>
      </c>
      <c r="E2812">
        <f>Financiering!C73</f>
        <v>0</v>
      </c>
      <c r="F2812" s="138" t="s">
        <v>83</v>
      </c>
      <c r="G2812" s="298">
        <v>0</v>
      </c>
      <c r="H2812">
        <v>0</v>
      </c>
      <c r="J2812" s="138" t="str">
        <f>Deelnemersoverzicht!$C$6</f>
        <v>[wordt door RVO ingevuld]</v>
      </c>
      <c r="K2812" s="259">
        <f>Deelnemersoverzicht!$C$9</f>
        <v>0</v>
      </c>
    </row>
    <row r="2813" spans="1:11" x14ac:dyDescent="0.2">
      <c r="A2813" s="305" t="str">
        <f>IF(E2813&gt;0,"0.12","")</f>
        <v/>
      </c>
      <c r="B2813" s="138" t="str">
        <f>IFERROR(VLOOKUP(C2813,Deelnemersoverzicht!$C$69:$G$83,6,0),"")</f>
        <v/>
      </c>
      <c r="C2813">
        <f>Financiering!B74</f>
        <v>0</v>
      </c>
      <c r="D2813" s="138" t="s">
        <v>305</v>
      </c>
      <c r="E2813">
        <f>Financiering!C74</f>
        <v>0</v>
      </c>
      <c r="F2813" s="138" t="s">
        <v>83</v>
      </c>
      <c r="G2813" s="298">
        <v>0</v>
      </c>
      <c r="H2813">
        <v>0</v>
      </c>
      <c r="J2813" s="138" t="str">
        <f>Deelnemersoverzicht!$C$6</f>
        <v>[wordt door RVO ingevuld]</v>
      </c>
      <c r="K2813" s="259">
        <f>Deelnemersoverzicht!$C$9</f>
        <v>0</v>
      </c>
    </row>
    <row r="2814" spans="1:11" x14ac:dyDescent="0.2">
      <c r="A2814" s="305" t="str">
        <f>IF(E2814&gt;0,"0.13","")</f>
        <v/>
      </c>
      <c r="B2814" s="138" t="str">
        <f>IFERROR(VLOOKUP(C2814,Deelnemersoverzicht!$C$69:$G$83,6,0),"")</f>
        <v/>
      </c>
      <c r="C2814">
        <f>Financiering!B75</f>
        <v>0</v>
      </c>
      <c r="D2814" s="138" t="s">
        <v>305</v>
      </c>
      <c r="E2814">
        <f>Financiering!C75</f>
        <v>0</v>
      </c>
      <c r="F2814" s="138" t="s">
        <v>83</v>
      </c>
      <c r="G2814" s="298">
        <v>0</v>
      </c>
      <c r="H2814">
        <v>0</v>
      </c>
      <c r="J2814" s="138" t="str">
        <f>Deelnemersoverzicht!$C$6</f>
        <v>[wordt door RVO ingevuld]</v>
      </c>
      <c r="K2814" s="259">
        <f>Deelnemersoverzicht!$C$9</f>
        <v>0</v>
      </c>
    </row>
    <row r="2815" spans="1:11" x14ac:dyDescent="0.2">
      <c r="A2815" s="305" t="str">
        <f>IF(E2815&gt;0,"0.14","")</f>
        <v/>
      </c>
      <c r="B2815" s="138" t="str">
        <f>IFERROR(VLOOKUP(C2815,Deelnemersoverzicht!$C$69:$G$83,6,0),"")</f>
        <v/>
      </c>
      <c r="C2815">
        <f>Financiering!B76</f>
        <v>0</v>
      </c>
      <c r="D2815" s="138" t="s">
        <v>305</v>
      </c>
      <c r="E2815">
        <f>Financiering!C76</f>
        <v>0</v>
      </c>
      <c r="F2815" s="138" t="s">
        <v>83</v>
      </c>
      <c r="G2815" s="298">
        <v>0</v>
      </c>
      <c r="H2815">
        <v>0</v>
      </c>
      <c r="J2815" s="138" t="str">
        <f>Deelnemersoverzicht!$C$6</f>
        <v>[wordt door RVO ingevuld]</v>
      </c>
      <c r="K2815" s="259">
        <f>Deelnemersoverzicht!$C$9</f>
        <v>0</v>
      </c>
    </row>
    <row r="2816" spans="1:11" x14ac:dyDescent="0.2">
      <c r="A2816" s="305" t="str">
        <f>IF(E2816&gt;0,"0.15","")</f>
        <v/>
      </c>
      <c r="B2816" s="138" t="str">
        <f>IFERROR(VLOOKUP(C2816,Deelnemersoverzicht!$C$69:$G$83,6,0),"")</f>
        <v/>
      </c>
      <c r="C2816">
        <f>Financiering!B77</f>
        <v>0</v>
      </c>
      <c r="D2816" s="138" t="s">
        <v>305</v>
      </c>
      <c r="E2816">
        <f>Financiering!C77</f>
        <v>0</v>
      </c>
      <c r="F2816" s="138" t="s">
        <v>83</v>
      </c>
      <c r="G2816" s="298">
        <v>0</v>
      </c>
      <c r="H2816">
        <v>0</v>
      </c>
      <c r="J2816" s="138" t="str">
        <f>Deelnemersoverzicht!$C$6</f>
        <v>[wordt door RVO ingevuld]</v>
      </c>
      <c r="K2816" s="259">
        <f>Deelnemersoverzicht!$C$9</f>
        <v>0</v>
      </c>
    </row>
    <row r="2817" spans="1:11" x14ac:dyDescent="0.2">
      <c r="A2817" s="305" t="str">
        <f>IF(E2817&gt;0,"0.16","")</f>
        <v/>
      </c>
      <c r="B2817" s="138" t="str">
        <f>IFERROR(VLOOKUP(C2817,Deelnemersoverzicht!$C$69:$G$83,6,0),"")</f>
        <v/>
      </c>
      <c r="C2817">
        <f>Financiering!B78</f>
        <v>0</v>
      </c>
      <c r="D2817" s="138" t="s">
        <v>305</v>
      </c>
      <c r="E2817">
        <f>Financiering!C78</f>
        <v>0</v>
      </c>
      <c r="F2817" s="138" t="s">
        <v>83</v>
      </c>
      <c r="G2817" s="298">
        <v>0</v>
      </c>
      <c r="H2817">
        <v>0</v>
      </c>
      <c r="J2817" s="138" t="str">
        <f>Deelnemersoverzicht!$C$6</f>
        <v>[wordt door RVO ingevuld]</v>
      </c>
      <c r="K2817" s="259">
        <f>Deelnemersoverzicht!$C$9</f>
        <v>0</v>
      </c>
    </row>
    <row r="2818" spans="1:11" x14ac:dyDescent="0.2">
      <c r="A2818" s="305" t="str">
        <f>IF(E2818&gt;0,"0.17","")</f>
        <v/>
      </c>
      <c r="B2818" s="138" t="str">
        <f>IFERROR(VLOOKUP(C2818,Deelnemersoverzicht!$C$69:$G$83,6,0),"")</f>
        <v/>
      </c>
      <c r="C2818">
        <f>Financiering!B79</f>
        <v>0</v>
      </c>
      <c r="D2818" s="138" t="s">
        <v>305</v>
      </c>
      <c r="E2818">
        <f>Financiering!C79</f>
        <v>0</v>
      </c>
      <c r="F2818" s="138" t="s">
        <v>83</v>
      </c>
      <c r="G2818" s="298">
        <v>0</v>
      </c>
      <c r="H2818">
        <v>0</v>
      </c>
      <c r="J2818" s="138" t="str">
        <f>Deelnemersoverzicht!$C$6</f>
        <v>[wordt door RVO ingevuld]</v>
      </c>
      <c r="K2818" s="259">
        <f>Deelnemersoverzicht!$C$9</f>
        <v>0</v>
      </c>
    </row>
    <row r="2819" spans="1:11" x14ac:dyDescent="0.2">
      <c r="A2819" s="305" t="str">
        <f>IF(E2819&gt;0,"0.18","")</f>
        <v/>
      </c>
      <c r="B2819" s="138" t="str">
        <f>IFERROR(VLOOKUP(C2819,Deelnemersoverzicht!$C$69:$G$83,6,0),"")</f>
        <v/>
      </c>
      <c r="C2819">
        <f>Financiering!B80</f>
        <v>0</v>
      </c>
      <c r="D2819" s="138" t="s">
        <v>305</v>
      </c>
      <c r="E2819">
        <f>Financiering!C80</f>
        <v>0</v>
      </c>
      <c r="F2819" s="138" t="s">
        <v>83</v>
      </c>
      <c r="G2819" s="298">
        <v>0</v>
      </c>
      <c r="H2819">
        <v>0</v>
      </c>
      <c r="J2819" s="138" t="str">
        <f>Deelnemersoverzicht!$C$6</f>
        <v>[wordt door RVO ingevuld]</v>
      </c>
      <c r="K2819" s="259">
        <f>Deelnemersoverzicht!$C$9</f>
        <v>0</v>
      </c>
    </row>
    <row r="2820" spans="1:11" x14ac:dyDescent="0.2">
      <c r="A2820" s="305" t="str">
        <f>IF(E2820&gt;0,"0.19","")</f>
        <v/>
      </c>
      <c r="B2820" s="138" t="str">
        <f>IFERROR(VLOOKUP(C2820,Deelnemersoverzicht!$C$69:$G$83,6,0),"")</f>
        <v/>
      </c>
      <c r="C2820">
        <f>Financiering!B81</f>
        <v>0</v>
      </c>
      <c r="D2820" s="138" t="s">
        <v>305</v>
      </c>
      <c r="E2820">
        <f>Financiering!C81</f>
        <v>0</v>
      </c>
      <c r="F2820" s="138" t="s">
        <v>83</v>
      </c>
      <c r="G2820" s="298">
        <v>0</v>
      </c>
      <c r="H2820">
        <v>0</v>
      </c>
      <c r="J2820" s="138" t="str">
        <f>Deelnemersoverzicht!$C$6</f>
        <v>[wordt door RVO ingevuld]</v>
      </c>
      <c r="K2820" s="259">
        <f>Deelnemersoverzicht!$C$9</f>
        <v>0</v>
      </c>
    </row>
  </sheetData>
  <sheetProtection algorithmName="SHA-512" hashValue="6SBqmY+KlwbDmCArk/A447814MKArvY2foVwGRcwUXAbE+lKrqN7SY3+jW+haNyNsEMU+VxLoTbe/Qb4AchIhw==" saltValue="6D3JGqH9NhW7F6PBNcLlcw==" spinCount="100000" sheet="1" objects="1" scenarios="1"/>
  <autoFilter ref="A1:K2820" xr:uid="{00000000-0009-0000-0000-000013000000}"/>
  <phoneticPr fontId="37" type="noConversion"/>
  <pageMargins left="0.7" right="0.7" top="0.75" bottom="0.75" header="0.3" footer="0.3"/>
  <pageSetup paperSize="9" orientation="portrait" r:id="rId1"/>
  <headerFooter>
    <oddFooter>&amp;L_x000D_&amp;1#&amp;"Calibri"&amp;10&amp;K000000 Intern gebruik</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rgb="FF7030A0"/>
  </sheetPr>
  <dimension ref="A1:Q3"/>
  <sheetViews>
    <sheetView topLeftCell="E1" workbookViewId="0">
      <selection activeCell="A3" sqref="A3"/>
    </sheetView>
  </sheetViews>
  <sheetFormatPr defaultRowHeight="12.75" x14ac:dyDescent="0.2"/>
  <cols>
    <col min="1" max="1" width="9" bestFit="1" customWidth="1"/>
    <col min="2" max="2" width="10.42578125" bestFit="1" customWidth="1"/>
    <col min="3" max="3" width="10.140625" bestFit="1" customWidth="1"/>
    <col min="4" max="4" width="19.28515625" bestFit="1" customWidth="1"/>
    <col min="5" max="5" width="11" bestFit="1" customWidth="1"/>
    <col min="6" max="6" width="16.5703125" bestFit="1" customWidth="1"/>
    <col min="7" max="7" width="15.42578125" customWidth="1"/>
    <col min="8" max="8" width="16.5703125" bestFit="1" customWidth="1"/>
    <col min="9" max="9" width="14" bestFit="1" customWidth="1"/>
    <col min="10" max="10" width="18" bestFit="1" customWidth="1"/>
    <col min="11" max="11" width="13.28515625" bestFit="1" customWidth="1"/>
  </cols>
  <sheetData>
    <row r="1" spans="1:17" x14ac:dyDescent="0.2">
      <c r="A1" s="231"/>
      <c r="B1" s="232"/>
      <c r="C1" s="232"/>
      <c r="D1" s="232"/>
      <c r="E1" s="232"/>
      <c r="F1" s="232"/>
      <c r="G1" s="232"/>
      <c r="H1" s="232"/>
      <c r="I1" s="232"/>
      <c r="J1" s="232"/>
      <c r="K1" s="232"/>
      <c r="L1" s="231"/>
      <c r="M1" s="232"/>
      <c r="N1" s="232"/>
      <c r="O1" s="232"/>
      <c r="P1" s="232"/>
      <c r="Q1" s="233"/>
    </row>
    <row r="2" spans="1:17" x14ac:dyDescent="0.2">
      <c r="A2" s="245" t="s">
        <v>267</v>
      </c>
      <c r="B2" s="245" t="s">
        <v>90</v>
      </c>
      <c r="C2" s="245" t="s">
        <v>64</v>
      </c>
      <c r="D2" s="245" t="s">
        <v>65</v>
      </c>
      <c r="E2" s="245" t="s">
        <v>268</v>
      </c>
      <c r="F2" s="245" t="s">
        <v>261</v>
      </c>
      <c r="G2" s="245" t="s">
        <v>81</v>
      </c>
      <c r="H2" s="245" t="s">
        <v>327</v>
      </c>
      <c r="I2" s="245" t="s">
        <v>262</v>
      </c>
      <c r="J2" s="245" t="s">
        <v>63</v>
      </c>
      <c r="K2" s="245" t="s">
        <v>62</v>
      </c>
      <c r="L2" s="442"/>
      <c r="M2" s="235"/>
      <c r="N2" s="235"/>
      <c r="O2" s="235"/>
      <c r="P2" s="235"/>
      <c r="Q2" s="443"/>
    </row>
    <row r="3" spans="1:17" x14ac:dyDescent="0.2">
      <c r="A3" s="234"/>
      <c r="B3" s="444"/>
      <c r="C3" s="444"/>
      <c r="D3" s="444"/>
      <c r="E3" s="444"/>
      <c r="F3" s="444"/>
      <c r="G3" s="444"/>
      <c r="H3" s="444"/>
      <c r="I3" s="444"/>
      <c r="J3" s="444"/>
      <c r="K3" s="444"/>
      <c r="L3" s="234"/>
      <c r="M3" s="444"/>
      <c r="N3" s="444"/>
      <c r="O3" s="444"/>
      <c r="P3" s="444"/>
      <c r="Q3" s="445"/>
    </row>
  </sheetData>
  <sheetProtection algorithmName="SHA-512" hashValue="zPYxO+KGN3NxuzxS8KFeGZDDgd67Wk5xhToFo3ivaXL/XFDl1aEiViZbhekXkPAj8DCbFkKRAZoKXCiHCjBlww==" saltValue="3mzzrdftU4u987bmOdDLhw==" spinCount="100000" sheet="1" objects="1" scenarios="1"/>
  <phoneticPr fontId="37" type="noConversion"/>
  <pageMargins left="0.7" right="0.7" top="0.75" bottom="0.75" header="0.3" footer="0.3"/>
  <pageSetup paperSize="9" orientation="portrait" r:id="rId2"/>
  <headerFooter>
    <oddFooter>&amp;L_x000D_&amp;1#&amp;"Calibri"&amp;10&amp;K000000 Intern gebruik</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00B0F0"/>
    <pageSetUpPr fitToPage="1"/>
  </sheetPr>
  <dimension ref="A1:BY631"/>
  <sheetViews>
    <sheetView workbookViewId="0">
      <selection activeCell="I44" sqref="I44"/>
    </sheetView>
  </sheetViews>
  <sheetFormatPr defaultRowHeight="11.25" customHeight="1" x14ac:dyDescent="0.2"/>
  <cols>
    <col min="1" max="1" width="8.85546875" customWidth="1"/>
    <col min="2" max="2" width="7.5703125" customWidth="1"/>
    <col min="19" max="77" width="9.140625" style="326"/>
  </cols>
  <sheetData>
    <row r="1" spans="1:18" ht="11.25" customHeight="1" x14ac:dyDescent="0.2">
      <c r="A1" s="515"/>
      <c r="B1" s="515"/>
      <c r="C1" s="515"/>
      <c r="D1" s="515"/>
      <c r="E1" s="515"/>
      <c r="F1" s="515"/>
      <c r="G1" s="515"/>
      <c r="H1" s="515"/>
      <c r="I1" s="515"/>
      <c r="J1" s="515"/>
      <c r="K1" s="515"/>
      <c r="L1" s="515"/>
      <c r="M1" s="515"/>
      <c r="N1" s="515"/>
      <c r="O1" s="515"/>
      <c r="P1" s="515"/>
      <c r="Q1" s="515"/>
      <c r="R1" s="515"/>
    </row>
    <row r="2" spans="1:18" ht="11.25" customHeight="1" x14ac:dyDescent="0.2">
      <c r="A2" s="515"/>
      <c r="B2" s="515"/>
      <c r="C2" s="515"/>
      <c r="D2" s="515"/>
      <c r="E2" s="515"/>
      <c r="F2" s="515"/>
      <c r="G2" s="515"/>
      <c r="H2" s="515"/>
      <c r="I2" s="515"/>
      <c r="J2" s="515"/>
      <c r="K2" s="515"/>
      <c r="L2" s="515"/>
      <c r="M2" s="515"/>
      <c r="N2" s="515"/>
      <c r="O2" s="515"/>
      <c r="P2" s="515"/>
      <c r="Q2" s="515"/>
      <c r="R2" s="515"/>
    </row>
    <row r="3" spans="1:18" ht="19.5" customHeight="1" x14ac:dyDescent="0.25">
      <c r="A3" s="515"/>
      <c r="B3" s="516" t="s">
        <v>388</v>
      </c>
      <c r="C3" s="515"/>
      <c r="D3" s="515"/>
      <c r="E3" s="515"/>
      <c r="F3" s="515"/>
      <c r="G3" s="515"/>
      <c r="H3" s="515"/>
      <c r="I3" s="515"/>
      <c r="J3" s="515"/>
      <c r="K3" s="515"/>
      <c r="L3" s="515"/>
      <c r="M3" s="515"/>
      <c r="N3" s="515"/>
      <c r="O3" s="515"/>
      <c r="P3" s="515"/>
      <c r="Q3" s="515"/>
      <c r="R3" s="515"/>
    </row>
    <row r="4" spans="1:18" ht="19.5" customHeight="1" x14ac:dyDescent="0.25">
      <c r="A4" s="515"/>
      <c r="B4" s="516" t="s">
        <v>469</v>
      </c>
      <c r="C4" s="515"/>
      <c r="D4" s="515"/>
      <c r="E4" s="515"/>
      <c r="F4" s="515"/>
      <c r="G4" s="515"/>
      <c r="H4" s="515"/>
      <c r="I4" s="515"/>
      <c r="J4" s="515"/>
      <c r="K4" s="515"/>
      <c r="L4" s="515"/>
      <c r="M4" s="515"/>
      <c r="N4" s="515"/>
      <c r="O4" s="515"/>
      <c r="P4" s="515"/>
      <c r="Q4" s="515"/>
      <c r="R4" s="515"/>
    </row>
    <row r="5" spans="1:18" ht="11.25" customHeight="1" x14ac:dyDescent="0.2">
      <c r="A5" s="515"/>
      <c r="B5" s="515"/>
      <c r="C5" s="515"/>
      <c r="D5" s="515"/>
      <c r="E5" s="515"/>
      <c r="F5" s="515"/>
      <c r="G5" s="515"/>
      <c r="H5" s="515"/>
      <c r="I5" s="515"/>
      <c r="J5" s="515"/>
      <c r="K5" s="515"/>
      <c r="L5" s="515"/>
      <c r="M5" s="515"/>
      <c r="N5" s="515"/>
      <c r="O5" s="515"/>
      <c r="P5" s="515"/>
      <c r="Q5" s="515"/>
      <c r="R5" s="515"/>
    </row>
    <row r="6" spans="1:18" ht="11.25" customHeight="1" x14ac:dyDescent="0.2">
      <c r="A6" s="515"/>
      <c r="B6" s="515"/>
      <c r="C6" s="515"/>
      <c r="D6" s="515"/>
      <c r="E6" s="515"/>
      <c r="F6" s="515"/>
      <c r="G6" s="515"/>
      <c r="H6" s="515"/>
      <c r="I6" s="515"/>
      <c r="J6" s="515"/>
      <c r="K6" s="515"/>
      <c r="L6" s="515"/>
      <c r="M6" s="515"/>
      <c r="N6" s="515"/>
      <c r="O6" s="515"/>
      <c r="P6" s="515"/>
      <c r="Q6" s="515"/>
      <c r="R6" s="515"/>
    </row>
    <row r="7" spans="1:18" ht="11.25" customHeight="1" x14ac:dyDescent="0.2">
      <c r="A7" s="515"/>
      <c r="B7" s="515"/>
      <c r="C7" s="515"/>
      <c r="D7" s="515"/>
      <c r="E7" s="515"/>
      <c r="F7" s="515"/>
      <c r="G7" s="515"/>
      <c r="H7" s="515"/>
      <c r="I7" s="515"/>
      <c r="J7" s="515"/>
      <c r="K7" s="515"/>
      <c r="L7" s="515"/>
      <c r="M7" s="515"/>
      <c r="N7" s="515"/>
      <c r="O7" s="515"/>
      <c r="P7" s="515"/>
      <c r="Q7" s="515"/>
      <c r="R7" s="515"/>
    </row>
    <row r="8" spans="1:18" ht="14.25" customHeight="1" x14ac:dyDescent="0.2">
      <c r="A8" s="517"/>
      <c r="B8" s="518" t="s">
        <v>389</v>
      </c>
      <c r="C8" s="519"/>
      <c r="D8" s="520"/>
      <c r="E8" s="520"/>
      <c r="F8" s="521"/>
      <c r="G8" s="521"/>
      <c r="H8" s="521"/>
      <c r="I8" s="521"/>
      <c r="J8" s="521"/>
      <c r="K8" s="521"/>
      <c r="L8" s="521"/>
      <c r="M8" s="521"/>
      <c r="N8" s="521"/>
      <c r="O8" s="521"/>
      <c r="P8" s="521"/>
      <c r="Q8" s="521"/>
      <c r="R8" s="521"/>
    </row>
    <row r="9" spans="1:18" ht="12.75" customHeight="1" x14ac:dyDescent="0.2">
      <c r="A9" s="515"/>
      <c r="B9" s="524" t="s">
        <v>472</v>
      </c>
      <c r="C9" s="624"/>
      <c r="D9" s="624"/>
      <c r="E9" s="624"/>
      <c r="F9" s="624"/>
      <c r="G9" s="624"/>
      <c r="H9" s="624"/>
      <c r="I9" s="624"/>
      <c r="J9" s="624"/>
      <c r="K9" s="624"/>
      <c r="L9" s="624"/>
      <c r="M9" s="624"/>
      <c r="N9" s="624"/>
      <c r="O9" s="624"/>
      <c r="P9" s="624"/>
      <c r="Q9" s="624"/>
      <c r="R9" s="515"/>
    </row>
    <row r="10" spans="1:18" ht="12.75" customHeight="1" x14ac:dyDescent="0.2">
      <c r="A10" s="515"/>
      <c r="B10" s="524" t="s">
        <v>451</v>
      </c>
      <c r="C10" s="624"/>
      <c r="D10" s="624"/>
      <c r="E10" s="624"/>
      <c r="F10" s="624"/>
      <c r="G10" s="624"/>
      <c r="H10" s="624"/>
      <c r="I10" s="624"/>
      <c r="J10" s="624"/>
      <c r="K10" s="624"/>
      <c r="L10" s="624"/>
      <c r="M10" s="624"/>
      <c r="N10" s="624"/>
      <c r="O10" s="624"/>
      <c r="P10" s="624"/>
      <c r="Q10" s="624"/>
      <c r="R10" s="515"/>
    </row>
    <row r="11" spans="1:18" ht="12.75" customHeight="1" x14ac:dyDescent="0.2">
      <c r="A11" s="515"/>
      <c r="B11" s="524" t="s">
        <v>452</v>
      </c>
      <c r="C11" s="624"/>
      <c r="D11" s="624"/>
      <c r="E11" s="624"/>
      <c r="F11" s="624"/>
      <c r="G11" s="624"/>
      <c r="H11" s="624"/>
      <c r="I11" s="624"/>
      <c r="J11" s="624"/>
      <c r="K11" s="624"/>
      <c r="L11" s="624"/>
      <c r="M11" s="624"/>
      <c r="N11" s="624"/>
      <c r="O11" s="624"/>
      <c r="P11" s="624"/>
      <c r="Q11" s="624"/>
      <c r="R11" s="515"/>
    </row>
    <row r="12" spans="1:18" ht="12.75" customHeight="1" x14ac:dyDescent="0.2">
      <c r="A12" s="515"/>
      <c r="B12" s="524" t="s">
        <v>453</v>
      </c>
      <c r="C12" s="624"/>
      <c r="D12" s="624"/>
      <c r="E12" s="624"/>
      <c r="F12" s="624"/>
      <c r="G12" s="624"/>
      <c r="H12" s="624"/>
      <c r="I12" s="624"/>
      <c r="J12" s="624"/>
      <c r="K12" s="624"/>
      <c r="L12" s="624"/>
      <c r="M12" s="624"/>
      <c r="N12" s="624"/>
      <c r="O12" s="624"/>
      <c r="P12" s="624"/>
      <c r="Q12" s="624"/>
      <c r="R12" s="515"/>
    </row>
    <row r="13" spans="1:18" ht="12.75" customHeight="1" x14ac:dyDescent="0.2">
      <c r="A13" s="515"/>
      <c r="B13" s="524"/>
      <c r="C13" s="624"/>
      <c r="D13" s="624"/>
      <c r="E13" s="624"/>
      <c r="F13" s="624"/>
      <c r="G13" s="624"/>
      <c r="H13" s="624"/>
      <c r="I13" s="624"/>
      <c r="J13" s="624"/>
      <c r="K13" s="624"/>
      <c r="L13" s="624"/>
      <c r="M13" s="624"/>
      <c r="N13" s="624"/>
      <c r="O13" s="624"/>
      <c r="P13" s="624"/>
      <c r="Q13" s="624"/>
      <c r="R13" s="515"/>
    </row>
    <row r="14" spans="1:18" ht="12.75" customHeight="1" x14ac:dyDescent="0.2">
      <c r="A14" s="515"/>
      <c r="B14" s="524" t="s">
        <v>454</v>
      </c>
      <c r="C14" s="625"/>
      <c r="D14" s="625"/>
      <c r="E14" s="625"/>
      <c r="F14" s="625"/>
      <c r="G14" s="625"/>
      <c r="H14" s="625"/>
      <c r="I14" s="625"/>
      <c r="J14" s="625"/>
      <c r="K14" s="625"/>
      <c r="L14" s="625"/>
      <c r="M14" s="625"/>
      <c r="N14" s="625"/>
      <c r="O14" s="625"/>
      <c r="P14" s="625"/>
      <c r="Q14" s="625"/>
      <c r="R14" s="625"/>
    </row>
    <row r="15" spans="1:18" ht="12.75" customHeight="1" x14ac:dyDescent="0.2">
      <c r="A15" s="515"/>
      <c r="B15" s="524" t="s">
        <v>518</v>
      </c>
      <c r="C15" s="625"/>
      <c r="D15" s="625"/>
      <c r="E15" s="625"/>
      <c r="F15" s="625"/>
      <c r="G15" s="625"/>
      <c r="H15" s="625"/>
      <c r="I15" s="625"/>
      <c r="J15" s="625"/>
      <c r="K15" s="625"/>
      <c r="L15" s="625"/>
      <c r="M15" s="625"/>
      <c r="N15" s="625"/>
      <c r="O15" s="625"/>
      <c r="P15" s="625"/>
      <c r="Q15" s="625"/>
      <c r="R15" s="625"/>
    </row>
    <row r="16" spans="1:18" ht="12.75" customHeight="1" x14ac:dyDescent="0.2">
      <c r="A16" s="515"/>
      <c r="B16" s="522" t="s">
        <v>435</v>
      </c>
      <c r="C16" s="522"/>
      <c r="D16" s="522"/>
      <c r="E16" s="522"/>
      <c r="F16" s="522"/>
      <c r="G16" s="522"/>
      <c r="H16" s="522"/>
      <c r="I16" s="522"/>
      <c r="J16" s="522"/>
      <c r="K16" s="522"/>
      <c r="L16" s="522"/>
      <c r="M16" s="522"/>
      <c r="N16" s="522"/>
      <c r="O16" s="522"/>
      <c r="P16" s="522"/>
      <c r="Q16" s="522"/>
      <c r="R16" s="515"/>
    </row>
    <row r="17" spans="1:18" ht="12.75" customHeight="1" x14ac:dyDescent="0.2">
      <c r="A17" s="515"/>
      <c r="B17" s="522"/>
      <c r="C17" s="522"/>
      <c r="D17" s="522"/>
      <c r="E17" s="522"/>
      <c r="F17" s="522"/>
      <c r="G17" s="522"/>
      <c r="H17" s="522"/>
      <c r="I17" s="522"/>
      <c r="J17" s="522"/>
      <c r="K17" s="522"/>
      <c r="L17" s="522"/>
      <c r="M17" s="522"/>
      <c r="N17" s="522"/>
      <c r="O17" s="522"/>
      <c r="P17" s="522"/>
      <c r="Q17" s="522"/>
      <c r="R17" s="515"/>
    </row>
    <row r="18" spans="1:18" ht="12.75" customHeight="1" x14ac:dyDescent="0.2">
      <c r="A18" s="515"/>
      <c r="B18" s="522" t="s">
        <v>519</v>
      </c>
      <c r="C18" s="522"/>
      <c r="D18" s="522"/>
      <c r="E18" s="522"/>
      <c r="F18" s="522"/>
      <c r="G18" s="522"/>
      <c r="H18" s="522"/>
      <c r="I18" s="522"/>
      <c r="J18" s="522"/>
      <c r="K18" s="522"/>
      <c r="L18" s="522"/>
      <c r="M18" s="522"/>
      <c r="N18" s="522"/>
      <c r="O18" s="522"/>
      <c r="P18" s="522"/>
      <c r="Q18" s="522"/>
      <c r="R18" s="515"/>
    </row>
    <row r="19" spans="1:18" ht="12.75" customHeight="1" x14ac:dyDescent="0.2">
      <c r="A19" s="515"/>
      <c r="B19" s="522"/>
      <c r="C19" s="522"/>
      <c r="D19" s="522"/>
      <c r="E19" s="522"/>
      <c r="F19" s="522"/>
      <c r="G19" s="522"/>
      <c r="H19" s="522"/>
      <c r="I19" s="522"/>
      <c r="J19" s="522"/>
      <c r="K19" s="522"/>
      <c r="L19" s="522"/>
      <c r="M19" s="522"/>
      <c r="N19" s="522"/>
      <c r="O19" s="522"/>
      <c r="P19" s="522"/>
      <c r="Q19" s="522"/>
      <c r="R19" s="515"/>
    </row>
    <row r="20" spans="1:18" ht="12.75" customHeight="1" x14ac:dyDescent="0.2">
      <c r="A20" s="515"/>
      <c r="B20" s="522" t="s">
        <v>509</v>
      </c>
      <c r="C20" s="522"/>
      <c r="D20" s="522"/>
      <c r="E20" s="522"/>
      <c r="F20" s="522"/>
      <c r="G20" s="522"/>
      <c r="H20" s="522"/>
      <c r="I20" s="522"/>
      <c r="J20" s="522"/>
      <c r="K20" s="522"/>
      <c r="L20" s="522"/>
      <c r="M20" s="522"/>
      <c r="N20" s="522"/>
      <c r="O20" s="522"/>
      <c r="P20" s="522"/>
      <c r="Q20" s="522"/>
      <c r="R20" s="515"/>
    </row>
    <row r="21" spans="1:18" ht="12.75" customHeight="1" x14ac:dyDescent="0.2">
      <c r="A21" s="515"/>
      <c r="B21" s="522" t="s">
        <v>510</v>
      </c>
      <c r="C21" s="522"/>
      <c r="D21" s="522"/>
      <c r="E21" s="522"/>
      <c r="F21" s="522"/>
      <c r="G21" s="522"/>
      <c r="H21" s="522"/>
      <c r="I21" s="522"/>
      <c r="J21" s="522"/>
      <c r="K21" s="522"/>
      <c r="L21" s="522"/>
      <c r="M21" s="522"/>
      <c r="N21" s="522"/>
      <c r="O21" s="522"/>
      <c r="P21" s="522"/>
      <c r="Q21" s="522"/>
      <c r="R21" s="515"/>
    </row>
    <row r="22" spans="1:18" ht="12.75" customHeight="1" x14ac:dyDescent="0.2">
      <c r="A22" s="515"/>
      <c r="B22" s="522" t="s">
        <v>511</v>
      </c>
      <c r="C22" s="522"/>
      <c r="D22" s="522"/>
      <c r="E22" s="522"/>
      <c r="F22" s="522"/>
      <c r="G22" s="522"/>
      <c r="H22" s="522"/>
      <c r="I22" s="522"/>
      <c r="J22" s="522"/>
      <c r="K22" s="522"/>
      <c r="L22" s="522"/>
      <c r="M22" s="522"/>
      <c r="N22" s="522"/>
      <c r="O22" s="522"/>
      <c r="P22" s="522"/>
      <c r="Q22" s="522"/>
      <c r="R22" s="515"/>
    </row>
    <row r="23" spans="1:18" ht="12.75" customHeight="1" x14ac:dyDescent="0.2">
      <c r="A23" s="515"/>
      <c r="B23" s="522"/>
      <c r="C23" s="522"/>
      <c r="D23" s="522"/>
      <c r="E23" s="522"/>
      <c r="F23" s="522"/>
      <c r="G23" s="522"/>
      <c r="H23" s="522"/>
      <c r="I23" s="522"/>
      <c r="J23" s="522"/>
      <c r="K23" s="522"/>
      <c r="L23" s="522"/>
      <c r="M23" s="522"/>
      <c r="N23" s="522"/>
      <c r="O23" s="522"/>
      <c r="P23" s="522"/>
      <c r="Q23" s="522"/>
      <c r="R23" s="515"/>
    </row>
    <row r="24" spans="1:18" ht="14.25" customHeight="1" x14ac:dyDescent="0.2">
      <c r="A24" s="519"/>
      <c r="B24" s="518" t="s">
        <v>390</v>
      </c>
      <c r="C24" s="519"/>
      <c r="D24" s="520"/>
      <c r="E24" s="520"/>
      <c r="F24" s="521"/>
      <c r="G24" s="521"/>
      <c r="H24" s="521"/>
      <c r="I24" s="521"/>
      <c r="J24" s="521"/>
      <c r="K24" s="521"/>
      <c r="L24" s="521"/>
      <c r="M24" s="521"/>
      <c r="N24" s="521"/>
      <c r="O24" s="521"/>
      <c r="P24" s="521"/>
      <c r="Q24" s="521"/>
      <c r="R24" s="521"/>
    </row>
    <row r="25" spans="1:18" ht="12.75" customHeight="1" x14ac:dyDescent="0.2">
      <c r="A25" s="515"/>
      <c r="B25" s="523"/>
      <c r="C25" s="515"/>
      <c r="D25" s="515"/>
      <c r="E25" s="515"/>
      <c r="F25" s="515"/>
      <c r="G25" s="515"/>
      <c r="H25" s="515"/>
      <c r="I25" s="515"/>
      <c r="J25" s="515"/>
      <c r="K25" s="515"/>
      <c r="L25" s="515"/>
      <c r="M25" s="515"/>
      <c r="N25" s="515"/>
      <c r="O25" s="515"/>
      <c r="P25" s="515"/>
      <c r="Q25" s="515"/>
      <c r="R25" s="515"/>
    </row>
    <row r="26" spans="1:18" ht="12.75" customHeight="1" x14ac:dyDescent="0.2">
      <c r="A26" s="515"/>
      <c r="B26" s="524" t="s">
        <v>391</v>
      </c>
      <c r="C26" s="515"/>
      <c r="D26" s="515"/>
      <c r="E26" s="515"/>
      <c r="F26" s="515"/>
      <c r="G26" s="515"/>
      <c r="H26" s="515"/>
      <c r="I26" s="515"/>
      <c r="J26" s="515"/>
      <c r="K26" s="515"/>
      <c r="L26" s="515"/>
      <c r="M26" s="515"/>
      <c r="N26" s="515"/>
      <c r="O26" s="515"/>
      <c r="P26" s="515"/>
      <c r="Q26" s="515"/>
      <c r="R26" s="515"/>
    </row>
    <row r="27" spans="1:18" ht="12.75" customHeight="1" x14ac:dyDescent="0.2">
      <c r="A27" s="515"/>
      <c r="B27" s="524" t="s">
        <v>392</v>
      </c>
      <c r="C27" s="515"/>
      <c r="D27" s="515"/>
      <c r="E27" s="515"/>
      <c r="F27" s="515"/>
      <c r="G27" s="515"/>
      <c r="H27" s="515"/>
      <c r="I27" s="515"/>
      <c r="J27" s="515"/>
      <c r="K27" s="515"/>
      <c r="L27" s="515"/>
      <c r="M27" s="515"/>
      <c r="N27" s="515"/>
      <c r="O27" s="515"/>
      <c r="P27" s="515"/>
      <c r="Q27" s="515"/>
      <c r="R27" s="515"/>
    </row>
    <row r="28" spans="1:18" ht="12.75" customHeight="1" x14ac:dyDescent="0.2">
      <c r="A28" s="515"/>
      <c r="B28" s="524" t="s">
        <v>433</v>
      </c>
      <c r="C28" s="515"/>
      <c r="D28" s="515"/>
      <c r="E28" s="515"/>
      <c r="F28" s="515"/>
      <c r="G28" s="515"/>
      <c r="H28" s="515"/>
      <c r="I28" s="515"/>
      <c r="J28" s="515"/>
      <c r="K28" s="515"/>
      <c r="L28" s="515"/>
      <c r="M28" s="515"/>
      <c r="N28" s="515"/>
      <c r="O28" s="515"/>
      <c r="P28" s="515"/>
      <c r="Q28" s="515"/>
      <c r="R28" s="515"/>
    </row>
    <row r="29" spans="1:18" ht="12.75" customHeight="1" x14ac:dyDescent="0.2">
      <c r="A29" s="525"/>
      <c r="B29" s="524" t="s">
        <v>393</v>
      </c>
      <c r="C29" s="515"/>
      <c r="D29" s="515"/>
      <c r="E29" s="515"/>
      <c r="F29" s="515"/>
      <c r="G29" s="515"/>
      <c r="H29" s="515"/>
      <c r="I29" s="515"/>
      <c r="J29" s="515"/>
      <c r="K29" s="515"/>
      <c r="L29" s="515"/>
      <c r="M29" s="515"/>
      <c r="N29" s="515"/>
      <c r="O29" s="515"/>
      <c r="P29" s="515"/>
      <c r="Q29" s="515"/>
      <c r="R29" s="515"/>
    </row>
    <row r="30" spans="1:18" ht="12.75" customHeight="1" x14ac:dyDescent="0.2">
      <c r="A30" s="515"/>
      <c r="B30" s="524"/>
      <c r="C30" s="515"/>
      <c r="D30" s="515"/>
      <c r="E30" s="515"/>
      <c r="F30" s="515"/>
      <c r="G30" s="515"/>
      <c r="H30" s="515"/>
      <c r="I30" s="515"/>
      <c r="J30" s="515"/>
      <c r="K30" s="515"/>
      <c r="L30" s="515"/>
      <c r="M30" s="515"/>
      <c r="N30" s="515"/>
      <c r="O30" s="515"/>
      <c r="P30" s="515"/>
      <c r="Q30" s="515"/>
      <c r="R30" s="515"/>
    </row>
    <row r="31" spans="1:18" ht="14.25" customHeight="1" x14ac:dyDescent="0.2">
      <c r="A31" s="517"/>
      <c r="B31" s="518" t="s">
        <v>394</v>
      </c>
      <c r="C31" s="519"/>
      <c r="D31" s="520"/>
      <c r="E31" s="526"/>
      <c r="F31" s="521"/>
      <c r="G31" s="521"/>
      <c r="H31" s="521"/>
      <c r="I31" s="521"/>
      <c r="J31" s="521"/>
      <c r="K31" s="521"/>
      <c r="L31" s="521"/>
      <c r="M31" s="521"/>
      <c r="N31" s="521"/>
      <c r="O31" s="521"/>
      <c r="P31" s="521"/>
      <c r="Q31" s="521"/>
      <c r="R31" s="521"/>
    </row>
    <row r="32" spans="1:18" ht="12.75" customHeight="1" x14ac:dyDescent="0.2">
      <c r="A32" s="515"/>
      <c r="B32" s="523"/>
      <c r="C32" s="515"/>
      <c r="D32" s="515"/>
      <c r="E32" s="515"/>
      <c r="F32" s="515"/>
      <c r="G32" s="515"/>
      <c r="H32" s="515"/>
      <c r="I32" s="515"/>
      <c r="J32" s="515"/>
      <c r="K32" s="515"/>
      <c r="L32" s="515"/>
      <c r="M32" s="515"/>
      <c r="N32" s="515"/>
      <c r="O32" s="515"/>
      <c r="P32" s="515"/>
      <c r="Q32" s="515"/>
      <c r="R32" s="515"/>
    </row>
    <row r="33" spans="1:77" ht="12.75" customHeight="1" x14ac:dyDescent="0.2">
      <c r="A33" s="515"/>
      <c r="B33" s="524" t="s">
        <v>395</v>
      </c>
      <c r="C33" s="515"/>
      <c r="D33" s="515"/>
      <c r="E33" s="515"/>
      <c r="F33" s="515"/>
      <c r="G33" s="515"/>
      <c r="H33" s="515"/>
      <c r="I33" s="515"/>
      <c r="J33" s="515"/>
      <c r="K33" s="515"/>
      <c r="L33" s="515"/>
      <c r="M33" s="515"/>
      <c r="N33" s="515"/>
      <c r="O33" s="515"/>
      <c r="P33" s="515"/>
      <c r="Q33" s="515"/>
      <c r="R33" s="515"/>
    </row>
    <row r="34" spans="1:77" ht="12.75" customHeight="1" x14ac:dyDescent="0.2">
      <c r="A34" s="515"/>
      <c r="B34" s="524" t="s">
        <v>396</v>
      </c>
      <c r="C34" s="515"/>
      <c r="D34" s="515"/>
      <c r="E34" s="515"/>
      <c r="F34" s="515"/>
      <c r="G34" s="515"/>
      <c r="H34" s="515"/>
      <c r="I34" s="515"/>
      <c r="J34" s="515"/>
      <c r="K34" s="515"/>
      <c r="L34" s="515"/>
      <c r="M34" s="515"/>
      <c r="N34" s="515"/>
      <c r="O34" s="515"/>
      <c r="P34" s="515"/>
      <c r="Q34" s="515"/>
      <c r="R34" s="515"/>
    </row>
    <row r="35" spans="1:77" ht="12.75" customHeight="1" x14ac:dyDescent="0.2">
      <c r="A35" s="515"/>
      <c r="B35" s="524"/>
      <c r="C35" s="515"/>
      <c r="D35" s="515"/>
      <c r="E35" s="515"/>
      <c r="F35" s="515"/>
      <c r="G35" s="515"/>
      <c r="H35" s="515"/>
      <c r="I35" s="515"/>
      <c r="J35" s="515"/>
      <c r="K35" s="515"/>
      <c r="L35" s="515"/>
      <c r="M35" s="515"/>
      <c r="N35" s="515"/>
      <c r="O35" s="515"/>
      <c r="P35" s="515"/>
      <c r="Q35" s="515"/>
      <c r="R35" s="515"/>
    </row>
    <row r="36" spans="1:77" ht="12.75" customHeight="1" x14ac:dyDescent="0.2">
      <c r="A36" s="515"/>
      <c r="B36" s="524" t="s">
        <v>434</v>
      </c>
      <c r="C36" s="515"/>
      <c r="D36" s="515"/>
      <c r="E36" s="515"/>
      <c r="F36" s="515"/>
      <c r="G36" s="515"/>
      <c r="H36" s="515"/>
      <c r="I36" s="515"/>
      <c r="J36" s="515"/>
      <c r="K36" s="515"/>
      <c r="L36" s="515"/>
      <c r="M36" s="515"/>
      <c r="N36" s="515"/>
      <c r="O36" s="515"/>
      <c r="P36" s="515"/>
      <c r="Q36" s="515"/>
      <c r="R36" s="515"/>
    </row>
    <row r="37" spans="1:77" ht="12.75" customHeight="1" x14ac:dyDescent="0.2">
      <c r="A37" s="515"/>
      <c r="B37" s="524" t="s">
        <v>397</v>
      </c>
      <c r="C37" s="515"/>
      <c r="D37" s="515"/>
      <c r="E37" s="527" t="s">
        <v>512</v>
      </c>
      <c r="F37" s="527"/>
      <c r="G37" s="527"/>
      <c r="H37" s="527"/>
      <c r="I37" s="527"/>
      <c r="J37" s="527"/>
      <c r="K37" s="527"/>
      <c r="L37" s="527"/>
      <c r="M37" s="527"/>
      <c r="N37" s="527"/>
      <c r="O37" s="527"/>
      <c r="P37" s="527"/>
      <c r="Q37" s="527"/>
      <c r="R37" s="515"/>
    </row>
    <row r="38" spans="1:77" s="56" customFormat="1" ht="12.75" customHeight="1" x14ac:dyDescent="0.2">
      <c r="A38" s="515"/>
      <c r="B38" s="524" t="s">
        <v>398</v>
      </c>
      <c r="C38" s="515"/>
      <c r="D38" s="515"/>
      <c r="E38" s="543"/>
      <c r="F38" s="543"/>
      <c r="G38" s="543"/>
      <c r="H38" s="543"/>
      <c r="I38" s="543"/>
      <c r="J38" s="543"/>
      <c r="K38" s="543"/>
      <c r="L38" s="543"/>
      <c r="M38" s="543"/>
      <c r="N38" s="543"/>
      <c r="O38" s="543"/>
      <c r="P38" s="543"/>
      <c r="Q38" s="543"/>
      <c r="R38" s="51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row>
    <row r="39" spans="1:77" ht="12.75" customHeight="1" x14ac:dyDescent="0.2">
      <c r="A39" s="515"/>
      <c r="B39" s="524" t="s">
        <v>514</v>
      </c>
      <c r="C39" s="515"/>
      <c r="D39" s="515"/>
      <c r="E39" s="515"/>
      <c r="F39" s="515"/>
      <c r="G39" s="515"/>
      <c r="H39" s="515"/>
      <c r="I39" s="515"/>
      <c r="J39" s="515"/>
      <c r="K39" s="515"/>
      <c r="L39" s="515"/>
      <c r="M39" s="515"/>
      <c r="N39" s="515"/>
      <c r="O39" s="515"/>
      <c r="P39" s="515"/>
      <c r="Q39" s="515"/>
      <c r="R39" s="515"/>
    </row>
    <row r="40" spans="1:77" ht="12.75" customHeight="1" x14ac:dyDescent="0.2">
      <c r="A40" s="515"/>
      <c r="B40" s="524" t="s">
        <v>399</v>
      </c>
      <c r="C40" s="515"/>
      <c r="D40" s="515"/>
      <c r="E40" s="527" t="s">
        <v>512</v>
      </c>
      <c r="F40" s="515"/>
      <c r="G40" s="515"/>
      <c r="H40" s="515"/>
      <c r="I40" s="515"/>
      <c r="J40" s="515"/>
      <c r="K40" s="515"/>
      <c r="L40" s="515"/>
      <c r="M40" s="515"/>
      <c r="N40" s="515"/>
      <c r="O40" s="515"/>
      <c r="P40" s="515"/>
      <c r="Q40" s="515"/>
      <c r="R40" s="515"/>
    </row>
    <row r="41" spans="1:77" ht="12.75" customHeight="1" x14ac:dyDescent="0.2">
      <c r="A41" s="515"/>
      <c r="B41" s="524" t="s">
        <v>400</v>
      </c>
      <c r="C41" s="515"/>
      <c r="D41" s="515"/>
      <c r="E41" s="515"/>
      <c r="F41" s="515"/>
      <c r="G41" s="515"/>
      <c r="H41" s="515"/>
      <c r="I41" s="515"/>
      <c r="J41" s="515"/>
      <c r="K41" s="515"/>
      <c r="L41" s="515"/>
      <c r="M41" s="515"/>
      <c r="N41" s="515"/>
      <c r="O41" s="515"/>
      <c r="P41" s="515"/>
      <c r="Q41" s="515"/>
      <c r="R41" s="515"/>
    </row>
    <row r="42" spans="1:77" ht="12.75" customHeight="1" x14ac:dyDescent="0.2">
      <c r="A42" s="515"/>
      <c r="B42" s="524" t="s">
        <v>513</v>
      </c>
      <c r="C42" s="515"/>
      <c r="D42" s="515"/>
      <c r="E42" s="515"/>
      <c r="F42" s="515"/>
      <c r="G42" s="515"/>
      <c r="H42" s="515"/>
      <c r="I42" s="515"/>
      <c r="J42" s="515"/>
      <c r="K42" s="515"/>
      <c r="L42" s="515"/>
      <c r="M42" s="515"/>
      <c r="N42" s="515"/>
      <c r="O42" s="515"/>
      <c r="P42" s="515"/>
      <c r="Q42" s="515"/>
      <c r="R42" s="515"/>
    </row>
    <row r="43" spans="1:77" ht="12.75" customHeight="1" x14ac:dyDescent="0.2">
      <c r="A43" s="515"/>
      <c r="B43" s="524" t="s">
        <v>474</v>
      </c>
      <c r="C43" s="515"/>
      <c r="D43" s="515"/>
      <c r="E43" s="515"/>
      <c r="F43" s="515"/>
      <c r="G43" s="515"/>
      <c r="H43" s="515"/>
      <c r="I43" s="515"/>
      <c r="J43" s="515"/>
      <c r="K43" s="515"/>
      <c r="L43" s="515"/>
      <c r="M43" s="515"/>
      <c r="N43" s="515"/>
      <c r="O43" s="515"/>
      <c r="P43" s="515"/>
      <c r="Q43" s="515"/>
      <c r="R43" s="515"/>
    </row>
    <row r="44" spans="1:77" ht="12.75" customHeight="1" x14ac:dyDescent="0.2">
      <c r="A44" s="515"/>
      <c r="B44" s="524"/>
      <c r="C44" s="515"/>
      <c r="D44" s="515"/>
      <c r="E44" s="515"/>
      <c r="F44" s="515"/>
      <c r="G44" s="515"/>
      <c r="H44" s="515"/>
      <c r="I44" s="515"/>
      <c r="J44" s="515"/>
      <c r="K44" s="515"/>
      <c r="L44" s="515"/>
      <c r="M44" s="515"/>
      <c r="N44" s="515"/>
      <c r="O44" s="515"/>
      <c r="P44" s="515"/>
      <c r="Q44" s="515"/>
      <c r="R44" s="515"/>
    </row>
    <row r="45" spans="1:77" ht="12.75" customHeight="1" x14ac:dyDescent="0.2">
      <c r="A45" s="515"/>
      <c r="B45" s="528" t="s">
        <v>401</v>
      </c>
      <c r="C45" s="515"/>
      <c r="D45" s="515"/>
      <c r="E45" s="515"/>
      <c r="F45" s="515"/>
      <c r="G45" s="515"/>
      <c r="H45" s="515"/>
      <c r="I45" s="515"/>
      <c r="J45" s="515"/>
      <c r="K45" s="515"/>
      <c r="L45" s="515"/>
      <c r="M45" s="515"/>
      <c r="N45" s="515"/>
      <c r="O45" s="515"/>
      <c r="P45" s="515"/>
      <c r="Q45" s="515"/>
      <c r="R45" s="515"/>
    </row>
    <row r="46" spans="1:77" ht="12.75" customHeight="1" x14ac:dyDescent="0.2">
      <c r="A46" s="515"/>
      <c r="B46" s="524" t="s">
        <v>402</v>
      </c>
      <c r="C46" s="515"/>
      <c r="D46" s="515"/>
      <c r="E46" s="515"/>
      <c r="F46" s="515"/>
      <c r="G46" s="515"/>
      <c r="H46" s="515"/>
      <c r="I46" s="515"/>
      <c r="J46" s="515"/>
      <c r="K46" s="515"/>
      <c r="L46" s="515"/>
      <c r="M46" s="515"/>
      <c r="N46" s="515"/>
      <c r="O46" s="515"/>
      <c r="P46" s="515"/>
      <c r="Q46" s="515"/>
      <c r="R46" s="515"/>
    </row>
    <row r="47" spans="1:77" ht="12.75" customHeight="1" x14ac:dyDescent="0.2">
      <c r="A47" s="525"/>
      <c r="B47" s="524" t="s">
        <v>403</v>
      </c>
      <c r="C47" s="515"/>
      <c r="D47" s="515"/>
      <c r="E47" s="527" t="s">
        <v>512</v>
      </c>
      <c r="F47" s="527"/>
      <c r="G47" s="527"/>
      <c r="H47" s="527"/>
      <c r="I47" s="527"/>
      <c r="J47" s="527"/>
      <c r="K47" s="527"/>
      <c r="L47" s="527"/>
      <c r="M47" s="527"/>
      <c r="N47" s="527"/>
      <c r="O47" s="515"/>
      <c r="P47" s="515"/>
      <c r="Q47" s="515"/>
      <c r="R47" s="515"/>
    </row>
    <row r="48" spans="1:77" ht="12.75" customHeight="1" x14ac:dyDescent="0.2">
      <c r="A48" s="515"/>
      <c r="B48" s="515"/>
      <c r="C48" s="515"/>
      <c r="D48" s="515"/>
      <c r="E48" s="515"/>
      <c r="F48" s="515"/>
      <c r="G48" s="515"/>
      <c r="H48" s="515"/>
      <c r="I48" s="515"/>
      <c r="J48" s="529"/>
      <c r="K48" s="515"/>
      <c r="L48" s="515"/>
      <c r="M48" s="515"/>
      <c r="N48" s="515"/>
      <c r="O48" s="515"/>
      <c r="P48" s="515"/>
      <c r="Q48" s="515"/>
      <c r="R48" s="515"/>
    </row>
    <row r="49" spans="1:18" ht="14.25" customHeight="1" x14ac:dyDescent="0.2">
      <c r="A49" s="517"/>
      <c r="B49" s="518" t="s">
        <v>404</v>
      </c>
      <c r="C49" s="519"/>
      <c r="D49" s="520"/>
      <c r="E49" s="520"/>
      <c r="F49" s="521"/>
      <c r="G49" s="521"/>
      <c r="H49" s="521"/>
      <c r="I49" s="521"/>
      <c r="J49" s="521"/>
      <c r="K49" s="521"/>
      <c r="L49" s="521"/>
      <c r="M49" s="521"/>
      <c r="N49" s="521"/>
      <c r="O49" s="521"/>
      <c r="P49" s="521"/>
      <c r="Q49" s="521"/>
      <c r="R49" s="521"/>
    </row>
    <row r="50" spans="1:18" ht="12.75" customHeight="1" x14ac:dyDescent="0.2">
      <c r="A50" s="515"/>
      <c r="B50" s="523"/>
      <c r="C50" s="515"/>
      <c r="D50" s="515"/>
      <c r="E50" s="515"/>
      <c r="F50" s="515"/>
      <c r="G50" s="515"/>
      <c r="H50" s="515"/>
      <c r="I50" s="515"/>
      <c r="J50" s="515"/>
      <c r="K50" s="515"/>
      <c r="L50" s="515"/>
      <c r="M50" s="515"/>
      <c r="N50" s="515"/>
      <c r="O50" s="515"/>
      <c r="P50" s="515"/>
      <c r="Q50" s="515"/>
      <c r="R50" s="515"/>
    </row>
    <row r="51" spans="1:18" ht="12.75" customHeight="1" x14ac:dyDescent="0.2">
      <c r="A51" s="515"/>
      <c r="B51" s="523" t="s">
        <v>405</v>
      </c>
      <c r="C51" s="515"/>
      <c r="D51" s="515"/>
      <c r="E51" s="515"/>
      <c r="F51" s="515"/>
      <c r="G51" s="515"/>
      <c r="H51" s="515"/>
      <c r="I51" s="515"/>
      <c r="J51" s="515"/>
      <c r="K51" s="515"/>
      <c r="L51" s="515"/>
      <c r="M51" s="515"/>
      <c r="N51" s="515"/>
      <c r="O51" s="515"/>
      <c r="P51" s="515"/>
      <c r="Q51" s="515"/>
      <c r="R51" s="515"/>
    </row>
    <row r="52" spans="1:18" ht="12.75" customHeight="1" x14ac:dyDescent="0.2">
      <c r="A52" s="515"/>
      <c r="B52" s="524" t="s">
        <v>406</v>
      </c>
      <c r="C52" s="515"/>
      <c r="D52" s="515"/>
      <c r="E52" s="515"/>
      <c r="F52" s="515"/>
      <c r="G52" s="515"/>
      <c r="H52" s="515"/>
      <c r="I52" s="515"/>
      <c r="J52" s="515"/>
      <c r="K52" s="515"/>
      <c r="L52" s="515"/>
      <c r="M52" s="515"/>
      <c r="N52" s="515"/>
      <c r="O52" s="515"/>
      <c r="P52" s="515"/>
      <c r="Q52" s="515"/>
      <c r="R52" s="515"/>
    </row>
    <row r="53" spans="1:18" ht="12.75" customHeight="1" x14ac:dyDescent="0.2">
      <c r="A53" s="515"/>
      <c r="B53" s="524" t="s">
        <v>407</v>
      </c>
      <c r="C53" s="515"/>
      <c r="D53" s="515"/>
      <c r="E53" s="515"/>
      <c r="F53" s="515"/>
      <c r="G53" s="515"/>
      <c r="H53" s="515"/>
      <c r="I53" s="515"/>
      <c r="J53" s="515"/>
      <c r="K53" s="515"/>
      <c r="L53" s="515"/>
      <c r="M53" s="515"/>
      <c r="N53" s="515"/>
      <c r="O53" s="515"/>
      <c r="P53" s="515"/>
      <c r="Q53" s="515"/>
      <c r="R53" s="515"/>
    </row>
    <row r="54" spans="1:18" ht="12.75" customHeight="1" x14ac:dyDescent="0.2">
      <c r="A54" s="515"/>
      <c r="B54" s="524" t="s">
        <v>408</v>
      </c>
      <c r="C54" s="515"/>
      <c r="D54" s="515"/>
      <c r="E54" s="515"/>
      <c r="F54" s="515"/>
      <c r="G54" s="515"/>
      <c r="H54" s="515"/>
      <c r="I54" s="515"/>
      <c r="J54" s="515"/>
      <c r="K54" s="515"/>
      <c r="L54" s="515"/>
      <c r="M54" s="515"/>
      <c r="N54" s="515"/>
      <c r="O54" s="515"/>
      <c r="P54" s="515"/>
      <c r="Q54" s="515"/>
      <c r="R54" s="515"/>
    </row>
    <row r="55" spans="1:18" ht="12.75" customHeight="1" x14ac:dyDescent="0.2">
      <c r="A55" s="515"/>
      <c r="B55" s="524" t="s">
        <v>409</v>
      </c>
      <c r="C55" s="515"/>
      <c r="D55" s="515"/>
      <c r="E55" s="515"/>
      <c r="F55" s="515"/>
      <c r="G55" s="515"/>
      <c r="H55" s="515"/>
      <c r="I55" s="515"/>
      <c r="J55" s="515"/>
      <c r="K55" s="515"/>
      <c r="L55" s="515"/>
      <c r="M55" s="515"/>
      <c r="N55" s="515"/>
      <c r="O55" s="515"/>
      <c r="P55" s="515"/>
      <c r="Q55" s="515"/>
      <c r="R55" s="515"/>
    </row>
    <row r="56" spans="1:18" ht="12.75" customHeight="1" x14ac:dyDescent="0.2">
      <c r="A56" s="515"/>
      <c r="B56" s="524"/>
      <c r="C56" s="515"/>
      <c r="D56" s="515"/>
      <c r="E56" s="515"/>
      <c r="F56" s="515"/>
      <c r="G56" s="515"/>
      <c r="H56" s="515"/>
      <c r="I56" s="515"/>
      <c r="J56" s="515"/>
      <c r="K56" s="515"/>
      <c r="L56" s="515"/>
      <c r="M56" s="515"/>
      <c r="N56" s="515"/>
      <c r="O56" s="515"/>
      <c r="P56" s="515"/>
      <c r="Q56" s="515"/>
      <c r="R56" s="515"/>
    </row>
    <row r="57" spans="1:18" ht="12.75" customHeight="1" x14ac:dyDescent="0.2">
      <c r="A57" s="525"/>
      <c r="B57" s="524" t="s">
        <v>410</v>
      </c>
      <c r="C57" s="530"/>
      <c r="D57" s="530"/>
      <c r="E57" s="527" t="s">
        <v>512</v>
      </c>
      <c r="F57" s="527"/>
      <c r="G57" s="527"/>
      <c r="H57" s="527"/>
      <c r="I57" s="527"/>
      <c r="J57" s="527"/>
      <c r="K57" s="527"/>
      <c r="L57" s="527"/>
      <c r="M57" s="527"/>
      <c r="N57" s="527"/>
      <c r="O57" s="527"/>
      <c r="P57" s="527"/>
      <c r="Q57" s="515"/>
      <c r="R57" s="515"/>
    </row>
    <row r="58" spans="1:18" ht="12.75" customHeight="1" x14ac:dyDescent="0.2">
      <c r="A58" s="524"/>
      <c r="B58" s="529"/>
      <c r="C58" s="515"/>
      <c r="D58" s="515"/>
      <c r="E58" s="515"/>
      <c r="F58" s="515"/>
      <c r="G58" s="515"/>
      <c r="H58" s="515"/>
      <c r="I58" s="515"/>
      <c r="J58" s="515"/>
      <c r="K58" s="515"/>
      <c r="L58" s="515"/>
      <c r="M58" s="515"/>
      <c r="N58" s="515"/>
      <c r="O58" s="515"/>
      <c r="P58" s="515"/>
      <c r="Q58" s="515"/>
      <c r="R58" s="515"/>
    </row>
    <row r="59" spans="1:18" ht="14.25" customHeight="1" x14ac:dyDescent="0.2">
      <c r="A59" s="517"/>
      <c r="B59" s="518" t="s">
        <v>411</v>
      </c>
      <c r="C59" s="519"/>
      <c r="D59" s="520"/>
      <c r="E59" s="520"/>
      <c r="F59" s="519"/>
      <c r="G59" s="519"/>
      <c r="H59" s="519"/>
      <c r="I59" s="519"/>
      <c r="J59" s="519"/>
      <c r="K59" s="521"/>
      <c r="L59" s="521"/>
      <c r="M59" s="521"/>
      <c r="N59" s="521"/>
      <c r="O59" s="521"/>
      <c r="P59" s="521"/>
      <c r="Q59" s="521"/>
      <c r="R59" s="521"/>
    </row>
    <row r="60" spans="1:18" ht="12.75" customHeight="1" x14ac:dyDescent="0.2">
      <c r="A60" s="524"/>
      <c r="B60" s="524"/>
      <c r="C60" s="524"/>
      <c r="D60" s="524"/>
      <c r="E60" s="524"/>
      <c r="F60" s="524"/>
      <c r="G60" s="524"/>
      <c r="H60" s="524"/>
      <c r="I60" s="524"/>
      <c r="J60" s="524"/>
      <c r="K60" s="524"/>
      <c r="L60" s="524"/>
      <c r="M60" s="524"/>
      <c r="N60" s="524"/>
      <c r="O60" s="524"/>
      <c r="P60" s="524"/>
      <c r="Q60" s="524"/>
      <c r="R60" s="524"/>
    </row>
    <row r="61" spans="1:18" ht="12.75" customHeight="1" x14ac:dyDescent="0.2">
      <c r="A61" s="524"/>
      <c r="B61" s="528" t="s">
        <v>412</v>
      </c>
      <c r="C61" s="524"/>
      <c r="D61" s="524"/>
      <c r="E61" s="524"/>
      <c r="F61" s="524"/>
      <c r="G61" s="524"/>
      <c r="H61" s="524"/>
      <c r="I61" s="524"/>
      <c r="J61" s="524"/>
      <c r="K61" s="524"/>
      <c r="L61" s="524"/>
      <c r="M61" s="524"/>
      <c r="N61" s="524"/>
      <c r="O61" s="524"/>
      <c r="P61" s="524"/>
      <c r="Q61" s="524"/>
      <c r="R61" s="524"/>
    </row>
    <row r="62" spans="1:18" ht="12.75" customHeight="1" x14ac:dyDescent="0.2">
      <c r="A62" s="524"/>
      <c r="B62" s="524" t="s">
        <v>413</v>
      </c>
      <c r="C62" s="524"/>
      <c r="D62" s="524"/>
      <c r="E62" s="524"/>
      <c r="F62" s="524"/>
      <c r="G62" s="524"/>
      <c r="H62" s="524"/>
      <c r="I62" s="524"/>
      <c r="J62" s="524"/>
      <c r="K62" s="524"/>
      <c r="L62" s="524"/>
      <c r="M62" s="524"/>
      <c r="N62" s="524"/>
      <c r="O62" s="524"/>
      <c r="P62" s="524"/>
      <c r="Q62" s="524"/>
      <c r="R62" s="524"/>
    </row>
    <row r="63" spans="1:18" ht="12.75" customHeight="1" x14ac:dyDescent="0.2">
      <c r="A63" s="524"/>
      <c r="B63" s="524" t="s">
        <v>473</v>
      </c>
      <c r="C63" s="524"/>
      <c r="D63" s="524"/>
      <c r="E63" s="524"/>
      <c r="F63" s="524"/>
      <c r="G63" s="524"/>
      <c r="H63" s="524"/>
      <c r="I63" s="524"/>
      <c r="J63" s="524"/>
      <c r="K63" s="524"/>
      <c r="L63" s="524"/>
      <c r="M63" s="524"/>
      <c r="N63" s="524"/>
      <c r="O63" s="524"/>
      <c r="P63" s="524"/>
      <c r="Q63" s="524"/>
      <c r="R63" s="524"/>
    </row>
    <row r="64" spans="1:18" ht="12.75" customHeight="1" x14ac:dyDescent="0.2">
      <c r="A64" s="524"/>
      <c r="B64" s="524" t="s">
        <v>440</v>
      </c>
      <c r="C64" s="524"/>
      <c r="D64" s="524"/>
      <c r="E64" s="524"/>
      <c r="F64" s="524"/>
      <c r="G64" s="524"/>
      <c r="H64" s="524"/>
      <c r="I64" s="524"/>
      <c r="J64" s="524"/>
      <c r="K64" s="524"/>
      <c r="L64" s="524"/>
      <c r="M64" s="524"/>
      <c r="N64" s="524"/>
      <c r="O64" s="524"/>
      <c r="P64" s="524"/>
      <c r="Q64" s="524"/>
      <c r="R64" s="524"/>
    </row>
    <row r="65" spans="1:18" ht="12.75" customHeight="1" x14ac:dyDescent="0.2">
      <c r="A65" s="524"/>
      <c r="B65" s="524" t="s">
        <v>414</v>
      </c>
      <c r="C65" s="524"/>
      <c r="D65" s="524"/>
      <c r="E65" s="524"/>
      <c r="F65" s="524"/>
      <c r="G65" s="524"/>
      <c r="H65" s="524"/>
      <c r="I65" s="524"/>
      <c r="J65" s="524"/>
      <c r="K65" s="524"/>
      <c r="L65" s="524"/>
      <c r="M65" s="524"/>
      <c r="N65" s="524"/>
      <c r="O65" s="524"/>
      <c r="P65" s="524"/>
      <c r="Q65" s="524"/>
      <c r="R65" s="524"/>
    </row>
    <row r="66" spans="1:18" ht="12.75" customHeight="1" x14ac:dyDescent="0.2">
      <c r="A66" s="524"/>
      <c r="B66" s="524" t="s">
        <v>441</v>
      </c>
      <c r="C66" s="524"/>
      <c r="D66" s="524"/>
      <c r="E66" s="524"/>
      <c r="F66" s="524"/>
      <c r="G66" s="524"/>
      <c r="H66" s="524"/>
      <c r="I66" s="524"/>
      <c r="J66" s="524"/>
      <c r="K66" s="524"/>
      <c r="L66" s="524"/>
      <c r="M66" s="524"/>
      <c r="N66" s="524"/>
      <c r="O66" s="524"/>
      <c r="P66" s="524"/>
      <c r="Q66" s="524"/>
      <c r="R66" s="524"/>
    </row>
    <row r="67" spans="1:18" ht="12.75" customHeight="1" x14ac:dyDescent="0.2">
      <c r="A67" s="524"/>
      <c r="B67" s="524"/>
      <c r="C67" s="524"/>
      <c r="D67" s="524"/>
      <c r="E67" s="524"/>
      <c r="F67" s="524"/>
      <c r="G67" s="524"/>
      <c r="H67" s="524"/>
      <c r="I67" s="524"/>
      <c r="J67" s="524"/>
      <c r="K67" s="524"/>
      <c r="L67" s="524"/>
      <c r="M67" s="524"/>
      <c r="N67" s="524"/>
      <c r="O67" s="524"/>
      <c r="P67" s="524"/>
      <c r="Q67" s="524"/>
      <c r="R67" s="524"/>
    </row>
    <row r="68" spans="1:18" ht="12.75" customHeight="1" x14ac:dyDescent="0.2">
      <c r="A68" s="524"/>
      <c r="B68" s="524" t="s">
        <v>445</v>
      </c>
      <c r="C68" s="524"/>
      <c r="D68" s="524"/>
      <c r="E68" s="524"/>
      <c r="F68" s="524"/>
      <c r="G68" s="524"/>
      <c r="H68" s="524"/>
      <c r="I68" s="524"/>
      <c r="J68" s="524"/>
      <c r="K68" s="524"/>
      <c r="L68" s="524"/>
      <c r="M68" s="524"/>
      <c r="N68" s="524"/>
      <c r="O68" s="524"/>
      <c r="P68" s="524"/>
      <c r="Q68" s="524"/>
      <c r="R68" s="524"/>
    </row>
    <row r="69" spans="1:18" ht="12.75" customHeight="1" x14ac:dyDescent="0.25">
      <c r="A69" s="524"/>
      <c r="B69" s="542" t="s">
        <v>444</v>
      </c>
      <c r="C69" s="524"/>
      <c r="D69" s="524"/>
      <c r="E69" s="524"/>
      <c r="F69" s="524"/>
      <c r="G69" s="524"/>
      <c r="H69" s="524"/>
      <c r="I69" s="524"/>
      <c r="J69" s="524"/>
      <c r="K69" s="524"/>
      <c r="L69" s="524"/>
      <c r="M69" s="524"/>
      <c r="N69" s="524"/>
      <c r="O69" s="524"/>
      <c r="P69" s="524"/>
      <c r="Q69" s="524"/>
      <c r="R69" s="524"/>
    </row>
    <row r="70" spans="1:18" ht="12.75" customHeight="1" x14ac:dyDescent="0.2">
      <c r="A70" s="524"/>
      <c r="B70" s="531"/>
      <c r="C70" s="524"/>
      <c r="D70" s="524"/>
      <c r="E70" s="524"/>
      <c r="F70" s="524"/>
      <c r="G70" s="524"/>
      <c r="H70" s="524"/>
      <c r="I70" s="524"/>
      <c r="J70" s="524"/>
      <c r="K70" s="524"/>
      <c r="L70" s="524"/>
      <c r="M70" s="524"/>
      <c r="N70" s="524"/>
      <c r="O70" s="524"/>
      <c r="P70" s="524"/>
      <c r="Q70" s="524"/>
      <c r="R70" s="524"/>
    </row>
    <row r="71" spans="1:18" ht="12.75" customHeight="1" x14ac:dyDescent="0.2">
      <c r="A71" s="524"/>
      <c r="B71" s="524" t="s">
        <v>410</v>
      </c>
      <c r="C71" s="530"/>
      <c r="D71" s="530"/>
      <c r="E71" s="527" t="s">
        <v>512</v>
      </c>
      <c r="F71" s="527"/>
      <c r="G71" s="527"/>
      <c r="H71" s="527"/>
      <c r="I71" s="527"/>
      <c r="J71" s="527"/>
      <c r="K71" s="527"/>
      <c r="L71" s="527"/>
      <c r="M71" s="527"/>
      <c r="N71" s="527"/>
      <c r="O71" s="527"/>
      <c r="P71" s="527"/>
      <c r="Q71" s="530"/>
      <c r="R71" s="530"/>
    </row>
    <row r="72" spans="1:18" ht="12.75" customHeight="1" x14ac:dyDescent="0.2">
      <c r="A72" s="515"/>
      <c r="B72" s="530"/>
      <c r="C72" s="530"/>
      <c r="D72" s="530"/>
      <c r="E72" s="530"/>
      <c r="F72" s="530"/>
      <c r="G72" s="530"/>
      <c r="H72" s="530"/>
      <c r="I72" s="530"/>
      <c r="J72" s="530"/>
      <c r="K72" s="530"/>
      <c r="L72" s="530"/>
      <c r="M72" s="530"/>
      <c r="N72" s="530"/>
      <c r="O72" s="530"/>
      <c r="P72" s="530"/>
      <c r="Q72" s="530"/>
      <c r="R72" s="530"/>
    </row>
    <row r="73" spans="1:18" ht="12.75" customHeight="1" x14ac:dyDescent="0.2">
      <c r="A73" s="515"/>
      <c r="B73" s="528" t="s">
        <v>415</v>
      </c>
      <c r="C73" s="524"/>
      <c r="D73" s="524"/>
      <c r="E73" s="524"/>
      <c r="F73" s="524"/>
      <c r="G73" s="524"/>
      <c r="H73" s="524"/>
      <c r="I73" s="524"/>
      <c r="J73" s="524"/>
      <c r="K73" s="524"/>
      <c r="L73" s="524"/>
      <c r="M73" s="524"/>
      <c r="N73" s="524"/>
      <c r="O73" s="524"/>
      <c r="P73" s="524"/>
      <c r="Q73" s="524"/>
      <c r="R73" s="524"/>
    </row>
    <row r="74" spans="1:18" ht="12.75" customHeight="1" x14ac:dyDescent="0.2">
      <c r="A74" s="515"/>
      <c r="B74" s="524" t="s">
        <v>416</v>
      </c>
      <c r="C74" s="515"/>
      <c r="D74" s="515"/>
      <c r="E74" s="515"/>
      <c r="F74" s="515"/>
      <c r="G74" s="515"/>
      <c r="H74" s="515"/>
      <c r="I74" s="515"/>
      <c r="J74" s="515"/>
      <c r="K74" s="515"/>
      <c r="L74" s="515"/>
      <c r="M74" s="515"/>
      <c r="N74" s="515"/>
      <c r="O74" s="515"/>
      <c r="P74" s="515"/>
      <c r="Q74" s="515"/>
      <c r="R74" s="515"/>
    </row>
    <row r="75" spans="1:18" ht="12.75" customHeight="1" x14ac:dyDescent="0.2">
      <c r="A75" s="515"/>
      <c r="B75" s="524" t="s">
        <v>417</v>
      </c>
      <c r="C75" s="515"/>
      <c r="D75" s="515"/>
      <c r="E75" s="515"/>
      <c r="F75" s="515"/>
      <c r="G75" s="515"/>
      <c r="H75" s="515"/>
      <c r="I75" s="515"/>
      <c r="J75" s="515"/>
      <c r="K75" s="515"/>
      <c r="L75" s="515"/>
      <c r="M75" s="515"/>
      <c r="N75" s="515"/>
      <c r="O75" s="515"/>
      <c r="P75" s="515"/>
      <c r="Q75" s="515"/>
      <c r="R75" s="515"/>
    </row>
    <row r="76" spans="1:18" ht="12.75" customHeight="1" x14ac:dyDescent="0.2">
      <c r="A76" s="515"/>
      <c r="B76" s="524" t="s">
        <v>418</v>
      </c>
      <c r="C76" s="515"/>
      <c r="D76" s="515"/>
      <c r="E76" s="515"/>
      <c r="F76" s="515"/>
      <c r="G76" s="515"/>
      <c r="H76" s="515"/>
      <c r="I76" s="515"/>
      <c r="J76" s="515"/>
      <c r="K76" s="515"/>
      <c r="L76" s="515"/>
      <c r="M76" s="515"/>
      <c r="N76" s="515"/>
      <c r="O76" s="515"/>
      <c r="P76" s="515"/>
      <c r="Q76" s="515"/>
      <c r="R76" s="515"/>
    </row>
    <row r="77" spans="1:18" ht="12.75" customHeight="1" x14ac:dyDescent="0.2">
      <c r="A77" s="515"/>
      <c r="B77" s="524"/>
      <c r="C77" s="515"/>
      <c r="D77" s="515"/>
      <c r="E77" s="515"/>
      <c r="F77" s="515"/>
      <c r="G77" s="515"/>
      <c r="H77" s="515"/>
      <c r="I77" s="515"/>
      <c r="J77" s="515"/>
      <c r="K77" s="515"/>
      <c r="L77" s="515"/>
      <c r="M77" s="515"/>
      <c r="N77" s="515"/>
      <c r="O77" s="515"/>
      <c r="P77" s="515"/>
      <c r="Q77" s="515"/>
      <c r="R77" s="515"/>
    </row>
    <row r="78" spans="1:18" ht="12.75" customHeight="1" x14ac:dyDescent="0.2">
      <c r="A78" s="515"/>
      <c r="B78" s="524" t="s">
        <v>410</v>
      </c>
      <c r="C78" s="515"/>
      <c r="D78" s="515"/>
      <c r="E78" s="527" t="s">
        <v>512</v>
      </c>
      <c r="F78" s="527"/>
      <c r="G78" s="527"/>
      <c r="H78" s="527"/>
      <c r="I78" s="527"/>
      <c r="J78" s="527"/>
      <c r="K78" s="527"/>
      <c r="L78" s="527"/>
      <c r="M78" s="527"/>
      <c r="N78" s="527"/>
      <c r="O78" s="527"/>
      <c r="P78" s="527"/>
      <c r="Q78" s="515"/>
      <c r="R78" s="515"/>
    </row>
    <row r="79" spans="1:18" ht="12.75" customHeight="1" x14ac:dyDescent="0.2">
      <c r="A79" s="515"/>
      <c r="B79" s="524"/>
      <c r="C79" s="515"/>
      <c r="D79" s="515"/>
      <c r="E79" s="515"/>
      <c r="F79" s="515"/>
      <c r="G79" s="515"/>
      <c r="H79" s="515"/>
      <c r="I79" s="515"/>
      <c r="J79" s="515"/>
      <c r="K79" s="515"/>
      <c r="L79" s="515"/>
      <c r="M79" s="515"/>
      <c r="N79" s="515"/>
      <c r="O79" s="515"/>
      <c r="P79" s="515"/>
      <c r="Q79" s="515"/>
      <c r="R79" s="515"/>
    </row>
    <row r="80" spans="1:18" ht="12.75" customHeight="1" x14ac:dyDescent="0.2">
      <c r="A80" s="515"/>
      <c r="B80" s="528" t="s">
        <v>419</v>
      </c>
      <c r="C80" s="515"/>
      <c r="D80" s="515"/>
      <c r="E80" s="515"/>
      <c r="F80" s="515"/>
      <c r="G80" s="515"/>
      <c r="H80" s="515"/>
      <c r="I80" s="515"/>
      <c r="J80" s="515"/>
      <c r="K80" s="515"/>
      <c r="L80" s="515"/>
      <c r="M80" s="515"/>
      <c r="N80" s="515"/>
      <c r="O80" s="515"/>
      <c r="P80" s="515"/>
      <c r="Q80" s="515"/>
      <c r="R80" s="515"/>
    </row>
    <row r="81" spans="1:19" ht="12.75" customHeight="1" x14ac:dyDescent="0.2">
      <c r="A81" s="515"/>
      <c r="B81" s="532" t="s">
        <v>420</v>
      </c>
      <c r="C81" s="515"/>
      <c r="D81" s="515"/>
      <c r="E81" s="515"/>
      <c r="F81" s="515"/>
      <c r="G81" s="515"/>
      <c r="H81" s="515"/>
      <c r="I81" s="515"/>
      <c r="J81" s="515"/>
      <c r="K81" s="515"/>
      <c r="L81" s="515"/>
      <c r="M81" s="515"/>
      <c r="N81" s="515"/>
      <c r="O81" s="515"/>
      <c r="P81" s="515"/>
      <c r="Q81" s="515"/>
      <c r="R81" s="515"/>
    </row>
    <row r="82" spans="1:19" ht="12.75" customHeight="1" x14ac:dyDescent="0.2">
      <c r="A82" s="515"/>
      <c r="B82" s="524" t="s">
        <v>421</v>
      </c>
      <c r="C82" s="515"/>
      <c r="D82" s="515"/>
      <c r="E82" s="515"/>
      <c r="F82" s="515"/>
      <c r="G82" s="515"/>
      <c r="H82" s="515"/>
      <c r="I82" s="515"/>
      <c r="J82" s="515"/>
      <c r="K82" s="515"/>
      <c r="L82" s="515"/>
      <c r="M82" s="515"/>
      <c r="N82" s="515"/>
      <c r="O82" s="515"/>
      <c r="P82" s="515"/>
      <c r="Q82" s="515"/>
      <c r="R82" s="515"/>
    </row>
    <row r="83" spans="1:19" ht="12.75" customHeight="1" x14ac:dyDescent="0.2">
      <c r="A83" s="515"/>
      <c r="B83" s="524"/>
      <c r="C83" s="515"/>
      <c r="D83" s="515"/>
      <c r="E83" s="545"/>
      <c r="F83" s="545"/>
      <c r="G83" s="545"/>
      <c r="H83" s="545"/>
      <c r="I83" s="545"/>
      <c r="J83" s="545"/>
      <c r="K83" s="545"/>
      <c r="L83" s="545"/>
      <c r="M83" s="545"/>
      <c r="N83" s="545"/>
      <c r="O83" s="545"/>
      <c r="P83" s="545"/>
      <c r="Q83" s="515"/>
      <c r="R83" s="515"/>
    </row>
    <row r="84" spans="1:19" ht="12.75" customHeight="1" x14ac:dyDescent="0.2">
      <c r="A84" s="525"/>
      <c r="B84" s="528" t="s">
        <v>403</v>
      </c>
      <c r="C84" s="515"/>
      <c r="D84" s="515"/>
      <c r="E84" s="527" t="s">
        <v>512</v>
      </c>
      <c r="F84" s="527"/>
      <c r="G84" s="527"/>
      <c r="H84" s="527"/>
      <c r="I84" s="527"/>
      <c r="J84" s="527"/>
      <c r="K84" s="527"/>
      <c r="L84" s="527"/>
      <c r="M84" s="527"/>
      <c r="N84" s="527"/>
      <c r="O84" s="527"/>
      <c r="P84" s="527"/>
      <c r="Q84" s="658"/>
      <c r="R84" s="515"/>
    </row>
    <row r="85" spans="1:19" ht="12.75" customHeight="1" x14ac:dyDescent="0.2">
      <c r="A85" s="515"/>
      <c r="B85" s="524"/>
      <c r="C85" s="515"/>
      <c r="D85" s="515"/>
      <c r="E85" s="515"/>
      <c r="F85" s="515"/>
      <c r="G85" s="515"/>
      <c r="H85" s="515"/>
      <c r="I85" s="515"/>
      <c r="J85" s="529"/>
      <c r="K85" s="515"/>
      <c r="L85" s="515"/>
      <c r="M85" s="515"/>
      <c r="N85" s="515"/>
      <c r="O85" s="515"/>
      <c r="P85" s="515"/>
      <c r="Q85" s="515"/>
      <c r="R85" s="515"/>
    </row>
    <row r="86" spans="1:19" ht="14.25" customHeight="1" x14ac:dyDescent="0.2">
      <c r="A86" s="517"/>
      <c r="B86" s="518" t="s">
        <v>422</v>
      </c>
      <c r="C86" s="519"/>
      <c r="D86" s="520"/>
      <c r="E86" s="520"/>
      <c r="F86" s="519"/>
      <c r="G86" s="519"/>
      <c r="H86" s="519"/>
      <c r="I86" s="521"/>
      <c r="J86" s="521"/>
      <c r="K86" s="521"/>
      <c r="L86" s="521"/>
      <c r="M86" s="521"/>
      <c r="N86" s="521"/>
      <c r="O86" s="521"/>
      <c r="P86" s="521"/>
      <c r="Q86" s="521"/>
      <c r="R86" s="521"/>
    </row>
    <row r="87" spans="1:19" ht="12.75" customHeight="1" x14ac:dyDescent="0.2">
      <c r="A87" s="515"/>
      <c r="B87" s="532"/>
      <c r="C87" s="515"/>
      <c r="D87" s="515"/>
      <c r="E87" s="515"/>
      <c r="F87" s="515"/>
      <c r="G87" s="515"/>
      <c r="H87" s="515"/>
      <c r="I87" s="515"/>
      <c r="J87" s="515"/>
      <c r="K87" s="515"/>
      <c r="L87" s="515"/>
      <c r="M87" s="515"/>
      <c r="N87" s="515"/>
      <c r="O87" s="515"/>
      <c r="P87" s="515"/>
      <c r="Q87" s="515"/>
      <c r="R87" s="515"/>
    </row>
    <row r="88" spans="1:19" ht="12.75" customHeight="1" x14ac:dyDescent="0.2">
      <c r="A88" s="515"/>
      <c r="B88" s="532" t="s">
        <v>423</v>
      </c>
      <c r="C88" s="515"/>
      <c r="D88" s="515"/>
      <c r="E88" s="515"/>
      <c r="F88" s="515"/>
      <c r="G88" s="515"/>
      <c r="H88" s="515"/>
      <c r="I88" s="515"/>
      <c r="J88" s="515"/>
      <c r="K88" s="515"/>
      <c r="L88" s="515"/>
      <c r="M88" s="515"/>
      <c r="N88" s="515"/>
      <c r="O88" s="515"/>
      <c r="P88" s="515"/>
      <c r="Q88" s="515"/>
      <c r="R88" s="515"/>
    </row>
    <row r="89" spans="1:19" ht="12.75" customHeight="1" x14ac:dyDescent="0.2">
      <c r="A89" s="515"/>
      <c r="B89" s="533" t="s">
        <v>424</v>
      </c>
      <c r="C89" s="515" t="s">
        <v>425</v>
      </c>
      <c r="D89" s="515"/>
      <c r="E89" s="515"/>
      <c r="F89" s="515"/>
      <c r="G89" s="515"/>
      <c r="H89" s="515"/>
      <c r="I89" s="515"/>
      <c r="J89" s="515"/>
      <c r="K89" s="515"/>
      <c r="L89" s="515"/>
      <c r="M89" s="515"/>
      <c r="N89" s="515"/>
      <c r="O89" s="515"/>
      <c r="P89" s="515"/>
      <c r="Q89" s="515"/>
      <c r="R89" s="515"/>
    </row>
    <row r="90" spans="1:19" ht="12.75" customHeight="1" x14ac:dyDescent="0.2">
      <c r="A90" s="515"/>
      <c r="B90" s="533" t="s">
        <v>424</v>
      </c>
      <c r="C90" s="515" t="s">
        <v>443</v>
      </c>
      <c r="D90" s="515"/>
      <c r="E90" s="515"/>
      <c r="F90" s="515"/>
      <c r="G90" s="515"/>
      <c r="H90" s="515"/>
      <c r="I90" s="515"/>
      <c r="J90" s="515"/>
      <c r="K90" s="515"/>
      <c r="L90" s="515"/>
      <c r="M90" s="515"/>
      <c r="N90" s="515"/>
      <c r="O90" s="515"/>
      <c r="P90" s="515"/>
      <c r="Q90" s="515"/>
      <c r="R90" s="515"/>
    </row>
    <row r="91" spans="1:19" ht="12.75" customHeight="1" x14ac:dyDescent="0.2">
      <c r="A91" s="515"/>
      <c r="B91" s="533" t="s">
        <v>424</v>
      </c>
      <c r="C91" s="515" t="s">
        <v>442</v>
      </c>
      <c r="D91" s="515"/>
      <c r="E91" s="515"/>
      <c r="F91" s="515"/>
      <c r="G91" s="515"/>
      <c r="H91" s="515"/>
      <c r="I91" s="515"/>
      <c r="J91" s="515"/>
      <c r="K91" s="515"/>
      <c r="L91" s="515"/>
      <c r="M91" s="515"/>
      <c r="N91" s="515"/>
      <c r="O91" s="515"/>
      <c r="P91" s="515"/>
      <c r="Q91" s="515"/>
      <c r="R91" s="515"/>
    </row>
    <row r="92" spans="1:19" ht="12.75" customHeight="1" x14ac:dyDescent="0.2">
      <c r="A92" s="515"/>
      <c r="B92" s="534"/>
      <c r="C92" s="515"/>
      <c r="D92" s="515"/>
      <c r="E92" s="515"/>
      <c r="F92" s="515"/>
      <c r="G92" s="515"/>
      <c r="H92" s="515"/>
      <c r="I92" s="515"/>
      <c r="J92" s="515"/>
      <c r="K92" s="515"/>
      <c r="L92" s="515"/>
      <c r="M92" s="515"/>
      <c r="N92" s="515"/>
      <c r="O92" s="515"/>
      <c r="P92" s="515"/>
      <c r="Q92" s="515"/>
      <c r="R92" s="515"/>
    </row>
    <row r="93" spans="1:19" ht="14.25" customHeight="1" x14ac:dyDescent="0.2">
      <c r="A93" s="519"/>
      <c r="B93" s="518" t="s">
        <v>438</v>
      </c>
      <c r="C93" s="519"/>
      <c r="D93" s="520"/>
      <c r="E93" s="520"/>
      <c r="F93" s="519"/>
      <c r="G93" s="519"/>
      <c r="H93" s="519"/>
      <c r="I93" s="519"/>
      <c r="J93" s="521"/>
      <c r="K93" s="521"/>
      <c r="L93" s="521"/>
      <c r="M93" s="521"/>
      <c r="N93" s="521"/>
      <c r="O93" s="521"/>
      <c r="P93" s="521"/>
      <c r="Q93" s="521"/>
      <c r="R93" s="521"/>
      <c r="S93" s="545"/>
    </row>
    <row r="94" spans="1:19" ht="12.75" customHeight="1" x14ac:dyDescent="0.2">
      <c r="A94" s="515"/>
      <c r="B94" s="523"/>
      <c r="C94" s="515"/>
      <c r="D94" s="515"/>
      <c r="E94" s="515"/>
      <c r="F94" s="515"/>
      <c r="G94" s="515"/>
      <c r="H94" s="515"/>
      <c r="I94" s="515"/>
      <c r="J94" s="515"/>
      <c r="K94" s="515"/>
      <c r="L94" s="515"/>
      <c r="M94" s="515"/>
      <c r="N94" s="515"/>
      <c r="O94" s="515"/>
      <c r="P94" s="515"/>
      <c r="Q94" s="515"/>
      <c r="R94" s="515"/>
      <c r="S94" s="545"/>
    </row>
    <row r="95" spans="1:19" ht="12.75" customHeight="1" x14ac:dyDescent="0.2">
      <c r="A95" s="515"/>
      <c r="B95" s="535" t="s">
        <v>426</v>
      </c>
      <c r="C95" s="535"/>
      <c r="D95" s="535"/>
      <c r="E95" s="535"/>
      <c r="F95" s="535"/>
      <c r="G95" s="535"/>
      <c r="H95" s="535"/>
      <c r="I95" s="535"/>
      <c r="J95" s="535"/>
      <c r="K95" s="535"/>
      <c r="L95" s="535"/>
      <c r="M95" s="515"/>
      <c r="N95" s="515"/>
      <c r="O95" s="515"/>
      <c r="P95" s="515"/>
      <c r="Q95" s="515"/>
      <c r="R95" s="515"/>
      <c r="S95" s="515"/>
    </row>
    <row r="96" spans="1:19" ht="12.75" customHeight="1" x14ac:dyDescent="0.2">
      <c r="A96" s="515"/>
      <c r="B96" s="535" t="s">
        <v>427</v>
      </c>
      <c r="C96" s="535"/>
      <c r="D96" s="535"/>
      <c r="E96" s="535"/>
      <c r="F96" s="535"/>
      <c r="G96" s="535"/>
      <c r="H96" s="535"/>
      <c r="I96" s="535"/>
      <c r="J96" s="535"/>
      <c r="K96" s="535"/>
      <c r="L96" s="535"/>
      <c r="M96" s="515"/>
      <c r="N96" s="515"/>
      <c r="O96" s="515"/>
      <c r="P96" s="515"/>
      <c r="Q96" s="515"/>
      <c r="R96" s="515"/>
      <c r="S96" s="515"/>
    </row>
    <row r="97" spans="1:77" ht="12.75" customHeight="1" x14ac:dyDescent="0.2">
      <c r="A97" s="515"/>
      <c r="B97" s="535" t="s">
        <v>428</v>
      </c>
      <c r="C97" s="535"/>
      <c r="D97" s="535"/>
      <c r="E97" s="535"/>
      <c r="F97" s="535"/>
      <c r="G97" s="535"/>
      <c r="H97" s="535"/>
      <c r="I97" s="535"/>
      <c r="J97" s="535"/>
      <c r="K97" s="535"/>
      <c r="L97" s="535"/>
      <c r="M97" s="515"/>
      <c r="N97" s="515"/>
      <c r="O97" s="515"/>
      <c r="P97" s="515"/>
      <c r="Q97" s="515"/>
      <c r="R97" s="515"/>
      <c r="S97" s="515"/>
    </row>
    <row r="98" spans="1:77" s="7" customFormat="1" ht="12.75" customHeight="1" x14ac:dyDescent="0.2">
      <c r="A98" s="515"/>
      <c r="B98" s="536" t="s">
        <v>436</v>
      </c>
      <c r="C98" s="515"/>
      <c r="D98" s="515"/>
      <c r="E98" s="515"/>
      <c r="F98" s="515"/>
      <c r="G98" s="515"/>
      <c r="H98" s="515"/>
      <c r="I98" s="515"/>
      <c r="J98" s="515"/>
      <c r="K98" s="515"/>
      <c r="L98" s="515"/>
      <c r="M98" s="515"/>
      <c r="N98" s="515"/>
      <c r="O98" s="515"/>
      <c r="P98" s="515"/>
      <c r="Q98" s="515"/>
      <c r="R98" s="515"/>
      <c r="S98" s="515"/>
      <c r="T98" s="515"/>
      <c r="U98" s="515"/>
      <c r="V98" s="515"/>
      <c r="W98" s="515"/>
      <c r="X98" s="515"/>
      <c r="Y98" s="515"/>
      <c r="Z98" s="515"/>
      <c r="AA98" s="515"/>
      <c r="AB98" s="515"/>
      <c r="AC98" s="515"/>
      <c r="AD98" s="515"/>
      <c r="AE98" s="515"/>
      <c r="AF98" s="515"/>
      <c r="AG98" s="515"/>
      <c r="AH98" s="515"/>
      <c r="AI98" s="515"/>
      <c r="AJ98" s="515"/>
      <c r="AK98" s="515"/>
      <c r="AL98" s="515"/>
      <c r="AM98" s="515"/>
      <c r="AN98" s="515"/>
      <c r="AO98" s="515"/>
      <c r="AP98" s="515"/>
      <c r="AQ98" s="515"/>
      <c r="AR98" s="515"/>
      <c r="AS98" s="515"/>
      <c r="AT98" s="515"/>
      <c r="AU98" s="515"/>
      <c r="AV98" s="515"/>
      <c r="AW98" s="515"/>
      <c r="AX98" s="515"/>
      <c r="AY98" s="515"/>
      <c r="AZ98" s="515"/>
      <c r="BA98" s="515"/>
      <c r="BB98" s="515"/>
      <c r="BC98" s="515"/>
      <c r="BD98" s="515"/>
      <c r="BE98" s="515"/>
      <c r="BF98" s="515"/>
      <c r="BG98" s="515"/>
      <c r="BH98" s="515"/>
      <c r="BI98" s="515"/>
      <c r="BJ98" s="515"/>
      <c r="BK98" s="515"/>
      <c r="BL98" s="515"/>
      <c r="BM98" s="515"/>
      <c r="BN98" s="515"/>
      <c r="BO98" s="515"/>
      <c r="BP98" s="515"/>
      <c r="BQ98" s="515"/>
      <c r="BR98" s="515"/>
      <c r="BS98" s="515"/>
      <c r="BT98" s="515"/>
      <c r="BU98" s="515"/>
      <c r="BV98" s="515"/>
      <c r="BW98" s="515"/>
      <c r="BX98" s="515"/>
      <c r="BY98" s="515"/>
    </row>
    <row r="99" spans="1:77" ht="12.75" customHeight="1" x14ac:dyDescent="0.2">
      <c r="A99" s="515"/>
      <c r="B99" s="535" t="s">
        <v>437</v>
      </c>
      <c r="C99" s="535"/>
      <c r="D99" s="535"/>
      <c r="E99" s="535"/>
      <c r="F99" s="535"/>
      <c r="G99" s="535"/>
      <c r="H99" s="535"/>
      <c r="I99" s="535"/>
      <c r="J99" s="535"/>
      <c r="K99" s="535"/>
      <c r="L99" s="535"/>
      <c r="M99" s="515"/>
      <c r="N99" s="515"/>
      <c r="O99" s="515"/>
      <c r="P99" s="515"/>
      <c r="Q99" s="515"/>
      <c r="R99" s="515"/>
      <c r="S99" s="515"/>
    </row>
    <row r="100" spans="1:77" ht="12.75" customHeight="1" x14ac:dyDescent="0.2">
      <c r="A100" s="515"/>
      <c r="B100" s="535"/>
      <c r="C100" s="535"/>
      <c r="D100" s="535"/>
      <c r="E100" s="535"/>
      <c r="F100" s="535"/>
      <c r="G100" s="535"/>
      <c r="H100" s="535"/>
      <c r="I100" s="535"/>
      <c r="J100" s="535"/>
      <c r="K100" s="535"/>
      <c r="L100" s="535"/>
      <c r="M100" s="515"/>
      <c r="N100" s="515"/>
      <c r="O100" s="515"/>
      <c r="P100" s="515"/>
      <c r="Q100" s="515"/>
      <c r="R100" s="515"/>
      <c r="S100" s="515"/>
    </row>
    <row r="101" spans="1:77" ht="12.75" customHeight="1" x14ac:dyDescent="0.2">
      <c r="A101" s="515"/>
      <c r="B101" s="535" t="s">
        <v>515</v>
      </c>
      <c r="C101" s="535"/>
      <c r="D101" s="535"/>
      <c r="E101" s="535"/>
      <c r="F101" s="535"/>
      <c r="G101" s="535"/>
      <c r="H101" s="535"/>
      <c r="I101" s="535"/>
      <c r="J101" s="535"/>
      <c r="K101" s="535"/>
      <c r="L101" s="535"/>
      <c r="M101" s="515"/>
      <c r="N101" s="515"/>
      <c r="O101" s="515"/>
      <c r="P101" s="515"/>
      <c r="Q101" s="515"/>
      <c r="R101" s="515"/>
      <c r="S101" s="515"/>
    </row>
    <row r="102" spans="1:77" s="7" customFormat="1" ht="12.75" customHeight="1" x14ac:dyDescent="0.2">
      <c r="A102" s="515"/>
      <c r="B102" s="536" t="s">
        <v>429</v>
      </c>
      <c r="C102" s="515"/>
      <c r="D102" s="515"/>
      <c r="E102" s="515"/>
      <c r="F102" s="515"/>
      <c r="G102" s="515"/>
      <c r="H102" s="515"/>
      <c r="I102" s="515"/>
      <c r="J102" s="515"/>
      <c r="K102" s="515"/>
      <c r="L102" s="515"/>
      <c r="M102" s="515"/>
      <c r="N102" s="515"/>
      <c r="O102" s="515"/>
      <c r="P102" s="515"/>
      <c r="Q102" s="515"/>
      <c r="R102" s="515"/>
      <c r="S102" s="515"/>
      <c r="T102" s="515"/>
      <c r="U102" s="515"/>
      <c r="V102" s="515"/>
      <c r="W102" s="515"/>
      <c r="X102" s="515"/>
      <c r="Y102" s="515"/>
      <c r="Z102" s="515"/>
      <c r="AA102" s="515"/>
      <c r="AB102" s="515"/>
      <c r="AC102" s="515"/>
      <c r="AD102" s="515"/>
      <c r="AE102" s="515"/>
      <c r="AF102" s="515"/>
      <c r="AG102" s="515"/>
      <c r="AH102" s="515"/>
      <c r="AI102" s="515"/>
      <c r="AJ102" s="515"/>
      <c r="AK102" s="515"/>
      <c r="AL102" s="515"/>
      <c r="AM102" s="515"/>
      <c r="AN102" s="515"/>
      <c r="AO102" s="515"/>
      <c r="AP102" s="515"/>
      <c r="AQ102" s="515"/>
      <c r="AR102" s="515"/>
      <c r="AS102" s="515"/>
      <c r="AT102" s="515"/>
      <c r="AU102" s="515"/>
      <c r="AV102" s="515"/>
      <c r="AW102" s="515"/>
      <c r="AX102" s="515"/>
      <c r="AY102" s="515"/>
      <c r="AZ102" s="515"/>
      <c r="BA102" s="515"/>
      <c r="BB102" s="515"/>
      <c r="BC102" s="515"/>
      <c r="BD102" s="515"/>
      <c r="BE102" s="515"/>
      <c r="BF102" s="515"/>
      <c r="BG102" s="515"/>
      <c r="BH102" s="515"/>
      <c r="BI102" s="515"/>
      <c r="BJ102" s="515"/>
      <c r="BK102" s="515"/>
      <c r="BL102" s="515"/>
      <c r="BM102" s="515"/>
      <c r="BN102" s="515"/>
      <c r="BO102" s="515"/>
      <c r="BP102" s="515"/>
      <c r="BQ102" s="515"/>
      <c r="BR102" s="515"/>
      <c r="BS102" s="515"/>
      <c r="BT102" s="515"/>
      <c r="BU102" s="515"/>
      <c r="BV102" s="515"/>
      <c r="BW102" s="515"/>
      <c r="BX102" s="515"/>
      <c r="BY102" s="515"/>
    </row>
    <row r="103" spans="1:77" ht="12.75" customHeight="1" x14ac:dyDescent="0.2">
      <c r="A103" s="515"/>
      <c r="B103" s="535" t="s">
        <v>516</v>
      </c>
      <c r="C103" s="535"/>
      <c r="D103" s="535"/>
      <c r="E103" s="535"/>
      <c r="F103" s="535"/>
      <c r="G103" s="535"/>
      <c r="H103" s="535"/>
      <c r="I103" s="535"/>
      <c r="J103" s="535"/>
      <c r="K103" s="535"/>
      <c r="L103" s="535"/>
      <c r="M103" s="515"/>
      <c r="N103" s="515"/>
      <c r="O103" s="515"/>
      <c r="P103" s="515"/>
      <c r="Q103" s="515"/>
      <c r="R103" s="515"/>
      <c r="S103" s="515"/>
    </row>
    <row r="104" spans="1:77" ht="12.75" customHeight="1" x14ac:dyDescent="0.2">
      <c r="A104" s="515"/>
      <c r="B104" s="535" t="s">
        <v>430</v>
      </c>
      <c r="C104" s="535"/>
      <c r="D104" s="535"/>
      <c r="E104" s="535"/>
      <c r="F104" s="535"/>
      <c r="G104" s="535"/>
      <c r="H104" s="535"/>
      <c r="I104" s="535"/>
      <c r="J104" s="535"/>
      <c r="K104" s="535"/>
      <c r="L104" s="535"/>
      <c r="M104" s="515"/>
      <c r="N104" s="515"/>
      <c r="O104" s="515"/>
      <c r="P104" s="515"/>
      <c r="Q104" s="515"/>
      <c r="R104" s="515"/>
      <c r="S104" s="515"/>
    </row>
    <row r="105" spans="1:77" ht="12.75" customHeight="1" x14ac:dyDescent="0.2">
      <c r="A105" s="515"/>
      <c r="B105" s="535" t="s">
        <v>431</v>
      </c>
      <c r="C105" s="535"/>
      <c r="D105" s="535"/>
      <c r="E105" s="535"/>
      <c r="F105" s="535"/>
      <c r="G105" s="535"/>
      <c r="H105" s="535"/>
      <c r="I105" s="535"/>
      <c r="J105" s="535"/>
      <c r="K105" s="535"/>
      <c r="L105" s="535"/>
      <c r="M105" s="515"/>
      <c r="N105" s="515"/>
      <c r="O105" s="515"/>
      <c r="P105" s="515"/>
      <c r="Q105" s="515"/>
      <c r="R105" s="515"/>
      <c r="S105" s="515"/>
    </row>
    <row r="106" spans="1:77" s="7" customFormat="1" ht="12.75" customHeight="1" x14ac:dyDescent="0.2">
      <c r="A106" s="515"/>
      <c r="B106" s="536" t="s">
        <v>523</v>
      </c>
      <c r="C106" s="515"/>
      <c r="D106" s="515"/>
      <c r="E106" s="515"/>
      <c r="F106" s="515"/>
      <c r="G106" s="515"/>
      <c r="H106" s="515"/>
      <c r="I106" s="515"/>
      <c r="J106" s="515"/>
      <c r="K106" s="515"/>
      <c r="L106" s="515"/>
      <c r="M106" s="515"/>
      <c r="N106" s="515"/>
      <c r="O106" s="515"/>
      <c r="P106" s="515"/>
      <c r="Q106" s="515"/>
      <c r="R106" s="515"/>
      <c r="S106" s="515"/>
      <c r="T106" s="515"/>
      <c r="U106" s="515"/>
      <c r="V106" s="515"/>
      <c r="W106" s="515"/>
      <c r="X106" s="515"/>
      <c r="Y106" s="515"/>
      <c r="Z106" s="515"/>
      <c r="AA106" s="515"/>
      <c r="AB106" s="515"/>
      <c r="AC106" s="515"/>
      <c r="AD106" s="515"/>
      <c r="AE106" s="515"/>
      <c r="AF106" s="515"/>
      <c r="AG106" s="515"/>
      <c r="AH106" s="515"/>
      <c r="AI106" s="515"/>
      <c r="AJ106" s="515"/>
      <c r="AK106" s="515"/>
      <c r="AL106" s="515"/>
      <c r="AM106" s="515"/>
      <c r="AN106" s="515"/>
      <c r="AO106" s="515"/>
      <c r="AP106" s="515"/>
      <c r="AQ106" s="515"/>
      <c r="AR106" s="515"/>
      <c r="AS106" s="515"/>
      <c r="AT106" s="515"/>
      <c r="AU106" s="515"/>
      <c r="AV106" s="515"/>
      <c r="AW106" s="515"/>
      <c r="AX106" s="515"/>
      <c r="AY106" s="515"/>
      <c r="AZ106" s="515"/>
      <c r="BA106" s="515"/>
      <c r="BB106" s="515"/>
      <c r="BC106" s="515"/>
      <c r="BD106" s="515"/>
      <c r="BE106" s="515"/>
      <c r="BF106" s="515"/>
      <c r="BG106" s="515"/>
      <c r="BH106" s="515"/>
      <c r="BI106" s="515"/>
      <c r="BJ106" s="515"/>
      <c r="BK106" s="515"/>
      <c r="BL106" s="515"/>
      <c r="BM106" s="515"/>
      <c r="BN106" s="515"/>
      <c r="BO106" s="515"/>
      <c r="BP106" s="515"/>
      <c r="BQ106" s="515"/>
      <c r="BR106" s="515"/>
      <c r="BS106" s="515"/>
      <c r="BT106" s="515"/>
      <c r="BU106" s="515"/>
      <c r="BV106" s="515"/>
      <c r="BW106" s="515"/>
      <c r="BX106" s="515"/>
      <c r="BY106" s="515"/>
    </row>
    <row r="107" spans="1:77" s="7" customFormat="1" ht="12.75" customHeight="1" x14ac:dyDescent="0.2">
      <c r="A107" s="515"/>
      <c r="B107" s="536"/>
      <c r="C107" s="515"/>
      <c r="D107" s="515"/>
      <c r="E107" s="515"/>
      <c r="F107" s="515"/>
      <c r="G107" s="515"/>
      <c r="H107" s="515"/>
      <c r="I107" s="515"/>
      <c r="J107" s="515"/>
      <c r="K107" s="515"/>
      <c r="L107" s="515"/>
      <c r="M107" s="515"/>
      <c r="N107" s="515"/>
      <c r="O107" s="515"/>
      <c r="P107" s="515"/>
      <c r="Q107" s="515"/>
      <c r="R107" s="515"/>
      <c r="S107" s="515"/>
      <c r="T107" s="515"/>
      <c r="U107" s="515"/>
      <c r="V107" s="515"/>
      <c r="W107" s="515"/>
      <c r="X107" s="515"/>
      <c r="Y107" s="515"/>
      <c r="Z107" s="515"/>
      <c r="AA107" s="515"/>
      <c r="AB107" s="515"/>
      <c r="AC107" s="515"/>
      <c r="AD107" s="515"/>
      <c r="AE107" s="515"/>
      <c r="AF107" s="515"/>
      <c r="AG107" s="515"/>
      <c r="AH107" s="515"/>
      <c r="AI107" s="515"/>
      <c r="AJ107" s="515"/>
      <c r="AK107" s="515"/>
      <c r="AL107" s="515"/>
      <c r="AM107" s="515"/>
      <c r="AN107" s="515"/>
      <c r="AO107" s="515"/>
      <c r="AP107" s="515"/>
      <c r="AQ107" s="515"/>
      <c r="AR107" s="515"/>
      <c r="AS107" s="515"/>
      <c r="AT107" s="515"/>
      <c r="AU107" s="515"/>
      <c r="AV107" s="515"/>
      <c r="AW107" s="515"/>
      <c r="AX107" s="515"/>
      <c r="AY107" s="515"/>
      <c r="AZ107" s="515"/>
      <c r="BA107" s="515"/>
      <c r="BB107" s="515"/>
      <c r="BC107" s="515"/>
      <c r="BD107" s="515"/>
      <c r="BE107" s="515"/>
      <c r="BF107" s="515"/>
      <c r="BG107" s="515"/>
      <c r="BH107" s="515"/>
      <c r="BI107" s="515"/>
      <c r="BJ107" s="515"/>
      <c r="BK107" s="515"/>
      <c r="BL107" s="515"/>
      <c r="BM107" s="515"/>
      <c r="BN107" s="515"/>
      <c r="BO107" s="515"/>
      <c r="BP107" s="515"/>
      <c r="BQ107" s="515"/>
      <c r="BR107" s="515"/>
      <c r="BS107" s="515"/>
      <c r="BT107" s="515"/>
      <c r="BU107" s="515"/>
      <c r="BV107" s="515"/>
      <c r="BW107" s="515"/>
      <c r="BX107" s="515"/>
      <c r="BY107" s="515"/>
    </row>
    <row r="108" spans="1:77" ht="12.75" customHeight="1" x14ac:dyDescent="0.2">
      <c r="A108" s="515"/>
      <c r="B108" s="535" t="s">
        <v>475</v>
      </c>
      <c r="C108" s="535"/>
      <c r="D108" s="535"/>
      <c r="E108" s="535"/>
      <c r="F108" s="535"/>
      <c r="G108" s="535"/>
      <c r="H108" s="535"/>
      <c r="I108" s="535"/>
      <c r="J108" s="535"/>
      <c r="K108" s="535"/>
      <c r="L108" s="535"/>
      <c r="M108" s="515"/>
      <c r="N108" s="515"/>
      <c r="O108" s="515"/>
      <c r="P108" s="515"/>
      <c r="Q108" s="515"/>
      <c r="R108" s="515"/>
      <c r="S108" s="515"/>
    </row>
    <row r="109" spans="1:77" ht="12.75" customHeight="1" x14ac:dyDescent="0.2">
      <c r="A109" s="515"/>
      <c r="B109" s="535" t="s">
        <v>432</v>
      </c>
      <c r="C109" s="535"/>
      <c r="D109" s="535"/>
      <c r="E109" s="535"/>
      <c r="F109" s="535"/>
      <c r="G109" s="535"/>
      <c r="H109" s="535"/>
      <c r="I109" s="535"/>
      <c r="J109" s="535"/>
      <c r="K109" s="535"/>
      <c r="L109" s="535"/>
      <c r="M109" s="515"/>
      <c r="N109" s="515"/>
      <c r="O109" s="515"/>
      <c r="P109" s="515"/>
      <c r="Q109" s="515"/>
      <c r="R109" s="515"/>
      <c r="S109" s="515"/>
    </row>
    <row r="110" spans="1:77" ht="12.75" customHeight="1" x14ac:dyDescent="0.2">
      <c r="A110" s="515"/>
      <c r="B110" s="535"/>
      <c r="C110" s="535"/>
      <c r="D110" s="535"/>
      <c r="E110" s="535"/>
      <c r="F110" s="535"/>
      <c r="G110" s="535"/>
      <c r="H110" s="535"/>
      <c r="I110" s="535"/>
      <c r="J110" s="535"/>
      <c r="K110" s="535"/>
      <c r="L110" s="535"/>
      <c r="M110" s="515"/>
      <c r="N110" s="515"/>
      <c r="O110" s="515"/>
      <c r="P110" s="515"/>
      <c r="Q110" s="515"/>
      <c r="R110" s="515"/>
      <c r="S110" s="515"/>
    </row>
    <row r="111" spans="1:77" s="7" customFormat="1" ht="12.75" customHeight="1" x14ac:dyDescent="0.2">
      <c r="A111" s="515"/>
      <c r="B111" s="536" t="s">
        <v>476</v>
      </c>
      <c r="C111" s="515"/>
      <c r="D111" s="515"/>
      <c r="E111" s="515"/>
      <c r="F111" s="515"/>
      <c r="G111" s="515"/>
      <c r="H111" s="515"/>
      <c r="I111" s="515"/>
      <c r="J111" s="515"/>
      <c r="K111" s="515"/>
      <c r="L111" s="515"/>
      <c r="M111" s="515"/>
      <c r="N111" s="515"/>
      <c r="O111" s="515"/>
      <c r="P111" s="515"/>
      <c r="Q111" s="515"/>
      <c r="R111" s="515"/>
      <c r="S111" s="515"/>
      <c r="T111" s="515"/>
      <c r="U111" s="515"/>
      <c r="V111" s="515"/>
      <c r="W111" s="515"/>
      <c r="X111" s="515"/>
      <c r="Y111" s="515"/>
      <c r="Z111" s="515"/>
      <c r="AA111" s="515"/>
      <c r="AB111" s="515"/>
      <c r="AC111" s="515"/>
      <c r="AD111" s="515"/>
      <c r="AE111" s="515"/>
      <c r="AF111" s="515"/>
      <c r="AG111" s="515"/>
      <c r="AH111" s="515"/>
      <c r="AI111" s="515"/>
      <c r="AJ111" s="515"/>
      <c r="AK111" s="515"/>
      <c r="AL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G111" s="515"/>
      <c r="BH111" s="515"/>
      <c r="BI111" s="515"/>
      <c r="BJ111" s="515"/>
      <c r="BK111" s="515"/>
      <c r="BL111" s="515"/>
      <c r="BM111" s="515"/>
      <c r="BN111" s="515"/>
      <c r="BO111" s="515"/>
      <c r="BP111" s="515"/>
      <c r="BQ111" s="515"/>
      <c r="BR111" s="515"/>
      <c r="BS111" s="515"/>
      <c r="BT111" s="515"/>
      <c r="BU111" s="515"/>
      <c r="BV111" s="515"/>
      <c r="BW111" s="515"/>
      <c r="BX111" s="515"/>
      <c r="BY111" s="515"/>
    </row>
    <row r="112" spans="1:77" ht="12.75" customHeight="1" x14ac:dyDescent="0.2">
      <c r="A112" s="515"/>
      <c r="B112" s="544" t="s">
        <v>446</v>
      </c>
      <c r="C112" s="535"/>
      <c r="D112" s="535"/>
      <c r="E112" s="535"/>
      <c r="F112" s="535"/>
      <c r="G112" s="535"/>
      <c r="H112" s="535"/>
      <c r="I112" s="535"/>
      <c r="J112" s="535"/>
      <c r="K112" s="535"/>
      <c r="L112" s="535"/>
      <c r="M112" s="515"/>
      <c r="N112" s="515"/>
      <c r="O112" s="515"/>
      <c r="P112" s="515"/>
      <c r="Q112" s="515"/>
      <c r="R112" s="515"/>
      <c r="S112" s="515"/>
    </row>
    <row r="113" spans="1:77" s="7" customFormat="1" ht="11.25" customHeight="1" x14ac:dyDescent="0.2">
      <c r="A113" s="515"/>
      <c r="B113" s="536"/>
      <c r="C113" s="515"/>
      <c r="D113" s="515"/>
      <c r="E113" s="515"/>
      <c r="F113" s="515"/>
      <c r="G113" s="515"/>
      <c r="H113" s="515"/>
      <c r="I113" s="515"/>
      <c r="J113" s="515"/>
      <c r="K113" s="515"/>
      <c r="L113" s="515"/>
      <c r="M113" s="515"/>
      <c r="N113" s="515"/>
      <c r="O113" s="515"/>
      <c r="P113" s="515"/>
      <c r="Q113" s="515"/>
      <c r="R113" s="515"/>
      <c r="S113" s="515"/>
      <c r="T113" s="515"/>
      <c r="U113" s="515"/>
      <c r="V113" s="515"/>
      <c r="W113" s="515"/>
      <c r="X113" s="515"/>
      <c r="Y113" s="515"/>
      <c r="Z113" s="515"/>
      <c r="AA113" s="515"/>
      <c r="AB113" s="515"/>
      <c r="AC113" s="515"/>
      <c r="AD113" s="515"/>
      <c r="AE113" s="515"/>
      <c r="AF113" s="515"/>
      <c r="AG113" s="515"/>
      <c r="AH113" s="515"/>
      <c r="AI113" s="515"/>
      <c r="AJ113" s="515"/>
      <c r="AK113" s="515"/>
      <c r="AL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G113" s="515"/>
      <c r="BH113" s="515"/>
      <c r="BI113" s="515"/>
      <c r="BJ113" s="515"/>
      <c r="BK113" s="515"/>
      <c r="BL113" s="515"/>
      <c r="BM113" s="515"/>
      <c r="BN113" s="515"/>
      <c r="BO113" s="515"/>
      <c r="BP113" s="515"/>
      <c r="BQ113" s="515"/>
      <c r="BR113" s="515"/>
      <c r="BS113" s="515"/>
      <c r="BT113" s="515"/>
      <c r="BU113" s="515"/>
      <c r="BV113" s="515"/>
      <c r="BW113" s="515"/>
      <c r="BX113" s="515"/>
      <c r="BY113" s="515"/>
    </row>
    <row r="114" spans="1:77" ht="11.25" customHeight="1" x14ac:dyDescent="0.2">
      <c r="A114" s="515"/>
      <c r="B114" s="535"/>
      <c r="C114" s="535"/>
      <c r="D114" s="535"/>
      <c r="E114" s="535"/>
      <c r="F114" s="535"/>
      <c r="G114" s="535"/>
      <c r="H114" s="535"/>
      <c r="I114" s="535"/>
      <c r="J114" s="535"/>
      <c r="K114" s="535"/>
      <c r="L114" s="535"/>
      <c r="M114" s="515"/>
      <c r="N114" s="515"/>
      <c r="O114" s="515"/>
      <c r="P114" s="515"/>
      <c r="Q114" s="515"/>
      <c r="R114" s="515"/>
      <c r="S114" s="515"/>
    </row>
    <row r="115" spans="1:77" s="326" customFormat="1" ht="11.25" customHeight="1" x14ac:dyDescent="0.2"/>
    <row r="116" spans="1:77" s="326" customFormat="1" ht="11.25" customHeight="1" x14ac:dyDescent="0.2"/>
    <row r="117" spans="1:77" s="326" customFormat="1" ht="11.25" customHeight="1" x14ac:dyDescent="0.2"/>
    <row r="118" spans="1:77" s="326" customFormat="1" ht="11.25" customHeight="1" x14ac:dyDescent="0.2"/>
    <row r="119" spans="1:77" s="326" customFormat="1" ht="11.25" customHeight="1" x14ac:dyDescent="0.2"/>
    <row r="120" spans="1:77" s="326" customFormat="1" ht="11.25" customHeight="1" x14ac:dyDescent="0.2"/>
    <row r="121" spans="1:77" s="326" customFormat="1" ht="11.25" customHeight="1" x14ac:dyDescent="0.2"/>
    <row r="122" spans="1:77" s="326" customFormat="1" ht="11.25" customHeight="1" x14ac:dyDescent="0.2"/>
    <row r="123" spans="1:77" s="326" customFormat="1" ht="11.25" customHeight="1" x14ac:dyDescent="0.2"/>
    <row r="124" spans="1:77" s="326" customFormat="1" ht="11.25" customHeight="1" x14ac:dyDescent="0.2"/>
    <row r="125" spans="1:77" s="326" customFormat="1" ht="11.25" customHeight="1" x14ac:dyDescent="0.2"/>
    <row r="126" spans="1:77" s="326" customFormat="1" ht="11.25" customHeight="1" x14ac:dyDescent="0.2"/>
    <row r="127" spans="1:77" s="326" customFormat="1" ht="11.25" customHeight="1" x14ac:dyDescent="0.2"/>
    <row r="128" spans="1:77" s="326" customFormat="1" ht="11.25" customHeight="1" x14ac:dyDescent="0.2"/>
    <row r="129" s="326" customFormat="1" ht="11.25" customHeight="1" x14ac:dyDescent="0.2"/>
    <row r="130" s="326" customFormat="1" ht="11.25" customHeight="1" x14ac:dyDescent="0.2"/>
    <row r="131" s="326" customFormat="1" ht="11.25" customHeight="1" x14ac:dyDescent="0.2"/>
    <row r="132" s="326" customFormat="1" ht="11.25" customHeight="1" x14ac:dyDescent="0.2"/>
    <row r="133" s="326" customFormat="1" ht="11.25" customHeight="1" x14ac:dyDescent="0.2"/>
    <row r="134" s="326" customFormat="1" ht="11.25" customHeight="1" x14ac:dyDescent="0.2"/>
    <row r="135" s="326" customFormat="1" ht="11.25" customHeight="1" x14ac:dyDescent="0.2"/>
    <row r="136" s="326" customFormat="1" ht="11.25" customHeight="1" x14ac:dyDescent="0.2"/>
    <row r="137" s="326" customFormat="1" ht="11.25" customHeight="1" x14ac:dyDescent="0.2"/>
    <row r="138" s="326" customFormat="1" ht="11.25" customHeight="1" x14ac:dyDescent="0.2"/>
    <row r="139" s="326" customFormat="1" ht="11.25" customHeight="1" x14ac:dyDescent="0.2"/>
    <row r="140" s="326" customFormat="1" ht="11.25" customHeight="1" x14ac:dyDescent="0.2"/>
    <row r="141" s="326" customFormat="1" ht="11.25" customHeight="1" x14ac:dyDescent="0.2"/>
    <row r="142" s="326" customFormat="1" ht="11.25" customHeight="1" x14ac:dyDescent="0.2"/>
    <row r="143" s="326" customFormat="1" ht="11.25" customHeight="1" x14ac:dyDescent="0.2"/>
    <row r="144" s="326" customFormat="1" ht="11.25" customHeight="1" x14ac:dyDescent="0.2"/>
    <row r="145" s="326" customFormat="1" ht="11.25" customHeight="1" x14ac:dyDescent="0.2"/>
    <row r="146" s="326" customFormat="1" ht="11.25" customHeight="1" x14ac:dyDescent="0.2"/>
    <row r="147" s="326" customFormat="1" ht="11.25" customHeight="1" x14ac:dyDescent="0.2"/>
    <row r="148" s="326" customFormat="1" ht="11.25" customHeight="1" x14ac:dyDescent="0.2"/>
    <row r="149" s="326" customFormat="1" ht="11.25" customHeight="1" x14ac:dyDescent="0.2"/>
    <row r="150" s="326" customFormat="1" ht="11.25" customHeight="1" x14ac:dyDescent="0.2"/>
    <row r="151" s="326" customFormat="1" ht="11.25" customHeight="1" x14ac:dyDescent="0.2"/>
    <row r="152" s="326" customFormat="1" ht="11.25" customHeight="1" x14ac:dyDescent="0.2"/>
    <row r="153" s="326" customFormat="1" ht="11.25" customHeight="1" x14ac:dyDescent="0.2"/>
    <row r="154" s="326" customFormat="1" ht="11.25" customHeight="1" x14ac:dyDescent="0.2"/>
    <row r="155" s="326" customFormat="1" ht="11.25" customHeight="1" x14ac:dyDescent="0.2"/>
    <row r="156" s="326" customFormat="1" ht="11.25" customHeight="1" x14ac:dyDescent="0.2"/>
    <row r="157" s="326" customFormat="1" ht="11.25" customHeight="1" x14ac:dyDescent="0.2"/>
    <row r="158" s="326" customFormat="1" ht="11.25" customHeight="1" x14ac:dyDescent="0.2"/>
    <row r="159" s="326" customFormat="1" ht="11.25" customHeight="1" x14ac:dyDescent="0.2"/>
    <row r="160" s="326" customFormat="1" ht="11.25" customHeight="1" x14ac:dyDescent="0.2"/>
    <row r="161" s="326" customFormat="1" ht="11.25" customHeight="1" x14ac:dyDescent="0.2"/>
    <row r="162" s="326" customFormat="1" ht="11.25" customHeight="1" x14ac:dyDescent="0.2"/>
    <row r="163" s="326" customFormat="1" ht="11.25" customHeight="1" x14ac:dyDescent="0.2"/>
    <row r="164" s="326" customFormat="1" ht="11.25" customHeight="1" x14ac:dyDescent="0.2"/>
    <row r="165" s="326" customFormat="1" ht="11.25" customHeight="1" x14ac:dyDescent="0.2"/>
    <row r="166" s="326" customFormat="1" ht="11.25" customHeight="1" x14ac:dyDescent="0.2"/>
    <row r="167" s="326" customFormat="1" ht="11.25" customHeight="1" x14ac:dyDescent="0.2"/>
    <row r="168" s="326" customFormat="1" ht="11.25" customHeight="1" x14ac:dyDescent="0.2"/>
    <row r="169" s="326" customFormat="1" ht="11.25" customHeight="1" x14ac:dyDescent="0.2"/>
    <row r="170" s="326" customFormat="1" ht="11.25" customHeight="1" x14ac:dyDescent="0.2"/>
    <row r="171" s="326" customFormat="1" ht="11.25" customHeight="1" x14ac:dyDescent="0.2"/>
    <row r="172" s="326" customFormat="1" ht="11.25" customHeight="1" x14ac:dyDescent="0.2"/>
    <row r="173" s="326" customFormat="1" ht="11.25" customHeight="1" x14ac:dyDescent="0.2"/>
    <row r="174" s="326" customFormat="1" ht="11.25" customHeight="1" x14ac:dyDescent="0.2"/>
    <row r="175" s="326" customFormat="1" ht="11.25" customHeight="1" x14ac:dyDescent="0.2"/>
    <row r="176" s="326" customFormat="1" ht="11.25" customHeight="1" x14ac:dyDescent="0.2"/>
    <row r="177" s="326" customFormat="1" ht="11.25" customHeight="1" x14ac:dyDescent="0.2"/>
    <row r="178" s="326" customFormat="1" ht="11.25" customHeight="1" x14ac:dyDescent="0.2"/>
    <row r="179" s="326" customFormat="1" ht="11.25" customHeight="1" x14ac:dyDescent="0.2"/>
    <row r="180" s="326" customFormat="1" ht="11.25" customHeight="1" x14ac:dyDescent="0.2"/>
    <row r="181" s="326" customFormat="1" ht="11.25" customHeight="1" x14ac:dyDescent="0.2"/>
    <row r="182" s="326" customFormat="1" ht="11.25" customHeight="1" x14ac:dyDescent="0.2"/>
    <row r="183" s="326" customFormat="1" ht="11.25" customHeight="1" x14ac:dyDescent="0.2"/>
    <row r="184" s="326" customFormat="1" ht="11.25" customHeight="1" x14ac:dyDescent="0.2"/>
    <row r="185" s="326" customFormat="1" ht="11.25" customHeight="1" x14ac:dyDescent="0.2"/>
    <row r="186" s="326" customFormat="1" ht="11.25" customHeight="1" x14ac:dyDescent="0.2"/>
    <row r="187" s="326" customFormat="1" ht="11.25" customHeight="1" x14ac:dyDescent="0.2"/>
    <row r="188" s="326" customFormat="1" ht="11.25" customHeight="1" x14ac:dyDescent="0.2"/>
    <row r="189" s="326" customFormat="1" ht="11.25" customHeight="1" x14ac:dyDescent="0.2"/>
    <row r="190" s="326" customFormat="1" ht="11.25" customHeight="1" x14ac:dyDescent="0.2"/>
    <row r="191" s="326" customFormat="1" ht="11.25" customHeight="1" x14ac:dyDescent="0.2"/>
    <row r="192" s="326" customFormat="1" ht="11.25" customHeight="1" x14ac:dyDescent="0.2"/>
    <row r="193" s="326" customFormat="1" ht="11.25" customHeight="1" x14ac:dyDescent="0.2"/>
    <row r="194" s="326" customFormat="1" ht="11.25" customHeight="1" x14ac:dyDescent="0.2"/>
    <row r="195" s="326" customFormat="1" ht="11.25" customHeight="1" x14ac:dyDescent="0.2"/>
    <row r="196" s="326" customFormat="1" ht="11.25" customHeight="1" x14ac:dyDescent="0.2"/>
    <row r="197" s="326" customFormat="1" ht="11.25" customHeight="1" x14ac:dyDescent="0.2"/>
    <row r="198" s="326" customFormat="1" ht="11.25" customHeight="1" x14ac:dyDescent="0.2"/>
    <row r="199" s="326" customFormat="1" ht="11.25" customHeight="1" x14ac:dyDescent="0.2"/>
    <row r="200" s="326" customFormat="1" ht="11.25" customHeight="1" x14ac:dyDescent="0.2"/>
    <row r="201" s="326" customFormat="1" ht="11.25" customHeight="1" x14ac:dyDescent="0.2"/>
    <row r="202" s="326" customFormat="1" ht="11.25" customHeight="1" x14ac:dyDescent="0.2"/>
    <row r="203" s="326" customFormat="1" ht="11.25" customHeight="1" x14ac:dyDescent="0.2"/>
    <row r="204" s="326" customFormat="1" ht="11.25" customHeight="1" x14ac:dyDescent="0.2"/>
    <row r="205" s="326" customFormat="1" ht="11.25" customHeight="1" x14ac:dyDescent="0.2"/>
    <row r="206" s="326" customFormat="1" ht="11.25" customHeight="1" x14ac:dyDescent="0.2"/>
    <row r="207" s="326" customFormat="1" ht="11.25" customHeight="1" x14ac:dyDescent="0.2"/>
    <row r="208" s="326" customFormat="1" ht="11.25" customHeight="1" x14ac:dyDescent="0.2"/>
    <row r="209" s="326" customFormat="1" ht="11.25" customHeight="1" x14ac:dyDescent="0.2"/>
    <row r="210" s="326" customFormat="1" ht="11.25" customHeight="1" x14ac:dyDescent="0.2"/>
    <row r="211" s="326" customFormat="1" ht="11.25" customHeight="1" x14ac:dyDescent="0.2"/>
    <row r="212" s="326" customFormat="1" ht="11.25" customHeight="1" x14ac:dyDescent="0.2"/>
    <row r="213" s="326" customFormat="1" ht="11.25" customHeight="1" x14ac:dyDescent="0.2"/>
    <row r="214" s="326" customFormat="1" ht="11.25" customHeight="1" x14ac:dyDescent="0.2"/>
    <row r="215" s="326" customFormat="1" ht="11.25" customHeight="1" x14ac:dyDescent="0.2"/>
    <row r="216" s="326" customFormat="1" ht="11.25" customHeight="1" x14ac:dyDescent="0.2"/>
    <row r="217" s="326" customFormat="1" ht="11.25" customHeight="1" x14ac:dyDescent="0.2"/>
    <row r="218" s="326" customFormat="1" ht="11.25" customHeight="1" x14ac:dyDescent="0.2"/>
    <row r="219" s="326" customFormat="1" ht="11.25" customHeight="1" x14ac:dyDescent="0.2"/>
    <row r="220" s="326" customFormat="1" ht="11.25" customHeight="1" x14ac:dyDescent="0.2"/>
    <row r="221" s="326" customFormat="1" ht="11.25" customHeight="1" x14ac:dyDescent="0.2"/>
    <row r="222" s="326" customFormat="1" ht="11.25" customHeight="1" x14ac:dyDescent="0.2"/>
    <row r="223" s="326" customFormat="1" ht="11.25" customHeight="1" x14ac:dyDescent="0.2"/>
    <row r="224" s="326" customFormat="1" ht="11.25" customHeight="1" x14ac:dyDescent="0.2"/>
    <row r="225" s="326" customFormat="1" ht="11.25" customHeight="1" x14ac:dyDescent="0.2"/>
    <row r="226" s="326" customFormat="1" ht="11.25" customHeight="1" x14ac:dyDescent="0.2"/>
    <row r="227" s="326" customFormat="1" ht="11.25" customHeight="1" x14ac:dyDescent="0.2"/>
    <row r="228" s="326" customFormat="1" ht="11.25" customHeight="1" x14ac:dyDescent="0.2"/>
    <row r="229" s="326" customFormat="1" ht="11.25" customHeight="1" x14ac:dyDescent="0.2"/>
    <row r="230" s="326" customFormat="1" ht="11.25" customHeight="1" x14ac:dyDescent="0.2"/>
    <row r="231" s="326" customFormat="1" ht="11.25" customHeight="1" x14ac:dyDescent="0.2"/>
    <row r="232" s="326" customFormat="1" ht="11.25" customHeight="1" x14ac:dyDescent="0.2"/>
    <row r="233" s="326" customFormat="1" ht="11.25" customHeight="1" x14ac:dyDescent="0.2"/>
    <row r="234" s="326" customFormat="1" ht="11.25" customHeight="1" x14ac:dyDescent="0.2"/>
    <row r="235" s="326" customFormat="1" ht="11.25" customHeight="1" x14ac:dyDescent="0.2"/>
    <row r="236" s="326" customFormat="1" ht="11.25" customHeight="1" x14ac:dyDescent="0.2"/>
    <row r="237" s="326" customFormat="1" ht="11.25" customHeight="1" x14ac:dyDescent="0.2"/>
    <row r="238" s="326" customFormat="1" ht="11.25" customHeight="1" x14ac:dyDescent="0.2"/>
    <row r="239" s="326" customFormat="1" ht="11.25" customHeight="1" x14ac:dyDescent="0.2"/>
    <row r="240" s="326" customFormat="1" ht="11.25" customHeight="1" x14ac:dyDescent="0.2"/>
    <row r="241" s="326" customFormat="1" ht="11.25" customHeight="1" x14ac:dyDescent="0.2"/>
    <row r="242" s="326" customFormat="1" ht="11.25" customHeight="1" x14ac:dyDescent="0.2"/>
    <row r="243" s="326" customFormat="1" ht="11.25" customHeight="1" x14ac:dyDescent="0.2"/>
    <row r="244" s="326" customFormat="1" ht="11.25" customHeight="1" x14ac:dyDescent="0.2"/>
    <row r="245" s="326" customFormat="1" ht="11.25" customHeight="1" x14ac:dyDescent="0.2"/>
    <row r="246" s="326" customFormat="1" ht="11.25" customHeight="1" x14ac:dyDescent="0.2"/>
    <row r="247" s="326" customFormat="1" ht="11.25" customHeight="1" x14ac:dyDescent="0.2"/>
    <row r="248" s="326" customFormat="1" ht="11.25" customHeight="1" x14ac:dyDescent="0.2"/>
    <row r="249" s="326" customFormat="1" ht="11.25" customHeight="1" x14ac:dyDescent="0.2"/>
    <row r="250" s="326" customFormat="1" ht="11.25" customHeight="1" x14ac:dyDescent="0.2"/>
    <row r="251" s="326" customFormat="1" ht="11.25" customHeight="1" x14ac:dyDescent="0.2"/>
    <row r="252" s="326" customFormat="1" ht="11.25" customHeight="1" x14ac:dyDescent="0.2"/>
    <row r="253" s="326" customFormat="1" ht="11.25" customHeight="1" x14ac:dyDescent="0.2"/>
    <row r="254" s="326" customFormat="1" ht="11.25" customHeight="1" x14ac:dyDescent="0.2"/>
    <row r="255" s="326" customFormat="1" ht="11.25" customHeight="1" x14ac:dyDescent="0.2"/>
    <row r="256" s="326" customFormat="1" ht="11.25" customHeight="1" x14ac:dyDescent="0.2"/>
    <row r="257" s="326" customFormat="1" ht="11.25" customHeight="1" x14ac:dyDescent="0.2"/>
    <row r="258" s="326" customFormat="1" ht="11.25" customHeight="1" x14ac:dyDescent="0.2"/>
    <row r="259" s="326" customFormat="1" ht="11.25" customHeight="1" x14ac:dyDescent="0.2"/>
    <row r="260" s="326" customFormat="1" ht="11.25" customHeight="1" x14ac:dyDescent="0.2"/>
    <row r="261" s="326" customFormat="1" ht="11.25" customHeight="1" x14ac:dyDescent="0.2"/>
    <row r="262" s="326" customFormat="1" ht="11.25" customHeight="1" x14ac:dyDescent="0.2"/>
    <row r="263" s="326" customFormat="1" ht="11.25" customHeight="1" x14ac:dyDescent="0.2"/>
    <row r="264" s="326" customFormat="1" ht="11.25" customHeight="1" x14ac:dyDescent="0.2"/>
    <row r="265" s="326" customFormat="1" ht="11.25" customHeight="1" x14ac:dyDescent="0.2"/>
    <row r="266" s="326" customFormat="1" ht="11.25" customHeight="1" x14ac:dyDescent="0.2"/>
    <row r="267" s="326" customFormat="1" ht="11.25" customHeight="1" x14ac:dyDescent="0.2"/>
    <row r="268" s="326" customFormat="1" ht="11.25" customHeight="1" x14ac:dyDescent="0.2"/>
    <row r="269" s="326" customFormat="1" ht="11.25" customHeight="1" x14ac:dyDescent="0.2"/>
    <row r="270" s="326" customFormat="1" ht="11.25" customHeight="1" x14ac:dyDescent="0.2"/>
    <row r="271" s="326" customFormat="1" ht="11.25" customHeight="1" x14ac:dyDescent="0.2"/>
    <row r="272" s="326" customFormat="1" ht="11.25" customHeight="1" x14ac:dyDescent="0.2"/>
    <row r="273" s="326" customFormat="1" ht="11.25" customHeight="1" x14ac:dyDescent="0.2"/>
    <row r="274" s="326" customFormat="1" ht="11.25" customHeight="1" x14ac:dyDescent="0.2"/>
    <row r="275" s="326" customFormat="1" ht="11.25" customHeight="1" x14ac:dyDescent="0.2"/>
    <row r="276" s="326" customFormat="1" ht="11.25" customHeight="1" x14ac:dyDescent="0.2"/>
    <row r="277" s="326" customFormat="1" ht="11.25" customHeight="1" x14ac:dyDescent="0.2"/>
    <row r="278" s="326" customFormat="1" ht="11.25" customHeight="1" x14ac:dyDescent="0.2"/>
    <row r="279" s="326" customFormat="1" ht="11.25" customHeight="1" x14ac:dyDescent="0.2"/>
    <row r="280" s="326" customFormat="1" ht="11.25" customHeight="1" x14ac:dyDescent="0.2"/>
    <row r="281" s="326" customFormat="1" ht="11.25" customHeight="1" x14ac:dyDescent="0.2"/>
    <row r="282" s="326" customFormat="1" ht="11.25" customHeight="1" x14ac:dyDescent="0.2"/>
    <row r="283" s="326" customFormat="1" ht="11.25" customHeight="1" x14ac:dyDescent="0.2"/>
    <row r="284" s="326" customFormat="1" ht="11.25" customHeight="1" x14ac:dyDescent="0.2"/>
    <row r="285" s="326" customFormat="1" ht="11.25" customHeight="1" x14ac:dyDescent="0.2"/>
    <row r="286" s="326" customFormat="1" ht="11.25" customHeight="1" x14ac:dyDescent="0.2"/>
    <row r="287" s="326" customFormat="1" ht="11.25" customHeight="1" x14ac:dyDescent="0.2"/>
    <row r="288" s="326" customFormat="1" ht="11.25" customHeight="1" x14ac:dyDescent="0.2"/>
    <row r="289" s="326" customFormat="1" ht="11.25" customHeight="1" x14ac:dyDescent="0.2"/>
    <row r="290" s="326" customFormat="1" ht="11.25" customHeight="1" x14ac:dyDescent="0.2"/>
    <row r="291" s="326" customFormat="1" ht="11.25" customHeight="1" x14ac:dyDescent="0.2"/>
    <row r="292" s="326" customFormat="1" ht="11.25" customHeight="1" x14ac:dyDescent="0.2"/>
    <row r="293" s="326" customFormat="1" ht="11.25" customHeight="1" x14ac:dyDescent="0.2"/>
    <row r="294" s="326" customFormat="1" ht="11.25" customHeight="1" x14ac:dyDescent="0.2"/>
    <row r="295" s="326" customFormat="1" ht="11.25" customHeight="1" x14ac:dyDescent="0.2"/>
    <row r="296" s="326" customFormat="1" ht="11.25" customHeight="1" x14ac:dyDescent="0.2"/>
    <row r="297" s="326" customFormat="1" ht="11.25" customHeight="1" x14ac:dyDescent="0.2"/>
    <row r="298" s="326" customFormat="1" ht="11.25" customHeight="1" x14ac:dyDescent="0.2"/>
    <row r="299" s="326" customFormat="1" ht="11.25" customHeight="1" x14ac:dyDescent="0.2"/>
    <row r="300" s="326" customFormat="1" ht="11.25" customHeight="1" x14ac:dyDescent="0.2"/>
    <row r="301" s="326" customFormat="1" ht="11.25" customHeight="1" x14ac:dyDescent="0.2"/>
    <row r="302" s="326" customFormat="1" ht="11.25" customHeight="1" x14ac:dyDescent="0.2"/>
    <row r="303" s="326" customFormat="1" ht="11.25" customHeight="1" x14ac:dyDescent="0.2"/>
    <row r="304" s="326" customFormat="1" ht="11.25" customHeight="1" x14ac:dyDescent="0.2"/>
    <row r="305" s="326" customFormat="1" ht="11.25" customHeight="1" x14ac:dyDescent="0.2"/>
    <row r="306" s="326" customFormat="1" ht="11.25" customHeight="1" x14ac:dyDescent="0.2"/>
    <row r="307" s="326" customFormat="1" ht="11.25" customHeight="1" x14ac:dyDescent="0.2"/>
    <row r="308" s="326" customFormat="1" ht="11.25" customHeight="1" x14ac:dyDescent="0.2"/>
    <row r="309" s="326" customFormat="1" ht="11.25" customHeight="1" x14ac:dyDescent="0.2"/>
    <row r="310" s="326" customFormat="1" ht="11.25" customHeight="1" x14ac:dyDescent="0.2"/>
    <row r="311" s="326" customFormat="1" ht="11.25" customHeight="1" x14ac:dyDescent="0.2"/>
    <row r="312" s="326" customFormat="1" ht="11.25" customHeight="1" x14ac:dyDescent="0.2"/>
    <row r="313" s="326" customFormat="1" ht="11.25" customHeight="1" x14ac:dyDescent="0.2"/>
    <row r="314" s="326" customFormat="1" ht="11.25" customHeight="1" x14ac:dyDescent="0.2"/>
    <row r="315" s="326" customFormat="1" ht="11.25" customHeight="1" x14ac:dyDescent="0.2"/>
    <row r="316" s="326" customFormat="1" ht="11.25" customHeight="1" x14ac:dyDescent="0.2"/>
    <row r="317" s="326" customFormat="1" ht="11.25" customHeight="1" x14ac:dyDescent="0.2"/>
    <row r="318" s="326" customFormat="1" ht="11.25" customHeight="1" x14ac:dyDescent="0.2"/>
    <row r="319" s="326" customFormat="1" ht="11.25" customHeight="1" x14ac:dyDescent="0.2"/>
    <row r="320" s="326" customFormat="1" ht="11.25" customHeight="1" x14ac:dyDescent="0.2"/>
    <row r="321" s="326" customFormat="1" ht="11.25" customHeight="1" x14ac:dyDescent="0.2"/>
    <row r="322" s="326" customFormat="1" ht="11.25" customHeight="1" x14ac:dyDescent="0.2"/>
    <row r="323" s="326" customFormat="1" ht="11.25" customHeight="1" x14ac:dyDescent="0.2"/>
    <row r="324" s="326" customFormat="1" ht="11.25" customHeight="1" x14ac:dyDescent="0.2"/>
    <row r="325" s="326" customFormat="1" ht="11.25" customHeight="1" x14ac:dyDescent="0.2"/>
    <row r="326" s="326" customFormat="1" ht="11.25" customHeight="1" x14ac:dyDescent="0.2"/>
    <row r="327" s="326" customFormat="1" ht="11.25" customHeight="1" x14ac:dyDescent="0.2"/>
    <row r="328" s="326" customFormat="1" ht="11.25" customHeight="1" x14ac:dyDescent="0.2"/>
    <row r="329" s="326" customFormat="1" ht="11.25" customHeight="1" x14ac:dyDescent="0.2"/>
    <row r="330" s="326" customFormat="1" ht="11.25" customHeight="1" x14ac:dyDescent="0.2"/>
    <row r="331" s="326" customFormat="1" ht="11.25" customHeight="1" x14ac:dyDescent="0.2"/>
    <row r="332" s="326" customFormat="1" ht="11.25" customHeight="1" x14ac:dyDescent="0.2"/>
    <row r="333" s="326" customFormat="1" ht="11.25" customHeight="1" x14ac:dyDescent="0.2"/>
    <row r="334" s="326" customFormat="1" ht="11.25" customHeight="1" x14ac:dyDescent="0.2"/>
    <row r="335" s="326" customFormat="1" ht="11.25" customHeight="1" x14ac:dyDescent="0.2"/>
    <row r="336" s="326" customFormat="1" ht="11.25" customHeight="1" x14ac:dyDescent="0.2"/>
    <row r="337" s="326" customFormat="1" ht="11.25" customHeight="1" x14ac:dyDescent="0.2"/>
    <row r="338" s="326" customFormat="1" ht="11.25" customHeight="1" x14ac:dyDescent="0.2"/>
    <row r="339" s="326" customFormat="1" ht="11.25" customHeight="1" x14ac:dyDescent="0.2"/>
    <row r="340" s="326" customFormat="1" ht="11.25" customHeight="1" x14ac:dyDescent="0.2"/>
    <row r="341" s="326" customFormat="1" ht="11.25" customHeight="1" x14ac:dyDescent="0.2"/>
    <row r="342" s="326" customFormat="1" ht="11.25" customHeight="1" x14ac:dyDescent="0.2"/>
    <row r="343" s="326" customFormat="1" ht="11.25" customHeight="1" x14ac:dyDescent="0.2"/>
    <row r="344" s="326" customFormat="1" ht="11.25" customHeight="1" x14ac:dyDescent="0.2"/>
    <row r="345" s="326" customFormat="1" ht="11.25" customHeight="1" x14ac:dyDescent="0.2"/>
    <row r="346" s="326" customFormat="1" ht="11.25" customHeight="1" x14ac:dyDescent="0.2"/>
    <row r="347" s="326" customFormat="1" ht="11.25" customHeight="1" x14ac:dyDescent="0.2"/>
    <row r="348" s="326" customFormat="1" ht="11.25" customHeight="1" x14ac:dyDescent="0.2"/>
    <row r="349" s="326" customFormat="1" ht="11.25" customHeight="1" x14ac:dyDescent="0.2"/>
    <row r="350" s="326" customFormat="1" ht="11.25" customHeight="1" x14ac:dyDescent="0.2"/>
    <row r="351" s="326" customFormat="1" ht="11.25" customHeight="1" x14ac:dyDescent="0.2"/>
    <row r="352" s="326" customFormat="1" ht="11.25" customHeight="1" x14ac:dyDescent="0.2"/>
    <row r="353" s="326" customFormat="1" ht="11.25" customHeight="1" x14ac:dyDescent="0.2"/>
    <row r="354" s="326" customFormat="1" ht="11.25" customHeight="1" x14ac:dyDescent="0.2"/>
    <row r="355" s="326" customFormat="1" ht="11.25" customHeight="1" x14ac:dyDescent="0.2"/>
    <row r="356" s="326" customFormat="1" ht="11.25" customHeight="1" x14ac:dyDescent="0.2"/>
    <row r="357" s="326" customFormat="1" ht="11.25" customHeight="1" x14ac:dyDescent="0.2"/>
    <row r="358" s="326" customFormat="1" ht="11.25" customHeight="1" x14ac:dyDescent="0.2"/>
    <row r="359" s="326" customFormat="1" ht="11.25" customHeight="1" x14ac:dyDescent="0.2"/>
    <row r="360" s="326" customFormat="1" ht="11.25" customHeight="1" x14ac:dyDescent="0.2"/>
    <row r="361" s="326" customFormat="1" ht="11.25" customHeight="1" x14ac:dyDescent="0.2"/>
    <row r="362" s="326" customFormat="1" ht="11.25" customHeight="1" x14ac:dyDescent="0.2"/>
    <row r="363" s="326" customFormat="1" ht="11.25" customHeight="1" x14ac:dyDescent="0.2"/>
    <row r="364" s="326" customFormat="1" ht="11.25" customHeight="1" x14ac:dyDescent="0.2"/>
    <row r="365" s="326" customFormat="1" ht="11.25" customHeight="1" x14ac:dyDescent="0.2"/>
    <row r="366" s="326" customFormat="1" ht="11.25" customHeight="1" x14ac:dyDescent="0.2"/>
    <row r="367" s="326" customFormat="1" ht="11.25" customHeight="1" x14ac:dyDescent="0.2"/>
    <row r="368" s="326" customFormat="1" ht="11.25" customHeight="1" x14ac:dyDescent="0.2"/>
    <row r="369" s="326" customFormat="1" ht="11.25" customHeight="1" x14ac:dyDescent="0.2"/>
    <row r="370" s="326" customFormat="1" ht="11.25" customHeight="1" x14ac:dyDescent="0.2"/>
    <row r="371" s="326" customFormat="1" ht="11.25" customHeight="1" x14ac:dyDescent="0.2"/>
    <row r="372" s="326" customFormat="1" ht="11.25" customHeight="1" x14ac:dyDescent="0.2"/>
    <row r="373" s="326" customFormat="1" ht="11.25" customHeight="1" x14ac:dyDescent="0.2"/>
    <row r="374" s="326" customFormat="1" ht="11.25" customHeight="1" x14ac:dyDescent="0.2"/>
    <row r="375" s="326" customFormat="1" ht="11.25" customHeight="1" x14ac:dyDescent="0.2"/>
    <row r="376" s="326" customFormat="1" ht="11.25" customHeight="1" x14ac:dyDescent="0.2"/>
    <row r="377" s="326" customFormat="1" ht="11.25" customHeight="1" x14ac:dyDescent="0.2"/>
    <row r="378" s="326" customFormat="1" ht="11.25" customHeight="1" x14ac:dyDescent="0.2"/>
    <row r="379" s="326" customFormat="1" ht="11.25" customHeight="1" x14ac:dyDescent="0.2"/>
    <row r="380" s="326" customFormat="1" ht="11.25" customHeight="1" x14ac:dyDescent="0.2"/>
    <row r="381" s="326" customFormat="1" ht="11.25" customHeight="1" x14ac:dyDescent="0.2"/>
    <row r="382" s="326" customFormat="1" ht="11.25" customHeight="1" x14ac:dyDescent="0.2"/>
    <row r="383" s="326" customFormat="1" ht="11.25" customHeight="1" x14ac:dyDescent="0.2"/>
    <row r="384" s="326" customFormat="1" ht="11.25" customHeight="1" x14ac:dyDescent="0.2"/>
    <row r="385" s="326" customFormat="1" ht="11.25" customHeight="1" x14ac:dyDescent="0.2"/>
    <row r="386" s="326" customFormat="1" ht="11.25" customHeight="1" x14ac:dyDescent="0.2"/>
    <row r="387" s="326" customFormat="1" ht="11.25" customHeight="1" x14ac:dyDescent="0.2"/>
    <row r="388" s="326" customFormat="1" ht="11.25" customHeight="1" x14ac:dyDescent="0.2"/>
    <row r="389" s="326" customFormat="1" ht="11.25" customHeight="1" x14ac:dyDescent="0.2"/>
    <row r="390" s="326" customFormat="1" ht="11.25" customHeight="1" x14ac:dyDescent="0.2"/>
    <row r="391" s="326" customFormat="1" ht="11.25" customHeight="1" x14ac:dyDescent="0.2"/>
    <row r="392" s="326" customFormat="1" ht="11.25" customHeight="1" x14ac:dyDescent="0.2"/>
    <row r="393" s="326" customFormat="1" ht="11.25" customHeight="1" x14ac:dyDescent="0.2"/>
    <row r="394" s="326" customFormat="1" ht="11.25" customHeight="1" x14ac:dyDescent="0.2"/>
    <row r="395" s="326" customFormat="1" ht="11.25" customHeight="1" x14ac:dyDescent="0.2"/>
    <row r="396" s="326" customFormat="1" ht="11.25" customHeight="1" x14ac:dyDescent="0.2"/>
    <row r="397" s="326" customFormat="1" ht="11.25" customHeight="1" x14ac:dyDescent="0.2"/>
    <row r="398" s="326" customFormat="1" ht="11.25" customHeight="1" x14ac:dyDescent="0.2"/>
    <row r="399" s="326" customFormat="1" ht="11.25" customHeight="1" x14ac:dyDescent="0.2"/>
    <row r="400" s="326" customFormat="1" ht="11.25" customHeight="1" x14ac:dyDescent="0.2"/>
    <row r="401" s="326" customFormat="1" ht="11.25" customHeight="1" x14ac:dyDescent="0.2"/>
    <row r="402" s="326" customFormat="1" ht="11.25" customHeight="1" x14ac:dyDescent="0.2"/>
    <row r="403" s="326" customFormat="1" ht="11.25" customHeight="1" x14ac:dyDescent="0.2"/>
    <row r="404" s="326" customFormat="1" ht="11.25" customHeight="1" x14ac:dyDescent="0.2"/>
    <row r="405" s="326" customFormat="1" ht="11.25" customHeight="1" x14ac:dyDescent="0.2"/>
    <row r="406" s="326" customFormat="1" ht="11.25" customHeight="1" x14ac:dyDescent="0.2"/>
    <row r="407" s="326" customFormat="1" ht="11.25" customHeight="1" x14ac:dyDescent="0.2"/>
    <row r="408" s="326" customFormat="1" ht="11.25" customHeight="1" x14ac:dyDescent="0.2"/>
    <row r="409" s="326" customFormat="1" ht="11.25" customHeight="1" x14ac:dyDescent="0.2"/>
    <row r="410" s="326" customFormat="1" ht="11.25" customHeight="1" x14ac:dyDescent="0.2"/>
    <row r="411" s="326" customFormat="1" ht="11.25" customHeight="1" x14ac:dyDescent="0.2"/>
    <row r="412" s="326" customFormat="1" ht="11.25" customHeight="1" x14ac:dyDescent="0.2"/>
    <row r="413" s="326" customFormat="1" ht="11.25" customHeight="1" x14ac:dyDescent="0.2"/>
    <row r="414" s="326" customFormat="1" ht="11.25" customHeight="1" x14ac:dyDescent="0.2"/>
    <row r="415" s="326" customFormat="1" ht="11.25" customHeight="1" x14ac:dyDescent="0.2"/>
    <row r="416" s="326" customFormat="1" ht="11.25" customHeight="1" x14ac:dyDescent="0.2"/>
    <row r="417" s="326" customFormat="1" ht="11.25" customHeight="1" x14ac:dyDescent="0.2"/>
    <row r="418" s="326" customFormat="1" ht="11.25" customHeight="1" x14ac:dyDescent="0.2"/>
    <row r="419" s="326" customFormat="1" ht="11.25" customHeight="1" x14ac:dyDescent="0.2"/>
    <row r="420" s="326" customFormat="1" ht="11.25" customHeight="1" x14ac:dyDescent="0.2"/>
    <row r="421" s="326" customFormat="1" ht="11.25" customHeight="1" x14ac:dyDescent="0.2"/>
    <row r="422" s="326" customFormat="1" ht="11.25" customHeight="1" x14ac:dyDescent="0.2"/>
    <row r="423" s="326" customFormat="1" ht="11.25" customHeight="1" x14ac:dyDescent="0.2"/>
    <row r="424" s="326" customFormat="1" ht="11.25" customHeight="1" x14ac:dyDescent="0.2"/>
    <row r="425" s="326" customFormat="1" ht="11.25" customHeight="1" x14ac:dyDescent="0.2"/>
    <row r="426" s="326" customFormat="1" ht="11.25" customHeight="1" x14ac:dyDescent="0.2"/>
    <row r="427" s="326" customFormat="1" ht="11.25" customHeight="1" x14ac:dyDescent="0.2"/>
    <row r="428" s="326" customFormat="1" ht="11.25" customHeight="1" x14ac:dyDescent="0.2"/>
    <row r="429" s="326" customFormat="1" ht="11.25" customHeight="1" x14ac:dyDescent="0.2"/>
    <row r="430" s="326" customFormat="1" ht="11.25" customHeight="1" x14ac:dyDescent="0.2"/>
    <row r="431" s="326" customFormat="1" ht="11.25" customHeight="1" x14ac:dyDescent="0.2"/>
    <row r="432" s="326" customFormat="1" ht="11.25" customHeight="1" x14ac:dyDescent="0.2"/>
    <row r="433" s="326" customFormat="1" ht="11.25" customHeight="1" x14ac:dyDescent="0.2"/>
    <row r="434" s="326" customFormat="1" ht="11.25" customHeight="1" x14ac:dyDescent="0.2"/>
    <row r="435" s="326" customFormat="1" ht="11.25" customHeight="1" x14ac:dyDescent="0.2"/>
    <row r="436" s="326" customFormat="1" ht="11.25" customHeight="1" x14ac:dyDescent="0.2"/>
    <row r="437" s="326" customFormat="1" ht="11.25" customHeight="1" x14ac:dyDescent="0.2"/>
    <row r="438" s="326" customFormat="1" ht="11.25" customHeight="1" x14ac:dyDescent="0.2"/>
    <row r="439" s="326" customFormat="1" ht="11.25" customHeight="1" x14ac:dyDescent="0.2"/>
    <row r="440" s="326" customFormat="1" ht="11.25" customHeight="1" x14ac:dyDescent="0.2"/>
    <row r="441" s="326" customFormat="1" ht="11.25" customHeight="1" x14ac:dyDescent="0.2"/>
    <row r="442" s="326" customFormat="1" ht="11.25" customHeight="1" x14ac:dyDescent="0.2"/>
    <row r="443" s="326" customFormat="1" ht="11.25" customHeight="1" x14ac:dyDescent="0.2"/>
    <row r="444" s="326" customFormat="1" ht="11.25" customHeight="1" x14ac:dyDescent="0.2"/>
    <row r="445" s="326" customFormat="1" ht="11.25" customHeight="1" x14ac:dyDescent="0.2"/>
    <row r="446" s="326" customFormat="1" ht="11.25" customHeight="1" x14ac:dyDescent="0.2"/>
    <row r="447" s="326" customFormat="1" ht="11.25" customHeight="1" x14ac:dyDescent="0.2"/>
    <row r="448" s="326" customFormat="1" ht="11.25" customHeight="1" x14ac:dyDescent="0.2"/>
    <row r="449" s="326" customFormat="1" ht="11.25" customHeight="1" x14ac:dyDescent="0.2"/>
    <row r="450" s="326" customFormat="1" ht="11.25" customHeight="1" x14ac:dyDescent="0.2"/>
    <row r="451" s="326" customFormat="1" ht="11.25" customHeight="1" x14ac:dyDescent="0.2"/>
    <row r="452" s="326" customFormat="1" ht="11.25" customHeight="1" x14ac:dyDescent="0.2"/>
    <row r="453" s="326" customFormat="1" ht="11.25" customHeight="1" x14ac:dyDescent="0.2"/>
    <row r="454" s="326" customFormat="1" ht="11.25" customHeight="1" x14ac:dyDescent="0.2"/>
    <row r="455" s="326" customFormat="1" ht="11.25" customHeight="1" x14ac:dyDescent="0.2"/>
    <row r="456" s="326" customFormat="1" ht="11.25" customHeight="1" x14ac:dyDescent="0.2"/>
    <row r="457" s="326" customFormat="1" ht="11.25" customHeight="1" x14ac:dyDescent="0.2"/>
    <row r="458" s="326" customFormat="1" ht="11.25" customHeight="1" x14ac:dyDescent="0.2"/>
    <row r="459" s="326" customFormat="1" ht="11.25" customHeight="1" x14ac:dyDescent="0.2"/>
    <row r="460" s="326" customFormat="1" ht="11.25" customHeight="1" x14ac:dyDescent="0.2"/>
    <row r="461" s="326" customFormat="1" ht="11.25" customHeight="1" x14ac:dyDescent="0.2"/>
    <row r="462" s="326" customFormat="1" ht="11.25" customHeight="1" x14ac:dyDescent="0.2"/>
    <row r="463" s="326" customFormat="1" ht="11.25" customHeight="1" x14ac:dyDescent="0.2"/>
    <row r="464" s="326" customFormat="1" ht="11.25" customHeight="1" x14ac:dyDescent="0.2"/>
    <row r="465" s="326" customFormat="1" ht="11.25" customHeight="1" x14ac:dyDescent="0.2"/>
    <row r="466" s="326" customFormat="1" ht="11.25" customHeight="1" x14ac:dyDescent="0.2"/>
    <row r="467" s="326" customFormat="1" ht="11.25" customHeight="1" x14ac:dyDescent="0.2"/>
    <row r="468" s="326" customFormat="1" ht="11.25" customHeight="1" x14ac:dyDescent="0.2"/>
    <row r="469" s="326" customFormat="1" ht="11.25" customHeight="1" x14ac:dyDescent="0.2"/>
    <row r="470" s="326" customFormat="1" ht="11.25" customHeight="1" x14ac:dyDescent="0.2"/>
    <row r="471" s="326" customFormat="1" ht="11.25" customHeight="1" x14ac:dyDescent="0.2"/>
    <row r="472" s="326" customFormat="1" ht="11.25" customHeight="1" x14ac:dyDescent="0.2"/>
    <row r="473" s="326" customFormat="1" ht="11.25" customHeight="1" x14ac:dyDescent="0.2"/>
    <row r="474" s="326" customFormat="1" ht="11.25" customHeight="1" x14ac:dyDescent="0.2"/>
    <row r="475" s="326" customFormat="1" ht="11.25" customHeight="1" x14ac:dyDescent="0.2"/>
    <row r="476" s="326" customFormat="1" ht="11.25" customHeight="1" x14ac:dyDescent="0.2"/>
    <row r="477" s="326" customFormat="1" ht="11.25" customHeight="1" x14ac:dyDescent="0.2"/>
    <row r="478" s="326" customFormat="1" ht="11.25" customHeight="1" x14ac:dyDescent="0.2"/>
    <row r="479" s="326" customFormat="1" ht="11.25" customHeight="1" x14ac:dyDescent="0.2"/>
    <row r="480" s="326" customFormat="1" ht="11.25" customHeight="1" x14ac:dyDescent="0.2"/>
    <row r="481" s="326" customFormat="1" ht="11.25" customHeight="1" x14ac:dyDescent="0.2"/>
    <row r="482" s="326" customFormat="1" ht="11.25" customHeight="1" x14ac:dyDescent="0.2"/>
    <row r="483" s="326" customFormat="1" ht="11.25" customHeight="1" x14ac:dyDescent="0.2"/>
    <row r="484" s="326" customFormat="1" ht="11.25" customHeight="1" x14ac:dyDescent="0.2"/>
    <row r="485" s="326" customFormat="1" ht="11.25" customHeight="1" x14ac:dyDescent="0.2"/>
    <row r="486" s="326" customFormat="1" ht="11.25" customHeight="1" x14ac:dyDescent="0.2"/>
    <row r="487" s="326" customFormat="1" ht="11.25" customHeight="1" x14ac:dyDescent="0.2"/>
    <row r="488" s="326" customFormat="1" ht="11.25" customHeight="1" x14ac:dyDescent="0.2"/>
    <row r="489" s="326" customFormat="1" ht="11.25" customHeight="1" x14ac:dyDescent="0.2"/>
    <row r="490" s="326" customFormat="1" ht="11.25" customHeight="1" x14ac:dyDescent="0.2"/>
    <row r="491" s="326" customFormat="1" ht="11.25" customHeight="1" x14ac:dyDescent="0.2"/>
    <row r="492" s="326" customFormat="1" ht="11.25" customHeight="1" x14ac:dyDescent="0.2"/>
    <row r="493" s="326" customFormat="1" ht="11.25" customHeight="1" x14ac:dyDescent="0.2"/>
    <row r="494" s="326" customFormat="1" ht="11.25" customHeight="1" x14ac:dyDescent="0.2"/>
    <row r="495" s="326" customFormat="1" ht="11.25" customHeight="1" x14ac:dyDescent="0.2"/>
    <row r="496" s="326" customFormat="1" ht="11.25" customHeight="1" x14ac:dyDescent="0.2"/>
    <row r="497" s="326" customFormat="1" ht="11.25" customHeight="1" x14ac:dyDescent="0.2"/>
    <row r="498" s="326" customFormat="1" ht="11.25" customHeight="1" x14ac:dyDescent="0.2"/>
    <row r="499" s="326" customFormat="1" ht="11.25" customHeight="1" x14ac:dyDescent="0.2"/>
    <row r="500" s="326" customFormat="1" ht="11.25" customHeight="1" x14ac:dyDescent="0.2"/>
    <row r="501" s="326" customFormat="1" ht="11.25" customHeight="1" x14ac:dyDescent="0.2"/>
    <row r="502" s="326" customFormat="1" ht="11.25" customHeight="1" x14ac:dyDescent="0.2"/>
    <row r="503" s="326" customFormat="1" ht="11.25" customHeight="1" x14ac:dyDescent="0.2"/>
    <row r="504" s="326" customFormat="1" ht="11.25" customHeight="1" x14ac:dyDescent="0.2"/>
    <row r="505" s="326" customFormat="1" ht="11.25" customHeight="1" x14ac:dyDescent="0.2"/>
    <row r="506" s="326" customFormat="1" ht="11.25" customHeight="1" x14ac:dyDescent="0.2"/>
    <row r="507" s="326" customFormat="1" ht="11.25" customHeight="1" x14ac:dyDescent="0.2"/>
    <row r="508" s="326" customFormat="1" ht="11.25" customHeight="1" x14ac:dyDescent="0.2"/>
    <row r="509" s="326" customFormat="1" ht="11.25" customHeight="1" x14ac:dyDescent="0.2"/>
    <row r="510" s="326" customFormat="1" ht="11.25" customHeight="1" x14ac:dyDescent="0.2"/>
    <row r="511" s="326" customFormat="1" ht="11.25" customHeight="1" x14ac:dyDescent="0.2"/>
    <row r="512" s="326" customFormat="1" ht="11.25" customHeight="1" x14ac:dyDescent="0.2"/>
    <row r="513" s="326" customFormat="1" ht="11.25" customHeight="1" x14ac:dyDescent="0.2"/>
    <row r="514" s="326" customFormat="1" ht="11.25" customHeight="1" x14ac:dyDescent="0.2"/>
    <row r="515" s="326" customFormat="1" ht="11.25" customHeight="1" x14ac:dyDescent="0.2"/>
    <row r="516" s="326" customFormat="1" ht="11.25" customHeight="1" x14ac:dyDescent="0.2"/>
    <row r="517" s="326" customFormat="1" ht="11.25" customHeight="1" x14ac:dyDescent="0.2"/>
    <row r="518" s="326" customFormat="1" ht="11.25" customHeight="1" x14ac:dyDescent="0.2"/>
    <row r="519" s="326" customFormat="1" ht="11.25" customHeight="1" x14ac:dyDescent="0.2"/>
    <row r="520" s="326" customFormat="1" ht="11.25" customHeight="1" x14ac:dyDescent="0.2"/>
    <row r="521" s="326" customFormat="1" ht="11.25" customHeight="1" x14ac:dyDescent="0.2"/>
    <row r="522" s="326" customFormat="1" ht="11.25" customHeight="1" x14ac:dyDescent="0.2"/>
    <row r="523" s="326" customFormat="1" ht="11.25" customHeight="1" x14ac:dyDescent="0.2"/>
    <row r="524" s="326" customFormat="1" ht="11.25" customHeight="1" x14ac:dyDescent="0.2"/>
    <row r="525" s="326" customFormat="1" ht="11.25" customHeight="1" x14ac:dyDescent="0.2"/>
    <row r="526" s="326" customFormat="1" ht="11.25" customHeight="1" x14ac:dyDescent="0.2"/>
    <row r="527" s="326" customFormat="1" ht="11.25" customHeight="1" x14ac:dyDescent="0.2"/>
    <row r="528" s="326" customFormat="1" ht="11.25" customHeight="1" x14ac:dyDescent="0.2"/>
    <row r="529" s="326" customFormat="1" ht="11.25" customHeight="1" x14ac:dyDescent="0.2"/>
    <row r="530" s="326" customFormat="1" ht="11.25" customHeight="1" x14ac:dyDescent="0.2"/>
    <row r="531" s="326" customFormat="1" ht="11.25" customHeight="1" x14ac:dyDescent="0.2"/>
    <row r="532" s="326" customFormat="1" ht="11.25" customHeight="1" x14ac:dyDescent="0.2"/>
    <row r="533" s="326" customFormat="1" ht="11.25" customHeight="1" x14ac:dyDescent="0.2"/>
    <row r="534" s="326" customFormat="1" ht="11.25" customHeight="1" x14ac:dyDescent="0.2"/>
    <row r="535" s="326" customFormat="1" ht="11.25" customHeight="1" x14ac:dyDescent="0.2"/>
    <row r="536" s="326" customFormat="1" ht="11.25" customHeight="1" x14ac:dyDescent="0.2"/>
    <row r="537" s="326" customFormat="1" ht="11.25" customHeight="1" x14ac:dyDescent="0.2"/>
    <row r="538" s="326" customFormat="1" ht="11.25" customHeight="1" x14ac:dyDescent="0.2"/>
    <row r="539" s="326" customFormat="1" ht="11.25" customHeight="1" x14ac:dyDescent="0.2"/>
    <row r="540" s="326" customFormat="1" ht="11.25" customHeight="1" x14ac:dyDescent="0.2"/>
    <row r="541" s="326" customFormat="1" ht="11.25" customHeight="1" x14ac:dyDescent="0.2"/>
    <row r="542" s="326" customFormat="1" ht="11.25" customHeight="1" x14ac:dyDescent="0.2"/>
    <row r="543" s="326" customFormat="1" ht="11.25" customHeight="1" x14ac:dyDescent="0.2"/>
    <row r="544" s="326" customFormat="1" ht="11.25" customHeight="1" x14ac:dyDescent="0.2"/>
    <row r="545" s="326" customFormat="1" ht="11.25" customHeight="1" x14ac:dyDescent="0.2"/>
    <row r="546" s="326" customFormat="1" ht="11.25" customHeight="1" x14ac:dyDescent="0.2"/>
    <row r="547" s="326" customFormat="1" ht="11.25" customHeight="1" x14ac:dyDescent="0.2"/>
    <row r="548" s="326" customFormat="1" ht="11.25" customHeight="1" x14ac:dyDescent="0.2"/>
    <row r="549" s="326" customFormat="1" ht="11.25" customHeight="1" x14ac:dyDescent="0.2"/>
    <row r="550" s="326" customFormat="1" ht="11.25" customHeight="1" x14ac:dyDescent="0.2"/>
    <row r="551" s="326" customFormat="1" ht="11.25" customHeight="1" x14ac:dyDescent="0.2"/>
    <row r="552" s="326" customFormat="1" ht="11.25" customHeight="1" x14ac:dyDescent="0.2"/>
    <row r="553" s="326" customFormat="1" ht="11.25" customHeight="1" x14ac:dyDescent="0.2"/>
    <row r="554" s="326" customFormat="1" ht="11.25" customHeight="1" x14ac:dyDescent="0.2"/>
    <row r="555" s="326" customFormat="1" ht="11.25" customHeight="1" x14ac:dyDescent="0.2"/>
    <row r="556" s="326" customFormat="1" ht="11.25" customHeight="1" x14ac:dyDescent="0.2"/>
    <row r="557" s="326" customFormat="1" ht="11.25" customHeight="1" x14ac:dyDescent="0.2"/>
    <row r="558" s="326" customFormat="1" ht="11.25" customHeight="1" x14ac:dyDescent="0.2"/>
    <row r="559" s="326" customFormat="1" ht="11.25" customHeight="1" x14ac:dyDescent="0.2"/>
    <row r="560" s="326" customFormat="1" ht="11.25" customHeight="1" x14ac:dyDescent="0.2"/>
    <row r="561" s="326" customFormat="1" ht="11.25" customHeight="1" x14ac:dyDescent="0.2"/>
    <row r="562" s="326" customFormat="1" ht="11.25" customHeight="1" x14ac:dyDescent="0.2"/>
    <row r="563" s="326" customFormat="1" ht="11.25" customHeight="1" x14ac:dyDescent="0.2"/>
    <row r="564" s="326" customFormat="1" ht="11.25" customHeight="1" x14ac:dyDescent="0.2"/>
    <row r="565" s="326" customFormat="1" ht="11.25" customHeight="1" x14ac:dyDescent="0.2"/>
    <row r="566" s="326" customFormat="1" ht="11.25" customHeight="1" x14ac:dyDescent="0.2"/>
    <row r="567" s="326" customFormat="1" ht="11.25" customHeight="1" x14ac:dyDescent="0.2"/>
    <row r="568" s="326" customFormat="1" ht="11.25" customHeight="1" x14ac:dyDescent="0.2"/>
    <row r="569" s="326" customFormat="1" ht="11.25" customHeight="1" x14ac:dyDescent="0.2"/>
    <row r="570" s="326" customFormat="1" ht="11.25" customHeight="1" x14ac:dyDescent="0.2"/>
    <row r="571" s="326" customFormat="1" ht="11.25" customHeight="1" x14ac:dyDescent="0.2"/>
    <row r="572" s="326" customFormat="1" ht="11.25" customHeight="1" x14ac:dyDescent="0.2"/>
    <row r="573" s="326" customFormat="1" ht="11.25" customHeight="1" x14ac:dyDescent="0.2"/>
    <row r="574" s="326" customFormat="1" ht="11.25" customHeight="1" x14ac:dyDescent="0.2"/>
    <row r="575" s="326" customFormat="1" ht="11.25" customHeight="1" x14ac:dyDescent="0.2"/>
    <row r="576" s="326" customFormat="1" ht="11.25" customHeight="1" x14ac:dyDescent="0.2"/>
    <row r="577" s="326" customFormat="1" ht="11.25" customHeight="1" x14ac:dyDescent="0.2"/>
    <row r="578" s="326" customFormat="1" ht="11.25" customHeight="1" x14ac:dyDescent="0.2"/>
    <row r="579" s="326" customFormat="1" ht="11.25" customHeight="1" x14ac:dyDescent="0.2"/>
    <row r="580" s="326" customFormat="1" ht="11.25" customHeight="1" x14ac:dyDescent="0.2"/>
    <row r="581" s="326" customFormat="1" ht="11.25" customHeight="1" x14ac:dyDescent="0.2"/>
    <row r="582" s="326" customFormat="1" ht="11.25" customHeight="1" x14ac:dyDescent="0.2"/>
    <row r="583" s="326" customFormat="1" ht="11.25" customHeight="1" x14ac:dyDescent="0.2"/>
    <row r="584" s="326" customFormat="1" ht="11.25" customHeight="1" x14ac:dyDescent="0.2"/>
    <row r="585" s="326" customFormat="1" ht="11.25" customHeight="1" x14ac:dyDescent="0.2"/>
    <row r="586" s="326" customFormat="1" ht="11.25" customHeight="1" x14ac:dyDescent="0.2"/>
    <row r="587" s="326" customFormat="1" ht="11.25" customHeight="1" x14ac:dyDescent="0.2"/>
    <row r="588" s="326" customFormat="1" ht="11.25" customHeight="1" x14ac:dyDescent="0.2"/>
    <row r="589" s="326" customFormat="1" ht="11.25" customHeight="1" x14ac:dyDescent="0.2"/>
    <row r="590" s="326" customFormat="1" ht="11.25" customHeight="1" x14ac:dyDescent="0.2"/>
    <row r="591" s="326" customFormat="1" ht="11.25" customHeight="1" x14ac:dyDescent="0.2"/>
    <row r="592" s="326" customFormat="1" ht="11.25" customHeight="1" x14ac:dyDescent="0.2"/>
    <row r="593" s="326" customFormat="1" ht="11.25" customHeight="1" x14ac:dyDescent="0.2"/>
    <row r="594" s="326" customFormat="1" ht="11.25" customHeight="1" x14ac:dyDescent="0.2"/>
    <row r="595" s="326" customFormat="1" ht="11.25" customHeight="1" x14ac:dyDescent="0.2"/>
    <row r="596" s="326" customFormat="1" ht="11.25" customHeight="1" x14ac:dyDescent="0.2"/>
    <row r="597" s="326" customFormat="1" ht="11.25" customHeight="1" x14ac:dyDescent="0.2"/>
    <row r="598" s="326" customFormat="1" ht="11.25" customHeight="1" x14ac:dyDescent="0.2"/>
    <row r="599" s="326" customFormat="1" ht="11.25" customHeight="1" x14ac:dyDescent="0.2"/>
    <row r="600" s="326" customFormat="1" ht="11.25" customHeight="1" x14ac:dyDescent="0.2"/>
    <row r="601" s="326" customFormat="1" ht="11.25" customHeight="1" x14ac:dyDescent="0.2"/>
    <row r="602" s="326" customFormat="1" ht="11.25" customHeight="1" x14ac:dyDescent="0.2"/>
    <row r="603" s="326" customFormat="1" ht="11.25" customHeight="1" x14ac:dyDescent="0.2"/>
    <row r="604" s="326" customFormat="1" ht="11.25" customHeight="1" x14ac:dyDescent="0.2"/>
    <row r="605" s="326" customFormat="1" ht="11.25" customHeight="1" x14ac:dyDescent="0.2"/>
    <row r="606" s="326" customFormat="1" ht="11.25" customHeight="1" x14ac:dyDescent="0.2"/>
    <row r="607" s="326" customFormat="1" ht="11.25" customHeight="1" x14ac:dyDescent="0.2"/>
    <row r="608" s="326" customFormat="1" ht="11.25" customHeight="1" x14ac:dyDescent="0.2"/>
    <row r="609" s="326" customFormat="1" ht="11.25" customHeight="1" x14ac:dyDescent="0.2"/>
    <row r="610" s="326" customFormat="1" ht="11.25" customHeight="1" x14ac:dyDescent="0.2"/>
    <row r="611" s="326" customFormat="1" ht="11.25" customHeight="1" x14ac:dyDescent="0.2"/>
    <row r="612" s="326" customFormat="1" ht="11.25" customHeight="1" x14ac:dyDescent="0.2"/>
    <row r="613" s="326" customFormat="1" ht="11.25" customHeight="1" x14ac:dyDescent="0.2"/>
    <row r="614" s="326" customFormat="1" ht="11.25" customHeight="1" x14ac:dyDescent="0.2"/>
    <row r="615" s="326" customFormat="1" ht="11.25" customHeight="1" x14ac:dyDescent="0.2"/>
    <row r="616" s="326" customFormat="1" ht="11.25" customHeight="1" x14ac:dyDescent="0.2"/>
    <row r="617" s="326" customFormat="1" ht="11.25" customHeight="1" x14ac:dyDescent="0.2"/>
    <row r="618" s="326" customFormat="1" ht="11.25" customHeight="1" x14ac:dyDescent="0.2"/>
    <row r="619" s="326" customFormat="1" ht="11.25" customHeight="1" x14ac:dyDescent="0.2"/>
    <row r="620" s="326" customFormat="1" ht="11.25" customHeight="1" x14ac:dyDescent="0.2"/>
    <row r="621" s="326" customFormat="1" ht="11.25" customHeight="1" x14ac:dyDescent="0.2"/>
    <row r="622" s="326" customFormat="1" ht="11.25" customHeight="1" x14ac:dyDescent="0.2"/>
    <row r="623" s="326" customFormat="1" ht="11.25" customHeight="1" x14ac:dyDescent="0.2"/>
    <row r="624" s="326" customFormat="1" ht="11.25" customHeight="1" x14ac:dyDescent="0.2"/>
    <row r="625" s="326" customFormat="1" ht="11.25" customHeight="1" x14ac:dyDescent="0.2"/>
    <row r="626" s="326" customFormat="1" ht="11.25" customHeight="1" x14ac:dyDescent="0.2"/>
    <row r="627" s="326" customFormat="1" ht="11.25" customHeight="1" x14ac:dyDescent="0.2"/>
    <row r="628" s="326" customFormat="1" ht="11.25" customHeight="1" x14ac:dyDescent="0.2"/>
    <row r="629" s="326" customFormat="1" ht="11.25" customHeight="1" x14ac:dyDescent="0.2"/>
    <row r="630" s="326" customFormat="1" ht="11.25" customHeight="1" x14ac:dyDescent="0.2"/>
    <row r="631" s="326" customFormat="1" ht="11.25" customHeight="1" x14ac:dyDescent="0.2"/>
  </sheetData>
  <sheetProtection algorithmName="SHA-512" hashValue="Ws/D/9fXtseeZhpN2Zt12nX/g8Og8iyAS9kNiMV1xUS/V7ZLRyYOlEZKtn/yyJC9Ydts3YCdBkXP6GOtoztSLw==" saltValue="qlq8t0jJc0W/EMQTFUofRQ==" spinCount="100000" sheet="1" objects="1" scenarios="1"/>
  <hyperlinks>
    <hyperlink ref="B111" r:id="rId1" display="Op onze pagina Financiering subsidieproject leest u meer over de financiering van de eigen bijdrage aan uw investering. " xr:uid="{00000000-0004-0000-0200-000005000000}"/>
    <hyperlink ref="B112" r:id="rId2" display="https://www.rvo.nl/onderwerpen/subsidiespelregels/ezk/financiering" xr:uid="{00000000-0004-0000-0200-000007000000}"/>
    <hyperlink ref="E37" r:id="rId3" location="subsidiabele-kosten" xr:uid="{FFBAD5FA-40FC-49B7-ACAA-483F198B71C6}"/>
    <hyperlink ref="E40" r:id="rId4" location="subsidiabele-kosten" xr:uid="{7ACBDC4A-6563-4A1C-88BF-A641D85C3B2D}"/>
    <hyperlink ref="E47" r:id="rId5" location="subsidiabele-kosten" xr:uid="{564EC94E-29CD-4695-A293-CCECED2220DB}"/>
    <hyperlink ref="E57" r:id="rId6" location="subsidiabele-kosten" xr:uid="{5437E70B-199A-4352-A01A-B567D03B49BE}"/>
    <hyperlink ref="E71" r:id="rId7" location="subsidiabele-kosten" xr:uid="{599F7D25-2077-43FD-807C-8C96564CABC6}"/>
    <hyperlink ref="E78" r:id="rId8" location="subsidiabele-kosten" xr:uid="{FDD659F7-9DA1-423D-A94C-338E65F21AFB}"/>
    <hyperlink ref="E84" r:id="rId9" location="subsidiabele-kosten" xr:uid="{95A8C884-7E5B-4B83-8945-8AC18BA94199}"/>
  </hyperlinks>
  <pageMargins left="0.25" right="0.25" top="0.75" bottom="0.75" header="0.3" footer="0.3"/>
  <pageSetup paperSize="8" scale="75" orientation="portrait" r:id="rId10"/>
  <headerFooter>
    <oddFooter>&amp;L_x000D_&amp;1#&amp;"Calibri"&amp;10&amp;K000000 Intern gebruik</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00B0F0"/>
  </sheetPr>
  <dimension ref="A1:B14"/>
  <sheetViews>
    <sheetView showGridLines="0" workbookViewId="0">
      <selection activeCell="A25" sqref="A25"/>
    </sheetView>
  </sheetViews>
  <sheetFormatPr defaultRowHeight="12.75" x14ac:dyDescent="0.2"/>
  <cols>
    <col min="1" max="1" width="89.7109375" style="7" customWidth="1"/>
    <col min="2" max="2" width="30.7109375" style="7" customWidth="1"/>
    <col min="3" max="16384" width="9.140625" style="7"/>
  </cols>
  <sheetData>
    <row r="1" spans="1:2" x14ac:dyDescent="0.2">
      <c r="A1" s="700" t="s">
        <v>96</v>
      </c>
      <c r="B1" s="701"/>
    </row>
    <row r="2" spans="1:2" x14ac:dyDescent="0.2">
      <c r="A2" s="702"/>
      <c r="B2" s="703"/>
    </row>
    <row r="3" spans="1:2" x14ac:dyDescent="0.2">
      <c r="A3" s="304" t="s">
        <v>66</v>
      </c>
      <c r="B3" s="303" t="s">
        <v>306</v>
      </c>
    </row>
    <row r="4" spans="1:2" x14ac:dyDescent="0.2">
      <c r="A4" s="302" t="s">
        <v>89</v>
      </c>
      <c r="B4" s="301">
        <v>0.6</v>
      </c>
    </row>
    <row r="5" spans="1:2" x14ac:dyDescent="0.2">
      <c r="A5" s="302" t="s">
        <v>85</v>
      </c>
      <c r="B5" s="301">
        <v>0.5</v>
      </c>
    </row>
    <row r="6" spans="1:2" x14ac:dyDescent="0.2">
      <c r="A6" s="302" t="s">
        <v>67</v>
      </c>
      <c r="B6" s="447">
        <v>0.4</v>
      </c>
    </row>
    <row r="7" spans="1:2" ht="23.25" x14ac:dyDescent="0.2">
      <c r="A7" s="446" t="s">
        <v>366</v>
      </c>
      <c r="B7" s="447">
        <v>0.8</v>
      </c>
    </row>
    <row r="8" spans="1:2" ht="23.25" x14ac:dyDescent="0.2">
      <c r="A8" s="446" t="s">
        <v>492</v>
      </c>
      <c r="B8" s="301">
        <v>0.6</v>
      </c>
    </row>
    <row r="9" spans="1:2" ht="23.25" x14ac:dyDescent="0.2">
      <c r="A9" s="446" t="s">
        <v>491</v>
      </c>
      <c r="B9" s="301">
        <v>0.5</v>
      </c>
    </row>
    <row r="10" spans="1:2" ht="23.25" x14ac:dyDescent="0.2">
      <c r="A10" s="446" t="s">
        <v>490</v>
      </c>
      <c r="B10" s="447">
        <v>0.4</v>
      </c>
    </row>
    <row r="11" spans="1:2" x14ac:dyDescent="0.2">
      <c r="A11" s="302" t="s">
        <v>368</v>
      </c>
      <c r="B11" s="301">
        <v>-0.15</v>
      </c>
    </row>
    <row r="12" spans="1:2" x14ac:dyDescent="0.2">
      <c r="A12" s="448" t="s">
        <v>367</v>
      </c>
      <c r="B12" s="449"/>
    </row>
    <row r="13" spans="1:2" x14ac:dyDescent="0.2">
      <c r="A13" s="300"/>
      <c r="B13" s="299"/>
    </row>
    <row r="14" spans="1:2" x14ac:dyDescent="0.2">
      <c r="A14" s="300"/>
      <c r="B14" s="299"/>
    </row>
  </sheetData>
  <sheetProtection algorithmName="SHA-512" hashValue="AdCExnZmaq2sA6SAX2Qp3kY/BBw6Y56BxuVvxQGADyLH12SSnrdrPAciDa3ZcXliWQrVscExBmIfiMw7T3FnpA==" saltValue="x6neP0NGHGmuGYQXIHr1nQ==" spinCount="100000" sheet="1" objects="1" scenarios="1"/>
  <mergeCells count="1">
    <mergeCell ref="A1:B2"/>
  </mergeCells>
  <pageMargins left="0.7" right="0.7" top="0.75" bottom="0.75" header="0.3" footer="0.3"/>
  <pageSetup paperSize="9" orientation="portrait" r:id="rId1"/>
  <headerFooter>
    <oddFooter>&amp;L_x000D_&amp;1#&amp;"Calibri"&amp;10&amp;K000000 Intern gebruik</oddFooter>
  </headerFooter>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0">
    <tabColor rgb="FFFFFF00"/>
    <pageSetUpPr fitToPage="1"/>
  </sheetPr>
  <dimension ref="A1:BB119"/>
  <sheetViews>
    <sheetView showGridLines="0" zoomScale="85" zoomScaleNormal="85" workbookViewId="0">
      <pane xSplit="2" ySplit="6" topLeftCell="C7" activePane="bottomRight" state="frozen"/>
      <selection activeCell="C18" sqref="C18"/>
      <selection pane="topRight" activeCell="C18" sqref="C18"/>
      <selection pane="bottomLeft" activeCell="C18" sqref="C18"/>
      <selection pane="bottomRight" activeCell="B64" sqref="B64"/>
    </sheetView>
  </sheetViews>
  <sheetFormatPr defaultRowHeight="10.5" x14ac:dyDescent="0.15"/>
  <cols>
    <col min="1" max="1" width="4.28515625" style="19" customWidth="1"/>
    <col min="2" max="2" width="31.7109375" style="19" customWidth="1"/>
    <col min="3" max="3" width="13.85546875" style="19" customWidth="1"/>
    <col min="4" max="4" width="8.5703125" style="19" customWidth="1"/>
    <col min="5" max="6" width="13.85546875" style="19" customWidth="1"/>
    <col min="7" max="7" width="1.7109375" style="19" customWidth="1"/>
    <col min="8" max="8" width="5.7109375" style="19" customWidth="1"/>
    <col min="9" max="9" width="13.85546875" style="19" customWidth="1"/>
    <col min="10" max="10" width="8.42578125" style="19" customWidth="1"/>
    <col min="11" max="12" width="13.85546875" style="19" customWidth="1"/>
    <col min="13" max="13" width="1.7109375" style="19" customWidth="1"/>
    <col min="14" max="14" width="5.7109375" style="19" customWidth="1"/>
    <col min="15" max="15" width="13.85546875" style="19" customWidth="1"/>
    <col min="16" max="16" width="8.42578125" style="19" customWidth="1"/>
    <col min="17" max="18" width="13.85546875" style="19" customWidth="1"/>
    <col min="19" max="19" width="1.7109375" style="19" customWidth="1"/>
    <col min="20" max="20" width="5.7109375" style="19" customWidth="1"/>
    <col min="21" max="21" width="13.85546875" style="19" customWidth="1"/>
    <col min="22" max="22" width="8.42578125" style="19" customWidth="1"/>
    <col min="23" max="24" width="13.85546875" style="19" customWidth="1"/>
    <col min="25" max="25" width="1.7109375" style="19" customWidth="1"/>
    <col min="26" max="26" width="5.7109375" style="19" customWidth="1"/>
    <col min="27" max="28" width="13.85546875" style="19" customWidth="1"/>
    <col min="29" max="29" width="5.7109375" style="19" customWidth="1"/>
    <col min="30" max="30" width="13.85546875" style="19" customWidth="1"/>
    <col min="31" max="31" width="5.7109375" style="19" customWidth="1"/>
    <col min="32" max="33" width="9.140625" style="19" customWidth="1"/>
    <col min="34" max="36" width="10.85546875" style="19" hidden="1" customWidth="1"/>
    <col min="37" max="38" width="10.7109375" style="19" hidden="1" customWidth="1"/>
    <col min="39" max="39" width="11.28515625" style="19" hidden="1" customWidth="1"/>
    <col min="40" max="40" width="9.7109375" style="19" hidden="1" customWidth="1"/>
    <col min="41" max="41" width="10.7109375" style="19" hidden="1" customWidth="1"/>
    <col min="42" max="50" width="9.140625" style="19" hidden="1" customWidth="1"/>
    <col min="51" max="16384" width="9.140625" style="19"/>
  </cols>
  <sheetData>
    <row r="1" spans="1:51" s="25" customFormat="1" x14ac:dyDescent="0.15">
      <c r="A1" s="674" t="s">
        <v>80</v>
      </c>
      <c r="B1" s="675"/>
      <c r="C1" s="675" t="s">
        <v>39</v>
      </c>
      <c r="D1" s="676" t="str">
        <f>Deelnemersoverzicht!C6</f>
        <v>[wordt door RVO ingevuld]</v>
      </c>
      <c r="E1" s="677"/>
      <c r="F1" s="677"/>
      <c r="G1" s="677"/>
      <c r="H1" s="677"/>
      <c r="I1" s="677"/>
      <c r="J1" s="677"/>
      <c r="K1" s="677"/>
      <c r="L1" s="677"/>
      <c r="M1" s="677"/>
      <c r="N1" s="677"/>
      <c r="O1" s="677"/>
      <c r="P1" s="677"/>
      <c r="Q1" s="677"/>
      <c r="R1" s="677"/>
      <c r="S1" s="677"/>
      <c r="T1" s="677"/>
      <c r="U1" s="677"/>
      <c r="V1" s="677"/>
      <c r="W1" s="677"/>
      <c r="X1" s="677"/>
      <c r="Y1" s="677"/>
      <c r="Z1" s="677"/>
      <c r="AA1" s="677"/>
      <c r="AB1" s="677"/>
      <c r="AC1" s="677"/>
      <c r="AD1" s="677"/>
      <c r="AE1" s="677"/>
      <c r="AG1" s="678"/>
      <c r="AY1" s="678"/>
    </row>
    <row r="2" spans="1:51" s="25" customFormat="1" ht="11.25" x14ac:dyDescent="0.2">
      <c r="A2" s="679"/>
      <c r="B2" s="680"/>
      <c r="C2" s="680" t="s">
        <v>7</v>
      </c>
      <c r="D2" s="681">
        <f>Deelnemersoverzicht!C9</f>
        <v>0</v>
      </c>
      <c r="E2" s="682"/>
      <c r="F2" s="682"/>
      <c r="G2" s="682"/>
      <c r="H2" s="682"/>
      <c r="I2" s="682"/>
      <c r="J2" s="682"/>
      <c r="K2" s="682"/>
      <c r="L2" s="682"/>
      <c r="M2" s="682"/>
      <c r="N2" s="682"/>
      <c r="O2" s="683"/>
      <c r="P2" s="683"/>
      <c r="Q2" s="683"/>
      <c r="R2" s="683"/>
      <c r="S2" s="683"/>
      <c r="T2" s="683"/>
      <c r="U2" s="683"/>
      <c r="V2" s="683"/>
      <c r="W2" s="683"/>
      <c r="X2" s="683"/>
      <c r="Y2" s="683"/>
      <c r="Z2" s="683"/>
      <c r="AA2" s="683"/>
      <c r="AB2" s="683"/>
      <c r="AC2" s="683"/>
      <c r="AD2" s="683"/>
      <c r="AE2" s="683"/>
    </row>
    <row r="3" spans="1:51" s="678" customFormat="1" x14ac:dyDescent="0.15">
      <c r="A3" s="684"/>
      <c r="B3" s="684"/>
      <c r="C3" s="685"/>
      <c r="D3" s="685"/>
      <c r="E3" s="686"/>
      <c r="F3" s="686"/>
      <c r="G3" s="686"/>
      <c r="H3" s="686"/>
      <c r="I3" s="686"/>
      <c r="J3" s="686"/>
      <c r="K3" s="686"/>
      <c r="L3" s="686"/>
      <c r="M3" s="686"/>
      <c r="N3" s="686"/>
      <c r="O3" s="686"/>
      <c r="P3" s="686"/>
      <c r="Q3" s="686"/>
      <c r="R3" s="686"/>
      <c r="S3" s="686"/>
      <c r="T3" s="686"/>
      <c r="U3" s="686"/>
      <c r="V3" s="686"/>
    </row>
    <row r="4" spans="1:51" s="25" customFormat="1" ht="11.25" thickBot="1" x14ac:dyDescent="0.2">
      <c r="A4" s="687" t="s">
        <v>301</v>
      </c>
      <c r="B4" s="688"/>
      <c r="C4" s="689"/>
      <c r="D4" s="688"/>
      <c r="E4" s="690"/>
      <c r="F4" s="690"/>
      <c r="G4" s="686"/>
      <c r="H4" s="686"/>
      <c r="I4" s="686"/>
      <c r="J4" s="686"/>
      <c r="K4" s="686"/>
      <c r="L4" s="686"/>
      <c r="M4" s="686"/>
      <c r="N4" s="686"/>
    </row>
    <row r="5" spans="1:51" ht="11.25" customHeight="1" thickBot="1" x14ac:dyDescent="0.2">
      <c r="A5" s="24"/>
      <c r="B5" s="24" t="s">
        <v>3</v>
      </c>
      <c r="C5" s="128" t="s">
        <v>94</v>
      </c>
      <c r="D5" s="92"/>
      <c r="E5" s="92"/>
      <c r="F5" s="92"/>
      <c r="G5" s="92"/>
      <c r="H5" s="92"/>
      <c r="I5" s="128" t="s">
        <v>95</v>
      </c>
      <c r="J5" s="92"/>
      <c r="K5" s="92"/>
      <c r="L5" s="92"/>
      <c r="M5" s="92"/>
      <c r="N5" s="92"/>
      <c r="O5" s="129" t="s">
        <v>202</v>
      </c>
      <c r="P5" s="92"/>
      <c r="Q5" s="103"/>
      <c r="R5" s="92"/>
      <c r="S5" s="92"/>
      <c r="T5" s="92"/>
      <c r="U5" s="129" t="s">
        <v>206</v>
      </c>
      <c r="V5" s="92"/>
      <c r="W5" s="103"/>
      <c r="X5" s="92"/>
      <c r="Y5" s="92"/>
      <c r="Z5" s="92"/>
      <c r="AA5" s="128" t="s">
        <v>17</v>
      </c>
      <c r="AB5" s="92"/>
      <c r="AC5" s="92"/>
      <c r="AD5" s="92"/>
      <c r="AE5" s="93"/>
      <c r="AH5" s="274" t="s">
        <v>253</v>
      </c>
      <c r="AI5" s="67"/>
      <c r="AJ5" s="25"/>
      <c r="AK5" s="25"/>
      <c r="AO5" s="67" t="s">
        <v>255</v>
      </c>
      <c r="AP5" s="25"/>
      <c r="AQ5" s="67"/>
    </row>
    <row r="6" spans="1:51" ht="33" customHeight="1" thickBot="1" x14ac:dyDescent="0.2">
      <c r="A6" s="26"/>
      <c r="B6" s="26"/>
      <c r="C6" s="180" t="s">
        <v>113</v>
      </c>
      <c r="D6" s="188" t="s">
        <v>232</v>
      </c>
      <c r="E6" s="188" t="s">
        <v>233</v>
      </c>
      <c r="F6" s="192" t="s">
        <v>260</v>
      </c>
      <c r="G6" s="704" t="s">
        <v>59</v>
      </c>
      <c r="H6" s="705"/>
      <c r="I6" s="194" t="s">
        <v>113</v>
      </c>
      <c r="J6" s="188" t="s">
        <v>232</v>
      </c>
      <c r="K6" s="188" t="s">
        <v>233</v>
      </c>
      <c r="L6" s="192" t="s">
        <v>260</v>
      </c>
      <c r="M6" s="704" t="s">
        <v>59</v>
      </c>
      <c r="N6" s="705"/>
      <c r="O6" s="194" t="s">
        <v>113</v>
      </c>
      <c r="P6" s="188" t="s">
        <v>232</v>
      </c>
      <c r="Q6" s="188" t="s">
        <v>233</v>
      </c>
      <c r="R6" s="192" t="s">
        <v>260</v>
      </c>
      <c r="S6" s="704" t="s">
        <v>59</v>
      </c>
      <c r="T6" s="705"/>
      <c r="U6" s="194" t="s">
        <v>113</v>
      </c>
      <c r="V6" s="188" t="s">
        <v>232</v>
      </c>
      <c r="W6" s="188" t="s">
        <v>233</v>
      </c>
      <c r="X6" s="192" t="s">
        <v>260</v>
      </c>
      <c r="Y6" s="704" t="s">
        <v>59</v>
      </c>
      <c r="Z6" s="705"/>
      <c r="AA6" s="126" t="s">
        <v>113</v>
      </c>
      <c r="AB6" s="126" t="s">
        <v>322</v>
      </c>
      <c r="AC6" s="127" t="s">
        <v>59</v>
      </c>
      <c r="AD6" s="126" t="s">
        <v>323</v>
      </c>
      <c r="AE6" s="127" t="s">
        <v>59</v>
      </c>
      <c r="AH6" s="27" t="s">
        <v>66</v>
      </c>
      <c r="AI6" s="52" t="s">
        <v>106</v>
      </c>
      <c r="AJ6" s="228" t="s">
        <v>252</v>
      </c>
      <c r="AK6" s="228" t="s">
        <v>108</v>
      </c>
      <c r="AL6" s="228" t="s">
        <v>360</v>
      </c>
      <c r="AM6" s="85" t="s">
        <v>114</v>
      </c>
      <c r="AO6" s="27" t="s">
        <v>86</v>
      </c>
      <c r="AP6" s="229" t="s">
        <v>83</v>
      </c>
      <c r="AQ6" s="228" t="s">
        <v>81</v>
      </c>
      <c r="AR6" s="27" t="s">
        <v>249</v>
      </c>
      <c r="AS6" s="294" t="s">
        <v>302</v>
      </c>
      <c r="AT6" s="293" t="s">
        <v>303</v>
      </c>
      <c r="AU6" s="293" t="s">
        <v>304</v>
      </c>
      <c r="AV6" s="293" t="s">
        <v>204</v>
      </c>
      <c r="AW6" s="97" t="s">
        <v>205</v>
      </c>
    </row>
    <row r="7" spans="1:51" x14ac:dyDescent="0.15">
      <c r="A7" s="28" t="s">
        <v>18</v>
      </c>
      <c r="B7" s="178">
        <f>Deelnemersoverzicht!C16</f>
        <v>0</v>
      </c>
      <c r="C7" s="181">
        <f ca="1">'Per deelnemer'!$B$30</f>
        <v>0</v>
      </c>
      <c r="D7" s="480">
        <f>IFERROR(IF(Deelnemersoverzicht!$I$7="Nee",_xlfn.XLOOKUP(Deelnemersoverzicht!$D16,Lijsten!$A$34:$A$40,Lijsten!$B$34:$B$40)-Lijsten!$B$41,_xlfn.XLOOKUP(Deelnemersoverzicht!$D16,Lijsten!$A$34:$A$40,Lijsten!$B$34:$B$40)),0)</f>
        <v>0</v>
      </c>
      <c r="E7" s="189">
        <f ca="1">IFERROR(ROUND(D7*C7,0),0)</f>
        <v>0</v>
      </c>
      <c r="F7" s="578"/>
      <c r="G7" s="437" t="e" cm="1">
        <f t="array" aca="1" ref="G7" ca="1">_xlfn.IFS(AND(F7="",E7&gt;0),"!!",F7&gt;E7,"!")</f>
        <v>#N/A</v>
      </c>
      <c r="H7" s="184" t="str">
        <f t="shared" ref="H7:H38" si="0">IF(F7&gt;0,F7/C7,"")</f>
        <v/>
      </c>
      <c r="I7" s="181">
        <f ca="1">'Per deelnemer'!$D$30</f>
        <v>0</v>
      </c>
      <c r="J7" s="480">
        <f>IFERROR(IF(Deelnemersoverzicht!$I$7="Nee",_xlfn.XLOOKUP(Deelnemersoverzicht!$D16,Lijsten!$A$34:$A$40,Lijsten!$B$34:$B$40)-Lijsten!$B$41,_xlfn.XLOOKUP(Deelnemersoverzicht!$D16,Lijsten!$A$34:$A$40,Lijsten!$B$34:$B$40)),0)</f>
        <v>0</v>
      </c>
      <c r="K7" s="189">
        <f ca="1">IFERROR(ROUND(J7*I7,0),0)</f>
        <v>0</v>
      </c>
      <c r="L7" s="578"/>
      <c r="M7" s="437" t="e" cm="1">
        <f t="array" aca="1" ref="M7" ca="1">_xlfn.IFS(AND(L7="",K7&gt;0),"!!",L7&gt;K7,"!")</f>
        <v>#N/A</v>
      </c>
      <c r="N7" s="184" t="str">
        <f t="shared" ref="N7:N38" si="1">IF(L7&gt;0,L7/I7,"")</f>
        <v/>
      </c>
      <c r="O7" s="181">
        <f ca="1">'Per deelnemer'!$F$30</f>
        <v>0</v>
      </c>
      <c r="P7" s="480">
        <f>IFERROR(IF(Deelnemersoverzicht!$I$7="Nee",_xlfn.XLOOKUP(Deelnemersoverzicht!$D16,Lijsten!$A$34:$A$40,Lijsten!$B$34:$B$40)-Lijsten!$B$41,_xlfn.XLOOKUP(Deelnemersoverzicht!$D16,Lijsten!$A$34:$A$40,Lijsten!$B$34:$B$40)),0)</f>
        <v>0</v>
      </c>
      <c r="Q7" s="189">
        <f ca="1">IFERROR(ROUND(P7*O7,0),0)</f>
        <v>0</v>
      </c>
      <c r="R7" s="578"/>
      <c r="S7" s="437" t="e" cm="1">
        <f t="array" aca="1" ref="S7" ca="1">_xlfn.IFS(AND(R7="",Q7&gt;0),"!!",R7&gt;Q7,"!")</f>
        <v>#N/A</v>
      </c>
      <c r="T7" s="184" t="str">
        <f t="shared" ref="T7:T38" si="2">IF(R7&gt;0,R7/O7,"")</f>
        <v/>
      </c>
      <c r="U7" s="181">
        <f ca="1">'Per deelnemer'!$H$30</f>
        <v>0</v>
      </c>
      <c r="V7" s="480">
        <f>IFERROR(IF(Deelnemersoverzicht!$I$7="Nee",_xlfn.XLOOKUP(Deelnemersoverzicht!$D16,Lijsten!$A$34:$A$40,Lijsten!$B$34:$B$40)-Lijsten!$B$41,_xlfn.XLOOKUP(Deelnemersoverzicht!$D16,Lijsten!$A$34:$A$40,Lijsten!$B$34:$B$40)),0)</f>
        <v>0</v>
      </c>
      <c r="W7" s="189">
        <f ca="1">IFERROR(ROUND(V7*U7,0),0)</f>
        <v>0</v>
      </c>
      <c r="X7" s="578"/>
      <c r="Y7" s="437" t="e" cm="1">
        <f t="array" aca="1" ref="Y7" ca="1">_xlfn.IFS(AND(X7="",W7&gt;0),"!!",X7&gt;W7,"!")</f>
        <v>#N/A</v>
      </c>
      <c r="Z7" s="184" t="str">
        <f>IF(X7&gt;0,X7/U7,"")</f>
        <v/>
      </c>
      <c r="AA7" s="174">
        <f t="shared" ref="AA7:AA38" ca="1" si="3">C7+I7+O7+U7</f>
        <v>0</v>
      </c>
      <c r="AB7" s="174">
        <f t="shared" ref="AB7:AB38" si="4">F7+L7+R7+X7</f>
        <v>0</v>
      </c>
      <c r="AC7" s="175" t="str">
        <f ca="1">IF(AA7&gt;0,AB7/AA7,"")</f>
        <v/>
      </c>
      <c r="AD7" s="227">
        <f ca="1">AA7-AB7</f>
        <v>0</v>
      </c>
      <c r="AE7" s="175" t="str">
        <f ca="1">IF(AA7&gt;0,AD7/AA7,"")</f>
        <v/>
      </c>
      <c r="AF7" s="665" t="str">
        <f>IF(AND(AB7&gt;0,AB7&lt;25000),"let op. Er wordt minder dan de minimale subsidie van €25.000,- aangevraagd!","")</f>
        <v/>
      </c>
      <c r="AH7" s="29" t="str">
        <f>IF(B7&gt;0,VLOOKUP(B7,Deelnemersoverzicht!$C$16:$D$66,2,FALSE),"")</f>
        <v/>
      </c>
      <c r="AI7" s="55" t="str">
        <f>IFERROR(IF(AH7&lt;&gt;"",VLOOKUP(AH7,Lijsten!$A$18:$B$27,2,0),""),"")</f>
        <v/>
      </c>
      <c r="AJ7" s="262">
        <f t="shared" ref="AJ7:AJ38" si="5">IF(AI7="Privaat",AD7,0)</f>
        <v>0</v>
      </c>
      <c r="AK7" s="263">
        <f t="shared" ref="AK7:AK38" si="6">IF(AJ7&gt;0,AJ7-AQ7,0)</f>
        <v>0</v>
      </c>
      <c r="AL7" s="430">
        <f>IF(AI7="Publiek",IF(AD7&gt;0,AD7-AQ7,0),0)</f>
        <v>0</v>
      </c>
      <c r="AM7" s="86">
        <f>SUMIF($D$86:$D$104,B7,$C$86:$C$104)</f>
        <v>0</v>
      </c>
      <c r="AO7" s="54">
        <f t="shared" ref="AO7:AO38" si="7">B7</f>
        <v>0</v>
      </c>
      <c r="AP7" s="53">
        <f t="shared" ref="AP7:AP38" si="8">IF(AO7=0,0,(IF($B$63=B7,$C$63,0)+IF($B$64=B7,$C$64)+IF($B$65=B7,$C$65)+IF($B$66=B7,$C$66)+IF($B$67=B7,$C$67)+IF($B$68=B7,$C$68)+IF($B$69=B7,$C$69)+IF($B$70=B7,$C$70)+IF($B$71=B7,$C$71)+IF($B$72=B7,$C$72)+IF($B$73=B7,$C$73)+IF($B$74=B7,$C$74)+IF($B$75=B7,$C$75)+IF($B$76=B7,$C$76)+IF($B$77=B7,$C$77)+IF($B$78=B7,$C$78)+IF($B$79=B7,$C$79)+IF($B$80=B7,$C$80)+IF($B$81=B7,$C$81)))</f>
        <v>0</v>
      </c>
      <c r="AQ7" s="287">
        <f t="shared" ref="AQ7:AQ38" si="9">IF(AO7=0,0,(IF($D$63=B7,$C$63,0)+IF($D$64=B7,$C$64)+IF($D$65=B7,$C$65)+IF($D$66=B7,$C$66)+IF($D$67=B7,$C$67)+IF($D$68=B7,$C$68)+IF($D$69=B7,$C$69)+IF($D$70=B7,$C$70)+IF($D$71=B7,$C$71)+IF($D$72=B7,$C$72)+IF($D$73=B7,$C$73)+IF($D$74=B7,$C$74)+IF($D$75=B7,$C$75)+IF($D$76=B7,$C$76)+IF($D$77=B7,$C$77)+IF($D$78=B7,$C$78)+IF($D$79=B7,$C$79)+IF($D$80=B7,$C$80)+IF($D$81=B7,$C$81)))</f>
        <v>0</v>
      </c>
      <c r="AR7" s="291">
        <v>1</v>
      </c>
      <c r="AS7" s="295">
        <f t="shared" ref="AS7:AS38" ca="1" si="10">IFERROR(AQ7/AA7,0)</f>
        <v>0</v>
      </c>
      <c r="AT7" s="296">
        <f t="shared" ref="AT7:AT38" ca="1" si="11">AS7*C7</f>
        <v>0</v>
      </c>
      <c r="AU7" s="296">
        <f t="shared" ref="AU7:AU38" ca="1" si="12">AS7*I7</f>
        <v>0</v>
      </c>
      <c r="AV7" s="296">
        <f t="shared" ref="AV7:AV38" ca="1" si="13">AS7*O7</f>
        <v>0</v>
      </c>
      <c r="AW7" s="297">
        <f t="shared" ref="AW7:AW38" ca="1" si="14">AS7*U7</f>
        <v>0</v>
      </c>
    </row>
    <row r="8" spans="1:51" x14ac:dyDescent="0.15">
      <c r="A8" s="31" t="s">
        <v>19</v>
      </c>
      <c r="B8" s="179">
        <f>Deelnemersoverzicht!C17</f>
        <v>0</v>
      </c>
      <c r="C8" s="182">
        <f ca="1">'Per deelnemer'!$B$45</f>
        <v>0</v>
      </c>
      <c r="D8" s="480">
        <f>IFERROR(IF(Deelnemersoverzicht!$I$7="Nee",_xlfn.XLOOKUP(Deelnemersoverzicht!$D17,Lijsten!$A$34:$A$40,Lijsten!$B$34:$B$40)-Lijsten!$B$41,_xlfn.XLOOKUP(Deelnemersoverzicht!$D17,Lijsten!$A$34:$A$40,Lijsten!$B$34:$B$40)),0)</f>
        <v>0</v>
      </c>
      <c r="E8" s="190">
        <f t="shared" ref="E8:E57" ca="1" si="15">IFERROR(ROUND(D8*C8,0),0)</f>
        <v>0</v>
      </c>
      <c r="F8" s="579"/>
      <c r="G8" s="438" t="e" cm="1">
        <f t="array" aca="1" ref="G8" ca="1">_xlfn.IFS(AND(F8="",E8&gt;0),"!!",F8&gt;E8,"!")</f>
        <v>#N/A</v>
      </c>
      <c r="H8" s="185" t="str">
        <f t="shared" si="0"/>
        <v/>
      </c>
      <c r="I8" s="182">
        <f ca="1">'Per deelnemer'!$D$45</f>
        <v>0</v>
      </c>
      <c r="J8" s="480">
        <f>IFERROR(IF(Deelnemersoverzicht!$I$7="Nee",_xlfn.XLOOKUP(Deelnemersoverzicht!$D17,Lijsten!$A$34:$A$40,Lijsten!$B$34:$B$40)-Lijsten!$B$41,_xlfn.XLOOKUP(Deelnemersoverzicht!$D17,Lijsten!$A$34:$A$40,Lijsten!$B$34:$B$40)),0)</f>
        <v>0</v>
      </c>
      <c r="K8" s="190">
        <f t="shared" ref="K8:K57" ca="1" si="16">IFERROR(ROUND(J8*I8,0),0)</f>
        <v>0</v>
      </c>
      <c r="L8" s="579"/>
      <c r="M8" s="438" t="e" cm="1">
        <f t="array" aca="1" ref="M8" ca="1">_xlfn.IFS(AND(L8="",K8&gt;0),"!!",L8&gt;K8,"!")</f>
        <v>#N/A</v>
      </c>
      <c r="N8" s="185" t="str">
        <f t="shared" si="1"/>
        <v/>
      </c>
      <c r="O8" s="182">
        <f ca="1">'Per deelnemer'!$F$45</f>
        <v>0</v>
      </c>
      <c r="P8" s="480">
        <f>IFERROR(IF(Deelnemersoverzicht!$I$7="Nee",_xlfn.XLOOKUP(Deelnemersoverzicht!$D17,Lijsten!$A$34:$A$40,Lijsten!$B$34:$B$40)-Lijsten!$B$41,_xlfn.XLOOKUP(Deelnemersoverzicht!$D17,Lijsten!$A$34:$A$40,Lijsten!$B$34:$B$40)),0)</f>
        <v>0</v>
      </c>
      <c r="Q8" s="190">
        <f t="shared" ref="Q8:Q57" ca="1" si="17">IFERROR(ROUND(P8*O8,0),0)</f>
        <v>0</v>
      </c>
      <c r="R8" s="579"/>
      <c r="S8" s="438" t="e" cm="1">
        <f t="array" aca="1" ref="S8" ca="1">_xlfn.IFS(AND(R8="",Q8&gt;0),"!!",R8&gt;Q8,"!")</f>
        <v>#N/A</v>
      </c>
      <c r="T8" s="185" t="str">
        <f t="shared" si="2"/>
        <v/>
      </c>
      <c r="U8" s="182">
        <f ca="1">'Per deelnemer'!$H$45</f>
        <v>0</v>
      </c>
      <c r="V8" s="480">
        <f>IFERROR(IF(Deelnemersoverzicht!$I$7="Nee",_xlfn.XLOOKUP(Deelnemersoverzicht!$D17,Lijsten!$A$34:$A$40,Lijsten!$B$34:$B$40)-Lijsten!$B$41,_xlfn.XLOOKUP(Deelnemersoverzicht!$D17,Lijsten!$A$34:$A$40,Lijsten!$B$34:$B$40)),0)</f>
        <v>0</v>
      </c>
      <c r="W8" s="190">
        <f t="shared" ref="W8:W57" ca="1" si="18">IFERROR(ROUND(V8*U8,0),0)</f>
        <v>0</v>
      </c>
      <c r="X8" s="579"/>
      <c r="Y8" s="438" t="e" cm="1">
        <f t="array" aca="1" ref="Y8" ca="1">_xlfn.IFS(AND(X8="",W8&gt;0),"!!",X8&gt;W8,"!")</f>
        <v>#N/A</v>
      </c>
      <c r="Z8" s="185" t="str">
        <f t="shared" ref="Z8:Z38" si="19">IF(X8&gt;0,X8/U8,"")</f>
        <v/>
      </c>
      <c r="AA8" s="176">
        <f t="shared" ca="1" si="3"/>
        <v>0</v>
      </c>
      <c r="AB8" s="176">
        <f t="shared" si="4"/>
        <v>0</v>
      </c>
      <c r="AC8" s="177" t="str">
        <f t="shared" ref="AC8:AC57" ca="1" si="20">IF(AA8&gt;0,AB8/AA8,"")</f>
        <v/>
      </c>
      <c r="AD8" s="176">
        <f t="shared" ref="AD8:AD57" ca="1" si="21">AA8-AB8</f>
        <v>0</v>
      </c>
      <c r="AE8" s="177" t="str">
        <f t="shared" ref="AE8:AE58" ca="1" si="22">IF(AA8&gt;0,AD8/AA8,"")</f>
        <v/>
      </c>
      <c r="AF8" s="665" t="str">
        <f t="shared" ref="AF8:AF57" si="23">IF(AND(AB8&gt;0,AB8&lt;25000),"let op. Er wordt minder dan de minimale subsidie van €25.000,- aangevraagd!","")</f>
        <v/>
      </c>
      <c r="AH8" s="29" t="str">
        <f>IF(B8&gt;0,VLOOKUP(B8,Deelnemersoverzicht!$C$16:$D$66,2,FALSE),"")</f>
        <v/>
      </c>
      <c r="AI8" s="55" t="str">
        <f>IFERROR(IF(AH8&lt;&gt;"",VLOOKUP(AH8,Lijsten!$A$18:$B$27,2,0),""),"")</f>
        <v/>
      </c>
      <c r="AJ8" s="262">
        <f t="shared" si="5"/>
        <v>0</v>
      </c>
      <c r="AK8" s="263">
        <f t="shared" si="6"/>
        <v>0</v>
      </c>
      <c r="AL8" s="430">
        <f t="shared" ref="AL8:AL57" si="24">IF(AI8="Publiek",IF(AD8&gt;0,AD8-AQ8,0),0)</f>
        <v>0</v>
      </c>
      <c r="AM8" s="87">
        <f t="shared" ref="AM8:AM57" si="25">SUMIF($D$86:$D$104,B8,$C$86:$C$104)</f>
        <v>0</v>
      </c>
      <c r="AO8" s="54">
        <f t="shared" si="7"/>
        <v>0</v>
      </c>
      <c r="AP8" s="55">
        <f t="shared" si="8"/>
        <v>0</v>
      </c>
      <c r="AQ8" s="63">
        <f t="shared" si="9"/>
        <v>0</v>
      </c>
      <c r="AR8" s="291">
        <v>2</v>
      </c>
      <c r="AS8" s="295">
        <f t="shared" ca="1" si="10"/>
        <v>0</v>
      </c>
      <c r="AT8" s="296">
        <f t="shared" ca="1" si="11"/>
        <v>0</v>
      </c>
      <c r="AU8" s="296">
        <f t="shared" ca="1" si="12"/>
        <v>0</v>
      </c>
      <c r="AV8" s="296">
        <f t="shared" ca="1" si="13"/>
        <v>0</v>
      </c>
      <c r="AW8" s="297">
        <f t="shared" ca="1" si="14"/>
        <v>0</v>
      </c>
    </row>
    <row r="9" spans="1:51" x14ac:dyDescent="0.15">
      <c r="A9" s="31" t="s">
        <v>20</v>
      </c>
      <c r="B9" s="179">
        <f>Deelnemersoverzicht!C18</f>
        <v>0</v>
      </c>
      <c r="C9" s="182">
        <f ca="1">'Per deelnemer'!$B$60</f>
        <v>0</v>
      </c>
      <c r="D9" s="480">
        <f>IFERROR(IF(Deelnemersoverzicht!$I$7="Nee",_xlfn.XLOOKUP(Deelnemersoverzicht!$D18,Lijsten!$A$34:$A$40,Lijsten!$B$34:$B$40)-Lijsten!$B$41,_xlfn.XLOOKUP(Deelnemersoverzicht!$D18,Lijsten!$A$34:$A$40,Lijsten!$B$34:$B$40)),0)</f>
        <v>0</v>
      </c>
      <c r="E9" s="190">
        <f t="shared" ca="1" si="15"/>
        <v>0</v>
      </c>
      <c r="F9" s="579"/>
      <c r="G9" s="438" t="e" cm="1">
        <f t="array" aca="1" ref="G9" ca="1">_xlfn.IFS(AND(F9="",E9&gt;0),"!!",F9&gt;E9,"!")</f>
        <v>#N/A</v>
      </c>
      <c r="H9" s="185" t="str">
        <f t="shared" si="0"/>
        <v/>
      </c>
      <c r="I9" s="182">
        <f ca="1">'Per deelnemer'!$D$60</f>
        <v>0</v>
      </c>
      <c r="J9" s="480">
        <f>IFERROR(IF(Deelnemersoverzicht!$I$7="Nee",_xlfn.XLOOKUP(Deelnemersoverzicht!$D18,Lijsten!$A$34:$A$40,Lijsten!$B$34:$B$40)-Lijsten!$B$41,_xlfn.XLOOKUP(Deelnemersoverzicht!$D18,Lijsten!$A$34:$A$40,Lijsten!$B$34:$B$40)),0)</f>
        <v>0</v>
      </c>
      <c r="K9" s="190">
        <f t="shared" ca="1" si="16"/>
        <v>0</v>
      </c>
      <c r="L9" s="579"/>
      <c r="M9" s="438" t="e" cm="1">
        <f t="array" aca="1" ref="M9" ca="1">_xlfn.IFS(AND(L9="",K9&gt;0),"!!",L9&gt;K9,"!")</f>
        <v>#N/A</v>
      </c>
      <c r="N9" s="185" t="str">
        <f t="shared" si="1"/>
        <v/>
      </c>
      <c r="O9" s="182">
        <f ca="1">'Per deelnemer'!$F$60</f>
        <v>0</v>
      </c>
      <c r="P9" s="480">
        <f>IFERROR(IF(Deelnemersoverzicht!$I$7="Nee",_xlfn.XLOOKUP(Deelnemersoverzicht!$D18,Lijsten!$A$34:$A$40,Lijsten!$B$34:$B$40)-Lijsten!$B$41,_xlfn.XLOOKUP(Deelnemersoverzicht!$D18,Lijsten!$A$34:$A$40,Lijsten!$B$34:$B$40)),0)</f>
        <v>0</v>
      </c>
      <c r="Q9" s="190">
        <f t="shared" ca="1" si="17"/>
        <v>0</v>
      </c>
      <c r="R9" s="579"/>
      <c r="S9" s="438" t="e" cm="1">
        <f t="array" aca="1" ref="S9" ca="1">_xlfn.IFS(AND(R9="",Q9&gt;0),"!!",R9&gt;Q9,"!")</f>
        <v>#N/A</v>
      </c>
      <c r="T9" s="185" t="str">
        <f t="shared" si="2"/>
        <v/>
      </c>
      <c r="U9" s="182">
        <f ca="1">'Per deelnemer'!$H$60</f>
        <v>0</v>
      </c>
      <c r="V9" s="480">
        <f>IFERROR(IF(Deelnemersoverzicht!$I$7="Nee",_xlfn.XLOOKUP(Deelnemersoverzicht!$D18,Lijsten!$A$34:$A$40,Lijsten!$B$34:$B$40)-Lijsten!$B$41,_xlfn.XLOOKUP(Deelnemersoverzicht!$D18,Lijsten!$A$34:$A$40,Lijsten!$B$34:$B$40)),0)</f>
        <v>0</v>
      </c>
      <c r="W9" s="190">
        <f t="shared" ca="1" si="18"/>
        <v>0</v>
      </c>
      <c r="X9" s="579"/>
      <c r="Y9" s="438" t="e" cm="1">
        <f t="array" aca="1" ref="Y9" ca="1">_xlfn.IFS(AND(X9="",W9&gt;0),"!!",X9&gt;W9,"!")</f>
        <v>#N/A</v>
      </c>
      <c r="Z9" s="185" t="str">
        <f t="shared" si="19"/>
        <v/>
      </c>
      <c r="AA9" s="176">
        <f t="shared" ca="1" si="3"/>
        <v>0</v>
      </c>
      <c r="AB9" s="176">
        <f t="shared" si="4"/>
        <v>0</v>
      </c>
      <c r="AC9" s="177" t="str">
        <f t="shared" ca="1" si="20"/>
        <v/>
      </c>
      <c r="AD9" s="176">
        <f t="shared" ca="1" si="21"/>
        <v>0</v>
      </c>
      <c r="AE9" s="177" t="str">
        <f t="shared" ca="1" si="22"/>
        <v/>
      </c>
      <c r="AF9" s="665" t="str">
        <f t="shared" si="23"/>
        <v/>
      </c>
      <c r="AH9" s="29" t="str">
        <f>IF(B9&gt;0,VLOOKUP(B9,Deelnemersoverzicht!$C$16:$D$66,2,FALSE),"")</f>
        <v/>
      </c>
      <c r="AI9" s="55" t="str">
        <f>IFERROR(IF(AH9&lt;&gt;"",VLOOKUP(AH9,Lijsten!$A$18:$B$27,2,0),""),"")</f>
        <v/>
      </c>
      <c r="AJ9" s="262">
        <f t="shared" si="5"/>
        <v>0</v>
      </c>
      <c r="AK9" s="263">
        <f t="shared" si="6"/>
        <v>0</v>
      </c>
      <c r="AL9" s="430">
        <f t="shared" si="24"/>
        <v>0</v>
      </c>
      <c r="AM9" s="87">
        <f t="shared" si="25"/>
        <v>0</v>
      </c>
      <c r="AO9" s="54">
        <f t="shared" si="7"/>
        <v>0</v>
      </c>
      <c r="AP9" s="55">
        <f t="shared" si="8"/>
        <v>0</v>
      </c>
      <c r="AQ9" s="63">
        <f t="shared" si="9"/>
        <v>0</v>
      </c>
      <c r="AR9" s="291">
        <v>3</v>
      </c>
      <c r="AS9" s="295">
        <f t="shared" ca="1" si="10"/>
        <v>0</v>
      </c>
      <c r="AT9" s="296">
        <f t="shared" ca="1" si="11"/>
        <v>0</v>
      </c>
      <c r="AU9" s="296">
        <f t="shared" ca="1" si="12"/>
        <v>0</v>
      </c>
      <c r="AV9" s="296">
        <f t="shared" ca="1" si="13"/>
        <v>0</v>
      </c>
      <c r="AW9" s="297">
        <f t="shared" ca="1" si="14"/>
        <v>0</v>
      </c>
    </row>
    <row r="10" spans="1:51" x14ac:dyDescent="0.15">
      <c r="A10" s="31" t="s">
        <v>21</v>
      </c>
      <c r="B10" s="179">
        <f>Deelnemersoverzicht!C19</f>
        <v>0</v>
      </c>
      <c r="C10" s="182">
        <f ca="1">'Per deelnemer'!$B$75</f>
        <v>0</v>
      </c>
      <c r="D10" s="480">
        <f>IFERROR(IF(Deelnemersoverzicht!$I$7="Nee",_xlfn.XLOOKUP(Deelnemersoverzicht!$D19,Lijsten!$A$34:$A$40,Lijsten!$B$34:$B$40)-Lijsten!$B$41,_xlfn.XLOOKUP(Deelnemersoverzicht!$D19,Lijsten!$A$34:$A$40,Lijsten!$B$34:$B$40)),0)</f>
        <v>0</v>
      </c>
      <c r="E10" s="190">
        <f t="shared" ca="1" si="15"/>
        <v>0</v>
      </c>
      <c r="F10" s="579"/>
      <c r="G10" s="438" t="e" cm="1">
        <f t="array" aca="1" ref="G10" ca="1">_xlfn.IFS(AND(F10="",E10&gt;0),"!!",F10&gt;E10,"!")</f>
        <v>#N/A</v>
      </c>
      <c r="H10" s="185" t="str">
        <f t="shared" si="0"/>
        <v/>
      </c>
      <c r="I10" s="182">
        <f ca="1">'Per deelnemer'!$D$75</f>
        <v>0</v>
      </c>
      <c r="J10" s="480">
        <f>IFERROR(IF(Deelnemersoverzicht!$I$7="Nee",_xlfn.XLOOKUP(Deelnemersoverzicht!$D19,Lijsten!$A$34:$A$40,Lijsten!$B$34:$B$40)-Lijsten!$B$41,_xlfn.XLOOKUP(Deelnemersoverzicht!$D19,Lijsten!$A$34:$A$40,Lijsten!$B$34:$B$40)),0)</f>
        <v>0</v>
      </c>
      <c r="K10" s="190">
        <f t="shared" ca="1" si="16"/>
        <v>0</v>
      </c>
      <c r="L10" s="579"/>
      <c r="M10" s="438" t="e" cm="1">
        <f t="array" aca="1" ref="M10" ca="1">_xlfn.IFS(AND(L10="",K10&gt;0),"!!",L10&gt;K10,"!")</f>
        <v>#N/A</v>
      </c>
      <c r="N10" s="185" t="str">
        <f t="shared" si="1"/>
        <v/>
      </c>
      <c r="O10" s="182">
        <f ca="1">'Per deelnemer'!$F$75</f>
        <v>0</v>
      </c>
      <c r="P10" s="480">
        <f>IFERROR(IF(Deelnemersoverzicht!$I$7="Nee",_xlfn.XLOOKUP(Deelnemersoverzicht!$D19,Lijsten!$A$34:$A$40,Lijsten!$B$34:$B$40)-Lijsten!$B$41,_xlfn.XLOOKUP(Deelnemersoverzicht!$D19,Lijsten!$A$34:$A$40,Lijsten!$B$34:$B$40)),0)</f>
        <v>0</v>
      </c>
      <c r="Q10" s="190">
        <f t="shared" ca="1" si="17"/>
        <v>0</v>
      </c>
      <c r="R10" s="579"/>
      <c r="S10" s="438" t="e" cm="1">
        <f t="array" aca="1" ref="S10" ca="1">_xlfn.IFS(AND(R10="",Q10&gt;0),"!!",R10&gt;Q10,"!")</f>
        <v>#N/A</v>
      </c>
      <c r="T10" s="185" t="str">
        <f t="shared" si="2"/>
        <v/>
      </c>
      <c r="U10" s="182">
        <f ca="1">'Per deelnemer'!$H$75</f>
        <v>0</v>
      </c>
      <c r="V10" s="480">
        <f>IFERROR(IF(Deelnemersoverzicht!$I$7="Nee",_xlfn.XLOOKUP(Deelnemersoverzicht!$D19,Lijsten!$A$34:$A$40,Lijsten!$B$34:$B$40)-Lijsten!$B$41,_xlfn.XLOOKUP(Deelnemersoverzicht!$D19,Lijsten!$A$34:$A$40,Lijsten!$B$34:$B$40)),0)</f>
        <v>0</v>
      </c>
      <c r="W10" s="190">
        <f t="shared" ca="1" si="18"/>
        <v>0</v>
      </c>
      <c r="X10" s="579"/>
      <c r="Y10" s="438" t="e" cm="1">
        <f t="array" aca="1" ref="Y10" ca="1">_xlfn.IFS(AND(X10="",W10&gt;0),"!!",X10&gt;W10,"!")</f>
        <v>#N/A</v>
      </c>
      <c r="Z10" s="185" t="str">
        <f t="shared" si="19"/>
        <v/>
      </c>
      <c r="AA10" s="176">
        <f t="shared" ca="1" si="3"/>
        <v>0</v>
      </c>
      <c r="AB10" s="176">
        <f t="shared" si="4"/>
        <v>0</v>
      </c>
      <c r="AC10" s="177" t="str">
        <f t="shared" ca="1" si="20"/>
        <v/>
      </c>
      <c r="AD10" s="176">
        <f t="shared" ca="1" si="21"/>
        <v>0</v>
      </c>
      <c r="AE10" s="177" t="str">
        <f t="shared" ca="1" si="22"/>
        <v/>
      </c>
      <c r="AF10" s="665" t="str">
        <f t="shared" si="23"/>
        <v/>
      </c>
      <c r="AH10" s="29" t="str">
        <f>IF(B10&gt;0,VLOOKUP(B10,Deelnemersoverzicht!$C$16:$D$66,2,FALSE),"")</f>
        <v/>
      </c>
      <c r="AI10" s="55" t="str">
        <f>IFERROR(IF(AH10&lt;&gt;"",VLOOKUP(AH10,Lijsten!$A$18:$B$27,2,0),""),"")</f>
        <v/>
      </c>
      <c r="AJ10" s="262">
        <f t="shared" si="5"/>
        <v>0</v>
      </c>
      <c r="AK10" s="263">
        <f t="shared" si="6"/>
        <v>0</v>
      </c>
      <c r="AL10" s="430">
        <f t="shared" si="24"/>
        <v>0</v>
      </c>
      <c r="AM10" s="87">
        <f t="shared" si="25"/>
        <v>0</v>
      </c>
      <c r="AO10" s="54">
        <f t="shared" si="7"/>
        <v>0</v>
      </c>
      <c r="AP10" s="55">
        <f t="shared" si="8"/>
        <v>0</v>
      </c>
      <c r="AQ10" s="63">
        <f t="shared" si="9"/>
        <v>0</v>
      </c>
      <c r="AR10" s="291">
        <v>4</v>
      </c>
      <c r="AS10" s="295">
        <f t="shared" ca="1" si="10"/>
        <v>0</v>
      </c>
      <c r="AT10" s="296">
        <f t="shared" ca="1" si="11"/>
        <v>0</v>
      </c>
      <c r="AU10" s="296">
        <f t="shared" ca="1" si="12"/>
        <v>0</v>
      </c>
      <c r="AV10" s="296">
        <f t="shared" ca="1" si="13"/>
        <v>0</v>
      </c>
      <c r="AW10" s="297">
        <f t="shared" ca="1" si="14"/>
        <v>0</v>
      </c>
    </row>
    <row r="11" spans="1:51" x14ac:dyDescent="0.15">
      <c r="A11" s="31" t="s">
        <v>22</v>
      </c>
      <c r="B11" s="179">
        <f>Deelnemersoverzicht!C20</f>
        <v>0</v>
      </c>
      <c r="C11" s="182">
        <f ca="1">'Per deelnemer'!$B$90</f>
        <v>0</v>
      </c>
      <c r="D11" s="480">
        <f>IFERROR(IF(Deelnemersoverzicht!$I$7="Nee",_xlfn.XLOOKUP(Deelnemersoverzicht!$D20,Lijsten!$A$34:$A$40,Lijsten!$B$34:$B$40)-Lijsten!$B$41,_xlfn.XLOOKUP(Deelnemersoverzicht!$D20,Lijsten!$A$34:$A$40,Lijsten!$B$34:$B$40)),0)</f>
        <v>0</v>
      </c>
      <c r="E11" s="190">
        <f t="shared" ca="1" si="15"/>
        <v>0</v>
      </c>
      <c r="F11" s="579"/>
      <c r="G11" s="438" t="e" cm="1">
        <f t="array" aca="1" ref="G11" ca="1">_xlfn.IFS(AND(F11="",E11&gt;0),"!!",F11&gt;E11,"!")</f>
        <v>#N/A</v>
      </c>
      <c r="H11" s="185" t="str">
        <f t="shared" si="0"/>
        <v/>
      </c>
      <c r="I11" s="182">
        <f ca="1">'Per deelnemer'!$D$90</f>
        <v>0</v>
      </c>
      <c r="J11" s="480">
        <f>IFERROR(IF(Deelnemersoverzicht!$I$7="Nee",_xlfn.XLOOKUP(Deelnemersoverzicht!$D20,Lijsten!$A$34:$A$40,Lijsten!$B$34:$B$40)-Lijsten!$B$41,_xlfn.XLOOKUP(Deelnemersoverzicht!$D20,Lijsten!$A$34:$A$40,Lijsten!$B$34:$B$40)),0)</f>
        <v>0</v>
      </c>
      <c r="K11" s="190">
        <f t="shared" ca="1" si="16"/>
        <v>0</v>
      </c>
      <c r="L11" s="579"/>
      <c r="M11" s="438" t="e" cm="1">
        <f t="array" aca="1" ref="M11" ca="1">_xlfn.IFS(AND(L11="",K11&gt;0),"!!",L11&gt;K11,"!")</f>
        <v>#N/A</v>
      </c>
      <c r="N11" s="185" t="str">
        <f t="shared" si="1"/>
        <v/>
      </c>
      <c r="O11" s="182">
        <f ca="1">'Per deelnemer'!$F$90</f>
        <v>0</v>
      </c>
      <c r="P11" s="480">
        <f>IFERROR(IF(Deelnemersoverzicht!$I$7="Nee",_xlfn.XLOOKUP(Deelnemersoverzicht!$D20,Lijsten!$A$34:$A$40,Lijsten!$B$34:$B$40)-Lijsten!$B$41,_xlfn.XLOOKUP(Deelnemersoverzicht!$D20,Lijsten!$A$34:$A$40,Lijsten!$B$34:$B$40)),0)</f>
        <v>0</v>
      </c>
      <c r="Q11" s="190">
        <f t="shared" ca="1" si="17"/>
        <v>0</v>
      </c>
      <c r="R11" s="579"/>
      <c r="S11" s="438" t="e" cm="1">
        <f t="array" aca="1" ref="S11" ca="1">_xlfn.IFS(AND(R11="",Q11&gt;0),"!!",R11&gt;Q11,"!")</f>
        <v>#N/A</v>
      </c>
      <c r="T11" s="185" t="str">
        <f t="shared" si="2"/>
        <v/>
      </c>
      <c r="U11" s="182">
        <f ca="1">'Per deelnemer'!$H$90</f>
        <v>0</v>
      </c>
      <c r="V11" s="480">
        <f>IFERROR(IF(Deelnemersoverzicht!$I$7="Nee",_xlfn.XLOOKUP(Deelnemersoverzicht!$D20,Lijsten!$A$34:$A$40,Lijsten!$B$34:$B$40)-Lijsten!$B$41,_xlfn.XLOOKUP(Deelnemersoverzicht!$D20,Lijsten!$A$34:$A$40,Lijsten!$B$34:$B$40)),0)</f>
        <v>0</v>
      </c>
      <c r="W11" s="190">
        <f t="shared" ca="1" si="18"/>
        <v>0</v>
      </c>
      <c r="X11" s="579"/>
      <c r="Y11" s="438" t="e" cm="1">
        <f t="array" aca="1" ref="Y11" ca="1">_xlfn.IFS(AND(X11="",W11&gt;0),"!!",X11&gt;W11,"!")</f>
        <v>#N/A</v>
      </c>
      <c r="Z11" s="185" t="str">
        <f t="shared" si="19"/>
        <v/>
      </c>
      <c r="AA11" s="176">
        <f t="shared" ca="1" si="3"/>
        <v>0</v>
      </c>
      <c r="AB11" s="176">
        <f t="shared" si="4"/>
        <v>0</v>
      </c>
      <c r="AC11" s="177" t="str">
        <f t="shared" ca="1" si="20"/>
        <v/>
      </c>
      <c r="AD11" s="176">
        <f t="shared" ca="1" si="21"/>
        <v>0</v>
      </c>
      <c r="AE11" s="177" t="str">
        <f t="shared" ca="1" si="22"/>
        <v/>
      </c>
      <c r="AF11" s="665" t="str">
        <f t="shared" si="23"/>
        <v/>
      </c>
      <c r="AH11" s="29" t="str">
        <f>IF(B11&gt;0,VLOOKUP(B11,Deelnemersoverzicht!$C$16:$D$66,2,FALSE),"")</f>
        <v/>
      </c>
      <c r="AI11" s="55" t="str">
        <f>IFERROR(IF(AH11&lt;&gt;"",VLOOKUP(AH11,Lijsten!$A$18:$B$27,2,0),""),"")</f>
        <v/>
      </c>
      <c r="AJ11" s="262">
        <f t="shared" si="5"/>
        <v>0</v>
      </c>
      <c r="AK11" s="263">
        <f t="shared" si="6"/>
        <v>0</v>
      </c>
      <c r="AL11" s="430">
        <f t="shared" si="24"/>
        <v>0</v>
      </c>
      <c r="AM11" s="87">
        <f t="shared" si="25"/>
        <v>0</v>
      </c>
      <c r="AO11" s="54">
        <f t="shared" si="7"/>
        <v>0</v>
      </c>
      <c r="AP11" s="55">
        <f t="shared" si="8"/>
        <v>0</v>
      </c>
      <c r="AQ11" s="63">
        <f t="shared" si="9"/>
        <v>0</v>
      </c>
      <c r="AR11" s="291">
        <v>5</v>
      </c>
      <c r="AS11" s="295">
        <f t="shared" ca="1" si="10"/>
        <v>0</v>
      </c>
      <c r="AT11" s="296">
        <f t="shared" ca="1" si="11"/>
        <v>0</v>
      </c>
      <c r="AU11" s="296">
        <f t="shared" ca="1" si="12"/>
        <v>0</v>
      </c>
      <c r="AV11" s="296">
        <f t="shared" ca="1" si="13"/>
        <v>0</v>
      </c>
      <c r="AW11" s="297">
        <f t="shared" ca="1" si="14"/>
        <v>0</v>
      </c>
    </row>
    <row r="12" spans="1:51" x14ac:dyDescent="0.15">
      <c r="A12" s="31" t="s">
        <v>23</v>
      </c>
      <c r="B12" s="179">
        <f>Deelnemersoverzicht!C21</f>
        <v>0</v>
      </c>
      <c r="C12" s="182">
        <f ca="1">'Per deelnemer'!$B$105</f>
        <v>0</v>
      </c>
      <c r="D12" s="480">
        <f>IFERROR(IF(Deelnemersoverzicht!$I$7="Nee",_xlfn.XLOOKUP(Deelnemersoverzicht!$D21,Lijsten!$A$34:$A$40,Lijsten!$B$34:$B$40)-Lijsten!$B$41,_xlfn.XLOOKUP(Deelnemersoverzicht!$D21,Lijsten!$A$34:$A$40,Lijsten!$B$34:$B$40)),0)</f>
        <v>0</v>
      </c>
      <c r="E12" s="190">
        <f t="shared" ca="1" si="15"/>
        <v>0</v>
      </c>
      <c r="F12" s="579"/>
      <c r="G12" s="438" t="e" cm="1">
        <f t="array" aca="1" ref="G12" ca="1">_xlfn.IFS(AND(F12="",E12&gt;0),"!!",F12&gt;E12,"!")</f>
        <v>#N/A</v>
      </c>
      <c r="H12" s="185" t="str">
        <f t="shared" si="0"/>
        <v/>
      </c>
      <c r="I12" s="182">
        <f ca="1">'Per deelnemer'!$D$105</f>
        <v>0</v>
      </c>
      <c r="J12" s="480">
        <f>IFERROR(IF(Deelnemersoverzicht!$I$7="Nee",_xlfn.XLOOKUP(Deelnemersoverzicht!$D21,Lijsten!$A$34:$A$40,Lijsten!$B$34:$B$40)-Lijsten!$B$41,_xlfn.XLOOKUP(Deelnemersoverzicht!$D21,Lijsten!$A$34:$A$40,Lijsten!$B$34:$B$40)),0)</f>
        <v>0</v>
      </c>
      <c r="K12" s="190">
        <f t="shared" ca="1" si="16"/>
        <v>0</v>
      </c>
      <c r="L12" s="579"/>
      <c r="M12" s="438" t="e" cm="1">
        <f t="array" aca="1" ref="M12" ca="1">_xlfn.IFS(AND(L12="",K12&gt;0),"!!",L12&gt;K12,"!")</f>
        <v>#N/A</v>
      </c>
      <c r="N12" s="185" t="str">
        <f t="shared" si="1"/>
        <v/>
      </c>
      <c r="O12" s="182">
        <f ca="1">'Per deelnemer'!$F$105</f>
        <v>0</v>
      </c>
      <c r="P12" s="480">
        <f>IFERROR(IF(Deelnemersoverzicht!$I$7="Nee",_xlfn.XLOOKUP(Deelnemersoverzicht!$D21,Lijsten!$A$34:$A$40,Lijsten!$B$34:$B$40)-Lijsten!$B$41,_xlfn.XLOOKUP(Deelnemersoverzicht!$D21,Lijsten!$A$34:$A$40,Lijsten!$B$34:$B$40)),0)</f>
        <v>0</v>
      </c>
      <c r="Q12" s="190">
        <f t="shared" ca="1" si="17"/>
        <v>0</v>
      </c>
      <c r="R12" s="579"/>
      <c r="S12" s="438" t="e" cm="1">
        <f t="array" aca="1" ref="S12" ca="1">_xlfn.IFS(AND(R12="",Q12&gt;0),"!!",R12&gt;Q12,"!")</f>
        <v>#N/A</v>
      </c>
      <c r="T12" s="185" t="str">
        <f t="shared" si="2"/>
        <v/>
      </c>
      <c r="U12" s="182">
        <f ca="1">'Per deelnemer'!$H$105</f>
        <v>0</v>
      </c>
      <c r="V12" s="480">
        <f>IFERROR(IF(Deelnemersoverzicht!$I$7="Nee",_xlfn.XLOOKUP(Deelnemersoverzicht!$D21,Lijsten!$A$34:$A$40,Lijsten!$B$34:$B$40)-Lijsten!$B$41,_xlfn.XLOOKUP(Deelnemersoverzicht!$D21,Lijsten!$A$34:$A$40,Lijsten!$B$34:$B$40)),0)</f>
        <v>0</v>
      </c>
      <c r="W12" s="190">
        <f t="shared" ca="1" si="18"/>
        <v>0</v>
      </c>
      <c r="X12" s="579"/>
      <c r="Y12" s="438" t="e" cm="1">
        <f t="array" aca="1" ref="Y12" ca="1">_xlfn.IFS(AND(X12="",W12&gt;0),"!!",X12&gt;W12,"!")</f>
        <v>#N/A</v>
      </c>
      <c r="Z12" s="185" t="str">
        <f t="shared" si="19"/>
        <v/>
      </c>
      <c r="AA12" s="176">
        <f t="shared" ca="1" si="3"/>
        <v>0</v>
      </c>
      <c r="AB12" s="176">
        <f t="shared" si="4"/>
        <v>0</v>
      </c>
      <c r="AC12" s="177" t="str">
        <f t="shared" ca="1" si="20"/>
        <v/>
      </c>
      <c r="AD12" s="176">
        <f t="shared" ca="1" si="21"/>
        <v>0</v>
      </c>
      <c r="AE12" s="177" t="str">
        <f t="shared" ca="1" si="22"/>
        <v/>
      </c>
      <c r="AF12" s="665" t="str">
        <f t="shared" si="23"/>
        <v/>
      </c>
      <c r="AH12" s="29" t="str">
        <f>IF(B12&gt;0,VLOOKUP(B12,Deelnemersoverzicht!$C$16:$D$66,2,FALSE),"")</f>
        <v/>
      </c>
      <c r="AI12" s="55" t="str">
        <f>IFERROR(IF(AH12&lt;&gt;"",VLOOKUP(AH12,Lijsten!$A$18:$B$27,2,0),""),"")</f>
        <v/>
      </c>
      <c r="AJ12" s="262">
        <f t="shared" si="5"/>
        <v>0</v>
      </c>
      <c r="AK12" s="263">
        <f t="shared" si="6"/>
        <v>0</v>
      </c>
      <c r="AL12" s="430">
        <f t="shared" si="24"/>
        <v>0</v>
      </c>
      <c r="AM12" s="87">
        <f t="shared" si="25"/>
        <v>0</v>
      </c>
      <c r="AO12" s="54">
        <f t="shared" si="7"/>
        <v>0</v>
      </c>
      <c r="AP12" s="55">
        <f t="shared" si="8"/>
        <v>0</v>
      </c>
      <c r="AQ12" s="63">
        <f t="shared" si="9"/>
        <v>0</v>
      </c>
      <c r="AR12" s="291">
        <v>6</v>
      </c>
      <c r="AS12" s="295">
        <f t="shared" ca="1" si="10"/>
        <v>0</v>
      </c>
      <c r="AT12" s="296">
        <f t="shared" ca="1" si="11"/>
        <v>0</v>
      </c>
      <c r="AU12" s="296">
        <f t="shared" ca="1" si="12"/>
        <v>0</v>
      </c>
      <c r="AV12" s="296">
        <f t="shared" ca="1" si="13"/>
        <v>0</v>
      </c>
      <c r="AW12" s="297">
        <f t="shared" ca="1" si="14"/>
        <v>0</v>
      </c>
    </row>
    <row r="13" spans="1:51" x14ac:dyDescent="0.15">
      <c r="A13" s="31" t="s">
        <v>24</v>
      </c>
      <c r="B13" s="179">
        <f>Deelnemersoverzicht!C22</f>
        <v>0</v>
      </c>
      <c r="C13" s="182">
        <f ca="1">'Per deelnemer'!$B$120</f>
        <v>0</v>
      </c>
      <c r="D13" s="480">
        <f>IFERROR(IF(Deelnemersoverzicht!$I$7="Nee",_xlfn.XLOOKUP(Deelnemersoverzicht!$D22,Lijsten!$A$34:$A$40,Lijsten!$B$34:$B$40)-Lijsten!$B$41,_xlfn.XLOOKUP(Deelnemersoverzicht!$D22,Lijsten!$A$34:$A$40,Lijsten!$B$34:$B$40)),0)</f>
        <v>0</v>
      </c>
      <c r="E13" s="190">
        <f t="shared" ca="1" si="15"/>
        <v>0</v>
      </c>
      <c r="F13" s="579"/>
      <c r="G13" s="438" t="e" cm="1">
        <f t="array" aca="1" ref="G13" ca="1">_xlfn.IFS(AND(F13="",E13&gt;0),"!!",F13&gt;E13,"!")</f>
        <v>#N/A</v>
      </c>
      <c r="H13" s="185" t="str">
        <f t="shared" si="0"/>
        <v/>
      </c>
      <c r="I13" s="182">
        <f ca="1">'Per deelnemer'!$D$120</f>
        <v>0</v>
      </c>
      <c r="J13" s="480">
        <f>IFERROR(IF(Deelnemersoverzicht!$I$7="Nee",_xlfn.XLOOKUP(Deelnemersoverzicht!$D22,Lijsten!$A$34:$A$40,Lijsten!$B$34:$B$40)-Lijsten!$B$41,_xlfn.XLOOKUP(Deelnemersoverzicht!$D22,Lijsten!$A$34:$A$40,Lijsten!$B$34:$B$40)),0)</f>
        <v>0</v>
      </c>
      <c r="K13" s="190">
        <f t="shared" ca="1" si="16"/>
        <v>0</v>
      </c>
      <c r="L13" s="579"/>
      <c r="M13" s="438" t="e" cm="1">
        <f t="array" aca="1" ref="M13" ca="1">_xlfn.IFS(AND(L13="",K13&gt;0),"!!",L13&gt;K13,"!")</f>
        <v>#N/A</v>
      </c>
      <c r="N13" s="185" t="str">
        <f t="shared" si="1"/>
        <v/>
      </c>
      <c r="O13" s="182">
        <f ca="1">'Per deelnemer'!$F$120</f>
        <v>0</v>
      </c>
      <c r="P13" s="480">
        <f>IFERROR(IF(Deelnemersoverzicht!$I$7="Nee",_xlfn.XLOOKUP(Deelnemersoverzicht!$D22,Lijsten!$A$34:$A$40,Lijsten!$B$34:$B$40)-Lijsten!$B$41,_xlfn.XLOOKUP(Deelnemersoverzicht!$D22,Lijsten!$A$34:$A$40,Lijsten!$B$34:$B$40)),0)</f>
        <v>0</v>
      </c>
      <c r="Q13" s="190">
        <f t="shared" ca="1" si="17"/>
        <v>0</v>
      </c>
      <c r="R13" s="579"/>
      <c r="S13" s="438" t="e" cm="1">
        <f t="array" aca="1" ref="S13" ca="1">_xlfn.IFS(AND(R13="",Q13&gt;0),"!!",R13&gt;Q13,"!")</f>
        <v>#N/A</v>
      </c>
      <c r="T13" s="185" t="str">
        <f t="shared" si="2"/>
        <v/>
      </c>
      <c r="U13" s="182">
        <f ca="1">'Per deelnemer'!$H$120</f>
        <v>0</v>
      </c>
      <c r="V13" s="480">
        <f>IFERROR(IF(Deelnemersoverzicht!$I$7="Nee",_xlfn.XLOOKUP(Deelnemersoverzicht!$D22,Lijsten!$A$34:$A$40,Lijsten!$B$34:$B$40)-Lijsten!$B$41,_xlfn.XLOOKUP(Deelnemersoverzicht!$D22,Lijsten!$A$34:$A$40,Lijsten!$B$34:$B$40)),0)</f>
        <v>0</v>
      </c>
      <c r="W13" s="190">
        <f t="shared" ca="1" si="18"/>
        <v>0</v>
      </c>
      <c r="X13" s="579"/>
      <c r="Y13" s="438" t="e" cm="1">
        <f t="array" aca="1" ref="Y13" ca="1">_xlfn.IFS(AND(X13="",W13&gt;0),"!!",X13&gt;W13,"!")</f>
        <v>#N/A</v>
      </c>
      <c r="Z13" s="185" t="str">
        <f t="shared" si="19"/>
        <v/>
      </c>
      <c r="AA13" s="176">
        <f t="shared" ca="1" si="3"/>
        <v>0</v>
      </c>
      <c r="AB13" s="176">
        <f t="shared" si="4"/>
        <v>0</v>
      </c>
      <c r="AC13" s="177" t="str">
        <f t="shared" ca="1" si="20"/>
        <v/>
      </c>
      <c r="AD13" s="176">
        <f t="shared" ca="1" si="21"/>
        <v>0</v>
      </c>
      <c r="AE13" s="177" t="str">
        <f t="shared" ca="1" si="22"/>
        <v/>
      </c>
      <c r="AF13" s="665" t="str">
        <f t="shared" si="23"/>
        <v/>
      </c>
      <c r="AH13" s="29" t="str">
        <f>IF(B13&gt;0,VLOOKUP(B13,Deelnemersoverzicht!$C$16:$D$66,2,FALSE),"")</f>
        <v/>
      </c>
      <c r="AI13" s="55" t="str">
        <f>IFERROR(IF(AH13&lt;&gt;"",VLOOKUP(AH13,Lijsten!$A$18:$B$27,2,0),""),"")</f>
        <v/>
      </c>
      <c r="AJ13" s="262">
        <f t="shared" si="5"/>
        <v>0</v>
      </c>
      <c r="AK13" s="263">
        <f t="shared" si="6"/>
        <v>0</v>
      </c>
      <c r="AL13" s="430">
        <f t="shared" si="24"/>
        <v>0</v>
      </c>
      <c r="AM13" s="87">
        <f t="shared" si="25"/>
        <v>0</v>
      </c>
      <c r="AO13" s="54">
        <f t="shared" si="7"/>
        <v>0</v>
      </c>
      <c r="AP13" s="55">
        <f t="shared" si="8"/>
        <v>0</v>
      </c>
      <c r="AQ13" s="63">
        <f t="shared" si="9"/>
        <v>0</v>
      </c>
      <c r="AR13" s="291">
        <v>7</v>
      </c>
      <c r="AS13" s="295">
        <f t="shared" ca="1" si="10"/>
        <v>0</v>
      </c>
      <c r="AT13" s="296">
        <f t="shared" ca="1" si="11"/>
        <v>0</v>
      </c>
      <c r="AU13" s="296">
        <f t="shared" ca="1" si="12"/>
        <v>0</v>
      </c>
      <c r="AV13" s="296">
        <f t="shared" ca="1" si="13"/>
        <v>0</v>
      </c>
      <c r="AW13" s="297">
        <f t="shared" ca="1" si="14"/>
        <v>0</v>
      </c>
    </row>
    <row r="14" spans="1:51" x14ac:dyDescent="0.15">
      <c r="A14" s="31" t="s">
        <v>25</v>
      </c>
      <c r="B14" s="179">
        <f>Deelnemersoverzicht!C23</f>
        <v>0</v>
      </c>
      <c r="C14" s="182">
        <f ca="1">'Per deelnemer'!$B$135</f>
        <v>0</v>
      </c>
      <c r="D14" s="480">
        <f>IFERROR(IF(Deelnemersoverzicht!$I$7="Nee",_xlfn.XLOOKUP(Deelnemersoverzicht!$D23,Lijsten!$A$34:$A$40,Lijsten!$B$34:$B$40)-Lijsten!$B$41,_xlfn.XLOOKUP(Deelnemersoverzicht!$D23,Lijsten!$A$34:$A$40,Lijsten!$B$34:$B$40)),0)</f>
        <v>0</v>
      </c>
      <c r="E14" s="190">
        <f t="shared" ca="1" si="15"/>
        <v>0</v>
      </c>
      <c r="F14" s="579"/>
      <c r="G14" s="438" t="e" cm="1">
        <f t="array" aca="1" ref="G14" ca="1">_xlfn.IFS(AND(F14="",E14&gt;0),"!!",F14&gt;E14,"!")</f>
        <v>#N/A</v>
      </c>
      <c r="H14" s="185" t="str">
        <f t="shared" si="0"/>
        <v/>
      </c>
      <c r="I14" s="182">
        <f ca="1">'Per deelnemer'!$D$135</f>
        <v>0</v>
      </c>
      <c r="J14" s="480">
        <f>IFERROR(IF(Deelnemersoverzicht!$I$7="Nee",_xlfn.XLOOKUP(Deelnemersoverzicht!$D23,Lijsten!$A$34:$A$40,Lijsten!$B$34:$B$40)-Lijsten!$B$41,_xlfn.XLOOKUP(Deelnemersoverzicht!$D23,Lijsten!$A$34:$A$40,Lijsten!$B$34:$B$40)),0)</f>
        <v>0</v>
      </c>
      <c r="K14" s="190">
        <f t="shared" ca="1" si="16"/>
        <v>0</v>
      </c>
      <c r="L14" s="579"/>
      <c r="M14" s="438" t="e" cm="1">
        <f t="array" aca="1" ref="M14" ca="1">_xlfn.IFS(AND(L14="",K14&gt;0),"!!",L14&gt;K14,"!")</f>
        <v>#N/A</v>
      </c>
      <c r="N14" s="185" t="str">
        <f t="shared" si="1"/>
        <v/>
      </c>
      <c r="O14" s="182">
        <f ca="1">'Per deelnemer'!$F$135</f>
        <v>0</v>
      </c>
      <c r="P14" s="480">
        <f>IFERROR(IF(Deelnemersoverzicht!$I$7="Nee",_xlfn.XLOOKUP(Deelnemersoverzicht!$D23,Lijsten!$A$34:$A$40,Lijsten!$B$34:$B$40)-Lijsten!$B$41,_xlfn.XLOOKUP(Deelnemersoverzicht!$D23,Lijsten!$A$34:$A$40,Lijsten!$B$34:$B$40)),0)</f>
        <v>0</v>
      </c>
      <c r="Q14" s="190">
        <f t="shared" ca="1" si="17"/>
        <v>0</v>
      </c>
      <c r="R14" s="579"/>
      <c r="S14" s="438" t="e" cm="1">
        <f t="array" aca="1" ref="S14" ca="1">_xlfn.IFS(AND(R14="",Q14&gt;0),"!!",R14&gt;Q14,"!")</f>
        <v>#N/A</v>
      </c>
      <c r="T14" s="185" t="str">
        <f t="shared" si="2"/>
        <v/>
      </c>
      <c r="U14" s="182">
        <f ca="1">'Per deelnemer'!$H$135</f>
        <v>0</v>
      </c>
      <c r="V14" s="480">
        <f>IFERROR(IF(Deelnemersoverzicht!$I$7="Nee",_xlfn.XLOOKUP(Deelnemersoverzicht!$D23,Lijsten!$A$34:$A$40,Lijsten!$B$34:$B$40)-Lijsten!$B$41,_xlfn.XLOOKUP(Deelnemersoverzicht!$D23,Lijsten!$A$34:$A$40,Lijsten!$B$34:$B$40)),0)</f>
        <v>0</v>
      </c>
      <c r="W14" s="190">
        <f t="shared" ca="1" si="18"/>
        <v>0</v>
      </c>
      <c r="X14" s="579"/>
      <c r="Y14" s="438" t="e" cm="1">
        <f t="array" aca="1" ref="Y14" ca="1">_xlfn.IFS(AND(X14="",W14&gt;0),"!!",X14&gt;W14,"!")</f>
        <v>#N/A</v>
      </c>
      <c r="Z14" s="185" t="str">
        <f t="shared" si="19"/>
        <v/>
      </c>
      <c r="AA14" s="176">
        <f t="shared" ca="1" si="3"/>
        <v>0</v>
      </c>
      <c r="AB14" s="176">
        <f t="shared" si="4"/>
        <v>0</v>
      </c>
      <c r="AC14" s="177" t="str">
        <f t="shared" ca="1" si="20"/>
        <v/>
      </c>
      <c r="AD14" s="176">
        <f t="shared" ca="1" si="21"/>
        <v>0</v>
      </c>
      <c r="AE14" s="177" t="str">
        <f t="shared" ca="1" si="22"/>
        <v/>
      </c>
      <c r="AF14" s="665" t="str">
        <f t="shared" si="23"/>
        <v/>
      </c>
      <c r="AH14" s="29" t="str">
        <f>IF(B14&gt;0,VLOOKUP(B14,Deelnemersoverzicht!$C$16:$D$66,2,FALSE),"")</f>
        <v/>
      </c>
      <c r="AI14" s="55" t="str">
        <f>IFERROR(IF(AH14&lt;&gt;"",VLOOKUP(AH14,Lijsten!$A$18:$B$27,2,0),""),"")</f>
        <v/>
      </c>
      <c r="AJ14" s="262">
        <f t="shared" si="5"/>
        <v>0</v>
      </c>
      <c r="AK14" s="263">
        <f t="shared" si="6"/>
        <v>0</v>
      </c>
      <c r="AL14" s="430">
        <f t="shared" si="24"/>
        <v>0</v>
      </c>
      <c r="AM14" s="87">
        <f t="shared" si="25"/>
        <v>0</v>
      </c>
      <c r="AO14" s="54">
        <f t="shared" si="7"/>
        <v>0</v>
      </c>
      <c r="AP14" s="55">
        <f t="shared" si="8"/>
        <v>0</v>
      </c>
      <c r="AQ14" s="63">
        <f t="shared" si="9"/>
        <v>0</v>
      </c>
      <c r="AR14" s="291">
        <v>8</v>
      </c>
      <c r="AS14" s="295">
        <f t="shared" ca="1" si="10"/>
        <v>0</v>
      </c>
      <c r="AT14" s="296">
        <f t="shared" ca="1" si="11"/>
        <v>0</v>
      </c>
      <c r="AU14" s="296">
        <f t="shared" ca="1" si="12"/>
        <v>0</v>
      </c>
      <c r="AV14" s="296">
        <f t="shared" ca="1" si="13"/>
        <v>0</v>
      </c>
      <c r="AW14" s="297">
        <f t="shared" ca="1" si="14"/>
        <v>0</v>
      </c>
    </row>
    <row r="15" spans="1:51" x14ac:dyDescent="0.15">
      <c r="A15" s="31" t="s">
        <v>26</v>
      </c>
      <c r="B15" s="179">
        <f>Deelnemersoverzicht!C24</f>
        <v>0</v>
      </c>
      <c r="C15" s="182">
        <f ca="1">'Per deelnemer'!$B$150</f>
        <v>0</v>
      </c>
      <c r="D15" s="480">
        <f>IFERROR(IF(Deelnemersoverzicht!$I$7="Nee",_xlfn.XLOOKUP(Deelnemersoverzicht!$D24,Lijsten!$A$34:$A$40,Lijsten!$B$34:$B$40)-Lijsten!$B$41,_xlfn.XLOOKUP(Deelnemersoverzicht!$D24,Lijsten!$A$34:$A$40,Lijsten!$B$34:$B$40)),0)</f>
        <v>0</v>
      </c>
      <c r="E15" s="190">
        <f t="shared" ca="1" si="15"/>
        <v>0</v>
      </c>
      <c r="F15" s="579"/>
      <c r="G15" s="438" t="e" cm="1">
        <f t="array" aca="1" ref="G15" ca="1">_xlfn.IFS(AND(F15="",E15&gt;0),"!!",F15&gt;E15,"!")</f>
        <v>#N/A</v>
      </c>
      <c r="H15" s="185" t="str">
        <f t="shared" si="0"/>
        <v/>
      </c>
      <c r="I15" s="182">
        <f ca="1">'Per deelnemer'!$D$150</f>
        <v>0</v>
      </c>
      <c r="J15" s="480">
        <f>IFERROR(IF(Deelnemersoverzicht!$I$7="Nee",_xlfn.XLOOKUP(Deelnemersoverzicht!$D24,Lijsten!$A$34:$A$40,Lijsten!$B$34:$B$40)-Lijsten!$B$41,_xlfn.XLOOKUP(Deelnemersoverzicht!$D24,Lijsten!$A$34:$A$40,Lijsten!$B$34:$B$40)),0)</f>
        <v>0</v>
      </c>
      <c r="K15" s="190">
        <f t="shared" ca="1" si="16"/>
        <v>0</v>
      </c>
      <c r="L15" s="579"/>
      <c r="M15" s="438" t="e" cm="1">
        <f t="array" aca="1" ref="M15" ca="1">_xlfn.IFS(AND(L15="",K15&gt;0),"!!",L15&gt;K15,"!")</f>
        <v>#N/A</v>
      </c>
      <c r="N15" s="185" t="str">
        <f t="shared" si="1"/>
        <v/>
      </c>
      <c r="O15" s="182">
        <f ca="1">'Per deelnemer'!$F$150</f>
        <v>0</v>
      </c>
      <c r="P15" s="480">
        <f>IFERROR(IF(Deelnemersoverzicht!$I$7="Nee",_xlfn.XLOOKUP(Deelnemersoverzicht!$D24,Lijsten!$A$34:$A$40,Lijsten!$B$34:$B$40)-Lijsten!$B$41,_xlfn.XLOOKUP(Deelnemersoverzicht!$D24,Lijsten!$A$34:$A$40,Lijsten!$B$34:$B$40)),0)</f>
        <v>0</v>
      </c>
      <c r="Q15" s="190">
        <f t="shared" ca="1" si="17"/>
        <v>0</v>
      </c>
      <c r="R15" s="579"/>
      <c r="S15" s="438" t="e" cm="1">
        <f t="array" aca="1" ref="S15" ca="1">_xlfn.IFS(AND(R15="",Q15&gt;0),"!!",R15&gt;Q15,"!")</f>
        <v>#N/A</v>
      </c>
      <c r="T15" s="185" t="str">
        <f t="shared" si="2"/>
        <v/>
      </c>
      <c r="U15" s="182">
        <f ca="1">'Per deelnemer'!$H$150</f>
        <v>0</v>
      </c>
      <c r="V15" s="480">
        <f>IFERROR(IF(Deelnemersoverzicht!$I$7="Nee",_xlfn.XLOOKUP(Deelnemersoverzicht!$D24,Lijsten!$A$34:$A$40,Lijsten!$B$34:$B$40)-Lijsten!$B$41,_xlfn.XLOOKUP(Deelnemersoverzicht!$D24,Lijsten!$A$34:$A$40,Lijsten!$B$34:$B$40)),0)</f>
        <v>0</v>
      </c>
      <c r="W15" s="190">
        <f t="shared" ca="1" si="18"/>
        <v>0</v>
      </c>
      <c r="X15" s="579"/>
      <c r="Y15" s="438" t="e" cm="1">
        <f t="array" aca="1" ref="Y15" ca="1">_xlfn.IFS(AND(X15="",W15&gt;0),"!!",X15&gt;W15,"!")</f>
        <v>#N/A</v>
      </c>
      <c r="Z15" s="185" t="str">
        <f t="shared" si="19"/>
        <v/>
      </c>
      <c r="AA15" s="176">
        <f t="shared" ca="1" si="3"/>
        <v>0</v>
      </c>
      <c r="AB15" s="176">
        <f t="shared" si="4"/>
        <v>0</v>
      </c>
      <c r="AC15" s="177" t="str">
        <f t="shared" ca="1" si="20"/>
        <v/>
      </c>
      <c r="AD15" s="176">
        <f t="shared" ca="1" si="21"/>
        <v>0</v>
      </c>
      <c r="AE15" s="177" t="str">
        <f t="shared" ca="1" si="22"/>
        <v/>
      </c>
      <c r="AF15" s="665" t="str">
        <f t="shared" si="23"/>
        <v/>
      </c>
      <c r="AH15" s="29" t="str">
        <f>IF(B15&gt;0,VLOOKUP(B15,Deelnemersoverzicht!$C$16:$D$66,2,FALSE),"")</f>
        <v/>
      </c>
      <c r="AI15" s="55" t="str">
        <f>IFERROR(IF(AH15&lt;&gt;"",VLOOKUP(AH15,Lijsten!$A$18:$B$27,2,0),""),"")</f>
        <v/>
      </c>
      <c r="AJ15" s="262">
        <f t="shared" si="5"/>
        <v>0</v>
      </c>
      <c r="AK15" s="263">
        <f t="shared" si="6"/>
        <v>0</v>
      </c>
      <c r="AL15" s="430">
        <f t="shared" si="24"/>
        <v>0</v>
      </c>
      <c r="AM15" s="87">
        <f t="shared" si="25"/>
        <v>0</v>
      </c>
      <c r="AO15" s="54">
        <f t="shared" si="7"/>
        <v>0</v>
      </c>
      <c r="AP15" s="55">
        <f t="shared" si="8"/>
        <v>0</v>
      </c>
      <c r="AQ15" s="63">
        <f t="shared" si="9"/>
        <v>0</v>
      </c>
      <c r="AR15" s="291">
        <v>9</v>
      </c>
      <c r="AS15" s="295">
        <f t="shared" ca="1" si="10"/>
        <v>0</v>
      </c>
      <c r="AT15" s="296">
        <f t="shared" ca="1" si="11"/>
        <v>0</v>
      </c>
      <c r="AU15" s="296">
        <f t="shared" ca="1" si="12"/>
        <v>0</v>
      </c>
      <c r="AV15" s="296">
        <f t="shared" ca="1" si="13"/>
        <v>0</v>
      </c>
      <c r="AW15" s="297">
        <f t="shared" ca="1" si="14"/>
        <v>0</v>
      </c>
    </row>
    <row r="16" spans="1:51" x14ac:dyDescent="0.15">
      <c r="A16" s="31" t="s">
        <v>27</v>
      </c>
      <c r="B16" s="179">
        <f>Deelnemersoverzicht!C25</f>
        <v>0</v>
      </c>
      <c r="C16" s="182">
        <f ca="1">'Per deelnemer'!$B$165</f>
        <v>0</v>
      </c>
      <c r="D16" s="480">
        <f>IFERROR(IF(Deelnemersoverzicht!$I$7="Nee",_xlfn.XLOOKUP(Deelnemersoverzicht!$D25,Lijsten!$A$34:$A$40,Lijsten!$B$34:$B$40)-Lijsten!$B$41,_xlfn.XLOOKUP(Deelnemersoverzicht!$D25,Lijsten!$A$34:$A$40,Lijsten!$B$34:$B$40)),0)</f>
        <v>0</v>
      </c>
      <c r="E16" s="190">
        <f t="shared" ca="1" si="15"/>
        <v>0</v>
      </c>
      <c r="F16" s="579"/>
      <c r="G16" s="438" t="e" cm="1">
        <f t="array" aca="1" ref="G16" ca="1">_xlfn.IFS(AND(F16="",E16&gt;0),"!!",F16&gt;E16,"!")</f>
        <v>#N/A</v>
      </c>
      <c r="H16" s="186" t="str">
        <f t="shared" si="0"/>
        <v/>
      </c>
      <c r="I16" s="182">
        <f ca="1">'Per deelnemer'!$D$165</f>
        <v>0</v>
      </c>
      <c r="J16" s="480">
        <f>IFERROR(IF(Deelnemersoverzicht!$I$7="Nee",_xlfn.XLOOKUP(Deelnemersoverzicht!$D25,Lijsten!$A$34:$A$40,Lijsten!$B$34:$B$40)-Lijsten!$B$41,_xlfn.XLOOKUP(Deelnemersoverzicht!$D25,Lijsten!$A$34:$A$40,Lijsten!$B$34:$B$40)),0)</f>
        <v>0</v>
      </c>
      <c r="K16" s="190">
        <f t="shared" ca="1" si="16"/>
        <v>0</v>
      </c>
      <c r="L16" s="579"/>
      <c r="M16" s="438" t="e" cm="1">
        <f t="array" aca="1" ref="M16" ca="1">_xlfn.IFS(AND(L16="",K16&gt;0),"!!",L16&gt;K16,"!")</f>
        <v>#N/A</v>
      </c>
      <c r="N16" s="186" t="str">
        <f t="shared" si="1"/>
        <v/>
      </c>
      <c r="O16" s="182">
        <f ca="1">'Per deelnemer'!$F$165</f>
        <v>0</v>
      </c>
      <c r="P16" s="480">
        <f>IFERROR(IF(Deelnemersoverzicht!$I$7="Nee",_xlfn.XLOOKUP(Deelnemersoverzicht!$D25,Lijsten!$A$34:$A$40,Lijsten!$B$34:$B$40)-Lijsten!$B$41,_xlfn.XLOOKUP(Deelnemersoverzicht!$D25,Lijsten!$A$34:$A$40,Lijsten!$B$34:$B$40)),0)</f>
        <v>0</v>
      </c>
      <c r="Q16" s="190">
        <f t="shared" ca="1" si="17"/>
        <v>0</v>
      </c>
      <c r="R16" s="579"/>
      <c r="S16" s="438" t="e" cm="1">
        <f t="array" aca="1" ref="S16" ca="1">_xlfn.IFS(AND(R16="",Q16&gt;0),"!!",R16&gt;Q16,"!")</f>
        <v>#N/A</v>
      </c>
      <c r="T16" s="186" t="str">
        <f t="shared" si="2"/>
        <v/>
      </c>
      <c r="U16" s="182">
        <f ca="1">'Per deelnemer'!$H$165</f>
        <v>0</v>
      </c>
      <c r="V16" s="480">
        <f>IFERROR(IF(Deelnemersoverzicht!$I$7="Nee",_xlfn.XLOOKUP(Deelnemersoverzicht!$D25,Lijsten!$A$34:$A$40,Lijsten!$B$34:$B$40)-Lijsten!$B$41,_xlfn.XLOOKUP(Deelnemersoverzicht!$D25,Lijsten!$A$34:$A$40,Lijsten!$B$34:$B$40)),0)</f>
        <v>0</v>
      </c>
      <c r="W16" s="190">
        <f t="shared" ca="1" si="18"/>
        <v>0</v>
      </c>
      <c r="X16" s="579"/>
      <c r="Y16" s="438" t="e" cm="1">
        <f t="array" aca="1" ref="Y16" ca="1">_xlfn.IFS(AND(X16="",W16&gt;0),"!!",X16&gt;W16,"!")</f>
        <v>#N/A</v>
      </c>
      <c r="Z16" s="186" t="str">
        <f t="shared" si="19"/>
        <v/>
      </c>
      <c r="AA16" s="176">
        <f t="shared" ca="1" si="3"/>
        <v>0</v>
      </c>
      <c r="AB16" s="176">
        <f t="shared" si="4"/>
        <v>0</v>
      </c>
      <c r="AC16" s="177" t="str">
        <f t="shared" ca="1" si="20"/>
        <v/>
      </c>
      <c r="AD16" s="176">
        <f t="shared" ca="1" si="21"/>
        <v>0</v>
      </c>
      <c r="AE16" s="177" t="str">
        <f t="shared" ca="1" si="22"/>
        <v/>
      </c>
      <c r="AF16" s="665" t="str">
        <f t="shared" si="23"/>
        <v/>
      </c>
      <c r="AH16" s="29" t="str">
        <f>IF(B16&gt;0,VLOOKUP(B16,Deelnemersoverzicht!$C$16:$D$66,2,FALSE),"")</f>
        <v/>
      </c>
      <c r="AI16" s="55" t="str">
        <f>IFERROR(IF(AH16&lt;&gt;"",VLOOKUP(AH16,Lijsten!$A$18:$B$27,2,0),""),"")</f>
        <v/>
      </c>
      <c r="AJ16" s="262">
        <f t="shared" si="5"/>
        <v>0</v>
      </c>
      <c r="AK16" s="263">
        <f t="shared" si="6"/>
        <v>0</v>
      </c>
      <c r="AL16" s="430">
        <f t="shared" si="24"/>
        <v>0</v>
      </c>
      <c r="AM16" s="87">
        <f t="shared" si="25"/>
        <v>0</v>
      </c>
      <c r="AO16" s="54">
        <f t="shared" si="7"/>
        <v>0</v>
      </c>
      <c r="AP16" s="55">
        <f t="shared" si="8"/>
        <v>0</v>
      </c>
      <c r="AQ16" s="63">
        <f t="shared" si="9"/>
        <v>0</v>
      </c>
      <c r="AR16" s="291">
        <v>10</v>
      </c>
      <c r="AS16" s="295">
        <f t="shared" ca="1" si="10"/>
        <v>0</v>
      </c>
      <c r="AT16" s="296">
        <f t="shared" ca="1" si="11"/>
        <v>0</v>
      </c>
      <c r="AU16" s="296">
        <f t="shared" ca="1" si="12"/>
        <v>0</v>
      </c>
      <c r="AV16" s="296">
        <f t="shared" ca="1" si="13"/>
        <v>0</v>
      </c>
      <c r="AW16" s="297">
        <f t="shared" ca="1" si="14"/>
        <v>0</v>
      </c>
    </row>
    <row r="17" spans="1:49" x14ac:dyDescent="0.15">
      <c r="A17" s="31" t="s">
        <v>28</v>
      </c>
      <c r="B17" s="179">
        <f>Deelnemersoverzicht!C26</f>
        <v>0</v>
      </c>
      <c r="C17" s="182">
        <f ca="1">'Per deelnemer'!$B$180</f>
        <v>0</v>
      </c>
      <c r="D17" s="480">
        <f>IFERROR(IF(Deelnemersoverzicht!$I$7="Nee",_xlfn.XLOOKUP(Deelnemersoverzicht!$D26,Lijsten!$A$34:$A$40,Lijsten!$B$34:$B$40)-Lijsten!$B$41,_xlfn.XLOOKUP(Deelnemersoverzicht!$D26,Lijsten!$A$34:$A$40,Lijsten!$B$34:$B$40)),0)</f>
        <v>0</v>
      </c>
      <c r="E17" s="190">
        <f t="shared" ca="1" si="15"/>
        <v>0</v>
      </c>
      <c r="F17" s="579"/>
      <c r="G17" s="438" t="e" cm="1">
        <f t="array" aca="1" ref="G17" ca="1">_xlfn.IFS(AND(F17="",E17&gt;0),"!!",F17&gt;E17,"!")</f>
        <v>#N/A</v>
      </c>
      <c r="H17" s="185" t="str">
        <f t="shared" si="0"/>
        <v/>
      </c>
      <c r="I17" s="182">
        <f ca="1">'Per deelnemer'!$D$180</f>
        <v>0</v>
      </c>
      <c r="J17" s="480">
        <f>IFERROR(IF(Deelnemersoverzicht!$I$7="Nee",_xlfn.XLOOKUP(Deelnemersoverzicht!$D26,Lijsten!$A$34:$A$40,Lijsten!$B$34:$B$40)-Lijsten!$B$41,_xlfn.XLOOKUP(Deelnemersoverzicht!$D26,Lijsten!$A$34:$A$40,Lijsten!$B$34:$B$40)),0)</f>
        <v>0</v>
      </c>
      <c r="K17" s="190">
        <f t="shared" ca="1" si="16"/>
        <v>0</v>
      </c>
      <c r="L17" s="579"/>
      <c r="M17" s="438" t="e" cm="1">
        <f t="array" aca="1" ref="M17" ca="1">_xlfn.IFS(AND(L17="",K17&gt;0),"!!",L17&gt;K17,"!")</f>
        <v>#N/A</v>
      </c>
      <c r="N17" s="185" t="str">
        <f t="shared" si="1"/>
        <v/>
      </c>
      <c r="O17" s="182">
        <f ca="1">'Per deelnemer'!$F$180</f>
        <v>0</v>
      </c>
      <c r="P17" s="480">
        <f>IFERROR(IF(Deelnemersoverzicht!$I$7="Nee",_xlfn.XLOOKUP(Deelnemersoverzicht!$D26,Lijsten!$A$34:$A$40,Lijsten!$B$34:$B$40)-Lijsten!$B$41,_xlfn.XLOOKUP(Deelnemersoverzicht!$D26,Lijsten!$A$34:$A$40,Lijsten!$B$34:$B$40)),0)</f>
        <v>0</v>
      </c>
      <c r="Q17" s="190">
        <f t="shared" ca="1" si="17"/>
        <v>0</v>
      </c>
      <c r="R17" s="579"/>
      <c r="S17" s="438" t="e" cm="1">
        <f t="array" aca="1" ref="S17" ca="1">_xlfn.IFS(AND(R17="",Q17&gt;0),"!!",R17&gt;Q17,"!")</f>
        <v>#N/A</v>
      </c>
      <c r="T17" s="185" t="str">
        <f t="shared" si="2"/>
        <v/>
      </c>
      <c r="U17" s="182">
        <f ca="1">'Per deelnemer'!$H$180</f>
        <v>0</v>
      </c>
      <c r="V17" s="480">
        <f>IFERROR(IF(Deelnemersoverzicht!$I$7="Nee",_xlfn.XLOOKUP(Deelnemersoverzicht!$D26,Lijsten!$A$34:$A$40,Lijsten!$B$34:$B$40)-Lijsten!$B$41,_xlfn.XLOOKUP(Deelnemersoverzicht!$D26,Lijsten!$A$34:$A$40,Lijsten!$B$34:$B$40)),0)</f>
        <v>0</v>
      </c>
      <c r="W17" s="190">
        <f t="shared" ca="1" si="18"/>
        <v>0</v>
      </c>
      <c r="X17" s="579"/>
      <c r="Y17" s="438" t="e" cm="1">
        <f t="array" aca="1" ref="Y17" ca="1">_xlfn.IFS(AND(X17="",W17&gt;0),"!!",X17&gt;W17,"!")</f>
        <v>#N/A</v>
      </c>
      <c r="Z17" s="185" t="str">
        <f t="shared" si="19"/>
        <v/>
      </c>
      <c r="AA17" s="176">
        <f t="shared" ca="1" si="3"/>
        <v>0</v>
      </c>
      <c r="AB17" s="176">
        <f t="shared" si="4"/>
        <v>0</v>
      </c>
      <c r="AC17" s="177" t="str">
        <f t="shared" ca="1" si="20"/>
        <v/>
      </c>
      <c r="AD17" s="176">
        <f t="shared" ca="1" si="21"/>
        <v>0</v>
      </c>
      <c r="AE17" s="177" t="str">
        <f t="shared" ca="1" si="22"/>
        <v/>
      </c>
      <c r="AF17" s="665" t="str">
        <f t="shared" si="23"/>
        <v/>
      </c>
      <c r="AH17" s="29" t="str">
        <f>IF(B17&gt;0,VLOOKUP(B17,Deelnemersoverzicht!$C$16:$D$66,2,FALSE),"")</f>
        <v/>
      </c>
      <c r="AI17" s="55" t="str">
        <f>IFERROR(IF(AH17&lt;&gt;"",VLOOKUP(AH17,Lijsten!$A$18:$B$27,2,0),""),"")</f>
        <v/>
      </c>
      <c r="AJ17" s="262">
        <f t="shared" si="5"/>
        <v>0</v>
      </c>
      <c r="AK17" s="263">
        <f t="shared" si="6"/>
        <v>0</v>
      </c>
      <c r="AL17" s="430">
        <f t="shared" si="24"/>
        <v>0</v>
      </c>
      <c r="AM17" s="87">
        <f t="shared" si="25"/>
        <v>0</v>
      </c>
      <c r="AO17" s="54">
        <f t="shared" si="7"/>
        <v>0</v>
      </c>
      <c r="AP17" s="55">
        <f t="shared" si="8"/>
        <v>0</v>
      </c>
      <c r="AQ17" s="63">
        <f t="shared" si="9"/>
        <v>0</v>
      </c>
      <c r="AR17" s="291">
        <v>11</v>
      </c>
      <c r="AS17" s="295">
        <f t="shared" ca="1" si="10"/>
        <v>0</v>
      </c>
      <c r="AT17" s="296">
        <f t="shared" ca="1" si="11"/>
        <v>0</v>
      </c>
      <c r="AU17" s="296">
        <f t="shared" ca="1" si="12"/>
        <v>0</v>
      </c>
      <c r="AV17" s="296">
        <f t="shared" ca="1" si="13"/>
        <v>0</v>
      </c>
      <c r="AW17" s="297">
        <f t="shared" ca="1" si="14"/>
        <v>0</v>
      </c>
    </row>
    <row r="18" spans="1:49" x14ac:dyDescent="0.15">
      <c r="A18" s="31" t="s">
        <v>29</v>
      </c>
      <c r="B18" s="179">
        <f>Deelnemersoverzicht!C27</f>
        <v>0</v>
      </c>
      <c r="C18" s="182">
        <f ca="1">'Per deelnemer'!$B$195</f>
        <v>0</v>
      </c>
      <c r="D18" s="480">
        <f>IFERROR(IF(Deelnemersoverzicht!$I$7="Nee",_xlfn.XLOOKUP(Deelnemersoverzicht!$D27,Lijsten!$A$34:$A$40,Lijsten!$B$34:$B$40)-Lijsten!$B$41,_xlfn.XLOOKUP(Deelnemersoverzicht!$D27,Lijsten!$A$34:$A$40,Lijsten!$B$34:$B$40)),0)</f>
        <v>0</v>
      </c>
      <c r="E18" s="190">
        <f t="shared" ca="1" si="15"/>
        <v>0</v>
      </c>
      <c r="F18" s="579"/>
      <c r="G18" s="438" t="e" cm="1">
        <f t="array" aca="1" ref="G18" ca="1">_xlfn.IFS(AND(F18="",E18&gt;0),"!!",F18&gt;E18,"!")</f>
        <v>#N/A</v>
      </c>
      <c r="H18" s="185" t="str">
        <f t="shared" si="0"/>
        <v/>
      </c>
      <c r="I18" s="182">
        <f ca="1">'Per deelnemer'!$D$195</f>
        <v>0</v>
      </c>
      <c r="J18" s="480">
        <f>IFERROR(IF(Deelnemersoverzicht!$I$7="Nee",_xlfn.XLOOKUP(Deelnemersoverzicht!$D27,Lijsten!$A$34:$A$40,Lijsten!$B$34:$B$40)-Lijsten!$B$41,_xlfn.XLOOKUP(Deelnemersoverzicht!$D27,Lijsten!$A$34:$A$40,Lijsten!$B$34:$B$40)),0)</f>
        <v>0</v>
      </c>
      <c r="K18" s="190">
        <f t="shared" ca="1" si="16"/>
        <v>0</v>
      </c>
      <c r="L18" s="579"/>
      <c r="M18" s="438" t="e" cm="1">
        <f t="array" aca="1" ref="M18" ca="1">_xlfn.IFS(AND(L18="",K18&gt;0),"!!",L18&gt;K18,"!")</f>
        <v>#N/A</v>
      </c>
      <c r="N18" s="185" t="str">
        <f t="shared" si="1"/>
        <v/>
      </c>
      <c r="O18" s="182">
        <f ca="1">'Per deelnemer'!$F$195</f>
        <v>0</v>
      </c>
      <c r="P18" s="480">
        <f>IFERROR(IF(Deelnemersoverzicht!$I$7="Nee",_xlfn.XLOOKUP(Deelnemersoverzicht!$D27,Lijsten!$A$34:$A$40,Lijsten!$B$34:$B$40)-Lijsten!$B$41,_xlfn.XLOOKUP(Deelnemersoverzicht!$D27,Lijsten!$A$34:$A$40,Lijsten!$B$34:$B$40)),0)</f>
        <v>0</v>
      </c>
      <c r="Q18" s="190">
        <f t="shared" ca="1" si="17"/>
        <v>0</v>
      </c>
      <c r="R18" s="579"/>
      <c r="S18" s="438" t="e" cm="1">
        <f t="array" aca="1" ref="S18" ca="1">_xlfn.IFS(AND(R18="",Q18&gt;0),"!!",R18&gt;Q18,"!")</f>
        <v>#N/A</v>
      </c>
      <c r="T18" s="185" t="str">
        <f t="shared" si="2"/>
        <v/>
      </c>
      <c r="U18" s="182">
        <f ca="1">'Per deelnemer'!$H$195</f>
        <v>0</v>
      </c>
      <c r="V18" s="480">
        <f>IFERROR(IF(Deelnemersoverzicht!$I$7="Nee",_xlfn.XLOOKUP(Deelnemersoverzicht!$D27,Lijsten!$A$34:$A$40,Lijsten!$B$34:$B$40)-Lijsten!$B$41,_xlfn.XLOOKUP(Deelnemersoverzicht!$D27,Lijsten!$A$34:$A$40,Lijsten!$B$34:$B$40)),0)</f>
        <v>0</v>
      </c>
      <c r="W18" s="190">
        <f t="shared" ca="1" si="18"/>
        <v>0</v>
      </c>
      <c r="X18" s="579"/>
      <c r="Y18" s="438" t="e" cm="1">
        <f t="array" aca="1" ref="Y18" ca="1">_xlfn.IFS(AND(X18="",W18&gt;0),"!!",X18&gt;W18,"!")</f>
        <v>#N/A</v>
      </c>
      <c r="Z18" s="185" t="str">
        <f t="shared" si="19"/>
        <v/>
      </c>
      <c r="AA18" s="176">
        <f t="shared" ca="1" si="3"/>
        <v>0</v>
      </c>
      <c r="AB18" s="176">
        <f t="shared" si="4"/>
        <v>0</v>
      </c>
      <c r="AC18" s="177" t="str">
        <f t="shared" ca="1" si="20"/>
        <v/>
      </c>
      <c r="AD18" s="176">
        <f t="shared" ca="1" si="21"/>
        <v>0</v>
      </c>
      <c r="AE18" s="177" t="str">
        <f t="shared" ca="1" si="22"/>
        <v/>
      </c>
      <c r="AF18" s="665" t="str">
        <f t="shared" si="23"/>
        <v/>
      </c>
      <c r="AH18" s="29" t="str">
        <f>IF(B18&gt;0,VLOOKUP(B18,Deelnemersoverzicht!$C$16:$D$66,2,FALSE),"")</f>
        <v/>
      </c>
      <c r="AI18" s="55" t="str">
        <f>IFERROR(IF(AH18&lt;&gt;"",VLOOKUP(AH18,Lijsten!$A$18:$B$27,2,0),""),"")</f>
        <v/>
      </c>
      <c r="AJ18" s="262">
        <f t="shared" si="5"/>
        <v>0</v>
      </c>
      <c r="AK18" s="263">
        <f t="shared" si="6"/>
        <v>0</v>
      </c>
      <c r="AL18" s="430">
        <f t="shared" si="24"/>
        <v>0</v>
      </c>
      <c r="AM18" s="87">
        <f t="shared" si="25"/>
        <v>0</v>
      </c>
      <c r="AO18" s="54">
        <f t="shared" si="7"/>
        <v>0</v>
      </c>
      <c r="AP18" s="55">
        <f t="shared" si="8"/>
        <v>0</v>
      </c>
      <c r="AQ18" s="63">
        <f t="shared" si="9"/>
        <v>0</v>
      </c>
      <c r="AR18" s="291">
        <v>12</v>
      </c>
      <c r="AS18" s="295">
        <f t="shared" ca="1" si="10"/>
        <v>0</v>
      </c>
      <c r="AT18" s="296">
        <f t="shared" ca="1" si="11"/>
        <v>0</v>
      </c>
      <c r="AU18" s="296">
        <f t="shared" ca="1" si="12"/>
        <v>0</v>
      </c>
      <c r="AV18" s="296">
        <f t="shared" ca="1" si="13"/>
        <v>0</v>
      </c>
      <c r="AW18" s="297">
        <f t="shared" ca="1" si="14"/>
        <v>0</v>
      </c>
    </row>
    <row r="19" spans="1:49" x14ac:dyDescent="0.15">
      <c r="A19" s="31" t="s">
        <v>30</v>
      </c>
      <c r="B19" s="179">
        <f>Deelnemersoverzicht!C28</f>
        <v>0</v>
      </c>
      <c r="C19" s="182">
        <f ca="1">'Per deelnemer'!$B$210</f>
        <v>0</v>
      </c>
      <c r="D19" s="480">
        <f>IFERROR(IF(Deelnemersoverzicht!$I$7="Nee",_xlfn.XLOOKUP(Deelnemersoverzicht!$D28,Lijsten!$A$34:$A$40,Lijsten!$B$34:$B$40)-Lijsten!$B$41,_xlfn.XLOOKUP(Deelnemersoverzicht!$D28,Lijsten!$A$34:$A$40,Lijsten!$B$34:$B$40)),0)</f>
        <v>0</v>
      </c>
      <c r="E19" s="190">
        <f t="shared" ca="1" si="15"/>
        <v>0</v>
      </c>
      <c r="F19" s="579"/>
      <c r="G19" s="438" t="e" cm="1">
        <f t="array" aca="1" ref="G19" ca="1">_xlfn.IFS(AND(F19="",E19&gt;0),"!!",F19&gt;E19,"!")</f>
        <v>#N/A</v>
      </c>
      <c r="H19" s="185" t="str">
        <f t="shared" si="0"/>
        <v/>
      </c>
      <c r="I19" s="182">
        <f ca="1">'Per deelnemer'!$D$210</f>
        <v>0</v>
      </c>
      <c r="J19" s="480">
        <f>IFERROR(IF(Deelnemersoverzicht!$I$7="Nee",_xlfn.XLOOKUP(Deelnemersoverzicht!$D28,Lijsten!$A$34:$A$40,Lijsten!$B$34:$B$40)-Lijsten!$B$41,_xlfn.XLOOKUP(Deelnemersoverzicht!$D28,Lijsten!$A$34:$A$40,Lijsten!$B$34:$B$40)),0)</f>
        <v>0</v>
      </c>
      <c r="K19" s="190">
        <f t="shared" ca="1" si="16"/>
        <v>0</v>
      </c>
      <c r="L19" s="579"/>
      <c r="M19" s="438" t="e" cm="1">
        <f t="array" aca="1" ref="M19" ca="1">_xlfn.IFS(AND(L19="",K19&gt;0),"!!",L19&gt;K19,"!")</f>
        <v>#N/A</v>
      </c>
      <c r="N19" s="185" t="str">
        <f t="shared" si="1"/>
        <v/>
      </c>
      <c r="O19" s="182">
        <f ca="1">'Per deelnemer'!$F$210</f>
        <v>0</v>
      </c>
      <c r="P19" s="480">
        <f>IFERROR(IF(Deelnemersoverzicht!$I$7="Nee",_xlfn.XLOOKUP(Deelnemersoverzicht!$D28,Lijsten!$A$34:$A$40,Lijsten!$B$34:$B$40)-Lijsten!$B$41,_xlfn.XLOOKUP(Deelnemersoverzicht!$D28,Lijsten!$A$34:$A$40,Lijsten!$B$34:$B$40)),0)</f>
        <v>0</v>
      </c>
      <c r="Q19" s="190">
        <f t="shared" ca="1" si="17"/>
        <v>0</v>
      </c>
      <c r="R19" s="579"/>
      <c r="S19" s="438" t="e" cm="1">
        <f t="array" aca="1" ref="S19" ca="1">_xlfn.IFS(AND(R19="",Q19&gt;0),"!!",R19&gt;Q19,"!")</f>
        <v>#N/A</v>
      </c>
      <c r="T19" s="185" t="str">
        <f t="shared" si="2"/>
        <v/>
      </c>
      <c r="U19" s="182">
        <f ca="1">'Per deelnemer'!$H$210</f>
        <v>0</v>
      </c>
      <c r="V19" s="480">
        <f>IFERROR(IF(Deelnemersoverzicht!$I$7="Nee",_xlfn.XLOOKUP(Deelnemersoverzicht!$D28,Lijsten!$A$34:$A$40,Lijsten!$B$34:$B$40)-Lijsten!$B$41,_xlfn.XLOOKUP(Deelnemersoverzicht!$D28,Lijsten!$A$34:$A$40,Lijsten!$B$34:$B$40)),0)</f>
        <v>0</v>
      </c>
      <c r="W19" s="190">
        <f t="shared" ca="1" si="18"/>
        <v>0</v>
      </c>
      <c r="X19" s="579"/>
      <c r="Y19" s="438" t="e" cm="1">
        <f t="array" aca="1" ref="Y19" ca="1">_xlfn.IFS(AND(X19="",W19&gt;0),"!!",X19&gt;W19,"!")</f>
        <v>#N/A</v>
      </c>
      <c r="Z19" s="185" t="str">
        <f t="shared" si="19"/>
        <v/>
      </c>
      <c r="AA19" s="176">
        <f t="shared" ca="1" si="3"/>
        <v>0</v>
      </c>
      <c r="AB19" s="176">
        <f t="shared" si="4"/>
        <v>0</v>
      </c>
      <c r="AC19" s="177" t="str">
        <f t="shared" ca="1" si="20"/>
        <v/>
      </c>
      <c r="AD19" s="176">
        <f t="shared" ca="1" si="21"/>
        <v>0</v>
      </c>
      <c r="AE19" s="177" t="str">
        <f t="shared" ca="1" si="22"/>
        <v/>
      </c>
      <c r="AF19" s="665" t="str">
        <f t="shared" si="23"/>
        <v/>
      </c>
      <c r="AH19" s="29" t="str">
        <f>IF(B19&gt;0,VLOOKUP(B19,Deelnemersoverzicht!$C$16:$D$66,2,FALSE),"")</f>
        <v/>
      </c>
      <c r="AI19" s="55" t="str">
        <f>IFERROR(IF(AH19&lt;&gt;"",VLOOKUP(AH19,Lijsten!$A$18:$B$27,2,0),""),"")</f>
        <v/>
      </c>
      <c r="AJ19" s="262">
        <f t="shared" si="5"/>
        <v>0</v>
      </c>
      <c r="AK19" s="263">
        <f t="shared" si="6"/>
        <v>0</v>
      </c>
      <c r="AL19" s="430">
        <f t="shared" si="24"/>
        <v>0</v>
      </c>
      <c r="AM19" s="87">
        <f t="shared" si="25"/>
        <v>0</v>
      </c>
      <c r="AO19" s="54">
        <f t="shared" si="7"/>
        <v>0</v>
      </c>
      <c r="AP19" s="55">
        <f t="shared" si="8"/>
        <v>0</v>
      </c>
      <c r="AQ19" s="63">
        <f t="shared" si="9"/>
        <v>0</v>
      </c>
      <c r="AR19" s="291">
        <v>13</v>
      </c>
      <c r="AS19" s="295">
        <f t="shared" ca="1" si="10"/>
        <v>0</v>
      </c>
      <c r="AT19" s="296">
        <f t="shared" ca="1" si="11"/>
        <v>0</v>
      </c>
      <c r="AU19" s="296">
        <f t="shared" ca="1" si="12"/>
        <v>0</v>
      </c>
      <c r="AV19" s="296">
        <f t="shared" ca="1" si="13"/>
        <v>0</v>
      </c>
      <c r="AW19" s="297">
        <f t="shared" ca="1" si="14"/>
        <v>0</v>
      </c>
    </row>
    <row r="20" spans="1:49" x14ac:dyDescent="0.15">
      <c r="A20" s="31" t="s">
        <v>31</v>
      </c>
      <c r="B20" s="179">
        <f>Deelnemersoverzicht!C29</f>
        <v>0</v>
      </c>
      <c r="C20" s="182">
        <f ca="1">'Per deelnemer'!$B$225</f>
        <v>0</v>
      </c>
      <c r="D20" s="480">
        <f>IFERROR(IF(Deelnemersoverzicht!$I$7="Nee",_xlfn.XLOOKUP(Deelnemersoverzicht!$D29,Lijsten!$A$34:$A$40,Lijsten!$B$34:$B$40)-Lijsten!$B$41,_xlfn.XLOOKUP(Deelnemersoverzicht!$D29,Lijsten!$A$34:$A$40,Lijsten!$B$34:$B$40)),0)</f>
        <v>0</v>
      </c>
      <c r="E20" s="190">
        <f t="shared" ca="1" si="15"/>
        <v>0</v>
      </c>
      <c r="F20" s="579"/>
      <c r="G20" s="438" t="e" cm="1">
        <f t="array" aca="1" ref="G20" ca="1">_xlfn.IFS(AND(F20="",E20&gt;0),"!!",F20&gt;E20,"!")</f>
        <v>#N/A</v>
      </c>
      <c r="H20" s="185" t="str">
        <f t="shared" si="0"/>
        <v/>
      </c>
      <c r="I20" s="182">
        <f ca="1">'Per deelnemer'!$D$225</f>
        <v>0</v>
      </c>
      <c r="J20" s="480">
        <f>IFERROR(IF(Deelnemersoverzicht!$I$7="Nee",_xlfn.XLOOKUP(Deelnemersoverzicht!$D29,Lijsten!$A$34:$A$40,Lijsten!$B$34:$B$40)-Lijsten!$B$41,_xlfn.XLOOKUP(Deelnemersoverzicht!$D29,Lijsten!$A$34:$A$40,Lijsten!$B$34:$B$40)),0)</f>
        <v>0</v>
      </c>
      <c r="K20" s="190">
        <f t="shared" ca="1" si="16"/>
        <v>0</v>
      </c>
      <c r="L20" s="579"/>
      <c r="M20" s="438" t="e" cm="1">
        <f t="array" aca="1" ref="M20" ca="1">_xlfn.IFS(AND(L20="",K20&gt;0),"!!",L20&gt;K20,"!")</f>
        <v>#N/A</v>
      </c>
      <c r="N20" s="185" t="str">
        <f t="shared" si="1"/>
        <v/>
      </c>
      <c r="O20" s="182">
        <f ca="1">'Per deelnemer'!$F$225</f>
        <v>0</v>
      </c>
      <c r="P20" s="480">
        <f>IFERROR(IF(Deelnemersoverzicht!$I$7="Nee",_xlfn.XLOOKUP(Deelnemersoverzicht!$D29,Lijsten!$A$34:$A$40,Lijsten!$B$34:$B$40)-Lijsten!$B$41,_xlfn.XLOOKUP(Deelnemersoverzicht!$D29,Lijsten!$A$34:$A$40,Lijsten!$B$34:$B$40)),0)</f>
        <v>0</v>
      </c>
      <c r="Q20" s="190">
        <f t="shared" ca="1" si="17"/>
        <v>0</v>
      </c>
      <c r="R20" s="579"/>
      <c r="S20" s="438" t="e" cm="1">
        <f t="array" aca="1" ref="S20" ca="1">_xlfn.IFS(AND(R20="",Q20&gt;0),"!!",R20&gt;Q20,"!")</f>
        <v>#N/A</v>
      </c>
      <c r="T20" s="185" t="str">
        <f t="shared" si="2"/>
        <v/>
      </c>
      <c r="U20" s="182">
        <f ca="1">'Per deelnemer'!$H$225</f>
        <v>0</v>
      </c>
      <c r="V20" s="480">
        <f>IFERROR(IF(Deelnemersoverzicht!$I$7="Nee",_xlfn.XLOOKUP(Deelnemersoverzicht!$D29,Lijsten!$A$34:$A$40,Lijsten!$B$34:$B$40)-Lijsten!$B$41,_xlfn.XLOOKUP(Deelnemersoverzicht!$D29,Lijsten!$A$34:$A$40,Lijsten!$B$34:$B$40)),0)</f>
        <v>0</v>
      </c>
      <c r="W20" s="190">
        <f t="shared" ca="1" si="18"/>
        <v>0</v>
      </c>
      <c r="X20" s="579"/>
      <c r="Y20" s="438" t="e" cm="1">
        <f t="array" aca="1" ref="Y20" ca="1">_xlfn.IFS(AND(X20="",W20&gt;0),"!!",X20&gt;W20,"!")</f>
        <v>#N/A</v>
      </c>
      <c r="Z20" s="185" t="str">
        <f t="shared" si="19"/>
        <v/>
      </c>
      <c r="AA20" s="176">
        <f t="shared" ca="1" si="3"/>
        <v>0</v>
      </c>
      <c r="AB20" s="176">
        <f t="shared" si="4"/>
        <v>0</v>
      </c>
      <c r="AC20" s="177" t="str">
        <f t="shared" ca="1" si="20"/>
        <v/>
      </c>
      <c r="AD20" s="176">
        <f t="shared" ca="1" si="21"/>
        <v>0</v>
      </c>
      <c r="AE20" s="177" t="str">
        <f t="shared" ca="1" si="22"/>
        <v/>
      </c>
      <c r="AF20" s="665" t="str">
        <f t="shared" si="23"/>
        <v/>
      </c>
      <c r="AH20" s="29" t="str">
        <f>IF(B20&gt;0,VLOOKUP(B20,Deelnemersoverzicht!$C$16:$D$66,2,FALSE),"")</f>
        <v/>
      </c>
      <c r="AI20" s="55" t="str">
        <f>IFERROR(IF(AH20&lt;&gt;"",VLOOKUP(AH20,Lijsten!$A$18:$B$27,2,0),""),"")</f>
        <v/>
      </c>
      <c r="AJ20" s="262">
        <f t="shared" si="5"/>
        <v>0</v>
      </c>
      <c r="AK20" s="263">
        <f t="shared" si="6"/>
        <v>0</v>
      </c>
      <c r="AL20" s="430">
        <f t="shared" si="24"/>
        <v>0</v>
      </c>
      <c r="AM20" s="87">
        <f t="shared" si="25"/>
        <v>0</v>
      </c>
      <c r="AO20" s="54">
        <f t="shared" si="7"/>
        <v>0</v>
      </c>
      <c r="AP20" s="55">
        <f t="shared" si="8"/>
        <v>0</v>
      </c>
      <c r="AQ20" s="63">
        <f t="shared" si="9"/>
        <v>0</v>
      </c>
      <c r="AR20" s="291">
        <v>14</v>
      </c>
      <c r="AS20" s="295">
        <f t="shared" ca="1" si="10"/>
        <v>0</v>
      </c>
      <c r="AT20" s="296">
        <f t="shared" ca="1" si="11"/>
        <v>0</v>
      </c>
      <c r="AU20" s="296">
        <f t="shared" ca="1" si="12"/>
        <v>0</v>
      </c>
      <c r="AV20" s="296">
        <f t="shared" ca="1" si="13"/>
        <v>0</v>
      </c>
      <c r="AW20" s="297">
        <f t="shared" ca="1" si="14"/>
        <v>0</v>
      </c>
    </row>
    <row r="21" spans="1:49" x14ac:dyDescent="0.15">
      <c r="A21" s="31" t="s">
        <v>32</v>
      </c>
      <c r="B21" s="179">
        <f>Deelnemersoverzicht!C30</f>
        <v>0</v>
      </c>
      <c r="C21" s="182">
        <f ca="1">'Per deelnemer'!$B$240</f>
        <v>0</v>
      </c>
      <c r="D21" s="480">
        <f>IFERROR(IF(Deelnemersoverzicht!$I$7="Nee",_xlfn.XLOOKUP(Deelnemersoverzicht!$D30,Lijsten!$A$34:$A$40,Lijsten!$B$34:$B$40)-Lijsten!$B$41,_xlfn.XLOOKUP(Deelnemersoverzicht!$D30,Lijsten!$A$34:$A$40,Lijsten!$B$34:$B$40)),0)</f>
        <v>0</v>
      </c>
      <c r="E21" s="190">
        <f t="shared" ca="1" si="15"/>
        <v>0</v>
      </c>
      <c r="F21" s="579"/>
      <c r="G21" s="438" t="e" cm="1">
        <f t="array" aca="1" ref="G21" ca="1">_xlfn.IFS(AND(F21="",E21&gt;0),"!!",F21&gt;E21,"!")</f>
        <v>#N/A</v>
      </c>
      <c r="H21" s="185" t="str">
        <f t="shared" si="0"/>
        <v/>
      </c>
      <c r="I21" s="182">
        <f ca="1">'Per deelnemer'!$D$240</f>
        <v>0</v>
      </c>
      <c r="J21" s="480">
        <f>IFERROR(IF(Deelnemersoverzicht!$I$7="Nee",_xlfn.XLOOKUP(Deelnemersoverzicht!$D30,Lijsten!$A$34:$A$40,Lijsten!$B$34:$B$40)-Lijsten!$B$41,_xlfn.XLOOKUP(Deelnemersoverzicht!$D30,Lijsten!$A$34:$A$40,Lijsten!$B$34:$B$40)),0)</f>
        <v>0</v>
      </c>
      <c r="K21" s="190">
        <f t="shared" ca="1" si="16"/>
        <v>0</v>
      </c>
      <c r="L21" s="579"/>
      <c r="M21" s="438" t="e" cm="1">
        <f t="array" aca="1" ref="M21" ca="1">_xlfn.IFS(AND(L21="",K21&gt;0),"!!",L21&gt;K21,"!")</f>
        <v>#N/A</v>
      </c>
      <c r="N21" s="185" t="str">
        <f t="shared" si="1"/>
        <v/>
      </c>
      <c r="O21" s="182">
        <f ca="1">'Per deelnemer'!$F$240</f>
        <v>0</v>
      </c>
      <c r="P21" s="480">
        <f>IFERROR(IF(Deelnemersoverzicht!$I$7="Nee",_xlfn.XLOOKUP(Deelnemersoverzicht!$D30,Lijsten!$A$34:$A$40,Lijsten!$B$34:$B$40)-Lijsten!$B$41,_xlfn.XLOOKUP(Deelnemersoverzicht!$D30,Lijsten!$A$34:$A$40,Lijsten!$B$34:$B$40)),0)</f>
        <v>0</v>
      </c>
      <c r="Q21" s="190">
        <f t="shared" ca="1" si="17"/>
        <v>0</v>
      </c>
      <c r="R21" s="579"/>
      <c r="S21" s="438" t="e" cm="1">
        <f t="array" aca="1" ref="S21" ca="1">_xlfn.IFS(AND(R21="",Q21&gt;0),"!!",R21&gt;Q21,"!")</f>
        <v>#N/A</v>
      </c>
      <c r="T21" s="185" t="str">
        <f t="shared" si="2"/>
        <v/>
      </c>
      <c r="U21" s="182">
        <f ca="1">'Per deelnemer'!$H$240</f>
        <v>0</v>
      </c>
      <c r="V21" s="480">
        <f>IFERROR(IF(Deelnemersoverzicht!$I$7="Nee",_xlfn.XLOOKUP(Deelnemersoverzicht!$D30,Lijsten!$A$34:$A$40,Lijsten!$B$34:$B$40)-Lijsten!$B$41,_xlfn.XLOOKUP(Deelnemersoverzicht!$D30,Lijsten!$A$34:$A$40,Lijsten!$B$34:$B$40)),0)</f>
        <v>0</v>
      </c>
      <c r="W21" s="190">
        <f t="shared" ca="1" si="18"/>
        <v>0</v>
      </c>
      <c r="X21" s="579"/>
      <c r="Y21" s="438" t="e" cm="1">
        <f t="array" aca="1" ref="Y21" ca="1">_xlfn.IFS(AND(X21="",W21&gt;0),"!!",X21&gt;W21,"!")</f>
        <v>#N/A</v>
      </c>
      <c r="Z21" s="185" t="str">
        <f t="shared" si="19"/>
        <v/>
      </c>
      <c r="AA21" s="176">
        <f t="shared" ca="1" si="3"/>
        <v>0</v>
      </c>
      <c r="AB21" s="176">
        <f t="shared" si="4"/>
        <v>0</v>
      </c>
      <c r="AC21" s="177" t="str">
        <f t="shared" ca="1" si="20"/>
        <v/>
      </c>
      <c r="AD21" s="176">
        <f t="shared" ca="1" si="21"/>
        <v>0</v>
      </c>
      <c r="AE21" s="177" t="str">
        <f t="shared" ca="1" si="22"/>
        <v/>
      </c>
      <c r="AF21" s="665" t="str">
        <f t="shared" si="23"/>
        <v/>
      </c>
      <c r="AH21" s="29" t="str">
        <f>IF(B21&gt;0,VLOOKUP(B21,Deelnemersoverzicht!$C$16:$D$66,2,FALSE),"")</f>
        <v/>
      </c>
      <c r="AI21" s="55" t="str">
        <f>IFERROR(IF(AH21&lt;&gt;"",VLOOKUP(AH21,Lijsten!$A$18:$B$27,2,0),""),"")</f>
        <v/>
      </c>
      <c r="AJ21" s="262">
        <f t="shared" si="5"/>
        <v>0</v>
      </c>
      <c r="AK21" s="263">
        <f t="shared" si="6"/>
        <v>0</v>
      </c>
      <c r="AL21" s="430">
        <f t="shared" si="24"/>
        <v>0</v>
      </c>
      <c r="AM21" s="87">
        <f t="shared" si="25"/>
        <v>0</v>
      </c>
      <c r="AO21" s="54">
        <f t="shared" si="7"/>
        <v>0</v>
      </c>
      <c r="AP21" s="55">
        <f t="shared" si="8"/>
        <v>0</v>
      </c>
      <c r="AQ21" s="63">
        <f t="shared" si="9"/>
        <v>0</v>
      </c>
      <c r="AR21" s="291">
        <v>15</v>
      </c>
      <c r="AS21" s="295">
        <f t="shared" ca="1" si="10"/>
        <v>0</v>
      </c>
      <c r="AT21" s="296">
        <f t="shared" ca="1" si="11"/>
        <v>0</v>
      </c>
      <c r="AU21" s="296">
        <f t="shared" ca="1" si="12"/>
        <v>0</v>
      </c>
      <c r="AV21" s="296">
        <f t="shared" ca="1" si="13"/>
        <v>0</v>
      </c>
      <c r="AW21" s="297">
        <f t="shared" ca="1" si="14"/>
        <v>0</v>
      </c>
    </row>
    <row r="22" spans="1:49" x14ac:dyDescent="0.15">
      <c r="A22" s="31" t="s">
        <v>33</v>
      </c>
      <c r="B22" s="179">
        <f>Deelnemersoverzicht!C31</f>
        <v>0</v>
      </c>
      <c r="C22" s="182">
        <f ca="1">'Per deelnemer'!$B$255</f>
        <v>0</v>
      </c>
      <c r="D22" s="480">
        <f>IFERROR(IF(Deelnemersoverzicht!$I$7="Nee",_xlfn.XLOOKUP(Deelnemersoverzicht!$D31,Lijsten!$A$34:$A$40,Lijsten!$B$34:$B$40)-Lijsten!$B$41,_xlfn.XLOOKUP(Deelnemersoverzicht!$D31,Lijsten!$A$34:$A$40,Lijsten!$B$34:$B$40)),0)</f>
        <v>0</v>
      </c>
      <c r="E22" s="190">
        <f t="shared" ca="1" si="15"/>
        <v>0</v>
      </c>
      <c r="F22" s="579"/>
      <c r="G22" s="438" t="e" cm="1">
        <f t="array" aca="1" ref="G22" ca="1">_xlfn.IFS(AND(F22="",E22&gt;0),"!!",F22&gt;E22,"!")</f>
        <v>#N/A</v>
      </c>
      <c r="H22" s="185" t="str">
        <f t="shared" si="0"/>
        <v/>
      </c>
      <c r="I22" s="182">
        <f ca="1">'Per deelnemer'!$D$255</f>
        <v>0</v>
      </c>
      <c r="J22" s="480">
        <f>IFERROR(IF(Deelnemersoverzicht!$I$7="Nee",_xlfn.XLOOKUP(Deelnemersoverzicht!$D31,Lijsten!$A$34:$A$40,Lijsten!$B$34:$B$40)-Lijsten!$B$41,_xlfn.XLOOKUP(Deelnemersoverzicht!$D31,Lijsten!$A$34:$A$40,Lijsten!$B$34:$B$40)),0)</f>
        <v>0</v>
      </c>
      <c r="K22" s="190">
        <f t="shared" ca="1" si="16"/>
        <v>0</v>
      </c>
      <c r="L22" s="579"/>
      <c r="M22" s="438" t="e" cm="1">
        <f t="array" aca="1" ref="M22" ca="1">_xlfn.IFS(AND(L22="",K22&gt;0),"!!",L22&gt;K22,"!")</f>
        <v>#N/A</v>
      </c>
      <c r="N22" s="185" t="str">
        <f t="shared" si="1"/>
        <v/>
      </c>
      <c r="O22" s="182">
        <f ca="1">'Per deelnemer'!$F$255</f>
        <v>0</v>
      </c>
      <c r="P22" s="480">
        <f>IFERROR(IF(Deelnemersoverzicht!$I$7="Nee",_xlfn.XLOOKUP(Deelnemersoverzicht!$D31,Lijsten!$A$34:$A$40,Lijsten!$B$34:$B$40)-Lijsten!$B$41,_xlfn.XLOOKUP(Deelnemersoverzicht!$D31,Lijsten!$A$34:$A$40,Lijsten!$B$34:$B$40)),0)</f>
        <v>0</v>
      </c>
      <c r="Q22" s="190">
        <f t="shared" ca="1" si="17"/>
        <v>0</v>
      </c>
      <c r="R22" s="579"/>
      <c r="S22" s="438" t="e" cm="1">
        <f t="array" aca="1" ref="S22" ca="1">_xlfn.IFS(AND(R22="",Q22&gt;0),"!!",R22&gt;Q22,"!")</f>
        <v>#N/A</v>
      </c>
      <c r="T22" s="185" t="str">
        <f t="shared" si="2"/>
        <v/>
      </c>
      <c r="U22" s="182">
        <f ca="1">'Per deelnemer'!$H$255</f>
        <v>0</v>
      </c>
      <c r="V22" s="480">
        <f>IFERROR(IF(Deelnemersoverzicht!$I$7="Nee",_xlfn.XLOOKUP(Deelnemersoverzicht!$D31,Lijsten!$A$34:$A$40,Lijsten!$B$34:$B$40)-Lijsten!$B$41,_xlfn.XLOOKUP(Deelnemersoverzicht!$D31,Lijsten!$A$34:$A$40,Lijsten!$B$34:$B$40)),0)</f>
        <v>0</v>
      </c>
      <c r="W22" s="190">
        <f t="shared" ca="1" si="18"/>
        <v>0</v>
      </c>
      <c r="X22" s="579"/>
      <c r="Y22" s="438" t="e" cm="1">
        <f t="array" aca="1" ref="Y22" ca="1">_xlfn.IFS(AND(X22="",W22&gt;0),"!!",X22&gt;W22,"!")</f>
        <v>#N/A</v>
      </c>
      <c r="Z22" s="185" t="str">
        <f t="shared" si="19"/>
        <v/>
      </c>
      <c r="AA22" s="176">
        <f t="shared" ca="1" si="3"/>
        <v>0</v>
      </c>
      <c r="AB22" s="176">
        <f t="shared" si="4"/>
        <v>0</v>
      </c>
      <c r="AC22" s="177" t="str">
        <f t="shared" ca="1" si="20"/>
        <v/>
      </c>
      <c r="AD22" s="176">
        <f t="shared" ca="1" si="21"/>
        <v>0</v>
      </c>
      <c r="AE22" s="177" t="str">
        <f t="shared" ca="1" si="22"/>
        <v/>
      </c>
      <c r="AF22" s="665" t="str">
        <f t="shared" si="23"/>
        <v/>
      </c>
      <c r="AH22" s="29" t="str">
        <f>IF(B22&gt;0,VLOOKUP(B22,Deelnemersoverzicht!$C$16:$D$66,2,FALSE),"")</f>
        <v/>
      </c>
      <c r="AI22" s="55" t="str">
        <f>IFERROR(IF(AH22&lt;&gt;"",VLOOKUP(AH22,Lijsten!$A$18:$B$27,2,0),""),"")</f>
        <v/>
      </c>
      <c r="AJ22" s="262">
        <f t="shared" si="5"/>
        <v>0</v>
      </c>
      <c r="AK22" s="263">
        <f t="shared" si="6"/>
        <v>0</v>
      </c>
      <c r="AL22" s="430">
        <f t="shared" si="24"/>
        <v>0</v>
      </c>
      <c r="AM22" s="87">
        <f t="shared" si="25"/>
        <v>0</v>
      </c>
      <c r="AO22" s="54">
        <f t="shared" si="7"/>
        <v>0</v>
      </c>
      <c r="AP22" s="55">
        <f t="shared" si="8"/>
        <v>0</v>
      </c>
      <c r="AQ22" s="63">
        <f t="shared" si="9"/>
        <v>0</v>
      </c>
      <c r="AR22" s="291">
        <v>16</v>
      </c>
      <c r="AS22" s="295">
        <f t="shared" ca="1" si="10"/>
        <v>0</v>
      </c>
      <c r="AT22" s="296">
        <f t="shared" ca="1" si="11"/>
        <v>0</v>
      </c>
      <c r="AU22" s="296">
        <f t="shared" ca="1" si="12"/>
        <v>0</v>
      </c>
      <c r="AV22" s="296">
        <f t="shared" ca="1" si="13"/>
        <v>0</v>
      </c>
      <c r="AW22" s="297">
        <f t="shared" ca="1" si="14"/>
        <v>0</v>
      </c>
    </row>
    <row r="23" spans="1:49" x14ac:dyDescent="0.15">
      <c r="A23" s="31" t="s">
        <v>34</v>
      </c>
      <c r="B23" s="179">
        <f>Deelnemersoverzicht!C32</f>
        <v>0</v>
      </c>
      <c r="C23" s="182">
        <f ca="1">'Per deelnemer'!$B$270</f>
        <v>0</v>
      </c>
      <c r="D23" s="480">
        <f>IFERROR(IF(Deelnemersoverzicht!$I$7="Nee",_xlfn.XLOOKUP(Deelnemersoverzicht!$D32,Lijsten!$A$34:$A$40,Lijsten!$B$34:$B$40)-Lijsten!$B$41,_xlfn.XLOOKUP(Deelnemersoverzicht!$D32,Lijsten!$A$34:$A$40,Lijsten!$B$34:$B$40)),0)</f>
        <v>0</v>
      </c>
      <c r="E23" s="190">
        <f t="shared" ca="1" si="15"/>
        <v>0</v>
      </c>
      <c r="F23" s="579"/>
      <c r="G23" s="438" t="e" cm="1">
        <f t="array" aca="1" ref="G23" ca="1">_xlfn.IFS(AND(F23="",E23&gt;0),"!!",F23&gt;E23,"!")</f>
        <v>#N/A</v>
      </c>
      <c r="H23" s="185" t="str">
        <f t="shared" si="0"/>
        <v/>
      </c>
      <c r="I23" s="182">
        <f ca="1">'Per deelnemer'!$D$270</f>
        <v>0</v>
      </c>
      <c r="J23" s="480">
        <f>IFERROR(IF(Deelnemersoverzicht!$I$7="Nee",_xlfn.XLOOKUP(Deelnemersoverzicht!$D32,Lijsten!$A$34:$A$40,Lijsten!$B$34:$B$40)-Lijsten!$B$41,_xlfn.XLOOKUP(Deelnemersoverzicht!$D32,Lijsten!$A$34:$A$40,Lijsten!$B$34:$B$40)),0)</f>
        <v>0</v>
      </c>
      <c r="K23" s="190">
        <f t="shared" ca="1" si="16"/>
        <v>0</v>
      </c>
      <c r="L23" s="579"/>
      <c r="M23" s="438" t="e" cm="1">
        <f t="array" aca="1" ref="M23" ca="1">_xlfn.IFS(AND(L23="",K23&gt;0),"!!",L23&gt;K23,"!")</f>
        <v>#N/A</v>
      </c>
      <c r="N23" s="185" t="str">
        <f t="shared" si="1"/>
        <v/>
      </c>
      <c r="O23" s="182">
        <f ca="1">'Per deelnemer'!$F$270</f>
        <v>0</v>
      </c>
      <c r="P23" s="480">
        <f>IFERROR(IF(Deelnemersoverzicht!$I$7="Nee",_xlfn.XLOOKUP(Deelnemersoverzicht!$D32,Lijsten!$A$34:$A$40,Lijsten!$B$34:$B$40)-Lijsten!$B$41,_xlfn.XLOOKUP(Deelnemersoverzicht!$D32,Lijsten!$A$34:$A$40,Lijsten!$B$34:$B$40)),0)</f>
        <v>0</v>
      </c>
      <c r="Q23" s="190">
        <f t="shared" ca="1" si="17"/>
        <v>0</v>
      </c>
      <c r="R23" s="579"/>
      <c r="S23" s="438" t="e" cm="1">
        <f t="array" aca="1" ref="S23" ca="1">_xlfn.IFS(AND(R23="",Q23&gt;0),"!!",R23&gt;Q23,"!")</f>
        <v>#N/A</v>
      </c>
      <c r="T23" s="185" t="str">
        <f t="shared" si="2"/>
        <v/>
      </c>
      <c r="U23" s="182">
        <f ca="1">'Per deelnemer'!$H$270</f>
        <v>0</v>
      </c>
      <c r="V23" s="480">
        <f>IFERROR(IF(Deelnemersoverzicht!$I$7="Nee",_xlfn.XLOOKUP(Deelnemersoverzicht!$D32,Lijsten!$A$34:$A$40,Lijsten!$B$34:$B$40)-Lijsten!$B$41,_xlfn.XLOOKUP(Deelnemersoverzicht!$D32,Lijsten!$A$34:$A$40,Lijsten!$B$34:$B$40)),0)</f>
        <v>0</v>
      </c>
      <c r="W23" s="190">
        <f t="shared" ca="1" si="18"/>
        <v>0</v>
      </c>
      <c r="X23" s="579"/>
      <c r="Y23" s="438" t="e" cm="1">
        <f t="array" aca="1" ref="Y23" ca="1">_xlfn.IFS(AND(X23="",W23&gt;0),"!!",X23&gt;W23,"!")</f>
        <v>#N/A</v>
      </c>
      <c r="Z23" s="185" t="str">
        <f t="shared" si="19"/>
        <v/>
      </c>
      <c r="AA23" s="176">
        <f t="shared" ca="1" si="3"/>
        <v>0</v>
      </c>
      <c r="AB23" s="176">
        <f t="shared" si="4"/>
        <v>0</v>
      </c>
      <c r="AC23" s="177" t="str">
        <f t="shared" ca="1" si="20"/>
        <v/>
      </c>
      <c r="AD23" s="176">
        <f t="shared" ca="1" si="21"/>
        <v>0</v>
      </c>
      <c r="AE23" s="177" t="str">
        <f t="shared" ca="1" si="22"/>
        <v/>
      </c>
      <c r="AF23" s="665" t="str">
        <f t="shared" si="23"/>
        <v/>
      </c>
      <c r="AH23" s="29" t="str">
        <f>IF(B23&gt;0,VLOOKUP(B23,Deelnemersoverzicht!$C$16:$D$66,2,FALSE),"")</f>
        <v/>
      </c>
      <c r="AI23" s="55" t="str">
        <f>IFERROR(IF(AH23&lt;&gt;"",VLOOKUP(AH23,Lijsten!$A$18:$B$27,2,0),""),"")</f>
        <v/>
      </c>
      <c r="AJ23" s="262">
        <f t="shared" si="5"/>
        <v>0</v>
      </c>
      <c r="AK23" s="263">
        <f t="shared" si="6"/>
        <v>0</v>
      </c>
      <c r="AL23" s="430">
        <f t="shared" si="24"/>
        <v>0</v>
      </c>
      <c r="AM23" s="87">
        <f t="shared" si="25"/>
        <v>0</v>
      </c>
      <c r="AO23" s="54">
        <f t="shared" si="7"/>
        <v>0</v>
      </c>
      <c r="AP23" s="55">
        <f t="shared" si="8"/>
        <v>0</v>
      </c>
      <c r="AQ23" s="63">
        <f t="shared" si="9"/>
        <v>0</v>
      </c>
      <c r="AR23" s="291">
        <v>17</v>
      </c>
      <c r="AS23" s="295">
        <f t="shared" ca="1" si="10"/>
        <v>0</v>
      </c>
      <c r="AT23" s="296">
        <f t="shared" ca="1" si="11"/>
        <v>0</v>
      </c>
      <c r="AU23" s="296">
        <f t="shared" ca="1" si="12"/>
        <v>0</v>
      </c>
      <c r="AV23" s="296">
        <f t="shared" ca="1" si="13"/>
        <v>0</v>
      </c>
      <c r="AW23" s="297">
        <f t="shared" ca="1" si="14"/>
        <v>0</v>
      </c>
    </row>
    <row r="24" spans="1:49" x14ac:dyDescent="0.15">
      <c r="A24" s="31" t="s">
        <v>35</v>
      </c>
      <c r="B24" s="179">
        <f>Deelnemersoverzicht!C33</f>
        <v>0</v>
      </c>
      <c r="C24" s="182">
        <f ca="1">'Per deelnemer'!$B$285</f>
        <v>0</v>
      </c>
      <c r="D24" s="480">
        <f>IFERROR(IF(Deelnemersoverzicht!$I$7="Nee",_xlfn.XLOOKUP(Deelnemersoverzicht!$D33,Lijsten!$A$34:$A$40,Lijsten!$B$34:$B$40)-Lijsten!$B$41,_xlfn.XLOOKUP(Deelnemersoverzicht!$D33,Lijsten!$A$34:$A$40,Lijsten!$B$34:$B$40)),0)</f>
        <v>0</v>
      </c>
      <c r="E24" s="190">
        <f t="shared" ca="1" si="15"/>
        <v>0</v>
      </c>
      <c r="F24" s="579"/>
      <c r="G24" s="438" t="e" cm="1">
        <f t="array" aca="1" ref="G24" ca="1">_xlfn.IFS(AND(F24="",E24&gt;0),"!!",F24&gt;E24,"!")</f>
        <v>#N/A</v>
      </c>
      <c r="H24" s="185" t="str">
        <f t="shared" si="0"/>
        <v/>
      </c>
      <c r="I24" s="182">
        <f ca="1">'Per deelnemer'!$D$285</f>
        <v>0</v>
      </c>
      <c r="J24" s="480">
        <f>IFERROR(IF(Deelnemersoverzicht!$I$7="Nee",_xlfn.XLOOKUP(Deelnemersoverzicht!$D33,Lijsten!$A$34:$A$40,Lijsten!$B$34:$B$40)-Lijsten!$B$41,_xlfn.XLOOKUP(Deelnemersoverzicht!$D33,Lijsten!$A$34:$A$40,Lijsten!$B$34:$B$40)),0)</f>
        <v>0</v>
      </c>
      <c r="K24" s="190">
        <f t="shared" ca="1" si="16"/>
        <v>0</v>
      </c>
      <c r="L24" s="579"/>
      <c r="M24" s="438" t="e" cm="1">
        <f t="array" aca="1" ref="M24" ca="1">_xlfn.IFS(AND(L24="",K24&gt;0),"!!",L24&gt;K24,"!")</f>
        <v>#N/A</v>
      </c>
      <c r="N24" s="185" t="str">
        <f t="shared" si="1"/>
        <v/>
      </c>
      <c r="O24" s="182">
        <f ca="1">'Per deelnemer'!$F$285</f>
        <v>0</v>
      </c>
      <c r="P24" s="480">
        <f>IFERROR(IF(Deelnemersoverzicht!$I$7="Nee",_xlfn.XLOOKUP(Deelnemersoverzicht!$D33,Lijsten!$A$34:$A$40,Lijsten!$B$34:$B$40)-Lijsten!$B$41,_xlfn.XLOOKUP(Deelnemersoverzicht!$D33,Lijsten!$A$34:$A$40,Lijsten!$B$34:$B$40)),0)</f>
        <v>0</v>
      </c>
      <c r="Q24" s="190">
        <f t="shared" ca="1" si="17"/>
        <v>0</v>
      </c>
      <c r="R24" s="579"/>
      <c r="S24" s="438" t="e" cm="1">
        <f t="array" aca="1" ref="S24" ca="1">_xlfn.IFS(AND(R24="",Q24&gt;0),"!!",R24&gt;Q24,"!")</f>
        <v>#N/A</v>
      </c>
      <c r="T24" s="185" t="str">
        <f t="shared" si="2"/>
        <v/>
      </c>
      <c r="U24" s="182">
        <f ca="1">'Per deelnemer'!$H$285</f>
        <v>0</v>
      </c>
      <c r="V24" s="480">
        <f>IFERROR(IF(Deelnemersoverzicht!$I$7="Nee",_xlfn.XLOOKUP(Deelnemersoverzicht!$D33,Lijsten!$A$34:$A$40,Lijsten!$B$34:$B$40)-Lijsten!$B$41,_xlfn.XLOOKUP(Deelnemersoverzicht!$D33,Lijsten!$A$34:$A$40,Lijsten!$B$34:$B$40)),0)</f>
        <v>0</v>
      </c>
      <c r="W24" s="190">
        <f t="shared" ca="1" si="18"/>
        <v>0</v>
      </c>
      <c r="X24" s="579"/>
      <c r="Y24" s="438" t="e" cm="1">
        <f t="array" aca="1" ref="Y24" ca="1">_xlfn.IFS(AND(X24="",W24&gt;0),"!!",X24&gt;W24,"!")</f>
        <v>#N/A</v>
      </c>
      <c r="Z24" s="185" t="str">
        <f t="shared" si="19"/>
        <v/>
      </c>
      <c r="AA24" s="176">
        <f t="shared" ca="1" si="3"/>
        <v>0</v>
      </c>
      <c r="AB24" s="176">
        <f t="shared" si="4"/>
        <v>0</v>
      </c>
      <c r="AC24" s="177" t="str">
        <f t="shared" ca="1" si="20"/>
        <v/>
      </c>
      <c r="AD24" s="176">
        <f t="shared" ca="1" si="21"/>
        <v>0</v>
      </c>
      <c r="AE24" s="177" t="str">
        <f t="shared" ca="1" si="22"/>
        <v/>
      </c>
      <c r="AF24" s="665" t="str">
        <f t="shared" si="23"/>
        <v/>
      </c>
      <c r="AH24" s="29" t="str">
        <f>IF(B24&gt;0,VLOOKUP(B24,Deelnemersoverzicht!$C$16:$D$66,2,FALSE),"")</f>
        <v/>
      </c>
      <c r="AI24" s="55" t="str">
        <f>IFERROR(IF(AH24&lt;&gt;"",VLOOKUP(AH24,Lijsten!$A$18:$B$27,2,0),""),"")</f>
        <v/>
      </c>
      <c r="AJ24" s="262">
        <f t="shared" si="5"/>
        <v>0</v>
      </c>
      <c r="AK24" s="263">
        <f t="shared" si="6"/>
        <v>0</v>
      </c>
      <c r="AL24" s="430">
        <f t="shared" si="24"/>
        <v>0</v>
      </c>
      <c r="AM24" s="87">
        <f t="shared" si="25"/>
        <v>0</v>
      </c>
      <c r="AO24" s="54">
        <f t="shared" si="7"/>
        <v>0</v>
      </c>
      <c r="AP24" s="55">
        <f t="shared" si="8"/>
        <v>0</v>
      </c>
      <c r="AQ24" s="63">
        <f t="shared" si="9"/>
        <v>0</v>
      </c>
      <c r="AR24" s="291">
        <v>18</v>
      </c>
      <c r="AS24" s="295">
        <f t="shared" ca="1" si="10"/>
        <v>0</v>
      </c>
      <c r="AT24" s="296">
        <f t="shared" ca="1" si="11"/>
        <v>0</v>
      </c>
      <c r="AU24" s="296">
        <f t="shared" ca="1" si="12"/>
        <v>0</v>
      </c>
      <c r="AV24" s="296">
        <f t="shared" ca="1" si="13"/>
        <v>0</v>
      </c>
      <c r="AW24" s="297">
        <f t="shared" ca="1" si="14"/>
        <v>0</v>
      </c>
    </row>
    <row r="25" spans="1:49" x14ac:dyDescent="0.15">
      <c r="A25" s="31" t="s">
        <v>36</v>
      </c>
      <c r="B25" s="179">
        <f>Deelnemersoverzicht!C34</f>
        <v>0</v>
      </c>
      <c r="C25" s="182">
        <f ca="1">'Per deelnemer'!$B$300</f>
        <v>0</v>
      </c>
      <c r="D25" s="480">
        <f>IFERROR(IF(Deelnemersoverzicht!$I$7="Nee",_xlfn.XLOOKUP(Deelnemersoverzicht!$D34,Lijsten!$A$34:$A$40,Lijsten!$B$34:$B$40)-Lijsten!$B$41,_xlfn.XLOOKUP(Deelnemersoverzicht!$D34,Lijsten!$A$34:$A$40,Lijsten!$B$34:$B$40)),0)</f>
        <v>0</v>
      </c>
      <c r="E25" s="190">
        <f t="shared" ca="1" si="15"/>
        <v>0</v>
      </c>
      <c r="F25" s="579"/>
      <c r="G25" s="438" t="e" cm="1">
        <f t="array" aca="1" ref="G25" ca="1">_xlfn.IFS(AND(F25="",E25&gt;0),"!!",F25&gt;E25,"!")</f>
        <v>#N/A</v>
      </c>
      <c r="H25" s="185" t="str">
        <f t="shared" si="0"/>
        <v/>
      </c>
      <c r="I25" s="182">
        <f ca="1">'Per deelnemer'!$D$300</f>
        <v>0</v>
      </c>
      <c r="J25" s="480">
        <f>IFERROR(IF(Deelnemersoverzicht!$I$7="Nee",_xlfn.XLOOKUP(Deelnemersoverzicht!$D34,Lijsten!$A$34:$A$40,Lijsten!$B$34:$B$40)-Lijsten!$B$41,_xlfn.XLOOKUP(Deelnemersoverzicht!$D34,Lijsten!$A$34:$A$40,Lijsten!$B$34:$B$40)),0)</f>
        <v>0</v>
      </c>
      <c r="K25" s="190">
        <f t="shared" ca="1" si="16"/>
        <v>0</v>
      </c>
      <c r="L25" s="579"/>
      <c r="M25" s="438" t="e" cm="1">
        <f t="array" aca="1" ref="M25" ca="1">_xlfn.IFS(AND(L25="",K25&gt;0),"!!",L25&gt;K25,"!")</f>
        <v>#N/A</v>
      </c>
      <c r="N25" s="185" t="str">
        <f t="shared" si="1"/>
        <v/>
      </c>
      <c r="O25" s="182">
        <f ca="1">'Per deelnemer'!$F$300</f>
        <v>0</v>
      </c>
      <c r="P25" s="480">
        <f>IFERROR(IF(Deelnemersoverzicht!$I$7="Nee",_xlfn.XLOOKUP(Deelnemersoverzicht!$D34,Lijsten!$A$34:$A$40,Lijsten!$B$34:$B$40)-Lijsten!$B$41,_xlfn.XLOOKUP(Deelnemersoverzicht!$D34,Lijsten!$A$34:$A$40,Lijsten!$B$34:$B$40)),0)</f>
        <v>0</v>
      </c>
      <c r="Q25" s="190">
        <f t="shared" ca="1" si="17"/>
        <v>0</v>
      </c>
      <c r="R25" s="579"/>
      <c r="S25" s="438" t="e" cm="1">
        <f t="array" aca="1" ref="S25" ca="1">_xlfn.IFS(AND(R25="",Q25&gt;0),"!!",R25&gt;Q25,"!")</f>
        <v>#N/A</v>
      </c>
      <c r="T25" s="185" t="str">
        <f t="shared" si="2"/>
        <v/>
      </c>
      <c r="U25" s="182">
        <f ca="1">'Per deelnemer'!$H$300</f>
        <v>0</v>
      </c>
      <c r="V25" s="480">
        <f>IFERROR(IF(Deelnemersoverzicht!$I$7="Nee",_xlfn.XLOOKUP(Deelnemersoverzicht!$D34,Lijsten!$A$34:$A$40,Lijsten!$B$34:$B$40)-Lijsten!$B$41,_xlfn.XLOOKUP(Deelnemersoverzicht!$D34,Lijsten!$A$34:$A$40,Lijsten!$B$34:$B$40)),0)</f>
        <v>0</v>
      </c>
      <c r="W25" s="190">
        <f t="shared" ca="1" si="18"/>
        <v>0</v>
      </c>
      <c r="X25" s="579"/>
      <c r="Y25" s="438" t="e" cm="1">
        <f t="array" aca="1" ref="Y25" ca="1">_xlfn.IFS(AND(X25="",W25&gt;0),"!!",X25&gt;W25,"!")</f>
        <v>#N/A</v>
      </c>
      <c r="Z25" s="185" t="str">
        <f t="shared" si="19"/>
        <v/>
      </c>
      <c r="AA25" s="176">
        <f t="shared" ca="1" si="3"/>
        <v>0</v>
      </c>
      <c r="AB25" s="176">
        <f t="shared" si="4"/>
        <v>0</v>
      </c>
      <c r="AC25" s="177" t="str">
        <f t="shared" ca="1" si="20"/>
        <v/>
      </c>
      <c r="AD25" s="176">
        <f t="shared" ca="1" si="21"/>
        <v>0</v>
      </c>
      <c r="AE25" s="177" t="str">
        <f t="shared" ca="1" si="22"/>
        <v/>
      </c>
      <c r="AF25" s="665" t="str">
        <f t="shared" si="23"/>
        <v/>
      </c>
      <c r="AH25" s="29" t="str">
        <f>IF(B25&gt;0,VLOOKUP(B25,Deelnemersoverzicht!$C$16:$D$66,2,FALSE),"")</f>
        <v/>
      </c>
      <c r="AI25" s="55" t="str">
        <f>IFERROR(IF(AH25&lt;&gt;"",VLOOKUP(AH25,Lijsten!$A$18:$B$27,2,0),""),"")</f>
        <v/>
      </c>
      <c r="AJ25" s="262">
        <f t="shared" si="5"/>
        <v>0</v>
      </c>
      <c r="AK25" s="263">
        <f t="shared" si="6"/>
        <v>0</v>
      </c>
      <c r="AL25" s="430">
        <f t="shared" si="24"/>
        <v>0</v>
      </c>
      <c r="AM25" s="87">
        <f t="shared" si="25"/>
        <v>0</v>
      </c>
      <c r="AO25" s="54">
        <f t="shared" si="7"/>
        <v>0</v>
      </c>
      <c r="AP25" s="55">
        <f t="shared" si="8"/>
        <v>0</v>
      </c>
      <c r="AQ25" s="63">
        <f t="shared" si="9"/>
        <v>0</v>
      </c>
      <c r="AR25" s="291">
        <v>19</v>
      </c>
      <c r="AS25" s="295">
        <f t="shared" ca="1" si="10"/>
        <v>0</v>
      </c>
      <c r="AT25" s="296">
        <f t="shared" ca="1" si="11"/>
        <v>0</v>
      </c>
      <c r="AU25" s="296">
        <f t="shared" ca="1" si="12"/>
        <v>0</v>
      </c>
      <c r="AV25" s="296">
        <f t="shared" ca="1" si="13"/>
        <v>0</v>
      </c>
      <c r="AW25" s="297">
        <f t="shared" ca="1" si="14"/>
        <v>0</v>
      </c>
    </row>
    <row r="26" spans="1:49" x14ac:dyDescent="0.15">
      <c r="A26" s="31" t="s">
        <v>104</v>
      </c>
      <c r="B26" s="179">
        <f>Deelnemersoverzicht!C35</f>
        <v>0</v>
      </c>
      <c r="C26" s="182">
        <f ca="1">'Per deelnemer'!$B$315</f>
        <v>0</v>
      </c>
      <c r="D26" s="480">
        <f>IFERROR(IF(Deelnemersoverzicht!$I$7="Nee",_xlfn.XLOOKUP(Deelnemersoverzicht!$D35,Lijsten!$A$34:$A$40,Lijsten!$B$34:$B$40)-Lijsten!$B$41,_xlfn.XLOOKUP(Deelnemersoverzicht!$D35,Lijsten!$A$34:$A$40,Lijsten!$B$34:$B$40)),0)</f>
        <v>0</v>
      </c>
      <c r="E26" s="190">
        <f t="shared" ca="1" si="15"/>
        <v>0</v>
      </c>
      <c r="F26" s="579"/>
      <c r="G26" s="438" t="e" cm="1">
        <f t="array" aca="1" ref="G26" ca="1">_xlfn.IFS(AND(F26="",E26&gt;0),"!!",F26&gt;E26,"!")</f>
        <v>#N/A</v>
      </c>
      <c r="H26" s="185" t="str">
        <f t="shared" si="0"/>
        <v/>
      </c>
      <c r="I26" s="182">
        <f ca="1">'Per deelnemer'!$D$315</f>
        <v>0</v>
      </c>
      <c r="J26" s="480">
        <f>IFERROR(IF(Deelnemersoverzicht!$I$7="Nee",_xlfn.XLOOKUP(Deelnemersoverzicht!$D35,Lijsten!$A$34:$A$40,Lijsten!$B$34:$B$40)-Lijsten!$B$41,_xlfn.XLOOKUP(Deelnemersoverzicht!$D35,Lijsten!$A$34:$A$40,Lijsten!$B$34:$B$40)),0)</f>
        <v>0</v>
      </c>
      <c r="K26" s="190">
        <f t="shared" ca="1" si="16"/>
        <v>0</v>
      </c>
      <c r="L26" s="579"/>
      <c r="M26" s="438" t="e" cm="1">
        <f t="array" aca="1" ref="M26" ca="1">_xlfn.IFS(AND(L26="",K26&gt;0),"!!",L26&gt;K26,"!")</f>
        <v>#N/A</v>
      </c>
      <c r="N26" s="185" t="str">
        <f t="shared" si="1"/>
        <v/>
      </c>
      <c r="O26" s="182">
        <f ca="1">'Per deelnemer'!$F$315</f>
        <v>0</v>
      </c>
      <c r="P26" s="480">
        <f>IFERROR(IF(Deelnemersoverzicht!$I$7="Nee",_xlfn.XLOOKUP(Deelnemersoverzicht!$D35,Lijsten!$A$34:$A$40,Lijsten!$B$34:$B$40)-Lijsten!$B$41,_xlfn.XLOOKUP(Deelnemersoverzicht!$D35,Lijsten!$A$34:$A$40,Lijsten!$B$34:$B$40)),0)</f>
        <v>0</v>
      </c>
      <c r="Q26" s="190">
        <f t="shared" ca="1" si="17"/>
        <v>0</v>
      </c>
      <c r="R26" s="579"/>
      <c r="S26" s="438" t="e" cm="1">
        <f t="array" aca="1" ref="S26" ca="1">_xlfn.IFS(AND(R26="",Q26&gt;0),"!!",R26&gt;Q26,"!")</f>
        <v>#N/A</v>
      </c>
      <c r="T26" s="185" t="str">
        <f t="shared" si="2"/>
        <v/>
      </c>
      <c r="U26" s="182">
        <f ca="1">'Per deelnemer'!$H$315</f>
        <v>0</v>
      </c>
      <c r="V26" s="480">
        <f>IFERROR(IF(Deelnemersoverzicht!$I$7="Nee",_xlfn.XLOOKUP(Deelnemersoverzicht!$D35,Lijsten!$A$34:$A$40,Lijsten!$B$34:$B$40)-Lijsten!$B$41,_xlfn.XLOOKUP(Deelnemersoverzicht!$D35,Lijsten!$A$34:$A$40,Lijsten!$B$34:$B$40)),0)</f>
        <v>0</v>
      </c>
      <c r="W26" s="190">
        <f t="shared" ca="1" si="18"/>
        <v>0</v>
      </c>
      <c r="X26" s="579"/>
      <c r="Y26" s="438" t="e" cm="1">
        <f t="array" aca="1" ref="Y26" ca="1">_xlfn.IFS(AND(X26="",W26&gt;0),"!!",X26&gt;W26,"!")</f>
        <v>#N/A</v>
      </c>
      <c r="Z26" s="185" t="str">
        <f t="shared" si="19"/>
        <v/>
      </c>
      <c r="AA26" s="176">
        <f t="shared" ca="1" si="3"/>
        <v>0</v>
      </c>
      <c r="AB26" s="176">
        <f t="shared" si="4"/>
        <v>0</v>
      </c>
      <c r="AC26" s="177" t="str">
        <f t="shared" ca="1" si="20"/>
        <v/>
      </c>
      <c r="AD26" s="176">
        <f t="shared" ca="1" si="21"/>
        <v>0</v>
      </c>
      <c r="AE26" s="177" t="str">
        <f t="shared" ca="1" si="22"/>
        <v/>
      </c>
      <c r="AF26" s="665" t="str">
        <f t="shared" si="23"/>
        <v/>
      </c>
      <c r="AH26" s="29" t="str">
        <f>IF(B26&gt;0,VLOOKUP(B26,Deelnemersoverzicht!$C$16:$D$66,2,FALSE),"")</f>
        <v/>
      </c>
      <c r="AI26" s="55" t="str">
        <f>IFERROR(IF(AH26&lt;&gt;"",VLOOKUP(AH26,Lijsten!$A$18:$B$27,2,0),""),"")</f>
        <v/>
      </c>
      <c r="AJ26" s="262">
        <f t="shared" si="5"/>
        <v>0</v>
      </c>
      <c r="AK26" s="263">
        <f t="shared" si="6"/>
        <v>0</v>
      </c>
      <c r="AL26" s="430">
        <f t="shared" si="24"/>
        <v>0</v>
      </c>
      <c r="AM26" s="87">
        <f t="shared" si="25"/>
        <v>0</v>
      </c>
      <c r="AO26" s="54">
        <f t="shared" si="7"/>
        <v>0</v>
      </c>
      <c r="AP26" s="55">
        <f t="shared" si="8"/>
        <v>0</v>
      </c>
      <c r="AQ26" s="63">
        <f t="shared" si="9"/>
        <v>0</v>
      </c>
      <c r="AR26" s="291">
        <v>20</v>
      </c>
      <c r="AS26" s="295">
        <f t="shared" ca="1" si="10"/>
        <v>0</v>
      </c>
      <c r="AT26" s="296">
        <f t="shared" ca="1" si="11"/>
        <v>0</v>
      </c>
      <c r="AU26" s="296">
        <f t="shared" ca="1" si="12"/>
        <v>0</v>
      </c>
      <c r="AV26" s="296">
        <f t="shared" ca="1" si="13"/>
        <v>0</v>
      </c>
      <c r="AW26" s="297">
        <f t="shared" ca="1" si="14"/>
        <v>0</v>
      </c>
    </row>
    <row r="27" spans="1:49" x14ac:dyDescent="0.15">
      <c r="A27" s="31" t="s">
        <v>105</v>
      </c>
      <c r="B27" s="179">
        <f>Deelnemersoverzicht!C36</f>
        <v>0</v>
      </c>
      <c r="C27" s="182">
        <f ca="1">'Per deelnemer'!$B$330</f>
        <v>0</v>
      </c>
      <c r="D27" s="480">
        <f>IFERROR(IF(Deelnemersoverzicht!$I$7="Nee",_xlfn.XLOOKUP(Deelnemersoverzicht!$D36,Lijsten!$A$34:$A$40,Lijsten!$B$34:$B$40)-Lijsten!$B$41,_xlfn.XLOOKUP(Deelnemersoverzicht!$D36,Lijsten!$A$34:$A$40,Lijsten!$B$34:$B$40)),0)</f>
        <v>0</v>
      </c>
      <c r="E27" s="190">
        <f t="shared" ca="1" si="15"/>
        <v>0</v>
      </c>
      <c r="F27" s="579"/>
      <c r="G27" s="438" t="e" cm="1">
        <f t="array" aca="1" ref="G27" ca="1">_xlfn.IFS(AND(F27="",E27&gt;0),"!!",F27&gt;E27,"!")</f>
        <v>#N/A</v>
      </c>
      <c r="H27" s="185" t="str">
        <f t="shared" si="0"/>
        <v/>
      </c>
      <c r="I27" s="182">
        <f ca="1">'Per deelnemer'!$D$330</f>
        <v>0</v>
      </c>
      <c r="J27" s="480">
        <f>IFERROR(IF(Deelnemersoverzicht!$I$7="Nee",_xlfn.XLOOKUP(Deelnemersoverzicht!$D36,Lijsten!$A$34:$A$40,Lijsten!$B$34:$B$40)-Lijsten!$B$41,_xlfn.XLOOKUP(Deelnemersoverzicht!$D36,Lijsten!$A$34:$A$40,Lijsten!$B$34:$B$40)),0)</f>
        <v>0</v>
      </c>
      <c r="K27" s="190">
        <f t="shared" ca="1" si="16"/>
        <v>0</v>
      </c>
      <c r="L27" s="579"/>
      <c r="M27" s="438" t="e" cm="1">
        <f t="array" aca="1" ref="M27" ca="1">_xlfn.IFS(AND(L27="",K27&gt;0),"!!",L27&gt;K27,"!")</f>
        <v>#N/A</v>
      </c>
      <c r="N27" s="185" t="str">
        <f t="shared" si="1"/>
        <v/>
      </c>
      <c r="O27" s="182">
        <f ca="1">'Per deelnemer'!$F$330</f>
        <v>0</v>
      </c>
      <c r="P27" s="480">
        <f>IFERROR(IF(Deelnemersoverzicht!$I$7="Nee",_xlfn.XLOOKUP(Deelnemersoverzicht!$D36,Lijsten!$A$34:$A$40,Lijsten!$B$34:$B$40)-Lijsten!$B$41,_xlfn.XLOOKUP(Deelnemersoverzicht!$D36,Lijsten!$A$34:$A$40,Lijsten!$B$34:$B$40)),0)</f>
        <v>0</v>
      </c>
      <c r="Q27" s="190">
        <f t="shared" ca="1" si="17"/>
        <v>0</v>
      </c>
      <c r="R27" s="579"/>
      <c r="S27" s="438" t="e" cm="1">
        <f t="array" aca="1" ref="S27" ca="1">_xlfn.IFS(AND(R27="",Q27&gt;0),"!!",R27&gt;Q27,"!")</f>
        <v>#N/A</v>
      </c>
      <c r="T27" s="185" t="str">
        <f t="shared" si="2"/>
        <v/>
      </c>
      <c r="U27" s="182">
        <f ca="1">'Per deelnemer'!$H$330</f>
        <v>0</v>
      </c>
      <c r="V27" s="480">
        <f>IFERROR(IF(Deelnemersoverzicht!$I$7="Nee",_xlfn.XLOOKUP(Deelnemersoverzicht!$D36,Lijsten!$A$34:$A$40,Lijsten!$B$34:$B$40)-Lijsten!$B$41,_xlfn.XLOOKUP(Deelnemersoverzicht!$D36,Lijsten!$A$34:$A$40,Lijsten!$B$34:$B$40)),0)</f>
        <v>0</v>
      </c>
      <c r="W27" s="190">
        <f t="shared" ca="1" si="18"/>
        <v>0</v>
      </c>
      <c r="X27" s="579"/>
      <c r="Y27" s="438" t="e" cm="1">
        <f t="array" aca="1" ref="Y27" ca="1">_xlfn.IFS(AND(X27="",W27&gt;0),"!!",X27&gt;W27,"!")</f>
        <v>#N/A</v>
      </c>
      <c r="Z27" s="185" t="str">
        <f t="shared" si="19"/>
        <v/>
      </c>
      <c r="AA27" s="176">
        <f t="shared" ca="1" si="3"/>
        <v>0</v>
      </c>
      <c r="AB27" s="176">
        <f t="shared" si="4"/>
        <v>0</v>
      </c>
      <c r="AC27" s="177" t="str">
        <f t="shared" ca="1" si="20"/>
        <v/>
      </c>
      <c r="AD27" s="176">
        <f t="shared" ca="1" si="21"/>
        <v>0</v>
      </c>
      <c r="AE27" s="177" t="str">
        <f t="shared" ca="1" si="22"/>
        <v/>
      </c>
      <c r="AF27" s="665" t="str">
        <f t="shared" si="23"/>
        <v/>
      </c>
      <c r="AH27" s="29" t="str">
        <f>IF(B27&gt;0,VLOOKUP(B27,Deelnemersoverzicht!$C$16:$D$66,2,FALSE),"")</f>
        <v/>
      </c>
      <c r="AI27" s="55" t="str">
        <f>IFERROR(IF(AH27&lt;&gt;"",VLOOKUP(AH27,Lijsten!$A$18:$B$27,2,0),""),"")</f>
        <v/>
      </c>
      <c r="AJ27" s="262">
        <f t="shared" si="5"/>
        <v>0</v>
      </c>
      <c r="AK27" s="263">
        <f t="shared" si="6"/>
        <v>0</v>
      </c>
      <c r="AL27" s="430">
        <f t="shared" si="24"/>
        <v>0</v>
      </c>
      <c r="AM27" s="87">
        <f t="shared" si="25"/>
        <v>0</v>
      </c>
      <c r="AO27" s="54">
        <f t="shared" si="7"/>
        <v>0</v>
      </c>
      <c r="AP27" s="55">
        <f t="shared" si="8"/>
        <v>0</v>
      </c>
      <c r="AQ27" s="63">
        <f t="shared" si="9"/>
        <v>0</v>
      </c>
      <c r="AR27" s="291">
        <v>21</v>
      </c>
      <c r="AS27" s="295">
        <f t="shared" ca="1" si="10"/>
        <v>0</v>
      </c>
      <c r="AT27" s="296">
        <f t="shared" ca="1" si="11"/>
        <v>0</v>
      </c>
      <c r="AU27" s="296">
        <f t="shared" ca="1" si="12"/>
        <v>0</v>
      </c>
      <c r="AV27" s="296">
        <f t="shared" ca="1" si="13"/>
        <v>0</v>
      </c>
      <c r="AW27" s="297">
        <f t="shared" ca="1" si="14"/>
        <v>0</v>
      </c>
    </row>
    <row r="28" spans="1:49" x14ac:dyDescent="0.15">
      <c r="A28" s="102" t="s">
        <v>130</v>
      </c>
      <c r="B28" s="179">
        <f>Deelnemersoverzicht!C37</f>
        <v>0</v>
      </c>
      <c r="C28" s="182">
        <f ca="1">'Per deelnemer'!$B$345</f>
        <v>0</v>
      </c>
      <c r="D28" s="480">
        <f>IFERROR(IF(Deelnemersoverzicht!$I$7="Nee",_xlfn.XLOOKUP(Deelnemersoverzicht!$D37,Lijsten!$A$34:$A$40,Lijsten!$B$34:$B$40)-Lijsten!$B$41,_xlfn.XLOOKUP(Deelnemersoverzicht!$D37,Lijsten!$A$34:$A$40,Lijsten!$B$34:$B$40)),0)</f>
        <v>0</v>
      </c>
      <c r="E28" s="190">
        <f t="shared" ca="1" si="15"/>
        <v>0</v>
      </c>
      <c r="F28" s="579"/>
      <c r="G28" s="438" t="e" cm="1">
        <f t="array" aca="1" ref="G28" ca="1">_xlfn.IFS(AND(F28="",E28&gt;0),"!!",F28&gt;E28,"!")</f>
        <v>#N/A</v>
      </c>
      <c r="H28" s="185" t="str">
        <f t="shared" si="0"/>
        <v/>
      </c>
      <c r="I28" s="182">
        <f ca="1">'Per deelnemer'!$D$345</f>
        <v>0</v>
      </c>
      <c r="J28" s="480">
        <f>IFERROR(IF(Deelnemersoverzicht!$I$7="Nee",_xlfn.XLOOKUP(Deelnemersoverzicht!$D37,Lijsten!$A$34:$A$40,Lijsten!$B$34:$B$40)-Lijsten!$B$41,_xlfn.XLOOKUP(Deelnemersoverzicht!$D37,Lijsten!$A$34:$A$40,Lijsten!$B$34:$B$40)),0)</f>
        <v>0</v>
      </c>
      <c r="K28" s="190">
        <f t="shared" ca="1" si="16"/>
        <v>0</v>
      </c>
      <c r="L28" s="579"/>
      <c r="M28" s="438" t="e" cm="1">
        <f t="array" aca="1" ref="M28" ca="1">_xlfn.IFS(AND(L28="",K28&gt;0),"!!",L28&gt;K28,"!")</f>
        <v>#N/A</v>
      </c>
      <c r="N28" s="185" t="str">
        <f t="shared" si="1"/>
        <v/>
      </c>
      <c r="O28" s="182">
        <f ca="1">'Per deelnemer'!$F$345</f>
        <v>0</v>
      </c>
      <c r="P28" s="480">
        <f>IFERROR(IF(Deelnemersoverzicht!$I$7="Nee",_xlfn.XLOOKUP(Deelnemersoverzicht!$D37,Lijsten!$A$34:$A$40,Lijsten!$B$34:$B$40)-Lijsten!$B$41,_xlfn.XLOOKUP(Deelnemersoverzicht!$D37,Lijsten!$A$34:$A$40,Lijsten!$B$34:$B$40)),0)</f>
        <v>0</v>
      </c>
      <c r="Q28" s="190">
        <f t="shared" ca="1" si="17"/>
        <v>0</v>
      </c>
      <c r="R28" s="579"/>
      <c r="S28" s="438" t="e" cm="1">
        <f t="array" aca="1" ref="S28" ca="1">_xlfn.IFS(AND(R28="",Q28&gt;0),"!!",R28&gt;Q28,"!")</f>
        <v>#N/A</v>
      </c>
      <c r="T28" s="185" t="str">
        <f t="shared" si="2"/>
        <v/>
      </c>
      <c r="U28" s="182">
        <f ca="1">'Per deelnemer'!$H$345</f>
        <v>0</v>
      </c>
      <c r="V28" s="480">
        <f>IFERROR(IF(Deelnemersoverzicht!$I$7="Nee",_xlfn.XLOOKUP(Deelnemersoverzicht!$D37,Lijsten!$A$34:$A$40,Lijsten!$B$34:$B$40)-Lijsten!$B$41,_xlfn.XLOOKUP(Deelnemersoverzicht!$D37,Lijsten!$A$34:$A$40,Lijsten!$B$34:$B$40)),0)</f>
        <v>0</v>
      </c>
      <c r="W28" s="190">
        <f t="shared" ca="1" si="18"/>
        <v>0</v>
      </c>
      <c r="X28" s="579"/>
      <c r="Y28" s="438" t="e" cm="1">
        <f t="array" aca="1" ref="Y28" ca="1">_xlfn.IFS(AND(X28="",W28&gt;0),"!!",X28&gt;W28,"!")</f>
        <v>#N/A</v>
      </c>
      <c r="Z28" s="185" t="str">
        <f t="shared" si="19"/>
        <v/>
      </c>
      <c r="AA28" s="176">
        <f t="shared" ca="1" si="3"/>
        <v>0</v>
      </c>
      <c r="AB28" s="176">
        <f t="shared" si="4"/>
        <v>0</v>
      </c>
      <c r="AC28" s="177" t="str">
        <f t="shared" ca="1" si="20"/>
        <v/>
      </c>
      <c r="AD28" s="176">
        <f t="shared" ca="1" si="21"/>
        <v>0</v>
      </c>
      <c r="AE28" s="177" t="str">
        <f t="shared" ca="1" si="22"/>
        <v/>
      </c>
      <c r="AF28" s="665" t="str">
        <f t="shared" si="23"/>
        <v/>
      </c>
      <c r="AH28" s="29" t="str">
        <f>IF(B28&gt;0,VLOOKUP(B28,Deelnemersoverzicht!$C$16:$D$66,2,FALSE),"")</f>
        <v/>
      </c>
      <c r="AI28" s="55" t="str">
        <f>IFERROR(IF(AH28&lt;&gt;"",VLOOKUP(AH28,Lijsten!$A$18:$B$27,2,0),""),"")</f>
        <v/>
      </c>
      <c r="AJ28" s="262">
        <f t="shared" si="5"/>
        <v>0</v>
      </c>
      <c r="AK28" s="263">
        <f t="shared" si="6"/>
        <v>0</v>
      </c>
      <c r="AL28" s="430">
        <f t="shared" si="24"/>
        <v>0</v>
      </c>
      <c r="AM28" s="87">
        <f t="shared" si="25"/>
        <v>0</v>
      </c>
      <c r="AO28" s="54">
        <f t="shared" si="7"/>
        <v>0</v>
      </c>
      <c r="AP28" s="55">
        <f t="shared" si="8"/>
        <v>0</v>
      </c>
      <c r="AQ28" s="63">
        <f t="shared" si="9"/>
        <v>0</v>
      </c>
      <c r="AR28" s="291">
        <v>22</v>
      </c>
      <c r="AS28" s="295">
        <f t="shared" ca="1" si="10"/>
        <v>0</v>
      </c>
      <c r="AT28" s="296">
        <f t="shared" ca="1" si="11"/>
        <v>0</v>
      </c>
      <c r="AU28" s="296">
        <f t="shared" ca="1" si="12"/>
        <v>0</v>
      </c>
      <c r="AV28" s="296">
        <f t="shared" ca="1" si="13"/>
        <v>0</v>
      </c>
      <c r="AW28" s="297">
        <f t="shared" ca="1" si="14"/>
        <v>0</v>
      </c>
    </row>
    <row r="29" spans="1:49" x14ac:dyDescent="0.15">
      <c r="A29" s="31" t="s">
        <v>131</v>
      </c>
      <c r="B29" s="179">
        <f>Deelnemersoverzicht!C38</f>
        <v>0</v>
      </c>
      <c r="C29" s="182">
        <f ca="1">'Per deelnemer'!$B$360</f>
        <v>0</v>
      </c>
      <c r="D29" s="480">
        <f>IFERROR(IF(Deelnemersoverzicht!$I$7="Nee",_xlfn.XLOOKUP(Deelnemersoverzicht!$D38,Lijsten!$A$34:$A$40,Lijsten!$B$34:$B$40)-Lijsten!$B$41,_xlfn.XLOOKUP(Deelnemersoverzicht!$D38,Lijsten!$A$34:$A$40,Lijsten!$B$34:$B$40)),0)</f>
        <v>0</v>
      </c>
      <c r="E29" s="190">
        <f t="shared" ca="1" si="15"/>
        <v>0</v>
      </c>
      <c r="F29" s="579"/>
      <c r="G29" s="438" t="e" cm="1">
        <f t="array" aca="1" ref="G29" ca="1">_xlfn.IFS(AND(F29="",E29&gt;0),"!!",F29&gt;E29,"!")</f>
        <v>#N/A</v>
      </c>
      <c r="H29" s="185" t="str">
        <f t="shared" si="0"/>
        <v/>
      </c>
      <c r="I29" s="182">
        <f ca="1">'Per deelnemer'!$D$360</f>
        <v>0</v>
      </c>
      <c r="J29" s="480">
        <f>IFERROR(IF(Deelnemersoverzicht!$I$7="Nee",_xlfn.XLOOKUP(Deelnemersoverzicht!$D38,Lijsten!$A$34:$A$40,Lijsten!$B$34:$B$40)-Lijsten!$B$41,_xlfn.XLOOKUP(Deelnemersoverzicht!$D38,Lijsten!$A$34:$A$40,Lijsten!$B$34:$B$40)),0)</f>
        <v>0</v>
      </c>
      <c r="K29" s="190">
        <f t="shared" ca="1" si="16"/>
        <v>0</v>
      </c>
      <c r="L29" s="579"/>
      <c r="M29" s="438" t="e" cm="1">
        <f t="array" aca="1" ref="M29" ca="1">_xlfn.IFS(AND(L29="",K29&gt;0),"!!",L29&gt;K29,"!")</f>
        <v>#N/A</v>
      </c>
      <c r="N29" s="185" t="str">
        <f t="shared" si="1"/>
        <v/>
      </c>
      <c r="O29" s="182">
        <f ca="1">'Per deelnemer'!$F$360</f>
        <v>0</v>
      </c>
      <c r="P29" s="480">
        <f>IFERROR(IF(Deelnemersoverzicht!$I$7="Nee",_xlfn.XLOOKUP(Deelnemersoverzicht!$D38,Lijsten!$A$34:$A$40,Lijsten!$B$34:$B$40)-Lijsten!$B$41,_xlfn.XLOOKUP(Deelnemersoverzicht!$D38,Lijsten!$A$34:$A$40,Lijsten!$B$34:$B$40)),0)</f>
        <v>0</v>
      </c>
      <c r="Q29" s="190">
        <f t="shared" ca="1" si="17"/>
        <v>0</v>
      </c>
      <c r="R29" s="579"/>
      <c r="S29" s="438" t="e" cm="1">
        <f t="array" aca="1" ref="S29" ca="1">_xlfn.IFS(AND(R29="",Q29&gt;0),"!!",R29&gt;Q29,"!")</f>
        <v>#N/A</v>
      </c>
      <c r="T29" s="185" t="str">
        <f t="shared" si="2"/>
        <v/>
      </c>
      <c r="U29" s="182">
        <f ca="1">'Per deelnemer'!$H$360</f>
        <v>0</v>
      </c>
      <c r="V29" s="480">
        <f>IFERROR(IF(Deelnemersoverzicht!$I$7="Nee",_xlfn.XLOOKUP(Deelnemersoverzicht!$D38,Lijsten!$A$34:$A$40,Lijsten!$B$34:$B$40)-Lijsten!$B$41,_xlfn.XLOOKUP(Deelnemersoverzicht!$D38,Lijsten!$A$34:$A$40,Lijsten!$B$34:$B$40)),0)</f>
        <v>0</v>
      </c>
      <c r="W29" s="190">
        <f t="shared" ca="1" si="18"/>
        <v>0</v>
      </c>
      <c r="X29" s="579"/>
      <c r="Y29" s="438" t="e" cm="1">
        <f t="array" aca="1" ref="Y29" ca="1">_xlfn.IFS(AND(X29="",W29&gt;0),"!!",X29&gt;W29,"!")</f>
        <v>#N/A</v>
      </c>
      <c r="Z29" s="185" t="str">
        <f t="shared" si="19"/>
        <v/>
      </c>
      <c r="AA29" s="176">
        <f t="shared" ca="1" si="3"/>
        <v>0</v>
      </c>
      <c r="AB29" s="176">
        <f t="shared" si="4"/>
        <v>0</v>
      </c>
      <c r="AC29" s="177" t="str">
        <f t="shared" ca="1" si="20"/>
        <v/>
      </c>
      <c r="AD29" s="176">
        <f t="shared" ca="1" si="21"/>
        <v>0</v>
      </c>
      <c r="AE29" s="177" t="str">
        <f t="shared" ca="1" si="22"/>
        <v/>
      </c>
      <c r="AF29" s="665" t="str">
        <f t="shared" si="23"/>
        <v/>
      </c>
      <c r="AH29" s="29" t="str">
        <f>IF(B29&gt;0,VLOOKUP(B29,Deelnemersoverzicht!$C$16:$D$66,2,FALSE),"")</f>
        <v/>
      </c>
      <c r="AI29" s="55" t="str">
        <f>IFERROR(IF(AH29&lt;&gt;"",VLOOKUP(AH29,Lijsten!$A$18:$B$27,2,0),""),"")</f>
        <v/>
      </c>
      <c r="AJ29" s="262">
        <f t="shared" si="5"/>
        <v>0</v>
      </c>
      <c r="AK29" s="263">
        <f t="shared" si="6"/>
        <v>0</v>
      </c>
      <c r="AL29" s="430">
        <f t="shared" si="24"/>
        <v>0</v>
      </c>
      <c r="AM29" s="87">
        <f t="shared" si="25"/>
        <v>0</v>
      </c>
      <c r="AO29" s="54">
        <f t="shared" si="7"/>
        <v>0</v>
      </c>
      <c r="AP29" s="55">
        <f t="shared" si="8"/>
        <v>0</v>
      </c>
      <c r="AQ29" s="63">
        <f t="shared" si="9"/>
        <v>0</v>
      </c>
      <c r="AR29" s="291">
        <v>23</v>
      </c>
      <c r="AS29" s="295">
        <f t="shared" ca="1" si="10"/>
        <v>0</v>
      </c>
      <c r="AT29" s="296">
        <f t="shared" ca="1" si="11"/>
        <v>0</v>
      </c>
      <c r="AU29" s="296">
        <f t="shared" ca="1" si="12"/>
        <v>0</v>
      </c>
      <c r="AV29" s="296">
        <f t="shared" ca="1" si="13"/>
        <v>0</v>
      </c>
      <c r="AW29" s="297">
        <f t="shared" ca="1" si="14"/>
        <v>0</v>
      </c>
    </row>
    <row r="30" spans="1:49" x14ac:dyDescent="0.15">
      <c r="A30" s="31" t="s">
        <v>132</v>
      </c>
      <c r="B30" s="179">
        <f>Deelnemersoverzicht!C39</f>
        <v>0</v>
      </c>
      <c r="C30" s="182">
        <f ca="1">'Per deelnemer'!$B$375</f>
        <v>0</v>
      </c>
      <c r="D30" s="480">
        <f>IFERROR(IF(Deelnemersoverzicht!$I$7="Nee",_xlfn.XLOOKUP(Deelnemersoverzicht!$D39,Lijsten!$A$34:$A$40,Lijsten!$B$34:$B$40)-Lijsten!$B$41,_xlfn.XLOOKUP(Deelnemersoverzicht!$D39,Lijsten!$A$34:$A$40,Lijsten!$B$34:$B$40)),0)</f>
        <v>0</v>
      </c>
      <c r="E30" s="190">
        <f t="shared" ca="1" si="15"/>
        <v>0</v>
      </c>
      <c r="F30" s="579"/>
      <c r="G30" s="438" t="e" cm="1">
        <f t="array" aca="1" ref="G30" ca="1">_xlfn.IFS(AND(F30="",E30&gt;0),"!!",F30&gt;E30,"!")</f>
        <v>#N/A</v>
      </c>
      <c r="H30" s="185" t="str">
        <f t="shared" si="0"/>
        <v/>
      </c>
      <c r="I30" s="182">
        <f ca="1">'Per deelnemer'!$D$375</f>
        <v>0</v>
      </c>
      <c r="J30" s="480">
        <f>IFERROR(IF(Deelnemersoverzicht!$I$7="Nee",_xlfn.XLOOKUP(Deelnemersoverzicht!$D39,Lijsten!$A$34:$A$40,Lijsten!$B$34:$B$40)-Lijsten!$B$41,_xlfn.XLOOKUP(Deelnemersoverzicht!$D39,Lijsten!$A$34:$A$40,Lijsten!$B$34:$B$40)),0)</f>
        <v>0</v>
      </c>
      <c r="K30" s="190">
        <f t="shared" ca="1" si="16"/>
        <v>0</v>
      </c>
      <c r="L30" s="579"/>
      <c r="M30" s="438" t="e" cm="1">
        <f t="array" aca="1" ref="M30" ca="1">_xlfn.IFS(AND(L30="",K30&gt;0),"!!",L30&gt;K30,"!")</f>
        <v>#N/A</v>
      </c>
      <c r="N30" s="185" t="str">
        <f t="shared" si="1"/>
        <v/>
      </c>
      <c r="O30" s="182">
        <f ca="1">'Per deelnemer'!$F$375</f>
        <v>0</v>
      </c>
      <c r="P30" s="480">
        <f>IFERROR(IF(Deelnemersoverzicht!$I$7="Nee",_xlfn.XLOOKUP(Deelnemersoverzicht!$D39,Lijsten!$A$34:$A$40,Lijsten!$B$34:$B$40)-Lijsten!$B$41,_xlfn.XLOOKUP(Deelnemersoverzicht!$D39,Lijsten!$A$34:$A$40,Lijsten!$B$34:$B$40)),0)</f>
        <v>0</v>
      </c>
      <c r="Q30" s="190">
        <f t="shared" ca="1" si="17"/>
        <v>0</v>
      </c>
      <c r="R30" s="579"/>
      <c r="S30" s="438" t="e" cm="1">
        <f t="array" aca="1" ref="S30" ca="1">_xlfn.IFS(AND(R30="",Q30&gt;0),"!!",R30&gt;Q30,"!")</f>
        <v>#N/A</v>
      </c>
      <c r="T30" s="185" t="str">
        <f t="shared" si="2"/>
        <v/>
      </c>
      <c r="U30" s="182">
        <f ca="1">'Per deelnemer'!$H$375</f>
        <v>0</v>
      </c>
      <c r="V30" s="480">
        <f>IFERROR(IF(Deelnemersoverzicht!$I$7="Nee",_xlfn.XLOOKUP(Deelnemersoverzicht!$D39,Lijsten!$A$34:$A$40,Lijsten!$B$34:$B$40)-Lijsten!$B$41,_xlfn.XLOOKUP(Deelnemersoverzicht!$D39,Lijsten!$A$34:$A$40,Lijsten!$B$34:$B$40)),0)</f>
        <v>0</v>
      </c>
      <c r="W30" s="190">
        <f t="shared" ca="1" si="18"/>
        <v>0</v>
      </c>
      <c r="X30" s="579"/>
      <c r="Y30" s="438" t="e" cm="1">
        <f t="array" aca="1" ref="Y30" ca="1">_xlfn.IFS(AND(X30="",W30&gt;0),"!!",X30&gt;W30,"!")</f>
        <v>#N/A</v>
      </c>
      <c r="Z30" s="185" t="str">
        <f t="shared" si="19"/>
        <v/>
      </c>
      <c r="AA30" s="176">
        <f t="shared" ca="1" si="3"/>
        <v>0</v>
      </c>
      <c r="AB30" s="176">
        <f t="shared" si="4"/>
        <v>0</v>
      </c>
      <c r="AC30" s="177" t="str">
        <f t="shared" ca="1" si="20"/>
        <v/>
      </c>
      <c r="AD30" s="176">
        <f t="shared" ca="1" si="21"/>
        <v>0</v>
      </c>
      <c r="AE30" s="177" t="str">
        <f t="shared" ca="1" si="22"/>
        <v/>
      </c>
      <c r="AF30" s="665" t="str">
        <f t="shared" si="23"/>
        <v/>
      </c>
      <c r="AH30" s="29" t="str">
        <f>IF(B30&gt;0,VLOOKUP(B30,Deelnemersoverzicht!$C$16:$D$66,2,FALSE),"")</f>
        <v/>
      </c>
      <c r="AI30" s="55" t="str">
        <f>IFERROR(IF(AH30&lt;&gt;"",VLOOKUP(AH30,Lijsten!$A$18:$B$27,2,0),""),"")</f>
        <v/>
      </c>
      <c r="AJ30" s="262">
        <f t="shared" si="5"/>
        <v>0</v>
      </c>
      <c r="AK30" s="263">
        <f t="shared" si="6"/>
        <v>0</v>
      </c>
      <c r="AL30" s="430">
        <f t="shared" si="24"/>
        <v>0</v>
      </c>
      <c r="AM30" s="87">
        <f t="shared" si="25"/>
        <v>0</v>
      </c>
      <c r="AO30" s="54">
        <f t="shared" si="7"/>
        <v>0</v>
      </c>
      <c r="AP30" s="55">
        <f t="shared" si="8"/>
        <v>0</v>
      </c>
      <c r="AQ30" s="63">
        <f t="shared" si="9"/>
        <v>0</v>
      </c>
      <c r="AR30" s="291">
        <v>24</v>
      </c>
      <c r="AS30" s="295">
        <f t="shared" ca="1" si="10"/>
        <v>0</v>
      </c>
      <c r="AT30" s="296">
        <f t="shared" ca="1" si="11"/>
        <v>0</v>
      </c>
      <c r="AU30" s="296">
        <f t="shared" ca="1" si="12"/>
        <v>0</v>
      </c>
      <c r="AV30" s="296">
        <f t="shared" ca="1" si="13"/>
        <v>0</v>
      </c>
      <c r="AW30" s="297">
        <f t="shared" ca="1" si="14"/>
        <v>0</v>
      </c>
    </row>
    <row r="31" spans="1:49" x14ac:dyDescent="0.15">
      <c r="A31" s="31" t="s">
        <v>133</v>
      </c>
      <c r="B31" s="179">
        <f>Deelnemersoverzicht!C40</f>
        <v>0</v>
      </c>
      <c r="C31" s="182">
        <f ca="1">'Per deelnemer'!$B$390</f>
        <v>0</v>
      </c>
      <c r="D31" s="480">
        <f>IFERROR(IF(Deelnemersoverzicht!$I$7="Nee",_xlfn.XLOOKUP(Deelnemersoverzicht!$D40,Lijsten!$A$34:$A$40,Lijsten!$B$34:$B$40)-Lijsten!$B$41,_xlfn.XLOOKUP(Deelnemersoverzicht!$D40,Lijsten!$A$34:$A$40,Lijsten!$B$34:$B$40)),0)</f>
        <v>0</v>
      </c>
      <c r="E31" s="190">
        <f t="shared" ca="1" si="15"/>
        <v>0</v>
      </c>
      <c r="F31" s="579"/>
      <c r="G31" s="438" t="e" cm="1">
        <f t="array" aca="1" ref="G31" ca="1">_xlfn.IFS(AND(F31="",E31&gt;0),"!!",F31&gt;E31,"!")</f>
        <v>#N/A</v>
      </c>
      <c r="H31" s="185" t="str">
        <f t="shared" si="0"/>
        <v/>
      </c>
      <c r="I31" s="182">
        <f ca="1">'Per deelnemer'!$D$390</f>
        <v>0</v>
      </c>
      <c r="J31" s="480">
        <f>IFERROR(IF(Deelnemersoverzicht!$I$7="Nee",_xlfn.XLOOKUP(Deelnemersoverzicht!$D40,Lijsten!$A$34:$A$40,Lijsten!$B$34:$B$40)-Lijsten!$B$41,_xlfn.XLOOKUP(Deelnemersoverzicht!$D40,Lijsten!$A$34:$A$40,Lijsten!$B$34:$B$40)),0)</f>
        <v>0</v>
      </c>
      <c r="K31" s="190">
        <f t="shared" ca="1" si="16"/>
        <v>0</v>
      </c>
      <c r="L31" s="579"/>
      <c r="M31" s="438" t="e" cm="1">
        <f t="array" aca="1" ref="M31" ca="1">_xlfn.IFS(AND(L31="",K31&gt;0),"!!",L31&gt;K31,"!")</f>
        <v>#N/A</v>
      </c>
      <c r="N31" s="185" t="str">
        <f t="shared" si="1"/>
        <v/>
      </c>
      <c r="O31" s="182">
        <f ca="1">'Per deelnemer'!$F$390</f>
        <v>0</v>
      </c>
      <c r="P31" s="480">
        <f>IFERROR(IF(Deelnemersoverzicht!$I$7="Nee",_xlfn.XLOOKUP(Deelnemersoverzicht!$D40,Lijsten!$A$34:$A$40,Lijsten!$B$34:$B$40)-Lijsten!$B$41,_xlfn.XLOOKUP(Deelnemersoverzicht!$D40,Lijsten!$A$34:$A$40,Lijsten!$B$34:$B$40)),0)</f>
        <v>0</v>
      </c>
      <c r="Q31" s="190">
        <f t="shared" ca="1" si="17"/>
        <v>0</v>
      </c>
      <c r="R31" s="579"/>
      <c r="S31" s="438" t="e" cm="1">
        <f t="array" aca="1" ref="S31" ca="1">_xlfn.IFS(AND(R31="",Q31&gt;0),"!!",R31&gt;Q31,"!")</f>
        <v>#N/A</v>
      </c>
      <c r="T31" s="185" t="str">
        <f t="shared" si="2"/>
        <v/>
      </c>
      <c r="U31" s="182">
        <f ca="1">'Per deelnemer'!$H$390</f>
        <v>0</v>
      </c>
      <c r="V31" s="480">
        <f>IFERROR(IF(Deelnemersoverzicht!$I$7="Nee",_xlfn.XLOOKUP(Deelnemersoverzicht!$D40,Lijsten!$A$34:$A$40,Lijsten!$B$34:$B$40)-Lijsten!$B$41,_xlfn.XLOOKUP(Deelnemersoverzicht!$D40,Lijsten!$A$34:$A$40,Lijsten!$B$34:$B$40)),0)</f>
        <v>0</v>
      </c>
      <c r="W31" s="190">
        <f t="shared" ca="1" si="18"/>
        <v>0</v>
      </c>
      <c r="X31" s="579"/>
      <c r="Y31" s="438" t="e" cm="1">
        <f t="array" aca="1" ref="Y31" ca="1">_xlfn.IFS(AND(X31="",W31&gt;0),"!!",X31&gt;W31,"!")</f>
        <v>#N/A</v>
      </c>
      <c r="Z31" s="185" t="str">
        <f t="shared" si="19"/>
        <v/>
      </c>
      <c r="AA31" s="176">
        <f t="shared" ca="1" si="3"/>
        <v>0</v>
      </c>
      <c r="AB31" s="176">
        <f t="shared" si="4"/>
        <v>0</v>
      </c>
      <c r="AC31" s="177" t="str">
        <f t="shared" ca="1" si="20"/>
        <v/>
      </c>
      <c r="AD31" s="176">
        <f t="shared" ca="1" si="21"/>
        <v>0</v>
      </c>
      <c r="AE31" s="177" t="str">
        <f t="shared" ca="1" si="22"/>
        <v/>
      </c>
      <c r="AF31" s="665" t="str">
        <f t="shared" si="23"/>
        <v/>
      </c>
      <c r="AH31" s="29" t="str">
        <f>IF(B31&gt;0,VLOOKUP(B31,Deelnemersoverzicht!$C$16:$D$66,2,FALSE),"")</f>
        <v/>
      </c>
      <c r="AI31" s="55" t="str">
        <f>IFERROR(IF(AH31&lt;&gt;"",VLOOKUP(AH31,Lijsten!$A$18:$B$27,2,0),""),"")</f>
        <v/>
      </c>
      <c r="AJ31" s="262">
        <f t="shared" si="5"/>
        <v>0</v>
      </c>
      <c r="AK31" s="263">
        <f t="shared" si="6"/>
        <v>0</v>
      </c>
      <c r="AL31" s="430">
        <f t="shared" si="24"/>
        <v>0</v>
      </c>
      <c r="AM31" s="87">
        <f t="shared" si="25"/>
        <v>0</v>
      </c>
      <c r="AO31" s="54">
        <f t="shared" si="7"/>
        <v>0</v>
      </c>
      <c r="AP31" s="55">
        <f t="shared" si="8"/>
        <v>0</v>
      </c>
      <c r="AQ31" s="63">
        <f t="shared" si="9"/>
        <v>0</v>
      </c>
      <c r="AR31" s="291">
        <v>25</v>
      </c>
      <c r="AS31" s="295">
        <f t="shared" ca="1" si="10"/>
        <v>0</v>
      </c>
      <c r="AT31" s="296">
        <f t="shared" ca="1" si="11"/>
        <v>0</v>
      </c>
      <c r="AU31" s="296">
        <f t="shared" ca="1" si="12"/>
        <v>0</v>
      </c>
      <c r="AV31" s="296">
        <f t="shared" ca="1" si="13"/>
        <v>0</v>
      </c>
      <c r="AW31" s="297">
        <f t="shared" ca="1" si="14"/>
        <v>0</v>
      </c>
    </row>
    <row r="32" spans="1:49" ht="11.25" thickBot="1" x14ac:dyDescent="0.2">
      <c r="A32" s="31" t="s">
        <v>134</v>
      </c>
      <c r="B32" s="179">
        <f>Deelnemersoverzicht!C41</f>
        <v>0</v>
      </c>
      <c r="C32" s="182">
        <f ca="1">'Per deelnemer'!$B$405</f>
        <v>0</v>
      </c>
      <c r="D32" s="480">
        <f>IFERROR(IF(Deelnemersoverzicht!$I$7="Nee",_xlfn.XLOOKUP(Deelnemersoverzicht!$D41,Lijsten!$A$34:$A$40,Lijsten!$B$34:$B$40)-Lijsten!$B$41,_xlfn.XLOOKUP(Deelnemersoverzicht!$D41,Lijsten!$A$34:$A$40,Lijsten!$B$34:$B$40)),0)</f>
        <v>0</v>
      </c>
      <c r="E32" s="190">
        <f t="shared" ca="1" si="15"/>
        <v>0</v>
      </c>
      <c r="F32" s="579"/>
      <c r="G32" s="438" t="e" cm="1">
        <f t="array" aca="1" ref="G32" ca="1">_xlfn.IFS(AND(F32="",E32&gt;0),"!!",F32&gt;E32,"!")</f>
        <v>#N/A</v>
      </c>
      <c r="H32" s="185" t="str">
        <f t="shared" si="0"/>
        <v/>
      </c>
      <c r="I32" s="182">
        <f ca="1">'Per deelnemer'!$D$405</f>
        <v>0</v>
      </c>
      <c r="J32" s="480">
        <f>IFERROR(IF(Deelnemersoverzicht!$I$7="Nee",_xlfn.XLOOKUP(Deelnemersoverzicht!$D41,Lijsten!$A$34:$A$40,Lijsten!$B$34:$B$40)-Lijsten!$B$41,_xlfn.XLOOKUP(Deelnemersoverzicht!$D41,Lijsten!$A$34:$A$40,Lijsten!$B$34:$B$40)),0)</f>
        <v>0</v>
      </c>
      <c r="K32" s="190">
        <f t="shared" ca="1" si="16"/>
        <v>0</v>
      </c>
      <c r="L32" s="579"/>
      <c r="M32" s="438" t="e" cm="1">
        <f t="array" aca="1" ref="M32" ca="1">_xlfn.IFS(AND(L32="",K32&gt;0),"!!",L32&gt;K32,"!")</f>
        <v>#N/A</v>
      </c>
      <c r="N32" s="185" t="str">
        <f t="shared" si="1"/>
        <v/>
      </c>
      <c r="O32" s="182">
        <f ca="1">'Per deelnemer'!$F$405</f>
        <v>0</v>
      </c>
      <c r="P32" s="480">
        <f>IFERROR(IF(Deelnemersoverzicht!$I$7="Nee",_xlfn.XLOOKUP(Deelnemersoverzicht!$D41,Lijsten!$A$34:$A$40,Lijsten!$B$34:$B$40)-Lijsten!$B$41,_xlfn.XLOOKUP(Deelnemersoverzicht!$D41,Lijsten!$A$34:$A$40,Lijsten!$B$34:$B$40)),0)</f>
        <v>0</v>
      </c>
      <c r="Q32" s="190">
        <f t="shared" ca="1" si="17"/>
        <v>0</v>
      </c>
      <c r="R32" s="579"/>
      <c r="S32" s="438" t="e" cm="1">
        <f t="array" aca="1" ref="S32" ca="1">_xlfn.IFS(AND(R32="",Q32&gt;0),"!!",R32&gt;Q32,"!")</f>
        <v>#N/A</v>
      </c>
      <c r="T32" s="185" t="str">
        <f t="shared" si="2"/>
        <v/>
      </c>
      <c r="U32" s="182">
        <f ca="1">'Per deelnemer'!$H$405</f>
        <v>0</v>
      </c>
      <c r="V32" s="480">
        <f>IFERROR(IF(Deelnemersoverzicht!$I$7="Nee",_xlfn.XLOOKUP(Deelnemersoverzicht!$D41,Lijsten!$A$34:$A$40,Lijsten!$B$34:$B$40)-Lijsten!$B$41,_xlfn.XLOOKUP(Deelnemersoverzicht!$D41,Lijsten!$A$34:$A$40,Lijsten!$B$34:$B$40)),0)</f>
        <v>0</v>
      </c>
      <c r="W32" s="190">
        <f t="shared" ca="1" si="18"/>
        <v>0</v>
      </c>
      <c r="X32" s="579"/>
      <c r="Y32" s="438" t="e" cm="1">
        <f t="array" aca="1" ref="Y32" ca="1">_xlfn.IFS(AND(X32="",W32&gt;0),"!!",X32&gt;W32,"!")</f>
        <v>#N/A</v>
      </c>
      <c r="Z32" s="185" t="str">
        <f t="shared" si="19"/>
        <v/>
      </c>
      <c r="AA32" s="176">
        <f t="shared" ca="1" si="3"/>
        <v>0</v>
      </c>
      <c r="AB32" s="176">
        <f t="shared" si="4"/>
        <v>0</v>
      </c>
      <c r="AC32" s="177" t="str">
        <f t="shared" ca="1" si="20"/>
        <v/>
      </c>
      <c r="AD32" s="176">
        <f t="shared" ca="1" si="21"/>
        <v>0</v>
      </c>
      <c r="AE32" s="177" t="str">
        <f t="shared" ca="1" si="22"/>
        <v/>
      </c>
      <c r="AF32" s="665" t="str">
        <f t="shared" si="23"/>
        <v/>
      </c>
      <c r="AH32" s="29" t="str">
        <f>IF(B32&gt;0,VLOOKUP(B32,Deelnemersoverzicht!$C$16:$D$66,2,FALSE),"")</f>
        <v/>
      </c>
      <c r="AI32" s="55" t="str">
        <f>IFERROR(IF(AH32&lt;&gt;"",VLOOKUP(AH32,Lijsten!$A$18:$B$27,2,0),""),"")</f>
        <v/>
      </c>
      <c r="AJ32" s="262">
        <f t="shared" si="5"/>
        <v>0</v>
      </c>
      <c r="AK32" s="263">
        <f t="shared" si="6"/>
        <v>0</v>
      </c>
      <c r="AL32" s="430">
        <f t="shared" si="24"/>
        <v>0</v>
      </c>
      <c r="AM32" s="87">
        <f t="shared" si="25"/>
        <v>0</v>
      </c>
      <c r="AO32" s="54">
        <f t="shared" si="7"/>
        <v>0</v>
      </c>
      <c r="AP32" s="55">
        <f t="shared" si="8"/>
        <v>0</v>
      </c>
      <c r="AQ32" s="63">
        <f t="shared" si="9"/>
        <v>0</v>
      </c>
      <c r="AR32" s="291">
        <v>26</v>
      </c>
      <c r="AS32" s="295">
        <f t="shared" ca="1" si="10"/>
        <v>0</v>
      </c>
      <c r="AT32" s="296">
        <f t="shared" ca="1" si="11"/>
        <v>0</v>
      </c>
      <c r="AU32" s="296">
        <f t="shared" ca="1" si="12"/>
        <v>0</v>
      </c>
      <c r="AV32" s="296">
        <f t="shared" ca="1" si="13"/>
        <v>0</v>
      </c>
      <c r="AW32" s="297">
        <f t="shared" ca="1" si="14"/>
        <v>0</v>
      </c>
    </row>
    <row r="33" spans="1:49" hidden="1" x14ac:dyDescent="0.15">
      <c r="A33" s="31" t="s">
        <v>169</v>
      </c>
      <c r="B33" s="179">
        <f>Deelnemersoverzicht!C42</f>
        <v>0</v>
      </c>
      <c r="C33" s="182">
        <f>'Per deelnemer'!$B$420</f>
        <v>0</v>
      </c>
      <c r="D33" s="480">
        <f>IFERROR(IF(Deelnemersoverzicht!$I$7="Nee",_xlfn.XLOOKUP(Deelnemersoverzicht!$D42,Lijsten!$A$34:$A$40,Lijsten!$B$34:$B$40)-Lijsten!$B$41,_xlfn.XLOOKUP(Deelnemersoverzicht!$D42,Lijsten!$A$34:$A$40,Lijsten!$B$34:$B$40)),0)</f>
        <v>0</v>
      </c>
      <c r="E33" s="190">
        <f t="shared" si="15"/>
        <v>0</v>
      </c>
      <c r="F33" s="579"/>
      <c r="G33" s="438" t="e" cm="1">
        <f t="array" ref="G33">_xlfn.IFS(AND(F33="",E33&gt;0),"!!",F33&gt;E33,"!")</f>
        <v>#N/A</v>
      </c>
      <c r="H33" s="185" t="str">
        <f t="shared" si="0"/>
        <v/>
      </c>
      <c r="I33" s="182">
        <f>'Per deelnemer'!$D$420</f>
        <v>0</v>
      </c>
      <c r="J33" s="480">
        <f>IFERROR(IF(Deelnemersoverzicht!$I$7="Nee",_xlfn.XLOOKUP(Deelnemersoverzicht!$D42,Lijsten!$A$34:$A$40,Lijsten!$B$34:$B$40)-Lijsten!$B$41,_xlfn.XLOOKUP(Deelnemersoverzicht!$D42,Lijsten!$A$34:$A$40,Lijsten!$B$34:$B$40)),0)</f>
        <v>0</v>
      </c>
      <c r="K33" s="190">
        <f t="shared" si="16"/>
        <v>0</v>
      </c>
      <c r="L33" s="579"/>
      <c r="M33" s="438" t="str">
        <f t="shared" ref="M33:M57" si="26">IF(L33&gt;K33,"!","")</f>
        <v/>
      </c>
      <c r="N33" s="185" t="str">
        <f t="shared" si="1"/>
        <v/>
      </c>
      <c r="O33" s="182">
        <f>'Per deelnemer'!$F$420</f>
        <v>0</v>
      </c>
      <c r="P33" s="480">
        <f>IFERROR(IF(Deelnemersoverzicht!$I$7="Nee",_xlfn.XLOOKUP(Deelnemersoverzicht!$D42,Lijsten!$A$34:$A$40,Lijsten!$B$34:$B$40)-Lijsten!$B$41,_xlfn.XLOOKUP(Deelnemersoverzicht!$D42,Lijsten!$A$34:$A$40,Lijsten!$B$34:$B$40)),0)</f>
        <v>0</v>
      </c>
      <c r="Q33" s="190">
        <f t="shared" si="17"/>
        <v>0</v>
      </c>
      <c r="R33" s="579"/>
      <c r="S33" s="438" t="str">
        <f t="shared" ref="S33:S57" si="27">IF(R33&gt;Q33,"!","")</f>
        <v/>
      </c>
      <c r="T33" s="185" t="str">
        <f t="shared" si="2"/>
        <v/>
      </c>
      <c r="U33" s="182">
        <f>'Per deelnemer'!$H$420</f>
        <v>0</v>
      </c>
      <c r="V33" s="480">
        <f>IFERROR(IF(Deelnemersoverzicht!$I$7="Nee",_xlfn.XLOOKUP(Deelnemersoverzicht!$D42,Lijsten!$A$34:$A$40,Lijsten!$B$34:$B$40)-Lijsten!$B$41,_xlfn.XLOOKUP(Deelnemersoverzicht!$D42,Lijsten!$A$34:$A$40,Lijsten!$B$34:$B$40)),0)</f>
        <v>0</v>
      </c>
      <c r="W33" s="190">
        <f t="shared" si="18"/>
        <v>0</v>
      </c>
      <c r="X33" s="579"/>
      <c r="Y33" s="438" t="str">
        <f t="shared" ref="Y33:Y57" si="28">IF(X33&gt;W33,"!","")</f>
        <v/>
      </c>
      <c r="Z33" s="185" t="str">
        <f t="shared" si="19"/>
        <v/>
      </c>
      <c r="AA33" s="176">
        <f t="shared" si="3"/>
        <v>0</v>
      </c>
      <c r="AB33" s="176">
        <f t="shared" si="4"/>
        <v>0</v>
      </c>
      <c r="AC33" s="177" t="str">
        <f t="shared" si="20"/>
        <v/>
      </c>
      <c r="AD33" s="176">
        <f t="shared" si="21"/>
        <v>0</v>
      </c>
      <c r="AE33" s="177" t="str">
        <f t="shared" si="22"/>
        <v/>
      </c>
      <c r="AF33" s="274" t="str">
        <f t="shared" si="23"/>
        <v/>
      </c>
      <c r="AH33" s="29" t="str">
        <f>IF(B33&gt;0,VLOOKUP(B33,Deelnemersoverzicht!$C$16:$D$66,2,FALSE),"")</f>
        <v/>
      </c>
      <c r="AI33" s="55" t="str">
        <f>IFERROR(IF(AH33&lt;&gt;"",VLOOKUP(AH33,Lijsten!$A$18:$B$27,2,0),""),"")</f>
        <v/>
      </c>
      <c r="AJ33" s="262">
        <f t="shared" si="5"/>
        <v>0</v>
      </c>
      <c r="AK33" s="263">
        <f t="shared" si="6"/>
        <v>0</v>
      </c>
      <c r="AL33" s="430">
        <f t="shared" si="24"/>
        <v>0</v>
      </c>
      <c r="AM33" s="87">
        <f t="shared" si="25"/>
        <v>0</v>
      </c>
      <c r="AO33" s="54">
        <f t="shared" si="7"/>
        <v>0</v>
      </c>
      <c r="AP33" s="55">
        <f t="shared" si="8"/>
        <v>0</v>
      </c>
      <c r="AQ33" s="63">
        <f t="shared" si="9"/>
        <v>0</v>
      </c>
      <c r="AR33" s="291">
        <v>27</v>
      </c>
      <c r="AS33" s="295">
        <f t="shared" si="10"/>
        <v>0</v>
      </c>
      <c r="AT33" s="296">
        <f t="shared" si="11"/>
        <v>0</v>
      </c>
      <c r="AU33" s="296">
        <f t="shared" si="12"/>
        <v>0</v>
      </c>
      <c r="AV33" s="296">
        <f t="shared" si="13"/>
        <v>0</v>
      </c>
      <c r="AW33" s="297">
        <f t="shared" si="14"/>
        <v>0</v>
      </c>
    </row>
    <row r="34" spans="1:49" hidden="1" x14ac:dyDescent="0.15">
      <c r="A34" s="31" t="s">
        <v>170</v>
      </c>
      <c r="B34" s="179">
        <f>Deelnemersoverzicht!C43</f>
        <v>0</v>
      </c>
      <c r="C34" s="182">
        <f>'Per deelnemer'!$B$435</f>
        <v>0</v>
      </c>
      <c r="D34" s="480">
        <f>IFERROR(IF(Deelnemersoverzicht!$I$7="Nee",_xlfn.XLOOKUP(Deelnemersoverzicht!$D43,Lijsten!$A$34:$A$40,Lijsten!$B$34:$B$40)-Lijsten!$B$41,_xlfn.XLOOKUP(Deelnemersoverzicht!$D43,Lijsten!$A$34:$A$40,Lijsten!$B$34:$B$40)),0)</f>
        <v>0</v>
      </c>
      <c r="E34" s="190">
        <f t="shared" si="15"/>
        <v>0</v>
      </c>
      <c r="F34" s="579"/>
      <c r="G34" s="438" t="e" cm="1">
        <f t="array" ref="G34">_xlfn.IFS(AND(F34="",E34&gt;0),"!!",F34&gt;E34,"!")</f>
        <v>#N/A</v>
      </c>
      <c r="H34" s="185" t="str">
        <f t="shared" si="0"/>
        <v/>
      </c>
      <c r="I34" s="182">
        <f>'Per deelnemer'!$D$435</f>
        <v>0</v>
      </c>
      <c r="J34" s="480">
        <f>IFERROR(IF(Deelnemersoverzicht!$I$7="Nee",_xlfn.XLOOKUP(Deelnemersoverzicht!$D43,Lijsten!$A$34:$A$40,Lijsten!$B$34:$B$40)-Lijsten!$B$41,_xlfn.XLOOKUP(Deelnemersoverzicht!$D43,Lijsten!$A$34:$A$40,Lijsten!$B$34:$B$40)),0)</f>
        <v>0</v>
      </c>
      <c r="K34" s="190">
        <f t="shared" si="16"/>
        <v>0</v>
      </c>
      <c r="L34" s="579"/>
      <c r="M34" s="438" t="str">
        <f t="shared" si="26"/>
        <v/>
      </c>
      <c r="N34" s="185" t="str">
        <f t="shared" si="1"/>
        <v/>
      </c>
      <c r="O34" s="182">
        <f>'Per deelnemer'!$F$435</f>
        <v>0</v>
      </c>
      <c r="P34" s="480">
        <f>IFERROR(IF(Deelnemersoverzicht!$I$7="Nee",_xlfn.XLOOKUP(Deelnemersoverzicht!$D43,Lijsten!$A$34:$A$40,Lijsten!$B$34:$B$40)-Lijsten!$B$41,_xlfn.XLOOKUP(Deelnemersoverzicht!$D43,Lijsten!$A$34:$A$40,Lijsten!$B$34:$B$40)),0)</f>
        <v>0</v>
      </c>
      <c r="Q34" s="190">
        <f t="shared" si="17"/>
        <v>0</v>
      </c>
      <c r="R34" s="579"/>
      <c r="S34" s="438" t="str">
        <f t="shared" si="27"/>
        <v/>
      </c>
      <c r="T34" s="185" t="str">
        <f t="shared" si="2"/>
        <v/>
      </c>
      <c r="U34" s="182">
        <f>'Per deelnemer'!$H$435</f>
        <v>0</v>
      </c>
      <c r="V34" s="480">
        <f>IFERROR(IF(Deelnemersoverzicht!$I$7="Nee",_xlfn.XLOOKUP(Deelnemersoverzicht!$D43,Lijsten!$A$34:$A$40,Lijsten!$B$34:$B$40)-Lijsten!$B$41,_xlfn.XLOOKUP(Deelnemersoverzicht!$D43,Lijsten!$A$34:$A$40,Lijsten!$B$34:$B$40)),0)</f>
        <v>0</v>
      </c>
      <c r="W34" s="190">
        <f t="shared" si="18"/>
        <v>0</v>
      </c>
      <c r="X34" s="579"/>
      <c r="Y34" s="438" t="str">
        <f t="shared" si="28"/>
        <v/>
      </c>
      <c r="Z34" s="185" t="str">
        <f t="shared" si="19"/>
        <v/>
      </c>
      <c r="AA34" s="176">
        <f t="shared" si="3"/>
        <v>0</v>
      </c>
      <c r="AB34" s="176">
        <f t="shared" si="4"/>
        <v>0</v>
      </c>
      <c r="AC34" s="177" t="str">
        <f t="shared" si="20"/>
        <v/>
      </c>
      <c r="AD34" s="176">
        <f t="shared" si="21"/>
        <v>0</v>
      </c>
      <c r="AE34" s="177" t="str">
        <f t="shared" si="22"/>
        <v/>
      </c>
      <c r="AF34" s="274" t="str">
        <f t="shared" si="23"/>
        <v/>
      </c>
      <c r="AH34" s="29" t="str">
        <f>IF(B34&gt;0,VLOOKUP(B34,Deelnemersoverzicht!$C$16:$D$66,2,FALSE),"")</f>
        <v/>
      </c>
      <c r="AI34" s="55" t="str">
        <f>IFERROR(IF(AH34&lt;&gt;"",VLOOKUP(AH34,Lijsten!$A$18:$B$27,2,0),""),"")</f>
        <v/>
      </c>
      <c r="AJ34" s="262">
        <f t="shared" si="5"/>
        <v>0</v>
      </c>
      <c r="AK34" s="263">
        <f t="shared" si="6"/>
        <v>0</v>
      </c>
      <c r="AL34" s="430">
        <f t="shared" si="24"/>
        <v>0</v>
      </c>
      <c r="AM34" s="87">
        <f t="shared" si="25"/>
        <v>0</v>
      </c>
      <c r="AO34" s="54">
        <f t="shared" si="7"/>
        <v>0</v>
      </c>
      <c r="AP34" s="55">
        <f t="shared" si="8"/>
        <v>0</v>
      </c>
      <c r="AQ34" s="63">
        <f t="shared" si="9"/>
        <v>0</v>
      </c>
      <c r="AR34" s="291">
        <v>28</v>
      </c>
      <c r="AS34" s="295">
        <f t="shared" si="10"/>
        <v>0</v>
      </c>
      <c r="AT34" s="296">
        <f t="shared" si="11"/>
        <v>0</v>
      </c>
      <c r="AU34" s="296">
        <f t="shared" si="12"/>
        <v>0</v>
      </c>
      <c r="AV34" s="296">
        <f t="shared" si="13"/>
        <v>0</v>
      </c>
      <c r="AW34" s="297">
        <f t="shared" si="14"/>
        <v>0</v>
      </c>
    </row>
    <row r="35" spans="1:49" hidden="1" x14ac:dyDescent="0.15">
      <c r="A35" s="31" t="s">
        <v>171</v>
      </c>
      <c r="B35" s="179">
        <f>Deelnemersoverzicht!C44</f>
        <v>0</v>
      </c>
      <c r="C35" s="182">
        <f>'Per deelnemer'!$B$450</f>
        <v>0</v>
      </c>
      <c r="D35" s="480">
        <f>IFERROR(IF(Deelnemersoverzicht!$I$7="Nee",_xlfn.XLOOKUP(Deelnemersoverzicht!$D44,Lijsten!$A$34:$A$40,Lijsten!$B$34:$B$40)-Lijsten!$B$41,_xlfn.XLOOKUP(Deelnemersoverzicht!$D44,Lijsten!$A$34:$A$40,Lijsten!$B$34:$B$40)),0)</f>
        <v>0</v>
      </c>
      <c r="E35" s="190">
        <f t="shared" si="15"/>
        <v>0</v>
      </c>
      <c r="F35" s="579"/>
      <c r="G35" s="438" t="e" cm="1">
        <f t="array" ref="G35">_xlfn.IFS(AND(F35="",E35&gt;0),"!!",F35&gt;E35,"!")</f>
        <v>#N/A</v>
      </c>
      <c r="H35" s="185" t="str">
        <f t="shared" si="0"/>
        <v/>
      </c>
      <c r="I35" s="182">
        <f>'Per deelnemer'!$D$450</f>
        <v>0</v>
      </c>
      <c r="J35" s="480">
        <f>IFERROR(IF(Deelnemersoverzicht!$I$7="Nee",_xlfn.XLOOKUP(Deelnemersoverzicht!$D44,Lijsten!$A$34:$A$40,Lijsten!$B$34:$B$40)-Lijsten!$B$41,_xlfn.XLOOKUP(Deelnemersoverzicht!$D44,Lijsten!$A$34:$A$40,Lijsten!$B$34:$B$40)),0)</f>
        <v>0</v>
      </c>
      <c r="K35" s="190">
        <f t="shared" si="16"/>
        <v>0</v>
      </c>
      <c r="L35" s="579"/>
      <c r="M35" s="438" t="str">
        <f t="shared" si="26"/>
        <v/>
      </c>
      <c r="N35" s="185" t="str">
        <f t="shared" si="1"/>
        <v/>
      </c>
      <c r="O35" s="182">
        <f>'Per deelnemer'!$F$450</f>
        <v>0</v>
      </c>
      <c r="P35" s="480">
        <f>IFERROR(IF(Deelnemersoverzicht!$I$7="Nee",_xlfn.XLOOKUP(Deelnemersoverzicht!$D44,Lijsten!$A$34:$A$40,Lijsten!$B$34:$B$40)-Lijsten!$B$41,_xlfn.XLOOKUP(Deelnemersoverzicht!$D44,Lijsten!$A$34:$A$40,Lijsten!$B$34:$B$40)),0)</f>
        <v>0</v>
      </c>
      <c r="Q35" s="190">
        <f t="shared" si="17"/>
        <v>0</v>
      </c>
      <c r="R35" s="579"/>
      <c r="S35" s="438" t="str">
        <f t="shared" si="27"/>
        <v/>
      </c>
      <c r="T35" s="185" t="str">
        <f t="shared" si="2"/>
        <v/>
      </c>
      <c r="U35" s="182">
        <f>'Per deelnemer'!$H$450</f>
        <v>0</v>
      </c>
      <c r="V35" s="480">
        <f>IFERROR(IF(Deelnemersoverzicht!$I$7="Nee",_xlfn.XLOOKUP(Deelnemersoverzicht!$D44,Lijsten!$A$34:$A$40,Lijsten!$B$34:$B$40)-Lijsten!$B$41,_xlfn.XLOOKUP(Deelnemersoverzicht!$D44,Lijsten!$A$34:$A$40,Lijsten!$B$34:$B$40)),0)</f>
        <v>0</v>
      </c>
      <c r="W35" s="190">
        <f t="shared" si="18"/>
        <v>0</v>
      </c>
      <c r="X35" s="579"/>
      <c r="Y35" s="438" t="str">
        <f t="shared" si="28"/>
        <v/>
      </c>
      <c r="Z35" s="185" t="str">
        <f t="shared" si="19"/>
        <v/>
      </c>
      <c r="AA35" s="176">
        <f t="shared" si="3"/>
        <v>0</v>
      </c>
      <c r="AB35" s="176">
        <f t="shared" si="4"/>
        <v>0</v>
      </c>
      <c r="AC35" s="177" t="str">
        <f t="shared" si="20"/>
        <v/>
      </c>
      <c r="AD35" s="176">
        <f t="shared" si="21"/>
        <v>0</v>
      </c>
      <c r="AE35" s="177" t="str">
        <f t="shared" si="22"/>
        <v/>
      </c>
      <c r="AF35" s="274" t="str">
        <f t="shared" si="23"/>
        <v/>
      </c>
      <c r="AH35" s="29" t="str">
        <f>IF(B35&gt;0,VLOOKUP(B35,Deelnemersoverzicht!$C$16:$D$66,2,FALSE),"")</f>
        <v/>
      </c>
      <c r="AI35" s="55" t="str">
        <f>IFERROR(IF(AH35&lt;&gt;"",VLOOKUP(AH35,Lijsten!$A$18:$B$27,2,0),""),"")</f>
        <v/>
      </c>
      <c r="AJ35" s="262">
        <f t="shared" si="5"/>
        <v>0</v>
      </c>
      <c r="AK35" s="263">
        <f t="shared" si="6"/>
        <v>0</v>
      </c>
      <c r="AL35" s="430">
        <f t="shared" si="24"/>
        <v>0</v>
      </c>
      <c r="AM35" s="87">
        <f t="shared" si="25"/>
        <v>0</v>
      </c>
      <c r="AO35" s="54">
        <f t="shared" si="7"/>
        <v>0</v>
      </c>
      <c r="AP35" s="55">
        <f t="shared" si="8"/>
        <v>0</v>
      </c>
      <c r="AQ35" s="63">
        <f t="shared" si="9"/>
        <v>0</v>
      </c>
      <c r="AR35" s="291">
        <v>29</v>
      </c>
      <c r="AS35" s="295">
        <f t="shared" si="10"/>
        <v>0</v>
      </c>
      <c r="AT35" s="296">
        <f t="shared" si="11"/>
        <v>0</v>
      </c>
      <c r="AU35" s="296">
        <f t="shared" si="12"/>
        <v>0</v>
      </c>
      <c r="AV35" s="296">
        <f t="shared" si="13"/>
        <v>0</v>
      </c>
      <c r="AW35" s="297">
        <f t="shared" si="14"/>
        <v>0</v>
      </c>
    </row>
    <row r="36" spans="1:49" hidden="1" x14ac:dyDescent="0.15">
      <c r="A36" s="31" t="s">
        <v>172</v>
      </c>
      <c r="B36" s="179">
        <f>Deelnemersoverzicht!C45</f>
        <v>0</v>
      </c>
      <c r="C36" s="182">
        <f>'Per deelnemer'!$B$465</f>
        <v>0</v>
      </c>
      <c r="D36" s="480">
        <f>IFERROR(IF(Deelnemersoverzicht!$I$7="Nee",_xlfn.XLOOKUP(Deelnemersoverzicht!$D45,Lijsten!$A$34:$A$40,Lijsten!$B$34:$B$40)-Lijsten!$B$41,_xlfn.XLOOKUP(Deelnemersoverzicht!$D45,Lijsten!$A$34:$A$40,Lijsten!$B$34:$B$40)),0)</f>
        <v>0</v>
      </c>
      <c r="E36" s="190">
        <f t="shared" si="15"/>
        <v>0</v>
      </c>
      <c r="F36" s="579"/>
      <c r="G36" s="438" t="e" cm="1">
        <f t="array" ref="G36">_xlfn.IFS(AND(F36="",E36&gt;0),"!!",F36&gt;E36,"!")</f>
        <v>#N/A</v>
      </c>
      <c r="H36" s="185" t="str">
        <f t="shared" si="0"/>
        <v/>
      </c>
      <c r="I36" s="182">
        <f>'Per deelnemer'!$D$465</f>
        <v>0</v>
      </c>
      <c r="J36" s="480">
        <f>IFERROR(IF(Deelnemersoverzicht!$I$7="Nee",_xlfn.XLOOKUP(Deelnemersoverzicht!$D45,Lijsten!$A$34:$A$40,Lijsten!$B$34:$B$40)-Lijsten!$B$41,_xlfn.XLOOKUP(Deelnemersoverzicht!$D45,Lijsten!$A$34:$A$40,Lijsten!$B$34:$B$40)),0)</f>
        <v>0</v>
      </c>
      <c r="K36" s="190">
        <f t="shared" si="16"/>
        <v>0</v>
      </c>
      <c r="L36" s="579"/>
      <c r="M36" s="438" t="str">
        <f t="shared" si="26"/>
        <v/>
      </c>
      <c r="N36" s="185" t="str">
        <f t="shared" si="1"/>
        <v/>
      </c>
      <c r="O36" s="182">
        <f>'Per deelnemer'!$F$465</f>
        <v>0</v>
      </c>
      <c r="P36" s="480">
        <f>IFERROR(IF(Deelnemersoverzicht!$I$7="Nee",_xlfn.XLOOKUP(Deelnemersoverzicht!$D45,Lijsten!$A$34:$A$40,Lijsten!$B$34:$B$40)-Lijsten!$B$41,_xlfn.XLOOKUP(Deelnemersoverzicht!$D45,Lijsten!$A$34:$A$40,Lijsten!$B$34:$B$40)),0)</f>
        <v>0</v>
      </c>
      <c r="Q36" s="190">
        <f t="shared" si="17"/>
        <v>0</v>
      </c>
      <c r="R36" s="579"/>
      <c r="S36" s="438" t="str">
        <f t="shared" si="27"/>
        <v/>
      </c>
      <c r="T36" s="185" t="str">
        <f t="shared" si="2"/>
        <v/>
      </c>
      <c r="U36" s="182">
        <f>'Per deelnemer'!$H$465</f>
        <v>0</v>
      </c>
      <c r="V36" s="480">
        <f>IFERROR(IF(Deelnemersoverzicht!$I$7="Nee",_xlfn.XLOOKUP(Deelnemersoverzicht!$D45,Lijsten!$A$34:$A$40,Lijsten!$B$34:$B$40)-Lijsten!$B$41,_xlfn.XLOOKUP(Deelnemersoverzicht!$D45,Lijsten!$A$34:$A$40,Lijsten!$B$34:$B$40)),0)</f>
        <v>0</v>
      </c>
      <c r="W36" s="190">
        <f t="shared" si="18"/>
        <v>0</v>
      </c>
      <c r="X36" s="579"/>
      <c r="Y36" s="438" t="str">
        <f t="shared" si="28"/>
        <v/>
      </c>
      <c r="Z36" s="185" t="str">
        <f t="shared" si="19"/>
        <v/>
      </c>
      <c r="AA36" s="176">
        <f t="shared" si="3"/>
        <v>0</v>
      </c>
      <c r="AB36" s="176">
        <f t="shared" si="4"/>
        <v>0</v>
      </c>
      <c r="AC36" s="177" t="str">
        <f t="shared" si="20"/>
        <v/>
      </c>
      <c r="AD36" s="176">
        <f t="shared" si="21"/>
        <v>0</v>
      </c>
      <c r="AE36" s="177" t="str">
        <f t="shared" si="22"/>
        <v/>
      </c>
      <c r="AF36" s="274" t="str">
        <f t="shared" si="23"/>
        <v/>
      </c>
      <c r="AH36" s="29" t="str">
        <f>IF(B36&gt;0,VLOOKUP(B36,Deelnemersoverzicht!$C$16:$D$66,2,FALSE),"")</f>
        <v/>
      </c>
      <c r="AI36" s="55" t="str">
        <f>IFERROR(IF(AH36&lt;&gt;"",VLOOKUP(AH36,Lijsten!$A$18:$B$27,2,0),""),"")</f>
        <v/>
      </c>
      <c r="AJ36" s="262">
        <f t="shared" si="5"/>
        <v>0</v>
      </c>
      <c r="AK36" s="263">
        <f t="shared" si="6"/>
        <v>0</v>
      </c>
      <c r="AL36" s="430">
        <f t="shared" si="24"/>
        <v>0</v>
      </c>
      <c r="AM36" s="87">
        <f t="shared" si="25"/>
        <v>0</v>
      </c>
      <c r="AO36" s="54">
        <f t="shared" si="7"/>
        <v>0</v>
      </c>
      <c r="AP36" s="55">
        <f t="shared" si="8"/>
        <v>0</v>
      </c>
      <c r="AQ36" s="63">
        <f t="shared" si="9"/>
        <v>0</v>
      </c>
      <c r="AR36" s="291">
        <v>30</v>
      </c>
      <c r="AS36" s="295">
        <f t="shared" si="10"/>
        <v>0</v>
      </c>
      <c r="AT36" s="296">
        <f t="shared" si="11"/>
        <v>0</v>
      </c>
      <c r="AU36" s="296">
        <f t="shared" si="12"/>
        <v>0</v>
      </c>
      <c r="AV36" s="296">
        <f t="shared" si="13"/>
        <v>0</v>
      </c>
      <c r="AW36" s="297">
        <f t="shared" si="14"/>
        <v>0</v>
      </c>
    </row>
    <row r="37" spans="1:49" hidden="1" x14ac:dyDescent="0.15">
      <c r="A37" s="31" t="s">
        <v>173</v>
      </c>
      <c r="B37" s="179">
        <f>Deelnemersoverzicht!C46</f>
        <v>0</v>
      </c>
      <c r="C37" s="182">
        <f>'Per deelnemer'!$B$480</f>
        <v>0</v>
      </c>
      <c r="D37" s="480">
        <f>IFERROR(IF(Deelnemersoverzicht!$I$7="Nee",_xlfn.XLOOKUP(Deelnemersoverzicht!$D46,Lijsten!$A$34:$A$40,Lijsten!$B$34:$B$40)-Lijsten!$B$41,_xlfn.XLOOKUP(Deelnemersoverzicht!$D46,Lijsten!$A$34:$A$40,Lijsten!$B$34:$B$40)),0)</f>
        <v>0</v>
      </c>
      <c r="E37" s="190">
        <f t="shared" si="15"/>
        <v>0</v>
      </c>
      <c r="F37" s="579"/>
      <c r="G37" s="438" t="e" cm="1">
        <f t="array" ref="G37">_xlfn.IFS(AND(F37="",E37&gt;0),"!!",F37&gt;E37,"!")</f>
        <v>#N/A</v>
      </c>
      <c r="H37" s="185" t="str">
        <f t="shared" si="0"/>
        <v/>
      </c>
      <c r="I37" s="182">
        <f>'Per deelnemer'!$D$480</f>
        <v>0</v>
      </c>
      <c r="J37" s="480">
        <f>IFERROR(IF(Deelnemersoverzicht!$I$7="Nee",_xlfn.XLOOKUP(Deelnemersoverzicht!$D46,Lijsten!$A$34:$A$40,Lijsten!$B$34:$B$40)-Lijsten!$B$41,_xlfn.XLOOKUP(Deelnemersoverzicht!$D46,Lijsten!$A$34:$A$40,Lijsten!$B$34:$B$40)),0)</f>
        <v>0</v>
      </c>
      <c r="K37" s="190">
        <f t="shared" si="16"/>
        <v>0</v>
      </c>
      <c r="L37" s="579"/>
      <c r="M37" s="438" t="str">
        <f t="shared" si="26"/>
        <v/>
      </c>
      <c r="N37" s="185" t="str">
        <f t="shared" si="1"/>
        <v/>
      </c>
      <c r="O37" s="182">
        <f>'Per deelnemer'!$F$480</f>
        <v>0</v>
      </c>
      <c r="P37" s="480">
        <f>IFERROR(IF(Deelnemersoverzicht!$I$7="Nee",_xlfn.XLOOKUP(Deelnemersoverzicht!$D46,Lijsten!$A$34:$A$40,Lijsten!$B$34:$B$40)-Lijsten!$B$41,_xlfn.XLOOKUP(Deelnemersoverzicht!$D46,Lijsten!$A$34:$A$40,Lijsten!$B$34:$B$40)),0)</f>
        <v>0</v>
      </c>
      <c r="Q37" s="190">
        <f t="shared" si="17"/>
        <v>0</v>
      </c>
      <c r="R37" s="579"/>
      <c r="S37" s="438" t="str">
        <f t="shared" si="27"/>
        <v/>
      </c>
      <c r="T37" s="185" t="str">
        <f t="shared" si="2"/>
        <v/>
      </c>
      <c r="U37" s="182">
        <f>'Per deelnemer'!$H$480</f>
        <v>0</v>
      </c>
      <c r="V37" s="480">
        <f>IFERROR(IF(Deelnemersoverzicht!$I$7="Nee",_xlfn.XLOOKUP(Deelnemersoverzicht!$D46,Lijsten!$A$34:$A$40,Lijsten!$B$34:$B$40)-Lijsten!$B$41,_xlfn.XLOOKUP(Deelnemersoverzicht!$D46,Lijsten!$A$34:$A$40,Lijsten!$B$34:$B$40)),0)</f>
        <v>0</v>
      </c>
      <c r="W37" s="190">
        <f t="shared" si="18"/>
        <v>0</v>
      </c>
      <c r="X37" s="579"/>
      <c r="Y37" s="438" t="str">
        <f t="shared" si="28"/>
        <v/>
      </c>
      <c r="Z37" s="185" t="str">
        <f t="shared" si="19"/>
        <v/>
      </c>
      <c r="AA37" s="176">
        <f t="shared" si="3"/>
        <v>0</v>
      </c>
      <c r="AB37" s="176">
        <f t="shared" si="4"/>
        <v>0</v>
      </c>
      <c r="AC37" s="177" t="str">
        <f t="shared" si="20"/>
        <v/>
      </c>
      <c r="AD37" s="176">
        <f t="shared" si="21"/>
        <v>0</v>
      </c>
      <c r="AE37" s="177" t="str">
        <f t="shared" si="22"/>
        <v/>
      </c>
      <c r="AF37" s="274" t="str">
        <f t="shared" si="23"/>
        <v/>
      </c>
      <c r="AH37" s="29" t="str">
        <f>IF(B37&gt;0,VLOOKUP(B37,Deelnemersoverzicht!$C$16:$D$66,2,FALSE),"")</f>
        <v/>
      </c>
      <c r="AI37" s="55" t="str">
        <f>IFERROR(IF(AH37&lt;&gt;"",VLOOKUP(AH37,Lijsten!$A$18:$B$27,2,0),""),"")</f>
        <v/>
      </c>
      <c r="AJ37" s="262">
        <f t="shared" si="5"/>
        <v>0</v>
      </c>
      <c r="AK37" s="263">
        <f t="shared" si="6"/>
        <v>0</v>
      </c>
      <c r="AL37" s="430">
        <f t="shared" si="24"/>
        <v>0</v>
      </c>
      <c r="AM37" s="87">
        <f t="shared" si="25"/>
        <v>0</v>
      </c>
      <c r="AO37" s="54">
        <f t="shared" si="7"/>
        <v>0</v>
      </c>
      <c r="AP37" s="55">
        <f t="shared" si="8"/>
        <v>0</v>
      </c>
      <c r="AQ37" s="63">
        <f t="shared" si="9"/>
        <v>0</v>
      </c>
      <c r="AR37" s="291">
        <v>31</v>
      </c>
      <c r="AS37" s="295">
        <f t="shared" si="10"/>
        <v>0</v>
      </c>
      <c r="AT37" s="296">
        <f t="shared" si="11"/>
        <v>0</v>
      </c>
      <c r="AU37" s="296">
        <f t="shared" si="12"/>
        <v>0</v>
      </c>
      <c r="AV37" s="296">
        <f t="shared" si="13"/>
        <v>0</v>
      </c>
      <c r="AW37" s="297">
        <f t="shared" si="14"/>
        <v>0</v>
      </c>
    </row>
    <row r="38" spans="1:49" hidden="1" x14ac:dyDescent="0.15">
      <c r="A38" s="31" t="s">
        <v>174</v>
      </c>
      <c r="B38" s="179">
        <f>Deelnemersoverzicht!C47</f>
        <v>0</v>
      </c>
      <c r="C38" s="182">
        <f>'Per deelnemer'!$B$495</f>
        <v>0</v>
      </c>
      <c r="D38" s="480">
        <f>IFERROR(IF(Deelnemersoverzicht!$I$7="Nee",_xlfn.XLOOKUP(Deelnemersoverzicht!$D47,Lijsten!$A$34:$A$40,Lijsten!$B$34:$B$40)-Lijsten!$B$41,_xlfn.XLOOKUP(Deelnemersoverzicht!$D47,Lijsten!$A$34:$A$40,Lijsten!$B$34:$B$40)),0)</f>
        <v>0</v>
      </c>
      <c r="E38" s="190">
        <f t="shared" si="15"/>
        <v>0</v>
      </c>
      <c r="F38" s="579"/>
      <c r="G38" s="438" t="e" cm="1">
        <f t="array" ref="G38">_xlfn.IFS(AND(F38="",E38&gt;0),"!!",F38&gt;E38,"!")</f>
        <v>#N/A</v>
      </c>
      <c r="H38" s="185" t="str">
        <f t="shared" si="0"/>
        <v/>
      </c>
      <c r="I38" s="182">
        <f>'Per deelnemer'!$D$495</f>
        <v>0</v>
      </c>
      <c r="J38" s="480">
        <f>IFERROR(IF(Deelnemersoverzicht!$I$7="Nee",_xlfn.XLOOKUP(Deelnemersoverzicht!$D47,Lijsten!$A$34:$A$40,Lijsten!$B$34:$B$40)-Lijsten!$B$41,_xlfn.XLOOKUP(Deelnemersoverzicht!$D47,Lijsten!$A$34:$A$40,Lijsten!$B$34:$B$40)),0)</f>
        <v>0</v>
      </c>
      <c r="K38" s="190">
        <f t="shared" si="16"/>
        <v>0</v>
      </c>
      <c r="L38" s="579"/>
      <c r="M38" s="438" t="str">
        <f t="shared" si="26"/>
        <v/>
      </c>
      <c r="N38" s="185" t="str">
        <f t="shared" si="1"/>
        <v/>
      </c>
      <c r="O38" s="182">
        <f>'Per deelnemer'!$F$495</f>
        <v>0</v>
      </c>
      <c r="P38" s="480">
        <f>IFERROR(IF(Deelnemersoverzicht!$I$7="Nee",_xlfn.XLOOKUP(Deelnemersoverzicht!$D47,Lijsten!$A$34:$A$40,Lijsten!$B$34:$B$40)-Lijsten!$B$41,_xlfn.XLOOKUP(Deelnemersoverzicht!$D47,Lijsten!$A$34:$A$40,Lijsten!$B$34:$B$40)),0)</f>
        <v>0</v>
      </c>
      <c r="Q38" s="190">
        <f t="shared" si="17"/>
        <v>0</v>
      </c>
      <c r="R38" s="579"/>
      <c r="S38" s="438" t="str">
        <f t="shared" si="27"/>
        <v/>
      </c>
      <c r="T38" s="185" t="str">
        <f t="shared" si="2"/>
        <v/>
      </c>
      <c r="U38" s="182">
        <f>'Per deelnemer'!$H$495</f>
        <v>0</v>
      </c>
      <c r="V38" s="480">
        <f>IFERROR(IF(Deelnemersoverzicht!$I$7="Nee",_xlfn.XLOOKUP(Deelnemersoverzicht!$D47,Lijsten!$A$34:$A$40,Lijsten!$B$34:$B$40)-Lijsten!$B$41,_xlfn.XLOOKUP(Deelnemersoverzicht!$D47,Lijsten!$A$34:$A$40,Lijsten!$B$34:$B$40)),0)</f>
        <v>0</v>
      </c>
      <c r="W38" s="190">
        <f t="shared" si="18"/>
        <v>0</v>
      </c>
      <c r="X38" s="579"/>
      <c r="Y38" s="438" t="str">
        <f t="shared" si="28"/>
        <v/>
      </c>
      <c r="Z38" s="185" t="str">
        <f t="shared" si="19"/>
        <v/>
      </c>
      <c r="AA38" s="176">
        <f t="shared" si="3"/>
        <v>0</v>
      </c>
      <c r="AB38" s="176">
        <f t="shared" si="4"/>
        <v>0</v>
      </c>
      <c r="AC38" s="177" t="str">
        <f t="shared" si="20"/>
        <v/>
      </c>
      <c r="AD38" s="176">
        <f t="shared" si="21"/>
        <v>0</v>
      </c>
      <c r="AE38" s="177" t="str">
        <f t="shared" si="22"/>
        <v/>
      </c>
      <c r="AF38" s="274" t="str">
        <f t="shared" si="23"/>
        <v/>
      </c>
      <c r="AH38" s="29" t="str">
        <f>IF(B38&gt;0,VLOOKUP(B38,Deelnemersoverzicht!$C$16:$D$66,2,FALSE),"")</f>
        <v/>
      </c>
      <c r="AI38" s="55" t="str">
        <f>IFERROR(IF(AH38&lt;&gt;"",VLOOKUP(AH38,Lijsten!$A$18:$B$27,2,0),""),"")</f>
        <v/>
      </c>
      <c r="AJ38" s="262">
        <f t="shared" si="5"/>
        <v>0</v>
      </c>
      <c r="AK38" s="263">
        <f t="shared" si="6"/>
        <v>0</v>
      </c>
      <c r="AL38" s="430">
        <f t="shared" si="24"/>
        <v>0</v>
      </c>
      <c r="AM38" s="87">
        <f t="shared" si="25"/>
        <v>0</v>
      </c>
      <c r="AO38" s="54">
        <f t="shared" si="7"/>
        <v>0</v>
      </c>
      <c r="AP38" s="55">
        <f t="shared" si="8"/>
        <v>0</v>
      </c>
      <c r="AQ38" s="63">
        <f t="shared" si="9"/>
        <v>0</v>
      </c>
      <c r="AR38" s="291">
        <v>32</v>
      </c>
      <c r="AS38" s="295">
        <f t="shared" si="10"/>
        <v>0</v>
      </c>
      <c r="AT38" s="296">
        <f t="shared" si="11"/>
        <v>0</v>
      </c>
      <c r="AU38" s="296">
        <f t="shared" si="12"/>
        <v>0</v>
      </c>
      <c r="AV38" s="296">
        <f t="shared" si="13"/>
        <v>0</v>
      </c>
      <c r="AW38" s="297">
        <f t="shared" si="14"/>
        <v>0</v>
      </c>
    </row>
    <row r="39" spans="1:49" hidden="1" x14ac:dyDescent="0.15">
      <c r="A39" s="31" t="s">
        <v>175</v>
      </c>
      <c r="B39" s="179">
        <f>Deelnemersoverzicht!C48</f>
        <v>0</v>
      </c>
      <c r="C39" s="182">
        <f>'Per deelnemer'!$B$510</f>
        <v>0</v>
      </c>
      <c r="D39" s="480">
        <f>IFERROR(IF(Deelnemersoverzicht!$I$7="Nee",_xlfn.XLOOKUP(Deelnemersoverzicht!$D48,Lijsten!$A$34:$A$40,Lijsten!$B$34:$B$40)-Lijsten!$B$41,_xlfn.XLOOKUP(Deelnemersoverzicht!$D48,Lijsten!$A$34:$A$40,Lijsten!$B$34:$B$40)),0)</f>
        <v>0</v>
      </c>
      <c r="E39" s="190">
        <f t="shared" si="15"/>
        <v>0</v>
      </c>
      <c r="F39" s="579"/>
      <c r="G39" s="438" t="e" cm="1">
        <f t="array" ref="G39">_xlfn.IFS(AND(F39="",E39&gt;0),"!!",F39&gt;E39,"!")</f>
        <v>#N/A</v>
      </c>
      <c r="H39" s="185" t="str">
        <f t="shared" ref="H39:H57" si="29">IF(F39&gt;0,F39/C39,"")</f>
        <v/>
      </c>
      <c r="I39" s="182">
        <f>'Per deelnemer'!$D$510</f>
        <v>0</v>
      </c>
      <c r="J39" s="480">
        <f>IFERROR(IF(Deelnemersoverzicht!$I$7="Nee",_xlfn.XLOOKUP(Deelnemersoverzicht!$D48,Lijsten!$A$34:$A$40,Lijsten!$B$34:$B$40)-Lijsten!$B$41,_xlfn.XLOOKUP(Deelnemersoverzicht!$D48,Lijsten!$A$34:$A$40,Lijsten!$B$34:$B$40)),0)</f>
        <v>0</v>
      </c>
      <c r="K39" s="190">
        <f t="shared" si="16"/>
        <v>0</v>
      </c>
      <c r="L39" s="579"/>
      <c r="M39" s="438" t="str">
        <f t="shared" si="26"/>
        <v/>
      </c>
      <c r="N39" s="185" t="str">
        <f t="shared" ref="N39:N57" si="30">IF(L39&gt;0,L39/I39,"")</f>
        <v/>
      </c>
      <c r="O39" s="182">
        <f>'Per deelnemer'!$F$510</f>
        <v>0</v>
      </c>
      <c r="P39" s="480">
        <f>IFERROR(IF(Deelnemersoverzicht!$I$7="Nee",_xlfn.XLOOKUP(Deelnemersoverzicht!$D48,Lijsten!$A$34:$A$40,Lijsten!$B$34:$B$40)-Lijsten!$B$41,_xlfn.XLOOKUP(Deelnemersoverzicht!$D48,Lijsten!$A$34:$A$40,Lijsten!$B$34:$B$40)),0)</f>
        <v>0</v>
      </c>
      <c r="Q39" s="190">
        <f t="shared" si="17"/>
        <v>0</v>
      </c>
      <c r="R39" s="579"/>
      <c r="S39" s="438" t="str">
        <f t="shared" si="27"/>
        <v/>
      </c>
      <c r="T39" s="185" t="str">
        <f t="shared" ref="T39:T57" si="31">IF(R39&gt;0,R39/O39,"")</f>
        <v/>
      </c>
      <c r="U39" s="182">
        <f>'Per deelnemer'!$H$510</f>
        <v>0</v>
      </c>
      <c r="V39" s="480">
        <f>IFERROR(IF(Deelnemersoverzicht!$I$7="Nee",_xlfn.XLOOKUP(Deelnemersoverzicht!$D48,Lijsten!$A$34:$A$40,Lijsten!$B$34:$B$40)-Lijsten!$B$41,_xlfn.XLOOKUP(Deelnemersoverzicht!$D48,Lijsten!$A$34:$A$40,Lijsten!$B$34:$B$40)),0)</f>
        <v>0</v>
      </c>
      <c r="W39" s="190">
        <f t="shared" si="18"/>
        <v>0</v>
      </c>
      <c r="X39" s="579"/>
      <c r="Y39" s="438" t="str">
        <f t="shared" si="28"/>
        <v/>
      </c>
      <c r="Z39" s="185" t="str">
        <f t="shared" ref="Z39:Z57" si="32">IF(X39&gt;0,X39/U39,"")</f>
        <v/>
      </c>
      <c r="AA39" s="176">
        <f t="shared" ref="AA39:AA58" si="33">C39+I39+O39+U39</f>
        <v>0</v>
      </c>
      <c r="AB39" s="176">
        <f t="shared" ref="AB39:AB58" si="34">F39+L39+R39+X39</f>
        <v>0</v>
      </c>
      <c r="AC39" s="177" t="str">
        <f t="shared" si="20"/>
        <v/>
      </c>
      <c r="AD39" s="176">
        <f t="shared" si="21"/>
        <v>0</v>
      </c>
      <c r="AE39" s="177" t="str">
        <f t="shared" si="22"/>
        <v/>
      </c>
      <c r="AF39" s="274" t="str">
        <f t="shared" si="23"/>
        <v/>
      </c>
      <c r="AH39" s="29" t="str">
        <f>IF(B39&gt;0,VLOOKUP(B39,Deelnemersoverzicht!$C$16:$D$66,2,FALSE),"")</f>
        <v/>
      </c>
      <c r="AI39" s="55" t="str">
        <f>IFERROR(IF(AH39&lt;&gt;"",VLOOKUP(AH39,Lijsten!$A$18:$B$27,2,0),""),"")</f>
        <v/>
      </c>
      <c r="AJ39" s="262">
        <f t="shared" ref="AJ39:AJ57" si="35">IF(AI39="Privaat",AD39,0)</f>
        <v>0</v>
      </c>
      <c r="AK39" s="263">
        <f t="shared" ref="AK39:AK57" si="36">IF(AJ39&gt;0,AJ39-AQ39,0)</f>
        <v>0</v>
      </c>
      <c r="AL39" s="430">
        <f t="shared" si="24"/>
        <v>0</v>
      </c>
      <c r="AM39" s="87">
        <f t="shared" si="25"/>
        <v>0</v>
      </c>
      <c r="AO39" s="54">
        <f t="shared" ref="AO39:AO57" si="37">B39</f>
        <v>0</v>
      </c>
      <c r="AP39" s="55">
        <f t="shared" ref="AP39:AP57" si="38">IF(AO39=0,0,(IF($B$63=B39,$C$63,0)+IF($B$64=B39,$C$64)+IF($B$65=B39,$C$65)+IF($B$66=B39,$C$66)+IF($B$67=B39,$C$67)+IF($B$68=B39,$C$68)+IF($B$69=B39,$C$69)+IF($B$70=B39,$C$70)+IF($B$71=B39,$C$71)+IF($B$72=B39,$C$72)+IF($B$73=B39,$C$73)+IF($B$74=B39,$C$74)+IF($B$75=B39,$C$75)+IF($B$76=B39,$C$76)+IF($B$77=B39,$C$77)+IF($B$78=B39,$C$78)+IF($B$79=B39,$C$79)+IF($B$80=B39,$C$80)+IF($B$81=B39,$C$81)))</f>
        <v>0</v>
      </c>
      <c r="AQ39" s="63">
        <f t="shared" ref="AQ39:AQ57" si="39">IF(AO39=0,0,(IF($D$63=B39,$C$63,0)+IF($D$64=B39,$C$64)+IF($D$65=B39,$C$65)+IF($D$66=B39,$C$66)+IF($D$67=B39,$C$67)+IF($D$68=B39,$C$68)+IF($D$69=B39,$C$69)+IF($D$70=B39,$C$70)+IF($D$71=B39,$C$71)+IF($D$72=B39,$C$72)+IF($D$73=B39,$C$73)+IF($D$74=B39,$C$74)+IF($D$75=B39,$C$75)+IF($D$76=B39,$C$76)+IF($D$77=B39,$C$77)+IF($D$78=B39,$C$78)+IF($D$79=B39,$C$79)+IF($D$80=B39,$C$80)+IF($D$81=B39,$C$81)))</f>
        <v>0</v>
      </c>
      <c r="AR39" s="291">
        <v>33</v>
      </c>
      <c r="AS39" s="295">
        <f t="shared" ref="AS39:AS57" si="40">IFERROR(AQ39/AA39,0)</f>
        <v>0</v>
      </c>
      <c r="AT39" s="296">
        <f t="shared" ref="AT39:AT57" si="41">AS39*C39</f>
        <v>0</v>
      </c>
      <c r="AU39" s="296">
        <f t="shared" ref="AU39:AU57" si="42">AS39*I39</f>
        <v>0</v>
      </c>
      <c r="AV39" s="296">
        <f t="shared" ref="AV39:AV57" si="43">AS39*O39</f>
        <v>0</v>
      </c>
      <c r="AW39" s="297">
        <f t="shared" ref="AW39:AW57" si="44">AS39*U39</f>
        <v>0</v>
      </c>
    </row>
    <row r="40" spans="1:49" hidden="1" x14ac:dyDescent="0.15">
      <c r="A40" s="31" t="s">
        <v>176</v>
      </c>
      <c r="B40" s="179">
        <f>Deelnemersoverzicht!C49</f>
        <v>0</v>
      </c>
      <c r="C40" s="182">
        <f>'Per deelnemer'!$B$525</f>
        <v>0</v>
      </c>
      <c r="D40" s="480">
        <f>IFERROR(IF(Deelnemersoverzicht!$I$7="Nee",_xlfn.XLOOKUP(Deelnemersoverzicht!$D49,Lijsten!$A$34:$A$40,Lijsten!$B$34:$B$40)-Lijsten!$B$41,_xlfn.XLOOKUP(Deelnemersoverzicht!$D49,Lijsten!$A$34:$A$40,Lijsten!$B$34:$B$40)),0)</f>
        <v>0</v>
      </c>
      <c r="E40" s="190">
        <f t="shared" si="15"/>
        <v>0</v>
      </c>
      <c r="F40" s="579"/>
      <c r="G40" s="438" t="e" cm="1">
        <f t="array" ref="G40">_xlfn.IFS(AND(F40="",E40&gt;0),"!!",F40&gt;E40,"!")</f>
        <v>#N/A</v>
      </c>
      <c r="H40" s="185" t="str">
        <f t="shared" si="29"/>
        <v/>
      </c>
      <c r="I40" s="182">
        <f>'Per deelnemer'!$D$525</f>
        <v>0</v>
      </c>
      <c r="J40" s="480">
        <f>IFERROR(IF(Deelnemersoverzicht!$I$7="Nee",_xlfn.XLOOKUP(Deelnemersoverzicht!$D49,Lijsten!$A$34:$A$40,Lijsten!$B$34:$B$40)-Lijsten!$B$41,_xlfn.XLOOKUP(Deelnemersoverzicht!$D49,Lijsten!$A$34:$A$40,Lijsten!$B$34:$B$40)),0)</f>
        <v>0</v>
      </c>
      <c r="K40" s="190">
        <f t="shared" si="16"/>
        <v>0</v>
      </c>
      <c r="L40" s="579"/>
      <c r="M40" s="438" t="str">
        <f t="shared" si="26"/>
        <v/>
      </c>
      <c r="N40" s="185" t="str">
        <f t="shared" si="30"/>
        <v/>
      </c>
      <c r="O40" s="182">
        <f>'Per deelnemer'!$F$525</f>
        <v>0</v>
      </c>
      <c r="P40" s="480">
        <f>IFERROR(IF(Deelnemersoverzicht!$I$7="Nee",_xlfn.XLOOKUP(Deelnemersoverzicht!$D49,Lijsten!$A$34:$A$40,Lijsten!$B$34:$B$40)-Lijsten!$B$41,_xlfn.XLOOKUP(Deelnemersoverzicht!$D49,Lijsten!$A$34:$A$40,Lijsten!$B$34:$B$40)),0)</f>
        <v>0</v>
      </c>
      <c r="Q40" s="190">
        <f t="shared" si="17"/>
        <v>0</v>
      </c>
      <c r="R40" s="579"/>
      <c r="S40" s="438" t="str">
        <f t="shared" si="27"/>
        <v/>
      </c>
      <c r="T40" s="185" t="str">
        <f t="shared" si="31"/>
        <v/>
      </c>
      <c r="U40" s="182">
        <f>'Per deelnemer'!$H$525</f>
        <v>0</v>
      </c>
      <c r="V40" s="480">
        <f>IFERROR(IF(Deelnemersoverzicht!$I$7="Nee",_xlfn.XLOOKUP(Deelnemersoverzicht!$D49,Lijsten!$A$34:$A$40,Lijsten!$B$34:$B$40)-Lijsten!$B$41,_xlfn.XLOOKUP(Deelnemersoverzicht!$D49,Lijsten!$A$34:$A$40,Lijsten!$B$34:$B$40)),0)</f>
        <v>0</v>
      </c>
      <c r="W40" s="190">
        <f t="shared" si="18"/>
        <v>0</v>
      </c>
      <c r="X40" s="579"/>
      <c r="Y40" s="438" t="str">
        <f t="shared" si="28"/>
        <v/>
      </c>
      <c r="Z40" s="185" t="str">
        <f t="shared" si="32"/>
        <v/>
      </c>
      <c r="AA40" s="176">
        <f t="shared" si="33"/>
        <v>0</v>
      </c>
      <c r="AB40" s="176">
        <f t="shared" si="34"/>
        <v>0</v>
      </c>
      <c r="AC40" s="177" t="str">
        <f t="shared" si="20"/>
        <v/>
      </c>
      <c r="AD40" s="176">
        <f t="shared" si="21"/>
        <v>0</v>
      </c>
      <c r="AE40" s="177" t="str">
        <f t="shared" si="22"/>
        <v/>
      </c>
      <c r="AF40" s="274" t="str">
        <f t="shared" si="23"/>
        <v/>
      </c>
      <c r="AH40" s="29" t="str">
        <f>IF(B40&gt;0,VLOOKUP(B40,Deelnemersoverzicht!$C$16:$D$66,2,FALSE),"")</f>
        <v/>
      </c>
      <c r="AI40" s="55" t="str">
        <f>IFERROR(IF(AH40&lt;&gt;"",VLOOKUP(AH40,Lijsten!$A$18:$B$27,2,0),""),"")</f>
        <v/>
      </c>
      <c r="AJ40" s="262">
        <f t="shared" si="35"/>
        <v>0</v>
      </c>
      <c r="AK40" s="263">
        <f t="shared" si="36"/>
        <v>0</v>
      </c>
      <c r="AL40" s="430">
        <f t="shared" si="24"/>
        <v>0</v>
      </c>
      <c r="AM40" s="87">
        <f t="shared" si="25"/>
        <v>0</v>
      </c>
      <c r="AO40" s="54">
        <f t="shared" si="37"/>
        <v>0</v>
      </c>
      <c r="AP40" s="55">
        <f t="shared" si="38"/>
        <v>0</v>
      </c>
      <c r="AQ40" s="63">
        <f t="shared" si="39"/>
        <v>0</v>
      </c>
      <c r="AR40" s="291">
        <v>34</v>
      </c>
      <c r="AS40" s="295">
        <f t="shared" si="40"/>
        <v>0</v>
      </c>
      <c r="AT40" s="296">
        <f t="shared" si="41"/>
        <v>0</v>
      </c>
      <c r="AU40" s="296">
        <f t="shared" si="42"/>
        <v>0</v>
      </c>
      <c r="AV40" s="296">
        <f t="shared" si="43"/>
        <v>0</v>
      </c>
      <c r="AW40" s="297">
        <f t="shared" si="44"/>
        <v>0</v>
      </c>
    </row>
    <row r="41" spans="1:49" ht="10.5" hidden="1" customHeight="1" x14ac:dyDescent="0.15">
      <c r="A41" s="31" t="s">
        <v>177</v>
      </c>
      <c r="B41" s="179">
        <f>Deelnemersoverzicht!C50</f>
        <v>0</v>
      </c>
      <c r="C41" s="182">
        <f>'Per deelnemer'!$B$540</f>
        <v>0</v>
      </c>
      <c r="D41" s="480">
        <f>IFERROR(IF(Deelnemersoverzicht!$I$7="Nee",_xlfn.XLOOKUP(Deelnemersoverzicht!$D50,Lijsten!$A$34:$A$40,Lijsten!$B$34:$B$40)-Lijsten!$B$41,_xlfn.XLOOKUP(Deelnemersoverzicht!$D50,Lijsten!$A$34:$A$40,Lijsten!$B$34:$B$40)),0)</f>
        <v>0</v>
      </c>
      <c r="E41" s="190">
        <f t="shared" si="15"/>
        <v>0</v>
      </c>
      <c r="F41" s="579"/>
      <c r="G41" s="438" t="e" cm="1">
        <f t="array" ref="G41">_xlfn.IFS(AND(F41="",E41&gt;0),"!!",F41&gt;E41,"!")</f>
        <v>#N/A</v>
      </c>
      <c r="H41" s="185" t="str">
        <f t="shared" si="29"/>
        <v/>
      </c>
      <c r="I41" s="182">
        <f>'Per deelnemer'!$D$540</f>
        <v>0</v>
      </c>
      <c r="J41" s="480">
        <f>IFERROR(IF(Deelnemersoverzicht!$I$7="Nee",_xlfn.XLOOKUP(Deelnemersoverzicht!$D50,Lijsten!$A$34:$A$40,Lijsten!$B$34:$B$40)-Lijsten!$B$41,_xlfn.XLOOKUP(Deelnemersoverzicht!$D50,Lijsten!$A$34:$A$40,Lijsten!$B$34:$B$40)),0)</f>
        <v>0</v>
      </c>
      <c r="K41" s="190">
        <f t="shared" si="16"/>
        <v>0</v>
      </c>
      <c r="L41" s="579"/>
      <c r="M41" s="438" t="str">
        <f t="shared" si="26"/>
        <v/>
      </c>
      <c r="N41" s="185" t="str">
        <f t="shared" si="30"/>
        <v/>
      </c>
      <c r="O41" s="182">
        <f>'Per deelnemer'!$F$540</f>
        <v>0</v>
      </c>
      <c r="P41" s="480">
        <f>IFERROR(IF(Deelnemersoverzicht!$I$7="Nee",_xlfn.XLOOKUP(Deelnemersoverzicht!$D50,Lijsten!$A$34:$A$40,Lijsten!$B$34:$B$40)-Lijsten!$B$41,_xlfn.XLOOKUP(Deelnemersoverzicht!$D50,Lijsten!$A$34:$A$40,Lijsten!$B$34:$B$40)),0)</f>
        <v>0</v>
      </c>
      <c r="Q41" s="190">
        <f t="shared" si="17"/>
        <v>0</v>
      </c>
      <c r="R41" s="579"/>
      <c r="S41" s="438" t="str">
        <f t="shared" si="27"/>
        <v/>
      </c>
      <c r="T41" s="185" t="str">
        <f t="shared" si="31"/>
        <v/>
      </c>
      <c r="U41" s="182">
        <f>'Per deelnemer'!$H$540</f>
        <v>0</v>
      </c>
      <c r="V41" s="480">
        <f>IFERROR(IF(Deelnemersoverzicht!$I$7="Nee",_xlfn.XLOOKUP(Deelnemersoverzicht!$D50,Lijsten!$A$34:$A$40,Lijsten!$B$34:$B$40)-Lijsten!$B$41,_xlfn.XLOOKUP(Deelnemersoverzicht!$D50,Lijsten!$A$34:$A$40,Lijsten!$B$34:$B$40)),0)</f>
        <v>0</v>
      </c>
      <c r="W41" s="190">
        <f t="shared" si="18"/>
        <v>0</v>
      </c>
      <c r="X41" s="579"/>
      <c r="Y41" s="438" t="str">
        <f t="shared" si="28"/>
        <v/>
      </c>
      <c r="Z41" s="185" t="str">
        <f t="shared" si="32"/>
        <v/>
      </c>
      <c r="AA41" s="176">
        <f t="shared" si="33"/>
        <v>0</v>
      </c>
      <c r="AB41" s="176">
        <f t="shared" si="34"/>
        <v>0</v>
      </c>
      <c r="AC41" s="177" t="str">
        <f t="shared" si="20"/>
        <v/>
      </c>
      <c r="AD41" s="176">
        <f t="shared" si="21"/>
        <v>0</v>
      </c>
      <c r="AE41" s="177" t="str">
        <f t="shared" si="22"/>
        <v/>
      </c>
      <c r="AF41" s="274" t="str">
        <f t="shared" si="23"/>
        <v/>
      </c>
      <c r="AH41" s="29" t="str">
        <f>IF(B41&gt;0,VLOOKUP(B41,Deelnemersoverzicht!$C$16:$D$66,2,FALSE),"")</f>
        <v/>
      </c>
      <c r="AI41" s="55" t="str">
        <f>IFERROR(IF(AH41&lt;&gt;"",VLOOKUP(AH41,Lijsten!$A$18:$B$27,2,0),""),"")</f>
        <v/>
      </c>
      <c r="AJ41" s="262">
        <f t="shared" si="35"/>
        <v>0</v>
      </c>
      <c r="AK41" s="263">
        <f t="shared" si="36"/>
        <v>0</v>
      </c>
      <c r="AL41" s="430">
        <f t="shared" si="24"/>
        <v>0</v>
      </c>
      <c r="AM41" s="87">
        <f t="shared" si="25"/>
        <v>0</v>
      </c>
      <c r="AO41" s="54">
        <f t="shared" si="37"/>
        <v>0</v>
      </c>
      <c r="AP41" s="55">
        <f t="shared" si="38"/>
        <v>0</v>
      </c>
      <c r="AQ41" s="63">
        <f t="shared" si="39"/>
        <v>0</v>
      </c>
      <c r="AR41" s="291">
        <v>35</v>
      </c>
      <c r="AS41" s="295">
        <f t="shared" si="40"/>
        <v>0</v>
      </c>
      <c r="AT41" s="296">
        <f t="shared" si="41"/>
        <v>0</v>
      </c>
      <c r="AU41" s="296">
        <f t="shared" si="42"/>
        <v>0</v>
      </c>
      <c r="AV41" s="296">
        <f t="shared" si="43"/>
        <v>0</v>
      </c>
      <c r="AW41" s="297">
        <f t="shared" si="44"/>
        <v>0</v>
      </c>
    </row>
    <row r="42" spans="1:49" hidden="1" x14ac:dyDescent="0.15">
      <c r="A42" s="31" t="s">
        <v>178</v>
      </c>
      <c r="B42" s="179">
        <f>Deelnemersoverzicht!C51</f>
        <v>0</v>
      </c>
      <c r="C42" s="182">
        <f>'Per deelnemer'!$B$555</f>
        <v>0</v>
      </c>
      <c r="D42" s="480">
        <f>IFERROR(IF(Deelnemersoverzicht!$I$7="Nee",_xlfn.XLOOKUP(Deelnemersoverzicht!$D51,Lijsten!$A$34:$A$40,Lijsten!$B$34:$B$40)-Lijsten!$B$41,_xlfn.XLOOKUP(Deelnemersoverzicht!$D51,Lijsten!$A$34:$A$40,Lijsten!$B$34:$B$40)),0)</f>
        <v>0</v>
      </c>
      <c r="E42" s="190">
        <f t="shared" si="15"/>
        <v>0</v>
      </c>
      <c r="F42" s="579"/>
      <c r="G42" s="438" t="e" cm="1">
        <f t="array" ref="G42">_xlfn.IFS(AND(F42="",E42&gt;0),"!!",F42&gt;E42,"!")</f>
        <v>#N/A</v>
      </c>
      <c r="H42" s="185" t="str">
        <f t="shared" si="29"/>
        <v/>
      </c>
      <c r="I42" s="182">
        <f>'Per deelnemer'!$D$555</f>
        <v>0</v>
      </c>
      <c r="J42" s="480">
        <f>IFERROR(IF(Deelnemersoverzicht!$I$7="Nee",_xlfn.XLOOKUP(Deelnemersoverzicht!$D51,Lijsten!$A$34:$A$40,Lijsten!$B$34:$B$40)-Lijsten!$B$41,_xlfn.XLOOKUP(Deelnemersoverzicht!$D51,Lijsten!$A$34:$A$40,Lijsten!$B$34:$B$40)),0)</f>
        <v>0</v>
      </c>
      <c r="K42" s="190">
        <f t="shared" si="16"/>
        <v>0</v>
      </c>
      <c r="L42" s="579"/>
      <c r="M42" s="438" t="str">
        <f t="shared" si="26"/>
        <v/>
      </c>
      <c r="N42" s="185" t="str">
        <f t="shared" si="30"/>
        <v/>
      </c>
      <c r="O42" s="182">
        <f>'Per deelnemer'!$F$555</f>
        <v>0</v>
      </c>
      <c r="P42" s="480">
        <f>IFERROR(IF(Deelnemersoverzicht!$I$7="Nee",_xlfn.XLOOKUP(Deelnemersoverzicht!$D51,Lijsten!$A$34:$A$40,Lijsten!$B$34:$B$40)-Lijsten!$B$41,_xlfn.XLOOKUP(Deelnemersoverzicht!$D51,Lijsten!$A$34:$A$40,Lijsten!$B$34:$B$40)),0)</f>
        <v>0</v>
      </c>
      <c r="Q42" s="190">
        <f t="shared" si="17"/>
        <v>0</v>
      </c>
      <c r="R42" s="579"/>
      <c r="S42" s="438" t="str">
        <f t="shared" si="27"/>
        <v/>
      </c>
      <c r="T42" s="185" t="str">
        <f t="shared" si="31"/>
        <v/>
      </c>
      <c r="U42" s="182">
        <f>'Per deelnemer'!$H$555</f>
        <v>0</v>
      </c>
      <c r="V42" s="480">
        <f>IFERROR(IF(Deelnemersoverzicht!$I$7="Nee",_xlfn.XLOOKUP(Deelnemersoverzicht!$D51,Lijsten!$A$34:$A$40,Lijsten!$B$34:$B$40)-Lijsten!$B$41,_xlfn.XLOOKUP(Deelnemersoverzicht!$D51,Lijsten!$A$34:$A$40,Lijsten!$B$34:$B$40)),0)</f>
        <v>0</v>
      </c>
      <c r="W42" s="190">
        <f t="shared" si="18"/>
        <v>0</v>
      </c>
      <c r="X42" s="579"/>
      <c r="Y42" s="438" t="str">
        <f t="shared" si="28"/>
        <v/>
      </c>
      <c r="Z42" s="185" t="str">
        <f t="shared" si="32"/>
        <v/>
      </c>
      <c r="AA42" s="176">
        <f t="shared" si="33"/>
        <v>0</v>
      </c>
      <c r="AB42" s="176">
        <f t="shared" si="34"/>
        <v>0</v>
      </c>
      <c r="AC42" s="177" t="str">
        <f t="shared" si="20"/>
        <v/>
      </c>
      <c r="AD42" s="176">
        <f t="shared" si="21"/>
        <v>0</v>
      </c>
      <c r="AE42" s="177" t="str">
        <f t="shared" si="22"/>
        <v/>
      </c>
      <c r="AF42" s="274" t="str">
        <f t="shared" si="23"/>
        <v/>
      </c>
      <c r="AH42" s="29" t="str">
        <f>IF(B42&gt;0,VLOOKUP(B42,Deelnemersoverzicht!$C$16:$D$66,2,FALSE),"")</f>
        <v/>
      </c>
      <c r="AI42" s="55" t="str">
        <f>IFERROR(IF(AH42&lt;&gt;"",VLOOKUP(AH42,Lijsten!$A$18:$B$27,2,0),""),"")</f>
        <v/>
      </c>
      <c r="AJ42" s="262">
        <f t="shared" si="35"/>
        <v>0</v>
      </c>
      <c r="AK42" s="263">
        <f t="shared" si="36"/>
        <v>0</v>
      </c>
      <c r="AL42" s="430">
        <f t="shared" si="24"/>
        <v>0</v>
      </c>
      <c r="AM42" s="87">
        <f t="shared" si="25"/>
        <v>0</v>
      </c>
      <c r="AO42" s="54">
        <f t="shared" si="37"/>
        <v>0</v>
      </c>
      <c r="AP42" s="55">
        <f t="shared" si="38"/>
        <v>0</v>
      </c>
      <c r="AQ42" s="63">
        <f t="shared" si="39"/>
        <v>0</v>
      </c>
      <c r="AR42" s="291">
        <v>36</v>
      </c>
      <c r="AS42" s="295">
        <f t="shared" si="40"/>
        <v>0</v>
      </c>
      <c r="AT42" s="296">
        <f t="shared" si="41"/>
        <v>0</v>
      </c>
      <c r="AU42" s="296">
        <f t="shared" si="42"/>
        <v>0</v>
      </c>
      <c r="AV42" s="296">
        <f t="shared" si="43"/>
        <v>0</v>
      </c>
      <c r="AW42" s="297">
        <f t="shared" si="44"/>
        <v>0</v>
      </c>
    </row>
    <row r="43" spans="1:49" hidden="1" x14ac:dyDescent="0.15">
      <c r="A43" s="31" t="s">
        <v>179</v>
      </c>
      <c r="B43" s="179">
        <f>Deelnemersoverzicht!C52</f>
        <v>0</v>
      </c>
      <c r="C43" s="182">
        <f>'Per deelnemer'!$B$570</f>
        <v>0</v>
      </c>
      <c r="D43" s="480">
        <f>IFERROR(IF(Deelnemersoverzicht!$I$7="Nee",_xlfn.XLOOKUP(Deelnemersoverzicht!$D52,Lijsten!$A$34:$A$40,Lijsten!$B$34:$B$40)-Lijsten!$B$41,_xlfn.XLOOKUP(Deelnemersoverzicht!$D52,Lijsten!$A$34:$A$40,Lijsten!$B$34:$B$40)),0)</f>
        <v>0</v>
      </c>
      <c r="E43" s="190">
        <f t="shared" si="15"/>
        <v>0</v>
      </c>
      <c r="F43" s="579"/>
      <c r="G43" s="438" t="e" cm="1">
        <f t="array" ref="G43">_xlfn.IFS(AND(F43="",E43&gt;0),"!!",F43&gt;E43,"!")</f>
        <v>#N/A</v>
      </c>
      <c r="H43" s="185" t="str">
        <f t="shared" si="29"/>
        <v/>
      </c>
      <c r="I43" s="182">
        <f>'Per deelnemer'!$D$570</f>
        <v>0</v>
      </c>
      <c r="J43" s="480">
        <f>IFERROR(IF(Deelnemersoverzicht!$I$7="Nee",_xlfn.XLOOKUP(Deelnemersoverzicht!$D52,Lijsten!$A$34:$A$40,Lijsten!$B$34:$B$40)-Lijsten!$B$41,_xlfn.XLOOKUP(Deelnemersoverzicht!$D52,Lijsten!$A$34:$A$40,Lijsten!$B$34:$B$40)),0)</f>
        <v>0</v>
      </c>
      <c r="K43" s="190">
        <f t="shared" si="16"/>
        <v>0</v>
      </c>
      <c r="L43" s="579"/>
      <c r="M43" s="438" t="str">
        <f t="shared" si="26"/>
        <v/>
      </c>
      <c r="N43" s="185" t="str">
        <f t="shared" si="30"/>
        <v/>
      </c>
      <c r="O43" s="182">
        <f>'Per deelnemer'!$F$570</f>
        <v>0</v>
      </c>
      <c r="P43" s="480">
        <f>IFERROR(IF(Deelnemersoverzicht!$I$7="Nee",_xlfn.XLOOKUP(Deelnemersoverzicht!$D52,Lijsten!$A$34:$A$40,Lijsten!$B$34:$B$40)-Lijsten!$B$41,_xlfn.XLOOKUP(Deelnemersoverzicht!$D52,Lijsten!$A$34:$A$40,Lijsten!$B$34:$B$40)),0)</f>
        <v>0</v>
      </c>
      <c r="Q43" s="190">
        <f t="shared" si="17"/>
        <v>0</v>
      </c>
      <c r="R43" s="579"/>
      <c r="S43" s="438" t="str">
        <f t="shared" si="27"/>
        <v/>
      </c>
      <c r="T43" s="185" t="str">
        <f t="shared" si="31"/>
        <v/>
      </c>
      <c r="U43" s="182">
        <f>'Per deelnemer'!$H$570</f>
        <v>0</v>
      </c>
      <c r="V43" s="480">
        <f>IFERROR(IF(Deelnemersoverzicht!$I$7="Nee",_xlfn.XLOOKUP(Deelnemersoverzicht!$D52,Lijsten!$A$34:$A$40,Lijsten!$B$34:$B$40)-Lijsten!$B$41,_xlfn.XLOOKUP(Deelnemersoverzicht!$D52,Lijsten!$A$34:$A$40,Lijsten!$B$34:$B$40)),0)</f>
        <v>0</v>
      </c>
      <c r="W43" s="190">
        <f t="shared" si="18"/>
        <v>0</v>
      </c>
      <c r="X43" s="579"/>
      <c r="Y43" s="438" t="str">
        <f t="shared" si="28"/>
        <v/>
      </c>
      <c r="Z43" s="185" t="str">
        <f t="shared" si="32"/>
        <v/>
      </c>
      <c r="AA43" s="176">
        <f t="shared" si="33"/>
        <v>0</v>
      </c>
      <c r="AB43" s="176">
        <f t="shared" si="34"/>
        <v>0</v>
      </c>
      <c r="AC43" s="177" t="str">
        <f t="shared" si="20"/>
        <v/>
      </c>
      <c r="AD43" s="176">
        <f t="shared" si="21"/>
        <v>0</v>
      </c>
      <c r="AE43" s="177" t="str">
        <f t="shared" si="22"/>
        <v/>
      </c>
      <c r="AF43" s="274" t="str">
        <f t="shared" si="23"/>
        <v/>
      </c>
      <c r="AH43" s="29" t="str">
        <f>IF(B43&gt;0,VLOOKUP(B43,Deelnemersoverzicht!$C$16:$D$66,2,FALSE),"")</f>
        <v/>
      </c>
      <c r="AI43" s="55" t="str">
        <f>IFERROR(IF(AH43&lt;&gt;"",VLOOKUP(AH43,Lijsten!$A$18:$B$27,2,0),""),"")</f>
        <v/>
      </c>
      <c r="AJ43" s="262">
        <f t="shared" si="35"/>
        <v>0</v>
      </c>
      <c r="AK43" s="263">
        <f t="shared" si="36"/>
        <v>0</v>
      </c>
      <c r="AL43" s="430">
        <f t="shared" si="24"/>
        <v>0</v>
      </c>
      <c r="AM43" s="87">
        <f t="shared" si="25"/>
        <v>0</v>
      </c>
      <c r="AO43" s="54">
        <f t="shared" si="37"/>
        <v>0</v>
      </c>
      <c r="AP43" s="55">
        <f t="shared" si="38"/>
        <v>0</v>
      </c>
      <c r="AQ43" s="63">
        <f t="shared" si="39"/>
        <v>0</v>
      </c>
      <c r="AR43" s="291">
        <v>37</v>
      </c>
      <c r="AS43" s="295">
        <f t="shared" si="40"/>
        <v>0</v>
      </c>
      <c r="AT43" s="296">
        <f t="shared" si="41"/>
        <v>0</v>
      </c>
      <c r="AU43" s="296">
        <f t="shared" si="42"/>
        <v>0</v>
      </c>
      <c r="AV43" s="296">
        <f t="shared" si="43"/>
        <v>0</v>
      </c>
      <c r="AW43" s="297">
        <f t="shared" si="44"/>
        <v>0</v>
      </c>
    </row>
    <row r="44" spans="1:49" hidden="1" x14ac:dyDescent="0.15">
      <c r="A44" s="31" t="s">
        <v>180</v>
      </c>
      <c r="B44" s="179">
        <f>Deelnemersoverzicht!C53</f>
        <v>0</v>
      </c>
      <c r="C44" s="182">
        <f>'Per deelnemer'!$B$585</f>
        <v>0</v>
      </c>
      <c r="D44" s="480">
        <f>IFERROR(IF(Deelnemersoverzicht!$I$7="Nee",_xlfn.XLOOKUP(Deelnemersoverzicht!$D53,Lijsten!$A$34:$A$40,Lijsten!$B$34:$B$40)-Lijsten!$B$41,_xlfn.XLOOKUP(Deelnemersoverzicht!$D53,Lijsten!$A$34:$A$40,Lijsten!$B$34:$B$40)),0)</f>
        <v>0</v>
      </c>
      <c r="E44" s="190">
        <f t="shared" si="15"/>
        <v>0</v>
      </c>
      <c r="F44" s="579"/>
      <c r="G44" s="438" t="e" cm="1">
        <f t="array" ref="G44">_xlfn.IFS(AND(F44="",E44&gt;0),"!!",F44&gt;E44,"!")</f>
        <v>#N/A</v>
      </c>
      <c r="H44" s="185" t="str">
        <f t="shared" si="29"/>
        <v/>
      </c>
      <c r="I44" s="182">
        <f>'Per deelnemer'!$D$585</f>
        <v>0</v>
      </c>
      <c r="J44" s="480">
        <f>IFERROR(IF(Deelnemersoverzicht!$I$7="Nee",_xlfn.XLOOKUP(Deelnemersoverzicht!$D53,Lijsten!$A$34:$A$40,Lijsten!$B$34:$B$40)-Lijsten!$B$41,_xlfn.XLOOKUP(Deelnemersoverzicht!$D53,Lijsten!$A$34:$A$40,Lijsten!$B$34:$B$40)),0)</f>
        <v>0</v>
      </c>
      <c r="K44" s="190">
        <f t="shared" si="16"/>
        <v>0</v>
      </c>
      <c r="L44" s="579"/>
      <c r="M44" s="438" t="str">
        <f t="shared" si="26"/>
        <v/>
      </c>
      <c r="N44" s="185" t="str">
        <f t="shared" si="30"/>
        <v/>
      </c>
      <c r="O44" s="182">
        <f>'Per deelnemer'!$F$585</f>
        <v>0</v>
      </c>
      <c r="P44" s="480">
        <f>IFERROR(IF(Deelnemersoverzicht!$I$7="Nee",_xlfn.XLOOKUP(Deelnemersoverzicht!$D53,Lijsten!$A$34:$A$40,Lijsten!$B$34:$B$40)-Lijsten!$B$41,_xlfn.XLOOKUP(Deelnemersoverzicht!$D53,Lijsten!$A$34:$A$40,Lijsten!$B$34:$B$40)),0)</f>
        <v>0</v>
      </c>
      <c r="Q44" s="190">
        <f t="shared" si="17"/>
        <v>0</v>
      </c>
      <c r="R44" s="579"/>
      <c r="S44" s="438" t="str">
        <f t="shared" si="27"/>
        <v/>
      </c>
      <c r="T44" s="185" t="str">
        <f t="shared" si="31"/>
        <v/>
      </c>
      <c r="U44" s="182">
        <f>'Per deelnemer'!$H$585</f>
        <v>0</v>
      </c>
      <c r="V44" s="480">
        <f>IFERROR(IF(Deelnemersoverzicht!$I$7="Nee",_xlfn.XLOOKUP(Deelnemersoverzicht!$D53,Lijsten!$A$34:$A$40,Lijsten!$B$34:$B$40)-Lijsten!$B$41,_xlfn.XLOOKUP(Deelnemersoverzicht!$D53,Lijsten!$A$34:$A$40,Lijsten!$B$34:$B$40)),0)</f>
        <v>0</v>
      </c>
      <c r="W44" s="190">
        <f t="shared" si="18"/>
        <v>0</v>
      </c>
      <c r="X44" s="579"/>
      <c r="Y44" s="438" t="str">
        <f t="shared" si="28"/>
        <v/>
      </c>
      <c r="Z44" s="185" t="str">
        <f t="shared" si="32"/>
        <v/>
      </c>
      <c r="AA44" s="176">
        <f t="shared" si="33"/>
        <v>0</v>
      </c>
      <c r="AB44" s="176">
        <f t="shared" si="34"/>
        <v>0</v>
      </c>
      <c r="AC44" s="177" t="str">
        <f t="shared" si="20"/>
        <v/>
      </c>
      <c r="AD44" s="176">
        <f t="shared" si="21"/>
        <v>0</v>
      </c>
      <c r="AE44" s="177" t="str">
        <f t="shared" si="22"/>
        <v/>
      </c>
      <c r="AF44" s="274" t="str">
        <f t="shared" si="23"/>
        <v/>
      </c>
      <c r="AH44" s="29" t="str">
        <f>IF(B44&gt;0,VLOOKUP(B44,Deelnemersoverzicht!$C$16:$D$66,2,FALSE),"")</f>
        <v/>
      </c>
      <c r="AI44" s="55" t="str">
        <f>IFERROR(IF(AH44&lt;&gt;"",VLOOKUP(AH44,Lijsten!$A$18:$B$27,2,0),""),"")</f>
        <v/>
      </c>
      <c r="AJ44" s="262">
        <f t="shared" si="35"/>
        <v>0</v>
      </c>
      <c r="AK44" s="263">
        <f t="shared" si="36"/>
        <v>0</v>
      </c>
      <c r="AL44" s="430">
        <f t="shared" si="24"/>
        <v>0</v>
      </c>
      <c r="AM44" s="87">
        <f t="shared" si="25"/>
        <v>0</v>
      </c>
      <c r="AO44" s="54">
        <f t="shared" si="37"/>
        <v>0</v>
      </c>
      <c r="AP44" s="55">
        <f t="shared" si="38"/>
        <v>0</v>
      </c>
      <c r="AQ44" s="63">
        <f t="shared" si="39"/>
        <v>0</v>
      </c>
      <c r="AR44" s="291">
        <v>38</v>
      </c>
      <c r="AS44" s="295">
        <f t="shared" si="40"/>
        <v>0</v>
      </c>
      <c r="AT44" s="296">
        <f t="shared" si="41"/>
        <v>0</v>
      </c>
      <c r="AU44" s="296">
        <f t="shared" si="42"/>
        <v>0</v>
      </c>
      <c r="AV44" s="296">
        <f t="shared" si="43"/>
        <v>0</v>
      </c>
      <c r="AW44" s="297">
        <f t="shared" si="44"/>
        <v>0</v>
      </c>
    </row>
    <row r="45" spans="1:49" hidden="1" x14ac:dyDescent="0.15">
      <c r="A45" s="31" t="s">
        <v>181</v>
      </c>
      <c r="B45" s="179">
        <f>Deelnemersoverzicht!C54</f>
        <v>0</v>
      </c>
      <c r="C45" s="182">
        <f>'Per deelnemer'!$B$600</f>
        <v>0</v>
      </c>
      <c r="D45" s="480">
        <f>IFERROR(IF(Deelnemersoverzicht!$I$7="Nee",_xlfn.XLOOKUP(Deelnemersoverzicht!$D54,Lijsten!$A$34:$A$40,Lijsten!$B$34:$B$40)-Lijsten!$B$41,_xlfn.XLOOKUP(Deelnemersoverzicht!$D54,Lijsten!$A$34:$A$40,Lijsten!$B$34:$B$40)),0)</f>
        <v>0</v>
      </c>
      <c r="E45" s="190">
        <f t="shared" si="15"/>
        <v>0</v>
      </c>
      <c r="F45" s="579"/>
      <c r="G45" s="438" t="e" cm="1">
        <f t="array" ref="G45">_xlfn.IFS(AND(F45="",E45&gt;0),"!!",F45&gt;E45,"!")</f>
        <v>#N/A</v>
      </c>
      <c r="H45" s="185" t="str">
        <f t="shared" si="29"/>
        <v/>
      </c>
      <c r="I45" s="182">
        <f>'Per deelnemer'!$D$600</f>
        <v>0</v>
      </c>
      <c r="J45" s="480">
        <f>IFERROR(IF(Deelnemersoverzicht!$I$7="Nee",_xlfn.XLOOKUP(Deelnemersoverzicht!$D54,Lijsten!$A$34:$A$40,Lijsten!$B$34:$B$40)-Lijsten!$B$41,_xlfn.XLOOKUP(Deelnemersoverzicht!$D54,Lijsten!$A$34:$A$40,Lijsten!$B$34:$B$40)),0)</f>
        <v>0</v>
      </c>
      <c r="K45" s="190">
        <f t="shared" si="16"/>
        <v>0</v>
      </c>
      <c r="L45" s="579"/>
      <c r="M45" s="438" t="str">
        <f t="shared" si="26"/>
        <v/>
      </c>
      <c r="N45" s="185" t="str">
        <f t="shared" si="30"/>
        <v/>
      </c>
      <c r="O45" s="182">
        <f>'Per deelnemer'!$F$600</f>
        <v>0</v>
      </c>
      <c r="P45" s="480">
        <f>IFERROR(IF(Deelnemersoverzicht!$I$7="Nee",_xlfn.XLOOKUP(Deelnemersoverzicht!$D54,Lijsten!$A$34:$A$40,Lijsten!$B$34:$B$40)-Lijsten!$B$41,_xlfn.XLOOKUP(Deelnemersoverzicht!$D54,Lijsten!$A$34:$A$40,Lijsten!$B$34:$B$40)),0)</f>
        <v>0</v>
      </c>
      <c r="Q45" s="190">
        <f t="shared" si="17"/>
        <v>0</v>
      </c>
      <c r="R45" s="579"/>
      <c r="S45" s="438" t="str">
        <f t="shared" si="27"/>
        <v/>
      </c>
      <c r="T45" s="185" t="str">
        <f t="shared" si="31"/>
        <v/>
      </c>
      <c r="U45" s="182">
        <f>'Per deelnemer'!$H$600</f>
        <v>0</v>
      </c>
      <c r="V45" s="480">
        <f>IFERROR(IF(Deelnemersoverzicht!$I$7="Nee",_xlfn.XLOOKUP(Deelnemersoverzicht!$D54,Lijsten!$A$34:$A$40,Lijsten!$B$34:$B$40)-Lijsten!$B$41,_xlfn.XLOOKUP(Deelnemersoverzicht!$D54,Lijsten!$A$34:$A$40,Lijsten!$B$34:$B$40)),0)</f>
        <v>0</v>
      </c>
      <c r="W45" s="190">
        <f t="shared" si="18"/>
        <v>0</v>
      </c>
      <c r="X45" s="579"/>
      <c r="Y45" s="438" t="str">
        <f t="shared" si="28"/>
        <v/>
      </c>
      <c r="Z45" s="185" t="str">
        <f t="shared" si="32"/>
        <v/>
      </c>
      <c r="AA45" s="176">
        <f t="shared" si="33"/>
        <v>0</v>
      </c>
      <c r="AB45" s="176">
        <f t="shared" si="34"/>
        <v>0</v>
      </c>
      <c r="AC45" s="177" t="str">
        <f t="shared" si="20"/>
        <v/>
      </c>
      <c r="AD45" s="176">
        <f t="shared" si="21"/>
        <v>0</v>
      </c>
      <c r="AE45" s="177" t="str">
        <f t="shared" si="22"/>
        <v/>
      </c>
      <c r="AF45" s="274" t="str">
        <f t="shared" si="23"/>
        <v/>
      </c>
      <c r="AH45" s="29" t="str">
        <f>IF(B45&gt;0,VLOOKUP(B45,Deelnemersoverzicht!$C$16:$D$66,2,FALSE),"")</f>
        <v/>
      </c>
      <c r="AI45" s="55" t="str">
        <f>IFERROR(IF(AH45&lt;&gt;"",VLOOKUP(AH45,Lijsten!$A$18:$B$27,2,0),""),"")</f>
        <v/>
      </c>
      <c r="AJ45" s="262">
        <f t="shared" si="35"/>
        <v>0</v>
      </c>
      <c r="AK45" s="263">
        <f t="shared" si="36"/>
        <v>0</v>
      </c>
      <c r="AL45" s="430">
        <f t="shared" si="24"/>
        <v>0</v>
      </c>
      <c r="AM45" s="87">
        <f t="shared" si="25"/>
        <v>0</v>
      </c>
      <c r="AO45" s="54">
        <f t="shared" si="37"/>
        <v>0</v>
      </c>
      <c r="AP45" s="55">
        <f t="shared" si="38"/>
        <v>0</v>
      </c>
      <c r="AQ45" s="63">
        <f t="shared" si="39"/>
        <v>0</v>
      </c>
      <c r="AR45" s="291">
        <v>39</v>
      </c>
      <c r="AS45" s="295">
        <f t="shared" si="40"/>
        <v>0</v>
      </c>
      <c r="AT45" s="296">
        <f t="shared" si="41"/>
        <v>0</v>
      </c>
      <c r="AU45" s="296">
        <f t="shared" si="42"/>
        <v>0</v>
      </c>
      <c r="AV45" s="296">
        <f t="shared" si="43"/>
        <v>0</v>
      </c>
      <c r="AW45" s="297">
        <f t="shared" si="44"/>
        <v>0</v>
      </c>
    </row>
    <row r="46" spans="1:49" hidden="1" x14ac:dyDescent="0.15">
      <c r="A46" s="31" t="s">
        <v>182</v>
      </c>
      <c r="B46" s="179">
        <f>Deelnemersoverzicht!C55</f>
        <v>0</v>
      </c>
      <c r="C46" s="182">
        <f>'Per deelnemer'!$B$615</f>
        <v>0</v>
      </c>
      <c r="D46" s="480">
        <f>IFERROR(IF(Deelnemersoverzicht!$I$7="Nee",_xlfn.XLOOKUP(Deelnemersoverzicht!$D55,Lijsten!$A$34:$A$40,Lijsten!$B$34:$B$40)-Lijsten!$B$41,_xlfn.XLOOKUP(Deelnemersoverzicht!$D55,Lijsten!$A$34:$A$40,Lijsten!$B$34:$B$40)),0)</f>
        <v>0</v>
      </c>
      <c r="E46" s="190">
        <f t="shared" si="15"/>
        <v>0</v>
      </c>
      <c r="F46" s="579"/>
      <c r="G46" s="438" t="e" cm="1">
        <f t="array" ref="G46">_xlfn.IFS(AND(F46="",E46&gt;0),"!!",F46&gt;E46,"!")</f>
        <v>#N/A</v>
      </c>
      <c r="H46" s="185" t="str">
        <f t="shared" si="29"/>
        <v/>
      </c>
      <c r="I46" s="182">
        <f>'Per deelnemer'!$D$615</f>
        <v>0</v>
      </c>
      <c r="J46" s="480">
        <f>IFERROR(IF(Deelnemersoverzicht!$I$7="Nee",_xlfn.XLOOKUP(Deelnemersoverzicht!$D55,Lijsten!$A$34:$A$40,Lijsten!$B$34:$B$40)-Lijsten!$B$41,_xlfn.XLOOKUP(Deelnemersoverzicht!$D55,Lijsten!$A$34:$A$40,Lijsten!$B$34:$B$40)),0)</f>
        <v>0</v>
      </c>
      <c r="K46" s="190">
        <f t="shared" si="16"/>
        <v>0</v>
      </c>
      <c r="L46" s="579"/>
      <c r="M46" s="438" t="str">
        <f t="shared" si="26"/>
        <v/>
      </c>
      <c r="N46" s="185" t="str">
        <f t="shared" si="30"/>
        <v/>
      </c>
      <c r="O46" s="182">
        <f>'Per deelnemer'!$F$615</f>
        <v>0</v>
      </c>
      <c r="P46" s="480">
        <f>IFERROR(IF(Deelnemersoverzicht!$I$7="Nee",_xlfn.XLOOKUP(Deelnemersoverzicht!$D55,Lijsten!$A$34:$A$40,Lijsten!$B$34:$B$40)-Lijsten!$B$41,_xlfn.XLOOKUP(Deelnemersoverzicht!$D55,Lijsten!$A$34:$A$40,Lijsten!$B$34:$B$40)),0)</f>
        <v>0</v>
      </c>
      <c r="Q46" s="190">
        <f t="shared" si="17"/>
        <v>0</v>
      </c>
      <c r="R46" s="579"/>
      <c r="S46" s="438" t="str">
        <f t="shared" si="27"/>
        <v/>
      </c>
      <c r="T46" s="185" t="str">
        <f t="shared" si="31"/>
        <v/>
      </c>
      <c r="U46" s="182">
        <f>'Per deelnemer'!$H$615</f>
        <v>0</v>
      </c>
      <c r="V46" s="480">
        <f>IFERROR(IF(Deelnemersoverzicht!$I$7="Nee",_xlfn.XLOOKUP(Deelnemersoverzicht!$D55,Lijsten!$A$34:$A$40,Lijsten!$B$34:$B$40)-Lijsten!$B$41,_xlfn.XLOOKUP(Deelnemersoverzicht!$D55,Lijsten!$A$34:$A$40,Lijsten!$B$34:$B$40)),0)</f>
        <v>0</v>
      </c>
      <c r="W46" s="190">
        <f t="shared" si="18"/>
        <v>0</v>
      </c>
      <c r="X46" s="579"/>
      <c r="Y46" s="438" t="str">
        <f t="shared" si="28"/>
        <v/>
      </c>
      <c r="Z46" s="185" t="str">
        <f t="shared" si="32"/>
        <v/>
      </c>
      <c r="AA46" s="176">
        <f t="shared" si="33"/>
        <v>0</v>
      </c>
      <c r="AB46" s="176">
        <f t="shared" si="34"/>
        <v>0</v>
      </c>
      <c r="AC46" s="177" t="str">
        <f t="shared" si="20"/>
        <v/>
      </c>
      <c r="AD46" s="176">
        <f t="shared" si="21"/>
        <v>0</v>
      </c>
      <c r="AE46" s="177" t="str">
        <f t="shared" si="22"/>
        <v/>
      </c>
      <c r="AF46" s="274" t="str">
        <f t="shared" si="23"/>
        <v/>
      </c>
      <c r="AH46" s="29" t="str">
        <f>IF(B46&gt;0,VLOOKUP(B46,Deelnemersoverzicht!$C$16:$D$66,2,FALSE),"")</f>
        <v/>
      </c>
      <c r="AI46" s="55" t="str">
        <f>IFERROR(IF(AH46&lt;&gt;"",VLOOKUP(AH46,Lijsten!$A$18:$B$27,2,0),""),"")</f>
        <v/>
      </c>
      <c r="AJ46" s="262">
        <f t="shared" si="35"/>
        <v>0</v>
      </c>
      <c r="AK46" s="263">
        <f t="shared" si="36"/>
        <v>0</v>
      </c>
      <c r="AL46" s="430">
        <f t="shared" si="24"/>
        <v>0</v>
      </c>
      <c r="AM46" s="87">
        <f t="shared" si="25"/>
        <v>0</v>
      </c>
      <c r="AO46" s="54">
        <f t="shared" si="37"/>
        <v>0</v>
      </c>
      <c r="AP46" s="55">
        <f t="shared" si="38"/>
        <v>0</v>
      </c>
      <c r="AQ46" s="63">
        <f t="shared" si="39"/>
        <v>0</v>
      </c>
      <c r="AR46" s="291">
        <v>40</v>
      </c>
      <c r="AS46" s="295">
        <f t="shared" si="40"/>
        <v>0</v>
      </c>
      <c r="AT46" s="296">
        <f t="shared" si="41"/>
        <v>0</v>
      </c>
      <c r="AU46" s="296">
        <f t="shared" si="42"/>
        <v>0</v>
      </c>
      <c r="AV46" s="296">
        <f t="shared" si="43"/>
        <v>0</v>
      </c>
      <c r="AW46" s="297">
        <f t="shared" si="44"/>
        <v>0</v>
      </c>
    </row>
    <row r="47" spans="1:49" hidden="1" x14ac:dyDescent="0.15">
      <c r="A47" s="31" t="s">
        <v>183</v>
      </c>
      <c r="B47" s="179">
        <f>Deelnemersoverzicht!C56</f>
        <v>0</v>
      </c>
      <c r="C47" s="182">
        <f>'Per deelnemer'!$B$630</f>
        <v>0</v>
      </c>
      <c r="D47" s="480">
        <f>IFERROR(IF(Deelnemersoverzicht!$I$7="Nee",_xlfn.XLOOKUP(Deelnemersoverzicht!$D56,Lijsten!$A$34:$A$40,Lijsten!$B$34:$B$40)-Lijsten!$B$41,_xlfn.XLOOKUP(Deelnemersoverzicht!$D56,Lijsten!$A$34:$A$40,Lijsten!$B$34:$B$40)),0)</f>
        <v>0</v>
      </c>
      <c r="E47" s="190">
        <f t="shared" si="15"/>
        <v>0</v>
      </c>
      <c r="F47" s="579"/>
      <c r="G47" s="438" t="e" cm="1">
        <f t="array" ref="G47">_xlfn.IFS(AND(F47="",E47&gt;0),"!!",F47&gt;E47,"!")</f>
        <v>#N/A</v>
      </c>
      <c r="H47" s="185" t="str">
        <f t="shared" si="29"/>
        <v/>
      </c>
      <c r="I47" s="182">
        <f>'Per deelnemer'!$D$630</f>
        <v>0</v>
      </c>
      <c r="J47" s="480">
        <f>IFERROR(IF(Deelnemersoverzicht!$I$7="Nee",_xlfn.XLOOKUP(Deelnemersoverzicht!$D56,Lijsten!$A$34:$A$40,Lijsten!$B$34:$B$40)-Lijsten!$B$41,_xlfn.XLOOKUP(Deelnemersoverzicht!$D56,Lijsten!$A$34:$A$40,Lijsten!$B$34:$B$40)),0)</f>
        <v>0</v>
      </c>
      <c r="K47" s="190">
        <f t="shared" si="16"/>
        <v>0</v>
      </c>
      <c r="L47" s="579"/>
      <c r="M47" s="438" t="str">
        <f t="shared" si="26"/>
        <v/>
      </c>
      <c r="N47" s="185" t="str">
        <f t="shared" si="30"/>
        <v/>
      </c>
      <c r="O47" s="182">
        <f>'Per deelnemer'!$F$630</f>
        <v>0</v>
      </c>
      <c r="P47" s="480">
        <f>IFERROR(IF(Deelnemersoverzicht!$I$7="Nee",_xlfn.XLOOKUP(Deelnemersoverzicht!$D56,Lijsten!$A$34:$A$40,Lijsten!$B$34:$B$40)-Lijsten!$B$41,_xlfn.XLOOKUP(Deelnemersoverzicht!$D56,Lijsten!$A$34:$A$40,Lijsten!$B$34:$B$40)),0)</f>
        <v>0</v>
      </c>
      <c r="Q47" s="190">
        <f t="shared" si="17"/>
        <v>0</v>
      </c>
      <c r="R47" s="579"/>
      <c r="S47" s="438" t="str">
        <f t="shared" si="27"/>
        <v/>
      </c>
      <c r="T47" s="185" t="str">
        <f t="shared" si="31"/>
        <v/>
      </c>
      <c r="U47" s="182">
        <f>'Per deelnemer'!$H$630</f>
        <v>0</v>
      </c>
      <c r="V47" s="480">
        <f>IFERROR(IF(Deelnemersoverzicht!$I$7="Nee",_xlfn.XLOOKUP(Deelnemersoverzicht!$D56,Lijsten!$A$34:$A$40,Lijsten!$B$34:$B$40)-Lijsten!$B$41,_xlfn.XLOOKUP(Deelnemersoverzicht!$D56,Lijsten!$A$34:$A$40,Lijsten!$B$34:$B$40)),0)</f>
        <v>0</v>
      </c>
      <c r="W47" s="190">
        <f t="shared" si="18"/>
        <v>0</v>
      </c>
      <c r="X47" s="579"/>
      <c r="Y47" s="438" t="str">
        <f t="shared" si="28"/>
        <v/>
      </c>
      <c r="Z47" s="185" t="str">
        <f t="shared" si="32"/>
        <v/>
      </c>
      <c r="AA47" s="176">
        <f t="shared" si="33"/>
        <v>0</v>
      </c>
      <c r="AB47" s="176">
        <f t="shared" si="34"/>
        <v>0</v>
      </c>
      <c r="AC47" s="177" t="str">
        <f t="shared" si="20"/>
        <v/>
      </c>
      <c r="AD47" s="176">
        <f t="shared" si="21"/>
        <v>0</v>
      </c>
      <c r="AE47" s="177" t="str">
        <f t="shared" si="22"/>
        <v/>
      </c>
      <c r="AF47" s="274" t="str">
        <f t="shared" si="23"/>
        <v/>
      </c>
      <c r="AH47" s="29" t="str">
        <f>IF(B47&gt;0,VLOOKUP(B47,Deelnemersoverzicht!$C$16:$D$66,2,FALSE),"")</f>
        <v/>
      </c>
      <c r="AI47" s="55" t="str">
        <f>IFERROR(IF(AH47&lt;&gt;"",VLOOKUP(AH47,Lijsten!$A$18:$B$27,2,0),""),"")</f>
        <v/>
      </c>
      <c r="AJ47" s="262">
        <f t="shared" si="35"/>
        <v>0</v>
      </c>
      <c r="AK47" s="263">
        <f t="shared" si="36"/>
        <v>0</v>
      </c>
      <c r="AL47" s="430">
        <f t="shared" si="24"/>
        <v>0</v>
      </c>
      <c r="AM47" s="87">
        <f t="shared" si="25"/>
        <v>0</v>
      </c>
      <c r="AO47" s="54">
        <f t="shared" si="37"/>
        <v>0</v>
      </c>
      <c r="AP47" s="55">
        <f t="shared" si="38"/>
        <v>0</v>
      </c>
      <c r="AQ47" s="63">
        <f t="shared" si="39"/>
        <v>0</v>
      </c>
      <c r="AR47" s="291">
        <v>41</v>
      </c>
      <c r="AS47" s="295">
        <f t="shared" si="40"/>
        <v>0</v>
      </c>
      <c r="AT47" s="296">
        <f t="shared" si="41"/>
        <v>0</v>
      </c>
      <c r="AU47" s="296">
        <f t="shared" si="42"/>
        <v>0</v>
      </c>
      <c r="AV47" s="296">
        <f t="shared" si="43"/>
        <v>0</v>
      </c>
      <c r="AW47" s="297">
        <f t="shared" si="44"/>
        <v>0</v>
      </c>
    </row>
    <row r="48" spans="1:49" hidden="1" x14ac:dyDescent="0.15">
      <c r="A48" s="31" t="s">
        <v>184</v>
      </c>
      <c r="B48" s="179">
        <f>Deelnemersoverzicht!C57</f>
        <v>0</v>
      </c>
      <c r="C48" s="182">
        <f>'Per deelnemer'!$B$645</f>
        <v>0</v>
      </c>
      <c r="D48" s="480">
        <f>IFERROR(IF(Deelnemersoverzicht!$I$7="Nee",_xlfn.XLOOKUP(Deelnemersoverzicht!$D57,Lijsten!$A$34:$A$40,Lijsten!$B$34:$B$40)-Lijsten!$B$41,_xlfn.XLOOKUP(Deelnemersoverzicht!$D57,Lijsten!$A$34:$A$40,Lijsten!$B$34:$B$40)),0)</f>
        <v>0</v>
      </c>
      <c r="E48" s="190">
        <f t="shared" si="15"/>
        <v>0</v>
      </c>
      <c r="F48" s="579"/>
      <c r="G48" s="438" t="e" cm="1">
        <f t="array" ref="G48">_xlfn.IFS(AND(F48="",E48&gt;0),"!!",F48&gt;E48,"!")</f>
        <v>#N/A</v>
      </c>
      <c r="H48" s="185" t="str">
        <f t="shared" si="29"/>
        <v/>
      </c>
      <c r="I48" s="182">
        <f>'Per deelnemer'!$D$645</f>
        <v>0</v>
      </c>
      <c r="J48" s="480">
        <f>IFERROR(IF(Deelnemersoverzicht!$I$7="Nee",_xlfn.XLOOKUP(Deelnemersoverzicht!$D57,Lijsten!$A$34:$A$40,Lijsten!$B$34:$B$40)-Lijsten!$B$41,_xlfn.XLOOKUP(Deelnemersoverzicht!$D57,Lijsten!$A$34:$A$40,Lijsten!$B$34:$B$40)),0)</f>
        <v>0</v>
      </c>
      <c r="K48" s="190">
        <f t="shared" si="16"/>
        <v>0</v>
      </c>
      <c r="L48" s="579"/>
      <c r="M48" s="438" t="str">
        <f t="shared" si="26"/>
        <v/>
      </c>
      <c r="N48" s="185" t="str">
        <f t="shared" si="30"/>
        <v/>
      </c>
      <c r="O48" s="182">
        <f>'Per deelnemer'!$F$645</f>
        <v>0</v>
      </c>
      <c r="P48" s="480">
        <f>IFERROR(IF(Deelnemersoverzicht!$I$7="Nee",_xlfn.XLOOKUP(Deelnemersoverzicht!$D57,Lijsten!$A$34:$A$40,Lijsten!$B$34:$B$40)-Lijsten!$B$41,_xlfn.XLOOKUP(Deelnemersoverzicht!$D57,Lijsten!$A$34:$A$40,Lijsten!$B$34:$B$40)),0)</f>
        <v>0</v>
      </c>
      <c r="Q48" s="190">
        <f t="shared" si="17"/>
        <v>0</v>
      </c>
      <c r="R48" s="579"/>
      <c r="S48" s="438" t="str">
        <f t="shared" si="27"/>
        <v/>
      </c>
      <c r="T48" s="185" t="str">
        <f t="shared" si="31"/>
        <v/>
      </c>
      <c r="U48" s="182">
        <f>'Per deelnemer'!$H$645</f>
        <v>0</v>
      </c>
      <c r="V48" s="480">
        <f>IFERROR(IF(Deelnemersoverzicht!$I$7="Nee",_xlfn.XLOOKUP(Deelnemersoverzicht!$D57,Lijsten!$A$34:$A$40,Lijsten!$B$34:$B$40)-Lijsten!$B$41,_xlfn.XLOOKUP(Deelnemersoverzicht!$D57,Lijsten!$A$34:$A$40,Lijsten!$B$34:$B$40)),0)</f>
        <v>0</v>
      </c>
      <c r="W48" s="190">
        <f t="shared" si="18"/>
        <v>0</v>
      </c>
      <c r="X48" s="579"/>
      <c r="Y48" s="438" t="str">
        <f t="shared" si="28"/>
        <v/>
      </c>
      <c r="Z48" s="185" t="str">
        <f t="shared" si="32"/>
        <v/>
      </c>
      <c r="AA48" s="176">
        <f t="shared" si="33"/>
        <v>0</v>
      </c>
      <c r="AB48" s="176">
        <f t="shared" si="34"/>
        <v>0</v>
      </c>
      <c r="AC48" s="177" t="str">
        <f t="shared" si="20"/>
        <v/>
      </c>
      <c r="AD48" s="176">
        <f t="shared" si="21"/>
        <v>0</v>
      </c>
      <c r="AE48" s="177" t="str">
        <f t="shared" si="22"/>
        <v/>
      </c>
      <c r="AF48" s="274" t="str">
        <f t="shared" si="23"/>
        <v/>
      </c>
      <c r="AH48" s="29" t="str">
        <f>IF(B48&gt;0,VLOOKUP(B48,Deelnemersoverzicht!$C$16:$D$66,2,FALSE),"")</f>
        <v/>
      </c>
      <c r="AI48" s="55" t="str">
        <f>IFERROR(IF(AH48&lt;&gt;"",VLOOKUP(AH48,Lijsten!$A$18:$B$27,2,0),""),"")</f>
        <v/>
      </c>
      <c r="AJ48" s="262">
        <f t="shared" si="35"/>
        <v>0</v>
      </c>
      <c r="AK48" s="263">
        <f t="shared" si="36"/>
        <v>0</v>
      </c>
      <c r="AL48" s="430">
        <f t="shared" si="24"/>
        <v>0</v>
      </c>
      <c r="AM48" s="87">
        <f t="shared" si="25"/>
        <v>0</v>
      </c>
      <c r="AO48" s="54">
        <f t="shared" si="37"/>
        <v>0</v>
      </c>
      <c r="AP48" s="55">
        <f t="shared" si="38"/>
        <v>0</v>
      </c>
      <c r="AQ48" s="63">
        <f t="shared" si="39"/>
        <v>0</v>
      </c>
      <c r="AR48" s="291">
        <v>42</v>
      </c>
      <c r="AS48" s="295">
        <f t="shared" si="40"/>
        <v>0</v>
      </c>
      <c r="AT48" s="296">
        <f t="shared" si="41"/>
        <v>0</v>
      </c>
      <c r="AU48" s="296">
        <f t="shared" si="42"/>
        <v>0</v>
      </c>
      <c r="AV48" s="296">
        <f t="shared" si="43"/>
        <v>0</v>
      </c>
      <c r="AW48" s="297">
        <f t="shared" si="44"/>
        <v>0</v>
      </c>
    </row>
    <row r="49" spans="1:54" hidden="1" x14ac:dyDescent="0.15">
      <c r="A49" s="31" t="s">
        <v>185</v>
      </c>
      <c r="B49" s="179">
        <f>Deelnemersoverzicht!C58</f>
        <v>0</v>
      </c>
      <c r="C49" s="182">
        <f>'Per deelnemer'!$B$660</f>
        <v>0</v>
      </c>
      <c r="D49" s="480">
        <f>IFERROR(IF(Deelnemersoverzicht!$I$7="Nee",_xlfn.XLOOKUP(Deelnemersoverzicht!$D58,Lijsten!$A$34:$A$40,Lijsten!$B$34:$B$40)-Lijsten!$B$41,_xlfn.XLOOKUP(Deelnemersoverzicht!$D58,Lijsten!$A$34:$A$40,Lijsten!$B$34:$B$40)),0)</f>
        <v>0</v>
      </c>
      <c r="E49" s="190">
        <f t="shared" si="15"/>
        <v>0</v>
      </c>
      <c r="F49" s="579"/>
      <c r="G49" s="438" t="e" cm="1">
        <f t="array" ref="G49">_xlfn.IFS(AND(F49="",E49&gt;0),"!!",F49&gt;E49,"!")</f>
        <v>#N/A</v>
      </c>
      <c r="H49" s="185" t="str">
        <f t="shared" si="29"/>
        <v/>
      </c>
      <c r="I49" s="182">
        <f>'Per deelnemer'!$D$660</f>
        <v>0</v>
      </c>
      <c r="J49" s="480">
        <f>IFERROR(IF(Deelnemersoverzicht!$I$7="Nee",_xlfn.XLOOKUP(Deelnemersoverzicht!$D58,Lijsten!$A$34:$A$40,Lijsten!$B$34:$B$40)-Lijsten!$B$41,_xlfn.XLOOKUP(Deelnemersoverzicht!$D58,Lijsten!$A$34:$A$40,Lijsten!$B$34:$B$40)),0)</f>
        <v>0</v>
      </c>
      <c r="K49" s="190">
        <f t="shared" si="16"/>
        <v>0</v>
      </c>
      <c r="L49" s="579"/>
      <c r="M49" s="438" t="str">
        <f t="shared" si="26"/>
        <v/>
      </c>
      <c r="N49" s="185" t="str">
        <f t="shared" si="30"/>
        <v/>
      </c>
      <c r="O49" s="182">
        <f>'Per deelnemer'!$F$660</f>
        <v>0</v>
      </c>
      <c r="P49" s="480">
        <f>IFERROR(IF(Deelnemersoverzicht!$I$7="Nee",_xlfn.XLOOKUP(Deelnemersoverzicht!$D58,Lijsten!$A$34:$A$40,Lijsten!$B$34:$B$40)-Lijsten!$B$41,_xlfn.XLOOKUP(Deelnemersoverzicht!$D58,Lijsten!$A$34:$A$40,Lijsten!$B$34:$B$40)),0)</f>
        <v>0</v>
      </c>
      <c r="Q49" s="190">
        <f t="shared" si="17"/>
        <v>0</v>
      </c>
      <c r="R49" s="579"/>
      <c r="S49" s="438" t="str">
        <f t="shared" si="27"/>
        <v/>
      </c>
      <c r="T49" s="185" t="str">
        <f t="shared" si="31"/>
        <v/>
      </c>
      <c r="U49" s="182">
        <f>'Per deelnemer'!$H$660</f>
        <v>0</v>
      </c>
      <c r="V49" s="480">
        <f>IFERROR(IF(Deelnemersoverzicht!$I$7="Nee",_xlfn.XLOOKUP(Deelnemersoverzicht!$D58,Lijsten!$A$34:$A$40,Lijsten!$B$34:$B$40)-Lijsten!$B$41,_xlfn.XLOOKUP(Deelnemersoverzicht!$D58,Lijsten!$A$34:$A$40,Lijsten!$B$34:$B$40)),0)</f>
        <v>0</v>
      </c>
      <c r="W49" s="190">
        <f t="shared" si="18"/>
        <v>0</v>
      </c>
      <c r="X49" s="579"/>
      <c r="Y49" s="438" t="str">
        <f t="shared" si="28"/>
        <v/>
      </c>
      <c r="Z49" s="185" t="str">
        <f t="shared" si="32"/>
        <v/>
      </c>
      <c r="AA49" s="176">
        <f t="shared" si="33"/>
        <v>0</v>
      </c>
      <c r="AB49" s="176">
        <f t="shared" si="34"/>
        <v>0</v>
      </c>
      <c r="AC49" s="177" t="str">
        <f t="shared" si="20"/>
        <v/>
      </c>
      <c r="AD49" s="176">
        <f t="shared" si="21"/>
        <v>0</v>
      </c>
      <c r="AE49" s="177" t="str">
        <f t="shared" si="22"/>
        <v/>
      </c>
      <c r="AF49" s="274" t="str">
        <f t="shared" si="23"/>
        <v/>
      </c>
      <c r="AH49" s="29" t="str">
        <f>IF(B49&gt;0,VLOOKUP(B49,Deelnemersoverzicht!$C$16:$D$66,2,FALSE),"")</f>
        <v/>
      </c>
      <c r="AI49" s="55" t="str">
        <f>IFERROR(IF(AH49&lt;&gt;"",VLOOKUP(AH49,Lijsten!$A$18:$B$27,2,0),""),"")</f>
        <v/>
      </c>
      <c r="AJ49" s="262">
        <f t="shared" si="35"/>
        <v>0</v>
      </c>
      <c r="AK49" s="263">
        <f t="shared" si="36"/>
        <v>0</v>
      </c>
      <c r="AL49" s="430">
        <f t="shared" si="24"/>
        <v>0</v>
      </c>
      <c r="AM49" s="87">
        <f t="shared" si="25"/>
        <v>0</v>
      </c>
      <c r="AO49" s="54">
        <f t="shared" si="37"/>
        <v>0</v>
      </c>
      <c r="AP49" s="55">
        <f t="shared" si="38"/>
        <v>0</v>
      </c>
      <c r="AQ49" s="63">
        <f t="shared" si="39"/>
        <v>0</v>
      </c>
      <c r="AR49" s="291">
        <v>43</v>
      </c>
      <c r="AS49" s="295">
        <f t="shared" si="40"/>
        <v>0</v>
      </c>
      <c r="AT49" s="296">
        <f t="shared" si="41"/>
        <v>0</v>
      </c>
      <c r="AU49" s="296">
        <f t="shared" si="42"/>
        <v>0</v>
      </c>
      <c r="AV49" s="296">
        <f t="shared" si="43"/>
        <v>0</v>
      </c>
      <c r="AW49" s="297">
        <f t="shared" si="44"/>
        <v>0</v>
      </c>
    </row>
    <row r="50" spans="1:54" hidden="1" x14ac:dyDescent="0.15">
      <c r="A50" s="31" t="s">
        <v>186</v>
      </c>
      <c r="B50" s="179">
        <f>Deelnemersoverzicht!C59</f>
        <v>0</v>
      </c>
      <c r="C50" s="182">
        <f>'Per deelnemer'!$B$675</f>
        <v>0</v>
      </c>
      <c r="D50" s="480">
        <f>IFERROR(IF(Deelnemersoverzicht!$I$7="Nee",_xlfn.XLOOKUP(Deelnemersoverzicht!$D59,Lijsten!$A$34:$A$40,Lijsten!$B$34:$B$40)-Lijsten!$B$41,_xlfn.XLOOKUP(Deelnemersoverzicht!$D59,Lijsten!$A$34:$A$40,Lijsten!$B$34:$B$40)),0)</f>
        <v>0</v>
      </c>
      <c r="E50" s="190">
        <f t="shared" si="15"/>
        <v>0</v>
      </c>
      <c r="F50" s="579"/>
      <c r="G50" s="438" t="e" cm="1">
        <f t="array" ref="G50">_xlfn.IFS(AND(F50="",E50&gt;0),"!!",F50&gt;E50,"!")</f>
        <v>#N/A</v>
      </c>
      <c r="H50" s="185" t="str">
        <f t="shared" si="29"/>
        <v/>
      </c>
      <c r="I50" s="182">
        <f>'Per deelnemer'!$D$675</f>
        <v>0</v>
      </c>
      <c r="J50" s="480">
        <f>IFERROR(IF(Deelnemersoverzicht!$I$7="Nee",_xlfn.XLOOKUP(Deelnemersoverzicht!$D59,Lijsten!$A$34:$A$40,Lijsten!$B$34:$B$40)-Lijsten!$B$41,_xlfn.XLOOKUP(Deelnemersoverzicht!$D59,Lijsten!$A$34:$A$40,Lijsten!$B$34:$B$40)),0)</f>
        <v>0</v>
      </c>
      <c r="K50" s="190">
        <f t="shared" si="16"/>
        <v>0</v>
      </c>
      <c r="L50" s="579"/>
      <c r="M50" s="438" t="str">
        <f t="shared" si="26"/>
        <v/>
      </c>
      <c r="N50" s="185" t="str">
        <f t="shared" si="30"/>
        <v/>
      </c>
      <c r="O50" s="182">
        <f>'Per deelnemer'!$F$675</f>
        <v>0</v>
      </c>
      <c r="P50" s="480">
        <f>IFERROR(IF(Deelnemersoverzicht!$I$7="Nee",_xlfn.XLOOKUP(Deelnemersoverzicht!$D59,Lijsten!$A$34:$A$40,Lijsten!$B$34:$B$40)-Lijsten!$B$41,_xlfn.XLOOKUP(Deelnemersoverzicht!$D59,Lijsten!$A$34:$A$40,Lijsten!$B$34:$B$40)),0)</f>
        <v>0</v>
      </c>
      <c r="Q50" s="190">
        <f t="shared" si="17"/>
        <v>0</v>
      </c>
      <c r="R50" s="579"/>
      <c r="S50" s="438" t="str">
        <f t="shared" si="27"/>
        <v/>
      </c>
      <c r="T50" s="185" t="str">
        <f t="shared" si="31"/>
        <v/>
      </c>
      <c r="U50" s="182">
        <f>'Per deelnemer'!$H$675</f>
        <v>0</v>
      </c>
      <c r="V50" s="480">
        <f>IFERROR(IF(Deelnemersoverzicht!$I$7="Nee",_xlfn.XLOOKUP(Deelnemersoverzicht!$D59,Lijsten!$A$34:$A$40,Lijsten!$B$34:$B$40)-Lijsten!$B$41,_xlfn.XLOOKUP(Deelnemersoverzicht!$D59,Lijsten!$A$34:$A$40,Lijsten!$B$34:$B$40)),0)</f>
        <v>0</v>
      </c>
      <c r="W50" s="190">
        <f t="shared" si="18"/>
        <v>0</v>
      </c>
      <c r="X50" s="579"/>
      <c r="Y50" s="438" t="str">
        <f t="shared" si="28"/>
        <v/>
      </c>
      <c r="Z50" s="185" t="str">
        <f t="shared" si="32"/>
        <v/>
      </c>
      <c r="AA50" s="176">
        <f t="shared" si="33"/>
        <v>0</v>
      </c>
      <c r="AB50" s="176">
        <f t="shared" si="34"/>
        <v>0</v>
      </c>
      <c r="AC50" s="177" t="str">
        <f t="shared" si="20"/>
        <v/>
      </c>
      <c r="AD50" s="176">
        <f t="shared" si="21"/>
        <v>0</v>
      </c>
      <c r="AE50" s="177" t="str">
        <f t="shared" si="22"/>
        <v/>
      </c>
      <c r="AF50" s="274" t="str">
        <f t="shared" si="23"/>
        <v/>
      </c>
      <c r="AH50" s="29" t="str">
        <f>IF(B50&gt;0,VLOOKUP(B50,Deelnemersoverzicht!$C$16:$D$66,2,FALSE),"")</f>
        <v/>
      </c>
      <c r="AI50" s="55" t="str">
        <f>IFERROR(IF(AH50&lt;&gt;"",VLOOKUP(AH50,Lijsten!$A$18:$B$27,2,0),""),"")</f>
        <v/>
      </c>
      <c r="AJ50" s="262">
        <f t="shared" si="35"/>
        <v>0</v>
      </c>
      <c r="AK50" s="263">
        <f t="shared" si="36"/>
        <v>0</v>
      </c>
      <c r="AL50" s="430">
        <f t="shared" si="24"/>
        <v>0</v>
      </c>
      <c r="AM50" s="87">
        <f t="shared" si="25"/>
        <v>0</v>
      </c>
      <c r="AO50" s="54">
        <f t="shared" si="37"/>
        <v>0</v>
      </c>
      <c r="AP50" s="55">
        <f t="shared" si="38"/>
        <v>0</v>
      </c>
      <c r="AQ50" s="63">
        <f t="shared" si="39"/>
        <v>0</v>
      </c>
      <c r="AR50" s="291">
        <v>44</v>
      </c>
      <c r="AS50" s="295">
        <f t="shared" si="40"/>
        <v>0</v>
      </c>
      <c r="AT50" s="296">
        <f t="shared" si="41"/>
        <v>0</v>
      </c>
      <c r="AU50" s="296">
        <f t="shared" si="42"/>
        <v>0</v>
      </c>
      <c r="AV50" s="296">
        <f t="shared" si="43"/>
        <v>0</v>
      </c>
      <c r="AW50" s="297">
        <f t="shared" si="44"/>
        <v>0</v>
      </c>
    </row>
    <row r="51" spans="1:54" hidden="1" x14ac:dyDescent="0.15">
      <c r="A51" s="31" t="s">
        <v>187</v>
      </c>
      <c r="B51" s="179">
        <f>Deelnemersoverzicht!C60</f>
        <v>0</v>
      </c>
      <c r="C51" s="182">
        <f>'Per deelnemer'!$B$690</f>
        <v>0</v>
      </c>
      <c r="D51" s="480">
        <f>IFERROR(IF(Deelnemersoverzicht!$I$7="Nee",_xlfn.XLOOKUP(Deelnemersoverzicht!$D60,Lijsten!$A$34:$A$40,Lijsten!$B$34:$B$40)-Lijsten!$B$41,_xlfn.XLOOKUP(Deelnemersoverzicht!$D60,Lijsten!$A$34:$A$40,Lijsten!$B$34:$B$40)),0)</f>
        <v>0</v>
      </c>
      <c r="E51" s="190">
        <f t="shared" si="15"/>
        <v>0</v>
      </c>
      <c r="F51" s="579"/>
      <c r="G51" s="438" t="e" cm="1">
        <f t="array" ref="G51">_xlfn.IFS(AND(F51="",E51&gt;0),"!!",F51&gt;E51,"!")</f>
        <v>#N/A</v>
      </c>
      <c r="H51" s="185" t="str">
        <f t="shared" si="29"/>
        <v/>
      </c>
      <c r="I51" s="182">
        <f>'Per deelnemer'!$D$690</f>
        <v>0</v>
      </c>
      <c r="J51" s="480">
        <f>IFERROR(IF(Deelnemersoverzicht!$I$7="Nee",_xlfn.XLOOKUP(Deelnemersoverzicht!$D60,Lijsten!$A$34:$A$40,Lijsten!$B$34:$B$40)-Lijsten!$B$41,_xlfn.XLOOKUP(Deelnemersoverzicht!$D60,Lijsten!$A$34:$A$40,Lijsten!$B$34:$B$40)),0)</f>
        <v>0</v>
      </c>
      <c r="K51" s="190">
        <f t="shared" si="16"/>
        <v>0</v>
      </c>
      <c r="L51" s="579"/>
      <c r="M51" s="438" t="str">
        <f t="shared" si="26"/>
        <v/>
      </c>
      <c r="N51" s="185" t="str">
        <f t="shared" si="30"/>
        <v/>
      </c>
      <c r="O51" s="182">
        <f>'Per deelnemer'!$F$690</f>
        <v>0</v>
      </c>
      <c r="P51" s="480">
        <f>IFERROR(IF(Deelnemersoverzicht!$I$7="Nee",_xlfn.XLOOKUP(Deelnemersoverzicht!$D60,Lijsten!$A$34:$A$40,Lijsten!$B$34:$B$40)-Lijsten!$B$41,_xlfn.XLOOKUP(Deelnemersoverzicht!$D60,Lijsten!$A$34:$A$40,Lijsten!$B$34:$B$40)),0)</f>
        <v>0</v>
      </c>
      <c r="Q51" s="190">
        <f t="shared" si="17"/>
        <v>0</v>
      </c>
      <c r="R51" s="579"/>
      <c r="S51" s="438" t="str">
        <f t="shared" si="27"/>
        <v/>
      </c>
      <c r="T51" s="185" t="str">
        <f t="shared" si="31"/>
        <v/>
      </c>
      <c r="U51" s="182">
        <f>'Per deelnemer'!$H$690</f>
        <v>0</v>
      </c>
      <c r="V51" s="480">
        <f>IFERROR(IF(Deelnemersoverzicht!$I$7="Nee",_xlfn.XLOOKUP(Deelnemersoverzicht!$D60,Lijsten!$A$34:$A$40,Lijsten!$B$34:$B$40)-Lijsten!$B$41,_xlfn.XLOOKUP(Deelnemersoverzicht!$D60,Lijsten!$A$34:$A$40,Lijsten!$B$34:$B$40)),0)</f>
        <v>0</v>
      </c>
      <c r="W51" s="190">
        <f t="shared" si="18"/>
        <v>0</v>
      </c>
      <c r="X51" s="579"/>
      <c r="Y51" s="438" t="str">
        <f t="shared" si="28"/>
        <v/>
      </c>
      <c r="Z51" s="185" t="str">
        <f t="shared" si="32"/>
        <v/>
      </c>
      <c r="AA51" s="176">
        <f t="shared" si="33"/>
        <v>0</v>
      </c>
      <c r="AB51" s="176">
        <f t="shared" si="34"/>
        <v>0</v>
      </c>
      <c r="AC51" s="177" t="str">
        <f t="shared" si="20"/>
        <v/>
      </c>
      <c r="AD51" s="176">
        <f t="shared" si="21"/>
        <v>0</v>
      </c>
      <c r="AE51" s="177" t="str">
        <f t="shared" si="22"/>
        <v/>
      </c>
      <c r="AF51" s="274" t="str">
        <f t="shared" si="23"/>
        <v/>
      </c>
      <c r="AH51" s="29" t="str">
        <f>IF(B51&gt;0,VLOOKUP(B51,Deelnemersoverzicht!$C$16:$D$66,2,FALSE),"")</f>
        <v/>
      </c>
      <c r="AI51" s="55" t="str">
        <f>IFERROR(IF(AH51&lt;&gt;"",VLOOKUP(AH51,Lijsten!$A$18:$B$27,2,0),""),"")</f>
        <v/>
      </c>
      <c r="AJ51" s="262">
        <f t="shared" si="35"/>
        <v>0</v>
      </c>
      <c r="AK51" s="263">
        <f t="shared" si="36"/>
        <v>0</v>
      </c>
      <c r="AL51" s="430">
        <f t="shared" si="24"/>
        <v>0</v>
      </c>
      <c r="AM51" s="87">
        <f t="shared" si="25"/>
        <v>0</v>
      </c>
      <c r="AO51" s="54">
        <f t="shared" si="37"/>
        <v>0</v>
      </c>
      <c r="AP51" s="55">
        <f t="shared" si="38"/>
        <v>0</v>
      </c>
      <c r="AQ51" s="63">
        <f t="shared" si="39"/>
        <v>0</v>
      </c>
      <c r="AR51" s="291">
        <v>45</v>
      </c>
      <c r="AS51" s="295">
        <f t="shared" si="40"/>
        <v>0</v>
      </c>
      <c r="AT51" s="296">
        <f t="shared" si="41"/>
        <v>0</v>
      </c>
      <c r="AU51" s="296">
        <f t="shared" si="42"/>
        <v>0</v>
      </c>
      <c r="AV51" s="296">
        <f t="shared" si="43"/>
        <v>0</v>
      </c>
      <c r="AW51" s="297">
        <f t="shared" si="44"/>
        <v>0</v>
      </c>
    </row>
    <row r="52" spans="1:54" hidden="1" x14ac:dyDescent="0.15">
      <c r="A52" s="31" t="s">
        <v>188</v>
      </c>
      <c r="B52" s="179">
        <f>Deelnemersoverzicht!C61</f>
        <v>0</v>
      </c>
      <c r="C52" s="182">
        <f>'Per deelnemer'!$B$705</f>
        <v>0</v>
      </c>
      <c r="D52" s="480">
        <f>IFERROR(IF(Deelnemersoverzicht!$I$7="Nee",_xlfn.XLOOKUP(Deelnemersoverzicht!$D61,Lijsten!$A$34:$A$40,Lijsten!$B$34:$B$40)-Lijsten!$B$41,_xlfn.XLOOKUP(Deelnemersoverzicht!$D61,Lijsten!$A$34:$A$40,Lijsten!$B$34:$B$40)),0)</f>
        <v>0</v>
      </c>
      <c r="E52" s="190">
        <f t="shared" si="15"/>
        <v>0</v>
      </c>
      <c r="F52" s="579"/>
      <c r="G52" s="438" t="e" cm="1">
        <f t="array" ref="G52">_xlfn.IFS(AND(F52="",E52&gt;0),"!!",F52&gt;E52,"!")</f>
        <v>#N/A</v>
      </c>
      <c r="H52" s="185" t="str">
        <f t="shared" si="29"/>
        <v/>
      </c>
      <c r="I52" s="182">
        <f>'Per deelnemer'!$D$705</f>
        <v>0</v>
      </c>
      <c r="J52" s="480">
        <f>IFERROR(IF(Deelnemersoverzicht!$I$7="Nee",_xlfn.XLOOKUP(Deelnemersoverzicht!$D61,Lijsten!$A$34:$A$40,Lijsten!$B$34:$B$40)-Lijsten!$B$41,_xlfn.XLOOKUP(Deelnemersoverzicht!$D61,Lijsten!$A$34:$A$40,Lijsten!$B$34:$B$40)),0)</f>
        <v>0</v>
      </c>
      <c r="K52" s="190">
        <f t="shared" si="16"/>
        <v>0</v>
      </c>
      <c r="L52" s="579"/>
      <c r="M52" s="438" t="str">
        <f t="shared" si="26"/>
        <v/>
      </c>
      <c r="N52" s="185" t="str">
        <f t="shared" si="30"/>
        <v/>
      </c>
      <c r="O52" s="182">
        <f>'Per deelnemer'!$F$705</f>
        <v>0</v>
      </c>
      <c r="P52" s="480">
        <f>IFERROR(IF(Deelnemersoverzicht!$I$7="Nee",_xlfn.XLOOKUP(Deelnemersoverzicht!$D61,Lijsten!$A$34:$A$40,Lijsten!$B$34:$B$40)-Lijsten!$B$41,_xlfn.XLOOKUP(Deelnemersoverzicht!$D61,Lijsten!$A$34:$A$40,Lijsten!$B$34:$B$40)),0)</f>
        <v>0</v>
      </c>
      <c r="Q52" s="190">
        <f t="shared" si="17"/>
        <v>0</v>
      </c>
      <c r="R52" s="579"/>
      <c r="S52" s="438" t="str">
        <f t="shared" si="27"/>
        <v/>
      </c>
      <c r="T52" s="185" t="str">
        <f t="shared" si="31"/>
        <v/>
      </c>
      <c r="U52" s="182">
        <f>'Per deelnemer'!$H$705</f>
        <v>0</v>
      </c>
      <c r="V52" s="480">
        <f>IFERROR(IF(Deelnemersoverzicht!$I$7="Nee",_xlfn.XLOOKUP(Deelnemersoverzicht!$D61,Lijsten!$A$34:$A$40,Lijsten!$B$34:$B$40)-Lijsten!$B$41,_xlfn.XLOOKUP(Deelnemersoverzicht!$D61,Lijsten!$A$34:$A$40,Lijsten!$B$34:$B$40)),0)</f>
        <v>0</v>
      </c>
      <c r="W52" s="190">
        <f t="shared" si="18"/>
        <v>0</v>
      </c>
      <c r="X52" s="579"/>
      <c r="Y52" s="438" t="str">
        <f t="shared" si="28"/>
        <v/>
      </c>
      <c r="Z52" s="185" t="str">
        <f t="shared" si="32"/>
        <v/>
      </c>
      <c r="AA52" s="176">
        <f t="shared" si="33"/>
        <v>0</v>
      </c>
      <c r="AB52" s="176">
        <f t="shared" si="34"/>
        <v>0</v>
      </c>
      <c r="AC52" s="177" t="str">
        <f t="shared" si="20"/>
        <v/>
      </c>
      <c r="AD52" s="176">
        <f t="shared" si="21"/>
        <v>0</v>
      </c>
      <c r="AE52" s="177" t="str">
        <f t="shared" si="22"/>
        <v/>
      </c>
      <c r="AF52" s="274" t="str">
        <f t="shared" si="23"/>
        <v/>
      </c>
      <c r="AH52" s="29" t="str">
        <f>IF(B52&gt;0,VLOOKUP(B52,Deelnemersoverzicht!$C$16:$D$66,2,FALSE),"")</f>
        <v/>
      </c>
      <c r="AI52" s="55" t="str">
        <f>IFERROR(IF(AH52&lt;&gt;"",VLOOKUP(AH52,Lijsten!$A$18:$B$27,2,0),""),"")</f>
        <v/>
      </c>
      <c r="AJ52" s="262">
        <f t="shared" si="35"/>
        <v>0</v>
      </c>
      <c r="AK52" s="263">
        <f t="shared" si="36"/>
        <v>0</v>
      </c>
      <c r="AL52" s="430">
        <f t="shared" si="24"/>
        <v>0</v>
      </c>
      <c r="AM52" s="87">
        <f t="shared" si="25"/>
        <v>0</v>
      </c>
      <c r="AO52" s="54">
        <f t="shared" si="37"/>
        <v>0</v>
      </c>
      <c r="AP52" s="55">
        <f t="shared" si="38"/>
        <v>0</v>
      </c>
      <c r="AQ52" s="63">
        <f t="shared" si="39"/>
        <v>0</v>
      </c>
      <c r="AR52" s="291">
        <v>46</v>
      </c>
      <c r="AS52" s="295">
        <f t="shared" si="40"/>
        <v>0</v>
      </c>
      <c r="AT52" s="296">
        <f t="shared" si="41"/>
        <v>0</v>
      </c>
      <c r="AU52" s="296">
        <f t="shared" si="42"/>
        <v>0</v>
      </c>
      <c r="AV52" s="296">
        <f t="shared" si="43"/>
        <v>0</v>
      </c>
      <c r="AW52" s="297">
        <f t="shared" si="44"/>
        <v>0</v>
      </c>
    </row>
    <row r="53" spans="1:54" hidden="1" x14ac:dyDescent="0.15">
      <c r="A53" s="31" t="s">
        <v>189</v>
      </c>
      <c r="B53" s="179">
        <f>Deelnemersoverzicht!C62</f>
        <v>0</v>
      </c>
      <c r="C53" s="182">
        <f>'Per deelnemer'!$B$720</f>
        <v>0</v>
      </c>
      <c r="D53" s="480">
        <f>IFERROR(IF(Deelnemersoverzicht!$I$7="Nee",_xlfn.XLOOKUP(Deelnemersoverzicht!$D62,Lijsten!$A$34:$A$40,Lijsten!$B$34:$B$40)-Lijsten!$B$41,_xlfn.XLOOKUP(Deelnemersoverzicht!$D62,Lijsten!$A$34:$A$40,Lijsten!$B$34:$B$40)),0)</f>
        <v>0</v>
      </c>
      <c r="E53" s="190">
        <f t="shared" si="15"/>
        <v>0</v>
      </c>
      <c r="F53" s="579"/>
      <c r="G53" s="438" t="e" cm="1">
        <f t="array" ref="G53">_xlfn.IFS(AND(F53="",E53&gt;0),"!!",F53&gt;E53,"!")</f>
        <v>#N/A</v>
      </c>
      <c r="H53" s="185" t="str">
        <f t="shared" si="29"/>
        <v/>
      </c>
      <c r="I53" s="182">
        <f>'Per deelnemer'!$D$720</f>
        <v>0</v>
      </c>
      <c r="J53" s="480">
        <f>IFERROR(IF(Deelnemersoverzicht!$I$7="Nee",_xlfn.XLOOKUP(Deelnemersoverzicht!$D62,Lijsten!$A$34:$A$40,Lijsten!$B$34:$B$40)-Lijsten!$B$41,_xlfn.XLOOKUP(Deelnemersoverzicht!$D62,Lijsten!$A$34:$A$40,Lijsten!$B$34:$B$40)),0)</f>
        <v>0</v>
      </c>
      <c r="K53" s="190">
        <f t="shared" si="16"/>
        <v>0</v>
      </c>
      <c r="L53" s="579"/>
      <c r="M53" s="438" t="str">
        <f t="shared" si="26"/>
        <v/>
      </c>
      <c r="N53" s="185" t="str">
        <f t="shared" si="30"/>
        <v/>
      </c>
      <c r="O53" s="182">
        <f>'Per deelnemer'!$F$720</f>
        <v>0</v>
      </c>
      <c r="P53" s="480">
        <f>IFERROR(IF(Deelnemersoverzicht!$I$7="Nee",_xlfn.XLOOKUP(Deelnemersoverzicht!$D62,Lijsten!$A$34:$A$40,Lijsten!$B$34:$B$40)-Lijsten!$B$41,_xlfn.XLOOKUP(Deelnemersoverzicht!$D62,Lijsten!$A$34:$A$40,Lijsten!$B$34:$B$40)),0)</f>
        <v>0</v>
      </c>
      <c r="Q53" s="190">
        <f t="shared" si="17"/>
        <v>0</v>
      </c>
      <c r="R53" s="579"/>
      <c r="S53" s="438" t="str">
        <f t="shared" si="27"/>
        <v/>
      </c>
      <c r="T53" s="185" t="str">
        <f t="shared" si="31"/>
        <v/>
      </c>
      <c r="U53" s="182">
        <f>'Per deelnemer'!$H$720</f>
        <v>0</v>
      </c>
      <c r="V53" s="480">
        <f>IFERROR(IF(Deelnemersoverzicht!$I$7="Nee",_xlfn.XLOOKUP(Deelnemersoverzicht!$D62,Lijsten!$A$34:$A$40,Lijsten!$B$34:$B$40)-Lijsten!$B$41,_xlfn.XLOOKUP(Deelnemersoverzicht!$D62,Lijsten!$A$34:$A$40,Lijsten!$B$34:$B$40)),0)</f>
        <v>0</v>
      </c>
      <c r="W53" s="190">
        <f t="shared" si="18"/>
        <v>0</v>
      </c>
      <c r="X53" s="579"/>
      <c r="Y53" s="438" t="str">
        <f t="shared" si="28"/>
        <v/>
      </c>
      <c r="Z53" s="185" t="str">
        <f t="shared" si="32"/>
        <v/>
      </c>
      <c r="AA53" s="176">
        <f t="shared" si="33"/>
        <v>0</v>
      </c>
      <c r="AB53" s="176">
        <f t="shared" si="34"/>
        <v>0</v>
      </c>
      <c r="AC53" s="177" t="str">
        <f t="shared" si="20"/>
        <v/>
      </c>
      <c r="AD53" s="176">
        <f t="shared" si="21"/>
        <v>0</v>
      </c>
      <c r="AE53" s="177" t="str">
        <f t="shared" si="22"/>
        <v/>
      </c>
      <c r="AF53" s="274" t="str">
        <f t="shared" si="23"/>
        <v/>
      </c>
      <c r="AH53" s="29" t="str">
        <f>IF(B53&gt;0,VLOOKUP(B53,Deelnemersoverzicht!$C$16:$D$66,2,FALSE),"")</f>
        <v/>
      </c>
      <c r="AI53" s="55" t="str">
        <f>IFERROR(IF(AH53&lt;&gt;"",VLOOKUP(AH53,Lijsten!$A$18:$B$27,2,0),""),"")</f>
        <v/>
      </c>
      <c r="AJ53" s="262">
        <f t="shared" si="35"/>
        <v>0</v>
      </c>
      <c r="AK53" s="263">
        <f t="shared" si="36"/>
        <v>0</v>
      </c>
      <c r="AL53" s="430">
        <f t="shared" si="24"/>
        <v>0</v>
      </c>
      <c r="AM53" s="87">
        <f t="shared" si="25"/>
        <v>0</v>
      </c>
      <c r="AO53" s="54">
        <f t="shared" si="37"/>
        <v>0</v>
      </c>
      <c r="AP53" s="55">
        <f t="shared" si="38"/>
        <v>0</v>
      </c>
      <c r="AQ53" s="63">
        <f t="shared" si="39"/>
        <v>0</v>
      </c>
      <c r="AR53" s="291">
        <v>47</v>
      </c>
      <c r="AS53" s="295">
        <f t="shared" si="40"/>
        <v>0</v>
      </c>
      <c r="AT53" s="296">
        <f t="shared" si="41"/>
        <v>0</v>
      </c>
      <c r="AU53" s="296">
        <f t="shared" si="42"/>
        <v>0</v>
      </c>
      <c r="AV53" s="296">
        <f t="shared" si="43"/>
        <v>0</v>
      </c>
      <c r="AW53" s="297">
        <f t="shared" si="44"/>
        <v>0</v>
      </c>
    </row>
    <row r="54" spans="1:54" hidden="1" x14ac:dyDescent="0.15">
      <c r="A54" s="31" t="s">
        <v>190</v>
      </c>
      <c r="B54" s="179">
        <f>Deelnemersoverzicht!C63</f>
        <v>0</v>
      </c>
      <c r="C54" s="182">
        <f>'Per deelnemer'!$B$735</f>
        <v>0</v>
      </c>
      <c r="D54" s="480">
        <f>IFERROR(IF(Deelnemersoverzicht!$I$7="Nee",_xlfn.XLOOKUP(Deelnemersoverzicht!$D63,Lijsten!$A$34:$A$40,Lijsten!$B$34:$B$40)-Lijsten!$B$41,_xlfn.XLOOKUP(Deelnemersoverzicht!$D63,Lijsten!$A$34:$A$40,Lijsten!$B$34:$B$40)),0)</f>
        <v>0</v>
      </c>
      <c r="E54" s="190">
        <f t="shared" si="15"/>
        <v>0</v>
      </c>
      <c r="F54" s="579"/>
      <c r="G54" s="438" t="e" cm="1">
        <f t="array" ref="G54">_xlfn.IFS(AND(F54="",E54&gt;0),"!!",F54&gt;E54,"!")</f>
        <v>#N/A</v>
      </c>
      <c r="H54" s="185" t="str">
        <f t="shared" si="29"/>
        <v/>
      </c>
      <c r="I54" s="182">
        <f>'Per deelnemer'!$D$735</f>
        <v>0</v>
      </c>
      <c r="J54" s="480">
        <f>IFERROR(IF(Deelnemersoverzicht!$I$7="Nee",_xlfn.XLOOKUP(Deelnemersoverzicht!$D63,Lijsten!$A$34:$A$40,Lijsten!$B$34:$B$40)-Lijsten!$B$41,_xlfn.XLOOKUP(Deelnemersoverzicht!$D63,Lijsten!$A$34:$A$40,Lijsten!$B$34:$B$40)),0)</f>
        <v>0</v>
      </c>
      <c r="K54" s="190">
        <f t="shared" si="16"/>
        <v>0</v>
      </c>
      <c r="L54" s="579"/>
      <c r="M54" s="438" t="str">
        <f t="shared" si="26"/>
        <v/>
      </c>
      <c r="N54" s="185" t="str">
        <f t="shared" si="30"/>
        <v/>
      </c>
      <c r="O54" s="182">
        <f>'Per deelnemer'!$F$735</f>
        <v>0</v>
      </c>
      <c r="P54" s="480">
        <f>IFERROR(IF(Deelnemersoverzicht!$I$7="Nee",_xlfn.XLOOKUP(Deelnemersoverzicht!$D63,Lijsten!$A$34:$A$40,Lijsten!$B$34:$B$40)-Lijsten!$B$41,_xlfn.XLOOKUP(Deelnemersoverzicht!$D63,Lijsten!$A$34:$A$40,Lijsten!$B$34:$B$40)),0)</f>
        <v>0</v>
      </c>
      <c r="Q54" s="190">
        <f t="shared" si="17"/>
        <v>0</v>
      </c>
      <c r="R54" s="579"/>
      <c r="S54" s="438" t="str">
        <f t="shared" si="27"/>
        <v/>
      </c>
      <c r="T54" s="185" t="str">
        <f t="shared" si="31"/>
        <v/>
      </c>
      <c r="U54" s="182">
        <f>'Per deelnemer'!$H$735</f>
        <v>0</v>
      </c>
      <c r="V54" s="480">
        <f>IFERROR(IF(Deelnemersoverzicht!$I$7="Nee",_xlfn.XLOOKUP(Deelnemersoverzicht!$D63,Lijsten!$A$34:$A$40,Lijsten!$B$34:$B$40)-Lijsten!$B$41,_xlfn.XLOOKUP(Deelnemersoverzicht!$D63,Lijsten!$A$34:$A$40,Lijsten!$B$34:$B$40)),0)</f>
        <v>0</v>
      </c>
      <c r="W54" s="190">
        <f t="shared" si="18"/>
        <v>0</v>
      </c>
      <c r="X54" s="579"/>
      <c r="Y54" s="438" t="str">
        <f t="shared" si="28"/>
        <v/>
      </c>
      <c r="Z54" s="185" t="str">
        <f t="shared" si="32"/>
        <v/>
      </c>
      <c r="AA54" s="176">
        <f t="shared" si="33"/>
        <v>0</v>
      </c>
      <c r="AB54" s="176">
        <f t="shared" si="34"/>
        <v>0</v>
      </c>
      <c r="AC54" s="177" t="str">
        <f t="shared" si="20"/>
        <v/>
      </c>
      <c r="AD54" s="176">
        <f t="shared" si="21"/>
        <v>0</v>
      </c>
      <c r="AE54" s="177" t="str">
        <f t="shared" si="22"/>
        <v/>
      </c>
      <c r="AF54" s="274" t="str">
        <f t="shared" si="23"/>
        <v/>
      </c>
      <c r="AH54" s="29" t="str">
        <f>IF(B54&gt;0,VLOOKUP(B54,Deelnemersoverzicht!$C$16:$D$66,2,FALSE),"")</f>
        <v/>
      </c>
      <c r="AI54" s="55" t="str">
        <f>IFERROR(IF(AH54&lt;&gt;"",VLOOKUP(AH54,Lijsten!$A$18:$B$27,2,0),""),"")</f>
        <v/>
      </c>
      <c r="AJ54" s="262">
        <f t="shared" si="35"/>
        <v>0</v>
      </c>
      <c r="AK54" s="263">
        <f t="shared" si="36"/>
        <v>0</v>
      </c>
      <c r="AL54" s="430">
        <f t="shared" si="24"/>
        <v>0</v>
      </c>
      <c r="AM54" s="87">
        <f t="shared" si="25"/>
        <v>0</v>
      </c>
      <c r="AO54" s="54">
        <f t="shared" si="37"/>
        <v>0</v>
      </c>
      <c r="AP54" s="55">
        <f t="shared" si="38"/>
        <v>0</v>
      </c>
      <c r="AQ54" s="63">
        <f t="shared" si="39"/>
        <v>0</v>
      </c>
      <c r="AR54" s="291">
        <v>48</v>
      </c>
      <c r="AS54" s="295">
        <f t="shared" si="40"/>
        <v>0</v>
      </c>
      <c r="AT54" s="296">
        <f t="shared" si="41"/>
        <v>0</v>
      </c>
      <c r="AU54" s="296">
        <f t="shared" si="42"/>
        <v>0</v>
      </c>
      <c r="AV54" s="296">
        <f t="shared" si="43"/>
        <v>0</v>
      </c>
      <c r="AW54" s="297">
        <f t="shared" si="44"/>
        <v>0</v>
      </c>
    </row>
    <row r="55" spans="1:54" hidden="1" x14ac:dyDescent="0.15">
      <c r="A55" s="31" t="s">
        <v>191</v>
      </c>
      <c r="B55" s="179">
        <f>Deelnemersoverzicht!C64</f>
        <v>0</v>
      </c>
      <c r="C55" s="182">
        <f>'Per deelnemer'!$B$750</f>
        <v>0</v>
      </c>
      <c r="D55" s="480">
        <f>IFERROR(IF(Deelnemersoverzicht!$I$7="Nee",_xlfn.XLOOKUP(Deelnemersoverzicht!$D64,Lijsten!$A$34:$A$40,Lijsten!$B$34:$B$40)-Lijsten!$B$41,_xlfn.XLOOKUP(Deelnemersoverzicht!$D64,Lijsten!$A$34:$A$40,Lijsten!$B$34:$B$40)),0)</f>
        <v>0</v>
      </c>
      <c r="E55" s="190">
        <f t="shared" si="15"/>
        <v>0</v>
      </c>
      <c r="F55" s="579"/>
      <c r="G55" s="438" t="e" cm="1">
        <f t="array" ref="G55">_xlfn.IFS(AND(F55="",E55&gt;0),"!!",F55&gt;E55,"!")</f>
        <v>#N/A</v>
      </c>
      <c r="H55" s="185" t="str">
        <f t="shared" si="29"/>
        <v/>
      </c>
      <c r="I55" s="182">
        <f>'Per deelnemer'!$D$750</f>
        <v>0</v>
      </c>
      <c r="J55" s="480">
        <f>IFERROR(IF(Deelnemersoverzicht!$I$7="Nee",_xlfn.XLOOKUP(Deelnemersoverzicht!$D64,Lijsten!$A$34:$A$40,Lijsten!$B$34:$B$40)-Lijsten!$B$41,_xlfn.XLOOKUP(Deelnemersoverzicht!$D64,Lijsten!$A$34:$A$40,Lijsten!$B$34:$B$40)),0)</f>
        <v>0</v>
      </c>
      <c r="K55" s="190">
        <f t="shared" si="16"/>
        <v>0</v>
      </c>
      <c r="L55" s="579"/>
      <c r="M55" s="438" t="str">
        <f t="shared" si="26"/>
        <v/>
      </c>
      <c r="N55" s="185" t="str">
        <f t="shared" si="30"/>
        <v/>
      </c>
      <c r="O55" s="182">
        <f>'Per deelnemer'!$F$750</f>
        <v>0</v>
      </c>
      <c r="P55" s="480">
        <f>IFERROR(IF(Deelnemersoverzicht!$I$7="Nee",_xlfn.XLOOKUP(Deelnemersoverzicht!$D64,Lijsten!$A$34:$A$40,Lijsten!$B$34:$B$40)-Lijsten!$B$41,_xlfn.XLOOKUP(Deelnemersoverzicht!$D64,Lijsten!$A$34:$A$40,Lijsten!$B$34:$B$40)),0)</f>
        <v>0</v>
      </c>
      <c r="Q55" s="190">
        <f t="shared" si="17"/>
        <v>0</v>
      </c>
      <c r="R55" s="579"/>
      <c r="S55" s="438" t="str">
        <f t="shared" si="27"/>
        <v/>
      </c>
      <c r="T55" s="185" t="str">
        <f t="shared" si="31"/>
        <v/>
      </c>
      <c r="U55" s="182">
        <f>'Per deelnemer'!$H$750</f>
        <v>0</v>
      </c>
      <c r="V55" s="480">
        <f>IFERROR(IF(Deelnemersoverzicht!$I$7="Nee",_xlfn.XLOOKUP(Deelnemersoverzicht!$D64,Lijsten!$A$34:$A$40,Lijsten!$B$34:$B$40)-Lijsten!$B$41,_xlfn.XLOOKUP(Deelnemersoverzicht!$D64,Lijsten!$A$34:$A$40,Lijsten!$B$34:$B$40)),0)</f>
        <v>0</v>
      </c>
      <c r="W55" s="190">
        <f t="shared" si="18"/>
        <v>0</v>
      </c>
      <c r="X55" s="579"/>
      <c r="Y55" s="438" t="str">
        <f t="shared" si="28"/>
        <v/>
      </c>
      <c r="Z55" s="185" t="str">
        <f t="shared" si="32"/>
        <v/>
      </c>
      <c r="AA55" s="176">
        <f t="shared" si="33"/>
        <v>0</v>
      </c>
      <c r="AB55" s="176">
        <f t="shared" si="34"/>
        <v>0</v>
      </c>
      <c r="AC55" s="177" t="str">
        <f t="shared" si="20"/>
        <v/>
      </c>
      <c r="AD55" s="176">
        <f t="shared" si="21"/>
        <v>0</v>
      </c>
      <c r="AE55" s="177" t="str">
        <f t="shared" si="22"/>
        <v/>
      </c>
      <c r="AF55" s="274" t="str">
        <f t="shared" si="23"/>
        <v/>
      </c>
      <c r="AH55" s="29" t="str">
        <f>IF(B55&gt;0,VLOOKUP(B55,Deelnemersoverzicht!$C$16:$D$66,2,FALSE),"")</f>
        <v/>
      </c>
      <c r="AI55" s="55" t="str">
        <f>IFERROR(IF(AH55&lt;&gt;"",VLOOKUP(AH55,Lijsten!$A$18:$B$27,2,0),""),"")</f>
        <v/>
      </c>
      <c r="AJ55" s="262">
        <f t="shared" si="35"/>
        <v>0</v>
      </c>
      <c r="AK55" s="263">
        <f t="shared" si="36"/>
        <v>0</v>
      </c>
      <c r="AL55" s="430">
        <f t="shared" si="24"/>
        <v>0</v>
      </c>
      <c r="AM55" s="87">
        <f t="shared" si="25"/>
        <v>0</v>
      </c>
      <c r="AO55" s="54">
        <f t="shared" si="37"/>
        <v>0</v>
      </c>
      <c r="AP55" s="55">
        <f t="shared" si="38"/>
        <v>0</v>
      </c>
      <c r="AQ55" s="63">
        <f t="shared" si="39"/>
        <v>0</v>
      </c>
      <c r="AR55" s="291">
        <v>49</v>
      </c>
      <c r="AS55" s="295">
        <f t="shared" si="40"/>
        <v>0</v>
      </c>
      <c r="AT55" s="296">
        <f t="shared" si="41"/>
        <v>0</v>
      </c>
      <c r="AU55" s="296">
        <f t="shared" si="42"/>
        <v>0</v>
      </c>
      <c r="AV55" s="296">
        <f t="shared" si="43"/>
        <v>0</v>
      </c>
      <c r="AW55" s="297">
        <f t="shared" si="44"/>
        <v>0</v>
      </c>
    </row>
    <row r="56" spans="1:54" hidden="1" x14ac:dyDescent="0.15">
      <c r="A56" s="31" t="s">
        <v>192</v>
      </c>
      <c r="B56" s="179">
        <f>Deelnemersoverzicht!C65</f>
        <v>0</v>
      </c>
      <c r="C56" s="182">
        <f>'Per deelnemer'!$B$765</f>
        <v>0</v>
      </c>
      <c r="D56" s="480">
        <f>IFERROR(IF(Deelnemersoverzicht!$I$7="Nee",_xlfn.XLOOKUP(Deelnemersoverzicht!$D65,Lijsten!$A$34:$A$40,Lijsten!$B$34:$B$40)-Lijsten!$B$41,_xlfn.XLOOKUP(Deelnemersoverzicht!$D65,Lijsten!$A$34:$A$40,Lijsten!$B$34:$B$40)),0)</f>
        <v>0</v>
      </c>
      <c r="E56" s="190">
        <f t="shared" si="15"/>
        <v>0</v>
      </c>
      <c r="F56" s="579"/>
      <c r="G56" s="438" t="e" cm="1">
        <f t="array" ref="G56">_xlfn.IFS(AND(F56="",E56&gt;0),"!!",F56&gt;E56,"!")</f>
        <v>#N/A</v>
      </c>
      <c r="H56" s="185" t="str">
        <f t="shared" si="29"/>
        <v/>
      </c>
      <c r="I56" s="182">
        <f>'Per deelnemer'!$D$765</f>
        <v>0</v>
      </c>
      <c r="J56" s="480">
        <f>IFERROR(IF(Deelnemersoverzicht!$I$7="Nee",_xlfn.XLOOKUP(Deelnemersoverzicht!$D65,Lijsten!$A$34:$A$40,Lijsten!$B$34:$B$40)-Lijsten!$B$41,_xlfn.XLOOKUP(Deelnemersoverzicht!$D65,Lijsten!$A$34:$A$40,Lijsten!$B$34:$B$40)),0)</f>
        <v>0</v>
      </c>
      <c r="K56" s="190">
        <f t="shared" si="16"/>
        <v>0</v>
      </c>
      <c r="L56" s="579"/>
      <c r="M56" s="438" t="str">
        <f t="shared" si="26"/>
        <v/>
      </c>
      <c r="N56" s="185" t="str">
        <f t="shared" si="30"/>
        <v/>
      </c>
      <c r="O56" s="182">
        <f>'Per deelnemer'!$F$765</f>
        <v>0</v>
      </c>
      <c r="P56" s="480">
        <f>IFERROR(IF(Deelnemersoverzicht!$I$7="Nee",_xlfn.XLOOKUP(Deelnemersoverzicht!$D65,Lijsten!$A$34:$A$40,Lijsten!$B$34:$B$40)-Lijsten!$B$41,_xlfn.XLOOKUP(Deelnemersoverzicht!$D65,Lijsten!$A$34:$A$40,Lijsten!$B$34:$B$40)),0)</f>
        <v>0</v>
      </c>
      <c r="Q56" s="190">
        <f t="shared" si="17"/>
        <v>0</v>
      </c>
      <c r="R56" s="579"/>
      <c r="S56" s="438" t="str">
        <f t="shared" si="27"/>
        <v/>
      </c>
      <c r="T56" s="185" t="str">
        <f t="shared" si="31"/>
        <v/>
      </c>
      <c r="U56" s="182">
        <f>'Per deelnemer'!$H$765</f>
        <v>0</v>
      </c>
      <c r="V56" s="480">
        <f>IFERROR(IF(Deelnemersoverzicht!$I$7="Nee",_xlfn.XLOOKUP(Deelnemersoverzicht!$D65,Lijsten!$A$34:$A$40,Lijsten!$B$34:$B$40)-Lijsten!$B$41,_xlfn.XLOOKUP(Deelnemersoverzicht!$D65,Lijsten!$A$34:$A$40,Lijsten!$B$34:$B$40)),0)</f>
        <v>0</v>
      </c>
      <c r="W56" s="190">
        <f t="shared" si="18"/>
        <v>0</v>
      </c>
      <c r="X56" s="579"/>
      <c r="Y56" s="438" t="str">
        <f t="shared" si="28"/>
        <v/>
      </c>
      <c r="Z56" s="185" t="str">
        <f t="shared" si="32"/>
        <v/>
      </c>
      <c r="AA56" s="176">
        <f t="shared" si="33"/>
        <v>0</v>
      </c>
      <c r="AB56" s="176">
        <f t="shared" si="34"/>
        <v>0</v>
      </c>
      <c r="AC56" s="177" t="str">
        <f t="shared" si="20"/>
        <v/>
      </c>
      <c r="AD56" s="176">
        <f t="shared" si="21"/>
        <v>0</v>
      </c>
      <c r="AE56" s="177" t="str">
        <f t="shared" si="22"/>
        <v/>
      </c>
      <c r="AF56" s="274" t="str">
        <f t="shared" si="23"/>
        <v/>
      </c>
      <c r="AH56" s="29" t="str">
        <f>IF(B56&gt;0,VLOOKUP(B56,Deelnemersoverzicht!$C$16:$D$66,2,FALSE),"")</f>
        <v/>
      </c>
      <c r="AI56" s="55" t="str">
        <f>IFERROR(IF(AH56&lt;&gt;"",VLOOKUP(AH56,Lijsten!$A$18:$B$27,2,0),""),"")</f>
        <v/>
      </c>
      <c r="AJ56" s="262">
        <f t="shared" si="35"/>
        <v>0</v>
      </c>
      <c r="AK56" s="263">
        <f t="shared" si="36"/>
        <v>0</v>
      </c>
      <c r="AL56" s="430">
        <f t="shared" si="24"/>
        <v>0</v>
      </c>
      <c r="AM56" s="87">
        <f t="shared" si="25"/>
        <v>0</v>
      </c>
      <c r="AO56" s="54">
        <f t="shared" si="37"/>
        <v>0</v>
      </c>
      <c r="AP56" s="55">
        <f t="shared" si="38"/>
        <v>0</v>
      </c>
      <c r="AQ56" s="63">
        <f t="shared" si="39"/>
        <v>0</v>
      </c>
      <c r="AR56" s="291">
        <v>50</v>
      </c>
      <c r="AS56" s="295">
        <f t="shared" si="40"/>
        <v>0</v>
      </c>
      <c r="AT56" s="296">
        <f t="shared" si="41"/>
        <v>0</v>
      </c>
      <c r="AU56" s="296">
        <f t="shared" si="42"/>
        <v>0</v>
      </c>
      <c r="AV56" s="296">
        <f t="shared" si="43"/>
        <v>0</v>
      </c>
      <c r="AW56" s="297">
        <f t="shared" si="44"/>
        <v>0</v>
      </c>
    </row>
    <row r="57" spans="1:54" ht="10.5" hidden="1" customHeight="1" thickBot="1" x14ac:dyDescent="0.2">
      <c r="A57" s="31" t="s">
        <v>193</v>
      </c>
      <c r="B57" s="179">
        <f>Deelnemersoverzicht!C66</f>
        <v>0</v>
      </c>
      <c r="C57" s="182">
        <f>'Per deelnemer'!$B$780</f>
        <v>0</v>
      </c>
      <c r="D57" s="480">
        <f>IFERROR(IF(Deelnemersoverzicht!$I$7="Nee",_xlfn.XLOOKUP(Deelnemersoverzicht!$D66,Lijsten!$A$34:$A$40,Lijsten!$B$34:$B$40)-Lijsten!$B$41,_xlfn.XLOOKUP(Deelnemersoverzicht!$D66,Lijsten!$A$34:$A$40,Lijsten!$B$34:$B$40)),0)</f>
        <v>0</v>
      </c>
      <c r="E57" s="190">
        <f t="shared" si="15"/>
        <v>0</v>
      </c>
      <c r="F57" s="579"/>
      <c r="G57" s="438" t="e" cm="1">
        <f t="array" ref="G57">_xlfn.IFS(AND(F57="",E57&gt;0),"!!",F57&gt;E57,"!")</f>
        <v>#N/A</v>
      </c>
      <c r="H57" s="185" t="str">
        <f t="shared" si="29"/>
        <v/>
      </c>
      <c r="I57" s="182">
        <f>'Per deelnemer'!$D$780</f>
        <v>0</v>
      </c>
      <c r="J57" s="480">
        <f>IFERROR(IF(Deelnemersoverzicht!$I$7="Nee",_xlfn.XLOOKUP(Deelnemersoverzicht!$D66,Lijsten!$A$34:$A$40,Lijsten!$B$34:$B$40)-Lijsten!$B$41,_xlfn.XLOOKUP(Deelnemersoverzicht!$D66,Lijsten!$A$34:$A$40,Lijsten!$B$34:$B$40)),0)</f>
        <v>0</v>
      </c>
      <c r="K57" s="190">
        <f t="shared" si="16"/>
        <v>0</v>
      </c>
      <c r="L57" s="579"/>
      <c r="M57" s="438" t="str">
        <f t="shared" si="26"/>
        <v/>
      </c>
      <c r="N57" s="185" t="str">
        <f t="shared" si="30"/>
        <v/>
      </c>
      <c r="O57" s="182">
        <f>'Per deelnemer'!$F$780</f>
        <v>0</v>
      </c>
      <c r="P57" s="480">
        <f>IFERROR(IF(Deelnemersoverzicht!$I$7="Nee",_xlfn.XLOOKUP(Deelnemersoverzicht!$D66,Lijsten!$A$34:$A$40,Lijsten!$B$34:$B$40)-Lijsten!$B$41,_xlfn.XLOOKUP(Deelnemersoverzicht!$D66,Lijsten!$A$34:$A$40,Lijsten!$B$34:$B$40)),0)</f>
        <v>0</v>
      </c>
      <c r="Q57" s="190">
        <f t="shared" si="17"/>
        <v>0</v>
      </c>
      <c r="R57" s="579"/>
      <c r="S57" s="438" t="str">
        <f t="shared" si="27"/>
        <v/>
      </c>
      <c r="T57" s="185" t="str">
        <f t="shared" si="31"/>
        <v/>
      </c>
      <c r="U57" s="182">
        <f>'Per deelnemer'!$H$780</f>
        <v>0</v>
      </c>
      <c r="V57" s="480">
        <f>IFERROR(IF(Deelnemersoverzicht!$I$7="Nee",_xlfn.XLOOKUP(Deelnemersoverzicht!$D66,Lijsten!$A$34:$A$40,Lijsten!$B$34:$B$40)-Lijsten!$B$41,_xlfn.XLOOKUP(Deelnemersoverzicht!$D66,Lijsten!$A$34:$A$40,Lijsten!$B$34:$B$40)),0)</f>
        <v>0</v>
      </c>
      <c r="W57" s="190">
        <f t="shared" si="18"/>
        <v>0</v>
      </c>
      <c r="X57" s="579"/>
      <c r="Y57" s="438" t="str">
        <f t="shared" si="28"/>
        <v/>
      </c>
      <c r="Z57" s="185" t="str">
        <f t="shared" si="32"/>
        <v/>
      </c>
      <c r="AA57" s="176">
        <f t="shared" si="33"/>
        <v>0</v>
      </c>
      <c r="AB57" s="176">
        <f t="shared" si="34"/>
        <v>0</v>
      </c>
      <c r="AC57" s="177" t="str">
        <f t="shared" si="20"/>
        <v/>
      </c>
      <c r="AD57" s="176">
        <f t="shared" si="21"/>
        <v>0</v>
      </c>
      <c r="AE57" s="177" t="str">
        <f t="shared" si="22"/>
        <v/>
      </c>
      <c r="AF57" s="274" t="str">
        <f t="shared" si="23"/>
        <v/>
      </c>
      <c r="AH57" s="29" t="str">
        <f>IF(B57&gt;0,VLOOKUP(B57,Deelnemersoverzicht!$C$16:$D$66,2,FALSE),"")</f>
        <v/>
      </c>
      <c r="AI57" s="55" t="str">
        <f>IFERROR(IF(AH57&lt;&gt;"",VLOOKUP(AH57,Lijsten!$A$18:$B$27,2,0),""),"")</f>
        <v/>
      </c>
      <c r="AJ57" s="262">
        <f t="shared" si="35"/>
        <v>0</v>
      </c>
      <c r="AK57" s="263">
        <f t="shared" si="36"/>
        <v>0</v>
      </c>
      <c r="AL57" s="430">
        <f t="shared" si="24"/>
        <v>0</v>
      </c>
      <c r="AM57" s="87">
        <f t="shared" si="25"/>
        <v>0</v>
      </c>
      <c r="AO57" s="54">
        <f t="shared" si="37"/>
        <v>0</v>
      </c>
      <c r="AP57" s="55">
        <f t="shared" si="38"/>
        <v>0</v>
      </c>
      <c r="AQ57" s="63">
        <f t="shared" si="39"/>
        <v>0</v>
      </c>
      <c r="AR57" s="291">
        <v>51</v>
      </c>
      <c r="AS57" s="295">
        <f t="shared" si="40"/>
        <v>0</v>
      </c>
      <c r="AT57" s="296">
        <f t="shared" si="41"/>
        <v>0</v>
      </c>
      <c r="AU57" s="296">
        <f t="shared" si="42"/>
        <v>0</v>
      </c>
      <c r="AV57" s="296">
        <f t="shared" si="43"/>
        <v>0</v>
      </c>
      <c r="AW57" s="297">
        <f t="shared" si="44"/>
        <v>0</v>
      </c>
    </row>
    <row r="58" spans="1:54" ht="11.25" thickBot="1" x14ac:dyDescent="0.2">
      <c r="B58" s="171" t="s">
        <v>17</v>
      </c>
      <c r="C58" s="183">
        <f ca="1">SUM(C7:C57)</f>
        <v>0</v>
      </c>
      <c r="D58" s="193"/>
      <c r="E58" s="191">
        <f ca="1">SUM(E7:E57)</f>
        <v>0</v>
      </c>
      <c r="F58" s="191">
        <f>SUM(F7:F57)</f>
        <v>0</v>
      </c>
      <c r="G58" s="436"/>
      <c r="H58" s="187">
        <f ca="1">IFERROR(F58/E58,0)</f>
        <v>0</v>
      </c>
      <c r="I58" s="183">
        <f ca="1">SUM(I7:I57)</f>
        <v>0</v>
      </c>
      <c r="J58" s="193"/>
      <c r="K58" s="191">
        <f ca="1">SUM(K7:K57)</f>
        <v>0</v>
      </c>
      <c r="L58" s="191">
        <f>SUM(L7:L57)</f>
        <v>0</v>
      </c>
      <c r="M58" s="436"/>
      <c r="N58" s="187">
        <f ca="1">IFERROR(L58/K58,0)</f>
        <v>0</v>
      </c>
      <c r="O58" s="183">
        <f ca="1">SUM(O7:O57)</f>
        <v>0</v>
      </c>
      <c r="P58" s="193"/>
      <c r="Q58" s="191">
        <f ca="1">SUM(Q7:Q57)</f>
        <v>0</v>
      </c>
      <c r="R58" s="191">
        <f>SUM(R7:R57)</f>
        <v>0</v>
      </c>
      <c r="S58" s="436"/>
      <c r="T58" s="187">
        <f ca="1">IFERROR(R58/Q58,0)</f>
        <v>0</v>
      </c>
      <c r="U58" s="183">
        <f ca="1">SUM(U7:U57)</f>
        <v>0</v>
      </c>
      <c r="V58" s="193"/>
      <c r="W58" s="191">
        <f ca="1">SUM(W7:W57)</f>
        <v>0</v>
      </c>
      <c r="X58" s="191">
        <f>SUM(X7:X57)</f>
        <v>0</v>
      </c>
      <c r="Y58" s="436"/>
      <c r="Z58" s="187">
        <f ca="1">IFERROR(X58/W58,0)</f>
        <v>0</v>
      </c>
      <c r="AA58" s="172">
        <f t="shared" ca="1" si="33"/>
        <v>0</v>
      </c>
      <c r="AB58" s="172">
        <f t="shared" si="34"/>
        <v>0</v>
      </c>
      <c r="AC58" s="173">
        <f ca="1">IF(AA58&gt;0,AB58/AA58,0)</f>
        <v>0</v>
      </c>
      <c r="AD58" s="172">
        <f ca="1">AA58-AB58</f>
        <v>0</v>
      </c>
      <c r="AE58" s="173" t="str">
        <f t="shared" ca="1" si="22"/>
        <v/>
      </c>
      <c r="AH58" s="32" t="s">
        <v>254</v>
      </c>
      <c r="AI58" s="64"/>
      <c r="AJ58" s="264">
        <f>SUM(AJ7:AJ57)</f>
        <v>0</v>
      </c>
      <c r="AK58" s="265">
        <f>SUM(AK7:AK57)</f>
        <v>0</v>
      </c>
      <c r="AL58" s="265">
        <f>SUM(AL7:AL57)</f>
        <v>0</v>
      </c>
      <c r="AM58" s="88">
        <f>SUM(AM7:AM57)</f>
        <v>0</v>
      </c>
      <c r="AO58" s="273" t="s">
        <v>87</v>
      </c>
      <c r="AP58" s="64">
        <f>SUM(AP7:AP57)</f>
        <v>0</v>
      </c>
      <c r="AQ58" s="64">
        <f>SUM(AQ7:AQ57)</f>
        <v>0</v>
      </c>
      <c r="AR58" s="288"/>
      <c r="AS58" s="292"/>
      <c r="AT58" s="289"/>
      <c r="AU58" s="289"/>
      <c r="AV58" s="289"/>
      <c r="AW58" s="290"/>
    </row>
    <row r="59" spans="1:54" ht="15" customHeight="1" x14ac:dyDescent="0.15">
      <c r="B59" s="34"/>
      <c r="C59" s="477"/>
      <c r="D59" s="35"/>
      <c r="E59" s="478"/>
      <c r="F59" s="659" t="str">
        <f ca="1">IF(COUNTIF(G7:G32,"!!")&gt;0,"let op. Vul bij elke deelnemer de gevraagde subsidie in.","" )</f>
        <v/>
      </c>
      <c r="G59" s="35"/>
      <c r="H59" s="35"/>
      <c r="I59" s="36"/>
      <c r="J59" s="37"/>
      <c r="K59" s="37"/>
      <c r="L59" s="642" t="str">
        <f ca="1">IF(COUNTIF(M7:M32,"!!")&gt;0,"let op. Vul bij elke deelnemer de gevraagde subsidie in.","" )</f>
        <v/>
      </c>
      <c r="M59" s="37"/>
      <c r="N59" s="38"/>
      <c r="O59" s="37"/>
      <c r="P59" s="37"/>
      <c r="R59" s="642" t="str">
        <f ca="1">IF(COUNTIF(S7:S32,"!!")&gt;0,"let op. Vul bij elke deelnemer de gevraagde subsidie in.","" )</f>
        <v/>
      </c>
      <c r="S59" s="38"/>
      <c r="T59" s="37"/>
      <c r="U59" s="37"/>
      <c r="V59" s="38"/>
      <c r="X59" s="642" t="str">
        <f ca="1">IF(COUNTIF(Y7:Y32,"!!")&gt;0,"let op. Vul bij elke deelnemer de gevraagde subsidie in.","" )</f>
        <v/>
      </c>
      <c r="AA59" s="660" t="str" cm="1">
        <f t="array" aca="1" ref="AA59" ca="1">IFERROR(IF(SUMPRODUCT(--ISNUMBER(SEARCH("*Onderzoeksorganisatie*",$AH$7:$AH$57,1))*$AA$7:$AA$57)/AA58&gt;50%,"let op. Onderzoeksorganisaties maken meer dan 50% van de subsidiabele projectkosten",""),"")</f>
        <v/>
      </c>
      <c r="AE59" s="25"/>
      <c r="AF59" s="25"/>
      <c r="AG59" s="25"/>
    </row>
    <row r="60" spans="1:54" ht="10.5" customHeight="1" thickBot="1" x14ac:dyDescent="0.2">
      <c r="AE60" s="25"/>
      <c r="AF60" s="25"/>
      <c r="AG60" s="25"/>
    </row>
    <row r="61" spans="1:54" ht="10.5" customHeight="1" thickBot="1" x14ac:dyDescent="0.2">
      <c r="B61" s="218" t="s">
        <v>245</v>
      </c>
      <c r="C61" s="219"/>
      <c r="D61" s="219"/>
      <c r="E61" s="219"/>
      <c r="F61" s="220"/>
      <c r="H61" s="106" t="s">
        <v>93</v>
      </c>
      <c r="I61" s="107"/>
      <c r="J61" s="107"/>
      <c r="K61" s="107"/>
      <c r="L61" s="107"/>
      <c r="M61" s="107"/>
      <c r="N61" s="107"/>
      <c r="O61" s="107"/>
      <c r="P61" s="107"/>
      <c r="Q61" s="107"/>
      <c r="R61" s="108"/>
      <c r="AB61" s="106" t="s">
        <v>324</v>
      </c>
      <c r="AC61" s="107"/>
      <c r="AD61" s="107"/>
      <c r="AE61" s="108"/>
      <c r="AH61" s="67" t="s">
        <v>288</v>
      </c>
      <c r="AI61" s="25"/>
      <c r="AJ61" s="25"/>
      <c r="AT61" s="35"/>
      <c r="AU61" s="35"/>
      <c r="AV61" s="21"/>
      <c r="AW61" s="21"/>
      <c r="BB61" s="38"/>
    </row>
    <row r="62" spans="1:54" ht="10.5" customHeight="1" thickBot="1" x14ac:dyDescent="0.25">
      <c r="B62" s="278" t="s">
        <v>246</v>
      </c>
      <c r="C62" s="279" t="s">
        <v>294</v>
      </c>
      <c r="D62" s="276" t="s">
        <v>247</v>
      </c>
      <c r="E62" s="104"/>
      <c r="F62" s="105"/>
      <c r="H62" s="109"/>
      <c r="I62" s="110"/>
      <c r="J62" s="110"/>
      <c r="K62" s="110"/>
      <c r="L62" s="110"/>
      <c r="M62" s="110"/>
      <c r="N62" s="110"/>
      <c r="O62" s="110"/>
      <c r="P62" s="110"/>
      <c r="Q62" s="110"/>
      <c r="R62" s="111"/>
      <c r="AB62" s="109"/>
      <c r="AC62" s="110"/>
      <c r="AD62" s="110"/>
      <c r="AE62" s="111"/>
      <c r="AH62" s="267" t="s">
        <v>289</v>
      </c>
      <c r="AI62" s="268" t="s">
        <v>290</v>
      </c>
      <c r="AJ62" s="269" t="s">
        <v>291</v>
      </c>
      <c r="AK62" s="270" t="s">
        <v>292</v>
      </c>
      <c r="AL62" s="271" t="s">
        <v>293</v>
      </c>
      <c r="AM62" s="269" t="s">
        <v>290</v>
      </c>
      <c r="AN62" s="27" t="s">
        <v>295</v>
      </c>
      <c r="AO62" s="272" t="s">
        <v>296</v>
      </c>
    </row>
    <row r="63" spans="1:54" ht="10.5" customHeight="1" x14ac:dyDescent="0.15">
      <c r="A63" s="40"/>
      <c r="B63" s="646"/>
      <c r="C63" s="580"/>
      <c r="D63" s="598"/>
      <c r="E63" s="691"/>
      <c r="F63" s="692"/>
      <c r="H63" s="57"/>
      <c r="I63" s="58"/>
      <c r="J63" s="58"/>
      <c r="K63" s="58"/>
      <c r="L63" s="58"/>
      <c r="M63" s="58"/>
      <c r="N63" s="58"/>
      <c r="O63" s="58"/>
      <c r="P63" s="58"/>
      <c r="Q63" s="58"/>
      <c r="R63" s="94"/>
      <c r="U63" s="479"/>
      <c r="W63" s="45"/>
      <c r="AB63" s="57"/>
      <c r="AC63" s="371"/>
      <c r="AD63" s="371"/>
      <c r="AE63" s="372"/>
      <c r="AH63" s="42" t="str">
        <f>IF(AND(C63&gt;0,D63&lt;&gt;""),VLOOKUP(D63,Deelnemersoverzicht!$C$16:$D$41,2,FALSE),"")</f>
        <v/>
      </c>
      <c r="AI63" s="63" t="str">
        <f>IFERROR(IF(AH63&lt;&gt;"",VLOOKUP(AH63,Lijsten!$A$18:$B$27,2,0),""),"Onbekend type!")</f>
        <v/>
      </c>
      <c r="AJ63" s="71">
        <f t="shared" ref="AJ63:AJ81" si="45">IF(AI63="Publiek",C63,0)</f>
        <v>0</v>
      </c>
      <c r="AK63" s="74">
        <f t="shared" ref="AK63:AK81" si="46">IF(AM63="Privaat",C63,0)</f>
        <v>0</v>
      </c>
      <c r="AL63" s="68" t="str">
        <f>IF(AND(C63&gt;0,D63&lt;&gt;""),VLOOKUP(B63,Deelnemersoverzicht!$C$69:$D$83,2,FALSE),"")</f>
        <v/>
      </c>
      <c r="AM63" s="30" t="str">
        <f>IFERROR(IF(AL63&lt;&gt;"",VLOOKUP(AL63,Lijsten!$A$18:$B$27,2,0),""),"Onbekend type!")</f>
        <v/>
      </c>
      <c r="AN63" s="54">
        <f t="shared" ref="AN63:AN81" si="47">B63</f>
        <v>0</v>
      </c>
      <c r="AO63" s="266">
        <f t="shared" ref="AO63:AO81" si="48">IF(AN63=0,0,(IF($B$63=B63,$C$63,0)+IF($B$64=B63,$C$64)+IF($B$65=B63,$C$65)+IF($B$66=B63,$C$66)+IF($B$67=B63,$C$67)+IF($B$68=B63,$C$68)+IF($B$69=B63,$C$69)+IF($B$70=B63,$C$70)+IF($B$71=B63,$C$71)+IF($B$72=B63,$C$72)+IF($B$73=B63,$C$73)+IF($B$74=B63,$C$74)+IF($B$75=B63,$C$75)+IF($B$76=B63,$C$76)+IF($B$77=B63,$C$77)+IF($B$78=B63,$C$78)+IF($B$79=B63,$C$79)+IF($B$80=B63,$C$80)+IF($B$81=B63,$C$81)))</f>
        <v>0</v>
      </c>
    </row>
    <row r="64" spans="1:54" ht="10.5" customHeight="1" x14ac:dyDescent="0.15">
      <c r="B64" s="647"/>
      <c r="C64" s="581"/>
      <c r="D64" s="597"/>
      <c r="E64" s="693"/>
      <c r="F64" s="694"/>
      <c r="H64" s="59" t="s">
        <v>494</v>
      </c>
      <c r="I64" s="41"/>
      <c r="J64" s="41"/>
      <c r="K64" s="41"/>
      <c r="L64" s="41"/>
      <c r="M64" s="41"/>
      <c r="N64" s="41"/>
      <c r="O64" s="41"/>
      <c r="P64" s="41"/>
      <c r="Q64" s="41"/>
      <c r="R64" s="95"/>
      <c r="W64" s="45"/>
      <c r="AB64" s="61"/>
      <c r="AC64" s="45"/>
      <c r="AD64" s="45"/>
      <c r="AE64" s="373"/>
      <c r="AH64" s="43" t="str">
        <f>IF(AND(C64&gt;0,D64&lt;&gt;""),VLOOKUP(D64,Deelnemersoverzicht!$C$16:$D$41,2,FALSE),"")</f>
        <v/>
      </c>
      <c r="AI64" s="65" t="str">
        <f>IFERROR(IF(AH64&lt;&gt;"",VLOOKUP(AH64,Lijsten!$A$18:$B$27,2,0),""),"Onbekend type!")</f>
        <v/>
      </c>
      <c r="AJ64" s="72">
        <f t="shared" si="45"/>
        <v>0</v>
      </c>
      <c r="AK64" s="75">
        <f t="shared" si="46"/>
        <v>0</v>
      </c>
      <c r="AL64" s="69" t="str">
        <f>IF(AND(C64&gt;0,D64&lt;&gt;""),VLOOKUP(B64,Deelnemersoverzicht!$C$69:$D$83,2,FALSE),"")</f>
        <v/>
      </c>
      <c r="AM64" s="76" t="str">
        <f>IFERROR(IF(AL64&lt;&gt;"",VLOOKUP(AL64,Lijsten!$A$18:$B$27,2,0),""),"Onbekend type!")</f>
        <v/>
      </c>
      <c r="AN64" s="54">
        <f t="shared" si="47"/>
        <v>0</v>
      </c>
      <c r="AO64" s="266">
        <f t="shared" si="48"/>
        <v>0</v>
      </c>
    </row>
    <row r="65" spans="2:52" ht="10.5" customHeight="1" x14ac:dyDescent="0.15">
      <c r="B65" s="647"/>
      <c r="C65" s="582"/>
      <c r="D65" s="597"/>
      <c r="E65" s="693"/>
      <c r="F65" s="694"/>
      <c r="H65" s="59" t="s">
        <v>493</v>
      </c>
      <c r="I65" s="41"/>
      <c r="J65" s="41"/>
      <c r="K65" s="41"/>
      <c r="L65" s="41"/>
      <c r="M65" s="41"/>
      <c r="N65" s="41"/>
      <c r="O65" s="41"/>
      <c r="P65" s="41"/>
      <c r="Q65" s="41"/>
      <c r="R65" s="95"/>
      <c r="W65" s="45"/>
      <c r="AB65" s="61"/>
      <c r="AC65" s="45"/>
      <c r="AD65" s="45"/>
      <c r="AE65" s="373"/>
      <c r="AH65" s="43" t="str">
        <f>IF(AND(C65&gt;0,D65&lt;&gt;""),VLOOKUP(D65,Deelnemersoverzicht!$C$16:$D$41,2,FALSE),"")</f>
        <v/>
      </c>
      <c r="AI65" s="65" t="str">
        <f>IFERROR(IF(AH65&lt;&gt;"",VLOOKUP(AH65,Lijsten!$A$18:$B$27,2,0),""),"Onbekend type!")</f>
        <v/>
      </c>
      <c r="AJ65" s="72">
        <f t="shared" si="45"/>
        <v>0</v>
      </c>
      <c r="AK65" s="75">
        <f t="shared" si="46"/>
        <v>0</v>
      </c>
      <c r="AL65" s="69" t="str">
        <f>IF(AND(C65&gt;0,D65&lt;&gt;""),VLOOKUP(B65,Deelnemersoverzicht!$C$69:$D$83,2,FALSE),"")</f>
        <v/>
      </c>
      <c r="AM65" s="76" t="str">
        <f>IFERROR(IF(AL65&lt;&gt;"",VLOOKUP(AL65,Lijsten!$A$18:$B$27,2,0),""),"Onbekend type!")</f>
        <v/>
      </c>
      <c r="AN65" s="54">
        <f t="shared" si="47"/>
        <v>0</v>
      </c>
      <c r="AO65" s="266">
        <f t="shared" si="48"/>
        <v>0</v>
      </c>
    </row>
    <row r="66" spans="2:52" ht="10.5" customHeight="1" x14ac:dyDescent="0.15">
      <c r="B66" s="647"/>
      <c r="C66" s="581"/>
      <c r="D66" s="597"/>
      <c r="E66" s="693"/>
      <c r="F66" s="694"/>
      <c r="H66" s="60"/>
      <c r="I66" s="44"/>
      <c r="J66" s="44"/>
      <c r="K66" s="44"/>
      <c r="L66" s="44"/>
      <c r="M66" s="44"/>
      <c r="N66" s="44"/>
      <c r="O66" s="44"/>
      <c r="P66" s="44"/>
      <c r="Q66" s="44"/>
      <c r="R66" s="95"/>
      <c r="W66" s="45"/>
      <c r="AB66" s="61"/>
      <c r="AC66" s="45"/>
      <c r="AD66" s="45"/>
      <c r="AE66" s="373"/>
      <c r="AH66" s="43" t="str">
        <f>IF(AND(C66&gt;0,D66&lt;&gt;""),VLOOKUP(D66,Deelnemersoverzicht!$C$16:$D$41,2,FALSE),"")</f>
        <v/>
      </c>
      <c r="AI66" s="65" t="str">
        <f>IFERROR(IF(AH66&lt;&gt;"",VLOOKUP(AH66,Lijsten!$A$18:$B$27,2,0),""),"Onbekend type!")</f>
        <v/>
      </c>
      <c r="AJ66" s="72">
        <f t="shared" si="45"/>
        <v>0</v>
      </c>
      <c r="AK66" s="75">
        <f t="shared" si="46"/>
        <v>0</v>
      </c>
      <c r="AL66" s="69" t="str">
        <f>IF(AND(C66&gt;0,D66&lt;&gt;""),VLOOKUP(B66,Deelnemersoverzicht!$C$69:$D$83,2,FALSE),"")</f>
        <v/>
      </c>
      <c r="AM66" s="76" t="str">
        <f>IFERROR(IF(AL66&lt;&gt;"",VLOOKUP(AL66,Lijsten!$A$18:$B$27,2,0),""),"Onbekend type!")</f>
        <v/>
      </c>
      <c r="AN66" s="54">
        <f t="shared" si="47"/>
        <v>0</v>
      </c>
      <c r="AO66" s="266">
        <f t="shared" si="48"/>
        <v>0</v>
      </c>
    </row>
    <row r="67" spans="2:52" ht="10.5" customHeight="1" x14ac:dyDescent="0.15">
      <c r="B67" s="647"/>
      <c r="C67" s="581"/>
      <c r="D67" s="597"/>
      <c r="E67" s="693"/>
      <c r="F67" s="694"/>
      <c r="H67" s="640" t="s">
        <v>479</v>
      </c>
      <c r="I67" s="41"/>
      <c r="J67" s="41"/>
      <c r="K67" s="41"/>
      <c r="L67" s="41"/>
      <c r="M67" s="41"/>
      <c r="N67" s="41"/>
      <c r="O67" s="41"/>
      <c r="P67" s="41"/>
      <c r="Q67" s="41"/>
      <c r="R67" s="95"/>
      <c r="W67" s="45"/>
      <c r="AB67" s="61"/>
      <c r="AC67" s="45"/>
      <c r="AD67" s="45"/>
      <c r="AE67" s="373"/>
      <c r="AH67" s="43" t="str">
        <f>IF(AND(C67&gt;0,D67&lt;&gt;""),VLOOKUP(D67,Deelnemersoverzicht!$C$16:$D$41,2,FALSE),"")</f>
        <v/>
      </c>
      <c r="AI67" s="65" t="str">
        <f>IFERROR(IF(AH67&lt;&gt;"",VLOOKUP(AH67,Lijsten!$A$18:$B$27,2,0),""),"Onbekend type!")</f>
        <v/>
      </c>
      <c r="AJ67" s="72">
        <f t="shared" si="45"/>
        <v>0</v>
      </c>
      <c r="AK67" s="75">
        <f t="shared" si="46"/>
        <v>0</v>
      </c>
      <c r="AL67" s="69" t="str">
        <f>IF(AND(C67&gt;0,D67&lt;&gt;""),VLOOKUP(B67,Deelnemersoverzicht!$C$69:$D$83,2,FALSE),"")</f>
        <v/>
      </c>
      <c r="AM67" s="76" t="str">
        <f>IFERROR(IF(AL67&lt;&gt;"",VLOOKUP(AL67,Lijsten!$A$18:$B$27,2,0),""),"Onbekend type!")</f>
        <v/>
      </c>
      <c r="AN67" s="54">
        <f t="shared" si="47"/>
        <v>0</v>
      </c>
      <c r="AO67" s="266">
        <f t="shared" si="48"/>
        <v>0</v>
      </c>
    </row>
    <row r="68" spans="2:52" ht="10.5" customHeight="1" x14ac:dyDescent="0.15">
      <c r="B68" s="647"/>
      <c r="C68" s="581"/>
      <c r="D68" s="597"/>
      <c r="E68" s="693"/>
      <c r="F68" s="694"/>
      <c r="H68" s="641" t="s">
        <v>480</v>
      </c>
      <c r="I68" s="41"/>
      <c r="J68" s="41"/>
      <c r="K68" s="41"/>
      <c r="L68" s="41"/>
      <c r="M68" s="41"/>
      <c r="N68" s="41"/>
      <c r="O68" s="41"/>
      <c r="P68" s="41"/>
      <c r="Q68" s="41"/>
      <c r="R68" s="95"/>
      <c r="W68" s="45"/>
      <c r="AB68" s="61"/>
      <c r="AC68" s="45"/>
      <c r="AD68" s="45"/>
      <c r="AE68" s="373"/>
      <c r="AH68" s="43" t="str">
        <f>IF(AND(C68&gt;0,D68&lt;&gt;""),VLOOKUP(D68,Deelnemersoverzicht!$C$16:$D$41,2,FALSE),"")</f>
        <v/>
      </c>
      <c r="AI68" s="65" t="str">
        <f>IFERROR(IF(AH68&lt;&gt;"",VLOOKUP(AH68,Lijsten!$A$18:$B$27,2,0),""),"Onbekend type!")</f>
        <v/>
      </c>
      <c r="AJ68" s="72">
        <f t="shared" si="45"/>
        <v>0</v>
      </c>
      <c r="AK68" s="75">
        <f t="shared" si="46"/>
        <v>0</v>
      </c>
      <c r="AL68" s="69" t="str">
        <f>IF(AND(C68&gt;0,D68&lt;&gt;""),VLOOKUP(B68,Deelnemersoverzicht!$C$69:$D$83,2,FALSE),"")</f>
        <v/>
      </c>
      <c r="AM68" s="76" t="str">
        <f>IFERROR(IF(AL68&lt;&gt;"",VLOOKUP(AL68,Lijsten!$A$18:$B$27,2,0),""),"Onbekend type!")</f>
        <v/>
      </c>
      <c r="AN68" s="54">
        <f t="shared" si="47"/>
        <v>0</v>
      </c>
      <c r="AO68" s="266">
        <f t="shared" si="48"/>
        <v>0</v>
      </c>
    </row>
    <row r="69" spans="2:52" ht="10.5" customHeight="1" x14ac:dyDescent="0.15">
      <c r="B69" s="647"/>
      <c r="C69" s="581"/>
      <c r="D69" s="597"/>
      <c r="E69" s="693"/>
      <c r="F69" s="694"/>
      <c r="H69" s="61" t="s">
        <v>481</v>
      </c>
      <c r="I69" s="41"/>
      <c r="J69" s="41"/>
      <c r="K69" s="41"/>
      <c r="L69" s="41"/>
      <c r="M69" s="41"/>
      <c r="N69" s="41"/>
      <c r="O69" s="41"/>
      <c r="P69" s="41"/>
      <c r="Q69" s="41"/>
      <c r="R69" s="95"/>
      <c r="W69" s="45"/>
      <c r="AB69" s="61"/>
      <c r="AC69" s="45"/>
      <c r="AD69" s="45"/>
      <c r="AE69" s="373"/>
      <c r="AH69" s="43" t="str">
        <f>IF(AND(C69&gt;0,D69&lt;&gt;""),VLOOKUP(D69,Deelnemersoverzicht!$C$16:$D$41,2,FALSE),"")</f>
        <v/>
      </c>
      <c r="AI69" s="65" t="str">
        <f>IFERROR(IF(AH69&lt;&gt;"",VLOOKUP(AH69,Lijsten!$A$18:$B$27,2,0),""),"Onbekend type!")</f>
        <v/>
      </c>
      <c r="AJ69" s="72">
        <f t="shared" si="45"/>
        <v>0</v>
      </c>
      <c r="AK69" s="75">
        <f t="shared" si="46"/>
        <v>0</v>
      </c>
      <c r="AL69" s="69" t="str">
        <f>IF(AND(C69&gt;0,D69&lt;&gt;""),VLOOKUP(B69,Deelnemersoverzicht!$C$69:$D$83,2,FALSE),"")</f>
        <v/>
      </c>
      <c r="AM69" s="76" t="str">
        <f>IFERROR(IF(AL69&lt;&gt;"",VLOOKUP(AL69,Lijsten!$A$18:$B$27,2,0),""),"Onbekend type!")</f>
        <v/>
      </c>
      <c r="AN69" s="54">
        <f t="shared" si="47"/>
        <v>0</v>
      </c>
      <c r="AO69" s="266">
        <f t="shared" si="48"/>
        <v>0</v>
      </c>
    </row>
    <row r="70" spans="2:52" ht="10.5" customHeight="1" x14ac:dyDescent="0.15">
      <c r="B70" s="647"/>
      <c r="C70" s="581"/>
      <c r="D70" s="597"/>
      <c r="E70" s="693"/>
      <c r="F70" s="694"/>
      <c r="H70" s="61" t="s">
        <v>482</v>
      </c>
      <c r="I70" s="41"/>
      <c r="J70" s="41"/>
      <c r="K70" s="41"/>
      <c r="L70" s="41"/>
      <c r="M70" s="41"/>
      <c r="N70" s="41"/>
      <c r="O70" s="41"/>
      <c r="P70" s="41"/>
      <c r="Q70" s="41"/>
      <c r="R70" s="95"/>
      <c r="W70" s="45"/>
      <c r="AB70" s="61"/>
      <c r="AC70" s="45"/>
      <c r="AD70" s="45"/>
      <c r="AE70" s="373"/>
      <c r="AH70" s="43" t="str">
        <f>IF(AND(C70&gt;0,D70&lt;&gt;""),VLOOKUP(D70,Deelnemersoverzicht!$C$16:$D$41,2,FALSE),"")</f>
        <v/>
      </c>
      <c r="AI70" s="65" t="str">
        <f>IFERROR(IF(AH70&lt;&gt;"",VLOOKUP(AH70,Lijsten!$A$18:$B$27,2,0),""),"Onbekend type!")</f>
        <v/>
      </c>
      <c r="AJ70" s="72">
        <f t="shared" si="45"/>
        <v>0</v>
      </c>
      <c r="AK70" s="75">
        <f t="shared" si="46"/>
        <v>0</v>
      </c>
      <c r="AL70" s="69" t="str">
        <f>IF(AND(C70&gt;0,D70&lt;&gt;""),VLOOKUP(B70,Deelnemersoverzicht!$C$69:$D$83,2,FALSE),"")</f>
        <v/>
      </c>
      <c r="AM70" s="76" t="str">
        <f>IFERROR(IF(AL70&lt;&gt;"",VLOOKUP(AL70,Lijsten!$A$18:$B$27,2,0),""),"Onbekend type!")</f>
        <v/>
      </c>
      <c r="AN70" s="54">
        <f t="shared" si="47"/>
        <v>0</v>
      </c>
      <c r="AO70" s="266">
        <f t="shared" si="48"/>
        <v>0</v>
      </c>
    </row>
    <row r="71" spans="2:52" ht="10.5" customHeight="1" x14ac:dyDescent="0.15">
      <c r="B71" s="647"/>
      <c r="C71" s="581"/>
      <c r="D71" s="597"/>
      <c r="E71" s="693"/>
      <c r="F71" s="694"/>
      <c r="H71" s="61"/>
      <c r="I71" s="41"/>
      <c r="J71" s="41"/>
      <c r="K71" s="41"/>
      <c r="L71" s="41"/>
      <c r="M71" s="41"/>
      <c r="N71" s="41"/>
      <c r="O71" s="41"/>
      <c r="P71" s="41"/>
      <c r="Q71" s="41"/>
      <c r="R71" s="95"/>
      <c r="W71" s="45"/>
      <c r="AB71" s="61"/>
      <c r="AC71" s="45"/>
      <c r="AD71" s="45"/>
      <c r="AE71" s="373"/>
      <c r="AH71" s="43" t="str">
        <f>IF(AND(C71&gt;0,D71&lt;&gt;""),VLOOKUP(D71,Deelnemersoverzicht!$C$16:$D$41,2,FALSE),"")</f>
        <v/>
      </c>
      <c r="AI71" s="65" t="str">
        <f>IFERROR(IF(AH71&lt;&gt;"",VLOOKUP(AH71,Lijsten!$A$18:$B$27,2,0),""),"Onbekend type!")</f>
        <v/>
      </c>
      <c r="AJ71" s="72">
        <f t="shared" si="45"/>
        <v>0</v>
      </c>
      <c r="AK71" s="75">
        <f t="shared" si="46"/>
        <v>0</v>
      </c>
      <c r="AL71" s="69" t="str">
        <f>IF(AND(C71&gt;0,D71&lt;&gt;""),VLOOKUP(B71,Deelnemersoverzicht!$C$69:$D$83,2,FALSE),"")</f>
        <v/>
      </c>
      <c r="AM71" s="76" t="str">
        <f>IFERROR(IF(AL71&lt;&gt;"",VLOOKUP(AL71,Lijsten!$A$18:$B$27,2,0),""),"Onbekend type!")</f>
        <v/>
      </c>
      <c r="AN71" s="54">
        <f t="shared" si="47"/>
        <v>0</v>
      </c>
      <c r="AO71" s="266">
        <f t="shared" si="48"/>
        <v>0</v>
      </c>
    </row>
    <row r="72" spans="2:52" ht="10.5" customHeight="1" x14ac:dyDescent="0.15">
      <c r="B72" s="647"/>
      <c r="C72" s="581"/>
      <c r="D72" s="597"/>
      <c r="E72" s="693"/>
      <c r="F72" s="694"/>
      <c r="H72" s="61" t="s">
        <v>483</v>
      </c>
      <c r="I72" s="41"/>
      <c r="J72" s="41"/>
      <c r="K72" s="41"/>
      <c r="L72" s="41"/>
      <c r="M72" s="41"/>
      <c r="N72" s="41"/>
      <c r="O72" s="41"/>
      <c r="P72" s="41"/>
      <c r="Q72" s="41"/>
      <c r="R72" s="95"/>
      <c r="AB72" s="61"/>
      <c r="AC72" s="45"/>
      <c r="AD72" s="45"/>
      <c r="AE72" s="373"/>
      <c r="AH72" s="43" t="str">
        <f>IF(AND(C72&gt;0,D72&lt;&gt;""),VLOOKUP(D72,Deelnemersoverzicht!$C$16:$D$41,2,FALSE),"")</f>
        <v/>
      </c>
      <c r="AI72" s="65" t="str">
        <f>IFERROR(IF(AH72&lt;&gt;"",VLOOKUP(AH72,Lijsten!$A$18:$B$27,2,0),""),"Onbekend type!")</f>
        <v/>
      </c>
      <c r="AJ72" s="72">
        <f t="shared" si="45"/>
        <v>0</v>
      </c>
      <c r="AK72" s="75">
        <f t="shared" si="46"/>
        <v>0</v>
      </c>
      <c r="AL72" s="69" t="str">
        <f>IF(AND(C72&gt;0,D72&lt;&gt;""),VLOOKUP(B72,Deelnemersoverzicht!$C$69:$D$83,2,FALSE),"")</f>
        <v/>
      </c>
      <c r="AM72" s="76" t="str">
        <f>IFERROR(IF(AL72&lt;&gt;"",VLOOKUP(AL72,Lijsten!$A$18:$B$27,2,0),""),"Onbekend type!")</f>
        <v/>
      </c>
      <c r="AN72" s="54">
        <f t="shared" si="47"/>
        <v>0</v>
      </c>
      <c r="AO72" s="266">
        <f t="shared" si="48"/>
        <v>0</v>
      </c>
    </row>
    <row r="73" spans="2:52" ht="10.5" customHeight="1" x14ac:dyDescent="0.15">
      <c r="B73" s="647"/>
      <c r="C73" s="581"/>
      <c r="D73" s="597"/>
      <c r="E73" s="693"/>
      <c r="F73" s="694"/>
      <c r="H73" s="61"/>
      <c r="I73" s="41"/>
      <c r="J73" s="41"/>
      <c r="K73" s="41"/>
      <c r="L73" s="41"/>
      <c r="M73" s="41"/>
      <c r="N73" s="41"/>
      <c r="O73" s="41"/>
      <c r="P73" s="41"/>
      <c r="Q73" s="41"/>
      <c r="R73" s="95"/>
      <c r="AB73" s="61"/>
      <c r="AC73" s="45"/>
      <c r="AD73" s="45"/>
      <c r="AE73" s="373"/>
      <c r="AH73" s="43" t="str">
        <f>IF(AND(C73&gt;0,D73&lt;&gt;""),VLOOKUP(D73,Deelnemersoverzicht!$C$16:$D$41,2,FALSE),"")</f>
        <v/>
      </c>
      <c r="AI73" s="65" t="str">
        <f>IFERROR(IF(AH73&lt;&gt;"",VLOOKUP(AH73,Lijsten!$A$18:$B$27,2,0),""),"Onbekend type!")</f>
        <v/>
      </c>
      <c r="AJ73" s="72">
        <f t="shared" si="45"/>
        <v>0</v>
      </c>
      <c r="AK73" s="75">
        <f t="shared" si="46"/>
        <v>0</v>
      </c>
      <c r="AL73" s="69" t="str">
        <f>IF(AND(C73&gt;0,D73&lt;&gt;""),VLOOKUP(B73,Deelnemersoverzicht!$C$69:$D$83,2,FALSE),"")</f>
        <v/>
      </c>
      <c r="AM73" s="76" t="str">
        <f>IFERROR(IF(AL73&lt;&gt;"",VLOOKUP(AL73,Lijsten!$A$18:$B$27,2,0),""),"Onbekend type!")</f>
        <v/>
      </c>
      <c r="AN73" s="54">
        <f t="shared" si="47"/>
        <v>0</v>
      </c>
      <c r="AO73" s="266">
        <f t="shared" si="48"/>
        <v>0</v>
      </c>
    </row>
    <row r="74" spans="2:52" ht="10.5" customHeight="1" x14ac:dyDescent="0.15">
      <c r="B74" s="647"/>
      <c r="C74" s="581"/>
      <c r="D74" s="597"/>
      <c r="E74" s="693"/>
      <c r="F74" s="694"/>
      <c r="H74" s="61" t="s">
        <v>484</v>
      </c>
      <c r="I74" s="41"/>
      <c r="J74" s="41"/>
      <c r="K74" s="41"/>
      <c r="L74" s="41"/>
      <c r="M74" s="41"/>
      <c r="N74" s="41"/>
      <c r="O74" s="41"/>
      <c r="P74" s="41"/>
      <c r="Q74" s="41"/>
      <c r="R74" s="95"/>
      <c r="AB74" s="61"/>
      <c r="AC74" s="45"/>
      <c r="AD74" s="45"/>
      <c r="AE74" s="373"/>
      <c r="AH74" s="43" t="str">
        <f>IF(AND(C74&gt;0,D74&lt;&gt;""),VLOOKUP(D74,Deelnemersoverzicht!$C$16:$D$41,2,FALSE),"")</f>
        <v/>
      </c>
      <c r="AI74" s="65" t="str">
        <f>IFERROR(IF(AH74&lt;&gt;"",VLOOKUP(AH74,Lijsten!$A$18:$B$27,2,0),""),"Onbekend type!")</f>
        <v/>
      </c>
      <c r="AJ74" s="72">
        <f t="shared" si="45"/>
        <v>0</v>
      </c>
      <c r="AK74" s="75">
        <f t="shared" si="46"/>
        <v>0</v>
      </c>
      <c r="AL74" s="69" t="str">
        <f>IF(AND(C74&gt;0,D74&lt;&gt;""),VLOOKUP(B74,Deelnemersoverzicht!$C$69:$D$83,2,FALSE),"")</f>
        <v/>
      </c>
      <c r="AM74" s="76" t="str">
        <f>IFERROR(IF(AL74&lt;&gt;"",VLOOKUP(AL74,Lijsten!$A$18:$B$27,2,0),""),"Onbekend type!")</f>
        <v/>
      </c>
      <c r="AN74" s="54">
        <f t="shared" si="47"/>
        <v>0</v>
      </c>
      <c r="AO74" s="266">
        <f t="shared" si="48"/>
        <v>0</v>
      </c>
    </row>
    <row r="75" spans="2:52" x14ac:dyDescent="0.15">
      <c r="B75" s="647"/>
      <c r="C75" s="581"/>
      <c r="D75" s="597"/>
      <c r="E75" s="693"/>
      <c r="F75" s="694"/>
      <c r="H75" s="59" t="s">
        <v>498</v>
      </c>
      <c r="I75" s="41"/>
      <c r="J75" s="41"/>
      <c r="K75" s="41"/>
      <c r="L75" s="41"/>
      <c r="M75" s="41"/>
      <c r="N75" s="41"/>
      <c r="O75" s="41"/>
      <c r="P75" s="41"/>
      <c r="Q75" s="41"/>
      <c r="R75" s="95"/>
      <c r="AB75" s="61"/>
      <c r="AC75" s="45"/>
      <c r="AD75" s="45"/>
      <c r="AE75" s="373"/>
      <c r="AH75" s="43" t="str">
        <f>IF(AND(C75&gt;0,D75&lt;&gt;""),VLOOKUP(D75,Deelnemersoverzicht!$C$16:$D$41,2,FALSE),"")</f>
        <v/>
      </c>
      <c r="AI75" s="65" t="str">
        <f>IFERROR(IF(AH75&lt;&gt;"",VLOOKUP(AH75,Lijsten!$A$18:$B$27,2,0),""),"Onbekend type!")</f>
        <v/>
      </c>
      <c r="AJ75" s="72">
        <f t="shared" si="45"/>
        <v>0</v>
      </c>
      <c r="AK75" s="75">
        <f t="shared" si="46"/>
        <v>0</v>
      </c>
      <c r="AL75" s="69" t="str">
        <f>IF(AND(C75&gt;0,D75&lt;&gt;""),VLOOKUP(B75,Deelnemersoverzicht!$C$69:$D$83,2,FALSE),"")</f>
        <v/>
      </c>
      <c r="AM75" s="76" t="str">
        <f>IFERROR(IF(AL75&lt;&gt;"",VLOOKUP(AL75,Lijsten!$A$18:$B$27,2,0),""),"Onbekend type!")</f>
        <v/>
      </c>
      <c r="AN75" s="54">
        <f t="shared" si="47"/>
        <v>0</v>
      </c>
      <c r="AO75" s="266">
        <f t="shared" si="48"/>
        <v>0</v>
      </c>
    </row>
    <row r="76" spans="2:52" ht="11.25" thickBot="1" x14ac:dyDescent="0.2">
      <c r="B76" s="647"/>
      <c r="C76" s="581"/>
      <c r="D76" s="597"/>
      <c r="E76" s="693"/>
      <c r="F76" s="694"/>
      <c r="H76" s="59" t="s">
        <v>497</v>
      </c>
      <c r="I76" s="41"/>
      <c r="J76" s="41"/>
      <c r="K76" s="41"/>
      <c r="L76" s="41"/>
      <c r="M76" s="41"/>
      <c r="N76" s="41"/>
      <c r="O76" s="41"/>
      <c r="P76" s="41"/>
      <c r="Q76" s="41"/>
      <c r="R76" s="95"/>
      <c r="AB76" s="374"/>
      <c r="AC76" s="23"/>
      <c r="AD76" s="23"/>
      <c r="AE76" s="375"/>
      <c r="AH76" s="43" t="str">
        <f>IF(AND(C76&gt;0,D76&lt;&gt;""),VLOOKUP(D76,Deelnemersoverzicht!$C$16:$D$41,2,FALSE),"")</f>
        <v/>
      </c>
      <c r="AI76" s="65" t="str">
        <f>IFERROR(IF(AH76&lt;&gt;"",VLOOKUP(AH76,Lijsten!$A$18:$B$27,2,0),""),"Onbekend type!")</f>
        <v/>
      </c>
      <c r="AJ76" s="72">
        <f t="shared" si="45"/>
        <v>0</v>
      </c>
      <c r="AK76" s="75">
        <f t="shared" si="46"/>
        <v>0</v>
      </c>
      <c r="AL76" s="69" t="str">
        <f>IF(AND(C76&gt;0,D76&lt;&gt;""),VLOOKUP(B76,Deelnemersoverzicht!$C$69:$D$83,2,FALSE),"")</f>
        <v/>
      </c>
      <c r="AM76" s="76" t="str">
        <f>IFERROR(IF(AL76&lt;&gt;"",VLOOKUP(AL76,Lijsten!$A$18:$B$27,2,0),""),"Onbekend type!")</f>
        <v/>
      </c>
      <c r="AN76" s="54">
        <f t="shared" si="47"/>
        <v>0</v>
      </c>
      <c r="AO76" s="266">
        <f t="shared" si="48"/>
        <v>0</v>
      </c>
    </row>
    <row r="77" spans="2:52" x14ac:dyDescent="0.15">
      <c r="B77" s="647"/>
      <c r="C77" s="581"/>
      <c r="D77" s="597"/>
      <c r="E77" s="693"/>
      <c r="F77" s="694"/>
      <c r="H77" s="59" t="s">
        <v>495</v>
      </c>
      <c r="I77" s="41"/>
      <c r="J77" s="41"/>
      <c r="K77" s="41"/>
      <c r="L77" s="41"/>
      <c r="M77" s="41"/>
      <c r="N77" s="41"/>
      <c r="O77" s="41"/>
      <c r="P77" s="41"/>
      <c r="Q77" s="41"/>
      <c r="R77" s="95"/>
      <c r="AH77" s="43" t="str">
        <f>IF(AND(C77&gt;0,D77&lt;&gt;""),VLOOKUP(D77,Deelnemersoverzicht!$C$16:$D$41,2,FALSE),"")</f>
        <v/>
      </c>
      <c r="AI77" s="65" t="str">
        <f>IFERROR(IF(AH77&lt;&gt;"",VLOOKUP(AH77,Lijsten!$A$18:$B$27,2,0),""),"Onbekend type!")</f>
        <v/>
      </c>
      <c r="AJ77" s="72">
        <f t="shared" si="45"/>
        <v>0</v>
      </c>
      <c r="AK77" s="75">
        <f t="shared" si="46"/>
        <v>0</v>
      </c>
      <c r="AL77" s="69" t="str">
        <f>IF(AND(C77&gt;0,D77&lt;&gt;""),VLOOKUP(B77,Deelnemersoverzicht!$C$69:$D$83,2,FALSE),"")</f>
        <v/>
      </c>
      <c r="AM77" s="76" t="str">
        <f>IFERROR(IF(AL77&lt;&gt;"",VLOOKUP(AL77,Lijsten!$A$18:$B$27,2,0),""),"Onbekend type!")</f>
        <v/>
      </c>
      <c r="AN77" s="54">
        <f t="shared" si="47"/>
        <v>0</v>
      </c>
      <c r="AO77" s="266">
        <f t="shared" si="48"/>
        <v>0</v>
      </c>
      <c r="AZ77" s="46"/>
    </row>
    <row r="78" spans="2:52" x14ac:dyDescent="0.15">
      <c r="B78" s="647"/>
      <c r="C78" s="581"/>
      <c r="D78" s="597"/>
      <c r="E78" s="693"/>
      <c r="F78" s="694"/>
      <c r="H78" s="59" t="s">
        <v>496</v>
      </c>
      <c r="I78" s="41"/>
      <c r="J78" s="41"/>
      <c r="K78" s="41"/>
      <c r="L78" s="41"/>
      <c r="M78" s="41"/>
      <c r="N78" s="41"/>
      <c r="O78" s="41"/>
      <c r="P78" s="41"/>
      <c r="Q78" s="41"/>
      <c r="R78" s="95"/>
      <c r="AH78" s="43" t="str">
        <f>IF(AND(C78&gt;0,D78&lt;&gt;""),VLOOKUP(D78,Deelnemersoverzicht!$C$16:$D$41,2,FALSE),"")</f>
        <v/>
      </c>
      <c r="AI78" s="65" t="str">
        <f>IFERROR(IF(AH78&lt;&gt;"",VLOOKUP(AH78,Lijsten!$A$18:$B$27,2,0),""),"Onbekend type!")</f>
        <v/>
      </c>
      <c r="AJ78" s="72">
        <f t="shared" si="45"/>
        <v>0</v>
      </c>
      <c r="AK78" s="75">
        <f t="shared" si="46"/>
        <v>0</v>
      </c>
      <c r="AL78" s="69" t="str">
        <f>IF(AND(C78&gt;0,D78&lt;&gt;""),VLOOKUP(B78,Deelnemersoverzicht!$C$69:$D$83,2,FALSE),"")</f>
        <v/>
      </c>
      <c r="AM78" s="76" t="str">
        <f>IFERROR(IF(AL78&lt;&gt;"",VLOOKUP(AL78,Lijsten!$A$18:$B$27,2,0),""),"Onbekend type!")</f>
        <v/>
      </c>
      <c r="AN78" s="54">
        <f t="shared" si="47"/>
        <v>0</v>
      </c>
      <c r="AO78" s="266">
        <f t="shared" si="48"/>
        <v>0</v>
      </c>
      <c r="AY78" s="46"/>
      <c r="AZ78" s="46"/>
    </row>
    <row r="79" spans="2:52" x14ac:dyDescent="0.15">
      <c r="B79" s="647"/>
      <c r="C79" s="581"/>
      <c r="D79" s="597"/>
      <c r="E79" s="693"/>
      <c r="F79" s="694"/>
      <c r="H79" s="59"/>
      <c r="I79" s="41"/>
      <c r="J79" s="41"/>
      <c r="K79" s="41"/>
      <c r="L79" s="41"/>
      <c r="M79" s="41"/>
      <c r="N79" s="41"/>
      <c r="O79" s="41"/>
      <c r="P79" s="41"/>
      <c r="Q79" s="41"/>
      <c r="R79" s="95"/>
      <c r="AH79" s="43" t="str">
        <f>IF(AND(C79&gt;0,D79&lt;&gt;""),VLOOKUP(D79,Deelnemersoverzicht!$C$16:$D$41,2,FALSE),"")</f>
        <v/>
      </c>
      <c r="AI79" s="65" t="str">
        <f>IFERROR(IF(AH79&lt;&gt;"",VLOOKUP(AH79,Lijsten!$A$18:$B$27,2,0),""),"Onbekend type!")</f>
        <v/>
      </c>
      <c r="AJ79" s="72">
        <f t="shared" si="45"/>
        <v>0</v>
      </c>
      <c r="AK79" s="75">
        <f t="shared" si="46"/>
        <v>0</v>
      </c>
      <c r="AL79" s="69" t="str">
        <f>IF(AND(C79&gt;0,D79&lt;&gt;""),VLOOKUP(B79,Deelnemersoverzicht!$C$69:$D$83,2,FALSE),"")</f>
        <v/>
      </c>
      <c r="AM79" s="76" t="str">
        <f>IFERROR(IF(AL79&lt;&gt;"",VLOOKUP(AL79,Lijsten!$A$18:$B$27,2,0),""),"Onbekend type!")</f>
        <v/>
      </c>
      <c r="AN79" s="54">
        <f t="shared" si="47"/>
        <v>0</v>
      </c>
      <c r="AO79" s="266">
        <f t="shared" si="48"/>
        <v>0</v>
      </c>
      <c r="AY79" s="46"/>
      <c r="AZ79" s="46"/>
    </row>
    <row r="80" spans="2:52" x14ac:dyDescent="0.15">
      <c r="B80" s="647"/>
      <c r="C80" s="581"/>
      <c r="D80" s="597"/>
      <c r="E80" s="693"/>
      <c r="F80" s="694"/>
      <c r="H80" s="59"/>
      <c r="I80" s="41"/>
      <c r="J80" s="41"/>
      <c r="K80" s="41"/>
      <c r="L80" s="41"/>
      <c r="M80" s="41"/>
      <c r="N80" s="41"/>
      <c r="O80" s="41"/>
      <c r="P80" s="41"/>
      <c r="Q80" s="41"/>
      <c r="R80" s="95"/>
      <c r="AH80" s="43" t="str">
        <f>IF(AND(C80&gt;0,D80&lt;&gt;""),VLOOKUP(D80,Deelnemersoverzicht!$C$16:$D$41,2,FALSE),"")</f>
        <v/>
      </c>
      <c r="AI80" s="65" t="str">
        <f>IFERROR(IF(AH80&lt;&gt;"",VLOOKUP(AH80,Lijsten!$A$18:$B$27,2,0),""),"Onbekend type!")</f>
        <v/>
      </c>
      <c r="AJ80" s="72">
        <f t="shared" si="45"/>
        <v>0</v>
      </c>
      <c r="AK80" s="75">
        <f t="shared" si="46"/>
        <v>0</v>
      </c>
      <c r="AL80" s="69" t="str">
        <f>IF(AND(C80&gt;0,D80&lt;&gt;""),VLOOKUP(B80,Deelnemersoverzicht!$C$69:$D$83,2,FALSE),"")</f>
        <v/>
      </c>
      <c r="AM80" s="76" t="str">
        <f>IFERROR(IF(AL80&lt;&gt;"",VLOOKUP(AL80,Lijsten!$A$18:$B$27,2,0),""),"Onbekend type!")</f>
        <v/>
      </c>
      <c r="AN80" s="54">
        <f t="shared" si="47"/>
        <v>0</v>
      </c>
      <c r="AO80" s="266">
        <f t="shared" si="48"/>
        <v>0</v>
      </c>
      <c r="AY80" s="46"/>
      <c r="AZ80" s="46"/>
    </row>
    <row r="81" spans="2:52" ht="11.25" thickBot="1" x14ac:dyDescent="0.2">
      <c r="B81" s="648"/>
      <c r="C81" s="583"/>
      <c r="D81" s="599"/>
      <c r="E81" s="695"/>
      <c r="F81" s="696"/>
      <c r="H81" s="62"/>
      <c r="I81" s="47"/>
      <c r="J81" s="47"/>
      <c r="K81" s="47"/>
      <c r="L81" s="47"/>
      <c r="M81" s="47"/>
      <c r="N81" s="47"/>
      <c r="O81" s="47"/>
      <c r="P81" s="47"/>
      <c r="Q81" s="47"/>
      <c r="R81" s="96"/>
      <c r="AH81" s="48" t="str">
        <f>IF(AND(C81&gt;0,D81&lt;&gt;""),VLOOKUP(D81,Deelnemersoverzicht!$C$16:$D$41,2,FALSE),"")</f>
        <v/>
      </c>
      <c r="AI81" s="66" t="str">
        <f>IFERROR(IF(AH81&lt;&gt;"",VLOOKUP(AH81,Lijsten!$A$18:$B$27,2,0),""),"Onbekend type!")</f>
        <v/>
      </c>
      <c r="AJ81" s="73">
        <f t="shared" si="45"/>
        <v>0</v>
      </c>
      <c r="AK81" s="77">
        <f t="shared" si="46"/>
        <v>0</v>
      </c>
      <c r="AL81" s="70" t="str">
        <f>IF(AND(C81&gt;0,D81&lt;&gt;""),VLOOKUP(B81,Deelnemersoverzicht!$C$69:$D$83,2,FALSE),"")</f>
        <v/>
      </c>
      <c r="AM81" s="78" t="str">
        <f>IFERROR(IF(AL81&lt;&gt;"",VLOOKUP(AL81,Lijsten!$A$18:$B$27,2,0),""),"Onbekend type!")</f>
        <v/>
      </c>
      <c r="AN81" s="54">
        <f t="shared" si="47"/>
        <v>0</v>
      </c>
      <c r="AO81" s="266">
        <f t="shared" si="48"/>
        <v>0</v>
      </c>
      <c r="AY81" s="46"/>
      <c r="AZ81" s="46"/>
    </row>
    <row r="82" spans="2:52" ht="11.25" thickBot="1" x14ac:dyDescent="0.2">
      <c r="B82" s="277" t="s">
        <v>300</v>
      </c>
      <c r="C82" s="49">
        <f>SUM(C63:C81)</f>
        <v>0</v>
      </c>
      <c r="AH82" s="25" t="s">
        <v>107</v>
      </c>
      <c r="AI82" s="25"/>
      <c r="AJ82" s="80">
        <f>SUM(AJ63:AJ81)</f>
        <v>0</v>
      </c>
      <c r="AK82" s="79">
        <f>SUM(AK63:AK81)</f>
        <v>0</v>
      </c>
      <c r="AN82" s="273" t="s">
        <v>87</v>
      </c>
      <c r="AO82" s="33">
        <f>SUM(AO63:AO81)</f>
        <v>0</v>
      </c>
      <c r="AP82" s="19" t="str">
        <f>IF(AO82&lt;&gt;AQ58,"Let op: er wordt niet evenveel ontvangen als ingelegd!","Correct!")</f>
        <v>Correct!</v>
      </c>
      <c r="AY82" s="46"/>
      <c r="AZ82" s="46"/>
    </row>
    <row r="83" spans="2:52" ht="11.25" thickBot="1" x14ac:dyDescent="0.2">
      <c r="AN83" s="45"/>
      <c r="AO83" s="20"/>
      <c r="AP83" s="45"/>
      <c r="AQ83" s="45"/>
      <c r="AR83" s="45"/>
      <c r="AS83" s="45"/>
      <c r="AT83" s="45"/>
      <c r="AU83" s="45"/>
      <c r="AV83" s="38"/>
      <c r="AW83" s="39"/>
    </row>
    <row r="84" spans="2:52" ht="11.25" thickBot="1" x14ac:dyDescent="0.2">
      <c r="B84" s="218" t="s">
        <v>487</v>
      </c>
      <c r="C84" s="219"/>
      <c r="D84" s="219"/>
      <c r="E84" s="219"/>
      <c r="F84" s="220"/>
      <c r="H84" s="106" t="s">
        <v>486</v>
      </c>
      <c r="I84" s="107"/>
      <c r="J84" s="107"/>
      <c r="K84" s="107"/>
      <c r="L84" s="107"/>
      <c r="M84" s="107"/>
      <c r="N84" s="107"/>
      <c r="O84" s="107"/>
      <c r="P84" s="107"/>
      <c r="Q84" s="107"/>
      <c r="R84" s="108"/>
      <c r="AN84" s="45"/>
      <c r="AO84" s="20"/>
      <c r="AP84" s="45"/>
      <c r="AQ84" s="45"/>
      <c r="AR84" s="45"/>
      <c r="AS84" s="45"/>
      <c r="AT84" s="45"/>
      <c r="AU84" s="45"/>
      <c r="AV84" s="38"/>
      <c r="AW84" s="39"/>
    </row>
    <row r="85" spans="2:52" ht="11.25" thickBot="1" x14ac:dyDescent="0.2">
      <c r="B85" s="278" t="s">
        <v>246</v>
      </c>
      <c r="C85" s="279" t="s">
        <v>294</v>
      </c>
      <c r="D85" s="276" t="s">
        <v>247</v>
      </c>
      <c r="E85" s="104"/>
      <c r="F85" s="105"/>
      <c r="H85" s="109"/>
      <c r="I85" s="110"/>
      <c r="J85" s="110"/>
      <c r="K85" s="110"/>
      <c r="L85" s="110"/>
      <c r="M85" s="110"/>
      <c r="N85" s="110"/>
      <c r="O85" s="110"/>
      <c r="P85" s="110"/>
      <c r="Q85" s="110"/>
      <c r="R85" s="111"/>
      <c r="AN85" s="45"/>
      <c r="AO85" s="20"/>
      <c r="AP85" s="45"/>
      <c r="AQ85" s="45"/>
      <c r="AR85" s="45"/>
      <c r="AS85" s="45"/>
      <c r="AT85" s="45"/>
      <c r="AU85" s="45"/>
      <c r="AV85" s="38"/>
      <c r="AW85" s="39"/>
    </row>
    <row r="86" spans="2:52" x14ac:dyDescent="0.15">
      <c r="B86" s="646"/>
      <c r="C86" s="580"/>
      <c r="D86" s="598"/>
      <c r="E86" s="691"/>
      <c r="F86" s="692"/>
      <c r="H86" s="57"/>
      <c r="I86" s="58"/>
      <c r="J86" s="58"/>
      <c r="K86" s="58"/>
      <c r="L86" s="58"/>
      <c r="M86" s="58"/>
      <c r="N86" s="58"/>
      <c r="O86" s="58"/>
      <c r="P86" s="58"/>
      <c r="Q86" s="58"/>
      <c r="R86" s="94"/>
      <c r="AN86" s="45"/>
      <c r="AO86" s="20"/>
      <c r="AP86" s="45"/>
      <c r="AQ86" s="45"/>
      <c r="AR86" s="45"/>
      <c r="AS86" s="45"/>
      <c r="AT86" s="45"/>
      <c r="AU86" s="45"/>
      <c r="AV86" s="38"/>
      <c r="AW86" s="39"/>
    </row>
    <row r="87" spans="2:52" x14ac:dyDescent="0.15">
      <c r="B87" s="647"/>
      <c r="C87" s="581"/>
      <c r="D87" s="597"/>
      <c r="E87" s="693"/>
      <c r="F87" s="694"/>
      <c r="H87" s="59" t="s">
        <v>488</v>
      </c>
      <c r="I87" s="41"/>
      <c r="J87" s="41"/>
      <c r="K87" s="41"/>
      <c r="L87" s="41"/>
      <c r="M87" s="41"/>
      <c r="N87" s="41"/>
      <c r="O87" s="41"/>
      <c r="P87" s="41"/>
      <c r="Q87" s="41"/>
      <c r="R87" s="95"/>
      <c r="AN87" s="45"/>
      <c r="AO87" s="20"/>
      <c r="AP87" s="45"/>
      <c r="AQ87" s="45"/>
      <c r="AR87" s="45"/>
      <c r="AS87" s="45"/>
      <c r="AT87" s="45"/>
      <c r="AU87" s="45"/>
      <c r="AV87" s="38"/>
      <c r="AW87" s="39"/>
    </row>
    <row r="88" spans="2:52" x14ac:dyDescent="0.15">
      <c r="B88" s="647"/>
      <c r="C88" s="582"/>
      <c r="D88" s="597"/>
      <c r="E88" s="693"/>
      <c r="F88" s="694"/>
      <c r="H88" s="59" t="s">
        <v>489</v>
      </c>
      <c r="I88" s="41"/>
      <c r="J88" s="41"/>
      <c r="K88" s="41"/>
      <c r="L88" s="41"/>
      <c r="M88" s="41"/>
      <c r="N88" s="41"/>
      <c r="O88" s="41"/>
      <c r="P88" s="41"/>
      <c r="Q88" s="41"/>
      <c r="R88" s="95"/>
      <c r="AN88" s="45"/>
      <c r="AO88" s="20"/>
      <c r="AP88" s="45"/>
      <c r="AQ88" s="45"/>
      <c r="AR88" s="45"/>
      <c r="AS88" s="45"/>
      <c r="AT88" s="45"/>
      <c r="AU88" s="45"/>
      <c r="AV88" s="38"/>
      <c r="AW88" s="39"/>
    </row>
    <row r="89" spans="2:52" x14ac:dyDescent="0.15">
      <c r="B89" s="647"/>
      <c r="C89" s="581"/>
      <c r="D89" s="597"/>
      <c r="E89" s="693"/>
      <c r="F89" s="694"/>
      <c r="H89" s="60" t="s">
        <v>499</v>
      </c>
      <c r="I89" s="44"/>
      <c r="J89" s="44"/>
      <c r="K89" s="44"/>
      <c r="L89" s="44"/>
      <c r="M89" s="44"/>
      <c r="N89" s="44"/>
      <c r="O89" s="44"/>
      <c r="P89" s="44"/>
      <c r="Q89" s="44"/>
      <c r="R89" s="95"/>
      <c r="AN89" s="45"/>
      <c r="AO89" s="20"/>
      <c r="AP89" s="45"/>
      <c r="AQ89" s="45"/>
      <c r="AR89" s="45"/>
      <c r="AS89" s="45"/>
      <c r="AT89" s="45"/>
      <c r="AU89" s="45"/>
      <c r="AV89" s="38"/>
      <c r="AW89" s="39"/>
    </row>
    <row r="90" spans="2:52" x14ac:dyDescent="0.15">
      <c r="B90" s="647"/>
      <c r="C90" s="581"/>
      <c r="D90" s="597"/>
      <c r="E90" s="693"/>
      <c r="F90" s="694"/>
      <c r="H90" s="60" t="s">
        <v>500</v>
      </c>
      <c r="I90" s="41"/>
      <c r="J90" s="41"/>
      <c r="K90" s="41"/>
      <c r="L90" s="41"/>
      <c r="M90" s="41"/>
      <c r="N90" s="41"/>
      <c r="O90" s="41"/>
      <c r="P90" s="41"/>
      <c r="Q90" s="41"/>
      <c r="R90" s="95"/>
      <c r="AN90" s="45"/>
      <c r="AO90" s="20"/>
      <c r="AP90" s="45"/>
      <c r="AQ90" s="45"/>
      <c r="AR90" s="45"/>
      <c r="AS90" s="45"/>
      <c r="AT90" s="45"/>
      <c r="AU90" s="45"/>
      <c r="AV90" s="38"/>
      <c r="AW90" s="39"/>
    </row>
    <row r="91" spans="2:52" x14ac:dyDescent="0.15">
      <c r="B91" s="647"/>
      <c r="C91" s="581"/>
      <c r="D91" s="597"/>
      <c r="E91" s="693"/>
      <c r="F91" s="694"/>
      <c r="H91" s="641" t="s">
        <v>501</v>
      </c>
      <c r="I91" s="41"/>
      <c r="J91" s="41"/>
      <c r="K91" s="41"/>
      <c r="L91" s="41"/>
      <c r="M91" s="41"/>
      <c r="N91" s="41"/>
      <c r="O91" s="41"/>
      <c r="P91" s="41"/>
      <c r="Q91" s="41"/>
      <c r="R91" s="95"/>
      <c r="AN91" s="45"/>
      <c r="AO91" s="20"/>
      <c r="AP91" s="45"/>
      <c r="AQ91" s="45"/>
      <c r="AR91" s="45"/>
      <c r="AS91" s="45"/>
      <c r="AT91" s="45"/>
      <c r="AU91" s="45"/>
      <c r="AV91" s="38"/>
      <c r="AW91" s="39"/>
    </row>
    <row r="92" spans="2:52" x14ac:dyDescent="0.15">
      <c r="B92" s="647"/>
      <c r="C92" s="581"/>
      <c r="D92" s="597"/>
      <c r="E92" s="693"/>
      <c r="F92" s="694"/>
      <c r="H92" s="61" t="s">
        <v>502</v>
      </c>
      <c r="I92" s="41"/>
      <c r="J92" s="41"/>
      <c r="K92" s="41"/>
      <c r="L92" s="41"/>
      <c r="M92" s="41"/>
      <c r="N92" s="41"/>
      <c r="O92" s="41"/>
      <c r="P92" s="41"/>
      <c r="Q92" s="41"/>
      <c r="R92" s="95"/>
      <c r="AN92" s="45"/>
      <c r="AO92" s="20"/>
      <c r="AP92" s="45"/>
      <c r="AQ92" s="45"/>
      <c r="AR92" s="45"/>
      <c r="AS92" s="45"/>
      <c r="AT92" s="45"/>
      <c r="AU92" s="45"/>
      <c r="AV92" s="38"/>
      <c r="AW92" s="39"/>
    </row>
    <row r="93" spans="2:52" x14ac:dyDescent="0.15">
      <c r="B93" s="647"/>
      <c r="C93" s="581"/>
      <c r="D93" s="597"/>
      <c r="E93" s="693"/>
      <c r="F93" s="694"/>
      <c r="H93" s="61"/>
      <c r="I93" s="41"/>
      <c r="J93" s="41"/>
      <c r="K93" s="41"/>
      <c r="L93" s="41"/>
      <c r="M93" s="41"/>
      <c r="N93" s="41"/>
      <c r="O93" s="41"/>
      <c r="P93" s="41"/>
      <c r="Q93" s="41"/>
      <c r="R93" s="95"/>
      <c r="AN93" s="45"/>
      <c r="AO93" s="20"/>
      <c r="AP93" s="45"/>
      <c r="AQ93" s="45"/>
      <c r="AR93" s="45"/>
      <c r="AS93" s="45"/>
      <c r="AT93" s="45"/>
      <c r="AU93" s="45"/>
      <c r="AV93" s="38"/>
      <c r="AW93" s="39"/>
    </row>
    <row r="94" spans="2:52" x14ac:dyDescent="0.15">
      <c r="B94" s="647"/>
      <c r="C94" s="581"/>
      <c r="D94" s="597"/>
      <c r="E94" s="693"/>
      <c r="F94" s="694"/>
      <c r="H94" s="61"/>
      <c r="I94" s="41"/>
      <c r="J94" s="41"/>
      <c r="K94" s="41"/>
      <c r="L94" s="41"/>
      <c r="M94" s="41"/>
      <c r="N94" s="41"/>
      <c r="O94" s="41"/>
      <c r="P94" s="41"/>
      <c r="Q94" s="41"/>
      <c r="R94" s="95"/>
      <c r="AN94" s="45"/>
      <c r="AO94" s="20"/>
      <c r="AP94" s="45"/>
      <c r="AQ94" s="45"/>
      <c r="AR94" s="45"/>
      <c r="AS94" s="45"/>
      <c r="AT94" s="45"/>
      <c r="AU94" s="45"/>
      <c r="AV94" s="38"/>
      <c r="AW94" s="39"/>
    </row>
    <row r="95" spans="2:52" x14ac:dyDescent="0.15">
      <c r="B95" s="647"/>
      <c r="C95" s="581"/>
      <c r="D95" s="597"/>
      <c r="E95" s="693"/>
      <c r="F95" s="694"/>
      <c r="H95" s="61"/>
      <c r="I95" s="41"/>
      <c r="J95" s="41"/>
      <c r="K95" s="41"/>
      <c r="L95" s="41"/>
      <c r="M95" s="41"/>
      <c r="N95" s="41"/>
      <c r="O95" s="41"/>
      <c r="P95" s="41"/>
      <c r="Q95" s="41"/>
      <c r="R95" s="95"/>
      <c r="AN95" s="45"/>
      <c r="AO95" s="20"/>
      <c r="AP95" s="45"/>
      <c r="AQ95" s="45"/>
      <c r="AR95" s="45"/>
      <c r="AS95" s="45"/>
      <c r="AT95" s="45"/>
      <c r="AU95" s="45"/>
      <c r="AV95" s="38"/>
      <c r="AW95" s="39"/>
    </row>
    <row r="96" spans="2:52" x14ac:dyDescent="0.15">
      <c r="B96" s="647"/>
      <c r="C96" s="581"/>
      <c r="D96" s="597"/>
      <c r="E96" s="693"/>
      <c r="F96" s="694"/>
      <c r="H96" s="61"/>
      <c r="I96" s="41"/>
      <c r="J96" s="41"/>
      <c r="K96" s="41"/>
      <c r="L96" s="41"/>
      <c r="M96" s="41"/>
      <c r="N96" s="41"/>
      <c r="O96" s="41"/>
      <c r="P96" s="41"/>
      <c r="Q96" s="41"/>
      <c r="R96" s="95"/>
      <c r="AN96" s="45"/>
      <c r="AO96" s="20"/>
      <c r="AP96" s="45"/>
      <c r="AQ96" s="45"/>
      <c r="AR96" s="45"/>
      <c r="AS96" s="45"/>
      <c r="AT96" s="45"/>
      <c r="AU96" s="45"/>
      <c r="AV96" s="38"/>
      <c r="AW96" s="39"/>
    </row>
    <row r="97" spans="2:51" x14ac:dyDescent="0.15">
      <c r="B97" s="647"/>
      <c r="C97" s="581"/>
      <c r="D97" s="597"/>
      <c r="E97" s="693"/>
      <c r="F97" s="694"/>
      <c r="H97" s="61"/>
      <c r="I97" s="41"/>
      <c r="J97" s="41"/>
      <c r="K97" s="41"/>
      <c r="L97" s="41"/>
      <c r="M97" s="41"/>
      <c r="N97" s="41"/>
      <c r="O97" s="41"/>
      <c r="P97" s="41"/>
      <c r="Q97" s="41"/>
      <c r="R97" s="95"/>
      <c r="AN97" s="45"/>
      <c r="AO97" s="20"/>
      <c r="AP97" s="45"/>
      <c r="AQ97" s="45"/>
      <c r="AR97" s="45"/>
      <c r="AS97" s="45"/>
      <c r="AT97" s="45"/>
      <c r="AU97" s="45"/>
      <c r="AV97" s="38"/>
      <c r="AW97" s="39"/>
    </row>
    <row r="98" spans="2:51" x14ac:dyDescent="0.15">
      <c r="B98" s="647"/>
      <c r="C98" s="581"/>
      <c r="D98" s="597"/>
      <c r="E98" s="693"/>
      <c r="F98" s="694"/>
      <c r="H98" s="59"/>
      <c r="I98" s="41"/>
      <c r="J98" s="41"/>
      <c r="K98" s="41"/>
      <c r="L98" s="41"/>
      <c r="M98" s="41"/>
      <c r="N98" s="41"/>
      <c r="O98" s="41"/>
      <c r="P98" s="41"/>
      <c r="Q98" s="41"/>
      <c r="R98" s="95"/>
      <c r="AN98" s="45"/>
      <c r="AO98" s="20"/>
      <c r="AP98" s="45"/>
      <c r="AQ98" s="45"/>
      <c r="AR98" s="45"/>
      <c r="AS98" s="45"/>
      <c r="AT98" s="45"/>
      <c r="AU98" s="45"/>
      <c r="AV98" s="38"/>
      <c r="AW98" s="39"/>
    </row>
    <row r="99" spans="2:51" x14ac:dyDescent="0.15">
      <c r="B99" s="647"/>
      <c r="C99" s="581"/>
      <c r="D99" s="597"/>
      <c r="E99" s="693"/>
      <c r="F99" s="694"/>
      <c r="H99" s="59"/>
      <c r="I99" s="41"/>
      <c r="J99" s="41"/>
      <c r="K99" s="41"/>
      <c r="L99" s="41"/>
      <c r="M99" s="41"/>
      <c r="N99" s="41"/>
      <c r="O99" s="41"/>
      <c r="P99" s="41"/>
      <c r="Q99" s="41"/>
      <c r="R99" s="95"/>
      <c r="AN99" s="45"/>
      <c r="AO99" s="20"/>
      <c r="AP99" s="45"/>
      <c r="AQ99" s="45"/>
      <c r="AR99" s="45"/>
      <c r="AS99" s="45"/>
      <c r="AT99" s="45"/>
      <c r="AU99" s="45"/>
      <c r="AV99" s="38"/>
      <c r="AW99" s="39"/>
    </row>
    <row r="100" spans="2:51" x14ac:dyDescent="0.15">
      <c r="B100" s="647"/>
      <c r="C100" s="581"/>
      <c r="D100" s="597"/>
      <c r="E100" s="693"/>
      <c r="F100" s="694"/>
      <c r="H100" s="59"/>
      <c r="I100" s="41"/>
      <c r="J100" s="41"/>
      <c r="K100" s="41"/>
      <c r="L100" s="41"/>
      <c r="M100" s="41"/>
      <c r="N100" s="41"/>
      <c r="O100" s="41"/>
      <c r="P100" s="41"/>
      <c r="Q100" s="41"/>
      <c r="R100" s="95"/>
      <c r="AN100" s="45"/>
      <c r="AO100" s="20"/>
      <c r="AP100" s="45"/>
      <c r="AQ100" s="45"/>
      <c r="AR100" s="45"/>
      <c r="AS100" s="45"/>
      <c r="AT100" s="45"/>
      <c r="AU100" s="45"/>
      <c r="AV100" s="38"/>
      <c r="AW100" s="39"/>
    </row>
    <row r="101" spans="2:51" x14ac:dyDescent="0.15">
      <c r="B101" s="647"/>
      <c r="C101" s="581"/>
      <c r="D101" s="597"/>
      <c r="E101" s="693"/>
      <c r="F101" s="694"/>
      <c r="H101" s="59"/>
      <c r="I101" s="41"/>
      <c r="J101" s="41"/>
      <c r="K101" s="41"/>
      <c r="L101" s="41"/>
      <c r="M101" s="41"/>
      <c r="N101" s="41"/>
      <c r="O101" s="41"/>
      <c r="P101" s="41"/>
      <c r="Q101" s="41"/>
      <c r="R101" s="95"/>
      <c r="AN101" s="45"/>
      <c r="AO101" s="20"/>
      <c r="AP101" s="45"/>
      <c r="AQ101" s="45"/>
      <c r="AR101" s="45"/>
      <c r="AS101" s="45"/>
      <c r="AT101" s="45"/>
      <c r="AU101" s="45"/>
      <c r="AV101" s="38"/>
      <c r="AW101" s="39"/>
    </row>
    <row r="102" spans="2:51" x14ac:dyDescent="0.15">
      <c r="B102" s="647"/>
      <c r="C102" s="581"/>
      <c r="D102" s="597"/>
      <c r="E102" s="693"/>
      <c r="F102" s="694"/>
      <c r="H102" s="59"/>
      <c r="I102" s="41"/>
      <c r="J102" s="41"/>
      <c r="K102" s="41"/>
      <c r="L102" s="41"/>
      <c r="M102" s="41"/>
      <c r="N102" s="41"/>
      <c r="O102" s="41"/>
      <c r="P102" s="41"/>
      <c r="Q102" s="41"/>
      <c r="R102" s="95"/>
      <c r="AN102" s="45"/>
      <c r="AO102" s="20"/>
      <c r="AP102" s="45"/>
      <c r="AQ102" s="45"/>
      <c r="AR102" s="45"/>
      <c r="AS102" s="45"/>
      <c r="AT102" s="45"/>
      <c r="AU102" s="45"/>
      <c r="AV102" s="38"/>
      <c r="AW102" s="39"/>
    </row>
    <row r="103" spans="2:51" x14ac:dyDescent="0.15">
      <c r="B103" s="647"/>
      <c r="C103" s="581"/>
      <c r="D103" s="597"/>
      <c r="E103" s="693"/>
      <c r="F103" s="694"/>
      <c r="H103" s="59"/>
      <c r="I103" s="41"/>
      <c r="J103" s="41"/>
      <c r="K103" s="41"/>
      <c r="L103" s="41"/>
      <c r="M103" s="41"/>
      <c r="N103" s="41"/>
      <c r="O103" s="41"/>
      <c r="P103" s="41"/>
      <c r="Q103" s="41"/>
      <c r="R103" s="95"/>
      <c r="AN103" s="45"/>
      <c r="AO103" s="20"/>
      <c r="AP103" s="45"/>
      <c r="AQ103" s="45"/>
      <c r="AR103" s="45"/>
      <c r="AS103" s="45"/>
      <c r="AT103" s="45"/>
      <c r="AU103" s="45"/>
      <c r="AV103" s="38"/>
      <c r="AW103" s="39"/>
    </row>
    <row r="104" spans="2:51" ht="11.25" thickBot="1" x14ac:dyDescent="0.2">
      <c r="B104" s="648"/>
      <c r="C104" s="583"/>
      <c r="D104" s="599"/>
      <c r="E104" s="695"/>
      <c r="F104" s="696"/>
      <c r="H104" s="62"/>
      <c r="I104" s="47"/>
      <c r="J104" s="47"/>
      <c r="K104" s="47"/>
      <c r="L104" s="47"/>
      <c r="M104" s="47"/>
      <c r="N104" s="47"/>
      <c r="O104" s="47"/>
      <c r="P104" s="47"/>
      <c r="Q104" s="47"/>
      <c r="R104" s="96"/>
      <c r="AN104" s="45"/>
      <c r="AO104" s="20"/>
      <c r="AP104" s="45"/>
      <c r="AQ104" s="45"/>
      <c r="AR104" s="45"/>
      <c r="AS104" s="45"/>
      <c r="AT104" s="45"/>
      <c r="AU104" s="45"/>
      <c r="AV104" s="38"/>
      <c r="AW104" s="39"/>
    </row>
    <row r="105" spans="2:51" ht="11.25" thickBot="1" x14ac:dyDescent="0.2">
      <c r="B105" s="277" t="s">
        <v>300</v>
      </c>
      <c r="C105" s="49">
        <f>SUM(C86:C104)</f>
        <v>0</v>
      </c>
      <c r="AN105" s="45"/>
      <c r="AO105" s="20"/>
      <c r="AP105" s="45"/>
      <c r="AQ105" s="45"/>
      <c r="AR105" s="45"/>
      <c r="AS105" s="45"/>
      <c r="AT105" s="45"/>
      <c r="AU105" s="45"/>
      <c r="AV105" s="38"/>
      <c r="AW105" s="39"/>
    </row>
    <row r="106" spans="2:51" x14ac:dyDescent="0.15">
      <c r="AL106" s="34"/>
      <c r="AM106" s="38"/>
      <c r="AN106" s="38"/>
      <c r="AP106" s="21"/>
      <c r="AQ106" s="21"/>
      <c r="AT106" s="45"/>
      <c r="AU106" s="45"/>
      <c r="AV106" s="38"/>
      <c r="AW106" s="39"/>
      <c r="AX106" s="38"/>
    </row>
    <row r="107" spans="2:51" ht="11.25" thickBot="1" x14ac:dyDescent="0.2">
      <c r="B107" s="22" t="s">
        <v>92</v>
      </c>
      <c r="C107" s="50"/>
      <c r="D107" s="50"/>
      <c r="AE107" s="25"/>
      <c r="AF107" s="25"/>
      <c r="AG107" s="25"/>
      <c r="AM107" s="50"/>
      <c r="AN107" s="50"/>
      <c r="AO107" s="45"/>
      <c r="AT107" s="51"/>
      <c r="AX107" s="38"/>
    </row>
    <row r="108" spans="2:51" ht="11.25" thickBot="1" x14ac:dyDescent="0.2">
      <c r="B108" s="282"/>
      <c r="C108" s="283"/>
      <c r="D108" s="284"/>
      <c r="E108" s="285" t="s">
        <v>58</v>
      </c>
      <c r="F108" s="286" t="s">
        <v>59</v>
      </c>
      <c r="G108" s="282" t="s">
        <v>84</v>
      </c>
      <c r="H108" s="283"/>
      <c r="I108" s="283"/>
      <c r="J108" s="283"/>
      <c r="K108" s="283"/>
      <c r="L108" s="283"/>
      <c r="M108" s="283"/>
      <c r="N108" s="283"/>
      <c r="O108" s="283"/>
      <c r="P108" s="283"/>
      <c r="Q108" s="283"/>
      <c r="R108" s="284"/>
      <c r="AY108" s="38"/>
    </row>
    <row r="109" spans="2:51" x14ac:dyDescent="0.15">
      <c r="B109" s="432" t="s">
        <v>60</v>
      </c>
      <c r="C109" s="433"/>
      <c r="D109" s="433"/>
      <c r="E109" s="434">
        <f ca="1">AA58</f>
        <v>0</v>
      </c>
      <c r="F109" s="435"/>
      <c r="G109" s="431" t="s">
        <v>135</v>
      </c>
      <c r="H109" s="280"/>
      <c r="I109" s="280"/>
      <c r="J109" s="280"/>
      <c r="K109" s="280"/>
      <c r="L109" s="280"/>
      <c r="M109" s="280"/>
      <c r="N109" s="280"/>
      <c r="O109" s="280"/>
      <c r="P109" s="280"/>
      <c r="Q109" s="280"/>
      <c r="R109" s="281"/>
    </row>
    <row r="110" spans="2:51" x14ac:dyDescent="0.15">
      <c r="B110" s="112" t="s">
        <v>56</v>
      </c>
      <c r="C110" s="275"/>
      <c r="D110" s="113"/>
      <c r="E110" s="81">
        <f>AK58</f>
        <v>0</v>
      </c>
      <c r="F110" s="82">
        <f ca="1">IF(AND($E110&gt;0,$E$109&gt;0),$E110/$E$109,0)</f>
        <v>0</v>
      </c>
      <c r="G110" s="114" t="s">
        <v>299</v>
      </c>
      <c r="H110" s="115"/>
      <c r="I110" s="115"/>
      <c r="J110" s="115"/>
      <c r="K110" s="115"/>
      <c r="L110" s="115"/>
      <c r="M110" s="115"/>
      <c r="N110" s="115"/>
      <c r="O110" s="115"/>
      <c r="P110" s="115"/>
      <c r="Q110" s="115"/>
      <c r="R110" s="116"/>
    </row>
    <row r="111" spans="2:51" x14ac:dyDescent="0.15">
      <c r="B111" s="112" t="s">
        <v>57</v>
      </c>
      <c r="C111" s="275"/>
      <c r="D111" s="113"/>
      <c r="E111" s="81">
        <f>AK82</f>
        <v>0</v>
      </c>
      <c r="F111" s="82">
        <f ca="1">IF(AND($E111&gt;0,$E$109&gt;0),$E111/$E$109,0)</f>
        <v>0</v>
      </c>
      <c r="G111" s="114" t="s">
        <v>259</v>
      </c>
      <c r="H111" s="115"/>
      <c r="I111" s="115"/>
      <c r="J111" s="115"/>
      <c r="K111" s="115"/>
      <c r="L111" s="115"/>
      <c r="M111" s="115"/>
      <c r="N111" s="115"/>
      <c r="O111" s="115"/>
      <c r="P111" s="115"/>
      <c r="Q111" s="115"/>
      <c r="R111" s="116"/>
    </row>
    <row r="112" spans="2:51" x14ac:dyDescent="0.15">
      <c r="B112" s="432" t="s">
        <v>61</v>
      </c>
      <c r="C112" s="433"/>
      <c r="D112" s="433"/>
      <c r="E112" s="434">
        <f>E110+E111</f>
        <v>0</v>
      </c>
      <c r="F112" s="435">
        <f ca="1">IF(AND($E112&gt;0,$E$109&gt;0),$E112/$E$109,0)</f>
        <v>0</v>
      </c>
      <c r="G112" s="114" t="s">
        <v>257</v>
      </c>
      <c r="H112" s="115"/>
      <c r="I112" s="115"/>
      <c r="J112" s="115"/>
      <c r="K112" s="115"/>
      <c r="L112" s="115"/>
      <c r="M112" s="115"/>
      <c r="N112" s="115"/>
      <c r="O112" s="115"/>
      <c r="P112" s="115"/>
      <c r="Q112" s="115"/>
      <c r="R112" s="116"/>
    </row>
    <row r="113" spans="2:18" x14ac:dyDescent="0.15">
      <c r="B113" s="112" t="s">
        <v>359</v>
      </c>
      <c r="C113" s="275"/>
      <c r="D113" s="113"/>
      <c r="E113" s="81">
        <f>AL58</f>
        <v>0</v>
      </c>
      <c r="F113" s="82">
        <f ca="1">IF(AND($E113&gt;0,$E$109&gt;0),$E113/$E$109,0)</f>
        <v>0</v>
      </c>
      <c r="G113" s="114" t="s">
        <v>361</v>
      </c>
      <c r="H113" s="115"/>
      <c r="I113" s="115"/>
      <c r="J113" s="115"/>
      <c r="K113" s="115"/>
      <c r="L113" s="115"/>
      <c r="M113" s="115"/>
      <c r="N113" s="115"/>
      <c r="O113" s="115"/>
      <c r="P113" s="115"/>
      <c r="Q113" s="115"/>
      <c r="R113" s="116"/>
    </row>
    <row r="114" spans="2:18" x14ac:dyDescent="0.15">
      <c r="B114" s="112" t="s">
        <v>358</v>
      </c>
      <c r="C114" s="275"/>
      <c r="D114" s="113"/>
      <c r="E114" s="81">
        <f>AB58</f>
        <v>0</v>
      </c>
      <c r="F114" s="82">
        <f ca="1">AC58</f>
        <v>0</v>
      </c>
      <c r="G114" s="114" t="s">
        <v>256</v>
      </c>
      <c r="H114" s="115"/>
      <c r="I114" s="115"/>
      <c r="J114" s="115"/>
      <c r="K114" s="115"/>
      <c r="L114" s="115"/>
      <c r="M114" s="115"/>
      <c r="N114" s="115"/>
      <c r="O114" s="115"/>
      <c r="P114" s="115"/>
      <c r="Q114" s="115"/>
      <c r="R114" s="116"/>
    </row>
    <row r="115" spans="2:18" x14ac:dyDescent="0.15">
      <c r="B115" s="112" t="s">
        <v>362</v>
      </c>
      <c r="C115" s="275"/>
      <c r="D115" s="113"/>
      <c r="E115" s="81">
        <f>C82-E111</f>
        <v>0</v>
      </c>
      <c r="F115" s="82">
        <f ca="1">IF(AND($E115&gt;0,$E$109&gt;0),$E115/$E$109,0)</f>
        <v>0</v>
      </c>
      <c r="G115" s="114" t="s">
        <v>363</v>
      </c>
      <c r="H115" s="115"/>
      <c r="I115" s="115"/>
      <c r="J115" s="115"/>
      <c r="K115" s="115"/>
      <c r="L115" s="115"/>
      <c r="M115" s="115"/>
      <c r="N115" s="115"/>
      <c r="O115" s="115"/>
      <c r="P115" s="115"/>
      <c r="Q115" s="115"/>
      <c r="R115" s="116"/>
    </row>
    <row r="116" spans="2:18" x14ac:dyDescent="0.15">
      <c r="B116" s="432" t="s">
        <v>364</v>
      </c>
      <c r="C116" s="433"/>
      <c r="D116" s="433"/>
      <c r="E116" s="434">
        <f>E113+E114+E115</f>
        <v>0</v>
      </c>
      <c r="F116" s="435">
        <f ca="1">IF(AND($E116&gt;0,$E$109&gt;0),$E116/$E$109,0)</f>
        <v>0</v>
      </c>
      <c r="G116" s="114" t="s">
        <v>365</v>
      </c>
      <c r="H116" s="115"/>
      <c r="I116" s="115"/>
      <c r="J116" s="115"/>
      <c r="K116" s="115"/>
      <c r="L116" s="115"/>
      <c r="M116" s="115"/>
      <c r="N116" s="115"/>
      <c r="O116" s="115"/>
      <c r="P116" s="115"/>
      <c r="Q116" s="115"/>
      <c r="R116" s="116"/>
    </row>
    <row r="117" spans="2:18" x14ac:dyDescent="0.15">
      <c r="B117" s="112" t="s">
        <v>520</v>
      </c>
      <c r="C117" s="275"/>
      <c r="D117" s="113"/>
      <c r="E117" s="81">
        <f>AJ82</f>
        <v>0</v>
      </c>
      <c r="F117" s="82">
        <f ca="1">IF(AND($E117&gt;0,$E$109&gt;0),$E117/$E$109,0)</f>
        <v>0</v>
      </c>
      <c r="G117" s="114" t="s">
        <v>522</v>
      </c>
      <c r="H117" s="115"/>
      <c r="I117" s="115"/>
      <c r="J117" s="115"/>
      <c r="K117" s="115"/>
      <c r="L117" s="115"/>
      <c r="M117" s="115"/>
      <c r="N117" s="115"/>
      <c r="O117" s="115"/>
      <c r="P117" s="115"/>
      <c r="Q117" s="115"/>
      <c r="R117" s="116"/>
    </row>
    <row r="118" spans="2:18" x14ac:dyDescent="0.15">
      <c r="B118" s="112" t="s">
        <v>521</v>
      </c>
      <c r="C118" s="275"/>
      <c r="D118" s="275"/>
      <c r="E118" s="83" t="str">
        <f>IF(E111&gt;0,E111/E112,"0%")</f>
        <v>0%</v>
      </c>
      <c r="F118" s="84">
        <f>IF(E117&gt;0,E117/E112,0)</f>
        <v>0</v>
      </c>
      <c r="G118" s="114" t="s">
        <v>258</v>
      </c>
      <c r="H118" s="115"/>
      <c r="I118" s="115"/>
      <c r="J118" s="115"/>
      <c r="K118" s="115"/>
      <c r="L118" s="115"/>
      <c r="M118" s="115"/>
      <c r="N118" s="115"/>
      <c r="O118" s="115"/>
      <c r="P118" s="115"/>
      <c r="Q118" s="115"/>
      <c r="R118" s="116"/>
    </row>
    <row r="119" spans="2:18" x14ac:dyDescent="0.15">
      <c r="B119" s="112" t="s">
        <v>297</v>
      </c>
      <c r="C119" s="275"/>
      <c r="D119" s="113"/>
      <c r="E119" s="81">
        <f>AM58</f>
        <v>0</v>
      </c>
      <c r="F119" s="82">
        <f ca="1">IF(AND($E119&gt;0,$E$109&gt;0),$E119/$E$109,0)</f>
        <v>0</v>
      </c>
      <c r="G119" s="114" t="s">
        <v>298</v>
      </c>
      <c r="H119" s="115"/>
      <c r="I119" s="115"/>
      <c r="J119" s="115"/>
      <c r="K119" s="115"/>
      <c r="L119" s="115"/>
      <c r="M119" s="115"/>
      <c r="N119" s="115"/>
      <c r="O119" s="115"/>
      <c r="P119" s="115"/>
      <c r="Q119" s="115"/>
      <c r="R119" s="116"/>
    </row>
  </sheetData>
  <sheetProtection algorithmName="SHA-512" hashValue="hqDXyUrR0PpF+xMcFwpdHcwov9pIS5gxi/dQ3K0cUhzCVOclPdg5q5JrruoMpfY+2FSIGO2s+8b6zbrBO4wu1Q==" saltValue="Arhu1tMa55QBgjReCcIHng==" spinCount="100000" sheet="1" objects="1" scenarios="1"/>
  <dataConsolidate/>
  <mergeCells count="4">
    <mergeCell ref="G6:H6"/>
    <mergeCell ref="M6:N6"/>
    <mergeCell ref="S6:T6"/>
    <mergeCell ref="Y6:Z6"/>
  </mergeCells>
  <phoneticPr fontId="4" type="noConversion"/>
  <conditionalFormatting sqref="AB7:AB57">
    <cfRule type="cellIs" dxfId="52" priority="1" stopIfTrue="1" operator="between">
      <formula>0.1</formula>
      <formula>25000</formula>
    </cfRule>
  </conditionalFormatting>
  <dataValidations count="3">
    <dataValidation type="list" allowBlank="1" showInputMessage="1" showErrorMessage="1" promptTitle="Kies uit lijst" prompt="Selecteer de deelnemer die de cash bijdrage ontvangt. (Let op: soms moet u naar boven scrollen voor de lijst met deelnemers.)" sqref="D63:D81" xr:uid="{00000000-0002-0000-0400-000000000000}">
      <formula1>deelnemers</formula1>
    </dataValidation>
    <dataValidation type="list" allowBlank="1" showInputMessage="1" showErrorMessage="1" sqref="B63:B81" xr:uid="{00000000-0002-0000-0400-000001000000}">
      <formula1>Sponsor</formula1>
    </dataValidation>
    <dataValidation type="list" allowBlank="1" showInputMessage="1" showErrorMessage="1" promptTitle="Kies uit lijst" prompt="Selecteer de deelnemer die reeds steun verstrekt heeft gekregen. (Let op: soms moet u naar boven scrollen voor de lijst met deelnemers.)" sqref="D86:D104" xr:uid="{381AC87B-EB7F-44BE-AAE7-1B682A07258D}">
      <formula1>deelnemers</formula1>
    </dataValidation>
  </dataValidations>
  <pageMargins left="0.25" right="0.25" top="0.75" bottom="0.75" header="0.3" footer="0.3"/>
  <pageSetup paperSize="8" scale="63" fitToHeight="0" orientation="landscape" r:id="rId1"/>
  <headerFooter alignWithMargins="0">
    <oddFooter>&amp;L_x000D_&amp;1#&amp;"Calibri"&amp;10&amp;K000000 Intern gebruik</oddFooter>
  </headerFooter>
  <ignoredErrors>
    <ignoredError sqref="D2"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tabColor rgb="FF00B0F0"/>
    <pageSetUpPr fitToPage="1"/>
  </sheetPr>
  <dimension ref="A1:Q780"/>
  <sheetViews>
    <sheetView showGridLines="0" workbookViewId="0">
      <pane ySplit="16" topLeftCell="A17" activePane="bottomLeft" state="frozen"/>
      <selection pane="bottomLeft" activeCell="B2" sqref="B2:C2"/>
    </sheetView>
  </sheetViews>
  <sheetFormatPr defaultRowHeight="12" x14ac:dyDescent="0.2"/>
  <cols>
    <col min="1" max="1" width="12.140625" style="145" customWidth="1"/>
    <col min="2" max="8" width="12.7109375" style="145" customWidth="1"/>
    <col min="9" max="9" width="16" style="145" customWidth="1"/>
    <col min="10" max="11" width="12.7109375" style="145" customWidth="1"/>
    <col min="12" max="12" width="4.5703125" style="145" bestFit="1" customWidth="1"/>
    <col min="13" max="13" width="12.7109375" style="145" customWidth="1"/>
    <col min="14" max="14" width="4.5703125" style="145" bestFit="1" customWidth="1"/>
    <col min="15" max="15" width="9.140625" style="145"/>
    <col min="16" max="16" width="11.140625" style="145" bestFit="1" customWidth="1"/>
    <col min="17" max="18" width="10.140625" style="145" bestFit="1" customWidth="1"/>
    <col min="19" max="16384" width="9.140625" style="145"/>
  </cols>
  <sheetData>
    <row r="1" spans="1:17" ht="12.75" thickBot="1" x14ac:dyDescent="0.25"/>
    <row r="2" spans="1:17" ht="12.75" thickBot="1" x14ac:dyDescent="0.25">
      <c r="A2" s="634" t="s">
        <v>55</v>
      </c>
      <c r="B2" s="706"/>
      <c r="C2" s="707"/>
      <c r="D2" s="635" t="s">
        <v>248</v>
      </c>
      <c r="E2" s="636"/>
      <c r="F2" s="636"/>
      <c r="G2" s="636"/>
      <c r="H2" s="636"/>
      <c r="I2" s="636"/>
      <c r="J2" s="636"/>
      <c r="K2" s="636"/>
      <c r="L2" s="636"/>
      <c r="M2" s="636"/>
      <c r="N2" s="637"/>
    </row>
    <row r="3" spans="1:17" ht="12.75" thickBot="1" x14ac:dyDescent="0.25">
      <c r="A3" s="156"/>
      <c r="B3" s="602" t="s">
        <v>1</v>
      </c>
      <c r="C3" s="601"/>
      <c r="D3" s="602" t="s">
        <v>2</v>
      </c>
      <c r="E3" s="601"/>
      <c r="F3" s="600"/>
      <c r="G3" s="603" t="s">
        <v>235</v>
      </c>
      <c r="H3" s="603"/>
      <c r="I3" s="601"/>
      <c r="J3" s="600"/>
      <c r="K3" s="604" t="s">
        <v>17</v>
      </c>
      <c r="L3" s="603"/>
      <c r="M3" s="603"/>
      <c r="N3" s="601"/>
    </row>
    <row r="4" spans="1:17" ht="48.75" thickBot="1" x14ac:dyDescent="0.25">
      <c r="A4" s="155" t="s">
        <v>214</v>
      </c>
      <c r="B4" s="146" t="s">
        <v>227</v>
      </c>
      <c r="C4" s="146" t="s">
        <v>228</v>
      </c>
      <c r="D4" s="146" t="s">
        <v>229</v>
      </c>
      <c r="E4" s="146" t="s">
        <v>230</v>
      </c>
      <c r="F4" s="146" t="s">
        <v>236</v>
      </c>
      <c r="G4" s="146" t="s">
        <v>237</v>
      </c>
      <c r="H4" s="146" t="s">
        <v>238</v>
      </c>
      <c r="I4" s="146" t="s">
        <v>239</v>
      </c>
      <c r="J4" s="146" t="s">
        <v>231</v>
      </c>
      <c r="K4" s="151" t="s">
        <v>112</v>
      </c>
      <c r="L4" s="147" t="s">
        <v>59</v>
      </c>
      <c r="M4" s="221" t="s">
        <v>91</v>
      </c>
      <c r="N4" s="148" t="s">
        <v>59</v>
      </c>
    </row>
    <row r="5" spans="1:17" x14ac:dyDescent="0.2">
      <c r="A5" s="149" t="s">
        <v>217</v>
      </c>
      <c r="B5" s="160">
        <f t="array" aca="1" ref="B5" ca="1">_xlfn.XLOOKUP($B$2,INDIRECT(CONCATENATE("'",$A5,"'!$C$324:$C$374")),INDIRECT(CONCATENATE("'",$A5,"'!$D$324:$D$374")),0)</f>
        <v>0</v>
      </c>
      <c r="C5" s="160">
        <f t="array" aca="1" ref="C5" ca="1">_xlfn.XLOOKUP($B$2,INDIRECT(CONCATENATE("'",$A5,"'!$C$324:$C$374")),INDIRECT(CONCATENATE("'",$A5,"'!$E$324:$E$374")),0)</f>
        <v>0</v>
      </c>
      <c r="D5" s="160">
        <f t="array" aca="1" ref="D5" ca="1">_xlfn.XLOOKUP($B$2,INDIRECT(CONCATENATE("'",$A5,"'!$C$324:$C$374")),INDIRECT(CONCATENATE("'",$A5,"'!$F$324:$F$374")),0)</f>
        <v>0</v>
      </c>
      <c r="E5" s="160">
        <f t="array" aca="1" ref="E5" ca="1">_xlfn.XLOOKUP($B$2,INDIRECT(CONCATENATE("'",$A5,"'!$C$324:$C$374")),INDIRECT(CONCATENATE("'",$A5,"'!$G$324:$G$374")),0)</f>
        <v>0</v>
      </c>
      <c r="F5" s="160">
        <f t="array" aca="1" ref="F5" ca="1">_xlfn.XLOOKUP($B$2,INDIRECT(CONCATENATE("'",$A5,"'!$C$324:$C$374")),INDIRECT(CONCATENATE("'",$A5,"'!$H$324:$H$374")),0)</f>
        <v>0</v>
      </c>
      <c r="G5" s="160">
        <f t="array" aca="1" ref="G5" ca="1">_xlfn.XLOOKUP($B$2,INDIRECT(CONCATENATE("'",$A5,"'!$C$324:$C$374")),INDIRECT(CONCATENATE("'",$A5,"'!$I$324:$I$374")),0)</f>
        <v>0</v>
      </c>
      <c r="H5" s="160">
        <f t="array" aca="1" ref="H5" ca="1">_xlfn.XLOOKUP($B$2,INDIRECT(CONCATENATE("'",$A5,"'!$C$324:$C$374")),INDIRECT(CONCATENATE("'",$A5,"'!$J$324:$J$374")),0)</f>
        <v>0</v>
      </c>
      <c r="I5" s="160">
        <f t="array" aca="1" ref="I5" ca="1">_xlfn.XLOOKUP($B$2,INDIRECT(CONCATENATE("'",$A5,"'!$C$324:$C$374")),INDIRECT(CONCATENATE("'",$A5,"'!$K$324:$K$374")),0)</f>
        <v>0</v>
      </c>
      <c r="J5" s="160">
        <f ca="1">B5+D5+F5+H5</f>
        <v>0</v>
      </c>
      <c r="K5" s="160">
        <f ca="1">C5+E5+G5+I5</f>
        <v>0</v>
      </c>
      <c r="L5" s="161">
        <f ca="1">IFERROR(K5/J5,0)</f>
        <v>0</v>
      </c>
      <c r="M5" s="160">
        <f ca="1">J5-K5</f>
        <v>0</v>
      </c>
      <c r="N5" s="161">
        <f ca="1">IFERROR(M5/J5,0)</f>
        <v>0</v>
      </c>
      <c r="Q5" s="539"/>
    </row>
    <row r="6" spans="1:17" x14ac:dyDescent="0.2">
      <c r="A6" s="149" t="s">
        <v>218</v>
      </c>
      <c r="B6" s="162">
        <f t="array" aca="1" ref="B6" ca="1">_xlfn.XLOOKUP($B$2,INDIRECT(CONCATENATE("'",$A6,"'!$C$324:$C$374")),INDIRECT(CONCATENATE("'",$A6,"'!$D$324:$D$374")),0)</f>
        <v>0</v>
      </c>
      <c r="C6" s="162">
        <f t="array" aca="1" ref="C6" ca="1">_xlfn.XLOOKUP($B$2,INDIRECT(CONCATENATE("'",$A6,"'!$C$324:$C$374")),INDIRECT(CONCATENATE("'",$A6,"'!$E$324:$E$374")),0)</f>
        <v>0</v>
      </c>
      <c r="D6" s="162">
        <f t="array" aca="1" ref="D6" ca="1">_xlfn.XLOOKUP($B$2,INDIRECT(CONCATENATE("'",$A6,"'!$C$324:$C$374")),INDIRECT(CONCATENATE("'",$A6,"'!$F$324:$F$374")),0)</f>
        <v>0</v>
      </c>
      <c r="E6" s="162">
        <f t="array" aca="1" ref="E6" ca="1">_xlfn.XLOOKUP($B$2,INDIRECT(CONCATENATE("'",$A6,"'!$C$324:$C$374")),INDIRECT(CONCATENATE("'",$A6,"'!$G$324:$G$374")),0)</f>
        <v>0</v>
      </c>
      <c r="F6" s="162">
        <f t="array" aca="1" ref="F6" ca="1">_xlfn.XLOOKUP($B$2,INDIRECT(CONCATENATE("'",$A6,"'!$C$324:$C$374")),INDIRECT(CONCATENATE("'",$A6,"'!$H$324:$H$374")),0)</f>
        <v>0</v>
      </c>
      <c r="G6" s="162">
        <f t="array" aca="1" ref="G6" ca="1">_xlfn.XLOOKUP($B$2,INDIRECT(CONCATENATE("'",$A6,"'!$C$324:$C$374")),INDIRECT(CONCATENATE("'",$A6,"'!$I$324:$I$374")),0)</f>
        <v>0</v>
      </c>
      <c r="H6" s="162">
        <f t="array" aca="1" ref="H6" ca="1">_xlfn.XLOOKUP($B$2,INDIRECT(CONCATENATE("'",$A6,"'!$C$324:$C$374")),INDIRECT(CONCATENATE("'",$A6,"'!$J$324:$J$374")),0)</f>
        <v>0</v>
      </c>
      <c r="I6" s="162">
        <f t="array" aca="1" ref="I6" ca="1">_xlfn.XLOOKUP($B$2,INDIRECT(CONCATENATE("'",$A6,"'!$C$324:$C$374")),INDIRECT(CONCATENATE("'",$A6,"'!$K$324:$K$374")),0)</f>
        <v>0</v>
      </c>
      <c r="J6" s="162">
        <f t="shared" ref="J6:J14" ca="1" si="0">B6+D6+F6+H6</f>
        <v>0</v>
      </c>
      <c r="K6" s="162">
        <f t="shared" ref="K6:K14" ca="1" si="1">C6+E6+G6+I6</f>
        <v>0</v>
      </c>
      <c r="L6" s="163">
        <f t="shared" ref="L6:L15" ca="1" si="2">IFERROR(K6/J6,0)</f>
        <v>0</v>
      </c>
      <c r="M6" s="162">
        <f t="shared" ref="M6:M14" ca="1" si="3">J6-K6</f>
        <v>0</v>
      </c>
      <c r="N6" s="163">
        <f t="shared" ref="N6:N15" ca="1" si="4">IFERROR(M6/J6,0)</f>
        <v>0</v>
      </c>
    </row>
    <row r="7" spans="1:17" x14ac:dyDescent="0.2">
      <c r="A7" s="149" t="s">
        <v>219</v>
      </c>
      <c r="B7" s="164">
        <f t="array" aca="1" ref="B7" ca="1">_xlfn.XLOOKUP($B$2,INDIRECT(CONCATENATE("'",$A7,"'!$C$324:$C$374")),INDIRECT(CONCATENATE("'",$A7,"'!$D$324:$D$374")),0)</f>
        <v>0</v>
      </c>
      <c r="C7" s="164">
        <f t="array" aca="1" ref="C7" ca="1">_xlfn.XLOOKUP($B$2,INDIRECT(CONCATENATE("'",$A7,"'!$C$324:$C$374")),INDIRECT(CONCATENATE("'",$A7,"'!$E$324:$E$374")),0)</f>
        <v>0</v>
      </c>
      <c r="D7" s="164">
        <f t="array" aca="1" ref="D7" ca="1">_xlfn.XLOOKUP($B$2,INDIRECT(CONCATENATE("'",$A7,"'!$C$324:$C$374")),INDIRECT(CONCATENATE("'",$A7,"'!$F$324:$F$374")),0)</f>
        <v>0</v>
      </c>
      <c r="E7" s="164">
        <f t="array" aca="1" ref="E7" ca="1">_xlfn.XLOOKUP($B$2,INDIRECT(CONCATENATE("'",$A7,"'!$C$324:$C$374")),INDIRECT(CONCATENATE("'",$A7,"'!$G$324:$G$374")),0)</f>
        <v>0</v>
      </c>
      <c r="F7" s="164">
        <f t="array" aca="1" ref="F7" ca="1">_xlfn.XLOOKUP($B$2,INDIRECT(CONCATENATE("'",$A7,"'!$C$324:$C$374")),INDIRECT(CONCATENATE("'",$A7,"'!$H$324:$H$374")),0)</f>
        <v>0</v>
      </c>
      <c r="G7" s="164">
        <f t="array" aca="1" ref="G7" ca="1">_xlfn.XLOOKUP($B$2,INDIRECT(CONCATENATE("'",$A7,"'!$C$324:$C$374")),INDIRECT(CONCATENATE("'",$A7,"'!$I$324:$I$374")),0)</f>
        <v>0</v>
      </c>
      <c r="H7" s="164">
        <f t="array" aca="1" ref="H7" ca="1">_xlfn.XLOOKUP($B$2,INDIRECT(CONCATENATE("'",$A7,"'!$C$324:$C$374")),INDIRECT(CONCATENATE("'",$A7,"'!$J$324:$J$374")),0)</f>
        <v>0</v>
      </c>
      <c r="I7" s="164">
        <f t="array" aca="1" ref="I7" ca="1">_xlfn.XLOOKUP($B$2,INDIRECT(CONCATENATE("'",$A7,"'!$C$324:$C$374")),INDIRECT(CONCATENATE("'",$A7,"'!$K$324:$K$374")),0)</f>
        <v>0</v>
      </c>
      <c r="J7" s="164">
        <f t="shared" ca="1" si="0"/>
        <v>0</v>
      </c>
      <c r="K7" s="162">
        <f t="shared" ca="1" si="1"/>
        <v>0</v>
      </c>
      <c r="L7" s="163">
        <f t="shared" ca="1" si="2"/>
        <v>0</v>
      </c>
      <c r="M7" s="162">
        <f t="shared" ca="1" si="3"/>
        <v>0</v>
      </c>
      <c r="N7" s="163">
        <f t="shared" ca="1" si="4"/>
        <v>0</v>
      </c>
    </row>
    <row r="8" spans="1:17" x14ac:dyDescent="0.2">
      <c r="A8" s="149" t="s">
        <v>220</v>
      </c>
      <c r="B8" s="164">
        <f t="array" aca="1" ref="B8" ca="1">_xlfn.XLOOKUP($B$2,INDIRECT(CONCATENATE("'",$A8,"'!$C$324:$C$374")),INDIRECT(CONCATENATE("'",$A8,"'!$D$324:$D$374")),0)</f>
        <v>0</v>
      </c>
      <c r="C8" s="164">
        <f t="array" aca="1" ref="C8" ca="1">_xlfn.XLOOKUP($B$2,INDIRECT(CONCATENATE("'",$A8,"'!$C$324:$C$374")),INDIRECT(CONCATENATE("'",$A8,"'!$E$324:$E$374")),0)</f>
        <v>0</v>
      </c>
      <c r="D8" s="164">
        <f t="array" aca="1" ref="D8" ca="1">_xlfn.XLOOKUP($B$2,INDIRECT(CONCATENATE("'",$A8,"'!$C$324:$C$374")),INDIRECT(CONCATENATE("'",$A8,"'!$F$324:$F$374")),0)</f>
        <v>0</v>
      </c>
      <c r="E8" s="164">
        <f t="array" aca="1" ref="E8" ca="1">_xlfn.XLOOKUP($B$2,INDIRECT(CONCATENATE("'",$A8,"'!$C$324:$C$374")),INDIRECT(CONCATENATE("'",$A8,"'!$G$324:$G$374")),0)</f>
        <v>0</v>
      </c>
      <c r="F8" s="164">
        <f t="array" aca="1" ref="F8" ca="1">_xlfn.XLOOKUP($B$2,INDIRECT(CONCATENATE("'",$A8,"'!$C$324:$C$374")),INDIRECT(CONCATENATE("'",$A8,"'!$H$324:$H$374")),0)</f>
        <v>0</v>
      </c>
      <c r="G8" s="164">
        <f t="array" aca="1" ref="G8" ca="1">_xlfn.XLOOKUP($B$2,INDIRECT(CONCATENATE("'",$A8,"'!$C$324:$C$374")),INDIRECT(CONCATENATE("'",$A8,"'!$I$324:$I$374")),0)</f>
        <v>0</v>
      </c>
      <c r="H8" s="164">
        <f t="array" aca="1" ref="H8" ca="1">_xlfn.XLOOKUP($B$2,INDIRECT(CONCATENATE("'",$A8,"'!$C$324:$C$374")),INDIRECT(CONCATENATE("'",$A8,"'!$J$324:$J$374")),0)</f>
        <v>0</v>
      </c>
      <c r="I8" s="164">
        <f t="array" aca="1" ref="I8" ca="1">_xlfn.XLOOKUP($B$2,INDIRECT(CONCATENATE("'",$A8,"'!$C$324:$C$374")),INDIRECT(CONCATENATE("'",$A8,"'!$K$324:$K$374")),0)</f>
        <v>0</v>
      </c>
      <c r="J8" s="164">
        <f t="shared" ca="1" si="0"/>
        <v>0</v>
      </c>
      <c r="K8" s="162">
        <f t="shared" ca="1" si="1"/>
        <v>0</v>
      </c>
      <c r="L8" s="163">
        <f t="shared" ca="1" si="2"/>
        <v>0</v>
      </c>
      <c r="M8" s="162">
        <f t="shared" ca="1" si="3"/>
        <v>0</v>
      </c>
      <c r="N8" s="163">
        <f t="shared" ca="1" si="4"/>
        <v>0</v>
      </c>
    </row>
    <row r="9" spans="1:17" x14ac:dyDescent="0.2">
      <c r="A9" s="149" t="s">
        <v>221</v>
      </c>
      <c r="B9" s="164">
        <f t="array" aca="1" ref="B9" ca="1">_xlfn.XLOOKUP($B$2,INDIRECT(CONCATENATE("'",$A9,"'!$C$324:$C$374")),INDIRECT(CONCATENATE("'",$A9,"'!$D$324:$D$374")),0)</f>
        <v>0</v>
      </c>
      <c r="C9" s="164">
        <f t="array" aca="1" ref="C9" ca="1">_xlfn.XLOOKUP($B$2,INDIRECT(CONCATENATE("'",$A9,"'!$C$324:$C$374")),INDIRECT(CONCATENATE("'",$A9,"'!$E$324:$E$374")),0)</f>
        <v>0</v>
      </c>
      <c r="D9" s="164">
        <f t="array" aca="1" ref="D9" ca="1">_xlfn.XLOOKUP($B$2,INDIRECT(CONCATENATE("'",$A9,"'!$C$324:$C$374")),INDIRECT(CONCATENATE("'",$A9,"'!$F$324:$F$374")),0)</f>
        <v>0</v>
      </c>
      <c r="E9" s="164">
        <f t="array" aca="1" ref="E9" ca="1">_xlfn.XLOOKUP($B$2,INDIRECT(CONCATENATE("'",$A9,"'!$C$324:$C$374")),INDIRECT(CONCATENATE("'",$A9,"'!$G$324:$G$374")),0)</f>
        <v>0</v>
      </c>
      <c r="F9" s="164">
        <f t="array" aca="1" ref="F9" ca="1">_xlfn.XLOOKUP($B$2,INDIRECT(CONCATENATE("'",$A9,"'!$C$324:$C$374")),INDIRECT(CONCATENATE("'",$A9,"'!$H$324:$H$374")),0)</f>
        <v>0</v>
      </c>
      <c r="G9" s="164">
        <f t="array" aca="1" ref="G9" ca="1">_xlfn.XLOOKUP($B$2,INDIRECT(CONCATENATE("'",$A9,"'!$C$324:$C$374")),INDIRECT(CONCATENATE("'",$A9,"'!$I$324:$I$374")),0)</f>
        <v>0</v>
      </c>
      <c r="H9" s="164">
        <f t="array" aca="1" ref="H9" ca="1">_xlfn.XLOOKUP($B$2,INDIRECT(CONCATENATE("'",$A9,"'!$C$324:$C$374")),INDIRECT(CONCATENATE("'",$A9,"'!$J$324:$J$374")),0)</f>
        <v>0</v>
      </c>
      <c r="I9" s="164">
        <f t="array" aca="1" ref="I9" ca="1">_xlfn.XLOOKUP($B$2,INDIRECT(CONCATENATE("'",$A9,"'!$C$324:$C$374")),INDIRECT(CONCATENATE("'",$A9,"'!$K$324:$K$374")),0)</f>
        <v>0</v>
      </c>
      <c r="J9" s="164">
        <f t="shared" ca="1" si="0"/>
        <v>0</v>
      </c>
      <c r="K9" s="162">
        <f t="shared" ca="1" si="1"/>
        <v>0</v>
      </c>
      <c r="L9" s="163">
        <f t="shared" ca="1" si="2"/>
        <v>0</v>
      </c>
      <c r="M9" s="162">
        <f t="shared" ca="1" si="3"/>
        <v>0</v>
      </c>
      <c r="N9" s="163">
        <f t="shared" ca="1" si="4"/>
        <v>0</v>
      </c>
    </row>
    <row r="10" spans="1:17" x14ac:dyDescent="0.2">
      <c r="A10" s="149" t="s">
        <v>222</v>
      </c>
      <c r="B10" s="164">
        <f t="array" aca="1" ref="B10" ca="1">_xlfn.XLOOKUP($B$2,INDIRECT(CONCATENATE("'",$A10,"'!$C$324:$C$374")),INDIRECT(CONCATENATE("'",$A10,"'!$D$324:$D$374")),0)</f>
        <v>0</v>
      </c>
      <c r="C10" s="164">
        <f t="array" aca="1" ref="C10" ca="1">_xlfn.XLOOKUP($B$2,INDIRECT(CONCATENATE("'",$A10,"'!$C$324:$C$374")),INDIRECT(CONCATENATE("'",$A10,"'!$E$324:$E$374")),0)</f>
        <v>0</v>
      </c>
      <c r="D10" s="164">
        <f t="array" aca="1" ref="D10" ca="1">_xlfn.XLOOKUP($B$2,INDIRECT(CONCATENATE("'",$A10,"'!$C$324:$C$374")),INDIRECT(CONCATENATE("'",$A10,"'!$F$324:$F$374")),0)</f>
        <v>0</v>
      </c>
      <c r="E10" s="164">
        <f t="array" aca="1" ref="E10" ca="1">_xlfn.XLOOKUP($B$2,INDIRECT(CONCATENATE("'",$A10,"'!$C$324:$C$374")),INDIRECT(CONCATENATE("'",$A10,"'!$G$324:$G$374")),0)</f>
        <v>0</v>
      </c>
      <c r="F10" s="164">
        <f t="array" aca="1" ref="F10" ca="1">_xlfn.XLOOKUP($B$2,INDIRECT(CONCATENATE("'",$A10,"'!$C$324:$C$374")),INDIRECT(CONCATENATE("'",$A10,"'!$H$324:$H$374")),0)</f>
        <v>0</v>
      </c>
      <c r="G10" s="164">
        <f t="array" aca="1" ref="G10" ca="1">_xlfn.XLOOKUP($B$2,INDIRECT(CONCATENATE("'",$A10,"'!$C$324:$C$374")),INDIRECT(CONCATENATE("'",$A10,"'!$I$324:$I$374")),0)</f>
        <v>0</v>
      </c>
      <c r="H10" s="164">
        <f t="array" aca="1" ref="H10" ca="1">_xlfn.XLOOKUP($B$2,INDIRECT(CONCATENATE("'",$A10,"'!$C$324:$C$374")),INDIRECT(CONCATENATE("'",$A10,"'!$J$324:$J$374")),0)</f>
        <v>0</v>
      </c>
      <c r="I10" s="164">
        <f t="array" aca="1" ref="I10" ca="1">_xlfn.XLOOKUP($B$2,INDIRECT(CONCATENATE("'",$A10,"'!$C$324:$C$374")),INDIRECT(CONCATENATE("'",$A10,"'!$K$324:$K$374")),0)</f>
        <v>0</v>
      </c>
      <c r="J10" s="164">
        <f t="shared" ca="1" si="0"/>
        <v>0</v>
      </c>
      <c r="K10" s="162">
        <f t="shared" ca="1" si="1"/>
        <v>0</v>
      </c>
      <c r="L10" s="163">
        <f t="shared" ca="1" si="2"/>
        <v>0</v>
      </c>
      <c r="M10" s="162">
        <f t="shared" ca="1" si="3"/>
        <v>0</v>
      </c>
      <c r="N10" s="163">
        <f t="shared" ca="1" si="4"/>
        <v>0</v>
      </c>
    </row>
    <row r="11" spans="1:17" x14ac:dyDescent="0.2">
      <c r="A11" s="149" t="s">
        <v>223</v>
      </c>
      <c r="B11" s="164">
        <f t="array" aca="1" ref="B11" ca="1">_xlfn.XLOOKUP($B$2,INDIRECT(CONCATENATE("'",$A11,"'!$C$324:$C$374")),INDIRECT(CONCATENATE("'",$A11,"'!$D$324:$D$374")),0)</f>
        <v>0</v>
      </c>
      <c r="C11" s="164">
        <f t="array" aca="1" ref="C11" ca="1">_xlfn.XLOOKUP($B$2,INDIRECT(CONCATENATE("'",$A11,"'!$C$324:$C$374")),INDIRECT(CONCATENATE("'",$A11,"'!$E$324:$E$374")),0)</f>
        <v>0</v>
      </c>
      <c r="D11" s="164">
        <f t="array" aca="1" ref="D11" ca="1">_xlfn.XLOOKUP($B$2,INDIRECT(CONCATENATE("'",$A11,"'!$C$324:$C$374")),INDIRECT(CONCATENATE("'",$A11,"'!$F$324:$F$374")),0)</f>
        <v>0</v>
      </c>
      <c r="E11" s="164">
        <f t="array" aca="1" ref="E11" ca="1">_xlfn.XLOOKUP($B$2,INDIRECT(CONCATENATE("'",$A11,"'!$C$324:$C$374")),INDIRECT(CONCATENATE("'",$A11,"'!$G$324:$G$374")),0)</f>
        <v>0</v>
      </c>
      <c r="F11" s="164">
        <f t="array" aca="1" ref="F11" ca="1">_xlfn.XLOOKUP($B$2,INDIRECT(CONCATENATE("'",$A11,"'!$C$324:$C$374")),INDIRECT(CONCATENATE("'",$A11,"'!$H$324:$H$374")),0)</f>
        <v>0</v>
      </c>
      <c r="G11" s="164">
        <f t="array" aca="1" ref="G11" ca="1">_xlfn.XLOOKUP($B$2,INDIRECT(CONCATENATE("'",$A11,"'!$C$324:$C$374")),INDIRECT(CONCATENATE("'",$A11,"'!$I$324:$I$374")),0)</f>
        <v>0</v>
      </c>
      <c r="H11" s="164">
        <f t="array" aca="1" ref="H11" ca="1">_xlfn.XLOOKUP($B$2,INDIRECT(CONCATENATE("'",$A11,"'!$C$324:$C$374")),INDIRECT(CONCATENATE("'",$A11,"'!$J$324:$J$374")),0)</f>
        <v>0</v>
      </c>
      <c r="I11" s="164">
        <f t="array" aca="1" ref="I11" ca="1">_xlfn.XLOOKUP($B$2,INDIRECT(CONCATENATE("'",$A11,"'!$C$324:$C$374")),INDIRECT(CONCATENATE("'",$A11,"'!$K$324:$K$374")),0)</f>
        <v>0</v>
      </c>
      <c r="J11" s="164">
        <f t="shared" ca="1" si="0"/>
        <v>0</v>
      </c>
      <c r="K11" s="162">
        <f t="shared" ca="1" si="1"/>
        <v>0</v>
      </c>
      <c r="L11" s="163">
        <f t="shared" ca="1" si="2"/>
        <v>0</v>
      </c>
      <c r="M11" s="162">
        <f t="shared" ca="1" si="3"/>
        <v>0</v>
      </c>
      <c r="N11" s="163">
        <f t="shared" ca="1" si="4"/>
        <v>0</v>
      </c>
    </row>
    <row r="12" spans="1:17" x14ac:dyDescent="0.2">
      <c r="A12" s="149" t="s">
        <v>224</v>
      </c>
      <c r="B12" s="164">
        <f t="array" aca="1" ref="B12" ca="1">_xlfn.XLOOKUP($B$2,INDIRECT(CONCATENATE("'",$A12,"'!$C$324:$C$374")),INDIRECT(CONCATENATE("'",$A12,"'!$D$324:$D$374")),0)</f>
        <v>0</v>
      </c>
      <c r="C12" s="164">
        <f t="array" aca="1" ref="C12" ca="1">_xlfn.XLOOKUP($B$2,INDIRECT(CONCATENATE("'",$A12,"'!$C$324:$C$374")),INDIRECT(CONCATENATE("'",$A12,"'!$E$324:$E$374")),0)</f>
        <v>0</v>
      </c>
      <c r="D12" s="164">
        <f t="array" aca="1" ref="D12" ca="1">_xlfn.XLOOKUP($B$2,INDIRECT(CONCATENATE("'",$A12,"'!$C$324:$C$374")),INDIRECT(CONCATENATE("'",$A12,"'!$F$324:$F$374")),0)</f>
        <v>0</v>
      </c>
      <c r="E12" s="164" cm="1">
        <f t="array" aca="1" ref="E12" ca="1">_xlfn.XLOOKUP($B$2,INDIRECT(CONCATENATE("'",$A12,"'!$C$324:$C$374")),INDIRECT(CONCATENATE("'",$A12,"'!$G$324:$G$374")),0)</f>
        <v>0</v>
      </c>
      <c r="F12" s="164">
        <f t="array" aca="1" ref="F12" ca="1">_xlfn.XLOOKUP($B$2,INDIRECT(CONCATENATE("'",$A12,"'!$C$324:$C$374")),INDIRECT(CONCATENATE("'",$A12,"'!$H$324:$H$374")),0)</f>
        <v>0</v>
      </c>
      <c r="G12" s="164">
        <f t="array" aca="1" ref="G12" ca="1">_xlfn.XLOOKUP($B$2,INDIRECT(CONCATENATE("'",$A12,"'!$C$324:$C$374")),INDIRECT(CONCATENATE("'",$A12,"'!$I$324:$I$374")),0)</f>
        <v>0</v>
      </c>
      <c r="H12" s="164">
        <f t="array" aca="1" ref="H12" ca="1">_xlfn.XLOOKUP($B$2,INDIRECT(CONCATENATE("'",$A12,"'!$C$324:$C$374")),INDIRECT(CONCATENATE("'",$A12,"'!$J$324:$J$374")),0)</f>
        <v>0</v>
      </c>
      <c r="I12" s="164">
        <f t="array" aca="1" ref="I12" ca="1">_xlfn.XLOOKUP($B$2,INDIRECT(CONCATENATE("'",$A12,"'!$C$324:$C$374")),INDIRECT(CONCATENATE("'",$A12,"'!$K$324:$K$374")),0)</f>
        <v>0</v>
      </c>
      <c r="J12" s="164">
        <f t="shared" ca="1" si="0"/>
        <v>0</v>
      </c>
      <c r="K12" s="162">
        <f t="shared" ca="1" si="1"/>
        <v>0</v>
      </c>
      <c r="L12" s="163">
        <f t="shared" ca="1" si="2"/>
        <v>0</v>
      </c>
      <c r="M12" s="162">
        <f t="shared" ca="1" si="3"/>
        <v>0</v>
      </c>
      <c r="N12" s="163">
        <f t="shared" ca="1" si="4"/>
        <v>0</v>
      </c>
    </row>
    <row r="13" spans="1:17" x14ac:dyDescent="0.2">
      <c r="A13" s="149" t="s">
        <v>225</v>
      </c>
      <c r="B13" s="164">
        <f t="array" aca="1" ref="B13" ca="1">_xlfn.XLOOKUP($B$2,INDIRECT(CONCATENATE("'",$A13,"'!$C$324:$C$374")),INDIRECT(CONCATENATE("'",$A13,"'!$D$324:$D$374")),0)</f>
        <v>0</v>
      </c>
      <c r="C13" s="164">
        <f t="array" aca="1" ref="C13" ca="1">_xlfn.XLOOKUP($B$2,INDIRECT(CONCATENATE("'",$A13,"'!$C$324:$C$374")),INDIRECT(CONCATENATE("'",$A13,"'!$E$324:$E$374")),0)</f>
        <v>0</v>
      </c>
      <c r="D13" s="164">
        <f t="array" aca="1" ref="D13" ca="1">_xlfn.XLOOKUP($B$2,INDIRECT(CONCATENATE("'",$A13,"'!$C$324:$C$374")),INDIRECT(CONCATENATE("'",$A13,"'!$F$324:$F$374")),0)</f>
        <v>0</v>
      </c>
      <c r="E13" s="164">
        <f t="array" aca="1" ref="E13" ca="1">_xlfn.XLOOKUP($B$2,INDIRECT(CONCATENATE("'",$A13,"'!$C$324:$C$374")),INDIRECT(CONCATENATE("'",$A13,"'!$G$324:$G$374")),0)</f>
        <v>0</v>
      </c>
      <c r="F13" s="164">
        <f t="array" aca="1" ref="F13" ca="1">_xlfn.XLOOKUP($B$2,INDIRECT(CONCATENATE("'",$A13,"'!$C$324:$C$374")),INDIRECT(CONCATENATE("'",$A13,"'!$H$324:$H$374")),0)</f>
        <v>0</v>
      </c>
      <c r="G13" s="164">
        <f t="array" aca="1" ref="G13" ca="1">_xlfn.XLOOKUP($B$2,INDIRECT(CONCATENATE("'",$A13,"'!$C$324:$C$374")),INDIRECT(CONCATENATE("'",$A13,"'!$I$324:$I$374")),0)</f>
        <v>0</v>
      </c>
      <c r="H13" s="164">
        <f t="array" aca="1" ref="H13" ca="1">_xlfn.XLOOKUP($B$2,INDIRECT(CONCATENATE("'",$A13,"'!$C$324:$C$374")),INDIRECT(CONCATENATE("'",$A13,"'!$J$324:$J$374")),0)</f>
        <v>0</v>
      </c>
      <c r="I13" s="164">
        <f t="array" aca="1" ref="I13" ca="1">_xlfn.XLOOKUP($B$2,INDIRECT(CONCATENATE("'",$A13,"'!$C$324:$C$374")),INDIRECT(CONCATENATE("'",$A13,"'!$K$324:$K$374")),0)</f>
        <v>0</v>
      </c>
      <c r="J13" s="164">
        <f t="shared" ca="1" si="0"/>
        <v>0</v>
      </c>
      <c r="K13" s="162">
        <f t="shared" ca="1" si="1"/>
        <v>0</v>
      </c>
      <c r="L13" s="163">
        <f t="shared" ca="1" si="2"/>
        <v>0</v>
      </c>
      <c r="M13" s="162">
        <f t="shared" ca="1" si="3"/>
        <v>0</v>
      </c>
      <c r="N13" s="163">
        <f t="shared" ca="1" si="4"/>
        <v>0</v>
      </c>
    </row>
    <row r="14" spans="1:17" ht="12.75" thickBot="1" x14ac:dyDescent="0.25">
      <c r="A14" s="149" t="s">
        <v>226</v>
      </c>
      <c r="B14" s="164">
        <f t="array" aca="1" ref="B14" ca="1">_xlfn.XLOOKUP($B$2,INDIRECT(CONCATENATE("'",$A14,"'!$C$324:$C$374")),INDIRECT(CONCATENATE("'",$A14,"'!$D$324:$D$374")),0)</f>
        <v>0</v>
      </c>
      <c r="C14" s="164">
        <f t="array" aca="1" ref="C14" ca="1">_xlfn.XLOOKUP($B$2,INDIRECT(CONCATENATE("'",$A14,"'!$C$324:$C$374")),INDIRECT(CONCATENATE("'",$A14,"'!$E$324:$E$374")),0)</f>
        <v>0</v>
      </c>
      <c r="D14" s="164">
        <f t="array" aca="1" ref="D14" ca="1">_xlfn.XLOOKUP($B$2,INDIRECT(CONCATENATE("'",$A14,"'!$C$324:$C$374")),INDIRECT(CONCATENATE("'",$A14,"'!$F$324:$F$374")),0)</f>
        <v>0</v>
      </c>
      <c r="E14" s="164">
        <f t="array" aca="1" ref="E14" ca="1">_xlfn.XLOOKUP($B$2,INDIRECT(CONCATENATE("'",$A14,"'!$C$324:$C$374")),INDIRECT(CONCATENATE("'",$A14,"'!$G$324:$G$374")),0)</f>
        <v>0</v>
      </c>
      <c r="F14" s="164">
        <f t="array" aca="1" ref="F14" ca="1">_xlfn.XLOOKUP($B$2,INDIRECT(CONCATENATE("'",$A14,"'!$C$324:$C$374")),INDIRECT(CONCATENATE("'",$A14,"'!$H$324:$H$374")),0)</f>
        <v>0</v>
      </c>
      <c r="G14" s="164">
        <f t="array" aca="1" ref="G14" ca="1">_xlfn.XLOOKUP($B$2,INDIRECT(CONCATENATE("'",$A14,"'!$C$324:$C$374")),INDIRECT(CONCATENATE("'",$A14,"'!$I$324:$I$374")),0)</f>
        <v>0</v>
      </c>
      <c r="H14" s="164">
        <f t="array" aca="1" ref="H14" ca="1">_xlfn.XLOOKUP($B$2,INDIRECT(CONCATENATE("'",$A14,"'!$C$324:$C$374")),INDIRECT(CONCATENATE("'",$A14,"'!$J$324:$J$374")),0)</f>
        <v>0</v>
      </c>
      <c r="I14" s="164">
        <f t="array" aca="1" ref="I14" ca="1">_xlfn.XLOOKUP($B$2,INDIRECT(CONCATENATE("'",$A14,"'!$C$324:$C$374")),INDIRECT(CONCATENATE("'",$A14,"'!$K$324:$K$374")),0)</f>
        <v>0</v>
      </c>
      <c r="J14" s="164">
        <f t="shared" ca="1" si="0"/>
        <v>0</v>
      </c>
      <c r="K14" s="165">
        <f t="shared" ca="1" si="1"/>
        <v>0</v>
      </c>
      <c r="L14" s="166">
        <f t="shared" ca="1" si="2"/>
        <v>0</v>
      </c>
      <c r="M14" s="165">
        <f t="shared" ca="1" si="3"/>
        <v>0</v>
      </c>
      <c r="N14" s="166">
        <f t="shared" ca="1" si="4"/>
        <v>0</v>
      </c>
    </row>
    <row r="15" spans="1:17" ht="12.75" thickBot="1" x14ac:dyDescent="0.25">
      <c r="A15" s="150" t="s">
        <v>17</v>
      </c>
      <c r="B15" s="167">
        <f t="shared" ref="B15:K15" ca="1" si="5">SUM(B5:B14)</f>
        <v>0</v>
      </c>
      <c r="C15" s="167">
        <f t="shared" ca="1" si="5"/>
        <v>0</v>
      </c>
      <c r="D15" s="167">
        <f t="shared" ca="1" si="5"/>
        <v>0</v>
      </c>
      <c r="E15" s="167">
        <f t="shared" ca="1" si="5"/>
        <v>0</v>
      </c>
      <c r="F15" s="167">
        <f t="shared" ca="1" si="5"/>
        <v>0</v>
      </c>
      <c r="G15" s="167">
        <f t="shared" ca="1" si="5"/>
        <v>0</v>
      </c>
      <c r="H15" s="167">
        <f t="shared" ca="1" si="5"/>
        <v>0</v>
      </c>
      <c r="I15" s="167">
        <f t="shared" ca="1" si="5"/>
        <v>0</v>
      </c>
      <c r="J15" s="167">
        <f t="shared" ca="1" si="5"/>
        <v>0</v>
      </c>
      <c r="K15" s="168">
        <f t="shared" ca="1" si="5"/>
        <v>0</v>
      </c>
      <c r="L15" s="169">
        <f t="shared" ca="1" si="2"/>
        <v>0</v>
      </c>
      <c r="M15" s="168">
        <f ca="1">SUM(M5:M14)</f>
        <v>0</v>
      </c>
      <c r="N15" s="170">
        <f t="shared" ca="1" si="4"/>
        <v>0</v>
      </c>
    </row>
    <row r="16" spans="1:17" ht="12.75" thickBot="1" x14ac:dyDescent="0.25"/>
    <row r="17" spans="1:14" ht="12.75" thickBot="1" x14ac:dyDescent="0.25">
      <c r="A17" s="157" t="s">
        <v>240</v>
      </c>
      <c r="B17" s="225">
        <f>Deelnemersoverzicht!$C$16</f>
        <v>0</v>
      </c>
      <c r="C17" s="158"/>
      <c r="D17" s="158"/>
      <c r="E17" s="158"/>
      <c r="F17" s="158"/>
      <c r="G17" s="158"/>
      <c r="H17" s="158"/>
      <c r="I17" s="158"/>
      <c r="J17" s="158"/>
      <c r="K17" s="158"/>
      <c r="L17" s="158"/>
      <c r="M17" s="158"/>
      <c r="N17" s="159"/>
    </row>
    <row r="18" spans="1:14" ht="12.75" thickBot="1" x14ac:dyDescent="0.25">
      <c r="A18" s="156"/>
      <c r="B18" s="602" t="s">
        <v>1</v>
      </c>
      <c r="C18" s="601"/>
      <c r="D18" s="602" t="s">
        <v>2</v>
      </c>
      <c r="E18" s="601"/>
      <c r="F18" s="600"/>
      <c r="G18" s="603" t="s">
        <v>235</v>
      </c>
      <c r="H18" s="603"/>
      <c r="I18" s="601"/>
      <c r="J18" s="600"/>
      <c r="K18" s="604" t="s">
        <v>17</v>
      </c>
      <c r="L18" s="603"/>
      <c r="M18" s="603"/>
      <c r="N18" s="601"/>
    </row>
    <row r="19" spans="1:14" ht="48.75" thickBot="1" x14ac:dyDescent="0.25">
      <c r="A19" s="155" t="s">
        <v>214</v>
      </c>
      <c r="B19" s="146" t="s">
        <v>227</v>
      </c>
      <c r="C19" s="146" t="s">
        <v>228</v>
      </c>
      <c r="D19" s="146" t="s">
        <v>229</v>
      </c>
      <c r="E19" s="146" t="s">
        <v>230</v>
      </c>
      <c r="F19" s="146" t="s">
        <v>236</v>
      </c>
      <c r="G19" s="146" t="s">
        <v>237</v>
      </c>
      <c r="H19" s="146" t="s">
        <v>238</v>
      </c>
      <c r="I19" s="146" t="s">
        <v>239</v>
      </c>
      <c r="J19" s="146" t="s">
        <v>231</v>
      </c>
      <c r="K19" s="151" t="s">
        <v>112</v>
      </c>
      <c r="L19" s="147" t="s">
        <v>59</v>
      </c>
      <c r="M19" s="221" t="s">
        <v>91</v>
      </c>
      <c r="N19" s="148" t="s">
        <v>59</v>
      </c>
    </row>
    <row r="20" spans="1:14" x14ac:dyDescent="0.2">
      <c r="A20" s="149" t="s">
        <v>217</v>
      </c>
      <c r="B20" s="160">
        <f t="array" aca="1" ref="B20" ca="1">_xlfn.XLOOKUP($B$17,INDIRECT(CONCATENATE("'",$A20,"'!$C$324:$C$374")),INDIRECT(CONCATENATE("'",$A20,"'!$D$324:$D$374")),0)</f>
        <v>0</v>
      </c>
      <c r="C20" s="160">
        <f t="array" aca="1" ref="C20" ca="1">_xlfn.XLOOKUP($B$17,INDIRECT(CONCATENATE("'",$A20,"'!$C$324:$C$374")),INDIRECT(CONCATENATE("'",$A20,"'!$E$324:$E$374")),0)</f>
        <v>0</v>
      </c>
      <c r="D20" s="160">
        <f t="array" aca="1" ref="D20" ca="1">_xlfn.XLOOKUP($B$17,INDIRECT(CONCATENATE("'",$A20,"'!$C$324:$C$374")),INDIRECT(CONCATENATE("'",$A20,"'!$F$324:$F$374")),0)</f>
        <v>0</v>
      </c>
      <c r="E20" s="160">
        <f t="array" aca="1" ref="E20" ca="1">_xlfn.XLOOKUP($B$17,INDIRECT(CONCATENATE("'",$A20,"'!$C$324:$C$374")),INDIRECT(CONCATENATE("'",$A20,"'!$G$324:$G$374")),0)</f>
        <v>0</v>
      </c>
      <c r="F20" s="160">
        <f t="array" aca="1" ref="F20" ca="1">_xlfn.XLOOKUP($B$17,INDIRECT(CONCATENATE("'",$A20,"'!$C$324:$C$374")),INDIRECT(CONCATENATE("'",$A20,"'!$H$324:$H$374")),0)</f>
        <v>0</v>
      </c>
      <c r="G20" s="160">
        <f t="array" aca="1" ref="G20" ca="1">_xlfn.XLOOKUP($B$17,INDIRECT(CONCATENATE("'",$A20,"'!$C$324:$C$374")),INDIRECT(CONCATENATE("'",$A20,"'!$I$324:$I$374")),0)</f>
        <v>0</v>
      </c>
      <c r="H20" s="160">
        <f t="array" aca="1" ref="H20" ca="1">_xlfn.XLOOKUP($B$17,INDIRECT(CONCATENATE("'",$A20,"'!$C$324:$C$374")),INDIRECT(CONCATENATE("'",$A20,"'!$J$324:$J$374")),0)</f>
        <v>0</v>
      </c>
      <c r="I20" s="160">
        <f t="array" aca="1" ref="I20" ca="1">_xlfn.XLOOKUP($B$17,INDIRECT(CONCATENATE("'",$A20,"'!$C$324:$C$374")),INDIRECT(CONCATENATE("'",$A20,"'!$K$324:$K$374")),0)</f>
        <v>0</v>
      </c>
      <c r="J20" s="160">
        <f ca="1">B20+D20+F20+H20</f>
        <v>0</v>
      </c>
      <c r="K20" s="160">
        <f ca="1">C20+E20+G20+I20</f>
        <v>0</v>
      </c>
      <c r="L20" s="161">
        <f ca="1">IFERROR(K20/J20,0)</f>
        <v>0</v>
      </c>
      <c r="M20" s="160">
        <f ca="1">J20-K20</f>
        <v>0</v>
      </c>
      <c r="N20" s="161">
        <f ca="1">IFERROR(M20/J20,0)</f>
        <v>0</v>
      </c>
    </row>
    <row r="21" spans="1:14" x14ac:dyDescent="0.2">
      <c r="A21" s="149" t="s">
        <v>218</v>
      </c>
      <c r="B21" s="162">
        <f t="array" aca="1" ref="B21" ca="1">_xlfn.XLOOKUP($B$17,INDIRECT(CONCATENATE("'",$A21,"'!$C$324:$C$374")),INDIRECT(CONCATENATE("'",$A21,"'!$D$324:$D$374")),0)</f>
        <v>0</v>
      </c>
      <c r="C21" s="162">
        <f t="array" aca="1" ref="C21" ca="1">_xlfn.XLOOKUP($B$17,INDIRECT(CONCATENATE("'",$A21,"'!$C$324:$C$374")),INDIRECT(CONCATENATE("'",$A21,"'!$E$324:$E$374")),0)</f>
        <v>0</v>
      </c>
      <c r="D21" s="162">
        <f t="array" aca="1" ref="D21" ca="1">_xlfn.XLOOKUP($B$17,INDIRECT(CONCATENATE("'",$A21,"'!$C$324:$C$374")),INDIRECT(CONCATENATE("'",$A21,"'!$F$324:$F$374")),0)</f>
        <v>0</v>
      </c>
      <c r="E21" s="162">
        <f t="array" aca="1" ref="E21" ca="1">_xlfn.XLOOKUP($B$17,INDIRECT(CONCATENATE("'",$A21,"'!$C$324:$C$374")),INDIRECT(CONCATENATE("'",$A21,"'!$G$324:$G$374")),0)</f>
        <v>0</v>
      </c>
      <c r="F21" s="162">
        <f t="array" aca="1" ref="F21" ca="1">_xlfn.XLOOKUP($B$17,INDIRECT(CONCATENATE("'",$A21,"'!$C$324:$C$374")),INDIRECT(CONCATENATE("'",$A21,"'!$H$324:$H$374")),0)</f>
        <v>0</v>
      </c>
      <c r="G21" s="162">
        <f t="array" aca="1" ref="G21" ca="1">_xlfn.XLOOKUP($B$17,INDIRECT(CONCATENATE("'",$A21,"'!$C$324:$C$374")),INDIRECT(CONCATENATE("'",$A21,"'!$I$324:$I$374")),0)</f>
        <v>0</v>
      </c>
      <c r="H21" s="162">
        <f t="array" aca="1" ref="H21" ca="1">_xlfn.XLOOKUP($B$17,INDIRECT(CONCATENATE("'",$A21,"'!$C$324:$C$374")),INDIRECT(CONCATENATE("'",$A21,"'!$J$324:$J$374")),0)</f>
        <v>0</v>
      </c>
      <c r="I21" s="162">
        <f t="array" aca="1" ref="I21" ca="1">_xlfn.XLOOKUP($B$17,INDIRECT(CONCATENATE("'",$A21,"'!$C$324:$C$374")),INDIRECT(CONCATENATE("'",$A21,"'!$K$324:$K$374")),0)</f>
        <v>0</v>
      </c>
      <c r="J21" s="162">
        <f t="shared" ref="J21:J29" ca="1" si="6">B21+D21+F21+H21</f>
        <v>0</v>
      </c>
      <c r="K21" s="162">
        <f t="shared" ref="K21:K29" ca="1" si="7">C21+E21+G21+I21</f>
        <v>0</v>
      </c>
      <c r="L21" s="163">
        <f t="shared" ref="L21:L30" ca="1" si="8">IFERROR(K21/J21,0)</f>
        <v>0</v>
      </c>
      <c r="M21" s="162">
        <f t="shared" ref="M21:M29" ca="1" si="9">J21-K21</f>
        <v>0</v>
      </c>
      <c r="N21" s="163">
        <f t="shared" ref="N21:N30" ca="1" si="10">IFERROR(M21/J21,0)</f>
        <v>0</v>
      </c>
    </row>
    <row r="22" spans="1:14" x14ac:dyDescent="0.2">
      <c r="A22" s="149" t="s">
        <v>219</v>
      </c>
      <c r="B22" s="164">
        <f t="array" aca="1" ref="B22" ca="1">_xlfn.XLOOKUP($B$17,INDIRECT(CONCATENATE("'",$A22,"'!$C$324:$C$374")),INDIRECT(CONCATENATE("'",$A22,"'!$D$324:$D$374")),0)</f>
        <v>0</v>
      </c>
      <c r="C22" s="164">
        <f t="array" aca="1" ref="C22" ca="1">_xlfn.XLOOKUP($B$17,INDIRECT(CONCATENATE("'",$A22,"'!$C$324:$C$374")),INDIRECT(CONCATENATE("'",$A22,"'!$E$324:$E$374")),0)</f>
        <v>0</v>
      </c>
      <c r="D22" s="164">
        <f t="array" aca="1" ref="D22" ca="1">_xlfn.XLOOKUP($B$17,INDIRECT(CONCATENATE("'",$A22,"'!$C$324:$C$374")),INDIRECT(CONCATENATE("'",$A22,"'!$F$324:$F$374")),0)</f>
        <v>0</v>
      </c>
      <c r="E22" s="164">
        <f t="array" aca="1" ref="E22" ca="1">_xlfn.XLOOKUP($B$17,INDIRECT(CONCATENATE("'",$A22,"'!$C$324:$C$374")),INDIRECT(CONCATENATE("'",$A22,"'!$G$324:$G$374")),0)</f>
        <v>0</v>
      </c>
      <c r="F22" s="164">
        <f t="array" aca="1" ref="F22" ca="1">_xlfn.XLOOKUP($B$17,INDIRECT(CONCATENATE("'",$A22,"'!$C$324:$C$374")),INDIRECT(CONCATENATE("'",$A22,"'!$H$324:$H$374")),0)</f>
        <v>0</v>
      </c>
      <c r="G22" s="164">
        <f t="array" aca="1" ref="G22" ca="1">_xlfn.XLOOKUP($B$17,INDIRECT(CONCATENATE("'",$A22,"'!$C$324:$C$374")),INDIRECT(CONCATENATE("'",$A22,"'!$I$324:$I$374")),0)</f>
        <v>0</v>
      </c>
      <c r="H22" s="164">
        <f t="array" aca="1" ref="H22" ca="1">_xlfn.XLOOKUP($B$17,INDIRECT(CONCATENATE("'",$A22,"'!$C$324:$C$374")),INDIRECT(CONCATENATE("'",$A22,"'!$J$324:$J$374")),0)</f>
        <v>0</v>
      </c>
      <c r="I22" s="164">
        <f t="array" aca="1" ref="I22" ca="1">_xlfn.XLOOKUP($B$17,INDIRECT(CONCATENATE("'",$A22,"'!$C$324:$C$374")),INDIRECT(CONCATENATE("'",$A22,"'!$K$324:$K$374")),0)</f>
        <v>0</v>
      </c>
      <c r="J22" s="164">
        <f t="shared" ca="1" si="6"/>
        <v>0</v>
      </c>
      <c r="K22" s="162">
        <f t="shared" ca="1" si="7"/>
        <v>0</v>
      </c>
      <c r="L22" s="163">
        <f t="shared" ca="1" si="8"/>
        <v>0</v>
      </c>
      <c r="M22" s="162">
        <f t="shared" ca="1" si="9"/>
        <v>0</v>
      </c>
      <c r="N22" s="163">
        <f t="shared" ca="1" si="10"/>
        <v>0</v>
      </c>
    </row>
    <row r="23" spans="1:14" x14ac:dyDescent="0.2">
      <c r="A23" s="149" t="s">
        <v>220</v>
      </c>
      <c r="B23" s="164">
        <f t="array" aca="1" ref="B23" ca="1">_xlfn.XLOOKUP($B$17,INDIRECT(CONCATENATE("'",$A23,"'!$C$324:$C$374")),INDIRECT(CONCATENATE("'",$A23,"'!$D$324:$D$374")),0)</f>
        <v>0</v>
      </c>
      <c r="C23" s="164">
        <f t="array" aca="1" ref="C23" ca="1">_xlfn.XLOOKUP($B$17,INDIRECT(CONCATENATE("'",$A23,"'!$C$324:$C$374")),INDIRECT(CONCATENATE("'",$A23,"'!$E$324:$E$374")),0)</f>
        <v>0</v>
      </c>
      <c r="D23" s="164">
        <f t="array" aca="1" ref="D23" ca="1">_xlfn.XLOOKUP($B$17,INDIRECT(CONCATENATE("'",$A23,"'!$C$324:$C$374")),INDIRECT(CONCATENATE("'",$A23,"'!$F$324:$F$374")),0)</f>
        <v>0</v>
      </c>
      <c r="E23" s="164">
        <f t="array" aca="1" ref="E23" ca="1">_xlfn.XLOOKUP($B$17,INDIRECT(CONCATENATE("'",$A23,"'!$C$324:$C$374")),INDIRECT(CONCATENATE("'",$A23,"'!$G$324:$G$374")),0)</f>
        <v>0</v>
      </c>
      <c r="F23" s="164">
        <f t="array" aca="1" ref="F23" ca="1">_xlfn.XLOOKUP($B$17,INDIRECT(CONCATENATE("'",$A23,"'!$C$324:$C$374")),INDIRECT(CONCATENATE("'",$A23,"'!$H$324:$H$374")),0)</f>
        <v>0</v>
      </c>
      <c r="G23" s="164">
        <f t="array" aca="1" ref="G23" ca="1">_xlfn.XLOOKUP($B$17,INDIRECT(CONCATENATE("'",$A23,"'!$C$324:$C$374")),INDIRECT(CONCATENATE("'",$A23,"'!$I$324:$I$374")),0)</f>
        <v>0</v>
      </c>
      <c r="H23" s="164">
        <f t="array" aca="1" ref="H23" ca="1">_xlfn.XLOOKUP($B$17,INDIRECT(CONCATENATE("'",$A23,"'!$C$324:$C$374")),INDIRECT(CONCATENATE("'",$A23,"'!$J$324:$J$374")),0)</f>
        <v>0</v>
      </c>
      <c r="I23" s="164">
        <f t="array" aca="1" ref="I23" ca="1">_xlfn.XLOOKUP($B$17,INDIRECT(CONCATENATE("'",$A23,"'!$C$324:$C$374")),INDIRECT(CONCATENATE("'",$A23,"'!$K$324:$K$374")),0)</f>
        <v>0</v>
      </c>
      <c r="J23" s="164">
        <f t="shared" ca="1" si="6"/>
        <v>0</v>
      </c>
      <c r="K23" s="162">
        <f t="shared" ca="1" si="7"/>
        <v>0</v>
      </c>
      <c r="L23" s="163">
        <f t="shared" ca="1" si="8"/>
        <v>0</v>
      </c>
      <c r="M23" s="162">
        <f t="shared" ca="1" si="9"/>
        <v>0</v>
      </c>
      <c r="N23" s="163">
        <f t="shared" ca="1" si="10"/>
        <v>0</v>
      </c>
    </row>
    <row r="24" spans="1:14" x14ac:dyDescent="0.2">
      <c r="A24" s="149" t="s">
        <v>221</v>
      </c>
      <c r="B24" s="164">
        <f t="array" aca="1" ref="B24" ca="1">_xlfn.XLOOKUP($B$17,INDIRECT(CONCATENATE("'",$A24,"'!$C$324:$C$374")),INDIRECT(CONCATENATE("'",$A24,"'!$D$324:$D$374")),0)</f>
        <v>0</v>
      </c>
      <c r="C24" s="164">
        <f t="array" aca="1" ref="C24" ca="1">_xlfn.XLOOKUP($B$17,INDIRECT(CONCATENATE("'",$A24,"'!$C$324:$C$374")),INDIRECT(CONCATENATE("'",$A24,"'!$E$324:$E$374")),0)</f>
        <v>0</v>
      </c>
      <c r="D24" s="164">
        <f t="array" aca="1" ref="D24" ca="1">_xlfn.XLOOKUP($B$17,INDIRECT(CONCATENATE("'",$A24,"'!$C$324:$C$374")),INDIRECT(CONCATENATE("'",$A24,"'!$F$324:$F$374")),0)</f>
        <v>0</v>
      </c>
      <c r="E24" s="164">
        <f t="array" aca="1" ref="E24" ca="1">_xlfn.XLOOKUP($B$17,INDIRECT(CONCATENATE("'",$A24,"'!$C$324:$C$374")),INDIRECT(CONCATENATE("'",$A24,"'!$G$324:$G$374")),0)</f>
        <v>0</v>
      </c>
      <c r="F24" s="164">
        <f t="array" aca="1" ref="F24" ca="1">_xlfn.XLOOKUP($B$17,INDIRECT(CONCATENATE("'",$A24,"'!$C$324:$C$374")),INDIRECT(CONCATENATE("'",$A24,"'!$H$324:$H$374")),0)</f>
        <v>0</v>
      </c>
      <c r="G24" s="164">
        <f t="array" aca="1" ref="G24" ca="1">_xlfn.XLOOKUP($B$17,INDIRECT(CONCATENATE("'",$A24,"'!$C$324:$C$374")),INDIRECT(CONCATENATE("'",$A24,"'!$I$324:$I$374")),0)</f>
        <v>0</v>
      </c>
      <c r="H24" s="164">
        <f t="array" aca="1" ref="H24" ca="1">_xlfn.XLOOKUP($B$17,INDIRECT(CONCATENATE("'",$A24,"'!$C$324:$C$374")),INDIRECT(CONCATENATE("'",$A24,"'!$J$324:$J$374")),0)</f>
        <v>0</v>
      </c>
      <c r="I24" s="164">
        <f t="array" aca="1" ref="I24" ca="1">_xlfn.XLOOKUP($B$17,INDIRECT(CONCATENATE("'",$A24,"'!$C$324:$C$374")),INDIRECT(CONCATENATE("'",$A24,"'!$K$324:$K$374")),0)</f>
        <v>0</v>
      </c>
      <c r="J24" s="164">
        <f t="shared" ca="1" si="6"/>
        <v>0</v>
      </c>
      <c r="K24" s="162">
        <f t="shared" ca="1" si="7"/>
        <v>0</v>
      </c>
      <c r="L24" s="163">
        <f t="shared" ca="1" si="8"/>
        <v>0</v>
      </c>
      <c r="M24" s="162">
        <f t="shared" ca="1" si="9"/>
        <v>0</v>
      </c>
      <c r="N24" s="163">
        <f t="shared" ca="1" si="10"/>
        <v>0</v>
      </c>
    </row>
    <row r="25" spans="1:14" x14ac:dyDescent="0.2">
      <c r="A25" s="149" t="s">
        <v>222</v>
      </c>
      <c r="B25" s="164">
        <f t="array" aca="1" ref="B25" ca="1">_xlfn.XLOOKUP($B$17,INDIRECT(CONCATENATE("'",$A25,"'!$C$324:$C$374")),INDIRECT(CONCATENATE("'",$A25,"'!$D$324:$D$374")),0)</f>
        <v>0</v>
      </c>
      <c r="C25" s="164">
        <f t="array" aca="1" ref="C25" ca="1">_xlfn.XLOOKUP($B$17,INDIRECT(CONCATENATE("'",$A25,"'!$C$324:$C$374")),INDIRECT(CONCATENATE("'",$A25,"'!$E$324:$E$374")),0)</f>
        <v>0</v>
      </c>
      <c r="D25" s="164">
        <f t="array" aca="1" ref="D25" ca="1">_xlfn.XLOOKUP($B$17,INDIRECT(CONCATENATE("'",$A25,"'!$C$324:$C$374")),INDIRECT(CONCATENATE("'",$A25,"'!$F$324:$F$374")),0)</f>
        <v>0</v>
      </c>
      <c r="E25" s="164">
        <f t="array" aca="1" ref="E25" ca="1">_xlfn.XLOOKUP($B$17,INDIRECT(CONCATENATE("'",$A25,"'!$C$324:$C$374")),INDIRECT(CONCATENATE("'",$A25,"'!$G$324:$G$374")),0)</f>
        <v>0</v>
      </c>
      <c r="F25" s="164">
        <f t="array" aca="1" ref="F25" ca="1">_xlfn.XLOOKUP($B$17,INDIRECT(CONCATENATE("'",$A25,"'!$C$324:$C$374")),INDIRECT(CONCATENATE("'",$A25,"'!$H$324:$H$374")),0)</f>
        <v>0</v>
      </c>
      <c r="G25" s="164">
        <f t="array" aca="1" ref="G25" ca="1">_xlfn.XLOOKUP($B$17,INDIRECT(CONCATENATE("'",$A25,"'!$C$324:$C$374")),INDIRECT(CONCATENATE("'",$A25,"'!$I$324:$I$374")),0)</f>
        <v>0</v>
      </c>
      <c r="H25" s="164">
        <f t="array" aca="1" ref="H25" ca="1">_xlfn.XLOOKUP($B$17,INDIRECT(CONCATENATE("'",$A25,"'!$C$324:$C$374")),INDIRECT(CONCATENATE("'",$A25,"'!$J$324:$J$374")),0)</f>
        <v>0</v>
      </c>
      <c r="I25" s="164">
        <f t="array" aca="1" ref="I25" ca="1">_xlfn.XLOOKUP($B$17,INDIRECT(CONCATENATE("'",$A25,"'!$C$324:$C$374")),INDIRECT(CONCATENATE("'",$A25,"'!$K$324:$K$374")),0)</f>
        <v>0</v>
      </c>
      <c r="J25" s="164">
        <f t="shared" ca="1" si="6"/>
        <v>0</v>
      </c>
      <c r="K25" s="162">
        <f t="shared" ca="1" si="7"/>
        <v>0</v>
      </c>
      <c r="L25" s="163">
        <f t="shared" ca="1" si="8"/>
        <v>0</v>
      </c>
      <c r="M25" s="162">
        <f t="shared" ca="1" si="9"/>
        <v>0</v>
      </c>
      <c r="N25" s="163">
        <f t="shared" ca="1" si="10"/>
        <v>0</v>
      </c>
    </row>
    <row r="26" spans="1:14" x14ac:dyDescent="0.2">
      <c r="A26" s="149" t="s">
        <v>223</v>
      </c>
      <c r="B26" s="164">
        <f t="array" aca="1" ref="B26" ca="1">_xlfn.XLOOKUP($B$17,INDIRECT(CONCATENATE("'",$A26,"'!$C$324:$C$374")),INDIRECT(CONCATENATE("'",$A26,"'!$D$324:$D$374")),0)</f>
        <v>0</v>
      </c>
      <c r="C26" s="164">
        <f t="array" aca="1" ref="C26" ca="1">_xlfn.XLOOKUP($B$17,INDIRECT(CONCATENATE("'",$A26,"'!$C$324:$C$374")),INDIRECT(CONCATENATE("'",$A26,"'!$E$324:$E$374")),0)</f>
        <v>0</v>
      </c>
      <c r="D26" s="164">
        <f t="array" aca="1" ref="D26" ca="1">_xlfn.XLOOKUP($B$17,INDIRECT(CONCATENATE("'",$A26,"'!$C$324:$C$374")),INDIRECT(CONCATENATE("'",$A26,"'!$F$324:$F$374")),0)</f>
        <v>0</v>
      </c>
      <c r="E26" s="164">
        <f t="array" aca="1" ref="E26" ca="1">_xlfn.XLOOKUP($B$17,INDIRECT(CONCATENATE("'",$A26,"'!$C$324:$C$374")),INDIRECT(CONCATENATE("'",$A26,"'!$G$324:$G$374")),0)</f>
        <v>0</v>
      </c>
      <c r="F26" s="164">
        <f t="array" aca="1" ref="F26" ca="1">_xlfn.XLOOKUP($B$17,INDIRECT(CONCATENATE("'",$A26,"'!$C$324:$C$374")),INDIRECT(CONCATENATE("'",$A26,"'!$H$324:$H$374")),0)</f>
        <v>0</v>
      </c>
      <c r="G26" s="164">
        <f t="array" aca="1" ref="G26" ca="1">_xlfn.XLOOKUP($B$17,INDIRECT(CONCATENATE("'",$A26,"'!$C$324:$C$374")),INDIRECT(CONCATENATE("'",$A26,"'!$I$324:$I$374")),0)</f>
        <v>0</v>
      </c>
      <c r="H26" s="164">
        <f t="array" aca="1" ref="H26" ca="1">_xlfn.XLOOKUP($B$17,INDIRECT(CONCATENATE("'",$A26,"'!$C$324:$C$374")),INDIRECT(CONCATENATE("'",$A26,"'!$J$324:$J$374")),0)</f>
        <v>0</v>
      </c>
      <c r="I26" s="164">
        <f t="array" aca="1" ref="I26" ca="1">_xlfn.XLOOKUP($B$17,INDIRECT(CONCATENATE("'",$A26,"'!$C$324:$C$374")),INDIRECT(CONCATENATE("'",$A26,"'!$K$324:$K$374")),0)</f>
        <v>0</v>
      </c>
      <c r="J26" s="164">
        <f t="shared" ca="1" si="6"/>
        <v>0</v>
      </c>
      <c r="K26" s="162">
        <f t="shared" ca="1" si="7"/>
        <v>0</v>
      </c>
      <c r="L26" s="163">
        <f t="shared" ca="1" si="8"/>
        <v>0</v>
      </c>
      <c r="M26" s="162">
        <f t="shared" ca="1" si="9"/>
        <v>0</v>
      </c>
      <c r="N26" s="163">
        <f t="shared" ca="1" si="10"/>
        <v>0</v>
      </c>
    </row>
    <row r="27" spans="1:14" x14ac:dyDescent="0.2">
      <c r="A27" s="149" t="s">
        <v>224</v>
      </c>
      <c r="B27" s="164">
        <f t="array" aca="1" ref="B27" ca="1">_xlfn.XLOOKUP($B$17,INDIRECT(CONCATENATE("'",$A27,"'!$C$324:$C$374")),INDIRECT(CONCATENATE("'",$A27,"'!$D$324:$D$374")),0)</f>
        <v>0</v>
      </c>
      <c r="C27" s="164">
        <f t="array" aca="1" ref="C27" ca="1">_xlfn.XLOOKUP($B$17,INDIRECT(CONCATENATE("'",$A27,"'!$C$324:$C$374")),INDIRECT(CONCATENATE("'",$A27,"'!$E$324:$E$374")),0)</f>
        <v>0</v>
      </c>
      <c r="D27" s="164">
        <f t="array" aca="1" ref="D27" ca="1">_xlfn.XLOOKUP($B$17,INDIRECT(CONCATENATE("'",$A27,"'!$C$324:$C$374")),INDIRECT(CONCATENATE("'",$A27,"'!$F$324:$F$374")),0)</f>
        <v>0</v>
      </c>
      <c r="E27" s="164">
        <f t="array" aca="1" ref="E27" ca="1">_xlfn.XLOOKUP($B$17,INDIRECT(CONCATENATE("'",$A27,"'!$C$324:$C$374")),INDIRECT(CONCATENATE("'",$A27,"'!$G$324:$G$374")),0)</f>
        <v>0</v>
      </c>
      <c r="F27" s="164">
        <f t="array" aca="1" ref="F27" ca="1">_xlfn.XLOOKUP($B$17,INDIRECT(CONCATENATE("'",$A27,"'!$C$324:$C$374")),INDIRECT(CONCATENATE("'",$A27,"'!$H$324:$H$374")),0)</f>
        <v>0</v>
      </c>
      <c r="G27" s="164">
        <f t="array" aca="1" ref="G27" ca="1">_xlfn.XLOOKUP($B$17,INDIRECT(CONCATENATE("'",$A27,"'!$C$324:$C$374")),INDIRECT(CONCATENATE("'",$A27,"'!$I$324:$I$374")),0)</f>
        <v>0</v>
      </c>
      <c r="H27" s="164">
        <f t="array" aca="1" ref="H27" ca="1">_xlfn.XLOOKUP($B$17,INDIRECT(CONCATENATE("'",$A27,"'!$C$324:$C$374")),INDIRECT(CONCATENATE("'",$A27,"'!$J$324:$J$374")),0)</f>
        <v>0</v>
      </c>
      <c r="I27" s="164">
        <f t="array" aca="1" ref="I27" ca="1">_xlfn.XLOOKUP($B$17,INDIRECT(CONCATENATE("'",$A27,"'!$C$324:$C$374")),INDIRECT(CONCATENATE("'",$A27,"'!$K$324:$K$374")),0)</f>
        <v>0</v>
      </c>
      <c r="J27" s="164">
        <f t="shared" ca="1" si="6"/>
        <v>0</v>
      </c>
      <c r="K27" s="162">
        <f t="shared" ca="1" si="7"/>
        <v>0</v>
      </c>
      <c r="L27" s="163">
        <f t="shared" ca="1" si="8"/>
        <v>0</v>
      </c>
      <c r="M27" s="162">
        <f t="shared" ca="1" si="9"/>
        <v>0</v>
      </c>
      <c r="N27" s="163">
        <f t="shared" ca="1" si="10"/>
        <v>0</v>
      </c>
    </row>
    <row r="28" spans="1:14" x14ac:dyDescent="0.2">
      <c r="A28" s="149" t="s">
        <v>225</v>
      </c>
      <c r="B28" s="164">
        <f t="array" aca="1" ref="B28" ca="1">_xlfn.XLOOKUP($B$17,INDIRECT(CONCATENATE("'",$A28,"'!$C$324:$C$374")),INDIRECT(CONCATENATE("'",$A28,"'!$D$324:$D$374")),0)</f>
        <v>0</v>
      </c>
      <c r="C28" s="164">
        <f t="array" aca="1" ref="C28" ca="1">_xlfn.XLOOKUP($B$17,INDIRECT(CONCATENATE("'",$A28,"'!$C$324:$C$374")),INDIRECT(CONCATENATE("'",$A28,"'!$E$324:$E$374")),0)</f>
        <v>0</v>
      </c>
      <c r="D28" s="164">
        <f t="array" aca="1" ref="D28" ca="1">_xlfn.XLOOKUP($B$17,INDIRECT(CONCATENATE("'",$A28,"'!$C$324:$C$374")),INDIRECT(CONCATENATE("'",$A28,"'!$F$324:$F$374")),0)</f>
        <v>0</v>
      </c>
      <c r="E28" s="164">
        <f t="array" aca="1" ref="E28" ca="1">_xlfn.XLOOKUP($B$17,INDIRECT(CONCATENATE("'",$A28,"'!$C$324:$C$374")),INDIRECT(CONCATENATE("'",$A28,"'!$G$324:$G$374")),0)</f>
        <v>0</v>
      </c>
      <c r="F28" s="164">
        <f t="array" aca="1" ref="F28" ca="1">_xlfn.XLOOKUP($B$17,INDIRECT(CONCATENATE("'",$A28,"'!$C$324:$C$374")),INDIRECT(CONCATENATE("'",$A28,"'!$H$324:$H$374")),0)</f>
        <v>0</v>
      </c>
      <c r="G28" s="164">
        <f t="array" aca="1" ref="G28" ca="1">_xlfn.XLOOKUP($B$17,INDIRECT(CONCATENATE("'",$A28,"'!$C$324:$C$374")),INDIRECT(CONCATENATE("'",$A28,"'!$I$324:$I$374")),0)</f>
        <v>0</v>
      </c>
      <c r="H28" s="164">
        <f t="array" aca="1" ref="H28" ca="1">_xlfn.XLOOKUP($B$17,INDIRECT(CONCATENATE("'",$A28,"'!$C$324:$C$374")),INDIRECT(CONCATENATE("'",$A28,"'!$J$324:$J$374")),0)</f>
        <v>0</v>
      </c>
      <c r="I28" s="164">
        <f t="array" aca="1" ref="I28" ca="1">_xlfn.XLOOKUP($B$17,INDIRECT(CONCATENATE("'",$A28,"'!$C$324:$C$374")),INDIRECT(CONCATENATE("'",$A28,"'!$K$324:$K$374")),0)</f>
        <v>0</v>
      </c>
      <c r="J28" s="164">
        <f t="shared" ca="1" si="6"/>
        <v>0</v>
      </c>
      <c r="K28" s="162">
        <f t="shared" ca="1" si="7"/>
        <v>0</v>
      </c>
      <c r="L28" s="163">
        <f t="shared" ca="1" si="8"/>
        <v>0</v>
      </c>
      <c r="M28" s="162">
        <f t="shared" ca="1" si="9"/>
        <v>0</v>
      </c>
      <c r="N28" s="163">
        <f t="shared" ca="1" si="10"/>
        <v>0</v>
      </c>
    </row>
    <row r="29" spans="1:14" ht="13.5" customHeight="1" thickBot="1" x14ac:dyDescent="0.25">
      <c r="A29" s="149" t="s">
        <v>226</v>
      </c>
      <c r="B29" s="164">
        <f t="array" aca="1" ref="B29" ca="1">_xlfn.XLOOKUP($B$17,INDIRECT(CONCATENATE("'",$A29,"'!$C$324:$C$374")),INDIRECT(CONCATENATE("'",$A29,"'!$D$324:$D$374")),0)</f>
        <v>0</v>
      </c>
      <c r="C29" s="164">
        <f t="array" aca="1" ref="C29" ca="1">_xlfn.XLOOKUP($B$17,INDIRECT(CONCATENATE("'",$A29,"'!$C$324:$C$374")),INDIRECT(CONCATENATE("'",$A29,"'!$E$324:$E$374")),0)</f>
        <v>0</v>
      </c>
      <c r="D29" s="164">
        <f t="array" aca="1" ref="D29" ca="1">_xlfn.XLOOKUP($B$17,INDIRECT(CONCATENATE("'",$A29,"'!$C$324:$C$374")),INDIRECT(CONCATENATE("'",$A29,"'!$F$324:$F$374")),0)</f>
        <v>0</v>
      </c>
      <c r="E29" s="164">
        <f t="array" aca="1" ref="E29" ca="1">_xlfn.XLOOKUP($B$17,INDIRECT(CONCATENATE("'",$A29,"'!$C$324:$C$374")),INDIRECT(CONCATENATE("'",$A29,"'!$G$324:$G$374")),0)</f>
        <v>0</v>
      </c>
      <c r="F29" s="164">
        <f t="array" aca="1" ref="F29" ca="1">_xlfn.XLOOKUP($B$17,INDIRECT(CONCATENATE("'",$A29,"'!$C$324:$C$374")),INDIRECT(CONCATENATE("'",$A29,"'!$H$324:$H$374")),0)</f>
        <v>0</v>
      </c>
      <c r="G29" s="164">
        <f t="array" aca="1" ref="G29" ca="1">_xlfn.XLOOKUP($B$17,INDIRECT(CONCATENATE("'",$A29,"'!$C$324:$C$374")),INDIRECT(CONCATENATE("'",$A29,"'!$I$324:$I$374")),0)</f>
        <v>0</v>
      </c>
      <c r="H29" s="164">
        <f t="array" aca="1" ref="H29" ca="1">_xlfn.XLOOKUP($B$17,INDIRECT(CONCATENATE("'",$A29,"'!$C$324:$C$374")),INDIRECT(CONCATENATE("'",$A29,"'!$J$324:$J$374")),0)</f>
        <v>0</v>
      </c>
      <c r="I29" s="164">
        <f t="array" aca="1" ref="I29" ca="1">_xlfn.XLOOKUP($B$17,INDIRECT(CONCATENATE("'",$A29,"'!$C$324:$C$374")),INDIRECT(CONCATENATE("'",$A29,"'!$K$324:$K$374")),0)</f>
        <v>0</v>
      </c>
      <c r="J29" s="164">
        <f t="shared" ca="1" si="6"/>
        <v>0</v>
      </c>
      <c r="K29" s="165">
        <f t="shared" ca="1" si="7"/>
        <v>0</v>
      </c>
      <c r="L29" s="166">
        <f t="shared" ca="1" si="8"/>
        <v>0</v>
      </c>
      <c r="M29" s="165">
        <f t="shared" ca="1" si="9"/>
        <v>0</v>
      </c>
      <c r="N29" s="166">
        <f t="shared" ca="1" si="10"/>
        <v>0</v>
      </c>
    </row>
    <row r="30" spans="1:14" ht="12.75" thickBot="1" x14ac:dyDescent="0.25">
      <c r="A30" s="150" t="s">
        <v>17</v>
      </c>
      <c r="B30" s="167">
        <f t="shared" ref="B30:K30" ca="1" si="11">SUM(B20:B29)</f>
        <v>0</v>
      </c>
      <c r="C30" s="167">
        <f t="shared" ca="1" si="11"/>
        <v>0</v>
      </c>
      <c r="D30" s="167">
        <f t="shared" ca="1" si="11"/>
        <v>0</v>
      </c>
      <c r="E30" s="167">
        <f t="shared" ca="1" si="11"/>
        <v>0</v>
      </c>
      <c r="F30" s="167">
        <f ca="1">SUM(F20:F29)</f>
        <v>0</v>
      </c>
      <c r="G30" s="167">
        <f t="shared" ca="1" si="11"/>
        <v>0</v>
      </c>
      <c r="H30" s="167">
        <f t="shared" ca="1" si="11"/>
        <v>0</v>
      </c>
      <c r="I30" s="167">
        <f t="shared" ca="1" si="11"/>
        <v>0</v>
      </c>
      <c r="J30" s="167">
        <f t="shared" ca="1" si="11"/>
        <v>0</v>
      </c>
      <c r="K30" s="168">
        <f t="shared" ca="1" si="11"/>
        <v>0</v>
      </c>
      <c r="L30" s="169">
        <f t="shared" ca="1" si="8"/>
        <v>0</v>
      </c>
      <c r="M30" s="168">
        <f ca="1">SUM(M20:M29)</f>
        <v>0</v>
      </c>
      <c r="N30" s="170">
        <f t="shared" ca="1" si="10"/>
        <v>0</v>
      </c>
    </row>
    <row r="31" spans="1:14" ht="12.75" thickBot="1" x14ac:dyDescent="0.25"/>
    <row r="32" spans="1:14" ht="12.75" thickBot="1" x14ac:dyDescent="0.25">
      <c r="A32" s="157" t="str">
        <f>Deelnemersoverzicht!$B$17&amp;":"</f>
        <v>Deelnemer 1:</v>
      </c>
      <c r="B32" s="225">
        <f>Deelnemersoverzicht!$C$17</f>
        <v>0</v>
      </c>
      <c r="C32" s="158"/>
      <c r="D32" s="158"/>
      <c r="E32" s="158"/>
      <c r="F32" s="158"/>
      <c r="G32" s="158"/>
      <c r="H32" s="158"/>
      <c r="I32" s="158"/>
      <c r="J32" s="158"/>
      <c r="K32" s="158"/>
      <c r="L32" s="158"/>
      <c r="M32" s="158"/>
      <c r="N32" s="159"/>
    </row>
    <row r="33" spans="1:14" ht="12.75" thickBot="1" x14ac:dyDescent="0.25">
      <c r="A33" s="156"/>
      <c r="B33" s="602" t="s">
        <v>1</v>
      </c>
      <c r="C33" s="601"/>
      <c r="D33" s="602" t="s">
        <v>2</v>
      </c>
      <c r="E33" s="601"/>
      <c r="F33" s="600"/>
      <c r="G33" s="603" t="s">
        <v>235</v>
      </c>
      <c r="H33" s="603"/>
      <c r="I33" s="601"/>
      <c r="J33" s="600"/>
      <c r="K33" s="604" t="s">
        <v>17</v>
      </c>
      <c r="L33" s="603"/>
      <c r="M33" s="603"/>
      <c r="N33" s="601"/>
    </row>
    <row r="34" spans="1:14" ht="48.75" thickBot="1" x14ac:dyDescent="0.25">
      <c r="A34" s="155" t="s">
        <v>214</v>
      </c>
      <c r="B34" s="146" t="s">
        <v>227</v>
      </c>
      <c r="C34" s="146" t="s">
        <v>228</v>
      </c>
      <c r="D34" s="146" t="s">
        <v>229</v>
      </c>
      <c r="E34" s="146" t="s">
        <v>230</v>
      </c>
      <c r="F34" s="146" t="s">
        <v>236</v>
      </c>
      <c r="G34" s="146" t="s">
        <v>237</v>
      </c>
      <c r="H34" s="146" t="s">
        <v>238</v>
      </c>
      <c r="I34" s="146" t="s">
        <v>239</v>
      </c>
      <c r="J34" s="146" t="s">
        <v>231</v>
      </c>
      <c r="K34" s="151" t="s">
        <v>112</v>
      </c>
      <c r="L34" s="147" t="s">
        <v>59</v>
      </c>
      <c r="M34" s="221" t="s">
        <v>91</v>
      </c>
      <c r="N34" s="148" t="s">
        <v>59</v>
      </c>
    </row>
    <row r="35" spans="1:14" x14ac:dyDescent="0.2">
      <c r="A35" s="149" t="s">
        <v>217</v>
      </c>
      <c r="B35" s="160">
        <f t="array" aca="1" ref="B35" ca="1">_xlfn.XLOOKUP($B$32,INDIRECT(CONCATENATE("'",$A35,"'!$C$324:$C$374")),INDIRECT(CONCATENATE("'",$A35,"'!$D$324:$D$374")),0)</f>
        <v>0</v>
      </c>
      <c r="C35" s="160">
        <f t="array" aca="1" ref="C35" ca="1">_xlfn.XLOOKUP($B$32,INDIRECT(CONCATENATE("'",$A35,"'!$C$324:$C$374")),INDIRECT(CONCATENATE("'",$A35,"'!$E$324:$E$374")),0)</f>
        <v>0</v>
      </c>
      <c r="D35" s="160">
        <f t="array" aca="1" ref="D35" ca="1">_xlfn.XLOOKUP($B$32,INDIRECT(CONCATENATE("'",$A35,"'!$C$324:$C$374")),INDIRECT(CONCATENATE("'",$A35,"'!$F$324:$F$374")),0)</f>
        <v>0</v>
      </c>
      <c r="E35" s="160">
        <f t="array" aca="1" ref="E35" ca="1">_xlfn.XLOOKUP($B$32,INDIRECT(CONCATENATE("'",$A35,"'!$C$324:$C$374")),INDIRECT(CONCATENATE("'",$A35,"'!$G$324:$G$374")),0)</f>
        <v>0</v>
      </c>
      <c r="F35" s="160">
        <f t="array" aca="1" ref="F35" ca="1">_xlfn.XLOOKUP($B$32,INDIRECT(CONCATENATE("'",$A35,"'!$C$324:$C$374")),INDIRECT(CONCATENATE("'",$A35,"'!$H$324:$H$374")),0)</f>
        <v>0</v>
      </c>
      <c r="G35" s="160">
        <f t="array" aca="1" ref="G35" ca="1">_xlfn.XLOOKUP($B$32,INDIRECT(CONCATENATE("'",$A35,"'!$C$324:$C$374")),INDIRECT(CONCATENATE("'",$A35,"'!$I$324:$I$374")),0)</f>
        <v>0</v>
      </c>
      <c r="H35" s="160">
        <f t="array" aca="1" ref="H35" ca="1">_xlfn.XLOOKUP($B$32,INDIRECT(CONCATENATE("'",$A35,"'!$C$324:$C$374")),INDIRECT(CONCATENATE("'",$A35,"'!$J$324:$J$374")),0)</f>
        <v>0</v>
      </c>
      <c r="I35" s="160">
        <f t="array" aca="1" ref="I35" ca="1">_xlfn.XLOOKUP($B$32,INDIRECT(CONCATENATE("'",$A35,"'!$C$324:$C$374")),INDIRECT(CONCATENATE("'",$A35,"'!$K$324:$K$374")),0)</f>
        <v>0</v>
      </c>
      <c r="J35" s="160">
        <f ca="1">B35+D35+F35+H35</f>
        <v>0</v>
      </c>
      <c r="K35" s="160">
        <f ca="1">C35+E35+G35+I35</f>
        <v>0</v>
      </c>
      <c r="L35" s="161">
        <f ca="1">IFERROR(K35/J35,0)</f>
        <v>0</v>
      </c>
      <c r="M35" s="160">
        <f ca="1">J35-K35</f>
        <v>0</v>
      </c>
      <c r="N35" s="161">
        <f ca="1">IFERROR(M35/J35,0)</f>
        <v>0</v>
      </c>
    </row>
    <row r="36" spans="1:14" x14ac:dyDescent="0.2">
      <c r="A36" s="149" t="s">
        <v>218</v>
      </c>
      <c r="B36" s="162">
        <f t="array" aca="1" ref="B36" ca="1">_xlfn.XLOOKUP($B$32,INDIRECT(CONCATENATE("'",$A36,"'!$C$324:$C$374")),INDIRECT(CONCATENATE("'",$A36,"'!$D$324:$D$374")),0)</f>
        <v>0</v>
      </c>
      <c r="C36" s="162">
        <f t="array" aca="1" ref="C36" ca="1">_xlfn.XLOOKUP($B$32,INDIRECT(CONCATENATE("'",$A36,"'!$C$324:$C$374")),INDIRECT(CONCATENATE("'",$A36,"'!$E$324:$E$374")),0)</f>
        <v>0</v>
      </c>
      <c r="D36" s="162">
        <f t="array" aca="1" ref="D36" ca="1">_xlfn.XLOOKUP($B$32,INDIRECT(CONCATENATE("'",$A36,"'!$C$324:$C$374")),INDIRECT(CONCATENATE("'",$A36,"'!$F$324:$F$374")),0)</f>
        <v>0</v>
      </c>
      <c r="E36" s="162">
        <f t="array" aca="1" ref="E36" ca="1">_xlfn.XLOOKUP($B$32,INDIRECT(CONCATENATE("'",$A36,"'!$C$324:$C$374")),INDIRECT(CONCATENATE("'",$A36,"'!$G$324:$G$374")),0)</f>
        <v>0</v>
      </c>
      <c r="F36" s="162">
        <f t="array" aca="1" ref="F36" ca="1">_xlfn.XLOOKUP($B$32,INDIRECT(CONCATENATE("'",$A36,"'!$C$324:$C$374")),INDIRECT(CONCATENATE("'",$A36,"'!$H$324:$H$374")),0)</f>
        <v>0</v>
      </c>
      <c r="G36" s="162">
        <f t="array" aca="1" ref="G36" ca="1">_xlfn.XLOOKUP($B$32,INDIRECT(CONCATENATE("'",$A36,"'!$C$324:$C$374")),INDIRECT(CONCATENATE("'",$A36,"'!$I$324:$I$374")),0)</f>
        <v>0</v>
      </c>
      <c r="H36" s="162">
        <f t="array" aca="1" ref="H36" ca="1">_xlfn.XLOOKUP($B$32,INDIRECT(CONCATENATE("'",$A36,"'!$C$324:$C$374")),INDIRECT(CONCATENATE("'",$A36,"'!$J$324:$J$374")),0)</f>
        <v>0</v>
      </c>
      <c r="I36" s="162">
        <f t="array" aca="1" ref="I36" ca="1">_xlfn.XLOOKUP($B$32,INDIRECT(CONCATENATE("'",$A36,"'!$C$324:$C$374")),INDIRECT(CONCATENATE("'",$A36,"'!$K$324:$K$374")),0)</f>
        <v>0</v>
      </c>
      <c r="J36" s="162">
        <f t="shared" ref="J36:J44" ca="1" si="12">B36+D36+F36+H36</f>
        <v>0</v>
      </c>
      <c r="K36" s="162">
        <f t="shared" ref="K36:K44" ca="1" si="13">C36+E36+G36+I36</f>
        <v>0</v>
      </c>
      <c r="L36" s="163">
        <f t="shared" ref="L36:L45" ca="1" si="14">IFERROR(K36/J36,0)</f>
        <v>0</v>
      </c>
      <c r="M36" s="162">
        <f t="shared" ref="M36:M44" ca="1" si="15">J36-K36</f>
        <v>0</v>
      </c>
      <c r="N36" s="163">
        <f t="shared" ref="N36:N45" ca="1" si="16">IFERROR(M36/J36,0)</f>
        <v>0</v>
      </c>
    </row>
    <row r="37" spans="1:14" x14ac:dyDescent="0.2">
      <c r="A37" s="149" t="s">
        <v>219</v>
      </c>
      <c r="B37" s="164">
        <f t="array" aca="1" ref="B37" ca="1">_xlfn.XLOOKUP($B$32,INDIRECT(CONCATENATE("'",$A37,"'!$C$324:$C$374")),INDIRECT(CONCATENATE("'",$A37,"'!$D$324:$D$374")),0)</f>
        <v>0</v>
      </c>
      <c r="C37" s="164">
        <f t="array" aca="1" ref="C37" ca="1">_xlfn.XLOOKUP($B$32,INDIRECT(CONCATENATE("'",$A37,"'!$C$324:$C$374")),INDIRECT(CONCATENATE("'",$A37,"'!$E$324:$E$374")),0)</f>
        <v>0</v>
      </c>
      <c r="D37" s="164">
        <f t="array" aca="1" ref="D37" ca="1">_xlfn.XLOOKUP($B$32,INDIRECT(CONCATENATE("'",$A37,"'!$C$324:$C$374")),INDIRECT(CONCATENATE("'",$A37,"'!$F$324:$F$374")),0)</f>
        <v>0</v>
      </c>
      <c r="E37" s="164">
        <f t="array" aca="1" ref="E37" ca="1">_xlfn.XLOOKUP($B$32,INDIRECT(CONCATENATE("'",$A37,"'!$C$324:$C$374")),INDIRECT(CONCATENATE("'",$A37,"'!$G$324:$G$374")),0)</f>
        <v>0</v>
      </c>
      <c r="F37" s="164">
        <f t="array" aca="1" ref="F37" ca="1">_xlfn.XLOOKUP($B$32,INDIRECT(CONCATENATE("'",$A37,"'!$C$324:$C$374")),INDIRECT(CONCATENATE("'",$A37,"'!$H$324:$H$374")),0)</f>
        <v>0</v>
      </c>
      <c r="G37" s="164">
        <f t="array" aca="1" ref="G37" ca="1">_xlfn.XLOOKUP($B$32,INDIRECT(CONCATENATE("'",$A37,"'!$C$324:$C$374")),INDIRECT(CONCATENATE("'",$A37,"'!$I$324:$I$374")),0)</f>
        <v>0</v>
      </c>
      <c r="H37" s="164">
        <f t="array" aca="1" ref="H37" ca="1">_xlfn.XLOOKUP($B$32,INDIRECT(CONCATENATE("'",$A37,"'!$C$324:$C$374")),INDIRECT(CONCATENATE("'",$A37,"'!$J$324:$J$374")),0)</f>
        <v>0</v>
      </c>
      <c r="I37" s="164">
        <f t="array" aca="1" ref="I37" ca="1">_xlfn.XLOOKUP($B$32,INDIRECT(CONCATENATE("'",$A37,"'!$C$324:$C$374")),INDIRECT(CONCATENATE("'",$A37,"'!$K$324:$K$374")),0)</f>
        <v>0</v>
      </c>
      <c r="J37" s="164">
        <f t="shared" ca="1" si="12"/>
        <v>0</v>
      </c>
      <c r="K37" s="162">
        <f t="shared" ca="1" si="13"/>
        <v>0</v>
      </c>
      <c r="L37" s="163">
        <f t="shared" ca="1" si="14"/>
        <v>0</v>
      </c>
      <c r="M37" s="162">
        <f t="shared" ca="1" si="15"/>
        <v>0</v>
      </c>
      <c r="N37" s="163">
        <f t="shared" ca="1" si="16"/>
        <v>0</v>
      </c>
    </row>
    <row r="38" spans="1:14" x14ac:dyDescent="0.2">
      <c r="A38" s="149" t="s">
        <v>220</v>
      </c>
      <c r="B38" s="164">
        <f t="array" aca="1" ref="B38" ca="1">_xlfn.XLOOKUP($B$32,INDIRECT(CONCATENATE("'",$A38,"'!$C$324:$C$374")),INDIRECT(CONCATENATE("'",$A38,"'!$D$324:$D$374")),0)</f>
        <v>0</v>
      </c>
      <c r="C38" s="164">
        <f t="array" aca="1" ref="C38" ca="1">_xlfn.XLOOKUP($B$32,INDIRECT(CONCATENATE("'",$A38,"'!$C$324:$C$374")),INDIRECT(CONCATENATE("'",$A38,"'!$E$324:$E$374")),0)</f>
        <v>0</v>
      </c>
      <c r="D38" s="164">
        <f t="array" aca="1" ref="D38" ca="1">_xlfn.XLOOKUP($B$32,INDIRECT(CONCATENATE("'",$A38,"'!$C$324:$C$374")),INDIRECT(CONCATENATE("'",$A38,"'!$F$324:$F$374")),0)</f>
        <v>0</v>
      </c>
      <c r="E38" s="164">
        <f t="array" aca="1" ref="E38" ca="1">_xlfn.XLOOKUP($B$32,INDIRECT(CONCATENATE("'",$A38,"'!$C$324:$C$374")),INDIRECT(CONCATENATE("'",$A38,"'!$G$324:$G$374")),0)</f>
        <v>0</v>
      </c>
      <c r="F38" s="164">
        <f t="array" aca="1" ref="F38" ca="1">_xlfn.XLOOKUP($B$32,INDIRECT(CONCATENATE("'",$A38,"'!$C$324:$C$374")),INDIRECT(CONCATENATE("'",$A38,"'!$H$324:$H$374")),0)</f>
        <v>0</v>
      </c>
      <c r="G38" s="164">
        <f t="array" aca="1" ref="G38" ca="1">_xlfn.XLOOKUP($B$32,INDIRECT(CONCATENATE("'",$A38,"'!$C$324:$C$374")),INDIRECT(CONCATENATE("'",$A38,"'!$I$324:$I$374")),0)</f>
        <v>0</v>
      </c>
      <c r="H38" s="164">
        <f t="array" aca="1" ref="H38" ca="1">_xlfn.XLOOKUP($B$32,INDIRECT(CONCATENATE("'",$A38,"'!$C$324:$C$374")),INDIRECT(CONCATENATE("'",$A38,"'!$J$324:$J$374")),0)</f>
        <v>0</v>
      </c>
      <c r="I38" s="164">
        <f t="array" aca="1" ref="I38" ca="1">_xlfn.XLOOKUP($B$32,INDIRECT(CONCATENATE("'",$A38,"'!$C$324:$C$374")),INDIRECT(CONCATENATE("'",$A38,"'!$K$324:$K$374")),0)</f>
        <v>0</v>
      </c>
      <c r="J38" s="164">
        <f t="shared" ca="1" si="12"/>
        <v>0</v>
      </c>
      <c r="K38" s="162">
        <f t="shared" ca="1" si="13"/>
        <v>0</v>
      </c>
      <c r="L38" s="163">
        <f t="shared" ca="1" si="14"/>
        <v>0</v>
      </c>
      <c r="M38" s="162">
        <f t="shared" ca="1" si="15"/>
        <v>0</v>
      </c>
      <c r="N38" s="163">
        <f t="shared" ca="1" si="16"/>
        <v>0</v>
      </c>
    </row>
    <row r="39" spans="1:14" x14ac:dyDescent="0.2">
      <c r="A39" s="149" t="s">
        <v>221</v>
      </c>
      <c r="B39" s="164">
        <f t="array" aca="1" ref="B39" ca="1">_xlfn.XLOOKUP($B$32,INDIRECT(CONCATENATE("'",$A39,"'!$C$324:$C$374")),INDIRECT(CONCATENATE("'",$A39,"'!$D$324:$D$374")),0)</f>
        <v>0</v>
      </c>
      <c r="C39" s="164">
        <f t="array" aca="1" ref="C39" ca="1">_xlfn.XLOOKUP($B$32,INDIRECT(CONCATENATE("'",$A39,"'!$C$324:$C$374")),INDIRECT(CONCATENATE("'",$A39,"'!$E$324:$E$374")),0)</f>
        <v>0</v>
      </c>
      <c r="D39" s="164">
        <f t="array" aca="1" ref="D39" ca="1">_xlfn.XLOOKUP($B$32,INDIRECT(CONCATENATE("'",$A39,"'!$C$324:$C$374")),INDIRECT(CONCATENATE("'",$A39,"'!$F$324:$F$374")),0)</f>
        <v>0</v>
      </c>
      <c r="E39" s="164">
        <f t="array" aca="1" ref="E39" ca="1">_xlfn.XLOOKUP($B$32,INDIRECT(CONCATENATE("'",$A39,"'!$C$324:$C$374")),INDIRECT(CONCATENATE("'",$A39,"'!$G$324:$G$374")),0)</f>
        <v>0</v>
      </c>
      <c r="F39" s="164">
        <f t="array" aca="1" ref="F39" ca="1">_xlfn.XLOOKUP($B$32,INDIRECT(CONCATENATE("'",$A39,"'!$C$324:$C$374")),INDIRECT(CONCATENATE("'",$A39,"'!$H$324:$H$374")),0)</f>
        <v>0</v>
      </c>
      <c r="G39" s="164">
        <f t="array" aca="1" ref="G39" ca="1">_xlfn.XLOOKUP($B$32,INDIRECT(CONCATENATE("'",$A39,"'!$C$324:$C$374")),INDIRECT(CONCATENATE("'",$A39,"'!$I$324:$I$374")),0)</f>
        <v>0</v>
      </c>
      <c r="H39" s="164">
        <f t="array" aca="1" ref="H39" ca="1">_xlfn.XLOOKUP($B$32,INDIRECT(CONCATENATE("'",$A39,"'!$C$324:$C$374")),INDIRECT(CONCATENATE("'",$A39,"'!$J$324:$J$374")),0)</f>
        <v>0</v>
      </c>
      <c r="I39" s="164">
        <f t="array" aca="1" ref="I39" ca="1">_xlfn.XLOOKUP($B$32,INDIRECT(CONCATENATE("'",$A39,"'!$C$324:$C$374")),INDIRECT(CONCATENATE("'",$A39,"'!$K$324:$K$374")),0)</f>
        <v>0</v>
      </c>
      <c r="J39" s="164">
        <f t="shared" ca="1" si="12"/>
        <v>0</v>
      </c>
      <c r="K39" s="162">
        <f t="shared" ca="1" si="13"/>
        <v>0</v>
      </c>
      <c r="L39" s="163">
        <f t="shared" ca="1" si="14"/>
        <v>0</v>
      </c>
      <c r="M39" s="162">
        <f t="shared" ca="1" si="15"/>
        <v>0</v>
      </c>
      <c r="N39" s="163">
        <f t="shared" ca="1" si="16"/>
        <v>0</v>
      </c>
    </row>
    <row r="40" spans="1:14" x14ac:dyDescent="0.2">
      <c r="A40" s="149" t="s">
        <v>222</v>
      </c>
      <c r="B40" s="164">
        <f t="array" aca="1" ref="B40" ca="1">_xlfn.XLOOKUP($B$32,INDIRECT(CONCATENATE("'",$A40,"'!$C$324:$C$374")),INDIRECT(CONCATENATE("'",$A40,"'!$D$324:$D$374")),0)</f>
        <v>0</v>
      </c>
      <c r="C40" s="164">
        <f t="array" aca="1" ref="C40" ca="1">_xlfn.XLOOKUP($B$32,INDIRECT(CONCATENATE("'",$A40,"'!$C$324:$C$374")),INDIRECT(CONCATENATE("'",$A40,"'!$E$324:$E$374")),0)</f>
        <v>0</v>
      </c>
      <c r="D40" s="164">
        <f t="array" aca="1" ref="D40" ca="1">_xlfn.XLOOKUP($B$32,INDIRECT(CONCATENATE("'",$A40,"'!$C$324:$C$374")),INDIRECT(CONCATENATE("'",$A40,"'!$F$324:$F$374")),0)</f>
        <v>0</v>
      </c>
      <c r="E40" s="164">
        <f t="array" aca="1" ref="E40" ca="1">_xlfn.XLOOKUP($B$32,INDIRECT(CONCATENATE("'",$A40,"'!$C$324:$C$374")),INDIRECT(CONCATENATE("'",$A40,"'!$G$324:$G$374")),0)</f>
        <v>0</v>
      </c>
      <c r="F40" s="164">
        <f t="array" aca="1" ref="F40" ca="1">_xlfn.XLOOKUP($B$32,INDIRECT(CONCATENATE("'",$A40,"'!$C$324:$C$374")),INDIRECT(CONCATENATE("'",$A40,"'!$H$324:$H$374")),0)</f>
        <v>0</v>
      </c>
      <c r="G40" s="164">
        <f t="array" aca="1" ref="G40" ca="1">_xlfn.XLOOKUP($B$32,INDIRECT(CONCATENATE("'",$A40,"'!$C$324:$C$374")),INDIRECT(CONCATENATE("'",$A40,"'!$I$324:$I$374")),0)</f>
        <v>0</v>
      </c>
      <c r="H40" s="164">
        <f t="array" aca="1" ref="H40" ca="1">_xlfn.XLOOKUP($B$32,INDIRECT(CONCATENATE("'",$A40,"'!$C$324:$C$374")),INDIRECT(CONCATENATE("'",$A40,"'!$J$324:$J$374")),0)</f>
        <v>0</v>
      </c>
      <c r="I40" s="164">
        <f t="array" aca="1" ref="I40" ca="1">_xlfn.XLOOKUP($B$32,INDIRECT(CONCATENATE("'",$A40,"'!$C$324:$C$374")),INDIRECT(CONCATENATE("'",$A40,"'!$K$324:$K$374")),0)</f>
        <v>0</v>
      </c>
      <c r="J40" s="164">
        <f t="shared" ca="1" si="12"/>
        <v>0</v>
      </c>
      <c r="K40" s="162">
        <f t="shared" ca="1" si="13"/>
        <v>0</v>
      </c>
      <c r="L40" s="163">
        <f t="shared" ca="1" si="14"/>
        <v>0</v>
      </c>
      <c r="M40" s="162">
        <f t="shared" ca="1" si="15"/>
        <v>0</v>
      </c>
      <c r="N40" s="163">
        <f t="shared" ca="1" si="16"/>
        <v>0</v>
      </c>
    </row>
    <row r="41" spans="1:14" x14ac:dyDescent="0.2">
      <c r="A41" s="149" t="s">
        <v>223</v>
      </c>
      <c r="B41" s="164">
        <f t="array" aca="1" ref="B41" ca="1">_xlfn.XLOOKUP($B$32,INDIRECT(CONCATENATE("'",$A41,"'!$C$324:$C$374")),INDIRECT(CONCATENATE("'",$A41,"'!$D$324:$D$374")),0)</f>
        <v>0</v>
      </c>
      <c r="C41" s="164">
        <f t="array" aca="1" ref="C41" ca="1">_xlfn.XLOOKUP($B$32,INDIRECT(CONCATENATE("'",$A41,"'!$C$324:$C$374")),INDIRECT(CONCATENATE("'",$A41,"'!$E$324:$E$374")),0)</f>
        <v>0</v>
      </c>
      <c r="D41" s="164">
        <f t="array" aca="1" ref="D41" ca="1">_xlfn.XLOOKUP($B$32,INDIRECT(CONCATENATE("'",$A41,"'!$C$324:$C$374")),INDIRECT(CONCATENATE("'",$A41,"'!$F$324:$F$374")),0)</f>
        <v>0</v>
      </c>
      <c r="E41" s="164">
        <f t="array" aca="1" ref="E41" ca="1">_xlfn.XLOOKUP($B$32,INDIRECT(CONCATENATE("'",$A41,"'!$C$324:$C$374")),INDIRECT(CONCATENATE("'",$A41,"'!$G$324:$G$374")),0)</f>
        <v>0</v>
      </c>
      <c r="F41" s="164">
        <f t="array" aca="1" ref="F41" ca="1">_xlfn.XLOOKUP($B$32,INDIRECT(CONCATENATE("'",$A41,"'!$C$324:$C$374")),INDIRECT(CONCATENATE("'",$A41,"'!$H$324:$H$374")),0)</f>
        <v>0</v>
      </c>
      <c r="G41" s="164">
        <f t="array" aca="1" ref="G41" ca="1">_xlfn.XLOOKUP($B$32,INDIRECT(CONCATENATE("'",$A41,"'!$C$324:$C$374")),INDIRECT(CONCATENATE("'",$A41,"'!$I$324:$I$374")),0)</f>
        <v>0</v>
      </c>
      <c r="H41" s="164">
        <f t="array" aca="1" ref="H41" ca="1">_xlfn.XLOOKUP($B$32,INDIRECT(CONCATENATE("'",$A41,"'!$C$324:$C$374")),INDIRECT(CONCATENATE("'",$A41,"'!$J$324:$J$374")),0)</f>
        <v>0</v>
      </c>
      <c r="I41" s="164">
        <f t="array" aca="1" ref="I41" ca="1">_xlfn.XLOOKUP($B$32,INDIRECT(CONCATENATE("'",$A41,"'!$C$324:$C$374")),INDIRECT(CONCATENATE("'",$A41,"'!$K$324:$K$374")),0)</f>
        <v>0</v>
      </c>
      <c r="J41" s="164">
        <f t="shared" ca="1" si="12"/>
        <v>0</v>
      </c>
      <c r="K41" s="162">
        <f t="shared" ca="1" si="13"/>
        <v>0</v>
      </c>
      <c r="L41" s="163">
        <f t="shared" ca="1" si="14"/>
        <v>0</v>
      </c>
      <c r="M41" s="162">
        <f t="shared" ca="1" si="15"/>
        <v>0</v>
      </c>
      <c r="N41" s="163">
        <f t="shared" ca="1" si="16"/>
        <v>0</v>
      </c>
    </row>
    <row r="42" spans="1:14" x14ac:dyDescent="0.2">
      <c r="A42" s="149" t="s">
        <v>224</v>
      </c>
      <c r="B42" s="164">
        <f t="array" aca="1" ref="B42" ca="1">_xlfn.XLOOKUP($B$32,INDIRECT(CONCATENATE("'",$A42,"'!$C$324:$C$374")),INDIRECT(CONCATENATE("'",$A42,"'!$D$324:$D$374")),0)</f>
        <v>0</v>
      </c>
      <c r="C42" s="164">
        <f t="array" aca="1" ref="C42" ca="1">_xlfn.XLOOKUP($B$32,INDIRECT(CONCATENATE("'",$A42,"'!$C$324:$C$374")),INDIRECT(CONCATENATE("'",$A42,"'!$E$324:$E$374")),0)</f>
        <v>0</v>
      </c>
      <c r="D42" s="164">
        <f t="array" aca="1" ref="D42" ca="1">_xlfn.XLOOKUP($B$32,INDIRECT(CONCATENATE("'",$A42,"'!$C$324:$C$374")),INDIRECT(CONCATENATE("'",$A42,"'!$F$324:$F$374")),0)</f>
        <v>0</v>
      </c>
      <c r="E42" s="164">
        <f t="array" aca="1" ref="E42" ca="1">_xlfn.XLOOKUP($B$32,INDIRECT(CONCATENATE("'",$A42,"'!$C$324:$C$374")),INDIRECT(CONCATENATE("'",$A42,"'!$G$324:$G$374")),0)</f>
        <v>0</v>
      </c>
      <c r="F42" s="164">
        <f t="array" aca="1" ref="F42" ca="1">_xlfn.XLOOKUP($B$32,INDIRECT(CONCATENATE("'",$A42,"'!$C$324:$C$374")),INDIRECT(CONCATENATE("'",$A42,"'!$H$324:$H$374")),0)</f>
        <v>0</v>
      </c>
      <c r="G42" s="164">
        <f t="array" aca="1" ref="G42" ca="1">_xlfn.XLOOKUP($B$32,INDIRECT(CONCATENATE("'",$A42,"'!$C$324:$C$374")),INDIRECT(CONCATENATE("'",$A42,"'!$I$324:$I$374")),0)</f>
        <v>0</v>
      </c>
      <c r="H42" s="164">
        <f t="array" aca="1" ref="H42" ca="1">_xlfn.XLOOKUP($B$32,INDIRECT(CONCATENATE("'",$A42,"'!$C$324:$C$374")),INDIRECT(CONCATENATE("'",$A42,"'!$J$324:$J$374")),0)</f>
        <v>0</v>
      </c>
      <c r="I42" s="164">
        <f t="array" aca="1" ref="I42" ca="1">_xlfn.XLOOKUP($B$32,INDIRECT(CONCATENATE("'",$A42,"'!$C$324:$C$374")),INDIRECT(CONCATENATE("'",$A42,"'!$K$324:$K$374")),0)</f>
        <v>0</v>
      </c>
      <c r="J42" s="164">
        <f t="shared" ca="1" si="12"/>
        <v>0</v>
      </c>
      <c r="K42" s="162">
        <f t="shared" ca="1" si="13"/>
        <v>0</v>
      </c>
      <c r="L42" s="163">
        <f t="shared" ca="1" si="14"/>
        <v>0</v>
      </c>
      <c r="M42" s="162">
        <f t="shared" ca="1" si="15"/>
        <v>0</v>
      </c>
      <c r="N42" s="163">
        <f t="shared" ca="1" si="16"/>
        <v>0</v>
      </c>
    </row>
    <row r="43" spans="1:14" x14ac:dyDescent="0.2">
      <c r="A43" s="149" t="s">
        <v>225</v>
      </c>
      <c r="B43" s="164">
        <f t="array" aca="1" ref="B43" ca="1">_xlfn.XLOOKUP($B$32,INDIRECT(CONCATENATE("'",$A43,"'!$C$324:$C$374")),INDIRECT(CONCATENATE("'",$A43,"'!$D$324:$D$374")),0)</f>
        <v>0</v>
      </c>
      <c r="C43" s="164">
        <f t="array" aca="1" ref="C43" ca="1">_xlfn.XLOOKUP($B$32,INDIRECT(CONCATENATE("'",$A43,"'!$C$324:$C$374")),INDIRECT(CONCATENATE("'",$A43,"'!$E$324:$E$374")),0)</f>
        <v>0</v>
      </c>
      <c r="D43" s="164">
        <f t="array" aca="1" ref="D43" ca="1">_xlfn.XLOOKUP($B$32,INDIRECT(CONCATENATE("'",$A43,"'!$C$324:$C$374")),INDIRECT(CONCATENATE("'",$A43,"'!$F$324:$F$374")),0)</f>
        <v>0</v>
      </c>
      <c r="E43" s="164">
        <f t="array" aca="1" ref="E43" ca="1">_xlfn.XLOOKUP($B$32,INDIRECT(CONCATENATE("'",$A43,"'!$C$324:$C$374")),INDIRECT(CONCATENATE("'",$A43,"'!$G$324:$G$374")),0)</f>
        <v>0</v>
      </c>
      <c r="F43" s="164">
        <f t="array" aca="1" ref="F43" ca="1">_xlfn.XLOOKUP($B$32,INDIRECT(CONCATENATE("'",$A43,"'!$C$324:$C$374")),INDIRECT(CONCATENATE("'",$A43,"'!$H$324:$H$374")),0)</f>
        <v>0</v>
      </c>
      <c r="G43" s="164">
        <f t="array" aca="1" ref="G43" ca="1">_xlfn.XLOOKUP($B$32,INDIRECT(CONCATENATE("'",$A43,"'!$C$324:$C$374")),INDIRECT(CONCATENATE("'",$A43,"'!$I$324:$I$374")),0)</f>
        <v>0</v>
      </c>
      <c r="H43" s="164">
        <f t="array" aca="1" ref="H43" ca="1">_xlfn.XLOOKUP($B$32,INDIRECT(CONCATENATE("'",$A43,"'!$C$324:$C$374")),INDIRECT(CONCATENATE("'",$A43,"'!$J$324:$J$374")),0)</f>
        <v>0</v>
      </c>
      <c r="I43" s="164">
        <f t="array" aca="1" ref="I43" ca="1">_xlfn.XLOOKUP($B$32,INDIRECT(CONCATENATE("'",$A43,"'!$C$324:$C$374")),INDIRECT(CONCATENATE("'",$A43,"'!$K$324:$K$374")),0)</f>
        <v>0</v>
      </c>
      <c r="J43" s="164">
        <f t="shared" ca="1" si="12"/>
        <v>0</v>
      </c>
      <c r="K43" s="162">
        <f t="shared" ca="1" si="13"/>
        <v>0</v>
      </c>
      <c r="L43" s="163">
        <f t="shared" ca="1" si="14"/>
        <v>0</v>
      </c>
      <c r="M43" s="162">
        <f t="shared" ca="1" si="15"/>
        <v>0</v>
      </c>
      <c r="N43" s="163">
        <f t="shared" ca="1" si="16"/>
        <v>0</v>
      </c>
    </row>
    <row r="44" spans="1:14" ht="12.75" thickBot="1" x14ac:dyDescent="0.25">
      <c r="A44" s="149" t="s">
        <v>226</v>
      </c>
      <c r="B44" s="164">
        <f t="array" aca="1" ref="B44" ca="1">_xlfn.XLOOKUP($B$32,INDIRECT(CONCATENATE("'",$A44,"'!$C$324:$C$374")),INDIRECT(CONCATENATE("'",$A44,"'!$D$324:$D$374")),0)</f>
        <v>0</v>
      </c>
      <c r="C44" s="164">
        <f t="array" aca="1" ref="C44" ca="1">_xlfn.XLOOKUP($B$32,INDIRECT(CONCATENATE("'",$A44,"'!$C$324:$C$374")),INDIRECT(CONCATENATE("'",$A44,"'!$E$324:$E$374")),0)</f>
        <v>0</v>
      </c>
      <c r="D44" s="164">
        <f t="array" aca="1" ref="D44" ca="1">_xlfn.XLOOKUP($B$32,INDIRECT(CONCATENATE("'",$A44,"'!$C$324:$C$374")),INDIRECT(CONCATENATE("'",$A44,"'!$F$324:$F$374")),0)</f>
        <v>0</v>
      </c>
      <c r="E44" s="164">
        <f t="array" aca="1" ref="E44" ca="1">_xlfn.XLOOKUP($B$32,INDIRECT(CONCATENATE("'",$A44,"'!$C$324:$C$374")),INDIRECT(CONCATENATE("'",$A44,"'!$G$324:$G$374")),0)</f>
        <v>0</v>
      </c>
      <c r="F44" s="164">
        <f t="array" aca="1" ref="F44" ca="1">_xlfn.XLOOKUP($B$32,INDIRECT(CONCATENATE("'",$A44,"'!$C$324:$C$374")),INDIRECT(CONCATENATE("'",$A44,"'!$H$324:$H$374")),0)</f>
        <v>0</v>
      </c>
      <c r="G44" s="164">
        <f t="array" aca="1" ref="G44" ca="1">_xlfn.XLOOKUP($B$32,INDIRECT(CONCATENATE("'",$A44,"'!$C$324:$C$374")),INDIRECT(CONCATENATE("'",$A44,"'!$I$324:$I$374")),0)</f>
        <v>0</v>
      </c>
      <c r="H44" s="164">
        <f t="array" aca="1" ref="H44" ca="1">_xlfn.XLOOKUP($B$32,INDIRECT(CONCATENATE("'",$A44,"'!$C$324:$C$374")),INDIRECT(CONCATENATE("'",$A44,"'!$J$324:$J$374")),0)</f>
        <v>0</v>
      </c>
      <c r="I44" s="164">
        <f t="array" aca="1" ref="I44" ca="1">_xlfn.XLOOKUP($B$32,INDIRECT(CONCATENATE("'",$A44,"'!$C$324:$C$374")),INDIRECT(CONCATENATE("'",$A44,"'!$K$324:$K$374")),0)</f>
        <v>0</v>
      </c>
      <c r="J44" s="164">
        <f t="shared" ca="1" si="12"/>
        <v>0</v>
      </c>
      <c r="K44" s="165">
        <f t="shared" ca="1" si="13"/>
        <v>0</v>
      </c>
      <c r="L44" s="166">
        <f t="shared" ca="1" si="14"/>
        <v>0</v>
      </c>
      <c r="M44" s="165">
        <f t="shared" ca="1" si="15"/>
        <v>0</v>
      </c>
      <c r="N44" s="166">
        <f t="shared" ca="1" si="16"/>
        <v>0</v>
      </c>
    </row>
    <row r="45" spans="1:14" ht="12.75" thickBot="1" x14ac:dyDescent="0.25">
      <c r="A45" s="150" t="s">
        <v>17</v>
      </c>
      <c r="B45" s="167">
        <f t="shared" ref="B45:K45" ca="1" si="17">SUM(B35:B44)</f>
        <v>0</v>
      </c>
      <c r="C45" s="167">
        <f t="shared" ca="1" si="17"/>
        <v>0</v>
      </c>
      <c r="D45" s="167">
        <f t="shared" ca="1" si="17"/>
        <v>0</v>
      </c>
      <c r="E45" s="167">
        <f t="shared" ca="1" si="17"/>
        <v>0</v>
      </c>
      <c r="F45" s="167">
        <f t="shared" ca="1" si="17"/>
        <v>0</v>
      </c>
      <c r="G45" s="167">
        <f t="shared" ca="1" si="17"/>
        <v>0</v>
      </c>
      <c r="H45" s="167">
        <f t="shared" ca="1" si="17"/>
        <v>0</v>
      </c>
      <c r="I45" s="167">
        <f t="shared" ca="1" si="17"/>
        <v>0</v>
      </c>
      <c r="J45" s="167">
        <f t="shared" ca="1" si="17"/>
        <v>0</v>
      </c>
      <c r="K45" s="167">
        <f t="shared" ca="1" si="17"/>
        <v>0</v>
      </c>
      <c r="L45" s="169">
        <f t="shared" ca="1" si="14"/>
        <v>0</v>
      </c>
      <c r="M45" s="168">
        <f ca="1">SUM(M35:M44)</f>
        <v>0</v>
      </c>
      <c r="N45" s="170">
        <f t="shared" ca="1" si="16"/>
        <v>0</v>
      </c>
    </row>
    <row r="46" spans="1:14" ht="12.75" thickBot="1" x14ac:dyDescent="0.25"/>
    <row r="47" spans="1:14" ht="12.75" thickBot="1" x14ac:dyDescent="0.25">
      <c r="A47" s="157" t="str">
        <f>Deelnemersoverzicht!$B$18&amp;":"</f>
        <v>Deelnemer 2:</v>
      </c>
      <c r="B47" s="225">
        <f>Deelnemersoverzicht!$C$18</f>
        <v>0</v>
      </c>
      <c r="C47" s="158"/>
      <c r="D47" s="158"/>
      <c r="E47" s="158"/>
      <c r="F47" s="158"/>
      <c r="G47" s="158"/>
      <c r="H47" s="158"/>
      <c r="I47" s="158"/>
      <c r="J47" s="158"/>
      <c r="K47" s="158"/>
      <c r="L47" s="158"/>
      <c r="M47" s="158"/>
      <c r="N47" s="159"/>
    </row>
    <row r="48" spans="1:14" ht="12.75" thickBot="1" x14ac:dyDescent="0.25">
      <c r="A48" s="156"/>
      <c r="B48" s="602" t="s">
        <v>1</v>
      </c>
      <c r="C48" s="601"/>
      <c r="D48" s="602" t="s">
        <v>2</v>
      </c>
      <c r="E48" s="601"/>
      <c r="F48" s="600"/>
      <c r="G48" s="603" t="s">
        <v>235</v>
      </c>
      <c r="H48" s="603"/>
      <c r="I48" s="601"/>
      <c r="J48" s="600"/>
      <c r="K48" s="604" t="s">
        <v>17</v>
      </c>
      <c r="L48" s="603"/>
      <c r="M48" s="603"/>
      <c r="N48" s="601"/>
    </row>
    <row r="49" spans="1:14" ht="48.75" thickBot="1" x14ac:dyDescent="0.25">
      <c r="A49" s="155" t="s">
        <v>214</v>
      </c>
      <c r="B49" s="146" t="s">
        <v>227</v>
      </c>
      <c r="C49" s="146" t="s">
        <v>228</v>
      </c>
      <c r="D49" s="146" t="s">
        <v>229</v>
      </c>
      <c r="E49" s="146" t="s">
        <v>230</v>
      </c>
      <c r="F49" s="146" t="s">
        <v>236</v>
      </c>
      <c r="G49" s="146" t="s">
        <v>237</v>
      </c>
      <c r="H49" s="146" t="s">
        <v>238</v>
      </c>
      <c r="I49" s="146" t="s">
        <v>239</v>
      </c>
      <c r="J49" s="146" t="s">
        <v>231</v>
      </c>
      <c r="K49" s="151" t="s">
        <v>112</v>
      </c>
      <c r="L49" s="147" t="s">
        <v>59</v>
      </c>
      <c r="M49" s="221" t="s">
        <v>91</v>
      </c>
      <c r="N49" s="148" t="s">
        <v>59</v>
      </c>
    </row>
    <row r="50" spans="1:14" x14ac:dyDescent="0.2">
      <c r="A50" s="149" t="s">
        <v>217</v>
      </c>
      <c r="B50" s="160">
        <f t="array" aca="1" ref="B50" ca="1">_xlfn.XLOOKUP($B$47,INDIRECT(CONCATENATE("'",$A50,"'!$C$324:$C$374")),INDIRECT(CONCATENATE("'",$A50,"'!$D$324:$D$374")),0)</f>
        <v>0</v>
      </c>
      <c r="C50" s="160">
        <f t="array" aca="1" ref="C50" ca="1">_xlfn.XLOOKUP($B$47,INDIRECT(CONCATENATE("'",$A50,"'!$C$324:$C$374")),INDIRECT(CONCATENATE("'",$A50,"'!$E$324:$E$374")),0)</f>
        <v>0</v>
      </c>
      <c r="D50" s="160">
        <f t="array" aca="1" ref="D50" ca="1">_xlfn.XLOOKUP($B$47,INDIRECT(CONCATENATE("'",$A50,"'!$C$324:$C$374")),INDIRECT(CONCATENATE("'",$A50,"'!$F$324:$F$374")),0)</f>
        <v>0</v>
      </c>
      <c r="E50" s="160">
        <f t="array" aca="1" ref="E50" ca="1">_xlfn.XLOOKUP($B$47,INDIRECT(CONCATENATE("'",$A50,"'!$C$324:$C$374")),INDIRECT(CONCATENATE("'",$A50,"'!$G$324:$G$374")),0)</f>
        <v>0</v>
      </c>
      <c r="F50" s="160">
        <f t="array" aca="1" ref="F50" ca="1">_xlfn.XLOOKUP($B$47,INDIRECT(CONCATENATE("'",$A50,"'!$C$324:$C$374")),INDIRECT(CONCATENATE("'",$A50,"'!$H$324:$H$374")),0)</f>
        <v>0</v>
      </c>
      <c r="G50" s="160">
        <f t="array" aca="1" ref="G50" ca="1">_xlfn.XLOOKUP($B$47,INDIRECT(CONCATENATE("'",$A50,"'!$C$324:$C$374")),INDIRECT(CONCATENATE("'",$A50,"'!$I$324:$I$374")),0)</f>
        <v>0</v>
      </c>
      <c r="H50" s="160">
        <f t="array" aca="1" ref="H50" ca="1">_xlfn.XLOOKUP($B$47,INDIRECT(CONCATENATE("'",$A50,"'!$C$324:$C$374")),INDIRECT(CONCATENATE("'",$A50,"'!$J$324:$J$374")),0)</f>
        <v>0</v>
      </c>
      <c r="I50" s="160">
        <f t="array" aca="1" ref="I50" ca="1">_xlfn.XLOOKUP($B$47,INDIRECT(CONCATENATE("'",$A50,"'!$C$324:$C$374")),INDIRECT(CONCATENATE("'",$A50,"'!$K$324:$K$374")),0)</f>
        <v>0</v>
      </c>
      <c r="J50" s="160">
        <f ca="1">B50+D50+F50+H50</f>
        <v>0</v>
      </c>
      <c r="K50" s="160">
        <f ca="1">C50+E50+G50+I50</f>
        <v>0</v>
      </c>
      <c r="L50" s="161">
        <f ca="1">IFERROR(K50/J50,0)</f>
        <v>0</v>
      </c>
      <c r="M50" s="160">
        <f ca="1">J50-K50</f>
        <v>0</v>
      </c>
      <c r="N50" s="161">
        <f ca="1">IFERROR(M50/J50,0)</f>
        <v>0</v>
      </c>
    </row>
    <row r="51" spans="1:14" x14ac:dyDescent="0.2">
      <c r="A51" s="149" t="s">
        <v>218</v>
      </c>
      <c r="B51" s="162">
        <f t="array" aca="1" ref="B51" ca="1">_xlfn.XLOOKUP($B$47,INDIRECT(CONCATENATE("'",$A51,"'!$C$324:$C$374")),INDIRECT(CONCATENATE("'",$A51,"'!$D$324:$D$374")),0)</f>
        <v>0</v>
      </c>
      <c r="C51" s="162">
        <f t="array" aca="1" ref="C51" ca="1">_xlfn.XLOOKUP($B$47,INDIRECT(CONCATENATE("'",$A51,"'!$C$324:$C$374")),INDIRECT(CONCATENATE("'",$A51,"'!$E$324:$E$374")),0)</f>
        <v>0</v>
      </c>
      <c r="D51" s="162">
        <f t="array" aca="1" ref="D51" ca="1">_xlfn.XLOOKUP($B$47,INDIRECT(CONCATENATE("'",$A51,"'!$C$324:$C$374")),INDIRECT(CONCATENATE("'",$A51,"'!$F$324:$F$374")),0)</f>
        <v>0</v>
      </c>
      <c r="E51" s="162">
        <f t="array" aca="1" ref="E51" ca="1">_xlfn.XLOOKUP($B$47,INDIRECT(CONCATENATE("'",$A51,"'!$C$324:$C$374")),INDIRECT(CONCATENATE("'",$A51,"'!$G$324:$G$374")),0)</f>
        <v>0</v>
      </c>
      <c r="F51" s="162">
        <f t="array" aca="1" ref="F51" ca="1">_xlfn.XLOOKUP($B$47,INDIRECT(CONCATENATE("'",$A51,"'!$C$324:$C$374")),INDIRECT(CONCATENATE("'",$A51,"'!$H$324:$H$374")),0)</f>
        <v>0</v>
      </c>
      <c r="G51" s="162">
        <f t="array" aca="1" ref="G51" ca="1">_xlfn.XLOOKUP($B$47,INDIRECT(CONCATENATE("'",$A51,"'!$C$324:$C$374")),INDIRECT(CONCATENATE("'",$A51,"'!$I$324:$I$374")),0)</f>
        <v>0</v>
      </c>
      <c r="H51" s="162">
        <f t="array" aca="1" ref="H51" ca="1">_xlfn.XLOOKUP($B$47,INDIRECT(CONCATENATE("'",$A51,"'!$C$324:$C$374")),INDIRECT(CONCATENATE("'",$A51,"'!$J$324:$J$374")),0)</f>
        <v>0</v>
      </c>
      <c r="I51" s="162">
        <f t="array" aca="1" ref="I51" ca="1">_xlfn.XLOOKUP($B$47,INDIRECT(CONCATENATE("'",$A51,"'!$C$324:$C$374")),INDIRECT(CONCATENATE("'",$A51,"'!$K$324:$K$374")),0)</f>
        <v>0</v>
      </c>
      <c r="J51" s="162">
        <f t="shared" ref="J51:K59" ca="1" si="18">B51+D51+F51+H51</f>
        <v>0</v>
      </c>
      <c r="K51" s="162">
        <f t="shared" ca="1" si="18"/>
        <v>0</v>
      </c>
      <c r="L51" s="163">
        <f t="shared" ref="L51:L60" ca="1" si="19">IFERROR(K51/J51,0)</f>
        <v>0</v>
      </c>
      <c r="M51" s="162">
        <f t="shared" ref="M51:M59" ca="1" si="20">J51-K51</f>
        <v>0</v>
      </c>
      <c r="N51" s="163">
        <f t="shared" ref="N51:N60" ca="1" si="21">IFERROR(M51/J51,0)</f>
        <v>0</v>
      </c>
    </row>
    <row r="52" spans="1:14" x14ac:dyDescent="0.2">
      <c r="A52" s="149" t="s">
        <v>219</v>
      </c>
      <c r="B52" s="164">
        <f t="array" aca="1" ref="B52" ca="1">_xlfn.XLOOKUP($B$47,INDIRECT(CONCATENATE("'",$A52,"'!$C$324:$C$374")),INDIRECT(CONCATENATE("'",$A52,"'!$D$324:$D$374")),0)</f>
        <v>0</v>
      </c>
      <c r="C52" s="164">
        <f t="array" aca="1" ref="C52" ca="1">_xlfn.XLOOKUP($B$47,INDIRECT(CONCATENATE("'",$A52,"'!$C$324:$C$374")),INDIRECT(CONCATENATE("'",$A52,"'!$E$324:$E$374")),0)</f>
        <v>0</v>
      </c>
      <c r="D52" s="164">
        <f t="array" aca="1" ref="D52" ca="1">_xlfn.XLOOKUP($B$47,INDIRECT(CONCATENATE("'",$A52,"'!$C$324:$C$374")),INDIRECT(CONCATENATE("'",$A52,"'!$F$324:$F$374")),0)</f>
        <v>0</v>
      </c>
      <c r="E52" s="164">
        <f t="array" aca="1" ref="E52" ca="1">_xlfn.XLOOKUP($B$47,INDIRECT(CONCATENATE("'",$A52,"'!$C$324:$C$374")),INDIRECT(CONCATENATE("'",$A52,"'!$G$324:$G$374")),0)</f>
        <v>0</v>
      </c>
      <c r="F52" s="164">
        <f t="array" aca="1" ref="F52" ca="1">_xlfn.XLOOKUP($B$47,INDIRECT(CONCATENATE("'",$A52,"'!$C$324:$C$374")),INDIRECT(CONCATENATE("'",$A52,"'!$H$324:$H$374")),0)</f>
        <v>0</v>
      </c>
      <c r="G52" s="164">
        <f t="array" aca="1" ref="G52" ca="1">_xlfn.XLOOKUP($B$47,INDIRECT(CONCATENATE("'",$A52,"'!$C$324:$C$374")),INDIRECT(CONCATENATE("'",$A52,"'!$I$324:$I$374")),0)</f>
        <v>0</v>
      </c>
      <c r="H52" s="164">
        <f t="array" aca="1" ref="H52" ca="1">_xlfn.XLOOKUP($B$47,INDIRECT(CONCATENATE("'",$A52,"'!$C$324:$C$374")),INDIRECT(CONCATENATE("'",$A52,"'!$J$324:$J$374")),0)</f>
        <v>0</v>
      </c>
      <c r="I52" s="164">
        <f t="array" aca="1" ref="I52" ca="1">_xlfn.XLOOKUP($B$47,INDIRECT(CONCATENATE("'",$A52,"'!$C$324:$C$374")),INDIRECT(CONCATENATE("'",$A52,"'!$K$324:$K$374")),0)</f>
        <v>0</v>
      </c>
      <c r="J52" s="164">
        <f t="shared" ca="1" si="18"/>
        <v>0</v>
      </c>
      <c r="K52" s="162">
        <f t="shared" ca="1" si="18"/>
        <v>0</v>
      </c>
      <c r="L52" s="163">
        <f t="shared" ca="1" si="19"/>
        <v>0</v>
      </c>
      <c r="M52" s="162">
        <f t="shared" ca="1" si="20"/>
        <v>0</v>
      </c>
      <c r="N52" s="163">
        <f t="shared" ca="1" si="21"/>
        <v>0</v>
      </c>
    </row>
    <row r="53" spans="1:14" x14ac:dyDescent="0.2">
      <c r="A53" s="149" t="s">
        <v>220</v>
      </c>
      <c r="B53" s="164">
        <f t="array" aca="1" ref="B53" ca="1">_xlfn.XLOOKUP($B$47,INDIRECT(CONCATENATE("'",$A53,"'!$C$324:$C$374")),INDIRECT(CONCATENATE("'",$A53,"'!$D$324:$D$374")),0)</f>
        <v>0</v>
      </c>
      <c r="C53" s="164">
        <f t="array" aca="1" ref="C53" ca="1">_xlfn.XLOOKUP($B$47,INDIRECT(CONCATENATE("'",$A53,"'!$C$324:$C$374")),INDIRECT(CONCATENATE("'",$A53,"'!$E$324:$E$374")),0)</f>
        <v>0</v>
      </c>
      <c r="D53" s="164">
        <f t="array" aca="1" ref="D53" ca="1">_xlfn.XLOOKUP($B$47,INDIRECT(CONCATENATE("'",$A53,"'!$C$324:$C$374")),INDIRECT(CONCATENATE("'",$A53,"'!$F$324:$F$374")),0)</f>
        <v>0</v>
      </c>
      <c r="E53" s="164">
        <f t="array" aca="1" ref="E53" ca="1">_xlfn.XLOOKUP($B$47,INDIRECT(CONCATENATE("'",$A53,"'!$C$324:$C$374")),INDIRECT(CONCATENATE("'",$A53,"'!$G$324:$G$374")),0)</f>
        <v>0</v>
      </c>
      <c r="F53" s="164">
        <f t="array" aca="1" ref="F53" ca="1">_xlfn.XLOOKUP($B$47,INDIRECT(CONCATENATE("'",$A53,"'!$C$324:$C$374")),INDIRECT(CONCATENATE("'",$A53,"'!$H$324:$H$374")),0)</f>
        <v>0</v>
      </c>
      <c r="G53" s="164">
        <f t="array" aca="1" ref="G53" ca="1">_xlfn.XLOOKUP($B$47,INDIRECT(CONCATENATE("'",$A53,"'!$C$324:$C$374")),INDIRECT(CONCATENATE("'",$A53,"'!$I$324:$I$374")),0)</f>
        <v>0</v>
      </c>
      <c r="H53" s="164">
        <f t="array" aca="1" ref="H53" ca="1">_xlfn.XLOOKUP($B$47,INDIRECT(CONCATENATE("'",$A53,"'!$C$324:$C$374")),INDIRECT(CONCATENATE("'",$A53,"'!$J$324:$J$374")),0)</f>
        <v>0</v>
      </c>
      <c r="I53" s="164">
        <f t="array" aca="1" ref="I53" ca="1">_xlfn.XLOOKUP($B$47,INDIRECT(CONCATENATE("'",$A53,"'!$C$324:$C$374")),INDIRECT(CONCATENATE("'",$A53,"'!$K$324:$K$374")),0)</f>
        <v>0</v>
      </c>
      <c r="J53" s="164">
        <f t="shared" ca="1" si="18"/>
        <v>0</v>
      </c>
      <c r="K53" s="162">
        <f t="shared" ca="1" si="18"/>
        <v>0</v>
      </c>
      <c r="L53" s="163">
        <f t="shared" ca="1" si="19"/>
        <v>0</v>
      </c>
      <c r="M53" s="162">
        <f t="shared" ca="1" si="20"/>
        <v>0</v>
      </c>
      <c r="N53" s="163">
        <f t="shared" ca="1" si="21"/>
        <v>0</v>
      </c>
    </row>
    <row r="54" spans="1:14" x14ac:dyDescent="0.2">
      <c r="A54" s="149" t="s">
        <v>221</v>
      </c>
      <c r="B54" s="164">
        <f t="array" aca="1" ref="B54" ca="1">_xlfn.XLOOKUP($B$47,INDIRECT(CONCATENATE("'",$A54,"'!$C$324:$C$374")),INDIRECT(CONCATENATE("'",$A54,"'!$D$324:$D$374")),0)</f>
        <v>0</v>
      </c>
      <c r="C54" s="164">
        <f t="array" aca="1" ref="C54" ca="1">_xlfn.XLOOKUP($B$47,INDIRECT(CONCATENATE("'",$A54,"'!$C$324:$C$374")),INDIRECT(CONCATENATE("'",$A54,"'!$E$324:$E$374")),0)</f>
        <v>0</v>
      </c>
      <c r="D54" s="164">
        <f t="array" aca="1" ref="D54" ca="1">_xlfn.XLOOKUP($B$47,INDIRECT(CONCATENATE("'",$A54,"'!$C$324:$C$374")),INDIRECT(CONCATENATE("'",$A54,"'!$F$324:$F$374")),0)</f>
        <v>0</v>
      </c>
      <c r="E54" s="164">
        <f t="array" aca="1" ref="E54" ca="1">_xlfn.XLOOKUP($B$47,INDIRECT(CONCATENATE("'",$A54,"'!$C$324:$C$374")),INDIRECT(CONCATENATE("'",$A54,"'!$G$324:$G$374")),0)</f>
        <v>0</v>
      </c>
      <c r="F54" s="164">
        <f t="array" aca="1" ref="F54" ca="1">_xlfn.XLOOKUP($B$47,INDIRECT(CONCATENATE("'",$A54,"'!$C$324:$C$374")),INDIRECT(CONCATENATE("'",$A54,"'!$H$324:$H$374")),0)</f>
        <v>0</v>
      </c>
      <c r="G54" s="164">
        <f t="array" aca="1" ref="G54" ca="1">_xlfn.XLOOKUP($B$47,INDIRECT(CONCATENATE("'",$A54,"'!$C$324:$C$374")),INDIRECT(CONCATENATE("'",$A54,"'!$I$324:$I$374")),0)</f>
        <v>0</v>
      </c>
      <c r="H54" s="164">
        <f t="array" aca="1" ref="H54" ca="1">_xlfn.XLOOKUP($B$47,INDIRECT(CONCATENATE("'",$A54,"'!$C$324:$C$374")),INDIRECT(CONCATENATE("'",$A54,"'!$J$324:$J$374")),0)</f>
        <v>0</v>
      </c>
      <c r="I54" s="164">
        <f t="array" aca="1" ref="I54" ca="1">_xlfn.XLOOKUP($B$47,INDIRECT(CONCATENATE("'",$A54,"'!$C$324:$C$374")),INDIRECT(CONCATENATE("'",$A54,"'!$K$324:$K$374")),0)</f>
        <v>0</v>
      </c>
      <c r="J54" s="164">
        <f t="shared" ca="1" si="18"/>
        <v>0</v>
      </c>
      <c r="K54" s="162">
        <f t="shared" ca="1" si="18"/>
        <v>0</v>
      </c>
      <c r="L54" s="163">
        <f t="shared" ca="1" si="19"/>
        <v>0</v>
      </c>
      <c r="M54" s="162">
        <f t="shared" ca="1" si="20"/>
        <v>0</v>
      </c>
      <c r="N54" s="163">
        <f t="shared" ca="1" si="21"/>
        <v>0</v>
      </c>
    </row>
    <row r="55" spans="1:14" x14ac:dyDescent="0.2">
      <c r="A55" s="149" t="s">
        <v>222</v>
      </c>
      <c r="B55" s="164">
        <f t="array" aca="1" ref="B55" ca="1">_xlfn.XLOOKUP($B$47,INDIRECT(CONCATENATE("'",$A55,"'!$C$324:$C$374")),INDIRECT(CONCATENATE("'",$A55,"'!$D$324:$D$374")),0)</f>
        <v>0</v>
      </c>
      <c r="C55" s="164">
        <f t="array" aca="1" ref="C55" ca="1">_xlfn.XLOOKUP($B$47,INDIRECT(CONCATENATE("'",$A55,"'!$C$324:$C$374")),INDIRECT(CONCATENATE("'",$A55,"'!$E$324:$E$374")),0)</f>
        <v>0</v>
      </c>
      <c r="D55" s="164">
        <f t="array" aca="1" ref="D55" ca="1">_xlfn.XLOOKUP($B$47,INDIRECT(CONCATENATE("'",$A55,"'!$C$324:$C$374")),INDIRECT(CONCATENATE("'",$A55,"'!$F$324:$F$374")),0)</f>
        <v>0</v>
      </c>
      <c r="E55" s="164">
        <f t="array" aca="1" ref="E55" ca="1">_xlfn.XLOOKUP($B$47,INDIRECT(CONCATENATE("'",$A55,"'!$C$324:$C$374")),INDIRECT(CONCATENATE("'",$A55,"'!$G$324:$G$374")),0)</f>
        <v>0</v>
      </c>
      <c r="F55" s="164">
        <f t="array" aca="1" ref="F55" ca="1">_xlfn.XLOOKUP($B$47,INDIRECT(CONCATENATE("'",$A55,"'!$C$324:$C$374")),INDIRECT(CONCATENATE("'",$A55,"'!$H$324:$H$374")),0)</f>
        <v>0</v>
      </c>
      <c r="G55" s="164">
        <f t="array" aca="1" ref="G55" ca="1">_xlfn.XLOOKUP($B$47,INDIRECT(CONCATENATE("'",$A55,"'!$C$324:$C$374")),INDIRECT(CONCATENATE("'",$A55,"'!$I$324:$I$374")),0)</f>
        <v>0</v>
      </c>
      <c r="H55" s="164">
        <f t="array" aca="1" ref="H55" ca="1">_xlfn.XLOOKUP($B$47,INDIRECT(CONCATENATE("'",$A55,"'!$C$324:$C$374")),INDIRECT(CONCATENATE("'",$A55,"'!$J$324:$J$374")),0)</f>
        <v>0</v>
      </c>
      <c r="I55" s="164">
        <f t="array" aca="1" ref="I55" ca="1">_xlfn.XLOOKUP($B$47,INDIRECT(CONCATENATE("'",$A55,"'!$C$324:$C$374")),INDIRECT(CONCATENATE("'",$A55,"'!$K$324:$K$374")),0)</f>
        <v>0</v>
      </c>
      <c r="J55" s="164">
        <f t="shared" ca="1" si="18"/>
        <v>0</v>
      </c>
      <c r="K55" s="162">
        <f t="shared" ca="1" si="18"/>
        <v>0</v>
      </c>
      <c r="L55" s="163">
        <f t="shared" ca="1" si="19"/>
        <v>0</v>
      </c>
      <c r="M55" s="162">
        <f t="shared" ca="1" si="20"/>
        <v>0</v>
      </c>
      <c r="N55" s="163">
        <f t="shared" ca="1" si="21"/>
        <v>0</v>
      </c>
    </row>
    <row r="56" spans="1:14" x14ac:dyDescent="0.2">
      <c r="A56" s="149" t="s">
        <v>223</v>
      </c>
      <c r="B56" s="164">
        <f t="array" aca="1" ref="B56" ca="1">_xlfn.XLOOKUP($B$47,INDIRECT(CONCATENATE("'",$A56,"'!$C$324:$C$374")),INDIRECT(CONCATENATE("'",$A56,"'!$D$324:$D$374")),0)</f>
        <v>0</v>
      </c>
      <c r="C56" s="164">
        <f t="array" aca="1" ref="C56" ca="1">_xlfn.XLOOKUP($B$47,INDIRECT(CONCATENATE("'",$A56,"'!$C$324:$C$374")),INDIRECT(CONCATENATE("'",$A56,"'!$E$324:$E$374")),0)</f>
        <v>0</v>
      </c>
      <c r="D56" s="164">
        <f t="array" aca="1" ref="D56" ca="1">_xlfn.XLOOKUP($B$47,INDIRECT(CONCATENATE("'",$A56,"'!$C$324:$C$374")),INDIRECT(CONCATENATE("'",$A56,"'!$F$324:$F$374")),0)</f>
        <v>0</v>
      </c>
      <c r="E56" s="164">
        <f t="array" aca="1" ref="E56" ca="1">_xlfn.XLOOKUP($B$47,INDIRECT(CONCATENATE("'",$A56,"'!$C$324:$C$374")),INDIRECT(CONCATENATE("'",$A56,"'!$G$324:$G$374")),0)</f>
        <v>0</v>
      </c>
      <c r="F56" s="164">
        <f t="array" aca="1" ref="F56" ca="1">_xlfn.XLOOKUP($B$47,INDIRECT(CONCATENATE("'",$A56,"'!$C$324:$C$374")),INDIRECT(CONCATENATE("'",$A56,"'!$H$324:$H$374")),0)</f>
        <v>0</v>
      </c>
      <c r="G56" s="164">
        <f t="array" aca="1" ref="G56" ca="1">_xlfn.XLOOKUP($B$47,INDIRECT(CONCATENATE("'",$A56,"'!$C$324:$C$374")),INDIRECT(CONCATENATE("'",$A56,"'!$I$324:$I$374")),0)</f>
        <v>0</v>
      </c>
      <c r="H56" s="164">
        <f t="array" aca="1" ref="H56" ca="1">_xlfn.XLOOKUP($B$47,INDIRECT(CONCATENATE("'",$A56,"'!$C$324:$C$374")),INDIRECT(CONCATENATE("'",$A56,"'!$J$324:$J$374")),0)</f>
        <v>0</v>
      </c>
      <c r="I56" s="164">
        <f t="array" aca="1" ref="I56" ca="1">_xlfn.XLOOKUP($B$47,INDIRECT(CONCATENATE("'",$A56,"'!$C$324:$C$374")),INDIRECT(CONCATENATE("'",$A56,"'!$K$324:$K$374")),0)</f>
        <v>0</v>
      </c>
      <c r="J56" s="164">
        <f t="shared" ca="1" si="18"/>
        <v>0</v>
      </c>
      <c r="K56" s="162">
        <f t="shared" ca="1" si="18"/>
        <v>0</v>
      </c>
      <c r="L56" s="163">
        <f t="shared" ca="1" si="19"/>
        <v>0</v>
      </c>
      <c r="M56" s="162">
        <f t="shared" ca="1" si="20"/>
        <v>0</v>
      </c>
      <c r="N56" s="163">
        <f t="shared" ca="1" si="21"/>
        <v>0</v>
      </c>
    </row>
    <row r="57" spans="1:14" x14ac:dyDescent="0.2">
      <c r="A57" s="149" t="s">
        <v>224</v>
      </c>
      <c r="B57" s="164">
        <f t="array" aca="1" ref="B57" ca="1">_xlfn.XLOOKUP($B$47,INDIRECT(CONCATENATE("'",$A57,"'!$C$324:$C$374")),INDIRECT(CONCATENATE("'",$A57,"'!$D$324:$D$374")),0)</f>
        <v>0</v>
      </c>
      <c r="C57" s="164">
        <f t="array" aca="1" ref="C57" ca="1">_xlfn.XLOOKUP($B$47,INDIRECT(CONCATENATE("'",$A57,"'!$C$324:$C$374")),INDIRECT(CONCATENATE("'",$A57,"'!$E$324:$E$374")),0)</f>
        <v>0</v>
      </c>
      <c r="D57" s="164">
        <f t="array" aca="1" ref="D57" ca="1">_xlfn.XLOOKUP($B$47,INDIRECT(CONCATENATE("'",$A57,"'!$C$324:$C$374")),INDIRECT(CONCATENATE("'",$A57,"'!$F$324:$F$374")),0)</f>
        <v>0</v>
      </c>
      <c r="E57" s="164">
        <f t="array" aca="1" ref="E57" ca="1">_xlfn.XLOOKUP($B$47,INDIRECT(CONCATENATE("'",$A57,"'!$C$324:$C$374")),INDIRECT(CONCATENATE("'",$A57,"'!$G$324:$G$374")),0)</f>
        <v>0</v>
      </c>
      <c r="F57" s="164">
        <f t="array" aca="1" ref="F57" ca="1">_xlfn.XLOOKUP($B$47,INDIRECT(CONCATENATE("'",$A57,"'!$C$324:$C$374")),INDIRECT(CONCATENATE("'",$A57,"'!$H$324:$H$374")),0)</f>
        <v>0</v>
      </c>
      <c r="G57" s="164">
        <f t="array" aca="1" ref="G57" ca="1">_xlfn.XLOOKUP($B$47,INDIRECT(CONCATENATE("'",$A57,"'!$C$324:$C$374")),INDIRECT(CONCATENATE("'",$A57,"'!$I$324:$I$374")),0)</f>
        <v>0</v>
      </c>
      <c r="H57" s="164">
        <f t="array" aca="1" ref="H57" ca="1">_xlfn.XLOOKUP($B$47,INDIRECT(CONCATENATE("'",$A57,"'!$C$324:$C$374")),INDIRECT(CONCATENATE("'",$A57,"'!$J$324:$J$374")),0)</f>
        <v>0</v>
      </c>
      <c r="I57" s="164">
        <f t="array" aca="1" ref="I57" ca="1">_xlfn.XLOOKUP($B$47,INDIRECT(CONCATENATE("'",$A57,"'!$C$324:$C$374")),INDIRECT(CONCATENATE("'",$A57,"'!$K$324:$K$374")),0)</f>
        <v>0</v>
      </c>
      <c r="J57" s="164">
        <f t="shared" ca="1" si="18"/>
        <v>0</v>
      </c>
      <c r="K57" s="162">
        <f t="shared" ca="1" si="18"/>
        <v>0</v>
      </c>
      <c r="L57" s="163">
        <f t="shared" ca="1" si="19"/>
        <v>0</v>
      </c>
      <c r="M57" s="162">
        <f t="shared" ca="1" si="20"/>
        <v>0</v>
      </c>
      <c r="N57" s="163">
        <f t="shared" ca="1" si="21"/>
        <v>0</v>
      </c>
    </row>
    <row r="58" spans="1:14" x14ac:dyDescent="0.2">
      <c r="A58" s="149" t="s">
        <v>225</v>
      </c>
      <c r="B58" s="164">
        <f t="array" aca="1" ref="B58" ca="1">_xlfn.XLOOKUP($B$47,INDIRECT(CONCATENATE("'",$A58,"'!$C$324:$C$374")),INDIRECT(CONCATENATE("'",$A58,"'!$D$324:$D$374")),0)</f>
        <v>0</v>
      </c>
      <c r="C58" s="164">
        <f t="array" aca="1" ref="C58" ca="1">_xlfn.XLOOKUP($B$47,INDIRECT(CONCATENATE("'",$A58,"'!$C$324:$C$374")),INDIRECT(CONCATENATE("'",$A58,"'!$E$324:$E$374")),0)</f>
        <v>0</v>
      </c>
      <c r="D58" s="164">
        <f t="array" aca="1" ref="D58" ca="1">_xlfn.XLOOKUP($B$47,INDIRECT(CONCATENATE("'",$A58,"'!$C$324:$C$374")),INDIRECT(CONCATENATE("'",$A58,"'!$F$324:$F$374")),0)</f>
        <v>0</v>
      </c>
      <c r="E58" s="164">
        <f t="array" aca="1" ref="E58" ca="1">_xlfn.XLOOKUP($B$47,INDIRECT(CONCATENATE("'",$A58,"'!$C$324:$C$374")),INDIRECT(CONCATENATE("'",$A58,"'!$G$324:$G$374")),0)</f>
        <v>0</v>
      </c>
      <c r="F58" s="164">
        <f t="array" aca="1" ref="F58" ca="1">_xlfn.XLOOKUP($B$47,INDIRECT(CONCATENATE("'",$A58,"'!$C$324:$C$374")),INDIRECT(CONCATENATE("'",$A58,"'!$H$324:$H$374")),0)</f>
        <v>0</v>
      </c>
      <c r="G58" s="164">
        <f t="array" aca="1" ref="G58" ca="1">_xlfn.XLOOKUP($B$47,INDIRECT(CONCATENATE("'",$A58,"'!$C$324:$C$374")),INDIRECT(CONCATENATE("'",$A58,"'!$I$324:$I$374")),0)</f>
        <v>0</v>
      </c>
      <c r="H58" s="164">
        <f t="array" aca="1" ref="H58" ca="1">_xlfn.XLOOKUP($B$47,INDIRECT(CONCATENATE("'",$A58,"'!$C$324:$C$374")),INDIRECT(CONCATENATE("'",$A58,"'!$J$324:$J$374")),0)</f>
        <v>0</v>
      </c>
      <c r="I58" s="164">
        <f t="array" aca="1" ref="I58" ca="1">_xlfn.XLOOKUP($B$47,INDIRECT(CONCATENATE("'",$A58,"'!$C$324:$C$374")),INDIRECT(CONCATENATE("'",$A58,"'!$K$324:$K$374")),0)</f>
        <v>0</v>
      </c>
      <c r="J58" s="164">
        <f t="shared" ca="1" si="18"/>
        <v>0</v>
      </c>
      <c r="K58" s="162">
        <f t="shared" ca="1" si="18"/>
        <v>0</v>
      </c>
      <c r="L58" s="163">
        <f t="shared" ca="1" si="19"/>
        <v>0</v>
      </c>
      <c r="M58" s="162">
        <f t="shared" ca="1" si="20"/>
        <v>0</v>
      </c>
      <c r="N58" s="163">
        <f t="shared" ca="1" si="21"/>
        <v>0</v>
      </c>
    </row>
    <row r="59" spans="1:14" ht="12.75" thickBot="1" x14ac:dyDescent="0.25">
      <c r="A59" s="149" t="s">
        <v>226</v>
      </c>
      <c r="B59" s="164">
        <f t="array" aca="1" ref="B59" ca="1">_xlfn.XLOOKUP($B$47,INDIRECT(CONCATENATE("'",$A59,"'!$C$324:$C$374")),INDIRECT(CONCATENATE("'",$A59,"'!$D$324:$D$374")),0)</f>
        <v>0</v>
      </c>
      <c r="C59" s="164">
        <f t="array" aca="1" ref="C59" ca="1">_xlfn.XLOOKUP($B$47,INDIRECT(CONCATENATE("'",$A59,"'!$C$324:$C$374")),INDIRECT(CONCATENATE("'",$A59,"'!$E$324:$E$374")),0)</f>
        <v>0</v>
      </c>
      <c r="D59" s="164">
        <f t="array" aca="1" ref="D59" ca="1">_xlfn.XLOOKUP($B$47,INDIRECT(CONCATENATE("'",$A59,"'!$C$324:$C$374")),INDIRECT(CONCATENATE("'",$A59,"'!$F$324:$F$374")),0)</f>
        <v>0</v>
      </c>
      <c r="E59" s="164">
        <f t="array" aca="1" ref="E59" ca="1">_xlfn.XLOOKUP($B$47,INDIRECT(CONCATENATE("'",$A59,"'!$C$324:$C$374")),INDIRECT(CONCATENATE("'",$A59,"'!$G$324:$G$374")),0)</f>
        <v>0</v>
      </c>
      <c r="F59" s="164">
        <f t="array" aca="1" ref="F59" ca="1">_xlfn.XLOOKUP($B$47,INDIRECT(CONCATENATE("'",$A59,"'!$C$324:$C$374")),INDIRECT(CONCATENATE("'",$A59,"'!$H$324:$H$374")),0)</f>
        <v>0</v>
      </c>
      <c r="G59" s="164">
        <f t="array" aca="1" ref="G59" ca="1">_xlfn.XLOOKUP($B$47,INDIRECT(CONCATENATE("'",$A59,"'!$C$324:$C$374")),INDIRECT(CONCATENATE("'",$A59,"'!$I$324:$I$374")),0)</f>
        <v>0</v>
      </c>
      <c r="H59" s="164">
        <f t="array" aca="1" ref="H59" ca="1">_xlfn.XLOOKUP($B$47,INDIRECT(CONCATENATE("'",$A59,"'!$C$324:$C$374")),INDIRECT(CONCATENATE("'",$A59,"'!$J$324:$J$374")),0)</f>
        <v>0</v>
      </c>
      <c r="I59" s="164">
        <f t="array" aca="1" ref="I59" ca="1">_xlfn.XLOOKUP($B$47,INDIRECT(CONCATENATE("'",$A59,"'!$C$324:$C$374")),INDIRECT(CONCATENATE("'",$A59,"'!$K$324:$K$374")),0)</f>
        <v>0</v>
      </c>
      <c r="J59" s="164">
        <f t="shared" ca="1" si="18"/>
        <v>0</v>
      </c>
      <c r="K59" s="165">
        <f t="shared" ca="1" si="18"/>
        <v>0</v>
      </c>
      <c r="L59" s="166">
        <f t="shared" ca="1" si="19"/>
        <v>0</v>
      </c>
      <c r="M59" s="165">
        <f t="shared" ca="1" si="20"/>
        <v>0</v>
      </c>
      <c r="N59" s="166">
        <f t="shared" ca="1" si="21"/>
        <v>0</v>
      </c>
    </row>
    <row r="60" spans="1:14" ht="12.75" thickBot="1" x14ac:dyDescent="0.25">
      <c r="A60" s="150" t="s">
        <v>17</v>
      </c>
      <c r="B60" s="167">
        <f t="shared" ref="B60:K60" ca="1" si="22">SUM(B50:B59)</f>
        <v>0</v>
      </c>
      <c r="C60" s="167">
        <f t="shared" ca="1" si="22"/>
        <v>0</v>
      </c>
      <c r="D60" s="167">
        <f t="shared" ca="1" si="22"/>
        <v>0</v>
      </c>
      <c r="E60" s="167">
        <f t="shared" ca="1" si="22"/>
        <v>0</v>
      </c>
      <c r="F60" s="167">
        <f t="shared" ca="1" si="22"/>
        <v>0</v>
      </c>
      <c r="G60" s="167">
        <f t="shared" ca="1" si="22"/>
        <v>0</v>
      </c>
      <c r="H60" s="167">
        <f t="shared" ca="1" si="22"/>
        <v>0</v>
      </c>
      <c r="I60" s="167">
        <f t="shared" ca="1" si="22"/>
        <v>0</v>
      </c>
      <c r="J60" s="167">
        <f t="shared" ca="1" si="22"/>
        <v>0</v>
      </c>
      <c r="K60" s="167">
        <f t="shared" ca="1" si="22"/>
        <v>0</v>
      </c>
      <c r="L60" s="169">
        <f t="shared" ca="1" si="19"/>
        <v>0</v>
      </c>
      <c r="M60" s="168">
        <f ca="1">SUM(M50:M59)</f>
        <v>0</v>
      </c>
      <c r="N60" s="170">
        <f t="shared" ca="1" si="21"/>
        <v>0</v>
      </c>
    </row>
    <row r="61" spans="1:14" ht="12.75" thickBot="1" x14ac:dyDescent="0.25"/>
    <row r="62" spans="1:14" ht="12.75" thickBot="1" x14ac:dyDescent="0.25">
      <c r="A62" s="157" t="str">
        <f>Deelnemersoverzicht!$B$19&amp;":"</f>
        <v>Deelnemer 3:</v>
      </c>
      <c r="B62" s="225">
        <f>Deelnemersoverzicht!$C$19</f>
        <v>0</v>
      </c>
      <c r="C62" s="158"/>
      <c r="D62" s="158"/>
      <c r="E62" s="158"/>
      <c r="F62" s="158"/>
      <c r="G62" s="158"/>
      <c r="H62" s="158"/>
      <c r="I62" s="158"/>
      <c r="J62" s="158"/>
      <c r="K62" s="158"/>
      <c r="L62" s="158"/>
      <c r="M62" s="158"/>
      <c r="N62" s="159"/>
    </row>
    <row r="63" spans="1:14" ht="12.75" thickBot="1" x14ac:dyDescent="0.25">
      <c r="A63" s="156"/>
      <c r="B63" s="602" t="s">
        <v>1</v>
      </c>
      <c r="C63" s="601"/>
      <c r="D63" s="602" t="s">
        <v>2</v>
      </c>
      <c r="E63" s="601"/>
      <c r="F63" s="600"/>
      <c r="G63" s="603" t="s">
        <v>235</v>
      </c>
      <c r="H63" s="603"/>
      <c r="I63" s="601"/>
      <c r="J63" s="600"/>
      <c r="K63" s="604" t="s">
        <v>17</v>
      </c>
      <c r="L63" s="603"/>
      <c r="M63" s="603"/>
      <c r="N63" s="601"/>
    </row>
    <row r="64" spans="1:14" ht="48.75" thickBot="1" x14ac:dyDescent="0.25">
      <c r="A64" s="155" t="s">
        <v>214</v>
      </c>
      <c r="B64" s="146" t="s">
        <v>227</v>
      </c>
      <c r="C64" s="146" t="s">
        <v>228</v>
      </c>
      <c r="D64" s="146" t="s">
        <v>229</v>
      </c>
      <c r="E64" s="146" t="s">
        <v>230</v>
      </c>
      <c r="F64" s="146" t="s">
        <v>236</v>
      </c>
      <c r="G64" s="146" t="s">
        <v>237</v>
      </c>
      <c r="H64" s="146" t="s">
        <v>238</v>
      </c>
      <c r="I64" s="146" t="s">
        <v>239</v>
      </c>
      <c r="J64" s="146" t="s">
        <v>231</v>
      </c>
      <c r="K64" s="151" t="s">
        <v>112</v>
      </c>
      <c r="L64" s="147" t="s">
        <v>59</v>
      </c>
      <c r="M64" s="221" t="s">
        <v>91</v>
      </c>
      <c r="N64" s="148" t="s">
        <v>59</v>
      </c>
    </row>
    <row r="65" spans="1:14" x14ac:dyDescent="0.2">
      <c r="A65" s="149" t="s">
        <v>217</v>
      </c>
      <c r="B65" s="160">
        <f t="array" aca="1" ref="B65" ca="1">_xlfn.XLOOKUP($B$62,INDIRECT(CONCATENATE("'",$A65,"'!$C$324:$C$374")),INDIRECT(CONCATENATE("'",$A65,"'!$D$324:$D$374")),0)</f>
        <v>0</v>
      </c>
      <c r="C65" s="160">
        <f t="array" aca="1" ref="C65" ca="1">_xlfn.XLOOKUP($B$62,INDIRECT(CONCATENATE("'",$A65,"'!$C$324:$C$374")),INDIRECT(CONCATENATE("'",$A65,"'!$E$324:$E$374")),0)</f>
        <v>0</v>
      </c>
      <c r="D65" s="160">
        <f t="array" aca="1" ref="D65" ca="1">_xlfn.XLOOKUP($B$62,INDIRECT(CONCATENATE("'",$A65,"'!$C$324:$C$374")),INDIRECT(CONCATENATE("'",$A65,"'!$F$324:$F$374")),0)</f>
        <v>0</v>
      </c>
      <c r="E65" s="160">
        <f t="array" aca="1" ref="E65" ca="1">_xlfn.XLOOKUP($B$62,INDIRECT(CONCATENATE("'",$A65,"'!$C$324:$C$374")),INDIRECT(CONCATENATE("'",$A65,"'!$G$324:$G$374")),0)</f>
        <v>0</v>
      </c>
      <c r="F65" s="160">
        <f t="array" aca="1" ref="F65" ca="1">_xlfn.XLOOKUP($B$62,INDIRECT(CONCATENATE("'",$A65,"'!$C$324:$C$374")),INDIRECT(CONCATENATE("'",$A65,"'!$H$324:$H$374")),0)</f>
        <v>0</v>
      </c>
      <c r="G65" s="160">
        <f t="array" aca="1" ref="G65" ca="1">_xlfn.XLOOKUP($B$62,INDIRECT(CONCATENATE("'",$A65,"'!$C$324:$C$374")),INDIRECT(CONCATENATE("'",$A65,"'!$I$324:$I$374")),0)</f>
        <v>0</v>
      </c>
      <c r="H65" s="160">
        <f t="array" aca="1" ref="H65" ca="1">_xlfn.XLOOKUP($B$62,INDIRECT(CONCATENATE("'",$A65,"'!$C$324:$C$374")),INDIRECT(CONCATENATE("'",$A65,"'!$J$324:$J$374")),0)</f>
        <v>0</v>
      </c>
      <c r="I65" s="160">
        <f t="array" aca="1" ref="I65" ca="1">_xlfn.XLOOKUP($B$62,INDIRECT(CONCATENATE("'",$A65,"'!$C$324:$C$374")),INDIRECT(CONCATENATE("'",$A65,"'!$K$324:$K$374")),0)</f>
        <v>0</v>
      </c>
      <c r="J65" s="160">
        <f ca="1">B65+D65+F65+H65</f>
        <v>0</v>
      </c>
      <c r="K65" s="160">
        <f ca="1">C65+E65+G65+I65</f>
        <v>0</v>
      </c>
      <c r="L65" s="161">
        <f ca="1">IFERROR(K65/J65,0)</f>
        <v>0</v>
      </c>
      <c r="M65" s="160">
        <f ca="1">J65-K65</f>
        <v>0</v>
      </c>
      <c r="N65" s="161">
        <f ca="1">IFERROR(M65/J65,0)</f>
        <v>0</v>
      </c>
    </row>
    <row r="66" spans="1:14" x14ac:dyDescent="0.2">
      <c r="A66" s="149" t="s">
        <v>218</v>
      </c>
      <c r="B66" s="162">
        <f t="array" aca="1" ref="B66" ca="1">_xlfn.XLOOKUP($B$62,INDIRECT(CONCATENATE("'",$A66,"'!$C$324:$C$374")),INDIRECT(CONCATENATE("'",$A66,"'!$D$324:$D$374")),0)</f>
        <v>0</v>
      </c>
      <c r="C66" s="162">
        <f t="array" aca="1" ref="C66" ca="1">_xlfn.XLOOKUP($B$62,INDIRECT(CONCATENATE("'",$A66,"'!$C$324:$C$374")),INDIRECT(CONCATENATE("'",$A66,"'!$E$324:$E$374")),0)</f>
        <v>0</v>
      </c>
      <c r="D66" s="162">
        <f t="array" aca="1" ref="D66" ca="1">_xlfn.XLOOKUP($B$62,INDIRECT(CONCATENATE("'",$A66,"'!$C$324:$C$374")),INDIRECT(CONCATENATE("'",$A66,"'!$F$324:$F$374")),0)</f>
        <v>0</v>
      </c>
      <c r="E66" s="162">
        <f t="array" aca="1" ref="E66" ca="1">_xlfn.XLOOKUP($B$62,INDIRECT(CONCATENATE("'",$A66,"'!$C$324:$C$374")),INDIRECT(CONCATENATE("'",$A66,"'!$G$324:$G$374")),0)</f>
        <v>0</v>
      </c>
      <c r="F66" s="162">
        <f t="array" aca="1" ref="F66" ca="1">_xlfn.XLOOKUP($B$62,INDIRECT(CONCATENATE("'",$A66,"'!$C$324:$C$374")),INDIRECT(CONCATENATE("'",$A66,"'!$H$324:$H$374")),0)</f>
        <v>0</v>
      </c>
      <c r="G66" s="162">
        <f t="array" aca="1" ref="G66" ca="1">_xlfn.XLOOKUP($B$62,INDIRECT(CONCATENATE("'",$A66,"'!$C$324:$C$374")),INDIRECT(CONCATENATE("'",$A66,"'!$I$324:$I$374")),0)</f>
        <v>0</v>
      </c>
      <c r="H66" s="162">
        <f t="array" aca="1" ref="H66" ca="1">_xlfn.XLOOKUP($B$62,INDIRECT(CONCATENATE("'",$A66,"'!$C$324:$C$374")),INDIRECT(CONCATENATE("'",$A66,"'!$J$324:$J$374")),0)</f>
        <v>0</v>
      </c>
      <c r="I66" s="162">
        <f t="array" aca="1" ref="I66" ca="1">_xlfn.XLOOKUP($B$62,INDIRECT(CONCATENATE("'",$A66,"'!$C$324:$C$374")),INDIRECT(CONCATENATE("'",$A66,"'!$K$324:$K$374")),0)</f>
        <v>0</v>
      </c>
      <c r="J66" s="162">
        <f t="shared" ref="J66:K74" ca="1" si="23">B66+D66+F66+H66</f>
        <v>0</v>
      </c>
      <c r="K66" s="162">
        <f t="shared" ca="1" si="23"/>
        <v>0</v>
      </c>
      <c r="L66" s="163">
        <f t="shared" ref="L66:L75" ca="1" si="24">IFERROR(K66/J66,0)</f>
        <v>0</v>
      </c>
      <c r="M66" s="162">
        <f t="shared" ref="M66:M74" ca="1" si="25">J66-K66</f>
        <v>0</v>
      </c>
      <c r="N66" s="163">
        <f t="shared" ref="N66:N75" ca="1" si="26">IFERROR(M66/J66,0)</f>
        <v>0</v>
      </c>
    </row>
    <row r="67" spans="1:14" x14ac:dyDescent="0.2">
      <c r="A67" s="149" t="s">
        <v>219</v>
      </c>
      <c r="B67" s="164">
        <f t="array" aca="1" ref="B67" ca="1">_xlfn.XLOOKUP($B$62,INDIRECT(CONCATENATE("'",$A67,"'!$C$324:$C$374")),INDIRECT(CONCATENATE("'",$A67,"'!$D$324:$D$374")),0)</f>
        <v>0</v>
      </c>
      <c r="C67" s="164">
        <f t="array" aca="1" ref="C67" ca="1">_xlfn.XLOOKUP($B$62,INDIRECT(CONCATENATE("'",$A67,"'!$C$324:$C$374")),INDIRECT(CONCATENATE("'",$A67,"'!$E$324:$E$374")),0)</f>
        <v>0</v>
      </c>
      <c r="D67" s="164">
        <f t="array" aca="1" ref="D67" ca="1">_xlfn.XLOOKUP($B$62,INDIRECT(CONCATENATE("'",$A67,"'!$C$324:$C$374")),INDIRECT(CONCATENATE("'",$A67,"'!$F$324:$F$374")),0)</f>
        <v>0</v>
      </c>
      <c r="E67" s="164">
        <f t="array" aca="1" ref="E67" ca="1">_xlfn.XLOOKUP($B$62,INDIRECT(CONCATENATE("'",$A67,"'!$C$324:$C$374")),INDIRECT(CONCATENATE("'",$A67,"'!$G$324:$G$374")),0)</f>
        <v>0</v>
      </c>
      <c r="F67" s="164">
        <f t="array" aca="1" ref="F67" ca="1">_xlfn.XLOOKUP($B$62,INDIRECT(CONCATENATE("'",$A67,"'!$C$324:$C$374")),INDIRECT(CONCATENATE("'",$A67,"'!$H$324:$H$374")),0)</f>
        <v>0</v>
      </c>
      <c r="G67" s="164">
        <f t="array" aca="1" ref="G67" ca="1">_xlfn.XLOOKUP($B$62,INDIRECT(CONCATENATE("'",$A67,"'!$C$324:$C$374")),INDIRECT(CONCATENATE("'",$A67,"'!$I$324:$I$374")),0)</f>
        <v>0</v>
      </c>
      <c r="H67" s="164">
        <f t="array" aca="1" ref="H67" ca="1">_xlfn.XLOOKUP($B$62,INDIRECT(CONCATENATE("'",$A67,"'!$C$324:$C$374")),INDIRECT(CONCATENATE("'",$A67,"'!$J$324:$J$374")),0)</f>
        <v>0</v>
      </c>
      <c r="I67" s="164">
        <f t="array" aca="1" ref="I67" ca="1">_xlfn.XLOOKUP($B$62,INDIRECT(CONCATENATE("'",$A67,"'!$C$324:$C$374")),INDIRECT(CONCATENATE("'",$A67,"'!$K$324:$K$374")),0)</f>
        <v>0</v>
      </c>
      <c r="J67" s="164">
        <f t="shared" ca="1" si="23"/>
        <v>0</v>
      </c>
      <c r="K67" s="162">
        <f t="shared" ca="1" si="23"/>
        <v>0</v>
      </c>
      <c r="L67" s="163">
        <f t="shared" ca="1" si="24"/>
        <v>0</v>
      </c>
      <c r="M67" s="162">
        <f t="shared" ca="1" si="25"/>
        <v>0</v>
      </c>
      <c r="N67" s="163">
        <f t="shared" ca="1" si="26"/>
        <v>0</v>
      </c>
    </row>
    <row r="68" spans="1:14" x14ac:dyDescent="0.2">
      <c r="A68" s="149" t="s">
        <v>220</v>
      </c>
      <c r="B68" s="164">
        <f t="array" aca="1" ref="B68" ca="1">_xlfn.XLOOKUP($B$62,INDIRECT(CONCATENATE("'",$A68,"'!$C$324:$C$374")),INDIRECT(CONCATENATE("'",$A68,"'!$D$324:$D$374")),0)</f>
        <v>0</v>
      </c>
      <c r="C68" s="164">
        <f t="array" aca="1" ref="C68" ca="1">_xlfn.XLOOKUP($B$62,INDIRECT(CONCATENATE("'",$A68,"'!$C$324:$C$374")),INDIRECT(CONCATENATE("'",$A68,"'!$E$324:$E$374")),0)</f>
        <v>0</v>
      </c>
      <c r="D68" s="164">
        <f t="array" aca="1" ref="D68" ca="1">_xlfn.XLOOKUP($B$62,INDIRECT(CONCATENATE("'",$A68,"'!$C$324:$C$374")),INDIRECT(CONCATENATE("'",$A68,"'!$F$324:$F$374")),0)</f>
        <v>0</v>
      </c>
      <c r="E68" s="164">
        <f t="array" aca="1" ref="E68" ca="1">_xlfn.XLOOKUP($B$62,INDIRECT(CONCATENATE("'",$A68,"'!$C$324:$C$374")),INDIRECT(CONCATENATE("'",$A68,"'!$G$324:$G$374")),0)</f>
        <v>0</v>
      </c>
      <c r="F68" s="164">
        <f t="array" aca="1" ref="F68" ca="1">_xlfn.XLOOKUP($B$62,INDIRECT(CONCATENATE("'",$A68,"'!$C$324:$C$374")),INDIRECT(CONCATENATE("'",$A68,"'!$H$324:$H$374")),0)</f>
        <v>0</v>
      </c>
      <c r="G68" s="164">
        <f t="array" aca="1" ref="G68" ca="1">_xlfn.XLOOKUP($B$62,INDIRECT(CONCATENATE("'",$A68,"'!$C$324:$C$374")),INDIRECT(CONCATENATE("'",$A68,"'!$I$324:$I$374")),0)</f>
        <v>0</v>
      </c>
      <c r="H68" s="164">
        <f t="array" aca="1" ref="H68" ca="1">_xlfn.XLOOKUP($B$62,INDIRECT(CONCATENATE("'",$A68,"'!$C$324:$C$374")),INDIRECT(CONCATENATE("'",$A68,"'!$J$324:$J$374")),0)</f>
        <v>0</v>
      </c>
      <c r="I68" s="164">
        <f t="array" aca="1" ref="I68" ca="1">_xlfn.XLOOKUP($B$62,INDIRECT(CONCATENATE("'",$A68,"'!$C$324:$C$374")),INDIRECT(CONCATENATE("'",$A68,"'!$K$324:$K$374")),0)</f>
        <v>0</v>
      </c>
      <c r="J68" s="164">
        <f t="shared" ca="1" si="23"/>
        <v>0</v>
      </c>
      <c r="K68" s="162">
        <f t="shared" ca="1" si="23"/>
        <v>0</v>
      </c>
      <c r="L68" s="163">
        <f t="shared" ca="1" si="24"/>
        <v>0</v>
      </c>
      <c r="M68" s="162">
        <f t="shared" ca="1" si="25"/>
        <v>0</v>
      </c>
      <c r="N68" s="163">
        <f t="shared" ca="1" si="26"/>
        <v>0</v>
      </c>
    </row>
    <row r="69" spans="1:14" x14ac:dyDescent="0.2">
      <c r="A69" s="149" t="s">
        <v>221</v>
      </c>
      <c r="B69" s="164">
        <f t="array" aca="1" ref="B69" ca="1">_xlfn.XLOOKUP($B$62,INDIRECT(CONCATENATE("'",$A69,"'!$C$324:$C$374")),INDIRECT(CONCATENATE("'",$A69,"'!$D$324:$D$374")),0)</f>
        <v>0</v>
      </c>
      <c r="C69" s="164">
        <f t="array" aca="1" ref="C69" ca="1">_xlfn.XLOOKUP($B$62,INDIRECT(CONCATENATE("'",$A69,"'!$C$324:$C$374")),INDIRECT(CONCATENATE("'",$A69,"'!$E$324:$E$374")),0)</f>
        <v>0</v>
      </c>
      <c r="D69" s="164">
        <f t="array" aca="1" ref="D69" ca="1">_xlfn.XLOOKUP($B$62,INDIRECT(CONCATENATE("'",$A69,"'!$C$324:$C$374")),INDIRECT(CONCATENATE("'",$A69,"'!$F$324:$F$374")),0)</f>
        <v>0</v>
      </c>
      <c r="E69" s="164">
        <f t="array" aca="1" ref="E69" ca="1">_xlfn.XLOOKUP($B$62,INDIRECT(CONCATENATE("'",$A69,"'!$C$324:$C$374")),INDIRECT(CONCATENATE("'",$A69,"'!$G$324:$G$374")),0)</f>
        <v>0</v>
      </c>
      <c r="F69" s="164">
        <f t="array" aca="1" ref="F69" ca="1">_xlfn.XLOOKUP($B$62,INDIRECT(CONCATENATE("'",$A69,"'!$C$324:$C$374")),INDIRECT(CONCATENATE("'",$A69,"'!$H$324:$H$374")),0)</f>
        <v>0</v>
      </c>
      <c r="G69" s="164">
        <f t="array" aca="1" ref="G69" ca="1">_xlfn.XLOOKUP($B$62,INDIRECT(CONCATENATE("'",$A69,"'!$C$324:$C$374")),INDIRECT(CONCATENATE("'",$A69,"'!$I$324:$I$374")),0)</f>
        <v>0</v>
      </c>
      <c r="H69" s="164">
        <f t="array" aca="1" ref="H69" ca="1">_xlfn.XLOOKUP($B$62,INDIRECT(CONCATENATE("'",$A69,"'!$C$324:$C$374")),INDIRECT(CONCATENATE("'",$A69,"'!$J$324:$J$374")),0)</f>
        <v>0</v>
      </c>
      <c r="I69" s="164">
        <f t="array" aca="1" ref="I69" ca="1">_xlfn.XLOOKUP($B$62,INDIRECT(CONCATENATE("'",$A69,"'!$C$324:$C$374")),INDIRECT(CONCATENATE("'",$A69,"'!$K$324:$K$374")),0)</f>
        <v>0</v>
      </c>
      <c r="J69" s="164">
        <f t="shared" ca="1" si="23"/>
        <v>0</v>
      </c>
      <c r="K69" s="162">
        <f t="shared" ca="1" si="23"/>
        <v>0</v>
      </c>
      <c r="L69" s="163">
        <f t="shared" ca="1" si="24"/>
        <v>0</v>
      </c>
      <c r="M69" s="162">
        <f t="shared" ca="1" si="25"/>
        <v>0</v>
      </c>
      <c r="N69" s="163">
        <f t="shared" ca="1" si="26"/>
        <v>0</v>
      </c>
    </row>
    <row r="70" spans="1:14" x14ac:dyDescent="0.2">
      <c r="A70" s="149" t="s">
        <v>222</v>
      </c>
      <c r="B70" s="164">
        <f t="array" aca="1" ref="B70" ca="1">_xlfn.XLOOKUP($B$62,INDIRECT(CONCATENATE("'",$A70,"'!$C$324:$C$374")),INDIRECT(CONCATENATE("'",$A70,"'!$D$324:$D$374")),0)</f>
        <v>0</v>
      </c>
      <c r="C70" s="164">
        <f t="array" aca="1" ref="C70" ca="1">_xlfn.XLOOKUP($B$62,INDIRECT(CONCATENATE("'",$A70,"'!$C$324:$C$374")),INDIRECT(CONCATENATE("'",$A70,"'!$E$324:$E$374")),0)</f>
        <v>0</v>
      </c>
      <c r="D70" s="164">
        <f t="array" aca="1" ref="D70" ca="1">_xlfn.XLOOKUP($B$62,INDIRECT(CONCATENATE("'",$A70,"'!$C$324:$C$374")),INDIRECT(CONCATENATE("'",$A70,"'!$F$324:$F$374")),0)</f>
        <v>0</v>
      </c>
      <c r="E70" s="164">
        <f t="array" aca="1" ref="E70" ca="1">_xlfn.XLOOKUP($B$62,INDIRECT(CONCATENATE("'",$A70,"'!$C$324:$C$374")),INDIRECT(CONCATENATE("'",$A70,"'!$G$324:$G$374")),0)</f>
        <v>0</v>
      </c>
      <c r="F70" s="164">
        <f t="array" aca="1" ref="F70" ca="1">_xlfn.XLOOKUP($B$62,INDIRECT(CONCATENATE("'",$A70,"'!$C$324:$C$374")),INDIRECT(CONCATENATE("'",$A70,"'!$H$324:$H$374")),0)</f>
        <v>0</v>
      </c>
      <c r="G70" s="164">
        <f t="array" aca="1" ref="G70" ca="1">_xlfn.XLOOKUP($B$62,INDIRECT(CONCATENATE("'",$A70,"'!$C$324:$C$374")),INDIRECT(CONCATENATE("'",$A70,"'!$I$324:$I$374")),0)</f>
        <v>0</v>
      </c>
      <c r="H70" s="164">
        <f t="array" aca="1" ref="H70" ca="1">_xlfn.XLOOKUP($B$62,INDIRECT(CONCATENATE("'",$A70,"'!$C$324:$C$374")),INDIRECT(CONCATENATE("'",$A70,"'!$J$324:$J$374")),0)</f>
        <v>0</v>
      </c>
      <c r="I70" s="164">
        <f t="array" aca="1" ref="I70" ca="1">_xlfn.XLOOKUP($B$62,INDIRECT(CONCATENATE("'",$A70,"'!$C$324:$C$374")),INDIRECT(CONCATENATE("'",$A70,"'!$K$324:$K$374")),0)</f>
        <v>0</v>
      </c>
      <c r="J70" s="164">
        <f t="shared" ca="1" si="23"/>
        <v>0</v>
      </c>
      <c r="K70" s="162">
        <f t="shared" ca="1" si="23"/>
        <v>0</v>
      </c>
      <c r="L70" s="163">
        <f t="shared" ca="1" si="24"/>
        <v>0</v>
      </c>
      <c r="M70" s="162">
        <f t="shared" ca="1" si="25"/>
        <v>0</v>
      </c>
      <c r="N70" s="163">
        <f t="shared" ca="1" si="26"/>
        <v>0</v>
      </c>
    </row>
    <row r="71" spans="1:14" x14ac:dyDescent="0.2">
      <c r="A71" s="149" t="s">
        <v>223</v>
      </c>
      <c r="B71" s="164">
        <f t="array" aca="1" ref="B71" ca="1">_xlfn.XLOOKUP($B$62,INDIRECT(CONCATENATE("'",$A71,"'!$C$324:$C$374")),INDIRECT(CONCATENATE("'",$A71,"'!$D$324:$D$374")),0)</f>
        <v>0</v>
      </c>
      <c r="C71" s="164">
        <f t="array" aca="1" ref="C71" ca="1">_xlfn.XLOOKUP($B$62,INDIRECT(CONCATENATE("'",$A71,"'!$C$324:$C$374")),INDIRECT(CONCATENATE("'",$A71,"'!$E$324:$E$374")),0)</f>
        <v>0</v>
      </c>
      <c r="D71" s="164">
        <f t="array" aca="1" ref="D71" ca="1">_xlfn.XLOOKUP($B$62,INDIRECT(CONCATENATE("'",$A71,"'!$C$324:$C$374")),INDIRECT(CONCATENATE("'",$A71,"'!$F$324:$F$374")),0)</f>
        <v>0</v>
      </c>
      <c r="E71" s="164">
        <f t="array" aca="1" ref="E71" ca="1">_xlfn.XLOOKUP($B$62,INDIRECT(CONCATENATE("'",$A71,"'!$C$324:$C$374")),INDIRECT(CONCATENATE("'",$A71,"'!$G$324:$G$374")),0)</f>
        <v>0</v>
      </c>
      <c r="F71" s="164">
        <f t="array" aca="1" ref="F71" ca="1">_xlfn.XLOOKUP($B$62,INDIRECT(CONCATENATE("'",$A71,"'!$C$324:$C$374")),INDIRECT(CONCATENATE("'",$A71,"'!$H$324:$H$374")),0)</f>
        <v>0</v>
      </c>
      <c r="G71" s="164">
        <f t="array" aca="1" ref="G71" ca="1">_xlfn.XLOOKUP($B$62,INDIRECT(CONCATENATE("'",$A71,"'!$C$324:$C$374")),INDIRECT(CONCATENATE("'",$A71,"'!$I$324:$I$374")),0)</f>
        <v>0</v>
      </c>
      <c r="H71" s="164">
        <f t="array" aca="1" ref="H71" ca="1">_xlfn.XLOOKUP($B$62,INDIRECT(CONCATENATE("'",$A71,"'!$C$324:$C$374")),INDIRECT(CONCATENATE("'",$A71,"'!$J$324:$J$374")),0)</f>
        <v>0</v>
      </c>
      <c r="I71" s="164">
        <f t="array" aca="1" ref="I71" ca="1">_xlfn.XLOOKUP($B$62,INDIRECT(CONCATENATE("'",$A71,"'!$C$324:$C$374")),INDIRECT(CONCATENATE("'",$A71,"'!$K$324:$K$374")),0)</f>
        <v>0</v>
      </c>
      <c r="J71" s="164">
        <f t="shared" ca="1" si="23"/>
        <v>0</v>
      </c>
      <c r="K71" s="162">
        <f t="shared" ca="1" si="23"/>
        <v>0</v>
      </c>
      <c r="L71" s="163">
        <f t="shared" ca="1" si="24"/>
        <v>0</v>
      </c>
      <c r="M71" s="162">
        <f t="shared" ca="1" si="25"/>
        <v>0</v>
      </c>
      <c r="N71" s="163">
        <f t="shared" ca="1" si="26"/>
        <v>0</v>
      </c>
    </row>
    <row r="72" spans="1:14" x14ac:dyDescent="0.2">
      <c r="A72" s="149" t="s">
        <v>224</v>
      </c>
      <c r="B72" s="164">
        <f t="array" aca="1" ref="B72" ca="1">_xlfn.XLOOKUP($B$62,INDIRECT(CONCATENATE("'",$A72,"'!$C$324:$C$374")),INDIRECT(CONCATENATE("'",$A72,"'!$D$324:$D$374")),0)</f>
        <v>0</v>
      </c>
      <c r="C72" s="164">
        <f t="array" aca="1" ref="C72" ca="1">_xlfn.XLOOKUP($B$62,INDIRECT(CONCATENATE("'",$A72,"'!$C$324:$C$374")),INDIRECT(CONCATENATE("'",$A72,"'!$E$324:$E$374")),0)</f>
        <v>0</v>
      </c>
      <c r="D72" s="164">
        <f t="array" aca="1" ref="D72" ca="1">_xlfn.XLOOKUP($B$62,INDIRECT(CONCATENATE("'",$A72,"'!$C$324:$C$374")),INDIRECT(CONCATENATE("'",$A72,"'!$F$324:$F$374")),0)</f>
        <v>0</v>
      </c>
      <c r="E72" s="164">
        <f t="array" aca="1" ref="E72" ca="1">_xlfn.XLOOKUP($B$62,INDIRECT(CONCATENATE("'",$A72,"'!$C$324:$C$374")),INDIRECT(CONCATENATE("'",$A72,"'!$G$324:$G$374")),0)</f>
        <v>0</v>
      </c>
      <c r="F72" s="164">
        <f t="array" aca="1" ref="F72" ca="1">_xlfn.XLOOKUP($B$62,INDIRECT(CONCATENATE("'",$A72,"'!$C$324:$C$374")),INDIRECT(CONCATENATE("'",$A72,"'!$H$324:$H$374")),0)</f>
        <v>0</v>
      </c>
      <c r="G72" s="164">
        <f t="array" aca="1" ref="G72" ca="1">_xlfn.XLOOKUP($B$62,INDIRECT(CONCATENATE("'",$A72,"'!$C$324:$C$374")),INDIRECT(CONCATENATE("'",$A72,"'!$I$324:$I$374")),0)</f>
        <v>0</v>
      </c>
      <c r="H72" s="164">
        <f t="array" aca="1" ref="H72" ca="1">_xlfn.XLOOKUP($B$62,INDIRECT(CONCATENATE("'",$A72,"'!$C$324:$C$374")),INDIRECT(CONCATENATE("'",$A72,"'!$J$324:$J$374")),0)</f>
        <v>0</v>
      </c>
      <c r="I72" s="164">
        <f t="array" aca="1" ref="I72" ca="1">_xlfn.XLOOKUP($B$62,INDIRECT(CONCATENATE("'",$A72,"'!$C$324:$C$374")),INDIRECT(CONCATENATE("'",$A72,"'!$K$324:$K$374")),0)</f>
        <v>0</v>
      </c>
      <c r="J72" s="164">
        <f t="shared" ca="1" si="23"/>
        <v>0</v>
      </c>
      <c r="K72" s="162">
        <f t="shared" ca="1" si="23"/>
        <v>0</v>
      </c>
      <c r="L72" s="163">
        <f t="shared" ca="1" si="24"/>
        <v>0</v>
      </c>
      <c r="M72" s="162">
        <f t="shared" ca="1" si="25"/>
        <v>0</v>
      </c>
      <c r="N72" s="163">
        <f t="shared" ca="1" si="26"/>
        <v>0</v>
      </c>
    </row>
    <row r="73" spans="1:14" x14ac:dyDescent="0.2">
      <c r="A73" s="149" t="s">
        <v>225</v>
      </c>
      <c r="B73" s="164">
        <f t="array" aca="1" ref="B73" ca="1">_xlfn.XLOOKUP($B$62,INDIRECT(CONCATENATE("'",$A73,"'!$C$324:$C$374")),INDIRECT(CONCATENATE("'",$A73,"'!$D$324:$D$374")),0)</f>
        <v>0</v>
      </c>
      <c r="C73" s="164">
        <f t="array" aca="1" ref="C73" ca="1">_xlfn.XLOOKUP($B$62,INDIRECT(CONCATENATE("'",$A73,"'!$C$324:$C$374")),INDIRECT(CONCATENATE("'",$A73,"'!$E$324:$E$374")),0)</f>
        <v>0</v>
      </c>
      <c r="D73" s="164">
        <f t="array" aca="1" ref="D73" ca="1">_xlfn.XLOOKUP($B$62,INDIRECT(CONCATENATE("'",$A73,"'!$C$324:$C$374")),INDIRECT(CONCATENATE("'",$A73,"'!$F$324:$F$374")),0)</f>
        <v>0</v>
      </c>
      <c r="E73" s="164">
        <f t="array" aca="1" ref="E73" ca="1">_xlfn.XLOOKUP($B$62,INDIRECT(CONCATENATE("'",$A73,"'!$C$324:$C$374")),INDIRECT(CONCATENATE("'",$A73,"'!$G$324:$G$374")),0)</f>
        <v>0</v>
      </c>
      <c r="F73" s="164">
        <f t="array" aca="1" ref="F73" ca="1">_xlfn.XLOOKUP($B$62,INDIRECT(CONCATENATE("'",$A73,"'!$C$324:$C$374")),INDIRECT(CONCATENATE("'",$A73,"'!$H$324:$H$374")),0)</f>
        <v>0</v>
      </c>
      <c r="G73" s="164">
        <f t="array" aca="1" ref="G73" ca="1">_xlfn.XLOOKUP($B$62,INDIRECT(CONCATENATE("'",$A73,"'!$C$324:$C$374")),INDIRECT(CONCATENATE("'",$A73,"'!$I$324:$I$374")),0)</f>
        <v>0</v>
      </c>
      <c r="H73" s="164">
        <f t="array" aca="1" ref="H73" ca="1">_xlfn.XLOOKUP($B$62,INDIRECT(CONCATENATE("'",$A73,"'!$C$324:$C$374")),INDIRECT(CONCATENATE("'",$A73,"'!$J$324:$J$374")),0)</f>
        <v>0</v>
      </c>
      <c r="I73" s="164">
        <f t="array" aca="1" ref="I73" ca="1">_xlfn.XLOOKUP($B$62,INDIRECT(CONCATENATE("'",$A73,"'!$C$324:$C$374")),INDIRECT(CONCATENATE("'",$A73,"'!$K$324:$K$374")),0)</f>
        <v>0</v>
      </c>
      <c r="J73" s="164">
        <f t="shared" ca="1" si="23"/>
        <v>0</v>
      </c>
      <c r="K73" s="162">
        <f t="shared" ca="1" si="23"/>
        <v>0</v>
      </c>
      <c r="L73" s="163">
        <f t="shared" ca="1" si="24"/>
        <v>0</v>
      </c>
      <c r="M73" s="162">
        <f t="shared" ca="1" si="25"/>
        <v>0</v>
      </c>
      <c r="N73" s="163">
        <f t="shared" ca="1" si="26"/>
        <v>0</v>
      </c>
    </row>
    <row r="74" spans="1:14" ht="12.75" thickBot="1" x14ac:dyDescent="0.25">
      <c r="A74" s="149" t="s">
        <v>226</v>
      </c>
      <c r="B74" s="164">
        <f t="array" aca="1" ref="B74" ca="1">_xlfn.XLOOKUP($B$62,INDIRECT(CONCATENATE("'",$A74,"'!$C$324:$C$374")),INDIRECT(CONCATENATE("'",$A74,"'!$D$324:$D$374")),0)</f>
        <v>0</v>
      </c>
      <c r="C74" s="164">
        <f t="array" aca="1" ref="C74" ca="1">_xlfn.XLOOKUP($B$62,INDIRECT(CONCATENATE("'",$A74,"'!$C$324:$C$374")),INDIRECT(CONCATENATE("'",$A74,"'!$E$324:$E$374")),0)</f>
        <v>0</v>
      </c>
      <c r="D74" s="164">
        <f t="array" aca="1" ref="D74" ca="1">_xlfn.XLOOKUP($B$62,INDIRECT(CONCATENATE("'",$A74,"'!$C$324:$C$374")),INDIRECT(CONCATENATE("'",$A74,"'!$F$324:$F$374")),0)</f>
        <v>0</v>
      </c>
      <c r="E74" s="164">
        <f t="array" aca="1" ref="E74" ca="1">_xlfn.XLOOKUP($B$62,INDIRECT(CONCATENATE("'",$A74,"'!$C$324:$C$374")),INDIRECT(CONCATENATE("'",$A74,"'!$G$324:$G$374")),0)</f>
        <v>0</v>
      </c>
      <c r="F74" s="164">
        <f t="array" aca="1" ref="F74" ca="1">_xlfn.XLOOKUP($B$62,INDIRECT(CONCATENATE("'",$A74,"'!$C$324:$C$374")),INDIRECT(CONCATENATE("'",$A74,"'!$H$324:$H$374")),0)</f>
        <v>0</v>
      </c>
      <c r="G74" s="164">
        <f t="array" aca="1" ref="G74" ca="1">_xlfn.XLOOKUP($B$62,INDIRECT(CONCATENATE("'",$A74,"'!$C$324:$C$374")),INDIRECT(CONCATENATE("'",$A74,"'!$I$324:$I$374")),0)</f>
        <v>0</v>
      </c>
      <c r="H74" s="164">
        <f t="array" aca="1" ref="H74" ca="1">_xlfn.XLOOKUP($B$62,INDIRECT(CONCATENATE("'",$A74,"'!$C$324:$C$374")),INDIRECT(CONCATENATE("'",$A74,"'!$J$324:$J$374")),0)</f>
        <v>0</v>
      </c>
      <c r="I74" s="164">
        <f t="array" aca="1" ref="I74" ca="1">_xlfn.XLOOKUP($B$62,INDIRECT(CONCATENATE("'",$A74,"'!$C$324:$C$374")),INDIRECT(CONCATENATE("'",$A74,"'!$K$324:$K$374")),0)</f>
        <v>0</v>
      </c>
      <c r="J74" s="164">
        <f t="shared" ca="1" si="23"/>
        <v>0</v>
      </c>
      <c r="K74" s="165">
        <f t="shared" ca="1" si="23"/>
        <v>0</v>
      </c>
      <c r="L74" s="166">
        <f t="shared" ca="1" si="24"/>
        <v>0</v>
      </c>
      <c r="M74" s="165">
        <f t="shared" ca="1" si="25"/>
        <v>0</v>
      </c>
      <c r="N74" s="166">
        <f t="shared" ca="1" si="26"/>
        <v>0</v>
      </c>
    </row>
    <row r="75" spans="1:14" ht="12.75" thickBot="1" x14ac:dyDescent="0.25">
      <c r="A75" s="150" t="s">
        <v>17</v>
      </c>
      <c r="B75" s="167">
        <f t="shared" ref="B75:K75" ca="1" si="27">SUM(B65:B74)</f>
        <v>0</v>
      </c>
      <c r="C75" s="167">
        <f t="shared" ca="1" si="27"/>
        <v>0</v>
      </c>
      <c r="D75" s="167">
        <f t="shared" ca="1" si="27"/>
        <v>0</v>
      </c>
      <c r="E75" s="167">
        <f t="shared" ca="1" si="27"/>
        <v>0</v>
      </c>
      <c r="F75" s="167">
        <f t="shared" ca="1" si="27"/>
        <v>0</v>
      </c>
      <c r="G75" s="167">
        <f t="shared" ca="1" si="27"/>
        <v>0</v>
      </c>
      <c r="H75" s="167">
        <f t="shared" ca="1" si="27"/>
        <v>0</v>
      </c>
      <c r="I75" s="167">
        <f t="shared" ca="1" si="27"/>
        <v>0</v>
      </c>
      <c r="J75" s="167">
        <f t="shared" ca="1" si="27"/>
        <v>0</v>
      </c>
      <c r="K75" s="167">
        <f t="shared" ca="1" si="27"/>
        <v>0</v>
      </c>
      <c r="L75" s="169">
        <f t="shared" ca="1" si="24"/>
        <v>0</v>
      </c>
      <c r="M75" s="168">
        <f ca="1">SUM(M65:M74)</f>
        <v>0</v>
      </c>
      <c r="N75" s="170">
        <f t="shared" ca="1" si="26"/>
        <v>0</v>
      </c>
    </row>
    <row r="76" spans="1:14" ht="12.75" thickBot="1" x14ac:dyDescent="0.25"/>
    <row r="77" spans="1:14" ht="12.75" thickBot="1" x14ac:dyDescent="0.25">
      <c r="A77" s="157" t="str">
        <f>Deelnemersoverzicht!$B$20&amp;":"</f>
        <v>Deelnemer 4:</v>
      </c>
      <c r="B77" s="225">
        <f>Deelnemersoverzicht!$C$20</f>
        <v>0</v>
      </c>
      <c r="C77" s="158"/>
      <c r="D77" s="158"/>
      <c r="E77" s="158"/>
      <c r="F77" s="158"/>
      <c r="G77" s="158"/>
      <c r="H77" s="158"/>
      <c r="I77" s="158"/>
      <c r="J77" s="158"/>
      <c r="K77" s="158"/>
      <c r="L77" s="158"/>
      <c r="M77" s="158"/>
      <c r="N77" s="159"/>
    </row>
    <row r="78" spans="1:14" ht="12.75" thickBot="1" x14ac:dyDescent="0.25">
      <c r="A78" s="156"/>
      <c r="B78" s="602" t="s">
        <v>1</v>
      </c>
      <c r="C78" s="601"/>
      <c r="D78" s="602" t="s">
        <v>2</v>
      </c>
      <c r="E78" s="601"/>
      <c r="F78" s="600"/>
      <c r="G78" s="603" t="s">
        <v>235</v>
      </c>
      <c r="H78" s="603"/>
      <c r="I78" s="601"/>
      <c r="J78" s="600"/>
      <c r="K78" s="604" t="s">
        <v>17</v>
      </c>
      <c r="L78" s="603"/>
      <c r="M78" s="603"/>
      <c r="N78" s="601"/>
    </row>
    <row r="79" spans="1:14" ht="48.75" thickBot="1" x14ac:dyDescent="0.25">
      <c r="A79" s="155" t="s">
        <v>214</v>
      </c>
      <c r="B79" s="146" t="s">
        <v>227</v>
      </c>
      <c r="C79" s="146" t="s">
        <v>228</v>
      </c>
      <c r="D79" s="146" t="s">
        <v>229</v>
      </c>
      <c r="E79" s="146" t="s">
        <v>230</v>
      </c>
      <c r="F79" s="146" t="s">
        <v>236</v>
      </c>
      <c r="G79" s="146" t="s">
        <v>237</v>
      </c>
      <c r="H79" s="146" t="s">
        <v>238</v>
      </c>
      <c r="I79" s="146" t="s">
        <v>239</v>
      </c>
      <c r="J79" s="146" t="s">
        <v>231</v>
      </c>
      <c r="K79" s="151" t="s">
        <v>112</v>
      </c>
      <c r="L79" s="147" t="s">
        <v>59</v>
      </c>
      <c r="M79" s="221" t="s">
        <v>91</v>
      </c>
      <c r="N79" s="148" t="s">
        <v>59</v>
      </c>
    </row>
    <row r="80" spans="1:14" x14ac:dyDescent="0.2">
      <c r="A80" s="149" t="s">
        <v>217</v>
      </c>
      <c r="B80" s="160">
        <f t="array" aca="1" ref="B80" ca="1">_xlfn.XLOOKUP($B$77,INDIRECT(CONCATENATE("'",$A80,"'!$C$324:$C$374")),INDIRECT(CONCATENATE("'",$A80,"'!$D$324:$D$374")),0)</f>
        <v>0</v>
      </c>
      <c r="C80" s="160">
        <f t="array" aca="1" ref="C80" ca="1">_xlfn.XLOOKUP($B$77,INDIRECT(CONCATENATE("'",$A80,"'!$C$324:$C$374")),INDIRECT(CONCATENATE("'",$A80,"'!$E$324:$E$374")),0)</f>
        <v>0</v>
      </c>
      <c r="D80" s="160">
        <f t="array" aca="1" ref="D80" ca="1">_xlfn.XLOOKUP($B$77,INDIRECT(CONCATENATE("'",$A80,"'!$C$324:$C$374")),INDIRECT(CONCATENATE("'",$A80,"'!$F$324:$F$374")),0)</f>
        <v>0</v>
      </c>
      <c r="E80" s="160">
        <f t="array" aca="1" ref="E80" ca="1">_xlfn.XLOOKUP($B$77,INDIRECT(CONCATENATE("'",$A80,"'!$C$324:$C$374")),INDIRECT(CONCATENATE("'",$A80,"'!$G$324:$G$374")),0)</f>
        <v>0</v>
      </c>
      <c r="F80" s="160">
        <f t="array" aca="1" ref="F80" ca="1">_xlfn.XLOOKUP($B$77,INDIRECT(CONCATENATE("'",$A80,"'!$C$324:$C$374")),INDIRECT(CONCATENATE("'",$A80,"'!$H$324:$H$374")),0)</f>
        <v>0</v>
      </c>
      <c r="G80" s="160">
        <f t="array" aca="1" ref="G80" ca="1">_xlfn.XLOOKUP($B$77,INDIRECT(CONCATENATE("'",$A80,"'!$C$324:$C$374")),INDIRECT(CONCATENATE("'",$A80,"'!$I$324:$I$374")),0)</f>
        <v>0</v>
      </c>
      <c r="H80" s="160">
        <f t="array" aca="1" ref="H80" ca="1">_xlfn.XLOOKUP($B$77,INDIRECT(CONCATENATE("'",$A80,"'!$C$324:$C$374")),INDIRECT(CONCATENATE("'",$A80,"'!$J$324:$J$374")),0)</f>
        <v>0</v>
      </c>
      <c r="I80" s="160">
        <f t="array" aca="1" ref="I80" ca="1">_xlfn.XLOOKUP($B$77,INDIRECT(CONCATENATE("'",$A80,"'!$C$324:$C$374")),INDIRECT(CONCATENATE("'",$A80,"'!$K$324:$K$374")),0)</f>
        <v>0</v>
      </c>
      <c r="J80" s="160">
        <f ca="1">B80+D80+F80+H80</f>
        <v>0</v>
      </c>
      <c r="K80" s="160">
        <f ca="1">C80+E80+G80+I80</f>
        <v>0</v>
      </c>
      <c r="L80" s="161">
        <f ca="1">IFERROR(K80/J80,0)</f>
        <v>0</v>
      </c>
      <c r="M80" s="160">
        <f ca="1">J80-K80</f>
        <v>0</v>
      </c>
      <c r="N80" s="161">
        <f ca="1">IFERROR(M80/J80,0)</f>
        <v>0</v>
      </c>
    </row>
    <row r="81" spans="1:14" x14ac:dyDescent="0.2">
      <c r="A81" s="149" t="s">
        <v>218</v>
      </c>
      <c r="B81" s="162">
        <f t="array" aca="1" ref="B81" ca="1">_xlfn.XLOOKUP($B$77,INDIRECT(CONCATENATE("'",$A81,"'!$C$324:$C$374")),INDIRECT(CONCATENATE("'",$A81,"'!$D$324:$D$374")),0)</f>
        <v>0</v>
      </c>
      <c r="C81" s="162">
        <f t="array" aca="1" ref="C81" ca="1">_xlfn.XLOOKUP($B$77,INDIRECT(CONCATENATE("'",$A81,"'!$C$324:$C$374")),INDIRECT(CONCATENATE("'",$A81,"'!$E$324:$E$374")),0)</f>
        <v>0</v>
      </c>
      <c r="D81" s="162">
        <f t="array" aca="1" ref="D81" ca="1">_xlfn.XLOOKUP($B$77,INDIRECT(CONCATENATE("'",$A81,"'!$C$324:$C$374")),INDIRECT(CONCATENATE("'",$A81,"'!$F$324:$F$374")),0)</f>
        <v>0</v>
      </c>
      <c r="E81" s="162">
        <f t="array" aca="1" ref="E81" ca="1">_xlfn.XLOOKUP($B$77,INDIRECT(CONCATENATE("'",$A81,"'!$C$324:$C$374")),INDIRECT(CONCATENATE("'",$A81,"'!$G$324:$G$374")),0)</f>
        <v>0</v>
      </c>
      <c r="F81" s="162">
        <f t="array" aca="1" ref="F81" ca="1">_xlfn.XLOOKUP($B$77,INDIRECT(CONCATENATE("'",$A81,"'!$C$324:$C$374")),INDIRECT(CONCATENATE("'",$A81,"'!$H$324:$H$374")),0)</f>
        <v>0</v>
      </c>
      <c r="G81" s="162">
        <f t="array" aca="1" ref="G81" ca="1">_xlfn.XLOOKUP($B$77,INDIRECT(CONCATENATE("'",$A81,"'!$C$324:$C$374")),INDIRECT(CONCATENATE("'",$A81,"'!$I$324:$I$374")),0)</f>
        <v>0</v>
      </c>
      <c r="H81" s="162">
        <f t="array" aca="1" ref="H81" ca="1">_xlfn.XLOOKUP($B$77,INDIRECT(CONCATENATE("'",$A81,"'!$C$324:$C$374")),INDIRECT(CONCATENATE("'",$A81,"'!$J$324:$J$374")),0)</f>
        <v>0</v>
      </c>
      <c r="I81" s="162">
        <f t="array" aca="1" ref="I81" ca="1">_xlfn.XLOOKUP($B$77,INDIRECT(CONCATENATE("'",$A81,"'!$C$324:$C$374")),INDIRECT(CONCATENATE("'",$A81,"'!$K$324:$K$374")),0)</f>
        <v>0</v>
      </c>
      <c r="J81" s="162">
        <f t="shared" ref="J81:K89" ca="1" si="28">B81+D81+F81+H81</f>
        <v>0</v>
      </c>
      <c r="K81" s="162">
        <f t="shared" ca="1" si="28"/>
        <v>0</v>
      </c>
      <c r="L81" s="163">
        <f t="shared" ref="L81:L90" ca="1" si="29">IFERROR(K81/J81,0)</f>
        <v>0</v>
      </c>
      <c r="M81" s="162">
        <f t="shared" ref="M81:M89" ca="1" si="30">J81-K81</f>
        <v>0</v>
      </c>
      <c r="N81" s="163">
        <f t="shared" ref="N81:N90" ca="1" si="31">IFERROR(M81/J81,0)</f>
        <v>0</v>
      </c>
    </row>
    <row r="82" spans="1:14" x14ac:dyDescent="0.2">
      <c r="A82" s="149" t="s">
        <v>219</v>
      </c>
      <c r="B82" s="164">
        <f t="array" aca="1" ref="B82" ca="1">_xlfn.XLOOKUP($B$77,INDIRECT(CONCATENATE("'",$A82,"'!$C$324:$C$374")),INDIRECT(CONCATENATE("'",$A82,"'!$D$324:$D$374")),0)</f>
        <v>0</v>
      </c>
      <c r="C82" s="164">
        <f t="array" aca="1" ref="C82" ca="1">_xlfn.XLOOKUP($B$77,INDIRECT(CONCATENATE("'",$A82,"'!$C$324:$C$374")),INDIRECT(CONCATENATE("'",$A82,"'!$E$324:$E$374")),0)</f>
        <v>0</v>
      </c>
      <c r="D82" s="164">
        <f t="array" aca="1" ref="D82" ca="1">_xlfn.XLOOKUP($B$77,INDIRECT(CONCATENATE("'",$A82,"'!$C$324:$C$374")),INDIRECT(CONCATENATE("'",$A82,"'!$F$324:$F$374")),0)</f>
        <v>0</v>
      </c>
      <c r="E82" s="164">
        <f t="array" aca="1" ref="E82" ca="1">_xlfn.XLOOKUP($B$77,INDIRECT(CONCATENATE("'",$A82,"'!$C$324:$C$374")),INDIRECT(CONCATENATE("'",$A82,"'!$G$324:$G$374")),0)</f>
        <v>0</v>
      </c>
      <c r="F82" s="164">
        <f t="array" aca="1" ref="F82" ca="1">_xlfn.XLOOKUP($B$77,INDIRECT(CONCATENATE("'",$A82,"'!$C$324:$C$374")),INDIRECT(CONCATENATE("'",$A82,"'!$H$324:$H$374")),0)</f>
        <v>0</v>
      </c>
      <c r="G82" s="164">
        <f t="array" aca="1" ref="G82" ca="1">_xlfn.XLOOKUP($B$77,INDIRECT(CONCATENATE("'",$A82,"'!$C$324:$C$374")),INDIRECT(CONCATENATE("'",$A82,"'!$I$324:$I$374")),0)</f>
        <v>0</v>
      </c>
      <c r="H82" s="164">
        <f t="array" aca="1" ref="H82" ca="1">_xlfn.XLOOKUP($B$77,INDIRECT(CONCATENATE("'",$A82,"'!$C$324:$C$374")),INDIRECT(CONCATENATE("'",$A82,"'!$J$324:$J$374")),0)</f>
        <v>0</v>
      </c>
      <c r="I82" s="164">
        <f t="array" aca="1" ref="I82" ca="1">_xlfn.XLOOKUP($B$77,INDIRECT(CONCATENATE("'",$A82,"'!$C$324:$C$374")),INDIRECT(CONCATENATE("'",$A82,"'!$K$324:$K$374")),0)</f>
        <v>0</v>
      </c>
      <c r="J82" s="164">
        <f t="shared" ca="1" si="28"/>
        <v>0</v>
      </c>
      <c r="K82" s="162">
        <f t="shared" ca="1" si="28"/>
        <v>0</v>
      </c>
      <c r="L82" s="163">
        <f t="shared" ca="1" si="29"/>
        <v>0</v>
      </c>
      <c r="M82" s="162">
        <f t="shared" ca="1" si="30"/>
        <v>0</v>
      </c>
      <c r="N82" s="163">
        <f t="shared" ca="1" si="31"/>
        <v>0</v>
      </c>
    </row>
    <row r="83" spans="1:14" x14ac:dyDescent="0.2">
      <c r="A83" s="149" t="s">
        <v>220</v>
      </c>
      <c r="B83" s="164">
        <f t="array" aca="1" ref="B83" ca="1">_xlfn.XLOOKUP($B$77,INDIRECT(CONCATENATE("'",$A83,"'!$C$324:$C$374")),INDIRECT(CONCATENATE("'",$A83,"'!$D$324:$D$374")),0)</f>
        <v>0</v>
      </c>
      <c r="C83" s="164">
        <f t="array" aca="1" ref="C83" ca="1">_xlfn.XLOOKUP($B$77,INDIRECT(CONCATENATE("'",$A83,"'!$C$324:$C$374")),INDIRECT(CONCATENATE("'",$A83,"'!$E$324:$E$374")),0)</f>
        <v>0</v>
      </c>
      <c r="D83" s="164">
        <f t="array" aca="1" ref="D83" ca="1">_xlfn.XLOOKUP($B$77,INDIRECT(CONCATENATE("'",$A83,"'!$C$324:$C$374")),INDIRECT(CONCATENATE("'",$A83,"'!$F$324:$F$374")),0)</f>
        <v>0</v>
      </c>
      <c r="E83" s="164">
        <f t="array" aca="1" ref="E83" ca="1">_xlfn.XLOOKUP($B$77,INDIRECT(CONCATENATE("'",$A83,"'!$C$324:$C$374")),INDIRECT(CONCATENATE("'",$A83,"'!$G$324:$G$374")),0)</f>
        <v>0</v>
      </c>
      <c r="F83" s="164">
        <f t="array" aca="1" ref="F83" ca="1">_xlfn.XLOOKUP($B$77,INDIRECT(CONCATENATE("'",$A83,"'!$C$324:$C$374")),INDIRECT(CONCATENATE("'",$A83,"'!$H$324:$H$374")),0)</f>
        <v>0</v>
      </c>
      <c r="G83" s="164">
        <f t="array" aca="1" ref="G83" ca="1">_xlfn.XLOOKUP($B$77,INDIRECT(CONCATENATE("'",$A83,"'!$C$324:$C$374")),INDIRECT(CONCATENATE("'",$A83,"'!$I$324:$I$374")),0)</f>
        <v>0</v>
      </c>
      <c r="H83" s="164">
        <f t="array" aca="1" ref="H83" ca="1">_xlfn.XLOOKUP($B$77,INDIRECT(CONCATENATE("'",$A83,"'!$C$324:$C$374")),INDIRECT(CONCATENATE("'",$A83,"'!$J$324:$J$374")),0)</f>
        <v>0</v>
      </c>
      <c r="I83" s="164">
        <f t="array" aca="1" ref="I83" ca="1">_xlfn.XLOOKUP($B$77,INDIRECT(CONCATENATE("'",$A83,"'!$C$324:$C$374")),INDIRECT(CONCATENATE("'",$A83,"'!$K$324:$K$374")),0)</f>
        <v>0</v>
      </c>
      <c r="J83" s="164">
        <f t="shared" ca="1" si="28"/>
        <v>0</v>
      </c>
      <c r="K83" s="162">
        <f t="shared" ca="1" si="28"/>
        <v>0</v>
      </c>
      <c r="L83" s="163">
        <f t="shared" ca="1" si="29"/>
        <v>0</v>
      </c>
      <c r="M83" s="162">
        <f t="shared" ca="1" si="30"/>
        <v>0</v>
      </c>
      <c r="N83" s="163">
        <f t="shared" ca="1" si="31"/>
        <v>0</v>
      </c>
    </row>
    <row r="84" spans="1:14" x14ac:dyDescent="0.2">
      <c r="A84" s="149" t="s">
        <v>221</v>
      </c>
      <c r="B84" s="164">
        <f t="array" aca="1" ref="B84" ca="1">_xlfn.XLOOKUP($B$77,INDIRECT(CONCATENATE("'",$A84,"'!$C$324:$C$374")),INDIRECT(CONCATENATE("'",$A84,"'!$D$324:$D$374")),0)</f>
        <v>0</v>
      </c>
      <c r="C84" s="164">
        <f t="array" aca="1" ref="C84" ca="1">_xlfn.XLOOKUP($B$77,INDIRECT(CONCATENATE("'",$A84,"'!$C$324:$C$374")),INDIRECT(CONCATENATE("'",$A84,"'!$E$324:$E$374")),0)</f>
        <v>0</v>
      </c>
      <c r="D84" s="164">
        <f t="array" aca="1" ref="D84" ca="1">_xlfn.XLOOKUP($B$77,INDIRECT(CONCATENATE("'",$A84,"'!$C$324:$C$374")),INDIRECT(CONCATENATE("'",$A84,"'!$F$324:$F$374")),0)</f>
        <v>0</v>
      </c>
      <c r="E84" s="164">
        <f t="array" aca="1" ref="E84" ca="1">_xlfn.XLOOKUP($B$77,INDIRECT(CONCATENATE("'",$A84,"'!$C$324:$C$374")),INDIRECT(CONCATENATE("'",$A84,"'!$G$324:$G$374")),0)</f>
        <v>0</v>
      </c>
      <c r="F84" s="164">
        <f t="array" aca="1" ref="F84" ca="1">_xlfn.XLOOKUP($B$77,INDIRECT(CONCATENATE("'",$A84,"'!$C$324:$C$374")),INDIRECT(CONCATENATE("'",$A84,"'!$H$324:$H$374")),0)</f>
        <v>0</v>
      </c>
      <c r="G84" s="164">
        <f t="array" aca="1" ref="G84" ca="1">_xlfn.XLOOKUP($B$77,INDIRECT(CONCATENATE("'",$A84,"'!$C$324:$C$374")),INDIRECT(CONCATENATE("'",$A84,"'!$I$324:$I$374")),0)</f>
        <v>0</v>
      </c>
      <c r="H84" s="164">
        <f t="array" aca="1" ref="H84" ca="1">_xlfn.XLOOKUP($B$77,INDIRECT(CONCATENATE("'",$A84,"'!$C$324:$C$374")),INDIRECT(CONCATENATE("'",$A84,"'!$J$324:$J$374")),0)</f>
        <v>0</v>
      </c>
      <c r="I84" s="164">
        <f t="array" aca="1" ref="I84" ca="1">_xlfn.XLOOKUP($B$77,INDIRECT(CONCATENATE("'",$A84,"'!$C$324:$C$374")),INDIRECT(CONCATENATE("'",$A84,"'!$K$324:$K$374")),0)</f>
        <v>0</v>
      </c>
      <c r="J84" s="164">
        <f t="shared" ca="1" si="28"/>
        <v>0</v>
      </c>
      <c r="K84" s="162">
        <f t="shared" ca="1" si="28"/>
        <v>0</v>
      </c>
      <c r="L84" s="163">
        <f t="shared" ca="1" si="29"/>
        <v>0</v>
      </c>
      <c r="M84" s="162">
        <f t="shared" ca="1" si="30"/>
        <v>0</v>
      </c>
      <c r="N84" s="163">
        <f t="shared" ca="1" si="31"/>
        <v>0</v>
      </c>
    </row>
    <row r="85" spans="1:14" x14ac:dyDescent="0.2">
      <c r="A85" s="149" t="s">
        <v>222</v>
      </c>
      <c r="B85" s="164">
        <f t="array" aca="1" ref="B85" ca="1">_xlfn.XLOOKUP($B$77,INDIRECT(CONCATENATE("'",$A85,"'!$C$324:$C$374")),INDIRECT(CONCATENATE("'",$A85,"'!$D$324:$D$374")),0)</f>
        <v>0</v>
      </c>
      <c r="C85" s="164">
        <f t="array" aca="1" ref="C85" ca="1">_xlfn.XLOOKUP($B$77,INDIRECT(CONCATENATE("'",$A85,"'!$C$324:$C$374")),INDIRECT(CONCATENATE("'",$A85,"'!$E$324:$E$374")),0)</f>
        <v>0</v>
      </c>
      <c r="D85" s="164">
        <f t="array" aca="1" ref="D85" ca="1">_xlfn.XLOOKUP($B$77,INDIRECT(CONCATENATE("'",$A85,"'!$C$324:$C$374")),INDIRECT(CONCATENATE("'",$A85,"'!$F$324:$F$374")),0)</f>
        <v>0</v>
      </c>
      <c r="E85" s="164">
        <f t="array" aca="1" ref="E85" ca="1">_xlfn.XLOOKUP($B$77,INDIRECT(CONCATENATE("'",$A85,"'!$C$324:$C$374")),INDIRECT(CONCATENATE("'",$A85,"'!$G$324:$G$374")),0)</f>
        <v>0</v>
      </c>
      <c r="F85" s="164">
        <f t="array" aca="1" ref="F85" ca="1">_xlfn.XLOOKUP($B$77,INDIRECT(CONCATENATE("'",$A85,"'!$C$324:$C$374")),INDIRECT(CONCATENATE("'",$A85,"'!$H$324:$H$374")),0)</f>
        <v>0</v>
      </c>
      <c r="G85" s="164">
        <f t="array" aca="1" ref="G85" ca="1">_xlfn.XLOOKUP($B$77,INDIRECT(CONCATENATE("'",$A85,"'!$C$324:$C$374")),INDIRECT(CONCATENATE("'",$A85,"'!$I$324:$I$374")),0)</f>
        <v>0</v>
      </c>
      <c r="H85" s="164">
        <f t="array" aca="1" ref="H85" ca="1">_xlfn.XLOOKUP($B$77,INDIRECT(CONCATENATE("'",$A85,"'!$C$324:$C$374")),INDIRECT(CONCATENATE("'",$A85,"'!$J$324:$J$374")),0)</f>
        <v>0</v>
      </c>
      <c r="I85" s="164">
        <f t="array" aca="1" ref="I85" ca="1">_xlfn.XLOOKUP($B$77,INDIRECT(CONCATENATE("'",$A85,"'!$C$324:$C$374")),INDIRECT(CONCATENATE("'",$A85,"'!$K$324:$K$374")),0)</f>
        <v>0</v>
      </c>
      <c r="J85" s="164">
        <f t="shared" ca="1" si="28"/>
        <v>0</v>
      </c>
      <c r="K85" s="162">
        <f t="shared" ca="1" si="28"/>
        <v>0</v>
      </c>
      <c r="L85" s="163">
        <f t="shared" ca="1" si="29"/>
        <v>0</v>
      </c>
      <c r="M85" s="162">
        <f t="shared" ca="1" si="30"/>
        <v>0</v>
      </c>
      <c r="N85" s="163">
        <f t="shared" ca="1" si="31"/>
        <v>0</v>
      </c>
    </row>
    <row r="86" spans="1:14" x14ac:dyDescent="0.2">
      <c r="A86" s="149" t="s">
        <v>223</v>
      </c>
      <c r="B86" s="164">
        <f t="array" aca="1" ref="B86" ca="1">_xlfn.XLOOKUP($B$77,INDIRECT(CONCATENATE("'",$A86,"'!$C$324:$C$374")),INDIRECT(CONCATENATE("'",$A86,"'!$D$324:$D$374")),0)</f>
        <v>0</v>
      </c>
      <c r="C86" s="164">
        <f t="array" aca="1" ref="C86" ca="1">_xlfn.XLOOKUP($B$77,INDIRECT(CONCATENATE("'",$A86,"'!$C$324:$C$374")),INDIRECT(CONCATENATE("'",$A86,"'!$E$324:$E$374")),0)</f>
        <v>0</v>
      </c>
      <c r="D86" s="164">
        <f t="array" aca="1" ref="D86" ca="1">_xlfn.XLOOKUP($B$77,INDIRECT(CONCATENATE("'",$A86,"'!$C$324:$C$374")),INDIRECT(CONCATENATE("'",$A86,"'!$F$324:$F$374")),0)</f>
        <v>0</v>
      </c>
      <c r="E86" s="164">
        <f t="array" aca="1" ref="E86" ca="1">_xlfn.XLOOKUP($B$77,INDIRECT(CONCATENATE("'",$A86,"'!$C$324:$C$374")),INDIRECT(CONCATENATE("'",$A86,"'!$G$324:$G$374")),0)</f>
        <v>0</v>
      </c>
      <c r="F86" s="164">
        <f t="array" aca="1" ref="F86" ca="1">_xlfn.XLOOKUP($B$77,INDIRECT(CONCATENATE("'",$A86,"'!$C$324:$C$374")),INDIRECT(CONCATENATE("'",$A86,"'!$H$324:$H$374")),0)</f>
        <v>0</v>
      </c>
      <c r="G86" s="164">
        <f t="array" aca="1" ref="G86" ca="1">_xlfn.XLOOKUP($B$77,INDIRECT(CONCATENATE("'",$A86,"'!$C$324:$C$374")),INDIRECT(CONCATENATE("'",$A86,"'!$I$324:$I$374")),0)</f>
        <v>0</v>
      </c>
      <c r="H86" s="164">
        <f t="array" aca="1" ref="H86" ca="1">_xlfn.XLOOKUP($B$77,INDIRECT(CONCATENATE("'",$A86,"'!$C$324:$C$374")),INDIRECT(CONCATENATE("'",$A86,"'!$J$324:$J$374")),0)</f>
        <v>0</v>
      </c>
      <c r="I86" s="164">
        <f t="array" aca="1" ref="I86" ca="1">_xlfn.XLOOKUP($B$77,INDIRECT(CONCATENATE("'",$A86,"'!$C$324:$C$374")),INDIRECT(CONCATENATE("'",$A86,"'!$K$324:$K$374")),0)</f>
        <v>0</v>
      </c>
      <c r="J86" s="164">
        <f t="shared" ca="1" si="28"/>
        <v>0</v>
      </c>
      <c r="K86" s="162">
        <f t="shared" ca="1" si="28"/>
        <v>0</v>
      </c>
      <c r="L86" s="163">
        <f t="shared" ca="1" si="29"/>
        <v>0</v>
      </c>
      <c r="M86" s="162">
        <f t="shared" ca="1" si="30"/>
        <v>0</v>
      </c>
      <c r="N86" s="163">
        <f t="shared" ca="1" si="31"/>
        <v>0</v>
      </c>
    </row>
    <row r="87" spans="1:14" x14ac:dyDescent="0.2">
      <c r="A87" s="149" t="s">
        <v>224</v>
      </c>
      <c r="B87" s="164">
        <f t="array" aca="1" ref="B87" ca="1">_xlfn.XLOOKUP($B$77,INDIRECT(CONCATENATE("'",$A87,"'!$C$324:$C$374")),INDIRECT(CONCATENATE("'",$A87,"'!$D$324:$D$374")),0)</f>
        <v>0</v>
      </c>
      <c r="C87" s="164">
        <f t="array" aca="1" ref="C87" ca="1">_xlfn.XLOOKUP($B$77,INDIRECT(CONCATENATE("'",$A87,"'!$C$324:$C$374")),INDIRECT(CONCATENATE("'",$A87,"'!$E$324:$E$374")),0)</f>
        <v>0</v>
      </c>
      <c r="D87" s="164">
        <f t="array" aca="1" ref="D87" ca="1">_xlfn.XLOOKUP($B$77,INDIRECT(CONCATENATE("'",$A87,"'!$C$324:$C$374")),INDIRECT(CONCATENATE("'",$A87,"'!$F$324:$F$374")),0)</f>
        <v>0</v>
      </c>
      <c r="E87" s="164">
        <f t="array" aca="1" ref="E87" ca="1">_xlfn.XLOOKUP($B$77,INDIRECT(CONCATENATE("'",$A87,"'!$C$324:$C$374")),INDIRECT(CONCATENATE("'",$A87,"'!$G$324:$G$374")),0)</f>
        <v>0</v>
      </c>
      <c r="F87" s="164">
        <f t="array" aca="1" ref="F87" ca="1">_xlfn.XLOOKUP($B$77,INDIRECT(CONCATENATE("'",$A87,"'!$C$324:$C$374")),INDIRECT(CONCATENATE("'",$A87,"'!$H$324:$H$374")),0)</f>
        <v>0</v>
      </c>
      <c r="G87" s="164">
        <f t="array" aca="1" ref="G87" ca="1">_xlfn.XLOOKUP($B$77,INDIRECT(CONCATENATE("'",$A87,"'!$C$324:$C$374")),INDIRECT(CONCATENATE("'",$A87,"'!$I$324:$I$374")),0)</f>
        <v>0</v>
      </c>
      <c r="H87" s="164">
        <f t="array" aca="1" ref="H87" ca="1">_xlfn.XLOOKUP($B$77,INDIRECT(CONCATENATE("'",$A87,"'!$C$324:$C$374")),INDIRECT(CONCATENATE("'",$A87,"'!$J$324:$J$374")),0)</f>
        <v>0</v>
      </c>
      <c r="I87" s="164">
        <f t="array" aca="1" ref="I87" ca="1">_xlfn.XLOOKUP($B$77,INDIRECT(CONCATENATE("'",$A87,"'!$C$324:$C$374")),INDIRECT(CONCATENATE("'",$A87,"'!$K$324:$K$374")),0)</f>
        <v>0</v>
      </c>
      <c r="J87" s="164">
        <f t="shared" ca="1" si="28"/>
        <v>0</v>
      </c>
      <c r="K87" s="162">
        <f t="shared" ca="1" si="28"/>
        <v>0</v>
      </c>
      <c r="L87" s="163">
        <f t="shared" ca="1" si="29"/>
        <v>0</v>
      </c>
      <c r="M87" s="162">
        <f t="shared" ca="1" si="30"/>
        <v>0</v>
      </c>
      <c r="N87" s="163">
        <f t="shared" ca="1" si="31"/>
        <v>0</v>
      </c>
    </row>
    <row r="88" spans="1:14" x14ac:dyDescent="0.2">
      <c r="A88" s="149" t="s">
        <v>225</v>
      </c>
      <c r="B88" s="164">
        <f t="array" aca="1" ref="B88" ca="1">_xlfn.XLOOKUP($B$77,INDIRECT(CONCATENATE("'",$A88,"'!$C$324:$C$374")),INDIRECT(CONCATENATE("'",$A88,"'!$D$324:$D$374")),0)</f>
        <v>0</v>
      </c>
      <c r="C88" s="164">
        <f t="array" aca="1" ref="C88" ca="1">_xlfn.XLOOKUP($B$77,INDIRECT(CONCATENATE("'",$A88,"'!$C$324:$C$374")),INDIRECT(CONCATENATE("'",$A88,"'!$E$324:$E$374")),0)</f>
        <v>0</v>
      </c>
      <c r="D88" s="164">
        <f t="array" aca="1" ref="D88" ca="1">_xlfn.XLOOKUP($B$77,INDIRECT(CONCATENATE("'",$A88,"'!$C$324:$C$374")),INDIRECT(CONCATENATE("'",$A88,"'!$F$324:$F$374")),0)</f>
        <v>0</v>
      </c>
      <c r="E88" s="164">
        <f t="array" aca="1" ref="E88" ca="1">_xlfn.XLOOKUP($B$77,INDIRECT(CONCATENATE("'",$A88,"'!$C$324:$C$374")),INDIRECT(CONCATENATE("'",$A88,"'!$G$324:$G$374")),0)</f>
        <v>0</v>
      </c>
      <c r="F88" s="164">
        <f t="array" aca="1" ref="F88" ca="1">_xlfn.XLOOKUP($B$77,INDIRECT(CONCATENATE("'",$A88,"'!$C$324:$C$374")),INDIRECT(CONCATENATE("'",$A88,"'!$H$324:$H$374")),0)</f>
        <v>0</v>
      </c>
      <c r="G88" s="164">
        <f t="array" aca="1" ref="G88" ca="1">_xlfn.XLOOKUP($B$77,INDIRECT(CONCATENATE("'",$A88,"'!$C$324:$C$374")),INDIRECT(CONCATENATE("'",$A88,"'!$I$324:$I$374")),0)</f>
        <v>0</v>
      </c>
      <c r="H88" s="164">
        <f t="array" aca="1" ref="H88" ca="1">_xlfn.XLOOKUP($B$77,INDIRECT(CONCATENATE("'",$A88,"'!$C$324:$C$374")),INDIRECT(CONCATENATE("'",$A88,"'!$J$324:$J$374")),0)</f>
        <v>0</v>
      </c>
      <c r="I88" s="164">
        <f t="array" aca="1" ref="I88" ca="1">_xlfn.XLOOKUP($B$77,INDIRECT(CONCATENATE("'",$A88,"'!$C$324:$C$374")),INDIRECT(CONCATENATE("'",$A88,"'!$K$324:$K$374")),0)</f>
        <v>0</v>
      </c>
      <c r="J88" s="164">
        <f t="shared" ca="1" si="28"/>
        <v>0</v>
      </c>
      <c r="K88" s="162">
        <f t="shared" ca="1" si="28"/>
        <v>0</v>
      </c>
      <c r="L88" s="163">
        <f t="shared" ca="1" si="29"/>
        <v>0</v>
      </c>
      <c r="M88" s="162">
        <f t="shared" ca="1" si="30"/>
        <v>0</v>
      </c>
      <c r="N88" s="163">
        <f t="shared" ca="1" si="31"/>
        <v>0</v>
      </c>
    </row>
    <row r="89" spans="1:14" ht="12.75" thickBot="1" x14ac:dyDescent="0.25">
      <c r="A89" s="149" t="s">
        <v>226</v>
      </c>
      <c r="B89" s="164">
        <f t="array" aca="1" ref="B89" ca="1">_xlfn.XLOOKUP($B$77,INDIRECT(CONCATENATE("'",$A89,"'!$C$324:$C$374")),INDIRECT(CONCATENATE("'",$A89,"'!$D$324:$D$374")),0)</f>
        <v>0</v>
      </c>
      <c r="C89" s="164">
        <f t="array" aca="1" ref="C89" ca="1">_xlfn.XLOOKUP($B$77,INDIRECT(CONCATENATE("'",$A89,"'!$C$324:$C$374")),INDIRECT(CONCATENATE("'",$A89,"'!$E$324:$E$374")),0)</f>
        <v>0</v>
      </c>
      <c r="D89" s="164">
        <f t="array" aca="1" ref="D89" ca="1">_xlfn.XLOOKUP($B$77,INDIRECT(CONCATENATE("'",$A89,"'!$C$324:$C$374")),INDIRECT(CONCATENATE("'",$A89,"'!$F$324:$F$374")),0)</f>
        <v>0</v>
      </c>
      <c r="E89" s="164">
        <f t="array" aca="1" ref="E89" ca="1">_xlfn.XLOOKUP($B$77,INDIRECT(CONCATENATE("'",$A89,"'!$C$324:$C$374")),INDIRECT(CONCATENATE("'",$A89,"'!$G$324:$G$374")),0)</f>
        <v>0</v>
      </c>
      <c r="F89" s="164">
        <f t="array" aca="1" ref="F89" ca="1">_xlfn.XLOOKUP($B$77,INDIRECT(CONCATENATE("'",$A89,"'!$C$324:$C$374")),INDIRECT(CONCATENATE("'",$A89,"'!$H$324:$H$374")),0)</f>
        <v>0</v>
      </c>
      <c r="G89" s="164">
        <f t="array" aca="1" ref="G89" ca="1">_xlfn.XLOOKUP($B$77,INDIRECT(CONCATENATE("'",$A89,"'!$C$324:$C$374")),INDIRECT(CONCATENATE("'",$A89,"'!$I$324:$I$374")),0)</f>
        <v>0</v>
      </c>
      <c r="H89" s="164">
        <f t="array" aca="1" ref="H89" ca="1">_xlfn.XLOOKUP($B$77,INDIRECT(CONCATENATE("'",$A89,"'!$C$324:$C$374")),INDIRECT(CONCATENATE("'",$A89,"'!$J$324:$J$374")),0)</f>
        <v>0</v>
      </c>
      <c r="I89" s="164">
        <f t="array" aca="1" ref="I89" ca="1">_xlfn.XLOOKUP($B$77,INDIRECT(CONCATENATE("'",$A89,"'!$C$324:$C$374")),INDIRECT(CONCATENATE("'",$A89,"'!$K$324:$K$374")),0)</f>
        <v>0</v>
      </c>
      <c r="J89" s="164">
        <f t="shared" ca="1" si="28"/>
        <v>0</v>
      </c>
      <c r="K89" s="165">
        <f t="shared" ca="1" si="28"/>
        <v>0</v>
      </c>
      <c r="L89" s="166">
        <f t="shared" ca="1" si="29"/>
        <v>0</v>
      </c>
      <c r="M89" s="165">
        <f t="shared" ca="1" si="30"/>
        <v>0</v>
      </c>
      <c r="N89" s="166">
        <f t="shared" ca="1" si="31"/>
        <v>0</v>
      </c>
    </row>
    <row r="90" spans="1:14" ht="12.75" thickBot="1" x14ac:dyDescent="0.25">
      <c r="A90" s="150" t="s">
        <v>17</v>
      </c>
      <c r="B90" s="167">
        <f t="shared" ref="B90:K90" ca="1" si="32">SUM(B80:B89)</f>
        <v>0</v>
      </c>
      <c r="C90" s="167">
        <f t="shared" ca="1" si="32"/>
        <v>0</v>
      </c>
      <c r="D90" s="167">
        <f t="shared" ca="1" si="32"/>
        <v>0</v>
      </c>
      <c r="E90" s="167">
        <f t="shared" ca="1" si="32"/>
        <v>0</v>
      </c>
      <c r="F90" s="167">
        <f t="shared" ca="1" si="32"/>
        <v>0</v>
      </c>
      <c r="G90" s="167">
        <f t="shared" ca="1" si="32"/>
        <v>0</v>
      </c>
      <c r="H90" s="167">
        <f t="shared" ca="1" si="32"/>
        <v>0</v>
      </c>
      <c r="I90" s="167">
        <f t="shared" ca="1" si="32"/>
        <v>0</v>
      </c>
      <c r="J90" s="167">
        <f t="shared" ca="1" si="32"/>
        <v>0</v>
      </c>
      <c r="K90" s="167">
        <f t="shared" ca="1" si="32"/>
        <v>0</v>
      </c>
      <c r="L90" s="169">
        <f t="shared" ca="1" si="29"/>
        <v>0</v>
      </c>
      <c r="M90" s="168">
        <f ca="1">SUM(M80:M89)</f>
        <v>0</v>
      </c>
      <c r="N90" s="170">
        <f t="shared" ca="1" si="31"/>
        <v>0</v>
      </c>
    </row>
    <row r="91" spans="1:14" ht="12.75" thickBot="1" x14ac:dyDescent="0.25"/>
    <row r="92" spans="1:14" ht="12.75" thickBot="1" x14ac:dyDescent="0.25">
      <c r="A92" s="157" t="str">
        <f>Deelnemersoverzicht!$B$21&amp;":"</f>
        <v>Deelnemer 5:</v>
      </c>
      <c r="B92" s="225">
        <f>Deelnemersoverzicht!$C$21</f>
        <v>0</v>
      </c>
      <c r="C92" s="158"/>
      <c r="D92" s="158"/>
      <c r="E92" s="158"/>
      <c r="F92" s="158"/>
      <c r="G92" s="158"/>
      <c r="H92" s="158"/>
      <c r="I92" s="158"/>
      <c r="J92" s="158"/>
      <c r="K92" s="158"/>
      <c r="L92" s="158"/>
      <c r="M92" s="158"/>
      <c r="N92" s="159"/>
    </row>
    <row r="93" spans="1:14" ht="12.75" thickBot="1" x14ac:dyDescent="0.25">
      <c r="A93" s="156"/>
      <c r="B93" s="602" t="s">
        <v>1</v>
      </c>
      <c r="C93" s="601"/>
      <c r="D93" s="602" t="s">
        <v>2</v>
      </c>
      <c r="E93" s="601"/>
      <c r="F93" s="600"/>
      <c r="G93" s="603" t="s">
        <v>235</v>
      </c>
      <c r="H93" s="603"/>
      <c r="I93" s="601"/>
      <c r="J93" s="600"/>
      <c r="K93" s="604" t="s">
        <v>17</v>
      </c>
      <c r="L93" s="603"/>
      <c r="M93" s="603"/>
      <c r="N93" s="601"/>
    </row>
    <row r="94" spans="1:14" ht="48.75" thickBot="1" x14ac:dyDescent="0.25">
      <c r="A94" s="155" t="s">
        <v>214</v>
      </c>
      <c r="B94" s="146" t="s">
        <v>227</v>
      </c>
      <c r="C94" s="146" t="s">
        <v>228</v>
      </c>
      <c r="D94" s="146" t="s">
        <v>229</v>
      </c>
      <c r="E94" s="146" t="s">
        <v>230</v>
      </c>
      <c r="F94" s="146" t="s">
        <v>236</v>
      </c>
      <c r="G94" s="146" t="s">
        <v>237</v>
      </c>
      <c r="H94" s="146" t="s">
        <v>238</v>
      </c>
      <c r="I94" s="146" t="s">
        <v>239</v>
      </c>
      <c r="J94" s="146" t="s">
        <v>231</v>
      </c>
      <c r="K94" s="151" t="s">
        <v>112</v>
      </c>
      <c r="L94" s="147" t="s">
        <v>59</v>
      </c>
      <c r="M94" s="221" t="s">
        <v>91</v>
      </c>
      <c r="N94" s="148" t="s">
        <v>59</v>
      </c>
    </row>
    <row r="95" spans="1:14" x14ac:dyDescent="0.2">
      <c r="A95" s="149" t="s">
        <v>217</v>
      </c>
      <c r="B95" s="160">
        <f t="array" aca="1" ref="B95" ca="1">_xlfn.XLOOKUP($B$92,INDIRECT(CONCATENATE("'",$A95,"'!$C$324:$C$374")),INDIRECT(CONCATENATE("'",$A95,"'!$D$324:$D$374")),0)</f>
        <v>0</v>
      </c>
      <c r="C95" s="160">
        <f t="array" aca="1" ref="C95" ca="1">_xlfn.XLOOKUP($B$92,INDIRECT(CONCATENATE("'",$A95,"'!$C$324:$C$374")),INDIRECT(CONCATENATE("'",$A95,"'!$E$324:$E$374")),0)</f>
        <v>0</v>
      </c>
      <c r="D95" s="160">
        <f t="array" aca="1" ref="D95" ca="1">_xlfn.XLOOKUP($B$92,INDIRECT(CONCATENATE("'",$A95,"'!$C$324:$C$374")),INDIRECT(CONCATENATE("'",$A95,"'!$F$324:$F$374")),0)</f>
        <v>0</v>
      </c>
      <c r="E95" s="160">
        <f t="array" aca="1" ref="E95" ca="1">_xlfn.XLOOKUP($B$92,INDIRECT(CONCATENATE("'",$A95,"'!$C$324:$C$374")),INDIRECT(CONCATENATE("'",$A95,"'!$G$324:$G$374")),0)</f>
        <v>0</v>
      </c>
      <c r="F95" s="160">
        <f t="array" aca="1" ref="F95" ca="1">_xlfn.XLOOKUP($B$92,INDIRECT(CONCATENATE("'",$A95,"'!$C$324:$C$374")),INDIRECT(CONCATENATE("'",$A95,"'!$H$324:$H$374")),0)</f>
        <v>0</v>
      </c>
      <c r="G95" s="160">
        <f t="array" aca="1" ref="G95" ca="1">_xlfn.XLOOKUP($B$92,INDIRECT(CONCATENATE("'",$A95,"'!$C$324:$C$374")),INDIRECT(CONCATENATE("'",$A95,"'!$I$324:$I$374")),0)</f>
        <v>0</v>
      </c>
      <c r="H95" s="160">
        <f t="array" aca="1" ref="H95" ca="1">_xlfn.XLOOKUP($B$92,INDIRECT(CONCATENATE("'",$A95,"'!$C$324:$C$374")),INDIRECT(CONCATENATE("'",$A95,"'!$J$324:$J$374")),0)</f>
        <v>0</v>
      </c>
      <c r="I95" s="160">
        <f t="array" aca="1" ref="I95" ca="1">_xlfn.XLOOKUP($B$92,INDIRECT(CONCATENATE("'",$A95,"'!$C$324:$C$374")),INDIRECT(CONCATENATE("'",$A95,"'!$K$324:$K$374")),0)</f>
        <v>0</v>
      </c>
      <c r="J95" s="160">
        <f ca="1">B95+D95+F95+H95</f>
        <v>0</v>
      </c>
      <c r="K95" s="160">
        <f ca="1">C95+E95+G95+I95</f>
        <v>0</v>
      </c>
      <c r="L95" s="161">
        <f ca="1">IFERROR(K95/J95,0)</f>
        <v>0</v>
      </c>
      <c r="M95" s="160">
        <f ca="1">J95-K95</f>
        <v>0</v>
      </c>
      <c r="N95" s="161">
        <f ca="1">IFERROR(M95/J95,0)</f>
        <v>0</v>
      </c>
    </row>
    <row r="96" spans="1:14" x14ac:dyDescent="0.2">
      <c r="A96" s="149" t="s">
        <v>218</v>
      </c>
      <c r="B96" s="162">
        <f t="array" aca="1" ref="B96" ca="1">_xlfn.XLOOKUP($B$92,INDIRECT(CONCATENATE("'",$A96,"'!$C$324:$C$374")),INDIRECT(CONCATENATE("'",$A96,"'!$D$324:$D$374")),0)</f>
        <v>0</v>
      </c>
      <c r="C96" s="162">
        <f t="array" aca="1" ref="C96" ca="1">_xlfn.XLOOKUP($B$92,INDIRECT(CONCATENATE("'",$A96,"'!$C$324:$C$374")),INDIRECT(CONCATENATE("'",$A96,"'!$E$324:$E$374")),0)</f>
        <v>0</v>
      </c>
      <c r="D96" s="162">
        <f t="array" aca="1" ref="D96" ca="1">_xlfn.XLOOKUP($B$92,INDIRECT(CONCATENATE("'",$A96,"'!$C$324:$C$374")),INDIRECT(CONCATENATE("'",$A96,"'!$F$324:$F$374")),0)</f>
        <v>0</v>
      </c>
      <c r="E96" s="162">
        <f t="array" aca="1" ref="E96" ca="1">_xlfn.XLOOKUP($B$92,INDIRECT(CONCATENATE("'",$A96,"'!$C$324:$C$374")),INDIRECT(CONCATENATE("'",$A96,"'!$G$324:$G$374")),0)</f>
        <v>0</v>
      </c>
      <c r="F96" s="162">
        <f t="array" aca="1" ref="F96" ca="1">_xlfn.XLOOKUP($B$92,INDIRECT(CONCATENATE("'",$A96,"'!$C$324:$C$374")),INDIRECT(CONCATENATE("'",$A96,"'!$H$324:$H$374")),0)</f>
        <v>0</v>
      </c>
      <c r="G96" s="162">
        <f t="array" aca="1" ref="G96" ca="1">_xlfn.XLOOKUP($B$92,INDIRECT(CONCATENATE("'",$A96,"'!$C$324:$C$374")),INDIRECT(CONCATENATE("'",$A96,"'!$I$324:$I$374")),0)</f>
        <v>0</v>
      </c>
      <c r="H96" s="162">
        <f t="array" aca="1" ref="H96" ca="1">_xlfn.XLOOKUP($B$92,INDIRECT(CONCATENATE("'",$A96,"'!$C$324:$C$374")),INDIRECT(CONCATENATE("'",$A96,"'!$J$324:$J$374")),0)</f>
        <v>0</v>
      </c>
      <c r="I96" s="162">
        <f t="array" aca="1" ref="I96" ca="1">_xlfn.XLOOKUP($B$92,INDIRECT(CONCATENATE("'",$A96,"'!$C$324:$C$374")),INDIRECT(CONCATENATE("'",$A96,"'!$K$324:$K$374")),0)</f>
        <v>0</v>
      </c>
      <c r="J96" s="162">
        <f t="shared" ref="J96:K104" ca="1" si="33">B96+D96+F96+H96</f>
        <v>0</v>
      </c>
      <c r="K96" s="162">
        <f t="shared" ca="1" si="33"/>
        <v>0</v>
      </c>
      <c r="L96" s="163">
        <f t="shared" ref="L96:L105" ca="1" si="34">IFERROR(K96/J96,0)</f>
        <v>0</v>
      </c>
      <c r="M96" s="162">
        <f t="shared" ref="M96:M104" ca="1" si="35">J96-K96</f>
        <v>0</v>
      </c>
      <c r="N96" s="163">
        <f t="shared" ref="N96:N105" ca="1" si="36">IFERROR(M96/J96,0)</f>
        <v>0</v>
      </c>
    </row>
    <row r="97" spans="1:14" x14ac:dyDescent="0.2">
      <c r="A97" s="149" t="s">
        <v>219</v>
      </c>
      <c r="B97" s="164">
        <f t="array" aca="1" ref="B97" ca="1">_xlfn.XLOOKUP($B$92,INDIRECT(CONCATENATE("'",$A97,"'!$C$324:$C$374")),INDIRECT(CONCATENATE("'",$A97,"'!$D$324:$D$374")),0)</f>
        <v>0</v>
      </c>
      <c r="C97" s="164">
        <f t="array" aca="1" ref="C97" ca="1">_xlfn.XLOOKUP($B$92,INDIRECT(CONCATENATE("'",$A97,"'!$C$324:$C$374")),INDIRECT(CONCATENATE("'",$A97,"'!$E$324:$E$374")),0)</f>
        <v>0</v>
      </c>
      <c r="D97" s="164">
        <f t="array" aca="1" ref="D97" ca="1">_xlfn.XLOOKUP($B$92,INDIRECT(CONCATENATE("'",$A97,"'!$C$324:$C$374")),INDIRECT(CONCATENATE("'",$A97,"'!$F$324:$F$374")),0)</f>
        <v>0</v>
      </c>
      <c r="E97" s="164">
        <f t="array" aca="1" ref="E97" ca="1">_xlfn.XLOOKUP($B$92,INDIRECT(CONCATENATE("'",$A97,"'!$C$324:$C$374")),INDIRECT(CONCATENATE("'",$A97,"'!$G$324:$G$374")),0)</f>
        <v>0</v>
      </c>
      <c r="F97" s="164">
        <f t="array" aca="1" ref="F97" ca="1">_xlfn.XLOOKUP($B$92,INDIRECT(CONCATENATE("'",$A97,"'!$C$324:$C$374")),INDIRECT(CONCATENATE("'",$A97,"'!$H$324:$H$374")),0)</f>
        <v>0</v>
      </c>
      <c r="G97" s="164">
        <f t="array" aca="1" ref="G97" ca="1">_xlfn.XLOOKUP($B$92,INDIRECT(CONCATENATE("'",$A97,"'!$C$324:$C$374")),INDIRECT(CONCATENATE("'",$A97,"'!$I$324:$I$374")),0)</f>
        <v>0</v>
      </c>
      <c r="H97" s="164">
        <f t="array" aca="1" ref="H97" ca="1">_xlfn.XLOOKUP($B$92,INDIRECT(CONCATENATE("'",$A97,"'!$C$324:$C$374")),INDIRECT(CONCATENATE("'",$A97,"'!$J$324:$J$374")),0)</f>
        <v>0</v>
      </c>
      <c r="I97" s="164">
        <f t="array" aca="1" ref="I97" ca="1">_xlfn.XLOOKUP($B$92,INDIRECT(CONCATENATE("'",$A97,"'!$C$324:$C$374")),INDIRECT(CONCATENATE("'",$A97,"'!$K$324:$K$374")),0)</f>
        <v>0</v>
      </c>
      <c r="J97" s="164">
        <f t="shared" ca="1" si="33"/>
        <v>0</v>
      </c>
      <c r="K97" s="162">
        <f t="shared" ca="1" si="33"/>
        <v>0</v>
      </c>
      <c r="L97" s="163">
        <f t="shared" ca="1" si="34"/>
        <v>0</v>
      </c>
      <c r="M97" s="162">
        <f t="shared" ca="1" si="35"/>
        <v>0</v>
      </c>
      <c r="N97" s="163">
        <f t="shared" ca="1" si="36"/>
        <v>0</v>
      </c>
    </row>
    <row r="98" spans="1:14" x14ac:dyDescent="0.2">
      <c r="A98" s="149" t="s">
        <v>220</v>
      </c>
      <c r="B98" s="164">
        <f t="array" aca="1" ref="B98" ca="1">_xlfn.XLOOKUP($B$92,INDIRECT(CONCATENATE("'",$A98,"'!$C$324:$C$374")),INDIRECT(CONCATENATE("'",$A98,"'!$D$324:$D$374")),0)</f>
        <v>0</v>
      </c>
      <c r="C98" s="164">
        <f t="array" aca="1" ref="C98" ca="1">_xlfn.XLOOKUP($B$92,INDIRECT(CONCATENATE("'",$A98,"'!$C$324:$C$374")),INDIRECT(CONCATENATE("'",$A98,"'!$E$324:$E$374")),0)</f>
        <v>0</v>
      </c>
      <c r="D98" s="164">
        <f t="array" aca="1" ref="D98" ca="1">_xlfn.XLOOKUP($B$92,INDIRECT(CONCATENATE("'",$A98,"'!$C$324:$C$374")),INDIRECT(CONCATENATE("'",$A98,"'!$F$324:$F$374")),0)</f>
        <v>0</v>
      </c>
      <c r="E98" s="164">
        <f t="array" aca="1" ref="E98" ca="1">_xlfn.XLOOKUP($B$92,INDIRECT(CONCATENATE("'",$A98,"'!$C$324:$C$374")),INDIRECT(CONCATENATE("'",$A98,"'!$G$324:$G$374")),0)</f>
        <v>0</v>
      </c>
      <c r="F98" s="164">
        <f t="array" aca="1" ref="F98" ca="1">_xlfn.XLOOKUP($B$92,INDIRECT(CONCATENATE("'",$A98,"'!$C$324:$C$374")),INDIRECT(CONCATENATE("'",$A98,"'!$H$324:$H$374")),0)</f>
        <v>0</v>
      </c>
      <c r="G98" s="164">
        <f t="array" aca="1" ref="G98" ca="1">_xlfn.XLOOKUP($B$92,INDIRECT(CONCATENATE("'",$A98,"'!$C$324:$C$374")),INDIRECT(CONCATENATE("'",$A98,"'!$I$324:$I$374")),0)</f>
        <v>0</v>
      </c>
      <c r="H98" s="164">
        <f t="array" aca="1" ref="H98" ca="1">_xlfn.XLOOKUP($B$92,INDIRECT(CONCATENATE("'",$A98,"'!$C$324:$C$374")),INDIRECT(CONCATENATE("'",$A98,"'!$J$324:$J$374")),0)</f>
        <v>0</v>
      </c>
      <c r="I98" s="164">
        <f t="array" aca="1" ref="I98" ca="1">_xlfn.XLOOKUP($B$92,INDIRECT(CONCATENATE("'",$A98,"'!$C$324:$C$374")),INDIRECT(CONCATENATE("'",$A98,"'!$K$324:$K$374")),0)</f>
        <v>0</v>
      </c>
      <c r="J98" s="164">
        <f t="shared" ca="1" si="33"/>
        <v>0</v>
      </c>
      <c r="K98" s="162">
        <f t="shared" ca="1" si="33"/>
        <v>0</v>
      </c>
      <c r="L98" s="163">
        <f t="shared" ca="1" si="34"/>
        <v>0</v>
      </c>
      <c r="M98" s="162">
        <f t="shared" ca="1" si="35"/>
        <v>0</v>
      </c>
      <c r="N98" s="163">
        <f t="shared" ca="1" si="36"/>
        <v>0</v>
      </c>
    </row>
    <row r="99" spans="1:14" x14ac:dyDescent="0.2">
      <c r="A99" s="149" t="s">
        <v>221</v>
      </c>
      <c r="B99" s="164">
        <f t="array" aca="1" ref="B99" ca="1">_xlfn.XLOOKUP($B$92,INDIRECT(CONCATENATE("'",$A99,"'!$C$324:$C$374")),INDIRECT(CONCATENATE("'",$A99,"'!$D$324:$D$374")),0)</f>
        <v>0</v>
      </c>
      <c r="C99" s="164">
        <f t="array" aca="1" ref="C99" ca="1">_xlfn.XLOOKUP($B$92,INDIRECT(CONCATENATE("'",$A99,"'!$C$324:$C$374")),INDIRECT(CONCATENATE("'",$A99,"'!$E$324:$E$374")),0)</f>
        <v>0</v>
      </c>
      <c r="D99" s="164">
        <f t="array" aca="1" ref="D99" ca="1">_xlfn.XLOOKUP($B$92,INDIRECT(CONCATENATE("'",$A99,"'!$C$324:$C$374")),INDIRECT(CONCATENATE("'",$A99,"'!$F$324:$F$374")),0)</f>
        <v>0</v>
      </c>
      <c r="E99" s="164">
        <f t="array" aca="1" ref="E99" ca="1">_xlfn.XLOOKUP($B$92,INDIRECT(CONCATENATE("'",$A99,"'!$C$324:$C$374")),INDIRECT(CONCATENATE("'",$A99,"'!$G$324:$G$374")),0)</f>
        <v>0</v>
      </c>
      <c r="F99" s="164">
        <f t="array" aca="1" ref="F99" ca="1">_xlfn.XLOOKUP($B$92,INDIRECT(CONCATENATE("'",$A99,"'!$C$324:$C$374")),INDIRECT(CONCATENATE("'",$A99,"'!$H$324:$H$374")),0)</f>
        <v>0</v>
      </c>
      <c r="G99" s="164">
        <f t="array" aca="1" ref="G99" ca="1">_xlfn.XLOOKUP($B$92,INDIRECT(CONCATENATE("'",$A99,"'!$C$324:$C$374")),INDIRECT(CONCATENATE("'",$A99,"'!$I$324:$I$374")),0)</f>
        <v>0</v>
      </c>
      <c r="H99" s="164">
        <f t="array" aca="1" ref="H99" ca="1">_xlfn.XLOOKUP($B$92,INDIRECT(CONCATENATE("'",$A99,"'!$C$324:$C$374")),INDIRECT(CONCATENATE("'",$A99,"'!$J$324:$J$374")),0)</f>
        <v>0</v>
      </c>
      <c r="I99" s="164">
        <f t="array" aca="1" ref="I99" ca="1">_xlfn.XLOOKUP($B$92,INDIRECT(CONCATENATE("'",$A99,"'!$C$324:$C$374")),INDIRECT(CONCATENATE("'",$A99,"'!$K$324:$K$374")),0)</f>
        <v>0</v>
      </c>
      <c r="J99" s="164">
        <f t="shared" ca="1" si="33"/>
        <v>0</v>
      </c>
      <c r="K99" s="162">
        <f t="shared" ca="1" si="33"/>
        <v>0</v>
      </c>
      <c r="L99" s="163">
        <f t="shared" ca="1" si="34"/>
        <v>0</v>
      </c>
      <c r="M99" s="162">
        <f t="shared" ca="1" si="35"/>
        <v>0</v>
      </c>
      <c r="N99" s="163">
        <f t="shared" ca="1" si="36"/>
        <v>0</v>
      </c>
    </row>
    <row r="100" spans="1:14" x14ac:dyDescent="0.2">
      <c r="A100" s="149" t="s">
        <v>222</v>
      </c>
      <c r="B100" s="164">
        <f t="array" aca="1" ref="B100" ca="1">_xlfn.XLOOKUP($B$92,INDIRECT(CONCATENATE("'",$A100,"'!$C$324:$C$374")),INDIRECT(CONCATENATE("'",$A100,"'!$D$324:$D$374")),0)</f>
        <v>0</v>
      </c>
      <c r="C100" s="164">
        <f t="array" aca="1" ref="C100" ca="1">_xlfn.XLOOKUP($B$92,INDIRECT(CONCATENATE("'",$A100,"'!$C$324:$C$374")),INDIRECT(CONCATENATE("'",$A100,"'!$E$324:$E$374")),0)</f>
        <v>0</v>
      </c>
      <c r="D100" s="164">
        <f t="array" aca="1" ref="D100" ca="1">_xlfn.XLOOKUP($B$92,INDIRECT(CONCATENATE("'",$A100,"'!$C$324:$C$374")),INDIRECT(CONCATENATE("'",$A100,"'!$F$324:$F$374")),0)</f>
        <v>0</v>
      </c>
      <c r="E100" s="164">
        <f t="array" aca="1" ref="E100" ca="1">_xlfn.XLOOKUP($B$92,INDIRECT(CONCATENATE("'",$A100,"'!$C$324:$C$374")),INDIRECT(CONCATENATE("'",$A100,"'!$G$324:$G$374")),0)</f>
        <v>0</v>
      </c>
      <c r="F100" s="164">
        <f t="array" aca="1" ref="F100" ca="1">_xlfn.XLOOKUP($B$92,INDIRECT(CONCATENATE("'",$A100,"'!$C$324:$C$374")),INDIRECT(CONCATENATE("'",$A100,"'!$H$324:$H$374")),0)</f>
        <v>0</v>
      </c>
      <c r="G100" s="164">
        <f t="array" aca="1" ref="G100" ca="1">_xlfn.XLOOKUP($B$92,INDIRECT(CONCATENATE("'",$A100,"'!$C$324:$C$374")),INDIRECT(CONCATENATE("'",$A100,"'!$I$324:$I$374")),0)</f>
        <v>0</v>
      </c>
      <c r="H100" s="164">
        <f t="array" aca="1" ref="H100" ca="1">_xlfn.XLOOKUP($B$92,INDIRECT(CONCATENATE("'",$A100,"'!$C$324:$C$374")),INDIRECT(CONCATENATE("'",$A100,"'!$J$324:$J$374")),0)</f>
        <v>0</v>
      </c>
      <c r="I100" s="164">
        <f t="array" aca="1" ref="I100" ca="1">_xlfn.XLOOKUP($B$92,INDIRECT(CONCATENATE("'",$A100,"'!$C$324:$C$374")),INDIRECT(CONCATENATE("'",$A100,"'!$K$324:$K$374")),0)</f>
        <v>0</v>
      </c>
      <c r="J100" s="164">
        <f t="shared" ca="1" si="33"/>
        <v>0</v>
      </c>
      <c r="K100" s="162">
        <f t="shared" ca="1" si="33"/>
        <v>0</v>
      </c>
      <c r="L100" s="163">
        <f t="shared" ca="1" si="34"/>
        <v>0</v>
      </c>
      <c r="M100" s="162">
        <f t="shared" ca="1" si="35"/>
        <v>0</v>
      </c>
      <c r="N100" s="163">
        <f t="shared" ca="1" si="36"/>
        <v>0</v>
      </c>
    </row>
    <row r="101" spans="1:14" x14ac:dyDescent="0.2">
      <c r="A101" s="149" t="s">
        <v>223</v>
      </c>
      <c r="B101" s="164">
        <f t="array" aca="1" ref="B101" ca="1">_xlfn.XLOOKUP($B$92,INDIRECT(CONCATENATE("'",$A101,"'!$C$324:$C$374")),INDIRECT(CONCATENATE("'",$A101,"'!$D$324:$D$374")),0)</f>
        <v>0</v>
      </c>
      <c r="C101" s="164">
        <f t="array" aca="1" ref="C101" ca="1">_xlfn.XLOOKUP($B$92,INDIRECT(CONCATENATE("'",$A101,"'!$C$324:$C$374")),INDIRECT(CONCATENATE("'",$A101,"'!$E$324:$E$374")),0)</f>
        <v>0</v>
      </c>
      <c r="D101" s="164">
        <f t="array" aca="1" ref="D101" ca="1">_xlfn.XLOOKUP($B$92,INDIRECT(CONCATENATE("'",$A101,"'!$C$324:$C$374")),INDIRECT(CONCATENATE("'",$A101,"'!$F$324:$F$374")),0)</f>
        <v>0</v>
      </c>
      <c r="E101" s="164">
        <f t="array" aca="1" ref="E101" ca="1">_xlfn.XLOOKUP($B$92,INDIRECT(CONCATENATE("'",$A101,"'!$C$324:$C$374")),INDIRECT(CONCATENATE("'",$A101,"'!$G$324:$G$374")),0)</f>
        <v>0</v>
      </c>
      <c r="F101" s="164">
        <f t="array" aca="1" ref="F101" ca="1">_xlfn.XLOOKUP($B$92,INDIRECT(CONCATENATE("'",$A101,"'!$C$324:$C$374")),INDIRECT(CONCATENATE("'",$A101,"'!$H$324:$H$374")),0)</f>
        <v>0</v>
      </c>
      <c r="G101" s="164">
        <f t="array" aca="1" ref="G101" ca="1">_xlfn.XLOOKUP($B$92,INDIRECT(CONCATENATE("'",$A101,"'!$C$324:$C$374")),INDIRECT(CONCATENATE("'",$A101,"'!$I$324:$I$374")),0)</f>
        <v>0</v>
      </c>
      <c r="H101" s="164">
        <f t="array" aca="1" ref="H101" ca="1">_xlfn.XLOOKUP($B$92,INDIRECT(CONCATENATE("'",$A101,"'!$C$324:$C$374")),INDIRECT(CONCATENATE("'",$A101,"'!$J$324:$J$374")),0)</f>
        <v>0</v>
      </c>
      <c r="I101" s="164">
        <f t="array" aca="1" ref="I101" ca="1">_xlfn.XLOOKUP($B$92,INDIRECT(CONCATENATE("'",$A101,"'!$C$324:$C$374")),INDIRECT(CONCATENATE("'",$A101,"'!$K$324:$K$374")),0)</f>
        <v>0</v>
      </c>
      <c r="J101" s="164">
        <f t="shared" ca="1" si="33"/>
        <v>0</v>
      </c>
      <c r="K101" s="162">
        <f t="shared" ca="1" si="33"/>
        <v>0</v>
      </c>
      <c r="L101" s="163">
        <f t="shared" ca="1" si="34"/>
        <v>0</v>
      </c>
      <c r="M101" s="162">
        <f t="shared" ca="1" si="35"/>
        <v>0</v>
      </c>
      <c r="N101" s="163">
        <f t="shared" ca="1" si="36"/>
        <v>0</v>
      </c>
    </row>
    <row r="102" spans="1:14" x14ac:dyDescent="0.2">
      <c r="A102" s="149" t="s">
        <v>224</v>
      </c>
      <c r="B102" s="164">
        <f t="array" aca="1" ref="B102" ca="1">_xlfn.XLOOKUP($B$92,INDIRECT(CONCATENATE("'",$A102,"'!$C$324:$C$374")),INDIRECT(CONCATENATE("'",$A102,"'!$D$324:$D$374")),0)</f>
        <v>0</v>
      </c>
      <c r="C102" s="164">
        <f t="array" aca="1" ref="C102" ca="1">_xlfn.XLOOKUP($B$92,INDIRECT(CONCATENATE("'",$A102,"'!$C$324:$C$374")),INDIRECT(CONCATENATE("'",$A102,"'!$E$324:$E$374")),0)</f>
        <v>0</v>
      </c>
      <c r="D102" s="164">
        <f t="array" aca="1" ref="D102" ca="1">_xlfn.XLOOKUP($B$92,INDIRECT(CONCATENATE("'",$A102,"'!$C$324:$C$374")),INDIRECT(CONCATENATE("'",$A102,"'!$F$324:$F$374")),0)</f>
        <v>0</v>
      </c>
      <c r="E102" s="164">
        <f t="array" aca="1" ref="E102" ca="1">_xlfn.XLOOKUP($B$92,INDIRECT(CONCATENATE("'",$A102,"'!$C$324:$C$374")),INDIRECT(CONCATENATE("'",$A102,"'!$G$324:$G$374")),0)</f>
        <v>0</v>
      </c>
      <c r="F102" s="164">
        <f t="array" aca="1" ref="F102" ca="1">_xlfn.XLOOKUP($B$92,INDIRECT(CONCATENATE("'",$A102,"'!$C$324:$C$374")),INDIRECT(CONCATENATE("'",$A102,"'!$H$324:$H$374")),0)</f>
        <v>0</v>
      </c>
      <c r="G102" s="164">
        <f t="array" aca="1" ref="G102" ca="1">_xlfn.XLOOKUP($B$92,INDIRECT(CONCATENATE("'",$A102,"'!$C$324:$C$374")),INDIRECT(CONCATENATE("'",$A102,"'!$I$324:$I$374")),0)</f>
        <v>0</v>
      </c>
      <c r="H102" s="164">
        <f t="array" aca="1" ref="H102" ca="1">_xlfn.XLOOKUP($B$92,INDIRECT(CONCATENATE("'",$A102,"'!$C$324:$C$374")),INDIRECT(CONCATENATE("'",$A102,"'!$J$324:$J$374")),0)</f>
        <v>0</v>
      </c>
      <c r="I102" s="164">
        <f t="array" aca="1" ref="I102" ca="1">_xlfn.XLOOKUP($B$92,INDIRECT(CONCATENATE("'",$A102,"'!$C$324:$C$374")),INDIRECT(CONCATENATE("'",$A102,"'!$K$324:$K$374")),0)</f>
        <v>0</v>
      </c>
      <c r="J102" s="164">
        <f t="shared" ca="1" si="33"/>
        <v>0</v>
      </c>
      <c r="K102" s="162">
        <f t="shared" ca="1" si="33"/>
        <v>0</v>
      </c>
      <c r="L102" s="163">
        <f t="shared" ca="1" si="34"/>
        <v>0</v>
      </c>
      <c r="M102" s="162">
        <f t="shared" ca="1" si="35"/>
        <v>0</v>
      </c>
      <c r="N102" s="163">
        <f t="shared" ca="1" si="36"/>
        <v>0</v>
      </c>
    </row>
    <row r="103" spans="1:14" x14ac:dyDescent="0.2">
      <c r="A103" s="149" t="s">
        <v>225</v>
      </c>
      <c r="B103" s="164">
        <f t="array" aca="1" ref="B103" ca="1">_xlfn.XLOOKUP($B$92,INDIRECT(CONCATENATE("'",$A103,"'!$C$324:$C$374")),INDIRECT(CONCATENATE("'",$A103,"'!$D$324:$D$374")),0)</f>
        <v>0</v>
      </c>
      <c r="C103" s="164">
        <f t="array" aca="1" ref="C103" ca="1">_xlfn.XLOOKUP($B$92,INDIRECT(CONCATENATE("'",$A103,"'!$C$324:$C$374")),INDIRECT(CONCATENATE("'",$A103,"'!$E$324:$E$374")),0)</f>
        <v>0</v>
      </c>
      <c r="D103" s="164">
        <f t="array" aca="1" ref="D103" ca="1">_xlfn.XLOOKUP($B$92,INDIRECT(CONCATENATE("'",$A103,"'!$C$324:$C$374")),INDIRECT(CONCATENATE("'",$A103,"'!$F$324:$F$374")),0)</f>
        <v>0</v>
      </c>
      <c r="E103" s="164">
        <f t="array" aca="1" ref="E103" ca="1">_xlfn.XLOOKUP($B$92,INDIRECT(CONCATENATE("'",$A103,"'!$C$324:$C$374")),INDIRECT(CONCATENATE("'",$A103,"'!$G$324:$G$374")),0)</f>
        <v>0</v>
      </c>
      <c r="F103" s="164">
        <f t="array" aca="1" ref="F103" ca="1">_xlfn.XLOOKUP($B$92,INDIRECT(CONCATENATE("'",$A103,"'!$C$324:$C$374")),INDIRECT(CONCATENATE("'",$A103,"'!$H$324:$H$374")),0)</f>
        <v>0</v>
      </c>
      <c r="G103" s="164">
        <f t="array" aca="1" ref="G103" ca="1">_xlfn.XLOOKUP($B$92,INDIRECT(CONCATENATE("'",$A103,"'!$C$324:$C$374")),INDIRECT(CONCATENATE("'",$A103,"'!$I$324:$I$374")),0)</f>
        <v>0</v>
      </c>
      <c r="H103" s="164">
        <f t="array" aca="1" ref="H103" ca="1">_xlfn.XLOOKUP($B$92,INDIRECT(CONCATENATE("'",$A103,"'!$C$324:$C$374")),INDIRECT(CONCATENATE("'",$A103,"'!$J$324:$J$374")),0)</f>
        <v>0</v>
      </c>
      <c r="I103" s="164">
        <f t="array" aca="1" ref="I103" ca="1">_xlfn.XLOOKUP($B$92,INDIRECT(CONCATENATE("'",$A103,"'!$C$324:$C$374")),INDIRECT(CONCATENATE("'",$A103,"'!$K$324:$K$374")),0)</f>
        <v>0</v>
      </c>
      <c r="J103" s="164">
        <f t="shared" ca="1" si="33"/>
        <v>0</v>
      </c>
      <c r="K103" s="162">
        <f t="shared" ca="1" si="33"/>
        <v>0</v>
      </c>
      <c r="L103" s="163">
        <f t="shared" ca="1" si="34"/>
        <v>0</v>
      </c>
      <c r="M103" s="162">
        <f t="shared" ca="1" si="35"/>
        <v>0</v>
      </c>
      <c r="N103" s="163">
        <f t="shared" ca="1" si="36"/>
        <v>0</v>
      </c>
    </row>
    <row r="104" spans="1:14" ht="12.75" thickBot="1" x14ac:dyDescent="0.25">
      <c r="A104" s="149" t="s">
        <v>226</v>
      </c>
      <c r="B104" s="164">
        <f t="array" aca="1" ref="B104" ca="1">_xlfn.XLOOKUP($B$92,INDIRECT(CONCATENATE("'",$A104,"'!$C$324:$C$374")),INDIRECT(CONCATENATE("'",$A104,"'!$D$324:$D$374")),0)</f>
        <v>0</v>
      </c>
      <c r="C104" s="164">
        <f t="array" aca="1" ref="C104" ca="1">_xlfn.XLOOKUP($B$92,INDIRECT(CONCATENATE("'",$A104,"'!$C$324:$C$374")),INDIRECT(CONCATENATE("'",$A104,"'!$E$324:$E$374")),0)</f>
        <v>0</v>
      </c>
      <c r="D104" s="164">
        <f t="array" aca="1" ref="D104" ca="1">_xlfn.XLOOKUP($B$92,INDIRECT(CONCATENATE("'",$A104,"'!$C$324:$C$374")),INDIRECT(CONCATENATE("'",$A104,"'!$F$324:$F$374")),0)</f>
        <v>0</v>
      </c>
      <c r="E104" s="164">
        <f t="array" aca="1" ref="E104" ca="1">_xlfn.XLOOKUP($B$92,INDIRECT(CONCATENATE("'",$A104,"'!$C$324:$C$374")),INDIRECT(CONCATENATE("'",$A104,"'!$G$324:$G$374")),0)</f>
        <v>0</v>
      </c>
      <c r="F104" s="164">
        <f t="array" aca="1" ref="F104" ca="1">_xlfn.XLOOKUP($B$92,INDIRECT(CONCATENATE("'",$A104,"'!$C$324:$C$374")),INDIRECT(CONCATENATE("'",$A104,"'!$H$324:$H$374")),0)</f>
        <v>0</v>
      </c>
      <c r="G104" s="164">
        <f t="array" aca="1" ref="G104" ca="1">_xlfn.XLOOKUP($B$92,INDIRECT(CONCATENATE("'",$A104,"'!$C$324:$C$374")),INDIRECT(CONCATENATE("'",$A104,"'!$I$324:$I$374")),0)</f>
        <v>0</v>
      </c>
      <c r="H104" s="164">
        <f t="array" aca="1" ref="H104" ca="1">_xlfn.XLOOKUP($B$92,INDIRECT(CONCATENATE("'",$A104,"'!$C$324:$C$374")),INDIRECT(CONCATENATE("'",$A104,"'!$J$324:$J$374")),0)</f>
        <v>0</v>
      </c>
      <c r="I104" s="164">
        <f t="array" aca="1" ref="I104" ca="1">_xlfn.XLOOKUP($B$92,INDIRECT(CONCATENATE("'",$A104,"'!$C$324:$C$374")),INDIRECT(CONCATENATE("'",$A104,"'!$K$324:$K$374")),0)</f>
        <v>0</v>
      </c>
      <c r="J104" s="164">
        <f t="shared" ca="1" si="33"/>
        <v>0</v>
      </c>
      <c r="K104" s="165">
        <f t="shared" ca="1" si="33"/>
        <v>0</v>
      </c>
      <c r="L104" s="166">
        <f t="shared" ca="1" si="34"/>
        <v>0</v>
      </c>
      <c r="M104" s="165">
        <f t="shared" ca="1" si="35"/>
        <v>0</v>
      </c>
      <c r="N104" s="166">
        <f t="shared" ca="1" si="36"/>
        <v>0</v>
      </c>
    </row>
    <row r="105" spans="1:14" ht="12.75" thickBot="1" x14ac:dyDescent="0.25">
      <c r="A105" s="150" t="s">
        <v>17</v>
      </c>
      <c r="B105" s="167">
        <f t="shared" ref="B105:K105" ca="1" si="37">SUM(B95:B104)</f>
        <v>0</v>
      </c>
      <c r="C105" s="167">
        <f t="shared" ca="1" si="37"/>
        <v>0</v>
      </c>
      <c r="D105" s="167">
        <f t="shared" ca="1" si="37"/>
        <v>0</v>
      </c>
      <c r="E105" s="167">
        <f t="shared" ca="1" si="37"/>
        <v>0</v>
      </c>
      <c r="F105" s="167">
        <f t="shared" ca="1" si="37"/>
        <v>0</v>
      </c>
      <c r="G105" s="167">
        <f t="shared" ca="1" si="37"/>
        <v>0</v>
      </c>
      <c r="H105" s="167">
        <f t="shared" ca="1" si="37"/>
        <v>0</v>
      </c>
      <c r="I105" s="167">
        <f t="shared" ca="1" si="37"/>
        <v>0</v>
      </c>
      <c r="J105" s="167">
        <f t="shared" ca="1" si="37"/>
        <v>0</v>
      </c>
      <c r="K105" s="167">
        <f t="shared" ca="1" si="37"/>
        <v>0</v>
      </c>
      <c r="L105" s="169">
        <f t="shared" ca="1" si="34"/>
        <v>0</v>
      </c>
      <c r="M105" s="168">
        <f ca="1">SUM(M95:M104)</f>
        <v>0</v>
      </c>
      <c r="N105" s="170">
        <f t="shared" ca="1" si="36"/>
        <v>0</v>
      </c>
    </row>
    <row r="106" spans="1:14" ht="12.75" thickBot="1" x14ac:dyDescent="0.25"/>
    <row r="107" spans="1:14" ht="12.75" thickBot="1" x14ac:dyDescent="0.25">
      <c r="A107" s="157" t="str">
        <f>Deelnemersoverzicht!$B$22&amp;":"</f>
        <v>Deelnemer 6:</v>
      </c>
      <c r="B107" s="225">
        <f>Deelnemersoverzicht!$C$22</f>
        <v>0</v>
      </c>
      <c r="C107" s="158"/>
      <c r="D107" s="158"/>
      <c r="E107" s="158"/>
      <c r="F107" s="158"/>
      <c r="G107" s="158"/>
      <c r="H107" s="158"/>
      <c r="I107" s="158"/>
      <c r="J107" s="158"/>
      <c r="K107" s="158"/>
      <c r="L107" s="158"/>
      <c r="M107" s="158"/>
      <c r="N107" s="159"/>
    </row>
    <row r="108" spans="1:14" ht="12.75" thickBot="1" x14ac:dyDescent="0.25">
      <c r="A108" s="156"/>
      <c r="B108" s="602" t="s">
        <v>1</v>
      </c>
      <c r="C108" s="601"/>
      <c r="D108" s="602" t="s">
        <v>2</v>
      </c>
      <c r="E108" s="601"/>
      <c r="F108" s="600"/>
      <c r="G108" s="603" t="s">
        <v>235</v>
      </c>
      <c r="H108" s="603"/>
      <c r="I108" s="601"/>
      <c r="J108" s="600"/>
      <c r="K108" s="604" t="s">
        <v>17</v>
      </c>
      <c r="L108" s="603"/>
      <c r="M108" s="603"/>
      <c r="N108" s="601"/>
    </row>
    <row r="109" spans="1:14" ht="48.75" thickBot="1" x14ac:dyDescent="0.25">
      <c r="A109" s="155" t="s">
        <v>214</v>
      </c>
      <c r="B109" s="146" t="s">
        <v>227</v>
      </c>
      <c r="C109" s="146" t="s">
        <v>228</v>
      </c>
      <c r="D109" s="146" t="s">
        <v>229</v>
      </c>
      <c r="E109" s="146" t="s">
        <v>230</v>
      </c>
      <c r="F109" s="146" t="s">
        <v>236</v>
      </c>
      <c r="G109" s="146" t="s">
        <v>237</v>
      </c>
      <c r="H109" s="146" t="s">
        <v>238</v>
      </c>
      <c r="I109" s="146" t="s">
        <v>239</v>
      </c>
      <c r="J109" s="146" t="s">
        <v>231</v>
      </c>
      <c r="K109" s="151" t="s">
        <v>112</v>
      </c>
      <c r="L109" s="147" t="s">
        <v>59</v>
      </c>
      <c r="M109" s="221" t="s">
        <v>91</v>
      </c>
      <c r="N109" s="148" t="s">
        <v>59</v>
      </c>
    </row>
    <row r="110" spans="1:14" x14ac:dyDescent="0.2">
      <c r="A110" s="149" t="s">
        <v>217</v>
      </c>
      <c r="B110" s="160">
        <f t="array" aca="1" ref="B110" ca="1">_xlfn.XLOOKUP($B$107,INDIRECT(CONCATENATE("'",$A110,"'!$C$324:$C$374")),INDIRECT(CONCATENATE("'",$A110,"'!$D$324:$D$374")),0)</f>
        <v>0</v>
      </c>
      <c r="C110" s="160">
        <f t="array" aca="1" ref="C110" ca="1">_xlfn.XLOOKUP($B$107,INDIRECT(CONCATENATE("'",$A110,"'!$C$324:$C$374")),INDIRECT(CONCATENATE("'",$A110,"'!$E$324:$E$374")),0)</f>
        <v>0</v>
      </c>
      <c r="D110" s="160">
        <f t="array" aca="1" ref="D110" ca="1">_xlfn.XLOOKUP($B$107,INDIRECT(CONCATENATE("'",$A110,"'!$C$324:$C$374")),INDIRECT(CONCATENATE("'",$A110,"'!$F$324:$F$374")),0)</f>
        <v>0</v>
      </c>
      <c r="E110" s="160">
        <f t="array" aca="1" ref="E110" ca="1">_xlfn.XLOOKUP($B$107,INDIRECT(CONCATENATE("'",$A110,"'!$C$324:$C$374")),INDIRECT(CONCATENATE("'",$A110,"'!$G$324:$G$374")),0)</f>
        <v>0</v>
      </c>
      <c r="F110" s="160">
        <f t="array" aca="1" ref="F110" ca="1">_xlfn.XLOOKUP($B$107,INDIRECT(CONCATENATE("'",$A110,"'!$C$324:$C$374")),INDIRECT(CONCATENATE("'",$A110,"'!$H$324:$H$374")),0)</f>
        <v>0</v>
      </c>
      <c r="G110" s="160">
        <f t="array" aca="1" ref="G110" ca="1">_xlfn.XLOOKUP($B$107,INDIRECT(CONCATENATE("'",$A110,"'!$C$324:$C$374")),INDIRECT(CONCATENATE("'",$A110,"'!$I$324:$I$374")),0)</f>
        <v>0</v>
      </c>
      <c r="H110" s="160">
        <f t="array" aca="1" ref="H110" ca="1">_xlfn.XLOOKUP($B$107,INDIRECT(CONCATENATE("'",$A110,"'!$C$324:$C$374")),INDIRECT(CONCATENATE("'",$A110,"'!$J$324:$J$374")),0)</f>
        <v>0</v>
      </c>
      <c r="I110" s="160">
        <f t="array" aca="1" ref="I110" ca="1">_xlfn.XLOOKUP($B$107,INDIRECT(CONCATENATE("'",$A110,"'!$C$324:$C$374")),INDIRECT(CONCATENATE("'",$A110,"'!$K$324:$K$374")),0)</f>
        <v>0</v>
      </c>
      <c r="J110" s="160">
        <f ca="1">B110+D110+F110+H110</f>
        <v>0</v>
      </c>
      <c r="K110" s="160">
        <f ca="1">C110+E110+G110+I110</f>
        <v>0</v>
      </c>
      <c r="L110" s="161">
        <f ca="1">IFERROR(K110/J110,0)</f>
        <v>0</v>
      </c>
      <c r="M110" s="160">
        <f ca="1">J110-K110</f>
        <v>0</v>
      </c>
      <c r="N110" s="161">
        <f ca="1">IFERROR(M110/J110,0)</f>
        <v>0</v>
      </c>
    </row>
    <row r="111" spans="1:14" x14ac:dyDescent="0.2">
      <c r="A111" s="149" t="s">
        <v>218</v>
      </c>
      <c r="B111" s="162">
        <f t="array" aca="1" ref="B111" ca="1">_xlfn.XLOOKUP($B$107,INDIRECT(CONCATENATE("'",$A111,"'!$C$324:$C$374")),INDIRECT(CONCATENATE("'",$A111,"'!$D$324:$D$374")),0)</f>
        <v>0</v>
      </c>
      <c r="C111" s="162">
        <f t="array" aca="1" ref="C111" ca="1">_xlfn.XLOOKUP($B$107,INDIRECT(CONCATENATE("'",$A111,"'!$C$324:$C$374")),INDIRECT(CONCATENATE("'",$A111,"'!$E$324:$E$374")),0)</f>
        <v>0</v>
      </c>
      <c r="D111" s="162">
        <f t="array" aca="1" ref="D111" ca="1">_xlfn.XLOOKUP($B$107,INDIRECT(CONCATENATE("'",$A111,"'!$C$324:$C$374")),INDIRECT(CONCATENATE("'",$A111,"'!$F$324:$F$374")),0)</f>
        <v>0</v>
      </c>
      <c r="E111" s="162">
        <f t="array" aca="1" ref="E111" ca="1">_xlfn.XLOOKUP($B$107,INDIRECT(CONCATENATE("'",$A111,"'!$C$324:$C$374")),INDIRECT(CONCATENATE("'",$A111,"'!$G$324:$G$374")),0)</f>
        <v>0</v>
      </c>
      <c r="F111" s="162">
        <f t="array" aca="1" ref="F111" ca="1">_xlfn.XLOOKUP($B$107,INDIRECT(CONCATENATE("'",$A111,"'!$C$324:$C$374")),INDIRECT(CONCATENATE("'",$A111,"'!$H$324:$H$374")),0)</f>
        <v>0</v>
      </c>
      <c r="G111" s="162">
        <f t="array" aca="1" ref="G111" ca="1">_xlfn.XLOOKUP($B$107,INDIRECT(CONCATENATE("'",$A111,"'!$C$324:$C$374")),INDIRECT(CONCATENATE("'",$A111,"'!$I$324:$I$374")),0)</f>
        <v>0</v>
      </c>
      <c r="H111" s="162">
        <f t="array" aca="1" ref="H111" ca="1">_xlfn.XLOOKUP($B$107,INDIRECT(CONCATENATE("'",$A111,"'!$C$324:$C$374")),INDIRECT(CONCATENATE("'",$A111,"'!$J$324:$J$374")),0)</f>
        <v>0</v>
      </c>
      <c r="I111" s="162">
        <f t="array" aca="1" ref="I111" ca="1">_xlfn.XLOOKUP($B$107,INDIRECT(CONCATENATE("'",$A111,"'!$C$324:$C$374")),INDIRECT(CONCATENATE("'",$A111,"'!$K$324:$K$374")),0)</f>
        <v>0</v>
      </c>
      <c r="J111" s="162">
        <f t="shared" ref="J111:K119" ca="1" si="38">B111+D111+F111+H111</f>
        <v>0</v>
      </c>
      <c r="K111" s="162">
        <f t="shared" ca="1" si="38"/>
        <v>0</v>
      </c>
      <c r="L111" s="163">
        <f t="shared" ref="L111:L120" ca="1" si="39">IFERROR(K111/J111,0)</f>
        <v>0</v>
      </c>
      <c r="M111" s="162">
        <f t="shared" ref="M111:M119" ca="1" si="40">J111-K111</f>
        <v>0</v>
      </c>
      <c r="N111" s="163">
        <f t="shared" ref="N111:N120" ca="1" si="41">IFERROR(M111/J111,0)</f>
        <v>0</v>
      </c>
    </row>
    <row r="112" spans="1:14" x14ac:dyDescent="0.2">
      <c r="A112" s="149" t="s">
        <v>219</v>
      </c>
      <c r="B112" s="164">
        <f t="array" aca="1" ref="B112" ca="1">_xlfn.XLOOKUP($B$107,INDIRECT(CONCATENATE("'",$A112,"'!$C$324:$C$374")),INDIRECT(CONCATENATE("'",$A112,"'!$D$324:$D$374")),0)</f>
        <v>0</v>
      </c>
      <c r="C112" s="164">
        <f t="array" aca="1" ref="C112" ca="1">_xlfn.XLOOKUP($B$107,INDIRECT(CONCATENATE("'",$A112,"'!$C$324:$C$374")),INDIRECT(CONCATENATE("'",$A112,"'!$E$324:$E$374")),0)</f>
        <v>0</v>
      </c>
      <c r="D112" s="164">
        <f t="array" aca="1" ref="D112" ca="1">_xlfn.XLOOKUP($B$107,INDIRECT(CONCATENATE("'",$A112,"'!$C$324:$C$374")),INDIRECT(CONCATENATE("'",$A112,"'!$F$324:$F$374")),0)</f>
        <v>0</v>
      </c>
      <c r="E112" s="164">
        <f t="array" aca="1" ref="E112" ca="1">_xlfn.XLOOKUP($B$107,INDIRECT(CONCATENATE("'",$A112,"'!$C$324:$C$374")),INDIRECT(CONCATENATE("'",$A112,"'!$G$324:$G$374")),0)</f>
        <v>0</v>
      </c>
      <c r="F112" s="164">
        <f t="array" aca="1" ref="F112" ca="1">_xlfn.XLOOKUP($B$107,INDIRECT(CONCATENATE("'",$A112,"'!$C$324:$C$374")),INDIRECT(CONCATENATE("'",$A112,"'!$H$324:$H$374")),0)</f>
        <v>0</v>
      </c>
      <c r="G112" s="164">
        <f t="array" aca="1" ref="G112" ca="1">_xlfn.XLOOKUP($B$107,INDIRECT(CONCATENATE("'",$A112,"'!$C$324:$C$374")),INDIRECT(CONCATENATE("'",$A112,"'!$I$324:$I$374")),0)</f>
        <v>0</v>
      </c>
      <c r="H112" s="164">
        <f t="array" aca="1" ref="H112" ca="1">_xlfn.XLOOKUP($B$107,INDIRECT(CONCATENATE("'",$A112,"'!$C$324:$C$374")),INDIRECT(CONCATENATE("'",$A112,"'!$J$324:$J$374")),0)</f>
        <v>0</v>
      </c>
      <c r="I112" s="164">
        <f t="array" aca="1" ref="I112" ca="1">_xlfn.XLOOKUP($B$107,INDIRECT(CONCATENATE("'",$A112,"'!$C$324:$C$374")),INDIRECT(CONCATENATE("'",$A112,"'!$K$324:$K$374")),0)</f>
        <v>0</v>
      </c>
      <c r="J112" s="164">
        <f t="shared" ca="1" si="38"/>
        <v>0</v>
      </c>
      <c r="K112" s="162">
        <f t="shared" ca="1" si="38"/>
        <v>0</v>
      </c>
      <c r="L112" s="163">
        <f t="shared" ca="1" si="39"/>
        <v>0</v>
      </c>
      <c r="M112" s="162">
        <f t="shared" ca="1" si="40"/>
        <v>0</v>
      </c>
      <c r="N112" s="163">
        <f t="shared" ca="1" si="41"/>
        <v>0</v>
      </c>
    </row>
    <row r="113" spans="1:14" x14ac:dyDescent="0.2">
      <c r="A113" s="149" t="s">
        <v>220</v>
      </c>
      <c r="B113" s="164">
        <f t="array" aca="1" ref="B113" ca="1">_xlfn.XLOOKUP($B$107,INDIRECT(CONCATENATE("'",$A113,"'!$C$324:$C$374")),INDIRECT(CONCATENATE("'",$A113,"'!$D$324:$D$374")),0)</f>
        <v>0</v>
      </c>
      <c r="C113" s="164">
        <f t="array" aca="1" ref="C113" ca="1">_xlfn.XLOOKUP($B$107,INDIRECT(CONCATENATE("'",$A113,"'!$C$324:$C$374")),INDIRECT(CONCATENATE("'",$A113,"'!$E$324:$E$374")),0)</f>
        <v>0</v>
      </c>
      <c r="D113" s="164">
        <f t="array" aca="1" ref="D113" ca="1">_xlfn.XLOOKUP($B$107,INDIRECT(CONCATENATE("'",$A113,"'!$C$324:$C$374")),INDIRECT(CONCATENATE("'",$A113,"'!$F$324:$F$374")),0)</f>
        <v>0</v>
      </c>
      <c r="E113" s="164">
        <f t="array" aca="1" ref="E113" ca="1">_xlfn.XLOOKUP($B$107,INDIRECT(CONCATENATE("'",$A113,"'!$C$324:$C$374")),INDIRECT(CONCATENATE("'",$A113,"'!$G$324:$G$374")),0)</f>
        <v>0</v>
      </c>
      <c r="F113" s="164">
        <f t="array" aca="1" ref="F113" ca="1">_xlfn.XLOOKUP($B$107,INDIRECT(CONCATENATE("'",$A113,"'!$C$324:$C$374")),INDIRECT(CONCATENATE("'",$A113,"'!$H$324:$H$374")),0)</f>
        <v>0</v>
      </c>
      <c r="G113" s="164">
        <f t="array" aca="1" ref="G113" ca="1">_xlfn.XLOOKUP($B$107,INDIRECT(CONCATENATE("'",$A113,"'!$C$324:$C$374")),INDIRECT(CONCATENATE("'",$A113,"'!$I$324:$I$374")),0)</f>
        <v>0</v>
      </c>
      <c r="H113" s="164">
        <f t="array" aca="1" ref="H113" ca="1">_xlfn.XLOOKUP($B$107,INDIRECT(CONCATENATE("'",$A113,"'!$C$324:$C$374")),INDIRECT(CONCATENATE("'",$A113,"'!$J$324:$J$374")),0)</f>
        <v>0</v>
      </c>
      <c r="I113" s="164">
        <f t="array" aca="1" ref="I113" ca="1">_xlfn.XLOOKUP($B$107,INDIRECT(CONCATENATE("'",$A113,"'!$C$324:$C$374")),INDIRECT(CONCATENATE("'",$A113,"'!$K$324:$K$374")),0)</f>
        <v>0</v>
      </c>
      <c r="J113" s="164">
        <f t="shared" ca="1" si="38"/>
        <v>0</v>
      </c>
      <c r="K113" s="162">
        <f t="shared" ca="1" si="38"/>
        <v>0</v>
      </c>
      <c r="L113" s="163">
        <f t="shared" ca="1" si="39"/>
        <v>0</v>
      </c>
      <c r="M113" s="162">
        <f t="shared" ca="1" si="40"/>
        <v>0</v>
      </c>
      <c r="N113" s="163">
        <f t="shared" ca="1" si="41"/>
        <v>0</v>
      </c>
    </row>
    <row r="114" spans="1:14" x14ac:dyDescent="0.2">
      <c r="A114" s="149" t="s">
        <v>221</v>
      </c>
      <c r="B114" s="164">
        <f t="array" aca="1" ref="B114" ca="1">_xlfn.XLOOKUP($B$107,INDIRECT(CONCATENATE("'",$A114,"'!$C$324:$C$374")),INDIRECT(CONCATENATE("'",$A114,"'!$D$324:$D$374")),0)</f>
        <v>0</v>
      </c>
      <c r="C114" s="164">
        <f t="array" aca="1" ref="C114" ca="1">_xlfn.XLOOKUP($B$107,INDIRECT(CONCATENATE("'",$A114,"'!$C$324:$C$374")),INDIRECT(CONCATENATE("'",$A114,"'!$E$324:$E$374")),0)</f>
        <v>0</v>
      </c>
      <c r="D114" s="164">
        <f t="array" aca="1" ref="D114" ca="1">_xlfn.XLOOKUP($B$107,INDIRECT(CONCATENATE("'",$A114,"'!$C$324:$C$374")),INDIRECT(CONCATENATE("'",$A114,"'!$F$324:$F$374")),0)</f>
        <v>0</v>
      </c>
      <c r="E114" s="164">
        <f t="array" aca="1" ref="E114" ca="1">_xlfn.XLOOKUP($B$107,INDIRECT(CONCATENATE("'",$A114,"'!$C$324:$C$374")),INDIRECT(CONCATENATE("'",$A114,"'!$G$324:$G$374")),0)</f>
        <v>0</v>
      </c>
      <c r="F114" s="164">
        <f t="array" aca="1" ref="F114" ca="1">_xlfn.XLOOKUP($B$107,INDIRECT(CONCATENATE("'",$A114,"'!$C$324:$C$374")),INDIRECT(CONCATENATE("'",$A114,"'!$H$324:$H$374")),0)</f>
        <v>0</v>
      </c>
      <c r="G114" s="164">
        <f t="array" aca="1" ref="G114" ca="1">_xlfn.XLOOKUP($B$107,INDIRECT(CONCATENATE("'",$A114,"'!$C$324:$C$374")),INDIRECT(CONCATENATE("'",$A114,"'!$I$324:$I$374")),0)</f>
        <v>0</v>
      </c>
      <c r="H114" s="164">
        <f t="array" aca="1" ref="H114" ca="1">_xlfn.XLOOKUP($B$107,INDIRECT(CONCATENATE("'",$A114,"'!$C$324:$C$374")),INDIRECT(CONCATENATE("'",$A114,"'!$J$324:$J$374")),0)</f>
        <v>0</v>
      </c>
      <c r="I114" s="164">
        <f t="array" aca="1" ref="I114" ca="1">_xlfn.XLOOKUP($B$107,INDIRECT(CONCATENATE("'",$A114,"'!$C$324:$C$374")),INDIRECT(CONCATENATE("'",$A114,"'!$K$324:$K$374")),0)</f>
        <v>0</v>
      </c>
      <c r="J114" s="164">
        <f t="shared" ca="1" si="38"/>
        <v>0</v>
      </c>
      <c r="K114" s="162">
        <f t="shared" ca="1" si="38"/>
        <v>0</v>
      </c>
      <c r="L114" s="163">
        <f t="shared" ca="1" si="39"/>
        <v>0</v>
      </c>
      <c r="M114" s="162">
        <f t="shared" ca="1" si="40"/>
        <v>0</v>
      </c>
      <c r="N114" s="163">
        <f t="shared" ca="1" si="41"/>
        <v>0</v>
      </c>
    </row>
    <row r="115" spans="1:14" x14ac:dyDescent="0.2">
      <c r="A115" s="149" t="s">
        <v>222</v>
      </c>
      <c r="B115" s="164">
        <f t="array" aca="1" ref="B115" ca="1">_xlfn.XLOOKUP($B$107,INDIRECT(CONCATENATE("'",$A115,"'!$C$324:$C$374")),INDIRECT(CONCATENATE("'",$A115,"'!$D$324:$D$374")),0)</f>
        <v>0</v>
      </c>
      <c r="C115" s="164">
        <f t="array" aca="1" ref="C115" ca="1">_xlfn.XLOOKUP($B$107,INDIRECT(CONCATENATE("'",$A115,"'!$C$324:$C$374")),INDIRECT(CONCATENATE("'",$A115,"'!$E$324:$E$374")),0)</f>
        <v>0</v>
      </c>
      <c r="D115" s="164">
        <f t="array" aca="1" ref="D115" ca="1">_xlfn.XLOOKUP($B$107,INDIRECT(CONCATENATE("'",$A115,"'!$C$324:$C$374")),INDIRECT(CONCATENATE("'",$A115,"'!$F$324:$F$374")),0)</f>
        <v>0</v>
      </c>
      <c r="E115" s="164">
        <f t="array" aca="1" ref="E115" ca="1">_xlfn.XLOOKUP($B$107,INDIRECT(CONCATENATE("'",$A115,"'!$C$324:$C$374")),INDIRECT(CONCATENATE("'",$A115,"'!$G$324:$G$374")),0)</f>
        <v>0</v>
      </c>
      <c r="F115" s="164">
        <f t="array" aca="1" ref="F115" ca="1">_xlfn.XLOOKUP($B$107,INDIRECT(CONCATENATE("'",$A115,"'!$C$324:$C$374")),INDIRECT(CONCATENATE("'",$A115,"'!$H$324:$H$374")),0)</f>
        <v>0</v>
      </c>
      <c r="G115" s="164">
        <f t="array" aca="1" ref="G115" ca="1">_xlfn.XLOOKUP($B$107,INDIRECT(CONCATENATE("'",$A115,"'!$C$324:$C$374")),INDIRECT(CONCATENATE("'",$A115,"'!$I$324:$I$374")),0)</f>
        <v>0</v>
      </c>
      <c r="H115" s="164">
        <f t="array" aca="1" ref="H115" ca="1">_xlfn.XLOOKUP($B$107,INDIRECT(CONCATENATE("'",$A115,"'!$C$324:$C$374")),INDIRECT(CONCATENATE("'",$A115,"'!$J$324:$J$374")),0)</f>
        <v>0</v>
      </c>
      <c r="I115" s="164">
        <f t="array" aca="1" ref="I115" ca="1">_xlfn.XLOOKUP($B$107,INDIRECT(CONCATENATE("'",$A115,"'!$C$324:$C$374")),INDIRECT(CONCATENATE("'",$A115,"'!$K$324:$K$374")),0)</f>
        <v>0</v>
      </c>
      <c r="J115" s="164">
        <f t="shared" ca="1" si="38"/>
        <v>0</v>
      </c>
      <c r="K115" s="162">
        <f t="shared" ca="1" si="38"/>
        <v>0</v>
      </c>
      <c r="L115" s="163">
        <f t="shared" ca="1" si="39"/>
        <v>0</v>
      </c>
      <c r="M115" s="162">
        <f t="shared" ca="1" si="40"/>
        <v>0</v>
      </c>
      <c r="N115" s="163">
        <f t="shared" ca="1" si="41"/>
        <v>0</v>
      </c>
    </row>
    <row r="116" spans="1:14" x14ac:dyDescent="0.2">
      <c r="A116" s="149" t="s">
        <v>223</v>
      </c>
      <c r="B116" s="164">
        <f t="array" aca="1" ref="B116" ca="1">_xlfn.XLOOKUP($B$107,INDIRECT(CONCATENATE("'",$A116,"'!$C$324:$C$374")),INDIRECT(CONCATENATE("'",$A116,"'!$D$324:$D$374")),0)</f>
        <v>0</v>
      </c>
      <c r="C116" s="164">
        <f t="array" aca="1" ref="C116" ca="1">_xlfn.XLOOKUP($B$107,INDIRECT(CONCATENATE("'",$A116,"'!$C$324:$C$374")),INDIRECT(CONCATENATE("'",$A116,"'!$E$324:$E$374")),0)</f>
        <v>0</v>
      </c>
      <c r="D116" s="164">
        <f t="array" aca="1" ref="D116" ca="1">_xlfn.XLOOKUP($B$107,INDIRECT(CONCATENATE("'",$A116,"'!$C$324:$C$374")),INDIRECT(CONCATENATE("'",$A116,"'!$F$324:$F$374")),0)</f>
        <v>0</v>
      </c>
      <c r="E116" s="164">
        <f t="array" aca="1" ref="E116" ca="1">_xlfn.XLOOKUP($B$107,INDIRECT(CONCATENATE("'",$A116,"'!$C$324:$C$374")),INDIRECT(CONCATENATE("'",$A116,"'!$G$324:$G$374")),0)</f>
        <v>0</v>
      </c>
      <c r="F116" s="164">
        <f t="array" aca="1" ref="F116" ca="1">_xlfn.XLOOKUP($B$107,INDIRECT(CONCATENATE("'",$A116,"'!$C$324:$C$374")),INDIRECT(CONCATENATE("'",$A116,"'!$H$324:$H$374")),0)</f>
        <v>0</v>
      </c>
      <c r="G116" s="164">
        <f t="array" aca="1" ref="G116" ca="1">_xlfn.XLOOKUP($B$107,INDIRECT(CONCATENATE("'",$A116,"'!$C$324:$C$374")),INDIRECT(CONCATENATE("'",$A116,"'!$I$324:$I$374")),0)</f>
        <v>0</v>
      </c>
      <c r="H116" s="164">
        <f t="array" aca="1" ref="H116" ca="1">_xlfn.XLOOKUP($B$107,INDIRECT(CONCATENATE("'",$A116,"'!$C$324:$C$374")),INDIRECT(CONCATENATE("'",$A116,"'!$J$324:$J$374")),0)</f>
        <v>0</v>
      </c>
      <c r="I116" s="164">
        <f t="array" aca="1" ref="I116" ca="1">_xlfn.XLOOKUP($B$107,INDIRECT(CONCATENATE("'",$A116,"'!$C$324:$C$374")),INDIRECT(CONCATENATE("'",$A116,"'!$K$324:$K$374")),0)</f>
        <v>0</v>
      </c>
      <c r="J116" s="164">
        <f t="shared" ca="1" si="38"/>
        <v>0</v>
      </c>
      <c r="K116" s="162">
        <f t="shared" ca="1" si="38"/>
        <v>0</v>
      </c>
      <c r="L116" s="163">
        <f t="shared" ca="1" si="39"/>
        <v>0</v>
      </c>
      <c r="M116" s="162">
        <f t="shared" ca="1" si="40"/>
        <v>0</v>
      </c>
      <c r="N116" s="163">
        <f t="shared" ca="1" si="41"/>
        <v>0</v>
      </c>
    </row>
    <row r="117" spans="1:14" x14ac:dyDescent="0.2">
      <c r="A117" s="149" t="s">
        <v>224</v>
      </c>
      <c r="B117" s="164">
        <f t="array" aca="1" ref="B117" ca="1">_xlfn.XLOOKUP($B$107,INDIRECT(CONCATENATE("'",$A117,"'!$C$324:$C$374")),INDIRECT(CONCATENATE("'",$A117,"'!$D$324:$D$374")),0)</f>
        <v>0</v>
      </c>
      <c r="C117" s="164">
        <f t="array" aca="1" ref="C117" ca="1">_xlfn.XLOOKUP($B$107,INDIRECT(CONCATENATE("'",$A117,"'!$C$324:$C$374")),INDIRECT(CONCATENATE("'",$A117,"'!$E$324:$E$374")),0)</f>
        <v>0</v>
      </c>
      <c r="D117" s="164">
        <f t="array" aca="1" ref="D117" ca="1">_xlfn.XLOOKUP($B$107,INDIRECT(CONCATENATE("'",$A117,"'!$C$324:$C$374")),INDIRECT(CONCATENATE("'",$A117,"'!$F$324:$F$374")),0)</f>
        <v>0</v>
      </c>
      <c r="E117" s="164">
        <f t="array" aca="1" ref="E117" ca="1">_xlfn.XLOOKUP($B$107,INDIRECT(CONCATENATE("'",$A117,"'!$C$324:$C$374")),INDIRECT(CONCATENATE("'",$A117,"'!$G$324:$G$374")),0)</f>
        <v>0</v>
      </c>
      <c r="F117" s="164">
        <f t="array" aca="1" ref="F117" ca="1">_xlfn.XLOOKUP($B$107,INDIRECT(CONCATENATE("'",$A117,"'!$C$324:$C$374")),INDIRECT(CONCATENATE("'",$A117,"'!$H$324:$H$374")),0)</f>
        <v>0</v>
      </c>
      <c r="G117" s="164">
        <f t="array" aca="1" ref="G117" ca="1">_xlfn.XLOOKUP($B$107,INDIRECT(CONCATENATE("'",$A117,"'!$C$324:$C$374")),INDIRECT(CONCATENATE("'",$A117,"'!$I$324:$I$374")),0)</f>
        <v>0</v>
      </c>
      <c r="H117" s="164">
        <f t="array" aca="1" ref="H117" ca="1">_xlfn.XLOOKUP($B$107,INDIRECT(CONCATENATE("'",$A117,"'!$C$324:$C$374")),INDIRECT(CONCATENATE("'",$A117,"'!$J$324:$J$374")),0)</f>
        <v>0</v>
      </c>
      <c r="I117" s="164">
        <f t="array" aca="1" ref="I117" ca="1">_xlfn.XLOOKUP($B$107,INDIRECT(CONCATENATE("'",$A117,"'!$C$324:$C$374")),INDIRECT(CONCATENATE("'",$A117,"'!$K$324:$K$374")),0)</f>
        <v>0</v>
      </c>
      <c r="J117" s="164">
        <f t="shared" ca="1" si="38"/>
        <v>0</v>
      </c>
      <c r="K117" s="162">
        <f t="shared" ca="1" si="38"/>
        <v>0</v>
      </c>
      <c r="L117" s="163">
        <f t="shared" ca="1" si="39"/>
        <v>0</v>
      </c>
      <c r="M117" s="162">
        <f t="shared" ca="1" si="40"/>
        <v>0</v>
      </c>
      <c r="N117" s="163">
        <f t="shared" ca="1" si="41"/>
        <v>0</v>
      </c>
    </row>
    <row r="118" spans="1:14" x14ac:dyDescent="0.2">
      <c r="A118" s="149" t="s">
        <v>225</v>
      </c>
      <c r="B118" s="164">
        <f t="array" aca="1" ref="B118" ca="1">_xlfn.XLOOKUP($B$107,INDIRECT(CONCATENATE("'",$A118,"'!$C$324:$C$374")),INDIRECT(CONCATENATE("'",$A118,"'!$D$324:$D$374")),0)</f>
        <v>0</v>
      </c>
      <c r="C118" s="164">
        <f t="array" aca="1" ref="C118" ca="1">_xlfn.XLOOKUP($B$107,INDIRECT(CONCATENATE("'",$A118,"'!$C$324:$C$374")),INDIRECT(CONCATENATE("'",$A118,"'!$E$324:$E$374")),0)</f>
        <v>0</v>
      </c>
      <c r="D118" s="164">
        <f t="array" aca="1" ref="D118" ca="1">_xlfn.XLOOKUP($B$107,INDIRECT(CONCATENATE("'",$A118,"'!$C$324:$C$374")),INDIRECT(CONCATENATE("'",$A118,"'!$F$324:$F$374")),0)</f>
        <v>0</v>
      </c>
      <c r="E118" s="164">
        <f t="array" aca="1" ref="E118" ca="1">_xlfn.XLOOKUP($B$107,INDIRECT(CONCATENATE("'",$A118,"'!$C$324:$C$374")),INDIRECT(CONCATENATE("'",$A118,"'!$G$324:$G$374")),0)</f>
        <v>0</v>
      </c>
      <c r="F118" s="164">
        <f t="array" aca="1" ref="F118" ca="1">_xlfn.XLOOKUP($B$107,INDIRECT(CONCATENATE("'",$A118,"'!$C$324:$C$374")),INDIRECT(CONCATENATE("'",$A118,"'!$H$324:$H$374")),0)</f>
        <v>0</v>
      </c>
      <c r="G118" s="164">
        <f t="array" aca="1" ref="G118" ca="1">_xlfn.XLOOKUP($B$107,INDIRECT(CONCATENATE("'",$A118,"'!$C$324:$C$374")),INDIRECT(CONCATENATE("'",$A118,"'!$I$324:$I$374")),0)</f>
        <v>0</v>
      </c>
      <c r="H118" s="164">
        <f t="array" aca="1" ref="H118" ca="1">_xlfn.XLOOKUP($B$107,INDIRECT(CONCATENATE("'",$A118,"'!$C$324:$C$374")),INDIRECT(CONCATENATE("'",$A118,"'!$J$324:$J$374")),0)</f>
        <v>0</v>
      </c>
      <c r="I118" s="164">
        <f t="array" aca="1" ref="I118" ca="1">_xlfn.XLOOKUP($B$107,INDIRECT(CONCATENATE("'",$A118,"'!$C$324:$C$374")),INDIRECT(CONCATENATE("'",$A118,"'!$K$324:$K$374")),0)</f>
        <v>0</v>
      </c>
      <c r="J118" s="164">
        <f t="shared" ca="1" si="38"/>
        <v>0</v>
      </c>
      <c r="K118" s="162">
        <f t="shared" ca="1" si="38"/>
        <v>0</v>
      </c>
      <c r="L118" s="163">
        <f t="shared" ca="1" si="39"/>
        <v>0</v>
      </c>
      <c r="M118" s="162">
        <f t="shared" ca="1" si="40"/>
        <v>0</v>
      </c>
      <c r="N118" s="163">
        <f t="shared" ca="1" si="41"/>
        <v>0</v>
      </c>
    </row>
    <row r="119" spans="1:14" ht="12.75" thickBot="1" x14ac:dyDescent="0.25">
      <c r="A119" s="149" t="s">
        <v>226</v>
      </c>
      <c r="B119" s="164">
        <f t="array" aca="1" ref="B119" ca="1">_xlfn.XLOOKUP($B$107,INDIRECT(CONCATENATE("'",$A119,"'!$C$324:$C$374")),INDIRECT(CONCATENATE("'",$A119,"'!$D$324:$D$374")),0)</f>
        <v>0</v>
      </c>
      <c r="C119" s="164">
        <f t="array" aca="1" ref="C119" ca="1">_xlfn.XLOOKUP($B$107,INDIRECT(CONCATENATE("'",$A119,"'!$C$324:$C$374")),INDIRECT(CONCATENATE("'",$A119,"'!$E$324:$E$374")),0)</f>
        <v>0</v>
      </c>
      <c r="D119" s="164">
        <f t="array" aca="1" ref="D119" ca="1">_xlfn.XLOOKUP($B$107,INDIRECT(CONCATENATE("'",$A119,"'!$C$324:$C$374")),INDIRECT(CONCATENATE("'",$A119,"'!$F$324:$F$374")),0)</f>
        <v>0</v>
      </c>
      <c r="E119" s="164">
        <f t="array" aca="1" ref="E119" ca="1">_xlfn.XLOOKUP($B$107,INDIRECT(CONCATENATE("'",$A119,"'!$C$324:$C$374")),INDIRECT(CONCATENATE("'",$A119,"'!$G$324:$G$374")),0)</f>
        <v>0</v>
      </c>
      <c r="F119" s="164">
        <f t="array" aca="1" ref="F119" ca="1">_xlfn.XLOOKUP($B$107,INDIRECT(CONCATENATE("'",$A119,"'!$C$324:$C$374")),INDIRECT(CONCATENATE("'",$A119,"'!$H$324:$H$374")),0)</f>
        <v>0</v>
      </c>
      <c r="G119" s="164">
        <f t="array" aca="1" ref="G119" ca="1">_xlfn.XLOOKUP($B$107,INDIRECT(CONCATENATE("'",$A119,"'!$C$324:$C$374")),INDIRECT(CONCATENATE("'",$A119,"'!$I$324:$I$374")),0)</f>
        <v>0</v>
      </c>
      <c r="H119" s="164">
        <f t="array" aca="1" ref="H119" ca="1">_xlfn.XLOOKUP($B$107,INDIRECT(CONCATENATE("'",$A119,"'!$C$324:$C$374")),INDIRECT(CONCATENATE("'",$A119,"'!$J$324:$J$374")),0)</f>
        <v>0</v>
      </c>
      <c r="I119" s="164">
        <f t="array" aca="1" ref="I119" ca="1">_xlfn.XLOOKUP($B$107,INDIRECT(CONCATENATE("'",$A119,"'!$C$324:$C$374")),INDIRECT(CONCATENATE("'",$A119,"'!$K$324:$K$374")),0)</f>
        <v>0</v>
      </c>
      <c r="J119" s="164">
        <f t="shared" ca="1" si="38"/>
        <v>0</v>
      </c>
      <c r="K119" s="165">
        <f t="shared" ca="1" si="38"/>
        <v>0</v>
      </c>
      <c r="L119" s="166">
        <f t="shared" ca="1" si="39"/>
        <v>0</v>
      </c>
      <c r="M119" s="165">
        <f t="shared" ca="1" si="40"/>
        <v>0</v>
      </c>
      <c r="N119" s="166">
        <f t="shared" ca="1" si="41"/>
        <v>0</v>
      </c>
    </row>
    <row r="120" spans="1:14" ht="12.75" thickBot="1" x14ac:dyDescent="0.25">
      <c r="A120" s="150" t="s">
        <v>17</v>
      </c>
      <c r="B120" s="167">
        <f t="shared" ref="B120:K120" ca="1" si="42">SUM(B110:B119)</f>
        <v>0</v>
      </c>
      <c r="C120" s="167">
        <f t="shared" ca="1" si="42"/>
        <v>0</v>
      </c>
      <c r="D120" s="167">
        <f t="shared" ca="1" si="42"/>
        <v>0</v>
      </c>
      <c r="E120" s="167">
        <f t="shared" ca="1" si="42"/>
        <v>0</v>
      </c>
      <c r="F120" s="167">
        <f t="shared" ca="1" si="42"/>
        <v>0</v>
      </c>
      <c r="G120" s="167">
        <f t="shared" ca="1" si="42"/>
        <v>0</v>
      </c>
      <c r="H120" s="167">
        <f t="shared" ca="1" si="42"/>
        <v>0</v>
      </c>
      <c r="I120" s="167">
        <f t="shared" ca="1" si="42"/>
        <v>0</v>
      </c>
      <c r="J120" s="167">
        <f t="shared" ca="1" si="42"/>
        <v>0</v>
      </c>
      <c r="K120" s="167">
        <f t="shared" ca="1" si="42"/>
        <v>0</v>
      </c>
      <c r="L120" s="169">
        <f t="shared" ca="1" si="39"/>
        <v>0</v>
      </c>
      <c r="M120" s="168">
        <f ca="1">SUM(M110:M119)</f>
        <v>0</v>
      </c>
      <c r="N120" s="170">
        <f t="shared" ca="1" si="41"/>
        <v>0</v>
      </c>
    </row>
    <row r="121" spans="1:14" ht="12.75" thickBot="1" x14ac:dyDescent="0.25"/>
    <row r="122" spans="1:14" ht="12.75" thickBot="1" x14ac:dyDescent="0.25">
      <c r="A122" s="157" t="str">
        <f>Deelnemersoverzicht!$B$23&amp;":"</f>
        <v>Deelnemer 7:</v>
      </c>
      <c r="B122" s="225">
        <f>Deelnemersoverzicht!$C$23</f>
        <v>0</v>
      </c>
      <c r="C122" s="158"/>
      <c r="D122" s="158"/>
      <c r="E122" s="158"/>
      <c r="F122" s="158"/>
      <c r="G122" s="158"/>
      <c r="H122" s="158"/>
      <c r="I122" s="158"/>
      <c r="J122" s="158"/>
      <c r="K122" s="158"/>
      <c r="L122" s="158"/>
      <c r="M122" s="158"/>
      <c r="N122" s="159"/>
    </row>
    <row r="123" spans="1:14" ht="12.75" thickBot="1" x14ac:dyDescent="0.25">
      <c r="A123" s="156"/>
      <c r="B123" s="602" t="s">
        <v>1</v>
      </c>
      <c r="C123" s="601"/>
      <c r="D123" s="602" t="s">
        <v>2</v>
      </c>
      <c r="E123" s="601"/>
      <c r="F123" s="600"/>
      <c r="G123" s="603" t="s">
        <v>235</v>
      </c>
      <c r="H123" s="603"/>
      <c r="I123" s="601"/>
      <c r="J123" s="600"/>
      <c r="K123" s="604" t="s">
        <v>17</v>
      </c>
      <c r="L123" s="603"/>
      <c r="M123" s="603"/>
      <c r="N123" s="601"/>
    </row>
    <row r="124" spans="1:14" ht="48.75" thickBot="1" x14ac:dyDescent="0.25">
      <c r="A124" s="155" t="s">
        <v>214</v>
      </c>
      <c r="B124" s="146" t="s">
        <v>227</v>
      </c>
      <c r="C124" s="146" t="s">
        <v>228</v>
      </c>
      <c r="D124" s="146" t="s">
        <v>229</v>
      </c>
      <c r="E124" s="146" t="s">
        <v>230</v>
      </c>
      <c r="F124" s="146" t="s">
        <v>236</v>
      </c>
      <c r="G124" s="146" t="s">
        <v>237</v>
      </c>
      <c r="H124" s="146" t="s">
        <v>238</v>
      </c>
      <c r="I124" s="146" t="s">
        <v>239</v>
      </c>
      <c r="J124" s="146" t="s">
        <v>231</v>
      </c>
      <c r="K124" s="151" t="s">
        <v>112</v>
      </c>
      <c r="L124" s="147" t="s">
        <v>59</v>
      </c>
      <c r="M124" s="221" t="s">
        <v>91</v>
      </c>
      <c r="N124" s="148" t="s">
        <v>59</v>
      </c>
    </row>
    <row r="125" spans="1:14" x14ac:dyDescent="0.2">
      <c r="A125" s="149" t="s">
        <v>217</v>
      </c>
      <c r="B125" s="160">
        <f t="array" aca="1" ref="B125" ca="1">_xlfn.XLOOKUP($B$122,INDIRECT(CONCATENATE("'",$A125,"'!$C$324:$C$374")),INDIRECT(CONCATENATE("'",$A125,"'!$D$324:$D$374")),0)</f>
        <v>0</v>
      </c>
      <c r="C125" s="160">
        <f t="array" aca="1" ref="C125" ca="1">_xlfn.XLOOKUP($B$122,INDIRECT(CONCATENATE("'",$A125,"'!$C$324:$C$374")),INDIRECT(CONCATENATE("'",$A125,"'!$E$324:$E$374")),0)</f>
        <v>0</v>
      </c>
      <c r="D125" s="160">
        <f t="array" aca="1" ref="D125" ca="1">_xlfn.XLOOKUP($B$122,INDIRECT(CONCATENATE("'",$A125,"'!$C$324:$C$374")),INDIRECT(CONCATENATE("'",$A125,"'!$F$324:$F$374")),0)</f>
        <v>0</v>
      </c>
      <c r="E125" s="160">
        <f t="array" aca="1" ref="E125" ca="1">_xlfn.XLOOKUP($B$122,INDIRECT(CONCATENATE("'",$A125,"'!$C$324:$C$374")),INDIRECT(CONCATENATE("'",$A125,"'!$G$324:$G$374")),0)</f>
        <v>0</v>
      </c>
      <c r="F125" s="160">
        <f t="array" aca="1" ref="F125" ca="1">_xlfn.XLOOKUP($B$122,INDIRECT(CONCATENATE("'",$A125,"'!$C$324:$C$374")),INDIRECT(CONCATENATE("'",$A125,"'!$H$324:$H$374")),0)</f>
        <v>0</v>
      </c>
      <c r="G125" s="160">
        <f t="array" aca="1" ref="G125" ca="1">_xlfn.XLOOKUP($B$122,INDIRECT(CONCATENATE("'",$A125,"'!$C$324:$C$374")),INDIRECT(CONCATENATE("'",$A125,"'!$I$324:$I$374")),0)</f>
        <v>0</v>
      </c>
      <c r="H125" s="160">
        <f t="array" aca="1" ref="H125" ca="1">_xlfn.XLOOKUP($B$122,INDIRECT(CONCATENATE("'",$A125,"'!$C$324:$C$374")),INDIRECT(CONCATENATE("'",$A125,"'!$J$324:$J$374")),0)</f>
        <v>0</v>
      </c>
      <c r="I125" s="160">
        <f t="array" aca="1" ref="I125" ca="1">_xlfn.XLOOKUP($B$122,INDIRECT(CONCATENATE("'",$A125,"'!$C$324:$C$374")),INDIRECT(CONCATENATE("'",$A125,"'!$K$324:$K$374")),0)</f>
        <v>0</v>
      </c>
      <c r="J125" s="160">
        <f ca="1">B125+D125+F125+H125</f>
        <v>0</v>
      </c>
      <c r="K125" s="160">
        <f ca="1">C125+E125+G125+I125</f>
        <v>0</v>
      </c>
      <c r="L125" s="161">
        <f ca="1">IFERROR(K125/J125,0)</f>
        <v>0</v>
      </c>
      <c r="M125" s="160">
        <f ca="1">J125-K125</f>
        <v>0</v>
      </c>
      <c r="N125" s="161">
        <f ca="1">IFERROR(M125/J125,0)</f>
        <v>0</v>
      </c>
    </row>
    <row r="126" spans="1:14" x14ac:dyDescent="0.2">
      <c r="A126" s="149" t="s">
        <v>218</v>
      </c>
      <c r="B126" s="162">
        <f t="array" aca="1" ref="B126" ca="1">_xlfn.XLOOKUP($B$122,INDIRECT(CONCATENATE("'",$A126,"'!$C$324:$C$374")),INDIRECT(CONCATENATE("'",$A126,"'!$D$324:$D$374")),0)</f>
        <v>0</v>
      </c>
      <c r="C126" s="162">
        <f t="array" aca="1" ref="C126" ca="1">_xlfn.XLOOKUP($B$122,INDIRECT(CONCATENATE("'",$A126,"'!$C$324:$C$374")),INDIRECT(CONCATENATE("'",$A126,"'!$E$324:$E$374")),0)</f>
        <v>0</v>
      </c>
      <c r="D126" s="162">
        <f t="array" aca="1" ref="D126" ca="1">_xlfn.XLOOKUP($B$122,INDIRECT(CONCATENATE("'",$A126,"'!$C$324:$C$374")),INDIRECT(CONCATENATE("'",$A126,"'!$F$324:$F$374")),0)</f>
        <v>0</v>
      </c>
      <c r="E126" s="162">
        <f t="array" aca="1" ref="E126" ca="1">_xlfn.XLOOKUP($B$122,INDIRECT(CONCATENATE("'",$A126,"'!$C$324:$C$374")),INDIRECT(CONCATENATE("'",$A126,"'!$G$324:$G$374")),0)</f>
        <v>0</v>
      </c>
      <c r="F126" s="162">
        <f t="array" aca="1" ref="F126" ca="1">_xlfn.XLOOKUP($B$122,INDIRECT(CONCATENATE("'",$A126,"'!$C$324:$C$374")),INDIRECT(CONCATENATE("'",$A126,"'!$H$324:$H$374")),0)</f>
        <v>0</v>
      </c>
      <c r="G126" s="162">
        <f t="array" aca="1" ref="G126" ca="1">_xlfn.XLOOKUP($B$122,INDIRECT(CONCATENATE("'",$A126,"'!$C$324:$C$374")),INDIRECT(CONCATENATE("'",$A126,"'!$I$324:$I$374")),0)</f>
        <v>0</v>
      </c>
      <c r="H126" s="162">
        <f t="array" aca="1" ref="H126" ca="1">_xlfn.XLOOKUP($B$122,INDIRECT(CONCATENATE("'",$A126,"'!$C$324:$C$374")),INDIRECT(CONCATENATE("'",$A126,"'!$J$324:$J$374")),0)</f>
        <v>0</v>
      </c>
      <c r="I126" s="162">
        <f t="array" aca="1" ref="I126" ca="1">_xlfn.XLOOKUP($B$122,INDIRECT(CONCATENATE("'",$A126,"'!$C$324:$C$374")),INDIRECT(CONCATENATE("'",$A126,"'!$K$324:$K$374")),0)</f>
        <v>0</v>
      </c>
      <c r="J126" s="162">
        <f t="shared" ref="J126:K134" ca="1" si="43">B126+D126+F126+H126</f>
        <v>0</v>
      </c>
      <c r="K126" s="162">
        <f t="shared" ca="1" si="43"/>
        <v>0</v>
      </c>
      <c r="L126" s="163">
        <f t="shared" ref="L126:L135" ca="1" si="44">IFERROR(K126/J126,0)</f>
        <v>0</v>
      </c>
      <c r="M126" s="162">
        <f t="shared" ref="M126:M134" ca="1" si="45">J126-K126</f>
        <v>0</v>
      </c>
      <c r="N126" s="163">
        <f t="shared" ref="N126:N135" ca="1" si="46">IFERROR(M126/J126,0)</f>
        <v>0</v>
      </c>
    </row>
    <row r="127" spans="1:14" x14ac:dyDescent="0.2">
      <c r="A127" s="149" t="s">
        <v>219</v>
      </c>
      <c r="B127" s="164">
        <f t="array" aca="1" ref="B127" ca="1">_xlfn.XLOOKUP($B$122,INDIRECT(CONCATENATE("'",$A127,"'!$C$324:$C$374")),INDIRECT(CONCATENATE("'",$A127,"'!$D$324:$D$374")),0)</f>
        <v>0</v>
      </c>
      <c r="C127" s="164">
        <f t="array" aca="1" ref="C127" ca="1">_xlfn.XLOOKUP($B$122,INDIRECT(CONCATENATE("'",$A127,"'!$C$324:$C$374")),INDIRECT(CONCATENATE("'",$A127,"'!$E$324:$E$374")),0)</f>
        <v>0</v>
      </c>
      <c r="D127" s="164">
        <f t="array" aca="1" ref="D127" ca="1">_xlfn.XLOOKUP($B$122,INDIRECT(CONCATENATE("'",$A127,"'!$C$324:$C$374")),INDIRECT(CONCATENATE("'",$A127,"'!$F$324:$F$374")),0)</f>
        <v>0</v>
      </c>
      <c r="E127" s="164">
        <f t="array" aca="1" ref="E127" ca="1">_xlfn.XLOOKUP($B$122,INDIRECT(CONCATENATE("'",$A127,"'!$C$324:$C$374")),INDIRECT(CONCATENATE("'",$A127,"'!$G$324:$G$374")),0)</f>
        <v>0</v>
      </c>
      <c r="F127" s="164">
        <f t="array" aca="1" ref="F127" ca="1">_xlfn.XLOOKUP($B$122,INDIRECT(CONCATENATE("'",$A127,"'!$C$324:$C$374")),INDIRECT(CONCATENATE("'",$A127,"'!$H$324:$H$374")),0)</f>
        <v>0</v>
      </c>
      <c r="G127" s="164">
        <f t="array" aca="1" ref="G127" ca="1">_xlfn.XLOOKUP($B$122,INDIRECT(CONCATENATE("'",$A127,"'!$C$324:$C$374")),INDIRECT(CONCATENATE("'",$A127,"'!$I$324:$I$374")),0)</f>
        <v>0</v>
      </c>
      <c r="H127" s="164">
        <f t="array" aca="1" ref="H127" ca="1">_xlfn.XLOOKUP($B$122,INDIRECT(CONCATENATE("'",$A127,"'!$C$324:$C$374")),INDIRECT(CONCATENATE("'",$A127,"'!$J$324:$J$374")),0)</f>
        <v>0</v>
      </c>
      <c r="I127" s="164">
        <f t="array" aca="1" ref="I127" ca="1">_xlfn.XLOOKUP($B$122,INDIRECT(CONCATENATE("'",$A127,"'!$C$324:$C$374")),INDIRECT(CONCATENATE("'",$A127,"'!$K$324:$K$374")),0)</f>
        <v>0</v>
      </c>
      <c r="J127" s="164">
        <f t="shared" ca="1" si="43"/>
        <v>0</v>
      </c>
      <c r="K127" s="162">
        <f t="shared" ca="1" si="43"/>
        <v>0</v>
      </c>
      <c r="L127" s="163">
        <f t="shared" ca="1" si="44"/>
        <v>0</v>
      </c>
      <c r="M127" s="162">
        <f t="shared" ca="1" si="45"/>
        <v>0</v>
      </c>
      <c r="N127" s="163">
        <f t="shared" ca="1" si="46"/>
        <v>0</v>
      </c>
    </row>
    <row r="128" spans="1:14" x14ac:dyDescent="0.2">
      <c r="A128" s="149" t="s">
        <v>220</v>
      </c>
      <c r="B128" s="164">
        <f t="array" aca="1" ref="B128" ca="1">_xlfn.XLOOKUP($B$122,INDIRECT(CONCATENATE("'",$A128,"'!$C$324:$C$374")),INDIRECT(CONCATENATE("'",$A128,"'!$D$324:$D$374")),0)</f>
        <v>0</v>
      </c>
      <c r="C128" s="164">
        <f t="array" aca="1" ref="C128" ca="1">_xlfn.XLOOKUP($B$122,INDIRECT(CONCATENATE("'",$A128,"'!$C$324:$C$374")),INDIRECT(CONCATENATE("'",$A128,"'!$E$324:$E$374")),0)</f>
        <v>0</v>
      </c>
      <c r="D128" s="164">
        <f t="array" aca="1" ref="D128" ca="1">_xlfn.XLOOKUP($B$122,INDIRECT(CONCATENATE("'",$A128,"'!$C$324:$C$374")),INDIRECT(CONCATENATE("'",$A128,"'!$F$324:$F$374")),0)</f>
        <v>0</v>
      </c>
      <c r="E128" s="164">
        <f t="array" aca="1" ref="E128" ca="1">_xlfn.XLOOKUP($B$122,INDIRECT(CONCATENATE("'",$A128,"'!$C$324:$C$374")),INDIRECT(CONCATENATE("'",$A128,"'!$G$324:$G$374")),0)</f>
        <v>0</v>
      </c>
      <c r="F128" s="164">
        <f t="array" aca="1" ref="F128" ca="1">_xlfn.XLOOKUP($B$122,INDIRECT(CONCATENATE("'",$A128,"'!$C$324:$C$374")),INDIRECT(CONCATENATE("'",$A128,"'!$H$324:$H$374")),0)</f>
        <v>0</v>
      </c>
      <c r="G128" s="164">
        <f t="array" aca="1" ref="G128" ca="1">_xlfn.XLOOKUP($B$122,INDIRECT(CONCATENATE("'",$A128,"'!$C$324:$C$374")),INDIRECT(CONCATENATE("'",$A128,"'!$I$324:$I$374")),0)</f>
        <v>0</v>
      </c>
      <c r="H128" s="164">
        <f t="array" aca="1" ref="H128" ca="1">_xlfn.XLOOKUP($B$122,INDIRECT(CONCATENATE("'",$A128,"'!$C$324:$C$374")),INDIRECT(CONCATENATE("'",$A128,"'!$J$324:$J$374")),0)</f>
        <v>0</v>
      </c>
      <c r="I128" s="164">
        <f t="array" aca="1" ref="I128" ca="1">_xlfn.XLOOKUP($B$122,INDIRECT(CONCATENATE("'",$A128,"'!$C$324:$C$374")),INDIRECT(CONCATENATE("'",$A128,"'!$K$324:$K$374")),0)</f>
        <v>0</v>
      </c>
      <c r="J128" s="164">
        <f t="shared" ca="1" si="43"/>
        <v>0</v>
      </c>
      <c r="K128" s="162">
        <f t="shared" ca="1" si="43"/>
        <v>0</v>
      </c>
      <c r="L128" s="163">
        <f t="shared" ca="1" si="44"/>
        <v>0</v>
      </c>
      <c r="M128" s="162">
        <f t="shared" ca="1" si="45"/>
        <v>0</v>
      </c>
      <c r="N128" s="163">
        <f t="shared" ca="1" si="46"/>
        <v>0</v>
      </c>
    </row>
    <row r="129" spans="1:14" x14ac:dyDescent="0.2">
      <c r="A129" s="149" t="s">
        <v>221</v>
      </c>
      <c r="B129" s="164">
        <f t="array" aca="1" ref="B129" ca="1">_xlfn.XLOOKUP($B$122,INDIRECT(CONCATENATE("'",$A129,"'!$C$324:$C$374")),INDIRECT(CONCATENATE("'",$A129,"'!$D$324:$D$374")),0)</f>
        <v>0</v>
      </c>
      <c r="C129" s="164">
        <f t="array" aca="1" ref="C129" ca="1">_xlfn.XLOOKUP($B$122,INDIRECT(CONCATENATE("'",$A129,"'!$C$324:$C$374")),INDIRECT(CONCATENATE("'",$A129,"'!$E$324:$E$374")),0)</f>
        <v>0</v>
      </c>
      <c r="D129" s="164">
        <f t="array" aca="1" ref="D129" ca="1">_xlfn.XLOOKUP($B$122,INDIRECT(CONCATENATE("'",$A129,"'!$C$324:$C$374")),INDIRECT(CONCATENATE("'",$A129,"'!$F$324:$F$374")),0)</f>
        <v>0</v>
      </c>
      <c r="E129" s="164">
        <f t="array" aca="1" ref="E129" ca="1">_xlfn.XLOOKUP($B$122,INDIRECT(CONCATENATE("'",$A129,"'!$C$324:$C$374")),INDIRECT(CONCATENATE("'",$A129,"'!$G$324:$G$374")),0)</f>
        <v>0</v>
      </c>
      <c r="F129" s="164">
        <f t="array" aca="1" ref="F129" ca="1">_xlfn.XLOOKUP($B$122,INDIRECT(CONCATENATE("'",$A129,"'!$C$324:$C$374")),INDIRECT(CONCATENATE("'",$A129,"'!$H$324:$H$374")),0)</f>
        <v>0</v>
      </c>
      <c r="G129" s="164">
        <f t="array" aca="1" ref="G129" ca="1">_xlfn.XLOOKUP($B$122,INDIRECT(CONCATENATE("'",$A129,"'!$C$324:$C$374")),INDIRECT(CONCATENATE("'",$A129,"'!$I$324:$I$374")),0)</f>
        <v>0</v>
      </c>
      <c r="H129" s="164">
        <f t="array" aca="1" ref="H129" ca="1">_xlfn.XLOOKUP($B$122,INDIRECT(CONCATENATE("'",$A129,"'!$C$324:$C$374")),INDIRECT(CONCATENATE("'",$A129,"'!$J$324:$J$374")),0)</f>
        <v>0</v>
      </c>
      <c r="I129" s="164">
        <f t="array" aca="1" ref="I129" ca="1">_xlfn.XLOOKUP($B$122,INDIRECT(CONCATENATE("'",$A129,"'!$C$324:$C$374")),INDIRECT(CONCATENATE("'",$A129,"'!$K$324:$K$374")),0)</f>
        <v>0</v>
      </c>
      <c r="J129" s="164">
        <f t="shared" ca="1" si="43"/>
        <v>0</v>
      </c>
      <c r="K129" s="162">
        <f t="shared" ca="1" si="43"/>
        <v>0</v>
      </c>
      <c r="L129" s="163">
        <f t="shared" ca="1" si="44"/>
        <v>0</v>
      </c>
      <c r="M129" s="162">
        <f t="shared" ca="1" si="45"/>
        <v>0</v>
      </c>
      <c r="N129" s="163">
        <f t="shared" ca="1" si="46"/>
        <v>0</v>
      </c>
    </row>
    <row r="130" spans="1:14" x14ac:dyDescent="0.2">
      <c r="A130" s="149" t="s">
        <v>222</v>
      </c>
      <c r="B130" s="164">
        <f t="array" aca="1" ref="B130" ca="1">_xlfn.XLOOKUP($B$122,INDIRECT(CONCATENATE("'",$A130,"'!$C$324:$C$374")),INDIRECT(CONCATENATE("'",$A130,"'!$D$324:$D$374")),0)</f>
        <v>0</v>
      </c>
      <c r="C130" s="164">
        <f t="array" aca="1" ref="C130" ca="1">_xlfn.XLOOKUP($B$122,INDIRECT(CONCATENATE("'",$A130,"'!$C$324:$C$374")),INDIRECT(CONCATENATE("'",$A130,"'!$E$324:$E$374")),0)</f>
        <v>0</v>
      </c>
      <c r="D130" s="164">
        <f t="array" aca="1" ref="D130" ca="1">_xlfn.XLOOKUP($B$122,INDIRECT(CONCATENATE("'",$A130,"'!$C$324:$C$374")),INDIRECT(CONCATENATE("'",$A130,"'!$F$324:$F$374")),0)</f>
        <v>0</v>
      </c>
      <c r="E130" s="164">
        <f t="array" aca="1" ref="E130" ca="1">_xlfn.XLOOKUP($B$122,INDIRECT(CONCATENATE("'",$A130,"'!$C$324:$C$374")),INDIRECT(CONCATENATE("'",$A130,"'!$G$324:$G$374")),0)</f>
        <v>0</v>
      </c>
      <c r="F130" s="164">
        <f t="array" aca="1" ref="F130" ca="1">_xlfn.XLOOKUP($B$122,INDIRECT(CONCATENATE("'",$A130,"'!$C$324:$C$374")),INDIRECT(CONCATENATE("'",$A130,"'!$H$324:$H$374")),0)</f>
        <v>0</v>
      </c>
      <c r="G130" s="164">
        <f t="array" aca="1" ref="G130" ca="1">_xlfn.XLOOKUP($B$122,INDIRECT(CONCATENATE("'",$A130,"'!$C$324:$C$374")),INDIRECT(CONCATENATE("'",$A130,"'!$I$324:$I$374")),0)</f>
        <v>0</v>
      </c>
      <c r="H130" s="164">
        <f t="array" aca="1" ref="H130" ca="1">_xlfn.XLOOKUP($B$122,INDIRECT(CONCATENATE("'",$A130,"'!$C$324:$C$374")),INDIRECT(CONCATENATE("'",$A130,"'!$J$324:$J$374")),0)</f>
        <v>0</v>
      </c>
      <c r="I130" s="164">
        <f t="array" aca="1" ref="I130" ca="1">_xlfn.XLOOKUP($B$122,INDIRECT(CONCATENATE("'",$A130,"'!$C$324:$C$374")),INDIRECT(CONCATENATE("'",$A130,"'!$K$324:$K$374")),0)</f>
        <v>0</v>
      </c>
      <c r="J130" s="164">
        <f t="shared" ca="1" si="43"/>
        <v>0</v>
      </c>
      <c r="K130" s="162">
        <f t="shared" ca="1" si="43"/>
        <v>0</v>
      </c>
      <c r="L130" s="163">
        <f t="shared" ca="1" si="44"/>
        <v>0</v>
      </c>
      <c r="M130" s="162">
        <f t="shared" ca="1" si="45"/>
        <v>0</v>
      </c>
      <c r="N130" s="163">
        <f t="shared" ca="1" si="46"/>
        <v>0</v>
      </c>
    </row>
    <row r="131" spans="1:14" x14ac:dyDescent="0.2">
      <c r="A131" s="149" t="s">
        <v>223</v>
      </c>
      <c r="B131" s="164">
        <f t="array" aca="1" ref="B131" ca="1">_xlfn.XLOOKUP($B$122,INDIRECT(CONCATENATE("'",$A131,"'!$C$324:$C$374")),INDIRECT(CONCATENATE("'",$A131,"'!$D$324:$D$374")),0)</f>
        <v>0</v>
      </c>
      <c r="C131" s="164">
        <f t="array" aca="1" ref="C131" ca="1">_xlfn.XLOOKUP($B$122,INDIRECT(CONCATENATE("'",$A131,"'!$C$324:$C$374")),INDIRECT(CONCATENATE("'",$A131,"'!$E$324:$E$374")),0)</f>
        <v>0</v>
      </c>
      <c r="D131" s="164">
        <f t="array" aca="1" ref="D131" ca="1">_xlfn.XLOOKUP($B$122,INDIRECT(CONCATENATE("'",$A131,"'!$C$324:$C$374")),INDIRECT(CONCATENATE("'",$A131,"'!$F$324:$F$374")),0)</f>
        <v>0</v>
      </c>
      <c r="E131" s="164">
        <f t="array" aca="1" ref="E131" ca="1">_xlfn.XLOOKUP($B$122,INDIRECT(CONCATENATE("'",$A131,"'!$C$324:$C$374")),INDIRECT(CONCATENATE("'",$A131,"'!$G$324:$G$374")),0)</f>
        <v>0</v>
      </c>
      <c r="F131" s="164">
        <f t="array" aca="1" ref="F131" ca="1">_xlfn.XLOOKUP($B$122,INDIRECT(CONCATENATE("'",$A131,"'!$C$324:$C$374")),INDIRECT(CONCATENATE("'",$A131,"'!$H$324:$H$374")),0)</f>
        <v>0</v>
      </c>
      <c r="G131" s="164">
        <f t="array" aca="1" ref="G131" ca="1">_xlfn.XLOOKUP($B$122,INDIRECT(CONCATENATE("'",$A131,"'!$C$324:$C$374")),INDIRECT(CONCATENATE("'",$A131,"'!$I$324:$I$374")),0)</f>
        <v>0</v>
      </c>
      <c r="H131" s="164">
        <f t="array" aca="1" ref="H131" ca="1">_xlfn.XLOOKUP($B$122,INDIRECT(CONCATENATE("'",$A131,"'!$C$324:$C$374")),INDIRECT(CONCATENATE("'",$A131,"'!$J$324:$J$374")),0)</f>
        <v>0</v>
      </c>
      <c r="I131" s="164">
        <f t="array" aca="1" ref="I131" ca="1">_xlfn.XLOOKUP($B$122,INDIRECT(CONCATENATE("'",$A131,"'!$C$324:$C$374")),INDIRECT(CONCATENATE("'",$A131,"'!$K$324:$K$374")),0)</f>
        <v>0</v>
      </c>
      <c r="J131" s="164">
        <f t="shared" ca="1" si="43"/>
        <v>0</v>
      </c>
      <c r="K131" s="162">
        <f t="shared" ca="1" si="43"/>
        <v>0</v>
      </c>
      <c r="L131" s="163">
        <f t="shared" ca="1" si="44"/>
        <v>0</v>
      </c>
      <c r="M131" s="162">
        <f t="shared" ca="1" si="45"/>
        <v>0</v>
      </c>
      <c r="N131" s="163">
        <f t="shared" ca="1" si="46"/>
        <v>0</v>
      </c>
    </row>
    <row r="132" spans="1:14" x14ac:dyDescent="0.2">
      <c r="A132" s="149" t="s">
        <v>224</v>
      </c>
      <c r="B132" s="164">
        <f t="array" aca="1" ref="B132" ca="1">_xlfn.XLOOKUP($B$122,INDIRECT(CONCATENATE("'",$A132,"'!$C$324:$C$374")),INDIRECT(CONCATENATE("'",$A132,"'!$D$324:$D$374")),0)</f>
        <v>0</v>
      </c>
      <c r="C132" s="164">
        <f t="array" aca="1" ref="C132" ca="1">_xlfn.XLOOKUP($B$122,INDIRECT(CONCATENATE("'",$A132,"'!$C$324:$C$374")),INDIRECT(CONCATENATE("'",$A132,"'!$E$324:$E$374")),0)</f>
        <v>0</v>
      </c>
      <c r="D132" s="164">
        <f t="array" aca="1" ref="D132" ca="1">_xlfn.XLOOKUP($B$122,INDIRECT(CONCATENATE("'",$A132,"'!$C$324:$C$374")),INDIRECT(CONCATENATE("'",$A132,"'!$F$324:$F$374")),0)</f>
        <v>0</v>
      </c>
      <c r="E132" s="164">
        <f t="array" aca="1" ref="E132" ca="1">_xlfn.XLOOKUP($B$122,INDIRECT(CONCATENATE("'",$A132,"'!$C$324:$C$374")),INDIRECT(CONCATENATE("'",$A132,"'!$G$324:$G$374")),0)</f>
        <v>0</v>
      </c>
      <c r="F132" s="164">
        <f t="array" aca="1" ref="F132" ca="1">_xlfn.XLOOKUP($B$122,INDIRECT(CONCATENATE("'",$A132,"'!$C$324:$C$374")),INDIRECT(CONCATENATE("'",$A132,"'!$H$324:$H$374")),0)</f>
        <v>0</v>
      </c>
      <c r="G132" s="164">
        <f t="array" aca="1" ref="G132" ca="1">_xlfn.XLOOKUP($B$122,INDIRECT(CONCATENATE("'",$A132,"'!$C$324:$C$374")),INDIRECT(CONCATENATE("'",$A132,"'!$I$324:$I$374")),0)</f>
        <v>0</v>
      </c>
      <c r="H132" s="164">
        <f t="array" aca="1" ref="H132" ca="1">_xlfn.XLOOKUP($B$122,INDIRECT(CONCATENATE("'",$A132,"'!$C$324:$C$374")),INDIRECT(CONCATENATE("'",$A132,"'!$J$324:$J$374")),0)</f>
        <v>0</v>
      </c>
      <c r="I132" s="164">
        <f t="array" aca="1" ref="I132" ca="1">_xlfn.XLOOKUP($B$122,INDIRECT(CONCATENATE("'",$A132,"'!$C$324:$C$374")),INDIRECT(CONCATENATE("'",$A132,"'!$K$324:$K$374")),0)</f>
        <v>0</v>
      </c>
      <c r="J132" s="164">
        <f t="shared" ca="1" si="43"/>
        <v>0</v>
      </c>
      <c r="K132" s="162">
        <f t="shared" ca="1" si="43"/>
        <v>0</v>
      </c>
      <c r="L132" s="163">
        <f t="shared" ca="1" si="44"/>
        <v>0</v>
      </c>
      <c r="M132" s="162">
        <f t="shared" ca="1" si="45"/>
        <v>0</v>
      </c>
      <c r="N132" s="163">
        <f t="shared" ca="1" si="46"/>
        <v>0</v>
      </c>
    </row>
    <row r="133" spans="1:14" x14ac:dyDescent="0.2">
      <c r="A133" s="149" t="s">
        <v>225</v>
      </c>
      <c r="B133" s="164">
        <f t="array" aca="1" ref="B133" ca="1">_xlfn.XLOOKUP($B$122,INDIRECT(CONCATENATE("'",$A133,"'!$C$324:$C$374")),INDIRECT(CONCATENATE("'",$A133,"'!$D$324:$D$374")),0)</f>
        <v>0</v>
      </c>
      <c r="C133" s="164">
        <f t="array" aca="1" ref="C133" ca="1">_xlfn.XLOOKUP($B$122,INDIRECT(CONCATENATE("'",$A133,"'!$C$324:$C$374")),INDIRECT(CONCATENATE("'",$A133,"'!$E$324:$E$374")),0)</f>
        <v>0</v>
      </c>
      <c r="D133" s="164">
        <f t="array" aca="1" ref="D133" ca="1">_xlfn.XLOOKUP($B$122,INDIRECT(CONCATENATE("'",$A133,"'!$C$324:$C$374")),INDIRECT(CONCATENATE("'",$A133,"'!$F$324:$F$374")),0)</f>
        <v>0</v>
      </c>
      <c r="E133" s="164">
        <f t="array" aca="1" ref="E133" ca="1">_xlfn.XLOOKUP($B$122,INDIRECT(CONCATENATE("'",$A133,"'!$C$324:$C$374")),INDIRECT(CONCATENATE("'",$A133,"'!$G$324:$G$374")),0)</f>
        <v>0</v>
      </c>
      <c r="F133" s="164">
        <f t="array" aca="1" ref="F133" ca="1">_xlfn.XLOOKUP($B$122,INDIRECT(CONCATENATE("'",$A133,"'!$C$324:$C$374")),INDIRECT(CONCATENATE("'",$A133,"'!$H$324:$H$374")),0)</f>
        <v>0</v>
      </c>
      <c r="G133" s="164">
        <f t="array" aca="1" ref="G133" ca="1">_xlfn.XLOOKUP($B$122,INDIRECT(CONCATENATE("'",$A133,"'!$C$324:$C$374")),INDIRECT(CONCATENATE("'",$A133,"'!$I$324:$I$374")),0)</f>
        <v>0</v>
      </c>
      <c r="H133" s="164">
        <f t="array" aca="1" ref="H133" ca="1">_xlfn.XLOOKUP($B$122,INDIRECT(CONCATENATE("'",$A133,"'!$C$324:$C$374")),INDIRECT(CONCATENATE("'",$A133,"'!$J$324:$J$374")),0)</f>
        <v>0</v>
      </c>
      <c r="I133" s="164">
        <f t="array" aca="1" ref="I133" ca="1">_xlfn.XLOOKUP($B$122,INDIRECT(CONCATENATE("'",$A133,"'!$C$324:$C$374")),INDIRECT(CONCATENATE("'",$A133,"'!$K$324:$K$374")),0)</f>
        <v>0</v>
      </c>
      <c r="J133" s="164">
        <f t="shared" ca="1" si="43"/>
        <v>0</v>
      </c>
      <c r="K133" s="162">
        <f t="shared" ca="1" si="43"/>
        <v>0</v>
      </c>
      <c r="L133" s="163">
        <f t="shared" ca="1" si="44"/>
        <v>0</v>
      </c>
      <c r="M133" s="162">
        <f t="shared" ca="1" si="45"/>
        <v>0</v>
      </c>
      <c r="N133" s="163">
        <f t="shared" ca="1" si="46"/>
        <v>0</v>
      </c>
    </row>
    <row r="134" spans="1:14" ht="12.75" thickBot="1" x14ac:dyDescent="0.25">
      <c r="A134" s="149" t="s">
        <v>226</v>
      </c>
      <c r="B134" s="164">
        <f t="array" aca="1" ref="B134" ca="1">_xlfn.XLOOKUP($B$122,INDIRECT(CONCATENATE("'",$A134,"'!$C$324:$C$374")),INDIRECT(CONCATENATE("'",$A134,"'!$D$324:$D$374")),0)</f>
        <v>0</v>
      </c>
      <c r="C134" s="164">
        <f t="array" aca="1" ref="C134" ca="1">_xlfn.XLOOKUP($B$122,INDIRECT(CONCATENATE("'",$A134,"'!$C$324:$C$374")),INDIRECT(CONCATENATE("'",$A134,"'!$E$324:$E$374")),0)</f>
        <v>0</v>
      </c>
      <c r="D134" s="164">
        <f t="array" aca="1" ref="D134" ca="1">_xlfn.XLOOKUP($B$122,INDIRECT(CONCATENATE("'",$A134,"'!$C$324:$C$374")),INDIRECT(CONCATENATE("'",$A134,"'!$F$324:$F$374")),0)</f>
        <v>0</v>
      </c>
      <c r="E134" s="164">
        <f t="array" aca="1" ref="E134" ca="1">_xlfn.XLOOKUP($B$122,INDIRECT(CONCATENATE("'",$A134,"'!$C$324:$C$374")),INDIRECT(CONCATENATE("'",$A134,"'!$G$324:$G$374")),0)</f>
        <v>0</v>
      </c>
      <c r="F134" s="164">
        <f t="array" aca="1" ref="F134" ca="1">_xlfn.XLOOKUP($B$122,INDIRECT(CONCATENATE("'",$A134,"'!$C$324:$C$374")),INDIRECT(CONCATENATE("'",$A134,"'!$H$324:$H$374")),0)</f>
        <v>0</v>
      </c>
      <c r="G134" s="164">
        <f t="array" aca="1" ref="G134" ca="1">_xlfn.XLOOKUP($B$122,INDIRECT(CONCATENATE("'",$A134,"'!$C$324:$C$374")),INDIRECT(CONCATENATE("'",$A134,"'!$I$324:$I$374")),0)</f>
        <v>0</v>
      </c>
      <c r="H134" s="164">
        <f t="array" aca="1" ref="H134" ca="1">_xlfn.XLOOKUP($B$122,INDIRECT(CONCATENATE("'",$A134,"'!$C$324:$C$374")),INDIRECT(CONCATENATE("'",$A134,"'!$J$324:$J$374")),0)</f>
        <v>0</v>
      </c>
      <c r="I134" s="164">
        <f t="array" aca="1" ref="I134" ca="1">_xlfn.XLOOKUP($B$122,INDIRECT(CONCATENATE("'",$A134,"'!$C$324:$C$374")),INDIRECT(CONCATENATE("'",$A134,"'!$K$324:$K$374")),0)</f>
        <v>0</v>
      </c>
      <c r="J134" s="164">
        <f t="shared" ca="1" si="43"/>
        <v>0</v>
      </c>
      <c r="K134" s="165">
        <f t="shared" ca="1" si="43"/>
        <v>0</v>
      </c>
      <c r="L134" s="166">
        <f t="shared" ca="1" si="44"/>
        <v>0</v>
      </c>
      <c r="M134" s="165">
        <f t="shared" ca="1" si="45"/>
        <v>0</v>
      </c>
      <c r="N134" s="166">
        <f t="shared" ca="1" si="46"/>
        <v>0</v>
      </c>
    </row>
    <row r="135" spans="1:14" ht="12.75" thickBot="1" x14ac:dyDescent="0.25">
      <c r="A135" s="150" t="s">
        <v>17</v>
      </c>
      <c r="B135" s="167">
        <f t="shared" ref="B135:K135" ca="1" si="47">SUM(B125:B134)</f>
        <v>0</v>
      </c>
      <c r="C135" s="167">
        <f t="shared" ca="1" si="47"/>
        <v>0</v>
      </c>
      <c r="D135" s="167">
        <f t="shared" ca="1" si="47"/>
        <v>0</v>
      </c>
      <c r="E135" s="167">
        <f t="shared" ca="1" si="47"/>
        <v>0</v>
      </c>
      <c r="F135" s="167">
        <f t="shared" ca="1" si="47"/>
        <v>0</v>
      </c>
      <c r="G135" s="167">
        <f t="shared" ca="1" si="47"/>
        <v>0</v>
      </c>
      <c r="H135" s="167">
        <f t="shared" ca="1" si="47"/>
        <v>0</v>
      </c>
      <c r="I135" s="167">
        <f t="shared" ca="1" si="47"/>
        <v>0</v>
      </c>
      <c r="J135" s="167">
        <f t="shared" ca="1" si="47"/>
        <v>0</v>
      </c>
      <c r="K135" s="167">
        <f t="shared" ca="1" si="47"/>
        <v>0</v>
      </c>
      <c r="L135" s="169">
        <f t="shared" ca="1" si="44"/>
        <v>0</v>
      </c>
      <c r="M135" s="168">
        <f ca="1">SUM(M125:M134)</f>
        <v>0</v>
      </c>
      <c r="N135" s="170">
        <f t="shared" ca="1" si="46"/>
        <v>0</v>
      </c>
    </row>
    <row r="136" spans="1:14" ht="12.75" thickBot="1" x14ac:dyDescent="0.25"/>
    <row r="137" spans="1:14" ht="12.75" thickBot="1" x14ac:dyDescent="0.25">
      <c r="A137" s="157" t="str">
        <f>Deelnemersoverzicht!$B$24&amp;":"</f>
        <v>Deelnemer 8:</v>
      </c>
      <c r="B137" s="225">
        <f>Deelnemersoverzicht!$C$24</f>
        <v>0</v>
      </c>
      <c r="C137" s="158"/>
      <c r="D137" s="158"/>
      <c r="E137" s="158"/>
      <c r="F137" s="158"/>
      <c r="G137" s="158"/>
      <c r="H137" s="158"/>
      <c r="I137" s="158"/>
      <c r="J137" s="158"/>
      <c r="K137" s="158"/>
      <c r="L137" s="158"/>
      <c r="M137" s="158"/>
      <c r="N137" s="159"/>
    </row>
    <row r="138" spans="1:14" ht="12.75" thickBot="1" x14ac:dyDescent="0.25">
      <c r="A138" s="156"/>
      <c r="B138" s="602" t="s">
        <v>1</v>
      </c>
      <c r="C138" s="601"/>
      <c r="D138" s="602" t="s">
        <v>2</v>
      </c>
      <c r="E138" s="601"/>
      <c r="F138" s="600"/>
      <c r="G138" s="603" t="s">
        <v>235</v>
      </c>
      <c r="H138" s="603"/>
      <c r="I138" s="601"/>
      <c r="J138" s="600"/>
      <c r="K138" s="604" t="s">
        <v>17</v>
      </c>
      <c r="L138" s="603"/>
      <c r="M138" s="603"/>
      <c r="N138" s="601"/>
    </row>
    <row r="139" spans="1:14" ht="48.75" thickBot="1" x14ac:dyDescent="0.25">
      <c r="A139" s="155" t="s">
        <v>214</v>
      </c>
      <c r="B139" s="146" t="s">
        <v>227</v>
      </c>
      <c r="C139" s="146" t="s">
        <v>228</v>
      </c>
      <c r="D139" s="146" t="s">
        <v>229</v>
      </c>
      <c r="E139" s="146" t="s">
        <v>230</v>
      </c>
      <c r="F139" s="146" t="s">
        <v>236</v>
      </c>
      <c r="G139" s="146" t="s">
        <v>237</v>
      </c>
      <c r="H139" s="146" t="s">
        <v>238</v>
      </c>
      <c r="I139" s="146" t="s">
        <v>239</v>
      </c>
      <c r="J139" s="146" t="s">
        <v>231</v>
      </c>
      <c r="K139" s="151" t="s">
        <v>112</v>
      </c>
      <c r="L139" s="147" t="s">
        <v>59</v>
      </c>
      <c r="M139" s="221" t="s">
        <v>91</v>
      </c>
      <c r="N139" s="148" t="s">
        <v>59</v>
      </c>
    </row>
    <row r="140" spans="1:14" x14ac:dyDescent="0.2">
      <c r="A140" s="149" t="s">
        <v>217</v>
      </c>
      <c r="B140" s="160">
        <f t="array" aca="1" ref="B140" ca="1">_xlfn.XLOOKUP($B$137,INDIRECT(CONCATENATE("'",$A140,"'!$C$324:$C$374")),INDIRECT(CONCATENATE("'",$A140,"'!$D$324:$D$374")),0)</f>
        <v>0</v>
      </c>
      <c r="C140" s="160">
        <f t="array" aca="1" ref="C140" ca="1">_xlfn.XLOOKUP($B$137,INDIRECT(CONCATENATE("'",$A140,"'!$C$324:$C$374")),INDIRECT(CONCATENATE("'",$A140,"'!$E$324:$E$374")),0)</f>
        <v>0</v>
      </c>
      <c r="D140" s="160">
        <f t="array" aca="1" ref="D140" ca="1">_xlfn.XLOOKUP($B$137,INDIRECT(CONCATENATE("'",$A140,"'!$C$324:$C$374")),INDIRECT(CONCATENATE("'",$A140,"'!$F$324:$F$374")),0)</f>
        <v>0</v>
      </c>
      <c r="E140" s="160">
        <f t="array" aca="1" ref="E140" ca="1">_xlfn.XLOOKUP($B$137,INDIRECT(CONCATENATE("'",$A140,"'!$C$324:$C$374")),INDIRECT(CONCATENATE("'",$A140,"'!$G$324:$G$374")),0)</f>
        <v>0</v>
      </c>
      <c r="F140" s="160">
        <f t="array" aca="1" ref="F140" ca="1">_xlfn.XLOOKUP($B$137,INDIRECT(CONCATENATE("'",$A140,"'!$C$324:$C$374")),INDIRECT(CONCATENATE("'",$A140,"'!$H$324:$H$374")),0)</f>
        <v>0</v>
      </c>
      <c r="G140" s="160">
        <f t="array" aca="1" ref="G140" ca="1">_xlfn.XLOOKUP($B$137,INDIRECT(CONCATENATE("'",$A140,"'!$C$324:$C$374")),INDIRECT(CONCATENATE("'",$A140,"'!$I$324:$I$374")),0)</f>
        <v>0</v>
      </c>
      <c r="H140" s="160">
        <f t="array" aca="1" ref="H140" ca="1">_xlfn.XLOOKUP($B$137,INDIRECT(CONCATENATE("'",$A140,"'!$C$324:$C$374")),INDIRECT(CONCATENATE("'",$A140,"'!$J$324:$J$374")),0)</f>
        <v>0</v>
      </c>
      <c r="I140" s="160">
        <f t="array" aca="1" ref="I140" ca="1">_xlfn.XLOOKUP($B$137,INDIRECT(CONCATENATE("'",$A140,"'!$C$324:$C$374")),INDIRECT(CONCATENATE("'",$A140,"'!$K$324:$K$374")),0)</f>
        <v>0</v>
      </c>
      <c r="J140" s="160">
        <f ca="1">B140+D140+F140+H140</f>
        <v>0</v>
      </c>
      <c r="K140" s="160">
        <f ca="1">C140+E140+G140+I140</f>
        <v>0</v>
      </c>
      <c r="L140" s="161">
        <f ca="1">IFERROR(K140/J140,0)</f>
        <v>0</v>
      </c>
      <c r="M140" s="160">
        <f ca="1">J140-K140</f>
        <v>0</v>
      </c>
      <c r="N140" s="161">
        <f ca="1">IFERROR(M140/J140,0)</f>
        <v>0</v>
      </c>
    </row>
    <row r="141" spans="1:14" x14ac:dyDescent="0.2">
      <c r="A141" s="149" t="s">
        <v>218</v>
      </c>
      <c r="B141" s="162">
        <f t="array" aca="1" ref="B141" ca="1">_xlfn.XLOOKUP($B$137,INDIRECT(CONCATENATE("'",$A141,"'!$C$324:$C$374")),INDIRECT(CONCATENATE("'",$A141,"'!$D$324:$D$374")),0)</f>
        <v>0</v>
      </c>
      <c r="C141" s="162">
        <f t="array" aca="1" ref="C141" ca="1">_xlfn.XLOOKUP($B$137,INDIRECT(CONCATENATE("'",$A141,"'!$C$324:$C$374")),INDIRECT(CONCATENATE("'",$A141,"'!$E$324:$E$374")),0)</f>
        <v>0</v>
      </c>
      <c r="D141" s="162">
        <f t="array" aca="1" ref="D141" ca="1">_xlfn.XLOOKUP($B$137,INDIRECT(CONCATENATE("'",$A141,"'!$C$324:$C$374")),INDIRECT(CONCATENATE("'",$A141,"'!$F$324:$F$374")),0)</f>
        <v>0</v>
      </c>
      <c r="E141" s="162">
        <f t="array" aca="1" ref="E141" ca="1">_xlfn.XLOOKUP($B$137,INDIRECT(CONCATENATE("'",$A141,"'!$C$324:$C$374")),INDIRECT(CONCATENATE("'",$A141,"'!$G$324:$G$374")),0)</f>
        <v>0</v>
      </c>
      <c r="F141" s="162">
        <f t="array" aca="1" ref="F141" ca="1">_xlfn.XLOOKUP($B$137,INDIRECT(CONCATENATE("'",$A141,"'!$C$324:$C$374")),INDIRECT(CONCATENATE("'",$A141,"'!$H$324:$H$374")),0)</f>
        <v>0</v>
      </c>
      <c r="G141" s="162">
        <f t="array" aca="1" ref="G141" ca="1">_xlfn.XLOOKUP($B$137,INDIRECT(CONCATENATE("'",$A141,"'!$C$324:$C$374")),INDIRECT(CONCATENATE("'",$A141,"'!$I$324:$I$374")),0)</f>
        <v>0</v>
      </c>
      <c r="H141" s="162">
        <f t="array" aca="1" ref="H141" ca="1">_xlfn.XLOOKUP($B$137,INDIRECT(CONCATENATE("'",$A141,"'!$C$324:$C$374")),INDIRECT(CONCATENATE("'",$A141,"'!$J$324:$J$374")),0)</f>
        <v>0</v>
      </c>
      <c r="I141" s="162">
        <f t="array" aca="1" ref="I141" ca="1">_xlfn.XLOOKUP($B$137,INDIRECT(CONCATENATE("'",$A141,"'!$C$324:$C$374")),INDIRECT(CONCATENATE("'",$A141,"'!$K$324:$K$374")),0)</f>
        <v>0</v>
      </c>
      <c r="J141" s="162">
        <f t="shared" ref="J141:K149" ca="1" si="48">B141+D141+F141+H141</f>
        <v>0</v>
      </c>
      <c r="K141" s="162">
        <f t="shared" ca="1" si="48"/>
        <v>0</v>
      </c>
      <c r="L141" s="163">
        <f t="shared" ref="L141:L150" ca="1" si="49">IFERROR(K141/J141,0)</f>
        <v>0</v>
      </c>
      <c r="M141" s="162">
        <f t="shared" ref="M141:M149" ca="1" si="50">J141-K141</f>
        <v>0</v>
      </c>
      <c r="N141" s="163">
        <f t="shared" ref="N141:N150" ca="1" si="51">IFERROR(M141/J141,0)</f>
        <v>0</v>
      </c>
    </row>
    <row r="142" spans="1:14" x14ac:dyDescent="0.2">
      <c r="A142" s="149" t="s">
        <v>219</v>
      </c>
      <c r="B142" s="164">
        <f t="array" aca="1" ref="B142" ca="1">_xlfn.XLOOKUP($B$137,INDIRECT(CONCATENATE("'",$A142,"'!$C$324:$C$374")),INDIRECT(CONCATENATE("'",$A142,"'!$D$324:$D$374")),0)</f>
        <v>0</v>
      </c>
      <c r="C142" s="164">
        <f t="array" aca="1" ref="C142" ca="1">_xlfn.XLOOKUP($B$137,INDIRECT(CONCATENATE("'",$A142,"'!$C$324:$C$374")),INDIRECT(CONCATENATE("'",$A142,"'!$E$324:$E$374")),0)</f>
        <v>0</v>
      </c>
      <c r="D142" s="164">
        <f t="array" aca="1" ref="D142" ca="1">_xlfn.XLOOKUP($B$137,INDIRECT(CONCATENATE("'",$A142,"'!$C$324:$C$374")),INDIRECT(CONCATENATE("'",$A142,"'!$F$324:$F$374")),0)</f>
        <v>0</v>
      </c>
      <c r="E142" s="164">
        <f t="array" aca="1" ref="E142" ca="1">_xlfn.XLOOKUP($B$137,INDIRECT(CONCATENATE("'",$A142,"'!$C$324:$C$374")),INDIRECT(CONCATENATE("'",$A142,"'!$G$324:$G$374")),0)</f>
        <v>0</v>
      </c>
      <c r="F142" s="164">
        <f t="array" aca="1" ref="F142" ca="1">_xlfn.XLOOKUP($B$137,INDIRECT(CONCATENATE("'",$A142,"'!$C$324:$C$374")),INDIRECT(CONCATENATE("'",$A142,"'!$H$324:$H$374")),0)</f>
        <v>0</v>
      </c>
      <c r="G142" s="164">
        <f t="array" aca="1" ref="G142" ca="1">_xlfn.XLOOKUP($B$137,INDIRECT(CONCATENATE("'",$A142,"'!$C$324:$C$374")),INDIRECT(CONCATENATE("'",$A142,"'!$I$324:$I$374")),0)</f>
        <v>0</v>
      </c>
      <c r="H142" s="164">
        <f t="array" aca="1" ref="H142" ca="1">_xlfn.XLOOKUP($B$137,INDIRECT(CONCATENATE("'",$A142,"'!$C$324:$C$374")),INDIRECT(CONCATENATE("'",$A142,"'!$J$324:$J$374")),0)</f>
        <v>0</v>
      </c>
      <c r="I142" s="164">
        <f t="array" aca="1" ref="I142" ca="1">_xlfn.XLOOKUP($B$137,INDIRECT(CONCATENATE("'",$A142,"'!$C$324:$C$374")),INDIRECT(CONCATENATE("'",$A142,"'!$K$324:$K$374")),0)</f>
        <v>0</v>
      </c>
      <c r="J142" s="164">
        <f t="shared" ca="1" si="48"/>
        <v>0</v>
      </c>
      <c r="K142" s="162">
        <f t="shared" ca="1" si="48"/>
        <v>0</v>
      </c>
      <c r="L142" s="163">
        <f t="shared" ca="1" si="49"/>
        <v>0</v>
      </c>
      <c r="M142" s="162">
        <f t="shared" ca="1" si="50"/>
        <v>0</v>
      </c>
      <c r="N142" s="163">
        <f t="shared" ca="1" si="51"/>
        <v>0</v>
      </c>
    </row>
    <row r="143" spans="1:14" x14ac:dyDescent="0.2">
      <c r="A143" s="149" t="s">
        <v>220</v>
      </c>
      <c r="B143" s="164">
        <f t="array" aca="1" ref="B143" ca="1">_xlfn.XLOOKUP($B$137,INDIRECT(CONCATENATE("'",$A143,"'!$C$324:$C$374")),INDIRECT(CONCATENATE("'",$A143,"'!$D$324:$D$374")),0)</f>
        <v>0</v>
      </c>
      <c r="C143" s="164">
        <f t="array" aca="1" ref="C143" ca="1">_xlfn.XLOOKUP($B$137,INDIRECT(CONCATENATE("'",$A143,"'!$C$324:$C$374")),INDIRECT(CONCATENATE("'",$A143,"'!$E$324:$E$374")),0)</f>
        <v>0</v>
      </c>
      <c r="D143" s="164">
        <f t="array" aca="1" ref="D143" ca="1">_xlfn.XLOOKUP($B$137,INDIRECT(CONCATENATE("'",$A143,"'!$C$324:$C$374")),INDIRECT(CONCATENATE("'",$A143,"'!$F$324:$F$374")),0)</f>
        <v>0</v>
      </c>
      <c r="E143" s="164">
        <f t="array" aca="1" ref="E143" ca="1">_xlfn.XLOOKUP($B$137,INDIRECT(CONCATENATE("'",$A143,"'!$C$324:$C$374")),INDIRECT(CONCATENATE("'",$A143,"'!$G$324:$G$374")),0)</f>
        <v>0</v>
      </c>
      <c r="F143" s="164">
        <f t="array" aca="1" ref="F143" ca="1">_xlfn.XLOOKUP($B$137,INDIRECT(CONCATENATE("'",$A143,"'!$C$324:$C$374")),INDIRECT(CONCATENATE("'",$A143,"'!$H$324:$H$374")),0)</f>
        <v>0</v>
      </c>
      <c r="G143" s="164">
        <f t="array" aca="1" ref="G143" ca="1">_xlfn.XLOOKUP($B$137,INDIRECT(CONCATENATE("'",$A143,"'!$C$324:$C$374")),INDIRECT(CONCATENATE("'",$A143,"'!$I$324:$I$374")),0)</f>
        <v>0</v>
      </c>
      <c r="H143" s="164">
        <f t="array" aca="1" ref="H143" ca="1">_xlfn.XLOOKUP($B$137,INDIRECT(CONCATENATE("'",$A143,"'!$C$324:$C$374")),INDIRECT(CONCATENATE("'",$A143,"'!$J$324:$J$374")),0)</f>
        <v>0</v>
      </c>
      <c r="I143" s="164">
        <f t="array" aca="1" ref="I143" ca="1">_xlfn.XLOOKUP($B$137,INDIRECT(CONCATENATE("'",$A143,"'!$C$324:$C$374")),INDIRECT(CONCATENATE("'",$A143,"'!$K$324:$K$374")),0)</f>
        <v>0</v>
      </c>
      <c r="J143" s="164">
        <f t="shared" ca="1" si="48"/>
        <v>0</v>
      </c>
      <c r="K143" s="162">
        <f t="shared" ca="1" si="48"/>
        <v>0</v>
      </c>
      <c r="L143" s="163">
        <f t="shared" ca="1" si="49"/>
        <v>0</v>
      </c>
      <c r="M143" s="162">
        <f t="shared" ca="1" si="50"/>
        <v>0</v>
      </c>
      <c r="N143" s="163">
        <f t="shared" ca="1" si="51"/>
        <v>0</v>
      </c>
    </row>
    <row r="144" spans="1:14" x14ac:dyDescent="0.2">
      <c r="A144" s="149" t="s">
        <v>221</v>
      </c>
      <c r="B144" s="164">
        <f t="array" aca="1" ref="B144" ca="1">_xlfn.XLOOKUP($B$137,INDIRECT(CONCATENATE("'",$A144,"'!$C$324:$C$374")),INDIRECT(CONCATENATE("'",$A144,"'!$D$324:$D$374")),0)</f>
        <v>0</v>
      </c>
      <c r="C144" s="164">
        <f t="array" aca="1" ref="C144" ca="1">_xlfn.XLOOKUP($B$137,INDIRECT(CONCATENATE("'",$A144,"'!$C$324:$C$374")),INDIRECT(CONCATENATE("'",$A144,"'!$E$324:$E$374")),0)</f>
        <v>0</v>
      </c>
      <c r="D144" s="164">
        <f t="array" aca="1" ref="D144" ca="1">_xlfn.XLOOKUP($B$137,INDIRECT(CONCATENATE("'",$A144,"'!$C$324:$C$374")),INDIRECT(CONCATENATE("'",$A144,"'!$F$324:$F$374")),0)</f>
        <v>0</v>
      </c>
      <c r="E144" s="164">
        <f t="array" aca="1" ref="E144" ca="1">_xlfn.XLOOKUP($B$137,INDIRECT(CONCATENATE("'",$A144,"'!$C$324:$C$374")),INDIRECT(CONCATENATE("'",$A144,"'!$G$324:$G$374")),0)</f>
        <v>0</v>
      </c>
      <c r="F144" s="164">
        <f t="array" aca="1" ref="F144" ca="1">_xlfn.XLOOKUP($B$137,INDIRECT(CONCATENATE("'",$A144,"'!$C$324:$C$374")),INDIRECT(CONCATENATE("'",$A144,"'!$H$324:$H$374")),0)</f>
        <v>0</v>
      </c>
      <c r="G144" s="164">
        <f t="array" aca="1" ref="G144" ca="1">_xlfn.XLOOKUP($B$137,INDIRECT(CONCATENATE("'",$A144,"'!$C$324:$C$374")),INDIRECT(CONCATENATE("'",$A144,"'!$I$324:$I$374")),0)</f>
        <v>0</v>
      </c>
      <c r="H144" s="164">
        <f t="array" aca="1" ref="H144" ca="1">_xlfn.XLOOKUP($B$137,INDIRECT(CONCATENATE("'",$A144,"'!$C$324:$C$374")),INDIRECT(CONCATENATE("'",$A144,"'!$J$324:$J$374")),0)</f>
        <v>0</v>
      </c>
      <c r="I144" s="164">
        <f t="array" aca="1" ref="I144" ca="1">_xlfn.XLOOKUP($B$137,INDIRECT(CONCATENATE("'",$A144,"'!$C$324:$C$374")),INDIRECT(CONCATENATE("'",$A144,"'!$K$324:$K$374")),0)</f>
        <v>0</v>
      </c>
      <c r="J144" s="164">
        <f t="shared" ca="1" si="48"/>
        <v>0</v>
      </c>
      <c r="K144" s="162">
        <f t="shared" ca="1" si="48"/>
        <v>0</v>
      </c>
      <c r="L144" s="163">
        <f t="shared" ca="1" si="49"/>
        <v>0</v>
      </c>
      <c r="M144" s="162">
        <f t="shared" ca="1" si="50"/>
        <v>0</v>
      </c>
      <c r="N144" s="163">
        <f t="shared" ca="1" si="51"/>
        <v>0</v>
      </c>
    </row>
    <row r="145" spans="1:14" x14ac:dyDescent="0.2">
      <c r="A145" s="149" t="s">
        <v>222</v>
      </c>
      <c r="B145" s="164">
        <f t="array" aca="1" ref="B145" ca="1">_xlfn.XLOOKUP($B$137,INDIRECT(CONCATENATE("'",$A145,"'!$C$324:$C$374")),INDIRECT(CONCATENATE("'",$A145,"'!$D$324:$D$374")),0)</f>
        <v>0</v>
      </c>
      <c r="C145" s="164">
        <f t="array" aca="1" ref="C145" ca="1">_xlfn.XLOOKUP($B$137,INDIRECT(CONCATENATE("'",$A145,"'!$C$324:$C$374")),INDIRECT(CONCATENATE("'",$A145,"'!$E$324:$E$374")),0)</f>
        <v>0</v>
      </c>
      <c r="D145" s="164">
        <f t="array" aca="1" ref="D145" ca="1">_xlfn.XLOOKUP($B$137,INDIRECT(CONCATENATE("'",$A145,"'!$C$324:$C$374")),INDIRECT(CONCATENATE("'",$A145,"'!$F$324:$F$374")),0)</f>
        <v>0</v>
      </c>
      <c r="E145" s="164">
        <f t="array" aca="1" ref="E145" ca="1">_xlfn.XLOOKUP($B$137,INDIRECT(CONCATENATE("'",$A145,"'!$C$324:$C$374")),INDIRECT(CONCATENATE("'",$A145,"'!$G$324:$G$374")),0)</f>
        <v>0</v>
      </c>
      <c r="F145" s="164">
        <f t="array" aca="1" ref="F145" ca="1">_xlfn.XLOOKUP($B$137,INDIRECT(CONCATENATE("'",$A145,"'!$C$324:$C$374")),INDIRECT(CONCATENATE("'",$A145,"'!$H$324:$H$374")),0)</f>
        <v>0</v>
      </c>
      <c r="G145" s="164">
        <f t="array" aca="1" ref="G145" ca="1">_xlfn.XLOOKUP($B$137,INDIRECT(CONCATENATE("'",$A145,"'!$C$324:$C$374")),INDIRECT(CONCATENATE("'",$A145,"'!$I$324:$I$374")),0)</f>
        <v>0</v>
      </c>
      <c r="H145" s="164">
        <f t="array" aca="1" ref="H145" ca="1">_xlfn.XLOOKUP($B$137,INDIRECT(CONCATENATE("'",$A145,"'!$C$324:$C$374")),INDIRECT(CONCATENATE("'",$A145,"'!$J$324:$J$374")),0)</f>
        <v>0</v>
      </c>
      <c r="I145" s="164">
        <f t="array" aca="1" ref="I145" ca="1">_xlfn.XLOOKUP($B$137,INDIRECT(CONCATENATE("'",$A145,"'!$C$324:$C$374")),INDIRECT(CONCATENATE("'",$A145,"'!$K$324:$K$374")),0)</f>
        <v>0</v>
      </c>
      <c r="J145" s="164">
        <f t="shared" ca="1" si="48"/>
        <v>0</v>
      </c>
      <c r="K145" s="162">
        <f t="shared" ca="1" si="48"/>
        <v>0</v>
      </c>
      <c r="L145" s="163">
        <f t="shared" ca="1" si="49"/>
        <v>0</v>
      </c>
      <c r="M145" s="162">
        <f t="shared" ca="1" si="50"/>
        <v>0</v>
      </c>
      <c r="N145" s="163">
        <f t="shared" ca="1" si="51"/>
        <v>0</v>
      </c>
    </row>
    <row r="146" spans="1:14" x14ac:dyDescent="0.2">
      <c r="A146" s="149" t="s">
        <v>223</v>
      </c>
      <c r="B146" s="164">
        <f t="array" aca="1" ref="B146" ca="1">_xlfn.XLOOKUP($B$137,INDIRECT(CONCATENATE("'",$A146,"'!$C$324:$C$374")),INDIRECT(CONCATENATE("'",$A146,"'!$D$324:$D$374")),0)</f>
        <v>0</v>
      </c>
      <c r="C146" s="164">
        <f t="array" aca="1" ref="C146" ca="1">_xlfn.XLOOKUP($B$137,INDIRECT(CONCATENATE("'",$A146,"'!$C$324:$C$374")),INDIRECT(CONCATENATE("'",$A146,"'!$E$324:$E$374")),0)</f>
        <v>0</v>
      </c>
      <c r="D146" s="164">
        <f t="array" aca="1" ref="D146" ca="1">_xlfn.XLOOKUP($B$137,INDIRECT(CONCATENATE("'",$A146,"'!$C$324:$C$374")),INDIRECT(CONCATENATE("'",$A146,"'!$F$324:$F$374")),0)</f>
        <v>0</v>
      </c>
      <c r="E146" s="164">
        <f t="array" aca="1" ref="E146" ca="1">_xlfn.XLOOKUP($B$137,INDIRECT(CONCATENATE("'",$A146,"'!$C$324:$C$374")),INDIRECT(CONCATENATE("'",$A146,"'!$G$324:$G$374")),0)</f>
        <v>0</v>
      </c>
      <c r="F146" s="164">
        <f t="array" aca="1" ref="F146" ca="1">_xlfn.XLOOKUP($B$137,INDIRECT(CONCATENATE("'",$A146,"'!$C$324:$C$374")),INDIRECT(CONCATENATE("'",$A146,"'!$H$324:$H$374")),0)</f>
        <v>0</v>
      </c>
      <c r="G146" s="164">
        <f t="array" aca="1" ref="G146" ca="1">_xlfn.XLOOKUP($B$137,INDIRECT(CONCATENATE("'",$A146,"'!$C$324:$C$374")),INDIRECT(CONCATENATE("'",$A146,"'!$I$324:$I$374")),0)</f>
        <v>0</v>
      </c>
      <c r="H146" s="164">
        <f t="array" aca="1" ref="H146" ca="1">_xlfn.XLOOKUP($B$137,INDIRECT(CONCATENATE("'",$A146,"'!$C$324:$C$374")),INDIRECT(CONCATENATE("'",$A146,"'!$J$324:$J$374")),0)</f>
        <v>0</v>
      </c>
      <c r="I146" s="164">
        <f t="array" aca="1" ref="I146" ca="1">_xlfn.XLOOKUP($B$137,INDIRECT(CONCATENATE("'",$A146,"'!$C$324:$C$374")),INDIRECT(CONCATENATE("'",$A146,"'!$K$324:$K$374")),0)</f>
        <v>0</v>
      </c>
      <c r="J146" s="164">
        <f t="shared" ca="1" si="48"/>
        <v>0</v>
      </c>
      <c r="K146" s="162">
        <f t="shared" ca="1" si="48"/>
        <v>0</v>
      </c>
      <c r="L146" s="163">
        <f t="shared" ca="1" si="49"/>
        <v>0</v>
      </c>
      <c r="M146" s="162">
        <f t="shared" ca="1" si="50"/>
        <v>0</v>
      </c>
      <c r="N146" s="163">
        <f t="shared" ca="1" si="51"/>
        <v>0</v>
      </c>
    </row>
    <row r="147" spans="1:14" x14ac:dyDescent="0.2">
      <c r="A147" s="149" t="s">
        <v>224</v>
      </c>
      <c r="B147" s="164">
        <f t="array" aca="1" ref="B147" ca="1">_xlfn.XLOOKUP($B$137,INDIRECT(CONCATENATE("'",$A147,"'!$C$324:$C$374")),INDIRECT(CONCATENATE("'",$A147,"'!$D$324:$D$374")),0)</f>
        <v>0</v>
      </c>
      <c r="C147" s="164">
        <f t="array" aca="1" ref="C147" ca="1">_xlfn.XLOOKUP($B$137,INDIRECT(CONCATENATE("'",$A147,"'!$C$324:$C$374")),INDIRECT(CONCATENATE("'",$A147,"'!$E$324:$E$374")),0)</f>
        <v>0</v>
      </c>
      <c r="D147" s="164">
        <f t="array" aca="1" ref="D147" ca="1">_xlfn.XLOOKUP($B$137,INDIRECT(CONCATENATE("'",$A147,"'!$C$324:$C$374")),INDIRECT(CONCATENATE("'",$A147,"'!$F$324:$F$374")),0)</f>
        <v>0</v>
      </c>
      <c r="E147" s="164">
        <f t="array" aca="1" ref="E147" ca="1">_xlfn.XLOOKUP($B$137,INDIRECT(CONCATENATE("'",$A147,"'!$C$324:$C$374")),INDIRECT(CONCATENATE("'",$A147,"'!$G$324:$G$374")),0)</f>
        <v>0</v>
      </c>
      <c r="F147" s="164">
        <f t="array" aca="1" ref="F147" ca="1">_xlfn.XLOOKUP($B$137,INDIRECT(CONCATENATE("'",$A147,"'!$C$324:$C$374")),INDIRECT(CONCATENATE("'",$A147,"'!$H$324:$H$374")),0)</f>
        <v>0</v>
      </c>
      <c r="G147" s="164">
        <f t="array" aca="1" ref="G147" ca="1">_xlfn.XLOOKUP($B$137,INDIRECT(CONCATENATE("'",$A147,"'!$C$324:$C$374")),INDIRECT(CONCATENATE("'",$A147,"'!$I$324:$I$374")),0)</f>
        <v>0</v>
      </c>
      <c r="H147" s="164">
        <f t="array" aca="1" ref="H147" ca="1">_xlfn.XLOOKUP($B$137,INDIRECT(CONCATENATE("'",$A147,"'!$C$324:$C$374")),INDIRECT(CONCATENATE("'",$A147,"'!$J$324:$J$374")),0)</f>
        <v>0</v>
      </c>
      <c r="I147" s="164">
        <f t="array" aca="1" ref="I147" ca="1">_xlfn.XLOOKUP($B$137,INDIRECT(CONCATENATE("'",$A147,"'!$C$324:$C$374")),INDIRECT(CONCATENATE("'",$A147,"'!$K$324:$K$374")),0)</f>
        <v>0</v>
      </c>
      <c r="J147" s="164">
        <f t="shared" ca="1" si="48"/>
        <v>0</v>
      </c>
      <c r="K147" s="162">
        <f t="shared" ca="1" si="48"/>
        <v>0</v>
      </c>
      <c r="L147" s="163">
        <f t="shared" ca="1" si="49"/>
        <v>0</v>
      </c>
      <c r="M147" s="162">
        <f t="shared" ca="1" si="50"/>
        <v>0</v>
      </c>
      <c r="N147" s="163">
        <f t="shared" ca="1" si="51"/>
        <v>0</v>
      </c>
    </row>
    <row r="148" spans="1:14" x14ac:dyDescent="0.2">
      <c r="A148" s="149" t="s">
        <v>225</v>
      </c>
      <c r="B148" s="164">
        <f t="array" aca="1" ref="B148" ca="1">_xlfn.XLOOKUP($B$137,INDIRECT(CONCATENATE("'",$A148,"'!$C$324:$C$374")),INDIRECT(CONCATENATE("'",$A148,"'!$D$324:$D$374")),0)</f>
        <v>0</v>
      </c>
      <c r="C148" s="164">
        <f t="array" aca="1" ref="C148" ca="1">_xlfn.XLOOKUP($B$137,INDIRECT(CONCATENATE("'",$A148,"'!$C$324:$C$374")),INDIRECT(CONCATENATE("'",$A148,"'!$E$324:$E$374")),0)</f>
        <v>0</v>
      </c>
      <c r="D148" s="164">
        <f t="array" aca="1" ref="D148" ca="1">_xlfn.XLOOKUP($B$137,INDIRECT(CONCATENATE("'",$A148,"'!$C$324:$C$374")),INDIRECT(CONCATENATE("'",$A148,"'!$F$324:$F$374")),0)</f>
        <v>0</v>
      </c>
      <c r="E148" s="164">
        <f t="array" aca="1" ref="E148" ca="1">_xlfn.XLOOKUP($B$137,INDIRECT(CONCATENATE("'",$A148,"'!$C$324:$C$374")),INDIRECT(CONCATENATE("'",$A148,"'!$G$324:$G$374")),0)</f>
        <v>0</v>
      </c>
      <c r="F148" s="164">
        <f t="array" aca="1" ref="F148" ca="1">_xlfn.XLOOKUP($B$137,INDIRECT(CONCATENATE("'",$A148,"'!$C$324:$C$374")),INDIRECT(CONCATENATE("'",$A148,"'!$H$324:$H$374")),0)</f>
        <v>0</v>
      </c>
      <c r="G148" s="164">
        <f t="array" aca="1" ref="G148" ca="1">_xlfn.XLOOKUP($B$137,INDIRECT(CONCATENATE("'",$A148,"'!$C$324:$C$374")),INDIRECT(CONCATENATE("'",$A148,"'!$I$324:$I$374")),0)</f>
        <v>0</v>
      </c>
      <c r="H148" s="164">
        <f t="array" aca="1" ref="H148" ca="1">_xlfn.XLOOKUP($B$137,INDIRECT(CONCATENATE("'",$A148,"'!$C$324:$C$374")),INDIRECT(CONCATENATE("'",$A148,"'!$J$324:$J$374")),0)</f>
        <v>0</v>
      </c>
      <c r="I148" s="164">
        <f t="array" aca="1" ref="I148" ca="1">_xlfn.XLOOKUP($B$137,INDIRECT(CONCATENATE("'",$A148,"'!$C$324:$C$374")),INDIRECT(CONCATENATE("'",$A148,"'!$K$324:$K$374")),0)</f>
        <v>0</v>
      </c>
      <c r="J148" s="164">
        <f t="shared" ca="1" si="48"/>
        <v>0</v>
      </c>
      <c r="K148" s="162">
        <f t="shared" ca="1" si="48"/>
        <v>0</v>
      </c>
      <c r="L148" s="163">
        <f t="shared" ca="1" si="49"/>
        <v>0</v>
      </c>
      <c r="M148" s="162">
        <f t="shared" ca="1" si="50"/>
        <v>0</v>
      </c>
      <c r="N148" s="163">
        <f t="shared" ca="1" si="51"/>
        <v>0</v>
      </c>
    </row>
    <row r="149" spans="1:14" ht="12.75" thickBot="1" x14ac:dyDescent="0.25">
      <c r="A149" s="149" t="s">
        <v>226</v>
      </c>
      <c r="B149" s="164">
        <f t="array" aca="1" ref="B149" ca="1">_xlfn.XLOOKUP($B$137,INDIRECT(CONCATENATE("'",$A149,"'!$C$324:$C$374")),INDIRECT(CONCATENATE("'",$A149,"'!$D$324:$D$374")),0)</f>
        <v>0</v>
      </c>
      <c r="C149" s="164">
        <f t="array" aca="1" ref="C149" ca="1">_xlfn.XLOOKUP($B$137,INDIRECT(CONCATENATE("'",$A149,"'!$C$324:$C$374")),INDIRECT(CONCATENATE("'",$A149,"'!$E$324:$E$374")),0)</f>
        <v>0</v>
      </c>
      <c r="D149" s="164">
        <f t="array" aca="1" ref="D149" ca="1">_xlfn.XLOOKUP($B$137,INDIRECT(CONCATENATE("'",$A149,"'!$C$324:$C$374")),INDIRECT(CONCATENATE("'",$A149,"'!$F$324:$F$374")),0)</f>
        <v>0</v>
      </c>
      <c r="E149" s="164">
        <f t="array" aca="1" ref="E149" ca="1">_xlfn.XLOOKUP($B$137,INDIRECT(CONCATENATE("'",$A149,"'!$C$324:$C$374")),INDIRECT(CONCATENATE("'",$A149,"'!$G$324:$G$374")),0)</f>
        <v>0</v>
      </c>
      <c r="F149" s="164">
        <f t="array" aca="1" ref="F149" ca="1">_xlfn.XLOOKUP($B$137,INDIRECT(CONCATENATE("'",$A149,"'!$C$324:$C$374")),INDIRECT(CONCATENATE("'",$A149,"'!$H$324:$H$374")),0)</f>
        <v>0</v>
      </c>
      <c r="G149" s="164">
        <f t="array" aca="1" ref="G149" ca="1">_xlfn.XLOOKUP($B$137,INDIRECT(CONCATENATE("'",$A149,"'!$C$324:$C$374")),INDIRECT(CONCATENATE("'",$A149,"'!$I$324:$I$374")),0)</f>
        <v>0</v>
      </c>
      <c r="H149" s="164">
        <f t="array" aca="1" ref="H149" ca="1">_xlfn.XLOOKUP($B$137,INDIRECT(CONCATENATE("'",$A149,"'!$C$324:$C$374")),INDIRECT(CONCATENATE("'",$A149,"'!$J$324:$J$374")),0)</f>
        <v>0</v>
      </c>
      <c r="I149" s="164">
        <f t="array" aca="1" ref="I149" ca="1">_xlfn.XLOOKUP($B$137,INDIRECT(CONCATENATE("'",$A149,"'!$C$324:$C$374")),INDIRECT(CONCATENATE("'",$A149,"'!$K$324:$K$374")),0)</f>
        <v>0</v>
      </c>
      <c r="J149" s="164">
        <f t="shared" ca="1" si="48"/>
        <v>0</v>
      </c>
      <c r="K149" s="165">
        <f t="shared" ca="1" si="48"/>
        <v>0</v>
      </c>
      <c r="L149" s="166">
        <f t="shared" ca="1" si="49"/>
        <v>0</v>
      </c>
      <c r="M149" s="165">
        <f t="shared" ca="1" si="50"/>
        <v>0</v>
      </c>
      <c r="N149" s="166">
        <f t="shared" ca="1" si="51"/>
        <v>0</v>
      </c>
    </row>
    <row r="150" spans="1:14" ht="12.75" thickBot="1" x14ac:dyDescent="0.25">
      <c r="A150" s="150" t="s">
        <v>17</v>
      </c>
      <c r="B150" s="167">
        <f t="shared" ref="B150:K150" ca="1" si="52">SUM(B140:B149)</f>
        <v>0</v>
      </c>
      <c r="C150" s="167">
        <f t="shared" ca="1" si="52"/>
        <v>0</v>
      </c>
      <c r="D150" s="167">
        <f t="shared" ca="1" si="52"/>
        <v>0</v>
      </c>
      <c r="E150" s="167">
        <f t="shared" ca="1" si="52"/>
        <v>0</v>
      </c>
      <c r="F150" s="167">
        <f t="shared" ca="1" si="52"/>
        <v>0</v>
      </c>
      <c r="G150" s="167">
        <f t="shared" ca="1" si="52"/>
        <v>0</v>
      </c>
      <c r="H150" s="167">
        <f t="shared" ca="1" si="52"/>
        <v>0</v>
      </c>
      <c r="I150" s="167">
        <f t="shared" ca="1" si="52"/>
        <v>0</v>
      </c>
      <c r="J150" s="167">
        <f t="shared" ca="1" si="52"/>
        <v>0</v>
      </c>
      <c r="K150" s="167">
        <f t="shared" ca="1" si="52"/>
        <v>0</v>
      </c>
      <c r="L150" s="169">
        <f t="shared" ca="1" si="49"/>
        <v>0</v>
      </c>
      <c r="M150" s="168">
        <f ca="1">SUM(M140:M149)</f>
        <v>0</v>
      </c>
      <c r="N150" s="170">
        <f t="shared" ca="1" si="51"/>
        <v>0</v>
      </c>
    </row>
    <row r="151" spans="1:14" ht="12.75" thickBot="1" x14ac:dyDescent="0.25"/>
    <row r="152" spans="1:14" ht="12.75" thickBot="1" x14ac:dyDescent="0.25">
      <c r="A152" s="157" t="str">
        <f>Deelnemersoverzicht!$B$25&amp;":"</f>
        <v>Deelnemer 9:</v>
      </c>
      <c r="B152" s="225">
        <f>Deelnemersoverzicht!$C$25</f>
        <v>0</v>
      </c>
      <c r="C152" s="158"/>
      <c r="D152" s="158"/>
      <c r="E152" s="158"/>
      <c r="F152" s="158"/>
      <c r="G152" s="158"/>
      <c r="H152" s="158"/>
      <c r="I152" s="158"/>
      <c r="J152" s="158"/>
      <c r="K152" s="158"/>
      <c r="L152" s="158"/>
      <c r="M152" s="158"/>
      <c r="N152" s="159"/>
    </row>
    <row r="153" spans="1:14" ht="12.75" thickBot="1" x14ac:dyDescent="0.25">
      <c r="A153" s="156"/>
      <c r="B153" s="602" t="s">
        <v>1</v>
      </c>
      <c r="C153" s="601"/>
      <c r="D153" s="602" t="s">
        <v>2</v>
      </c>
      <c r="E153" s="601"/>
      <c r="F153" s="600"/>
      <c r="G153" s="603" t="s">
        <v>235</v>
      </c>
      <c r="H153" s="603"/>
      <c r="I153" s="601"/>
      <c r="J153" s="600"/>
      <c r="K153" s="604" t="s">
        <v>17</v>
      </c>
      <c r="L153" s="603"/>
      <c r="M153" s="603"/>
      <c r="N153" s="601"/>
    </row>
    <row r="154" spans="1:14" ht="48.75" thickBot="1" x14ac:dyDescent="0.25">
      <c r="A154" s="155" t="s">
        <v>214</v>
      </c>
      <c r="B154" s="146" t="s">
        <v>227</v>
      </c>
      <c r="C154" s="146" t="s">
        <v>228</v>
      </c>
      <c r="D154" s="146" t="s">
        <v>229</v>
      </c>
      <c r="E154" s="146" t="s">
        <v>230</v>
      </c>
      <c r="F154" s="146" t="s">
        <v>236</v>
      </c>
      <c r="G154" s="146" t="s">
        <v>237</v>
      </c>
      <c r="H154" s="146" t="s">
        <v>238</v>
      </c>
      <c r="I154" s="146" t="s">
        <v>239</v>
      </c>
      <c r="J154" s="146" t="s">
        <v>231</v>
      </c>
      <c r="K154" s="151" t="s">
        <v>112</v>
      </c>
      <c r="L154" s="147" t="s">
        <v>59</v>
      </c>
      <c r="M154" s="221" t="s">
        <v>91</v>
      </c>
      <c r="N154" s="148" t="s">
        <v>59</v>
      </c>
    </row>
    <row r="155" spans="1:14" x14ac:dyDescent="0.2">
      <c r="A155" s="149" t="s">
        <v>217</v>
      </c>
      <c r="B155" s="160">
        <f t="array" aca="1" ref="B155" ca="1">_xlfn.XLOOKUP($B$152,INDIRECT(CONCATENATE("'",$A155,"'!$C$324:$C$374")),INDIRECT(CONCATENATE("'",$A155,"'!$D$324:$D$374")),0)</f>
        <v>0</v>
      </c>
      <c r="C155" s="160">
        <f t="array" aca="1" ref="C155" ca="1">_xlfn.XLOOKUP($B$152,INDIRECT(CONCATENATE("'",$A155,"'!$C$324:$C$374")),INDIRECT(CONCATENATE("'",$A155,"'!$E$324:$E$374")),0)</f>
        <v>0</v>
      </c>
      <c r="D155" s="160">
        <f t="array" aca="1" ref="D155" ca="1">_xlfn.XLOOKUP($B$152,INDIRECT(CONCATENATE("'",$A155,"'!$C$324:$C$374")),INDIRECT(CONCATENATE("'",$A155,"'!$F$324:$F$374")),0)</f>
        <v>0</v>
      </c>
      <c r="E155" s="160">
        <f t="array" aca="1" ref="E155" ca="1">_xlfn.XLOOKUP($B$152,INDIRECT(CONCATENATE("'",$A155,"'!$C$324:$C$374")),INDIRECT(CONCATENATE("'",$A155,"'!$G$324:$G$374")),0)</f>
        <v>0</v>
      </c>
      <c r="F155" s="160">
        <f t="array" aca="1" ref="F155" ca="1">_xlfn.XLOOKUP($B$152,INDIRECT(CONCATENATE("'",$A155,"'!$C$324:$C$374")),INDIRECT(CONCATENATE("'",$A155,"'!$H$324:$H$374")),0)</f>
        <v>0</v>
      </c>
      <c r="G155" s="160">
        <f t="array" aca="1" ref="G155" ca="1">_xlfn.XLOOKUP($B$152,INDIRECT(CONCATENATE("'",$A155,"'!$C$324:$C$374")),INDIRECT(CONCATENATE("'",$A155,"'!$I$324:$I$374")),0)</f>
        <v>0</v>
      </c>
      <c r="H155" s="160">
        <f t="array" aca="1" ref="H155" ca="1">_xlfn.XLOOKUP($B$152,INDIRECT(CONCATENATE("'",$A155,"'!$C$324:$C$374")),INDIRECT(CONCATENATE("'",$A155,"'!$J$324:$J$374")),0)</f>
        <v>0</v>
      </c>
      <c r="I155" s="160">
        <f t="array" aca="1" ref="I155" ca="1">_xlfn.XLOOKUP($B$152,INDIRECT(CONCATENATE("'",$A155,"'!$C$324:$C$374")),INDIRECT(CONCATENATE("'",$A155,"'!$K$324:$K$374")),0)</f>
        <v>0</v>
      </c>
      <c r="J155" s="160">
        <f ca="1">B155+D155+F155+H155</f>
        <v>0</v>
      </c>
      <c r="K155" s="160">
        <f ca="1">C155+E155+G155+I155</f>
        <v>0</v>
      </c>
      <c r="L155" s="161">
        <f ca="1">IFERROR(K155/J155,0)</f>
        <v>0</v>
      </c>
      <c r="M155" s="160">
        <f ca="1">J155-K155</f>
        <v>0</v>
      </c>
      <c r="N155" s="161">
        <f ca="1">IFERROR(M155/J155,0)</f>
        <v>0</v>
      </c>
    </row>
    <row r="156" spans="1:14" x14ac:dyDescent="0.2">
      <c r="A156" s="149" t="s">
        <v>218</v>
      </c>
      <c r="B156" s="162">
        <f t="array" aca="1" ref="B156" ca="1">_xlfn.XLOOKUP($B$152,INDIRECT(CONCATENATE("'",$A156,"'!$C$324:$C$374")),INDIRECT(CONCATENATE("'",$A156,"'!$D$324:$D$374")),0)</f>
        <v>0</v>
      </c>
      <c r="C156" s="162">
        <f t="array" aca="1" ref="C156" ca="1">_xlfn.XLOOKUP($B$152,INDIRECT(CONCATENATE("'",$A156,"'!$C$324:$C$374")),INDIRECT(CONCATENATE("'",$A156,"'!$E$324:$E$374")),0)</f>
        <v>0</v>
      </c>
      <c r="D156" s="162">
        <f t="array" aca="1" ref="D156" ca="1">_xlfn.XLOOKUP($B$152,INDIRECT(CONCATENATE("'",$A156,"'!$C$324:$C$374")),INDIRECT(CONCATENATE("'",$A156,"'!$F$324:$F$374")),0)</f>
        <v>0</v>
      </c>
      <c r="E156" s="162">
        <f t="array" aca="1" ref="E156" ca="1">_xlfn.XLOOKUP($B$152,INDIRECT(CONCATENATE("'",$A156,"'!$C$324:$C$374")),INDIRECT(CONCATENATE("'",$A156,"'!$G$324:$G$374")),0)</f>
        <v>0</v>
      </c>
      <c r="F156" s="162">
        <f t="array" aca="1" ref="F156" ca="1">_xlfn.XLOOKUP($B$152,INDIRECT(CONCATENATE("'",$A156,"'!$C$324:$C$374")),INDIRECT(CONCATENATE("'",$A156,"'!$H$324:$H$374")),0)</f>
        <v>0</v>
      </c>
      <c r="G156" s="162">
        <f t="array" aca="1" ref="G156" ca="1">_xlfn.XLOOKUP($B$152,INDIRECT(CONCATENATE("'",$A156,"'!$C$324:$C$374")),INDIRECT(CONCATENATE("'",$A156,"'!$I$324:$I$374")),0)</f>
        <v>0</v>
      </c>
      <c r="H156" s="162">
        <f t="array" aca="1" ref="H156" ca="1">_xlfn.XLOOKUP($B$152,INDIRECT(CONCATENATE("'",$A156,"'!$C$324:$C$374")),INDIRECT(CONCATENATE("'",$A156,"'!$J$324:$J$374")),0)</f>
        <v>0</v>
      </c>
      <c r="I156" s="162">
        <f t="array" aca="1" ref="I156" ca="1">_xlfn.XLOOKUP($B$152,INDIRECT(CONCATENATE("'",$A156,"'!$C$324:$C$374")),INDIRECT(CONCATENATE("'",$A156,"'!$K$324:$K$374")),0)</f>
        <v>0</v>
      </c>
      <c r="J156" s="162">
        <f t="shared" ref="J156:K164" ca="1" si="53">B156+D156+F156+H156</f>
        <v>0</v>
      </c>
      <c r="K156" s="162">
        <f t="shared" ca="1" si="53"/>
        <v>0</v>
      </c>
      <c r="L156" s="163">
        <f t="shared" ref="L156:L165" ca="1" si="54">IFERROR(K156/J156,0)</f>
        <v>0</v>
      </c>
      <c r="M156" s="162">
        <f t="shared" ref="M156:M164" ca="1" si="55">J156-K156</f>
        <v>0</v>
      </c>
      <c r="N156" s="163">
        <f t="shared" ref="N156:N165" ca="1" si="56">IFERROR(M156/J156,0)</f>
        <v>0</v>
      </c>
    </row>
    <row r="157" spans="1:14" x14ac:dyDescent="0.2">
      <c r="A157" s="149" t="s">
        <v>219</v>
      </c>
      <c r="B157" s="164">
        <f t="array" aca="1" ref="B157" ca="1">_xlfn.XLOOKUP($B$152,INDIRECT(CONCATENATE("'",$A157,"'!$C$324:$C$374")),INDIRECT(CONCATENATE("'",$A157,"'!$D$324:$D$374")),0)</f>
        <v>0</v>
      </c>
      <c r="C157" s="164">
        <f t="array" aca="1" ref="C157" ca="1">_xlfn.XLOOKUP($B$152,INDIRECT(CONCATENATE("'",$A157,"'!$C$324:$C$374")),INDIRECT(CONCATENATE("'",$A157,"'!$E$324:$E$374")),0)</f>
        <v>0</v>
      </c>
      <c r="D157" s="164">
        <f t="array" aca="1" ref="D157" ca="1">_xlfn.XLOOKUP($B$152,INDIRECT(CONCATENATE("'",$A157,"'!$C$324:$C$374")),INDIRECT(CONCATENATE("'",$A157,"'!$F$324:$F$374")),0)</f>
        <v>0</v>
      </c>
      <c r="E157" s="164">
        <f t="array" aca="1" ref="E157" ca="1">_xlfn.XLOOKUP($B$152,INDIRECT(CONCATENATE("'",$A157,"'!$C$324:$C$374")),INDIRECT(CONCATENATE("'",$A157,"'!$G$324:$G$374")),0)</f>
        <v>0</v>
      </c>
      <c r="F157" s="164">
        <f t="array" aca="1" ref="F157" ca="1">_xlfn.XLOOKUP($B$152,INDIRECT(CONCATENATE("'",$A157,"'!$C$324:$C$374")),INDIRECT(CONCATENATE("'",$A157,"'!$H$324:$H$374")),0)</f>
        <v>0</v>
      </c>
      <c r="G157" s="164">
        <f t="array" aca="1" ref="G157" ca="1">_xlfn.XLOOKUP($B$152,INDIRECT(CONCATENATE("'",$A157,"'!$C$324:$C$374")),INDIRECT(CONCATENATE("'",$A157,"'!$I$324:$I$374")),0)</f>
        <v>0</v>
      </c>
      <c r="H157" s="164">
        <f t="array" aca="1" ref="H157" ca="1">_xlfn.XLOOKUP($B$152,INDIRECT(CONCATENATE("'",$A157,"'!$C$324:$C$374")),INDIRECT(CONCATENATE("'",$A157,"'!$J$324:$J$374")),0)</f>
        <v>0</v>
      </c>
      <c r="I157" s="164">
        <f t="array" aca="1" ref="I157" ca="1">_xlfn.XLOOKUP($B$152,INDIRECT(CONCATENATE("'",$A157,"'!$C$324:$C$374")),INDIRECT(CONCATENATE("'",$A157,"'!$K$324:$K$374")),0)</f>
        <v>0</v>
      </c>
      <c r="J157" s="164">
        <f t="shared" ca="1" si="53"/>
        <v>0</v>
      </c>
      <c r="K157" s="162">
        <f t="shared" ca="1" si="53"/>
        <v>0</v>
      </c>
      <c r="L157" s="163">
        <f t="shared" ca="1" si="54"/>
        <v>0</v>
      </c>
      <c r="M157" s="162">
        <f t="shared" ca="1" si="55"/>
        <v>0</v>
      </c>
      <c r="N157" s="163">
        <f t="shared" ca="1" si="56"/>
        <v>0</v>
      </c>
    </row>
    <row r="158" spans="1:14" x14ac:dyDescent="0.2">
      <c r="A158" s="149" t="s">
        <v>220</v>
      </c>
      <c r="B158" s="164">
        <f t="array" aca="1" ref="B158" ca="1">_xlfn.XLOOKUP($B$152,INDIRECT(CONCATENATE("'",$A158,"'!$C$324:$C$374")),INDIRECT(CONCATENATE("'",$A158,"'!$D$324:$D$374")),0)</f>
        <v>0</v>
      </c>
      <c r="C158" s="164">
        <f t="array" aca="1" ref="C158" ca="1">_xlfn.XLOOKUP($B$152,INDIRECT(CONCATENATE("'",$A158,"'!$C$324:$C$374")),INDIRECT(CONCATENATE("'",$A158,"'!$E$324:$E$374")),0)</f>
        <v>0</v>
      </c>
      <c r="D158" s="164">
        <f t="array" aca="1" ref="D158" ca="1">_xlfn.XLOOKUP($B$152,INDIRECT(CONCATENATE("'",$A158,"'!$C$324:$C$374")),INDIRECT(CONCATENATE("'",$A158,"'!$F$324:$F$374")),0)</f>
        <v>0</v>
      </c>
      <c r="E158" s="164">
        <f t="array" aca="1" ref="E158" ca="1">_xlfn.XLOOKUP($B$152,INDIRECT(CONCATENATE("'",$A158,"'!$C$324:$C$374")),INDIRECT(CONCATENATE("'",$A158,"'!$G$324:$G$374")),0)</f>
        <v>0</v>
      </c>
      <c r="F158" s="164">
        <f t="array" aca="1" ref="F158" ca="1">_xlfn.XLOOKUP($B$152,INDIRECT(CONCATENATE("'",$A158,"'!$C$324:$C$374")),INDIRECT(CONCATENATE("'",$A158,"'!$H$324:$H$374")),0)</f>
        <v>0</v>
      </c>
      <c r="G158" s="164">
        <f t="array" aca="1" ref="G158" ca="1">_xlfn.XLOOKUP($B$152,INDIRECT(CONCATENATE("'",$A158,"'!$C$324:$C$374")),INDIRECT(CONCATENATE("'",$A158,"'!$I$324:$I$374")),0)</f>
        <v>0</v>
      </c>
      <c r="H158" s="164">
        <f t="array" aca="1" ref="H158" ca="1">_xlfn.XLOOKUP($B$152,INDIRECT(CONCATENATE("'",$A158,"'!$C$324:$C$374")),INDIRECT(CONCATENATE("'",$A158,"'!$J$324:$J$374")),0)</f>
        <v>0</v>
      </c>
      <c r="I158" s="164">
        <f t="array" aca="1" ref="I158" ca="1">_xlfn.XLOOKUP($B$152,INDIRECT(CONCATENATE("'",$A158,"'!$C$324:$C$374")),INDIRECT(CONCATENATE("'",$A158,"'!$K$324:$K$374")),0)</f>
        <v>0</v>
      </c>
      <c r="J158" s="164">
        <f t="shared" ca="1" si="53"/>
        <v>0</v>
      </c>
      <c r="K158" s="162">
        <f t="shared" ca="1" si="53"/>
        <v>0</v>
      </c>
      <c r="L158" s="163">
        <f t="shared" ca="1" si="54"/>
        <v>0</v>
      </c>
      <c r="M158" s="162">
        <f t="shared" ca="1" si="55"/>
        <v>0</v>
      </c>
      <c r="N158" s="163">
        <f t="shared" ca="1" si="56"/>
        <v>0</v>
      </c>
    </row>
    <row r="159" spans="1:14" x14ac:dyDescent="0.2">
      <c r="A159" s="149" t="s">
        <v>221</v>
      </c>
      <c r="B159" s="164">
        <f t="array" aca="1" ref="B159" ca="1">_xlfn.XLOOKUP($B$152,INDIRECT(CONCATENATE("'",$A159,"'!$C$324:$C$374")),INDIRECT(CONCATENATE("'",$A159,"'!$D$324:$D$374")),0)</f>
        <v>0</v>
      </c>
      <c r="C159" s="164">
        <f t="array" aca="1" ref="C159" ca="1">_xlfn.XLOOKUP($B$152,INDIRECT(CONCATENATE("'",$A159,"'!$C$324:$C$374")),INDIRECT(CONCATENATE("'",$A159,"'!$E$324:$E$374")),0)</f>
        <v>0</v>
      </c>
      <c r="D159" s="164">
        <f t="array" aca="1" ref="D159" ca="1">_xlfn.XLOOKUP($B$152,INDIRECT(CONCATENATE("'",$A159,"'!$C$324:$C$374")),INDIRECT(CONCATENATE("'",$A159,"'!$F$324:$F$374")),0)</f>
        <v>0</v>
      </c>
      <c r="E159" s="164">
        <f t="array" aca="1" ref="E159" ca="1">_xlfn.XLOOKUP($B$152,INDIRECT(CONCATENATE("'",$A159,"'!$C$324:$C$374")),INDIRECT(CONCATENATE("'",$A159,"'!$G$324:$G$374")),0)</f>
        <v>0</v>
      </c>
      <c r="F159" s="164">
        <f t="array" aca="1" ref="F159" ca="1">_xlfn.XLOOKUP($B$152,INDIRECT(CONCATENATE("'",$A159,"'!$C$324:$C$374")),INDIRECT(CONCATENATE("'",$A159,"'!$H$324:$H$374")),0)</f>
        <v>0</v>
      </c>
      <c r="G159" s="164">
        <f t="array" aca="1" ref="G159" ca="1">_xlfn.XLOOKUP($B$152,INDIRECT(CONCATENATE("'",$A159,"'!$C$324:$C$374")),INDIRECT(CONCATENATE("'",$A159,"'!$I$324:$I$374")),0)</f>
        <v>0</v>
      </c>
      <c r="H159" s="164">
        <f t="array" aca="1" ref="H159" ca="1">_xlfn.XLOOKUP($B$152,INDIRECT(CONCATENATE("'",$A159,"'!$C$324:$C$374")),INDIRECT(CONCATENATE("'",$A159,"'!$J$324:$J$374")),0)</f>
        <v>0</v>
      </c>
      <c r="I159" s="164">
        <f t="array" aca="1" ref="I159" ca="1">_xlfn.XLOOKUP($B$152,INDIRECT(CONCATENATE("'",$A159,"'!$C$324:$C$374")),INDIRECT(CONCATENATE("'",$A159,"'!$K$324:$K$374")),0)</f>
        <v>0</v>
      </c>
      <c r="J159" s="164">
        <f t="shared" ca="1" si="53"/>
        <v>0</v>
      </c>
      <c r="K159" s="162">
        <f t="shared" ca="1" si="53"/>
        <v>0</v>
      </c>
      <c r="L159" s="163">
        <f t="shared" ca="1" si="54"/>
        <v>0</v>
      </c>
      <c r="M159" s="162">
        <f t="shared" ca="1" si="55"/>
        <v>0</v>
      </c>
      <c r="N159" s="163">
        <f t="shared" ca="1" si="56"/>
        <v>0</v>
      </c>
    </row>
    <row r="160" spans="1:14" x14ac:dyDescent="0.2">
      <c r="A160" s="149" t="s">
        <v>222</v>
      </c>
      <c r="B160" s="164">
        <f t="array" aca="1" ref="B160" ca="1">_xlfn.XLOOKUP($B$152,INDIRECT(CONCATENATE("'",$A160,"'!$C$324:$C$374")),INDIRECT(CONCATENATE("'",$A160,"'!$D$324:$D$374")),0)</f>
        <v>0</v>
      </c>
      <c r="C160" s="164">
        <f t="array" aca="1" ref="C160" ca="1">_xlfn.XLOOKUP($B$152,INDIRECT(CONCATENATE("'",$A160,"'!$C$324:$C$374")),INDIRECT(CONCATENATE("'",$A160,"'!$E$324:$E$374")),0)</f>
        <v>0</v>
      </c>
      <c r="D160" s="164">
        <f t="array" aca="1" ref="D160" ca="1">_xlfn.XLOOKUP($B$152,INDIRECT(CONCATENATE("'",$A160,"'!$C$324:$C$374")),INDIRECT(CONCATENATE("'",$A160,"'!$F$324:$F$374")),0)</f>
        <v>0</v>
      </c>
      <c r="E160" s="164">
        <f t="array" aca="1" ref="E160" ca="1">_xlfn.XLOOKUP($B$152,INDIRECT(CONCATENATE("'",$A160,"'!$C$324:$C$374")),INDIRECT(CONCATENATE("'",$A160,"'!$G$324:$G$374")),0)</f>
        <v>0</v>
      </c>
      <c r="F160" s="164">
        <f t="array" aca="1" ref="F160" ca="1">_xlfn.XLOOKUP($B$152,INDIRECT(CONCATENATE("'",$A160,"'!$C$324:$C$374")),INDIRECT(CONCATENATE("'",$A160,"'!$H$324:$H$374")),0)</f>
        <v>0</v>
      </c>
      <c r="G160" s="164">
        <f t="array" aca="1" ref="G160" ca="1">_xlfn.XLOOKUP($B$152,INDIRECT(CONCATENATE("'",$A160,"'!$C$324:$C$374")),INDIRECT(CONCATENATE("'",$A160,"'!$I$324:$I$374")),0)</f>
        <v>0</v>
      </c>
      <c r="H160" s="164">
        <f t="array" aca="1" ref="H160" ca="1">_xlfn.XLOOKUP($B$152,INDIRECT(CONCATENATE("'",$A160,"'!$C$324:$C$374")),INDIRECT(CONCATENATE("'",$A160,"'!$J$324:$J$374")),0)</f>
        <v>0</v>
      </c>
      <c r="I160" s="164">
        <f t="array" aca="1" ref="I160" ca="1">_xlfn.XLOOKUP($B$152,INDIRECT(CONCATENATE("'",$A160,"'!$C$324:$C$374")),INDIRECT(CONCATENATE("'",$A160,"'!$K$324:$K$374")),0)</f>
        <v>0</v>
      </c>
      <c r="J160" s="164">
        <f t="shared" ca="1" si="53"/>
        <v>0</v>
      </c>
      <c r="K160" s="162">
        <f t="shared" ca="1" si="53"/>
        <v>0</v>
      </c>
      <c r="L160" s="163">
        <f t="shared" ca="1" si="54"/>
        <v>0</v>
      </c>
      <c r="M160" s="162">
        <f t="shared" ca="1" si="55"/>
        <v>0</v>
      </c>
      <c r="N160" s="163">
        <f t="shared" ca="1" si="56"/>
        <v>0</v>
      </c>
    </row>
    <row r="161" spans="1:14" x14ac:dyDescent="0.2">
      <c r="A161" s="149" t="s">
        <v>223</v>
      </c>
      <c r="B161" s="164">
        <f t="array" aca="1" ref="B161" ca="1">_xlfn.XLOOKUP($B$152,INDIRECT(CONCATENATE("'",$A161,"'!$C$324:$C$374")),INDIRECT(CONCATENATE("'",$A161,"'!$D$324:$D$374")),0)</f>
        <v>0</v>
      </c>
      <c r="C161" s="164">
        <f t="array" aca="1" ref="C161" ca="1">_xlfn.XLOOKUP($B$152,INDIRECT(CONCATENATE("'",$A161,"'!$C$324:$C$374")),INDIRECT(CONCATENATE("'",$A161,"'!$E$324:$E$374")),0)</f>
        <v>0</v>
      </c>
      <c r="D161" s="164">
        <f t="array" aca="1" ref="D161" ca="1">_xlfn.XLOOKUP($B$152,INDIRECT(CONCATENATE("'",$A161,"'!$C$324:$C$374")),INDIRECT(CONCATENATE("'",$A161,"'!$F$324:$F$374")),0)</f>
        <v>0</v>
      </c>
      <c r="E161" s="164">
        <f t="array" aca="1" ref="E161" ca="1">_xlfn.XLOOKUP($B$152,INDIRECT(CONCATENATE("'",$A161,"'!$C$324:$C$374")),INDIRECT(CONCATENATE("'",$A161,"'!$G$324:$G$374")),0)</f>
        <v>0</v>
      </c>
      <c r="F161" s="164">
        <f t="array" aca="1" ref="F161" ca="1">_xlfn.XLOOKUP($B$152,INDIRECT(CONCATENATE("'",$A161,"'!$C$324:$C$374")),INDIRECT(CONCATENATE("'",$A161,"'!$H$324:$H$374")),0)</f>
        <v>0</v>
      </c>
      <c r="G161" s="164">
        <f t="array" aca="1" ref="G161" ca="1">_xlfn.XLOOKUP($B$152,INDIRECT(CONCATENATE("'",$A161,"'!$C$324:$C$374")),INDIRECT(CONCATENATE("'",$A161,"'!$I$324:$I$374")),0)</f>
        <v>0</v>
      </c>
      <c r="H161" s="164">
        <f t="array" aca="1" ref="H161" ca="1">_xlfn.XLOOKUP($B$152,INDIRECT(CONCATENATE("'",$A161,"'!$C$324:$C$374")),INDIRECT(CONCATENATE("'",$A161,"'!$J$324:$J$374")),0)</f>
        <v>0</v>
      </c>
      <c r="I161" s="164">
        <f t="array" aca="1" ref="I161" ca="1">_xlfn.XLOOKUP($B$152,INDIRECT(CONCATENATE("'",$A161,"'!$C$324:$C$374")),INDIRECT(CONCATENATE("'",$A161,"'!$K$324:$K$374")),0)</f>
        <v>0</v>
      </c>
      <c r="J161" s="164">
        <f t="shared" ca="1" si="53"/>
        <v>0</v>
      </c>
      <c r="K161" s="162">
        <f t="shared" ca="1" si="53"/>
        <v>0</v>
      </c>
      <c r="L161" s="163">
        <f t="shared" ca="1" si="54"/>
        <v>0</v>
      </c>
      <c r="M161" s="162">
        <f t="shared" ca="1" si="55"/>
        <v>0</v>
      </c>
      <c r="N161" s="163">
        <f t="shared" ca="1" si="56"/>
        <v>0</v>
      </c>
    </row>
    <row r="162" spans="1:14" x14ac:dyDescent="0.2">
      <c r="A162" s="149" t="s">
        <v>224</v>
      </c>
      <c r="B162" s="164">
        <f t="array" aca="1" ref="B162" ca="1">_xlfn.XLOOKUP($B$152,INDIRECT(CONCATENATE("'",$A162,"'!$C$324:$C$374")),INDIRECT(CONCATENATE("'",$A162,"'!$D$324:$D$374")),0)</f>
        <v>0</v>
      </c>
      <c r="C162" s="164">
        <f t="array" aca="1" ref="C162" ca="1">_xlfn.XLOOKUP($B$152,INDIRECT(CONCATENATE("'",$A162,"'!$C$324:$C$374")),INDIRECT(CONCATENATE("'",$A162,"'!$E$324:$E$374")),0)</f>
        <v>0</v>
      </c>
      <c r="D162" s="164">
        <f t="array" aca="1" ref="D162" ca="1">_xlfn.XLOOKUP($B$152,INDIRECT(CONCATENATE("'",$A162,"'!$C$324:$C$374")),INDIRECT(CONCATENATE("'",$A162,"'!$F$324:$F$374")),0)</f>
        <v>0</v>
      </c>
      <c r="E162" s="164">
        <f t="array" aca="1" ref="E162" ca="1">_xlfn.XLOOKUP($B$152,INDIRECT(CONCATENATE("'",$A162,"'!$C$324:$C$374")),INDIRECT(CONCATENATE("'",$A162,"'!$G$324:$G$374")),0)</f>
        <v>0</v>
      </c>
      <c r="F162" s="164">
        <f t="array" aca="1" ref="F162" ca="1">_xlfn.XLOOKUP($B$152,INDIRECT(CONCATENATE("'",$A162,"'!$C$324:$C$374")),INDIRECT(CONCATENATE("'",$A162,"'!$H$324:$H$374")),0)</f>
        <v>0</v>
      </c>
      <c r="G162" s="164">
        <f t="array" aca="1" ref="G162" ca="1">_xlfn.XLOOKUP($B$152,INDIRECT(CONCATENATE("'",$A162,"'!$C$324:$C$374")),INDIRECT(CONCATENATE("'",$A162,"'!$I$324:$I$374")),0)</f>
        <v>0</v>
      </c>
      <c r="H162" s="164">
        <f t="array" aca="1" ref="H162" ca="1">_xlfn.XLOOKUP($B$152,INDIRECT(CONCATENATE("'",$A162,"'!$C$324:$C$374")),INDIRECT(CONCATENATE("'",$A162,"'!$J$324:$J$374")),0)</f>
        <v>0</v>
      </c>
      <c r="I162" s="164">
        <f t="array" aca="1" ref="I162" ca="1">_xlfn.XLOOKUP($B$152,INDIRECT(CONCATENATE("'",$A162,"'!$C$324:$C$374")),INDIRECT(CONCATENATE("'",$A162,"'!$K$324:$K$374")),0)</f>
        <v>0</v>
      </c>
      <c r="J162" s="164">
        <f t="shared" ca="1" si="53"/>
        <v>0</v>
      </c>
      <c r="K162" s="162">
        <f t="shared" ca="1" si="53"/>
        <v>0</v>
      </c>
      <c r="L162" s="163">
        <f t="shared" ca="1" si="54"/>
        <v>0</v>
      </c>
      <c r="M162" s="162">
        <f t="shared" ca="1" si="55"/>
        <v>0</v>
      </c>
      <c r="N162" s="163">
        <f t="shared" ca="1" si="56"/>
        <v>0</v>
      </c>
    </row>
    <row r="163" spans="1:14" x14ac:dyDescent="0.2">
      <c r="A163" s="149" t="s">
        <v>225</v>
      </c>
      <c r="B163" s="164">
        <f t="array" aca="1" ref="B163" ca="1">_xlfn.XLOOKUP($B$152,INDIRECT(CONCATENATE("'",$A163,"'!$C$324:$C$374")),INDIRECT(CONCATENATE("'",$A163,"'!$D$324:$D$374")),0)</f>
        <v>0</v>
      </c>
      <c r="C163" s="164">
        <f t="array" aca="1" ref="C163" ca="1">_xlfn.XLOOKUP($B$152,INDIRECT(CONCATENATE("'",$A163,"'!$C$324:$C$374")),INDIRECT(CONCATENATE("'",$A163,"'!$E$324:$E$374")),0)</f>
        <v>0</v>
      </c>
      <c r="D163" s="164">
        <f t="array" aca="1" ref="D163" ca="1">_xlfn.XLOOKUP($B$152,INDIRECT(CONCATENATE("'",$A163,"'!$C$324:$C$374")),INDIRECT(CONCATENATE("'",$A163,"'!$F$324:$F$374")),0)</f>
        <v>0</v>
      </c>
      <c r="E163" s="164">
        <f t="array" aca="1" ref="E163" ca="1">_xlfn.XLOOKUP($B$152,INDIRECT(CONCATENATE("'",$A163,"'!$C$324:$C$374")),INDIRECT(CONCATENATE("'",$A163,"'!$G$324:$G$374")),0)</f>
        <v>0</v>
      </c>
      <c r="F163" s="164">
        <f t="array" aca="1" ref="F163" ca="1">_xlfn.XLOOKUP($B$152,INDIRECT(CONCATENATE("'",$A163,"'!$C$324:$C$374")),INDIRECT(CONCATENATE("'",$A163,"'!$H$324:$H$374")),0)</f>
        <v>0</v>
      </c>
      <c r="G163" s="164">
        <f t="array" aca="1" ref="G163" ca="1">_xlfn.XLOOKUP($B$152,INDIRECT(CONCATENATE("'",$A163,"'!$C$324:$C$374")),INDIRECT(CONCATENATE("'",$A163,"'!$I$324:$I$374")),0)</f>
        <v>0</v>
      </c>
      <c r="H163" s="164">
        <f t="array" aca="1" ref="H163" ca="1">_xlfn.XLOOKUP($B$152,INDIRECT(CONCATENATE("'",$A163,"'!$C$324:$C$374")),INDIRECT(CONCATENATE("'",$A163,"'!$J$324:$J$374")),0)</f>
        <v>0</v>
      </c>
      <c r="I163" s="164">
        <f t="array" aca="1" ref="I163" ca="1">_xlfn.XLOOKUP($B$152,INDIRECT(CONCATENATE("'",$A163,"'!$C$324:$C$374")),INDIRECT(CONCATENATE("'",$A163,"'!$K$324:$K$374")),0)</f>
        <v>0</v>
      </c>
      <c r="J163" s="164">
        <f t="shared" ca="1" si="53"/>
        <v>0</v>
      </c>
      <c r="K163" s="162">
        <f t="shared" ca="1" si="53"/>
        <v>0</v>
      </c>
      <c r="L163" s="163">
        <f t="shared" ca="1" si="54"/>
        <v>0</v>
      </c>
      <c r="M163" s="162">
        <f t="shared" ca="1" si="55"/>
        <v>0</v>
      </c>
      <c r="N163" s="163">
        <f t="shared" ca="1" si="56"/>
        <v>0</v>
      </c>
    </row>
    <row r="164" spans="1:14" ht="12.75" thickBot="1" x14ac:dyDescent="0.25">
      <c r="A164" s="149" t="s">
        <v>226</v>
      </c>
      <c r="B164" s="164">
        <f t="array" aca="1" ref="B164" ca="1">_xlfn.XLOOKUP($B$152,INDIRECT(CONCATENATE("'",$A164,"'!$C$324:$C$374")),INDIRECT(CONCATENATE("'",$A164,"'!$D$324:$D$374")),0)</f>
        <v>0</v>
      </c>
      <c r="C164" s="164">
        <f t="array" aca="1" ref="C164" ca="1">_xlfn.XLOOKUP($B$152,INDIRECT(CONCATENATE("'",$A164,"'!$C$324:$C$374")),INDIRECT(CONCATENATE("'",$A164,"'!$E$324:$E$374")),0)</f>
        <v>0</v>
      </c>
      <c r="D164" s="164">
        <f t="array" aca="1" ref="D164" ca="1">_xlfn.XLOOKUP($B$152,INDIRECT(CONCATENATE("'",$A164,"'!$C$324:$C$374")),INDIRECT(CONCATENATE("'",$A164,"'!$F$324:$F$374")),0)</f>
        <v>0</v>
      </c>
      <c r="E164" s="164">
        <f t="array" aca="1" ref="E164" ca="1">_xlfn.XLOOKUP($B$152,INDIRECT(CONCATENATE("'",$A164,"'!$C$324:$C$374")),INDIRECT(CONCATENATE("'",$A164,"'!$G$324:$G$374")),0)</f>
        <v>0</v>
      </c>
      <c r="F164" s="164">
        <f t="array" aca="1" ref="F164" ca="1">_xlfn.XLOOKUP($B$152,INDIRECT(CONCATENATE("'",$A164,"'!$C$324:$C$374")),INDIRECT(CONCATENATE("'",$A164,"'!$H$324:$H$374")),0)</f>
        <v>0</v>
      </c>
      <c r="G164" s="164">
        <f t="array" aca="1" ref="G164" ca="1">_xlfn.XLOOKUP($B$152,INDIRECT(CONCATENATE("'",$A164,"'!$C$324:$C$374")),INDIRECT(CONCATENATE("'",$A164,"'!$I$324:$I$374")),0)</f>
        <v>0</v>
      </c>
      <c r="H164" s="164">
        <f t="array" aca="1" ref="H164" ca="1">_xlfn.XLOOKUP($B$152,INDIRECT(CONCATENATE("'",$A164,"'!$C$324:$C$374")),INDIRECT(CONCATENATE("'",$A164,"'!$J$324:$J$374")),0)</f>
        <v>0</v>
      </c>
      <c r="I164" s="164">
        <f t="array" aca="1" ref="I164" ca="1">_xlfn.XLOOKUP($B$152,INDIRECT(CONCATENATE("'",$A164,"'!$C$324:$C$374")),INDIRECT(CONCATENATE("'",$A164,"'!$K$324:$K$374")),0)</f>
        <v>0</v>
      </c>
      <c r="J164" s="164">
        <f t="shared" ca="1" si="53"/>
        <v>0</v>
      </c>
      <c r="K164" s="165">
        <f t="shared" ca="1" si="53"/>
        <v>0</v>
      </c>
      <c r="L164" s="166">
        <f t="shared" ca="1" si="54"/>
        <v>0</v>
      </c>
      <c r="M164" s="165">
        <f t="shared" ca="1" si="55"/>
        <v>0</v>
      </c>
      <c r="N164" s="166">
        <f t="shared" ca="1" si="56"/>
        <v>0</v>
      </c>
    </row>
    <row r="165" spans="1:14" ht="12.75" thickBot="1" x14ac:dyDescent="0.25">
      <c r="A165" s="150" t="s">
        <v>17</v>
      </c>
      <c r="B165" s="167">
        <f t="shared" ref="B165:K165" ca="1" si="57">SUM(B155:B164)</f>
        <v>0</v>
      </c>
      <c r="C165" s="167">
        <f t="shared" ca="1" si="57"/>
        <v>0</v>
      </c>
      <c r="D165" s="167">
        <f t="shared" ca="1" si="57"/>
        <v>0</v>
      </c>
      <c r="E165" s="167">
        <f t="shared" ca="1" si="57"/>
        <v>0</v>
      </c>
      <c r="F165" s="167">
        <f t="shared" ca="1" si="57"/>
        <v>0</v>
      </c>
      <c r="G165" s="167">
        <f t="shared" ca="1" si="57"/>
        <v>0</v>
      </c>
      <c r="H165" s="167">
        <f t="shared" ca="1" si="57"/>
        <v>0</v>
      </c>
      <c r="I165" s="167">
        <f t="shared" ca="1" si="57"/>
        <v>0</v>
      </c>
      <c r="J165" s="167">
        <f t="shared" ca="1" si="57"/>
        <v>0</v>
      </c>
      <c r="K165" s="167">
        <f t="shared" ca="1" si="57"/>
        <v>0</v>
      </c>
      <c r="L165" s="169">
        <f t="shared" ca="1" si="54"/>
        <v>0</v>
      </c>
      <c r="M165" s="168">
        <f ca="1">SUM(M155:M164)</f>
        <v>0</v>
      </c>
      <c r="N165" s="170">
        <f t="shared" ca="1" si="56"/>
        <v>0</v>
      </c>
    </row>
    <row r="166" spans="1:14" ht="12.75" thickBot="1" x14ac:dyDescent="0.25"/>
    <row r="167" spans="1:14" ht="12.75" thickBot="1" x14ac:dyDescent="0.25">
      <c r="A167" s="157" t="str">
        <f>Deelnemersoverzicht!$B$26&amp;":"</f>
        <v>Deelnemer 10:</v>
      </c>
      <c r="B167" s="225">
        <f>Deelnemersoverzicht!$C$26</f>
        <v>0</v>
      </c>
      <c r="C167" s="158"/>
      <c r="D167" s="158"/>
      <c r="E167" s="158"/>
      <c r="F167" s="158"/>
      <c r="G167" s="158"/>
      <c r="H167" s="158"/>
      <c r="I167" s="158"/>
      <c r="J167" s="158"/>
      <c r="K167" s="158"/>
      <c r="L167" s="158"/>
      <c r="M167" s="158"/>
      <c r="N167" s="159"/>
    </row>
    <row r="168" spans="1:14" ht="12.75" thickBot="1" x14ac:dyDescent="0.25">
      <c r="A168" s="156"/>
      <c r="B168" s="602" t="s">
        <v>1</v>
      </c>
      <c r="C168" s="601"/>
      <c r="D168" s="602" t="s">
        <v>2</v>
      </c>
      <c r="E168" s="601"/>
      <c r="F168" s="600"/>
      <c r="G168" s="603" t="s">
        <v>235</v>
      </c>
      <c r="H168" s="603"/>
      <c r="I168" s="601"/>
      <c r="J168" s="600"/>
      <c r="K168" s="604" t="s">
        <v>17</v>
      </c>
      <c r="L168" s="603"/>
      <c r="M168" s="603"/>
      <c r="N168" s="601"/>
    </row>
    <row r="169" spans="1:14" ht="48.75" thickBot="1" x14ac:dyDescent="0.25">
      <c r="A169" s="155" t="s">
        <v>214</v>
      </c>
      <c r="B169" s="146" t="s">
        <v>227</v>
      </c>
      <c r="C169" s="146" t="s">
        <v>228</v>
      </c>
      <c r="D169" s="146" t="s">
        <v>229</v>
      </c>
      <c r="E169" s="146" t="s">
        <v>230</v>
      </c>
      <c r="F169" s="146" t="s">
        <v>236</v>
      </c>
      <c r="G169" s="146" t="s">
        <v>237</v>
      </c>
      <c r="H169" s="146" t="s">
        <v>238</v>
      </c>
      <c r="I169" s="146" t="s">
        <v>239</v>
      </c>
      <c r="J169" s="146" t="s">
        <v>231</v>
      </c>
      <c r="K169" s="151" t="s">
        <v>112</v>
      </c>
      <c r="L169" s="147" t="s">
        <v>59</v>
      </c>
      <c r="M169" s="221" t="s">
        <v>91</v>
      </c>
      <c r="N169" s="148" t="s">
        <v>59</v>
      </c>
    </row>
    <row r="170" spans="1:14" x14ac:dyDescent="0.2">
      <c r="A170" s="149" t="s">
        <v>217</v>
      </c>
      <c r="B170" s="160">
        <f t="array" aca="1" ref="B170" ca="1">_xlfn.XLOOKUP($B$167,INDIRECT(CONCATENATE("'",$A170,"'!$C$324:$C$374")),INDIRECT(CONCATENATE("'",$A170,"'!$D$324:$D$374")),0)</f>
        <v>0</v>
      </c>
      <c r="C170" s="160">
        <f t="array" aca="1" ref="C170" ca="1">_xlfn.XLOOKUP($B$167,INDIRECT(CONCATENATE("'",$A170,"'!$C$324:$C$374")),INDIRECT(CONCATENATE("'",$A170,"'!$E$324:$E$374")),0)</f>
        <v>0</v>
      </c>
      <c r="D170" s="160">
        <f t="array" aca="1" ref="D170" ca="1">_xlfn.XLOOKUP($B$167,INDIRECT(CONCATENATE("'",$A170,"'!$C$324:$C$374")),INDIRECT(CONCATENATE("'",$A170,"'!$F$324:$F$374")),0)</f>
        <v>0</v>
      </c>
      <c r="E170" s="160">
        <f t="array" aca="1" ref="E170" ca="1">_xlfn.XLOOKUP($B$167,INDIRECT(CONCATENATE("'",$A170,"'!$C$324:$C$374")),INDIRECT(CONCATENATE("'",$A170,"'!$G$324:$G$374")),0)</f>
        <v>0</v>
      </c>
      <c r="F170" s="160">
        <f t="array" aca="1" ref="F170" ca="1">_xlfn.XLOOKUP($B$167,INDIRECT(CONCATENATE("'",$A170,"'!$C$324:$C$374")),INDIRECT(CONCATENATE("'",$A170,"'!$H$324:$H$374")),0)</f>
        <v>0</v>
      </c>
      <c r="G170" s="160">
        <f t="array" aca="1" ref="G170" ca="1">_xlfn.XLOOKUP($B$167,INDIRECT(CONCATENATE("'",$A170,"'!$C$324:$C$374")),INDIRECT(CONCATENATE("'",$A170,"'!$I$324:$I$374")),0)</f>
        <v>0</v>
      </c>
      <c r="H170" s="160">
        <f t="array" aca="1" ref="H170" ca="1">_xlfn.XLOOKUP($B$167,INDIRECT(CONCATENATE("'",$A170,"'!$C$324:$C$374")),INDIRECT(CONCATENATE("'",$A170,"'!$J$324:$J$374")),0)</f>
        <v>0</v>
      </c>
      <c r="I170" s="160">
        <f t="array" aca="1" ref="I170" ca="1">_xlfn.XLOOKUP($B$167,INDIRECT(CONCATENATE("'",$A170,"'!$C$324:$C$374")),INDIRECT(CONCATENATE("'",$A170,"'!$K$324:$K$374")),0)</f>
        <v>0</v>
      </c>
      <c r="J170" s="160">
        <f ca="1">B170+D170+F170+H170</f>
        <v>0</v>
      </c>
      <c r="K170" s="160">
        <f ca="1">C170+E170+G170+I170</f>
        <v>0</v>
      </c>
      <c r="L170" s="161">
        <f ca="1">IFERROR(K170/J170,0)</f>
        <v>0</v>
      </c>
      <c r="M170" s="160">
        <f ca="1">J170-K170</f>
        <v>0</v>
      </c>
      <c r="N170" s="161">
        <f ca="1">IFERROR(M170/J170,0)</f>
        <v>0</v>
      </c>
    </row>
    <row r="171" spans="1:14" x14ac:dyDescent="0.2">
      <c r="A171" s="149" t="s">
        <v>218</v>
      </c>
      <c r="B171" s="162">
        <f t="array" aca="1" ref="B171" ca="1">_xlfn.XLOOKUP($B$167,INDIRECT(CONCATENATE("'",$A171,"'!$C$324:$C$374")),INDIRECT(CONCATENATE("'",$A171,"'!$D$324:$D$374")),0)</f>
        <v>0</v>
      </c>
      <c r="C171" s="162">
        <f t="array" aca="1" ref="C171" ca="1">_xlfn.XLOOKUP($B$167,INDIRECT(CONCATENATE("'",$A171,"'!$C$324:$C$374")),INDIRECT(CONCATENATE("'",$A171,"'!$E$324:$E$374")),0)</f>
        <v>0</v>
      </c>
      <c r="D171" s="162">
        <f t="array" aca="1" ref="D171" ca="1">_xlfn.XLOOKUP($B$167,INDIRECT(CONCATENATE("'",$A171,"'!$C$324:$C$374")),INDIRECT(CONCATENATE("'",$A171,"'!$F$324:$F$374")),0)</f>
        <v>0</v>
      </c>
      <c r="E171" s="162">
        <f t="array" aca="1" ref="E171" ca="1">_xlfn.XLOOKUP($B$167,INDIRECT(CONCATENATE("'",$A171,"'!$C$324:$C$374")),INDIRECT(CONCATENATE("'",$A171,"'!$G$324:$G$374")),0)</f>
        <v>0</v>
      </c>
      <c r="F171" s="162">
        <f t="array" aca="1" ref="F171" ca="1">_xlfn.XLOOKUP($B$167,INDIRECT(CONCATENATE("'",$A171,"'!$C$324:$C$374")),INDIRECT(CONCATENATE("'",$A171,"'!$H$324:$H$374")),0)</f>
        <v>0</v>
      </c>
      <c r="G171" s="162">
        <f t="array" aca="1" ref="G171" ca="1">_xlfn.XLOOKUP($B$167,INDIRECT(CONCATENATE("'",$A171,"'!$C$324:$C$374")),INDIRECT(CONCATENATE("'",$A171,"'!$I$324:$I$374")),0)</f>
        <v>0</v>
      </c>
      <c r="H171" s="162">
        <f t="array" aca="1" ref="H171" ca="1">_xlfn.XLOOKUP($B$167,INDIRECT(CONCATENATE("'",$A171,"'!$C$324:$C$374")),INDIRECT(CONCATENATE("'",$A171,"'!$J$324:$J$374")),0)</f>
        <v>0</v>
      </c>
      <c r="I171" s="162">
        <f t="array" aca="1" ref="I171" ca="1">_xlfn.XLOOKUP($B$167,INDIRECT(CONCATENATE("'",$A171,"'!$C$324:$C$374")),INDIRECT(CONCATENATE("'",$A171,"'!$K$324:$K$374")),0)</f>
        <v>0</v>
      </c>
      <c r="J171" s="162">
        <f t="shared" ref="J171:K179" ca="1" si="58">B171+D171+F171+H171</f>
        <v>0</v>
      </c>
      <c r="K171" s="162">
        <f t="shared" ca="1" si="58"/>
        <v>0</v>
      </c>
      <c r="L171" s="163">
        <f t="shared" ref="L171:L180" ca="1" si="59">IFERROR(K171/J171,0)</f>
        <v>0</v>
      </c>
      <c r="M171" s="162">
        <f t="shared" ref="M171:M179" ca="1" si="60">J171-K171</f>
        <v>0</v>
      </c>
      <c r="N171" s="163">
        <f t="shared" ref="N171:N180" ca="1" si="61">IFERROR(M171/J171,0)</f>
        <v>0</v>
      </c>
    </row>
    <row r="172" spans="1:14" x14ac:dyDescent="0.2">
      <c r="A172" s="149" t="s">
        <v>219</v>
      </c>
      <c r="B172" s="164">
        <f t="array" aca="1" ref="B172" ca="1">_xlfn.XLOOKUP($B$167,INDIRECT(CONCATENATE("'",$A172,"'!$C$324:$C$374")),INDIRECT(CONCATENATE("'",$A172,"'!$D$324:$D$374")),0)</f>
        <v>0</v>
      </c>
      <c r="C172" s="164">
        <f t="array" aca="1" ref="C172" ca="1">_xlfn.XLOOKUP($B$167,INDIRECT(CONCATENATE("'",$A172,"'!$C$324:$C$374")),INDIRECT(CONCATENATE("'",$A172,"'!$E$324:$E$374")),0)</f>
        <v>0</v>
      </c>
      <c r="D172" s="164">
        <f t="array" aca="1" ref="D172" ca="1">_xlfn.XLOOKUP($B$167,INDIRECT(CONCATENATE("'",$A172,"'!$C$324:$C$374")),INDIRECT(CONCATENATE("'",$A172,"'!$F$324:$F$374")),0)</f>
        <v>0</v>
      </c>
      <c r="E172" s="164">
        <f t="array" aca="1" ref="E172" ca="1">_xlfn.XLOOKUP($B$167,INDIRECT(CONCATENATE("'",$A172,"'!$C$324:$C$374")),INDIRECT(CONCATENATE("'",$A172,"'!$G$324:$G$374")),0)</f>
        <v>0</v>
      </c>
      <c r="F172" s="164">
        <f t="array" aca="1" ref="F172" ca="1">_xlfn.XLOOKUP($B$167,INDIRECT(CONCATENATE("'",$A172,"'!$C$324:$C$374")),INDIRECT(CONCATENATE("'",$A172,"'!$H$324:$H$374")),0)</f>
        <v>0</v>
      </c>
      <c r="G172" s="164">
        <f t="array" aca="1" ref="G172" ca="1">_xlfn.XLOOKUP($B$167,INDIRECT(CONCATENATE("'",$A172,"'!$C$324:$C$374")),INDIRECT(CONCATENATE("'",$A172,"'!$I$324:$I$374")),0)</f>
        <v>0</v>
      </c>
      <c r="H172" s="164">
        <f t="array" aca="1" ref="H172" ca="1">_xlfn.XLOOKUP($B$167,INDIRECT(CONCATENATE("'",$A172,"'!$C$324:$C$374")),INDIRECT(CONCATENATE("'",$A172,"'!$J$324:$J$374")),0)</f>
        <v>0</v>
      </c>
      <c r="I172" s="164">
        <f t="array" aca="1" ref="I172" ca="1">_xlfn.XLOOKUP($B$167,INDIRECT(CONCATENATE("'",$A172,"'!$C$324:$C$374")),INDIRECT(CONCATENATE("'",$A172,"'!$K$324:$K$374")),0)</f>
        <v>0</v>
      </c>
      <c r="J172" s="164">
        <f t="shared" ca="1" si="58"/>
        <v>0</v>
      </c>
      <c r="K172" s="162">
        <f t="shared" ca="1" si="58"/>
        <v>0</v>
      </c>
      <c r="L172" s="163">
        <f t="shared" ca="1" si="59"/>
        <v>0</v>
      </c>
      <c r="M172" s="162">
        <f t="shared" ca="1" si="60"/>
        <v>0</v>
      </c>
      <c r="N172" s="163">
        <f t="shared" ca="1" si="61"/>
        <v>0</v>
      </c>
    </row>
    <row r="173" spans="1:14" x14ac:dyDescent="0.2">
      <c r="A173" s="149" t="s">
        <v>220</v>
      </c>
      <c r="B173" s="164">
        <f t="array" aca="1" ref="B173" ca="1">_xlfn.XLOOKUP($B$167,INDIRECT(CONCATENATE("'",$A173,"'!$C$324:$C$374")),INDIRECT(CONCATENATE("'",$A173,"'!$D$324:$D$374")),0)</f>
        <v>0</v>
      </c>
      <c r="C173" s="164">
        <f t="array" aca="1" ref="C173" ca="1">_xlfn.XLOOKUP($B$167,INDIRECT(CONCATENATE("'",$A173,"'!$C$324:$C$374")),INDIRECT(CONCATENATE("'",$A173,"'!$E$324:$E$374")),0)</f>
        <v>0</v>
      </c>
      <c r="D173" s="164">
        <f t="array" aca="1" ref="D173" ca="1">_xlfn.XLOOKUP($B$167,INDIRECT(CONCATENATE("'",$A173,"'!$C$324:$C$374")),INDIRECT(CONCATENATE("'",$A173,"'!$F$324:$F$374")),0)</f>
        <v>0</v>
      </c>
      <c r="E173" s="164">
        <f t="array" aca="1" ref="E173" ca="1">_xlfn.XLOOKUP($B$167,INDIRECT(CONCATENATE("'",$A173,"'!$C$324:$C$374")),INDIRECT(CONCATENATE("'",$A173,"'!$G$324:$G$374")),0)</f>
        <v>0</v>
      </c>
      <c r="F173" s="164">
        <f t="array" aca="1" ref="F173" ca="1">_xlfn.XLOOKUP($B$167,INDIRECT(CONCATENATE("'",$A173,"'!$C$324:$C$374")),INDIRECT(CONCATENATE("'",$A173,"'!$H$324:$H$374")),0)</f>
        <v>0</v>
      </c>
      <c r="G173" s="164">
        <f t="array" aca="1" ref="G173" ca="1">_xlfn.XLOOKUP($B$167,INDIRECT(CONCATENATE("'",$A173,"'!$C$324:$C$374")),INDIRECT(CONCATENATE("'",$A173,"'!$I$324:$I$374")),0)</f>
        <v>0</v>
      </c>
      <c r="H173" s="164">
        <f t="array" aca="1" ref="H173" ca="1">_xlfn.XLOOKUP($B$167,INDIRECT(CONCATENATE("'",$A173,"'!$C$324:$C$374")),INDIRECT(CONCATENATE("'",$A173,"'!$J$324:$J$374")),0)</f>
        <v>0</v>
      </c>
      <c r="I173" s="164">
        <f t="array" aca="1" ref="I173" ca="1">_xlfn.XLOOKUP($B$167,INDIRECT(CONCATENATE("'",$A173,"'!$C$324:$C$374")),INDIRECT(CONCATENATE("'",$A173,"'!$K$324:$K$374")),0)</f>
        <v>0</v>
      </c>
      <c r="J173" s="164">
        <f t="shared" ca="1" si="58"/>
        <v>0</v>
      </c>
      <c r="K173" s="162">
        <f t="shared" ca="1" si="58"/>
        <v>0</v>
      </c>
      <c r="L173" s="163">
        <f t="shared" ca="1" si="59"/>
        <v>0</v>
      </c>
      <c r="M173" s="162">
        <f t="shared" ca="1" si="60"/>
        <v>0</v>
      </c>
      <c r="N173" s="163">
        <f t="shared" ca="1" si="61"/>
        <v>0</v>
      </c>
    </row>
    <row r="174" spans="1:14" x14ac:dyDescent="0.2">
      <c r="A174" s="149" t="s">
        <v>221</v>
      </c>
      <c r="B174" s="164">
        <f t="array" aca="1" ref="B174" ca="1">_xlfn.XLOOKUP($B$167,INDIRECT(CONCATENATE("'",$A174,"'!$C$324:$C$374")),INDIRECT(CONCATENATE("'",$A174,"'!$D$324:$D$374")),0)</f>
        <v>0</v>
      </c>
      <c r="C174" s="164">
        <f t="array" aca="1" ref="C174" ca="1">_xlfn.XLOOKUP($B$167,INDIRECT(CONCATENATE("'",$A174,"'!$C$324:$C$374")),INDIRECT(CONCATENATE("'",$A174,"'!$E$324:$E$374")),0)</f>
        <v>0</v>
      </c>
      <c r="D174" s="164">
        <f t="array" aca="1" ref="D174" ca="1">_xlfn.XLOOKUP($B$167,INDIRECT(CONCATENATE("'",$A174,"'!$C$324:$C$374")),INDIRECT(CONCATENATE("'",$A174,"'!$F$324:$F$374")),0)</f>
        <v>0</v>
      </c>
      <c r="E174" s="164">
        <f t="array" aca="1" ref="E174" ca="1">_xlfn.XLOOKUP($B$167,INDIRECT(CONCATENATE("'",$A174,"'!$C$324:$C$374")),INDIRECT(CONCATENATE("'",$A174,"'!$G$324:$G$374")),0)</f>
        <v>0</v>
      </c>
      <c r="F174" s="164">
        <f t="array" aca="1" ref="F174" ca="1">_xlfn.XLOOKUP($B$167,INDIRECT(CONCATENATE("'",$A174,"'!$C$324:$C$374")),INDIRECT(CONCATENATE("'",$A174,"'!$H$324:$H$374")),0)</f>
        <v>0</v>
      </c>
      <c r="G174" s="164">
        <f t="array" aca="1" ref="G174" ca="1">_xlfn.XLOOKUP($B$167,INDIRECT(CONCATENATE("'",$A174,"'!$C$324:$C$374")),INDIRECT(CONCATENATE("'",$A174,"'!$I$324:$I$374")),0)</f>
        <v>0</v>
      </c>
      <c r="H174" s="164">
        <f t="array" aca="1" ref="H174" ca="1">_xlfn.XLOOKUP($B$167,INDIRECT(CONCATENATE("'",$A174,"'!$C$324:$C$374")),INDIRECT(CONCATENATE("'",$A174,"'!$J$324:$J$374")),0)</f>
        <v>0</v>
      </c>
      <c r="I174" s="164">
        <f t="array" aca="1" ref="I174" ca="1">_xlfn.XLOOKUP($B$167,INDIRECT(CONCATENATE("'",$A174,"'!$C$324:$C$374")),INDIRECT(CONCATENATE("'",$A174,"'!$K$324:$K$374")),0)</f>
        <v>0</v>
      </c>
      <c r="J174" s="164">
        <f t="shared" ca="1" si="58"/>
        <v>0</v>
      </c>
      <c r="K174" s="162">
        <f t="shared" ca="1" si="58"/>
        <v>0</v>
      </c>
      <c r="L174" s="163">
        <f t="shared" ca="1" si="59"/>
        <v>0</v>
      </c>
      <c r="M174" s="162">
        <f t="shared" ca="1" si="60"/>
        <v>0</v>
      </c>
      <c r="N174" s="163">
        <f t="shared" ca="1" si="61"/>
        <v>0</v>
      </c>
    </row>
    <row r="175" spans="1:14" x14ac:dyDescent="0.2">
      <c r="A175" s="149" t="s">
        <v>222</v>
      </c>
      <c r="B175" s="164">
        <f t="array" aca="1" ref="B175" ca="1">_xlfn.XLOOKUP($B$167,INDIRECT(CONCATENATE("'",$A175,"'!$C$324:$C$374")),INDIRECT(CONCATENATE("'",$A175,"'!$D$324:$D$374")),0)</f>
        <v>0</v>
      </c>
      <c r="C175" s="164">
        <f t="array" aca="1" ref="C175" ca="1">_xlfn.XLOOKUP($B$167,INDIRECT(CONCATENATE("'",$A175,"'!$C$324:$C$374")),INDIRECT(CONCATENATE("'",$A175,"'!$E$324:$E$374")),0)</f>
        <v>0</v>
      </c>
      <c r="D175" s="164">
        <f t="array" aca="1" ref="D175" ca="1">_xlfn.XLOOKUP($B$167,INDIRECT(CONCATENATE("'",$A175,"'!$C$324:$C$374")),INDIRECT(CONCATENATE("'",$A175,"'!$F$324:$F$374")),0)</f>
        <v>0</v>
      </c>
      <c r="E175" s="164">
        <f t="array" aca="1" ref="E175" ca="1">_xlfn.XLOOKUP($B$167,INDIRECT(CONCATENATE("'",$A175,"'!$C$324:$C$374")),INDIRECT(CONCATENATE("'",$A175,"'!$G$324:$G$374")),0)</f>
        <v>0</v>
      </c>
      <c r="F175" s="164">
        <f t="array" aca="1" ref="F175" ca="1">_xlfn.XLOOKUP($B$167,INDIRECT(CONCATENATE("'",$A175,"'!$C$324:$C$374")),INDIRECT(CONCATENATE("'",$A175,"'!$H$324:$H$374")),0)</f>
        <v>0</v>
      </c>
      <c r="G175" s="164">
        <f t="array" aca="1" ref="G175" ca="1">_xlfn.XLOOKUP($B$167,INDIRECT(CONCATENATE("'",$A175,"'!$C$324:$C$374")),INDIRECT(CONCATENATE("'",$A175,"'!$I$324:$I$374")),0)</f>
        <v>0</v>
      </c>
      <c r="H175" s="164">
        <f t="array" aca="1" ref="H175" ca="1">_xlfn.XLOOKUP($B$167,INDIRECT(CONCATENATE("'",$A175,"'!$C$324:$C$374")),INDIRECT(CONCATENATE("'",$A175,"'!$J$324:$J$374")),0)</f>
        <v>0</v>
      </c>
      <c r="I175" s="164">
        <f t="array" aca="1" ref="I175" ca="1">_xlfn.XLOOKUP($B$167,INDIRECT(CONCATENATE("'",$A175,"'!$C$324:$C$374")),INDIRECT(CONCATENATE("'",$A175,"'!$K$324:$K$374")),0)</f>
        <v>0</v>
      </c>
      <c r="J175" s="164">
        <f t="shared" ca="1" si="58"/>
        <v>0</v>
      </c>
      <c r="K175" s="162">
        <f t="shared" ca="1" si="58"/>
        <v>0</v>
      </c>
      <c r="L175" s="163">
        <f t="shared" ca="1" si="59"/>
        <v>0</v>
      </c>
      <c r="M175" s="162">
        <f t="shared" ca="1" si="60"/>
        <v>0</v>
      </c>
      <c r="N175" s="163">
        <f t="shared" ca="1" si="61"/>
        <v>0</v>
      </c>
    </row>
    <row r="176" spans="1:14" x14ac:dyDescent="0.2">
      <c r="A176" s="149" t="s">
        <v>223</v>
      </c>
      <c r="B176" s="164">
        <f t="array" aca="1" ref="B176" ca="1">_xlfn.XLOOKUP($B$167,INDIRECT(CONCATENATE("'",$A176,"'!$C$324:$C$374")),INDIRECT(CONCATENATE("'",$A176,"'!$D$324:$D$374")),0)</f>
        <v>0</v>
      </c>
      <c r="C176" s="164">
        <f t="array" aca="1" ref="C176" ca="1">_xlfn.XLOOKUP($B$167,INDIRECT(CONCATENATE("'",$A176,"'!$C$324:$C$374")),INDIRECT(CONCATENATE("'",$A176,"'!$E$324:$E$374")),0)</f>
        <v>0</v>
      </c>
      <c r="D176" s="164">
        <f t="array" aca="1" ref="D176" ca="1">_xlfn.XLOOKUP($B$167,INDIRECT(CONCATENATE("'",$A176,"'!$C$324:$C$374")),INDIRECT(CONCATENATE("'",$A176,"'!$F$324:$F$374")),0)</f>
        <v>0</v>
      </c>
      <c r="E176" s="164">
        <f t="array" aca="1" ref="E176" ca="1">_xlfn.XLOOKUP($B$167,INDIRECT(CONCATENATE("'",$A176,"'!$C$324:$C$374")),INDIRECT(CONCATENATE("'",$A176,"'!$G$324:$G$374")),0)</f>
        <v>0</v>
      </c>
      <c r="F176" s="164">
        <f t="array" aca="1" ref="F176" ca="1">_xlfn.XLOOKUP($B$167,INDIRECT(CONCATENATE("'",$A176,"'!$C$324:$C$374")),INDIRECT(CONCATENATE("'",$A176,"'!$H$324:$H$374")),0)</f>
        <v>0</v>
      </c>
      <c r="G176" s="164">
        <f t="array" aca="1" ref="G176" ca="1">_xlfn.XLOOKUP($B$167,INDIRECT(CONCATENATE("'",$A176,"'!$C$324:$C$374")),INDIRECT(CONCATENATE("'",$A176,"'!$I$324:$I$374")),0)</f>
        <v>0</v>
      </c>
      <c r="H176" s="164">
        <f t="array" aca="1" ref="H176" ca="1">_xlfn.XLOOKUP($B$167,INDIRECT(CONCATENATE("'",$A176,"'!$C$324:$C$374")),INDIRECT(CONCATENATE("'",$A176,"'!$J$324:$J$374")),0)</f>
        <v>0</v>
      </c>
      <c r="I176" s="164">
        <f t="array" aca="1" ref="I176" ca="1">_xlfn.XLOOKUP($B$167,INDIRECT(CONCATENATE("'",$A176,"'!$C$324:$C$374")),INDIRECT(CONCATENATE("'",$A176,"'!$K$324:$K$374")),0)</f>
        <v>0</v>
      </c>
      <c r="J176" s="164">
        <f t="shared" ca="1" si="58"/>
        <v>0</v>
      </c>
      <c r="K176" s="162">
        <f t="shared" ca="1" si="58"/>
        <v>0</v>
      </c>
      <c r="L176" s="163">
        <f t="shared" ca="1" si="59"/>
        <v>0</v>
      </c>
      <c r="M176" s="162">
        <f t="shared" ca="1" si="60"/>
        <v>0</v>
      </c>
      <c r="N176" s="163">
        <f t="shared" ca="1" si="61"/>
        <v>0</v>
      </c>
    </row>
    <row r="177" spans="1:14" x14ac:dyDescent="0.2">
      <c r="A177" s="149" t="s">
        <v>224</v>
      </c>
      <c r="B177" s="164">
        <f t="array" aca="1" ref="B177" ca="1">_xlfn.XLOOKUP($B$167,INDIRECT(CONCATENATE("'",$A177,"'!$C$324:$C$374")),INDIRECT(CONCATENATE("'",$A177,"'!$D$324:$D$374")),0)</f>
        <v>0</v>
      </c>
      <c r="C177" s="164">
        <f t="array" aca="1" ref="C177" ca="1">_xlfn.XLOOKUP($B$167,INDIRECT(CONCATENATE("'",$A177,"'!$C$324:$C$374")),INDIRECT(CONCATENATE("'",$A177,"'!$E$324:$E$374")),0)</f>
        <v>0</v>
      </c>
      <c r="D177" s="164">
        <f t="array" aca="1" ref="D177" ca="1">_xlfn.XLOOKUP($B$167,INDIRECT(CONCATENATE("'",$A177,"'!$C$324:$C$374")),INDIRECT(CONCATENATE("'",$A177,"'!$F$324:$F$374")),0)</f>
        <v>0</v>
      </c>
      <c r="E177" s="164">
        <f t="array" aca="1" ref="E177" ca="1">_xlfn.XLOOKUP($B$167,INDIRECT(CONCATENATE("'",$A177,"'!$C$324:$C$374")),INDIRECT(CONCATENATE("'",$A177,"'!$G$324:$G$374")),0)</f>
        <v>0</v>
      </c>
      <c r="F177" s="164">
        <f t="array" aca="1" ref="F177" ca="1">_xlfn.XLOOKUP($B$167,INDIRECT(CONCATENATE("'",$A177,"'!$C$324:$C$374")),INDIRECT(CONCATENATE("'",$A177,"'!$H$324:$H$374")),0)</f>
        <v>0</v>
      </c>
      <c r="G177" s="164">
        <f t="array" aca="1" ref="G177" ca="1">_xlfn.XLOOKUP($B$167,INDIRECT(CONCATENATE("'",$A177,"'!$C$324:$C$374")),INDIRECT(CONCATENATE("'",$A177,"'!$I$324:$I$374")),0)</f>
        <v>0</v>
      </c>
      <c r="H177" s="164">
        <f t="array" aca="1" ref="H177" ca="1">_xlfn.XLOOKUP($B$167,INDIRECT(CONCATENATE("'",$A177,"'!$C$324:$C$374")),INDIRECT(CONCATENATE("'",$A177,"'!$J$324:$J$374")),0)</f>
        <v>0</v>
      </c>
      <c r="I177" s="164">
        <f t="array" aca="1" ref="I177" ca="1">_xlfn.XLOOKUP($B$167,INDIRECT(CONCATENATE("'",$A177,"'!$C$324:$C$374")),INDIRECT(CONCATENATE("'",$A177,"'!$K$324:$K$374")),0)</f>
        <v>0</v>
      </c>
      <c r="J177" s="164">
        <f t="shared" ca="1" si="58"/>
        <v>0</v>
      </c>
      <c r="K177" s="162">
        <f t="shared" ca="1" si="58"/>
        <v>0</v>
      </c>
      <c r="L177" s="163">
        <f t="shared" ca="1" si="59"/>
        <v>0</v>
      </c>
      <c r="M177" s="162">
        <f t="shared" ca="1" si="60"/>
        <v>0</v>
      </c>
      <c r="N177" s="163">
        <f t="shared" ca="1" si="61"/>
        <v>0</v>
      </c>
    </row>
    <row r="178" spans="1:14" x14ac:dyDescent="0.2">
      <c r="A178" s="149" t="s">
        <v>225</v>
      </c>
      <c r="B178" s="164">
        <f t="array" aca="1" ref="B178" ca="1">_xlfn.XLOOKUP($B$167,INDIRECT(CONCATENATE("'",$A178,"'!$C$324:$C$374")),INDIRECT(CONCATENATE("'",$A178,"'!$D$324:$D$374")),0)</f>
        <v>0</v>
      </c>
      <c r="C178" s="164">
        <f t="array" aca="1" ref="C178" ca="1">_xlfn.XLOOKUP($B$167,INDIRECT(CONCATENATE("'",$A178,"'!$C$324:$C$374")),INDIRECT(CONCATENATE("'",$A178,"'!$E$324:$E$374")),0)</f>
        <v>0</v>
      </c>
      <c r="D178" s="164">
        <f t="array" aca="1" ref="D178" ca="1">_xlfn.XLOOKUP($B$167,INDIRECT(CONCATENATE("'",$A178,"'!$C$324:$C$374")),INDIRECT(CONCATENATE("'",$A178,"'!$F$324:$F$374")),0)</f>
        <v>0</v>
      </c>
      <c r="E178" s="164">
        <f t="array" aca="1" ref="E178" ca="1">_xlfn.XLOOKUP($B$167,INDIRECT(CONCATENATE("'",$A178,"'!$C$324:$C$374")),INDIRECT(CONCATENATE("'",$A178,"'!$G$324:$G$374")),0)</f>
        <v>0</v>
      </c>
      <c r="F178" s="164">
        <f t="array" aca="1" ref="F178" ca="1">_xlfn.XLOOKUP($B$167,INDIRECT(CONCATENATE("'",$A178,"'!$C$324:$C$374")),INDIRECT(CONCATENATE("'",$A178,"'!$H$324:$H$374")),0)</f>
        <v>0</v>
      </c>
      <c r="G178" s="164">
        <f t="array" aca="1" ref="G178" ca="1">_xlfn.XLOOKUP($B$167,INDIRECT(CONCATENATE("'",$A178,"'!$C$324:$C$374")),INDIRECT(CONCATENATE("'",$A178,"'!$I$324:$I$374")),0)</f>
        <v>0</v>
      </c>
      <c r="H178" s="164">
        <f t="array" aca="1" ref="H178" ca="1">_xlfn.XLOOKUP($B$167,INDIRECT(CONCATENATE("'",$A178,"'!$C$324:$C$374")),INDIRECT(CONCATENATE("'",$A178,"'!$J$324:$J$374")),0)</f>
        <v>0</v>
      </c>
      <c r="I178" s="164">
        <f t="array" aca="1" ref="I178" ca="1">_xlfn.XLOOKUP($B$167,INDIRECT(CONCATENATE("'",$A178,"'!$C$324:$C$374")),INDIRECT(CONCATENATE("'",$A178,"'!$K$324:$K$374")),0)</f>
        <v>0</v>
      </c>
      <c r="J178" s="164">
        <f t="shared" ca="1" si="58"/>
        <v>0</v>
      </c>
      <c r="K178" s="162">
        <f t="shared" ca="1" si="58"/>
        <v>0</v>
      </c>
      <c r="L178" s="163">
        <f t="shared" ca="1" si="59"/>
        <v>0</v>
      </c>
      <c r="M178" s="162">
        <f t="shared" ca="1" si="60"/>
        <v>0</v>
      </c>
      <c r="N178" s="163">
        <f t="shared" ca="1" si="61"/>
        <v>0</v>
      </c>
    </row>
    <row r="179" spans="1:14" ht="12.75" thickBot="1" x14ac:dyDescent="0.25">
      <c r="A179" s="149" t="s">
        <v>226</v>
      </c>
      <c r="B179" s="164">
        <f t="array" aca="1" ref="B179" ca="1">_xlfn.XLOOKUP($B$167,INDIRECT(CONCATENATE("'",$A179,"'!$C$324:$C$374")),INDIRECT(CONCATENATE("'",$A179,"'!$D$324:$D$374")),0)</f>
        <v>0</v>
      </c>
      <c r="C179" s="164">
        <f t="array" aca="1" ref="C179" ca="1">_xlfn.XLOOKUP($B$167,INDIRECT(CONCATENATE("'",$A179,"'!$C$324:$C$374")),INDIRECT(CONCATENATE("'",$A179,"'!$E$324:$E$374")),0)</f>
        <v>0</v>
      </c>
      <c r="D179" s="164">
        <f t="array" aca="1" ref="D179" ca="1">_xlfn.XLOOKUP($B$167,INDIRECT(CONCATENATE("'",$A179,"'!$C$324:$C$374")),INDIRECT(CONCATENATE("'",$A179,"'!$F$324:$F$374")),0)</f>
        <v>0</v>
      </c>
      <c r="E179" s="164">
        <f t="array" aca="1" ref="E179" ca="1">_xlfn.XLOOKUP($B$167,INDIRECT(CONCATENATE("'",$A179,"'!$C$324:$C$374")),INDIRECT(CONCATENATE("'",$A179,"'!$G$324:$G$374")),0)</f>
        <v>0</v>
      </c>
      <c r="F179" s="164">
        <f t="array" aca="1" ref="F179" ca="1">_xlfn.XLOOKUP($B$167,INDIRECT(CONCATENATE("'",$A179,"'!$C$324:$C$374")),INDIRECT(CONCATENATE("'",$A179,"'!$H$324:$H$374")),0)</f>
        <v>0</v>
      </c>
      <c r="G179" s="164">
        <f t="array" aca="1" ref="G179" ca="1">_xlfn.XLOOKUP($B$167,INDIRECT(CONCATENATE("'",$A179,"'!$C$324:$C$374")),INDIRECT(CONCATENATE("'",$A179,"'!$I$324:$I$374")),0)</f>
        <v>0</v>
      </c>
      <c r="H179" s="164">
        <f t="array" aca="1" ref="H179" ca="1">_xlfn.XLOOKUP($B$167,INDIRECT(CONCATENATE("'",$A179,"'!$C$324:$C$374")),INDIRECT(CONCATENATE("'",$A179,"'!$J$324:$J$374")),0)</f>
        <v>0</v>
      </c>
      <c r="I179" s="164">
        <f t="array" aca="1" ref="I179" ca="1">_xlfn.XLOOKUP($B$167,INDIRECT(CONCATENATE("'",$A179,"'!$C$324:$C$374")),INDIRECT(CONCATENATE("'",$A179,"'!$K$324:$K$374")),0)</f>
        <v>0</v>
      </c>
      <c r="J179" s="164">
        <f t="shared" ca="1" si="58"/>
        <v>0</v>
      </c>
      <c r="K179" s="165">
        <f t="shared" ca="1" si="58"/>
        <v>0</v>
      </c>
      <c r="L179" s="166">
        <f t="shared" ca="1" si="59"/>
        <v>0</v>
      </c>
      <c r="M179" s="165">
        <f t="shared" ca="1" si="60"/>
        <v>0</v>
      </c>
      <c r="N179" s="166">
        <f t="shared" ca="1" si="61"/>
        <v>0</v>
      </c>
    </row>
    <row r="180" spans="1:14" ht="12.75" thickBot="1" x14ac:dyDescent="0.25">
      <c r="A180" s="150" t="s">
        <v>17</v>
      </c>
      <c r="B180" s="167">
        <f t="shared" ref="B180:K180" ca="1" si="62">SUM(B170:B179)</f>
        <v>0</v>
      </c>
      <c r="C180" s="167">
        <f t="shared" ca="1" si="62"/>
        <v>0</v>
      </c>
      <c r="D180" s="167">
        <f t="shared" ca="1" si="62"/>
        <v>0</v>
      </c>
      <c r="E180" s="167">
        <f t="shared" ca="1" si="62"/>
        <v>0</v>
      </c>
      <c r="F180" s="167">
        <f t="shared" ca="1" si="62"/>
        <v>0</v>
      </c>
      <c r="G180" s="167">
        <f t="shared" ca="1" si="62"/>
        <v>0</v>
      </c>
      <c r="H180" s="167">
        <f t="shared" ca="1" si="62"/>
        <v>0</v>
      </c>
      <c r="I180" s="167">
        <f t="shared" ca="1" si="62"/>
        <v>0</v>
      </c>
      <c r="J180" s="167">
        <f t="shared" ca="1" si="62"/>
        <v>0</v>
      </c>
      <c r="K180" s="167">
        <f t="shared" ca="1" si="62"/>
        <v>0</v>
      </c>
      <c r="L180" s="169">
        <f t="shared" ca="1" si="59"/>
        <v>0</v>
      </c>
      <c r="M180" s="168">
        <f ca="1">SUM(M170:M179)</f>
        <v>0</v>
      </c>
      <c r="N180" s="170">
        <f t="shared" ca="1" si="61"/>
        <v>0</v>
      </c>
    </row>
    <row r="181" spans="1:14" ht="12.75" thickBot="1" x14ac:dyDescent="0.25">
      <c r="A181" s="222"/>
    </row>
    <row r="182" spans="1:14" ht="12.75" thickBot="1" x14ac:dyDescent="0.25">
      <c r="A182" s="157" t="str">
        <f>Deelnemersoverzicht!$B$27&amp;":"</f>
        <v>Deelnemer 11:</v>
      </c>
      <c r="B182" s="225">
        <f>Deelnemersoverzicht!$C$27</f>
        <v>0</v>
      </c>
      <c r="C182" s="158"/>
      <c r="D182" s="158"/>
      <c r="E182" s="158"/>
      <c r="F182" s="158"/>
      <c r="G182" s="158"/>
      <c r="H182" s="158"/>
      <c r="I182" s="158"/>
      <c r="J182" s="158"/>
      <c r="K182" s="158"/>
      <c r="L182" s="158"/>
      <c r="M182" s="158"/>
      <c r="N182" s="159"/>
    </row>
    <row r="183" spans="1:14" ht="12.75" thickBot="1" x14ac:dyDescent="0.25">
      <c r="A183" s="156"/>
      <c r="B183" s="602" t="s">
        <v>1</v>
      </c>
      <c r="C183" s="601"/>
      <c r="D183" s="602" t="s">
        <v>2</v>
      </c>
      <c r="E183" s="601"/>
      <c r="F183" s="600"/>
      <c r="G183" s="603" t="s">
        <v>235</v>
      </c>
      <c r="H183" s="603"/>
      <c r="I183" s="601"/>
      <c r="J183" s="600"/>
      <c r="K183" s="604" t="s">
        <v>17</v>
      </c>
      <c r="L183" s="603"/>
      <c r="M183" s="603"/>
      <c r="N183" s="601"/>
    </row>
    <row r="184" spans="1:14" ht="48.75" thickBot="1" x14ac:dyDescent="0.25">
      <c r="A184" s="155" t="s">
        <v>214</v>
      </c>
      <c r="B184" s="146" t="s">
        <v>227</v>
      </c>
      <c r="C184" s="146" t="s">
        <v>228</v>
      </c>
      <c r="D184" s="146" t="s">
        <v>229</v>
      </c>
      <c r="E184" s="146" t="s">
        <v>230</v>
      </c>
      <c r="F184" s="146" t="s">
        <v>236</v>
      </c>
      <c r="G184" s="146" t="s">
        <v>237</v>
      </c>
      <c r="H184" s="146" t="s">
        <v>238</v>
      </c>
      <c r="I184" s="146" t="s">
        <v>239</v>
      </c>
      <c r="J184" s="146" t="s">
        <v>231</v>
      </c>
      <c r="K184" s="151" t="s">
        <v>112</v>
      </c>
      <c r="L184" s="147" t="s">
        <v>59</v>
      </c>
      <c r="M184" s="221" t="s">
        <v>91</v>
      </c>
      <c r="N184" s="148" t="s">
        <v>59</v>
      </c>
    </row>
    <row r="185" spans="1:14" x14ac:dyDescent="0.2">
      <c r="A185" s="149" t="s">
        <v>217</v>
      </c>
      <c r="B185" s="160">
        <f t="array" aca="1" ref="B185" ca="1">_xlfn.XLOOKUP($B$182,INDIRECT(CONCATENATE("'",$A185,"'!$C$324:$C$374")),INDIRECT(CONCATENATE("'",$A185,"'!$D$324:$D$374")),0)</f>
        <v>0</v>
      </c>
      <c r="C185" s="160">
        <f t="array" aca="1" ref="C185" ca="1">_xlfn.XLOOKUP($B$182,INDIRECT(CONCATENATE("'",$A185,"'!$C$324:$C$374")),INDIRECT(CONCATENATE("'",$A185,"'!$E$324:$E$374")),0)</f>
        <v>0</v>
      </c>
      <c r="D185" s="160">
        <f t="array" aca="1" ref="D185" ca="1">_xlfn.XLOOKUP($B$182,INDIRECT(CONCATENATE("'",$A185,"'!$C$324:$C$374")),INDIRECT(CONCATENATE("'",$A185,"'!$F$324:$F$374")),0)</f>
        <v>0</v>
      </c>
      <c r="E185" s="160">
        <f t="array" aca="1" ref="E185" ca="1">_xlfn.XLOOKUP($B$182,INDIRECT(CONCATENATE("'",$A185,"'!$C$324:$C$374")),INDIRECT(CONCATENATE("'",$A185,"'!$G$324:$G$374")),0)</f>
        <v>0</v>
      </c>
      <c r="F185" s="160">
        <f t="array" aca="1" ref="F185" ca="1">_xlfn.XLOOKUP($B$182,INDIRECT(CONCATENATE("'",$A185,"'!$C$324:$C$374")),INDIRECT(CONCATENATE("'",$A185,"'!$H$324:$H$374")),0)</f>
        <v>0</v>
      </c>
      <c r="G185" s="160">
        <f t="array" aca="1" ref="G185" ca="1">_xlfn.XLOOKUP($B$182,INDIRECT(CONCATENATE("'",$A185,"'!$C$324:$C$374")),INDIRECT(CONCATENATE("'",$A185,"'!$I$324:$I$374")),0)</f>
        <v>0</v>
      </c>
      <c r="H185" s="160">
        <f t="array" aca="1" ref="H185" ca="1">_xlfn.XLOOKUP($B$182,INDIRECT(CONCATENATE("'",$A185,"'!$C$324:$C$374")),INDIRECT(CONCATENATE("'",$A185,"'!$J$324:$J$374")),0)</f>
        <v>0</v>
      </c>
      <c r="I185" s="160">
        <f t="array" aca="1" ref="I185" ca="1">_xlfn.XLOOKUP($B$182,INDIRECT(CONCATENATE("'",$A185,"'!$C$324:$C$374")),INDIRECT(CONCATENATE("'",$A185,"'!$K$324:$K$374")),0)</f>
        <v>0</v>
      </c>
      <c r="J185" s="160">
        <f ca="1">B185+D185+F185+H185</f>
        <v>0</v>
      </c>
      <c r="K185" s="160">
        <f ca="1">C185+E185+G185+I185</f>
        <v>0</v>
      </c>
      <c r="L185" s="161">
        <f ca="1">IFERROR(K185/J185,0)</f>
        <v>0</v>
      </c>
      <c r="M185" s="160">
        <f ca="1">J185-K185</f>
        <v>0</v>
      </c>
      <c r="N185" s="161">
        <f ca="1">IFERROR(M185/J185,0)</f>
        <v>0</v>
      </c>
    </row>
    <row r="186" spans="1:14" x14ac:dyDescent="0.2">
      <c r="A186" s="149" t="s">
        <v>218</v>
      </c>
      <c r="B186" s="162">
        <f t="array" aca="1" ref="B186" ca="1">_xlfn.XLOOKUP($B$182,INDIRECT(CONCATENATE("'",$A186,"'!$C$324:$C$374")),INDIRECT(CONCATENATE("'",$A186,"'!$D$324:$D$374")),0)</f>
        <v>0</v>
      </c>
      <c r="C186" s="162">
        <f t="array" aca="1" ref="C186" ca="1">_xlfn.XLOOKUP($B$182,INDIRECT(CONCATENATE("'",$A186,"'!$C$324:$C$374")),INDIRECT(CONCATENATE("'",$A186,"'!$E$324:$E$374")),0)</f>
        <v>0</v>
      </c>
      <c r="D186" s="162">
        <f t="array" aca="1" ref="D186" ca="1">_xlfn.XLOOKUP($B$182,INDIRECT(CONCATENATE("'",$A186,"'!$C$324:$C$374")),INDIRECT(CONCATENATE("'",$A186,"'!$F$324:$F$374")),0)</f>
        <v>0</v>
      </c>
      <c r="E186" s="162">
        <f t="array" aca="1" ref="E186" ca="1">_xlfn.XLOOKUP($B$182,INDIRECT(CONCATENATE("'",$A186,"'!$C$324:$C$374")),INDIRECT(CONCATENATE("'",$A186,"'!$G$324:$G$374")),0)</f>
        <v>0</v>
      </c>
      <c r="F186" s="162">
        <f t="array" aca="1" ref="F186" ca="1">_xlfn.XLOOKUP($B$182,INDIRECT(CONCATENATE("'",$A186,"'!$C$324:$C$374")),INDIRECT(CONCATENATE("'",$A186,"'!$H$324:$H$374")),0)</f>
        <v>0</v>
      </c>
      <c r="G186" s="162">
        <f t="array" aca="1" ref="G186" ca="1">_xlfn.XLOOKUP($B$182,INDIRECT(CONCATENATE("'",$A186,"'!$C$324:$C$374")),INDIRECT(CONCATENATE("'",$A186,"'!$I$324:$I$374")),0)</f>
        <v>0</v>
      </c>
      <c r="H186" s="162">
        <f t="array" aca="1" ref="H186" ca="1">_xlfn.XLOOKUP($B$182,INDIRECT(CONCATENATE("'",$A186,"'!$C$324:$C$374")),INDIRECT(CONCATENATE("'",$A186,"'!$J$324:$J$374")),0)</f>
        <v>0</v>
      </c>
      <c r="I186" s="162">
        <f t="array" aca="1" ref="I186" ca="1">_xlfn.XLOOKUP($B$182,INDIRECT(CONCATENATE("'",$A186,"'!$C$324:$C$374")),INDIRECT(CONCATENATE("'",$A186,"'!$K$324:$K$374")),0)</f>
        <v>0</v>
      </c>
      <c r="J186" s="162">
        <f t="shared" ref="J186:K194" ca="1" si="63">B186+D186+F186+H186</f>
        <v>0</v>
      </c>
      <c r="K186" s="162">
        <f t="shared" ca="1" si="63"/>
        <v>0</v>
      </c>
      <c r="L186" s="163">
        <f t="shared" ref="L186:L195" ca="1" si="64">IFERROR(K186/J186,0)</f>
        <v>0</v>
      </c>
      <c r="M186" s="162">
        <f t="shared" ref="M186:M194" ca="1" si="65">J186-K186</f>
        <v>0</v>
      </c>
      <c r="N186" s="163">
        <f t="shared" ref="N186:N195" ca="1" si="66">IFERROR(M186/J186,0)</f>
        <v>0</v>
      </c>
    </row>
    <row r="187" spans="1:14" x14ac:dyDescent="0.2">
      <c r="A187" s="149" t="s">
        <v>219</v>
      </c>
      <c r="B187" s="164">
        <f t="array" aca="1" ref="B187" ca="1">_xlfn.XLOOKUP($B$182,INDIRECT(CONCATENATE("'",$A187,"'!$C$324:$C$374")),INDIRECT(CONCATENATE("'",$A187,"'!$D$324:$D$374")),0)</f>
        <v>0</v>
      </c>
      <c r="C187" s="164">
        <f t="array" aca="1" ref="C187" ca="1">_xlfn.XLOOKUP($B$182,INDIRECT(CONCATENATE("'",$A187,"'!$C$324:$C$374")),INDIRECT(CONCATENATE("'",$A187,"'!$E$324:$E$374")),0)</f>
        <v>0</v>
      </c>
      <c r="D187" s="164">
        <f t="array" aca="1" ref="D187" ca="1">_xlfn.XLOOKUP($B$182,INDIRECT(CONCATENATE("'",$A187,"'!$C$324:$C$374")),INDIRECT(CONCATENATE("'",$A187,"'!$F$324:$F$374")),0)</f>
        <v>0</v>
      </c>
      <c r="E187" s="164">
        <f t="array" aca="1" ref="E187" ca="1">_xlfn.XLOOKUP($B$182,INDIRECT(CONCATENATE("'",$A187,"'!$C$324:$C$374")),INDIRECT(CONCATENATE("'",$A187,"'!$G$324:$G$374")),0)</f>
        <v>0</v>
      </c>
      <c r="F187" s="164">
        <f t="array" aca="1" ref="F187" ca="1">_xlfn.XLOOKUP($B$182,INDIRECT(CONCATENATE("'",$A187,"'!$C$324:$C$374")),INDIRECT(CONCATENATE("'",$A187,"'!$H$324:$H$374")),0)</f>
        <v>0</v>
      </c>
      <c r="G187" s="164">
        <f t="array" aca="1" ref="G187" ca="1">_xlfn.XLOOKUP($B$182,INDIRECT(CONCATENATE("'",$A187,"'!$C$324:$C$374")),INDIRECT(CONCATENATE("'",$A187,"'!$I$324:$I$374")),0)</f>
        <v>0</v>
      </c>
      <c r="H187" s="164">
        <f t="array" aca="1" ref="H187" ca="1">_xlfn.XLOOKUP($B$182,INDIRECT(CONCATENATE("'",$A187,"'!$C$324:$C$374")),INDIRECT(CONCATENATE("'",$A187,"'!$J$324:$J$374")),0)</f>
        <v>0</v>
      </c>
      <c r="I187" s="164">
        <f t="array" aca="1" ref="I187" ca="1">_xlfn.XLOOKUP($B$182,INDIRECT(CONCATENATE("'",$A187,"'!$C$324:$C$374")),INDIRECT(CONCATENATE("'",$A187,"'!$K$324:$K$374")),0)</f>
        <v>0</v>
      </c>
      <c r="J187" s="164">
        <f t="shared" ca="1" si="63"/>
        <v>0</v>
      </c>
      <c r="K187" s="162">
        <f t="shared" ca="1" si="63"/>
        <v>0</v>
      </c>
      <c r="L187" s="163">
        <f t="shared" ca="1" si="64"/>
        <v>0</v>
      </c>
      <c r="M187" s="162">
        <f t="shared" ca="1" si="65"/>
        <v>0</v>
      </c>
      <c r="N187" s="163">
        <f t="shared" ca="1" si="66"/>
        <v>0</v>
      </c>
    </row>
    <row r="188" spans="1:14" x14ac:dyDescent="0.2">
      <c r="A188" s="149" t="s">
        <v>220</v>
      </c>
      <c r="B188" s="164">
        <f t="array" aca="1" ref="B188" ca="1">_xlfn.XLOOKUP($B$182,INDIRECT(CONCATENATE("'",$A188,"'!$C$324:$C$374")),INDIRECT(CONCATENATE("'",$A188,"'!$D$324:$D$374")),0)</f>
        <v>0</v>
      </c>
      <c r="C188" s="164">
        <f t="array" aca="1" ref="C188" ca="1">_xlfn.XLOOKUP($B$182,INDIRECT(CONCATENATE("'",$A188,"'!$C$324:$C$374")),INDIRECT(CONCATENATE("'",$A188,"'!$E$324:$E$374")),0)</f>
        <v>0</v>
      </c>
      <c r="D188" s="164">
        <f t="array" aca="1" ref="D188" ca="1">_xlfn.XLOOKUP($B$182,INDIRECT(CONCATENATE("'",$A188,"'!$C$324:$C$374")),INDIRECT(CONCATENATE("'",$A188,"'!$F$324:$F$374")),0)</f>
        <v>0</v>
      </c>
      <c r="E188" s="164">
        <f t="array" aca="1" ref="E188" ca="1">_xlfn.XLOOKUP($B$182,INDIRECT(CONCATENATE("'",$A188,"'!$C$324:$C$374")),INDIRECT(CONCATENATE("'",$A188,"'!$G$324:$G$374")),0)</f>
        <v>0</v>
      </c>
      <c r="F188" s="164">
        <f t="array" aca="1" ref="F188" ca="1">_xlfn.XLOOKUP($B$182,INDIRECT(CONCATENATE("'",$A188,"'!$C$324:$C$374")),INDIRECT(CONCATENATE("'",$A188,"'!$H$324:$H$374")),0)</f>
        <v>0</v>
      </c>
      <c r="G188" s="164">
        <f t="array" aca="1" ref="G188" ca="1">_xlfn.XLOOKUP($B$182,INDIRECT(CONCATENATE("'",$A188,"'!$C$324:$C$374")),INDIRECT(CONCATENATE("'",$A188,"'!$I$324:$I$374")),0)</f>
        <v>0</v>
      </c>
      <c r="H188" s="164">
        <f t="array" aca="1" ref="H188" ca="1">_xlfn.XLOOKUP($B$182,INDIRECT(CONCATENATE("'",$A188,"'!$C$324:$C$374")),INDIRECT(CONCATENATE("'",$A188,"'!$J$324:$J$374")),0)</f>
        <v>0</v>
      </c>
      <c r="I188" s="164">
        <f t="array" aca="1" ref="I188" ca="1">_xlfn.XLOOKUP($B$182,INDIRECT(CONCATENATE("'",$A188,"'!$C$324:$C$374")),INDIRECT(CONCATENATE("'",$A188,"'!$K$324:$K$374")),0)</f>
        <v>0</v>
      </c>
      <c r="J188" s="164">
        <f t="shared" ca="1" si="63"/>
        <v>0</v>
      </c>
      <c r="K188" s="162">
        <f t="shared" ca="1" si="63"/>
        <v>0</v>
      </c>
      <c r="L188" s="163">
        <f t="shared" ca="1" si="64"/>
        <v>0</v>
      </c>
      <c r="M188" s="162">
        <f t="shared" ca="1" si="65"/>
        <v>0</v>
      </c>
      <c r="N188" s="163">
        <f t="shared" ca="1" si="66"/>
        <v>0</v>
      </c>
    </row>
    <row r="189" spans="1:14" x14ac:dyDescent="0.2">
      <c r="A189" s="149" t="s">
        <v>221</v>
      </c>
      <c r="B189" s="164">
        <f t="array" aca="1" ref="B189" ca="1">_xlfn.XLOOKUP($B$182,INDIRECT(CONCATENATE("'",$A189,"'!$C$324:$C$374")),INDIRECT(CONCATENATE("'",$A189,"'!$D$324:$D$374")),0)</f>
        <v>0</v>
      </c>
      <c r="C189" s="164">
        <f t="array" aca="1" ref="C189" ca="1">_xlfn.XLOOKUP($B$182,INDIRECT(CONCATENATE("'",$A189,"'!$C$324:$C$374")),INDIRECT(CONCATENATE("'",$A189,"'!$E$324:$E$374")),0)</f>
        <v>0</v>
      </c>
      <c r="D189" s="164">
        <f t="array" aca="1" ref="D189" ca="1">_xlfn.XLOOKUP($B$182,INDIRECT(CONCATENATE("'",$A189,"'!$C$324:$C$374")),INDIRECT(CONCATENATE("'",$A189,"'!$F$324:$F$374")),0)</f>
        <v>0</v>
      </c>
      <c r="E189" s="164">
        <f t="array" aca="1" ref="E189" ca="1">_xlfn.XLOOKUP($B$182,INDIRECT(CONCATENATE("'",$A189,"'!$C$324:$C$374")),INDIRECT(CONCATENATE("'",$A189,"'!$G$324:$G$374")),0)</f>
        <v>0</v>
      </c>
      <c r="F189" s="164">
        <f t="array" aca="1" ref="F189" ca="1">_xlfn.XLOOKUP($B$182,INDIRECT(CONCATENATE("'",$A189,"'!$C$324:$C$374")),INDIRECT(CONCATENATE("'",$A189,"'!$H$324:$H$374")),0)</f>
        <v>0</v>
      </c>
      <c r="G189" s="164">
        <f t="array" aca="1" ref="G189" ca="1">_xlfn.XLOOKUP($B$182,INDIRECT(CONCATENATE("'",$A189,"'!$C$324:$C$374")),INDIRECT(CONCATENATE("'",$A189,"'!$I$324:$I$374")),0)</f>
        <v>0</v>
      </c>
      <c r="H189" s="164">
        <f t="array" aca="1" ref="H189" ca="1">_xlfn.XLOOKUP($B$182,INDIRECT(CONCATENATE("'",$A189,"'!$C$324:$C$374")),INDIRECT(CONCATENATE("'",$A189,"'!$J$324:$J$374")),0)</f>
        <v>0</v>
      </c>
      <c r="I189" s="164">
        <f t="array" aca="1" ref="I189" ca="1">_xlfn.XLOOKUP($B$182,INDIRECT(CONCATENATE("'",$A189,"'!$C$324:$C$374")),INDIRECT(CONCATENATE("'",$A189,"'!$K$324:$K$374")),0)</f>
        <v>0</v>
      </c>
      <c r="J189" s="164">
        <f t="shared" ca="1" si="63"/>
        <v>0</v>
      </c>
      <c r="K189" s="162">
        <f t="shared" ca="1" si="63"/>
        <v>0</v>
      </c>
      <c r="L189" s="163">
        <f t="shared" ca="1" si="64"/>
        <v>0</v>
      </c>
      <c r="M189" s="162">
        <f t="shared" ca="1" si="65"/>
        <v>0</v>
      </c>
      <c r="N189" s="163">
        <f t="shared" ca="1" si="66"/>
        <v>0</v>
      </c>
    </row>
    <row r="190" spans="1:14" x14ac:dyDescent="0.2">
      <c r="A190" s="149" t="s">
        <v>222</v>
      </c>
      <c r="B190" s="164">
        <f t="array" aca="1" ref="B190" ca="1">_xlfn.XLOOKUP($B$182,INDIRECT(CONCATENATE("'",$A190,"'!$C$324:$C$374")),INDIRECT(CONCATENATE("'",$A190,"'!$D$324:$D$374")),0)</f>
        <v>0</v>
      </c>
      <c r="C190" s="164">
        <f t="array" aca="1" ref="C190" ca="1">_xlfn.XLOOKUP($B$182,INDIRECT(CONCATENATE("'",$A190,"'!$C$324:$C$374")),INDIRECT(CONCATENATE("'",$A190,"'!$E$324:$E$374")),0)</f>
        <v>0</v>
      </c>
      <c r="D190" s="164">
        <f t="array" aca="1" ref="D190" ca="1">_xlfn.XLOOKUP($B$182,INDIRECT(CONCATENATE("'",$A190,"'!$C$324:$C$374")),INDIRECT(CONCATENATE("'",$A190,"'!$F$324:$F$374")),0)</f>
        <v>0</v>
      </c>
      <c r="E190" s="164">
        <f t="array" aca="1" ref="E190" ca="1">_xlfn.XLOOKUP($B$182,INDIRECT(CONCATENATE("'",$A190,"'!$C$324:$C$374")),INDIRECT(CONCATENATE("'",$A190,"'!$G$324:$G$374")),0)</f>
        <v>0</v>
      </c>
      <c r="F190" s="164">
        <f t="array" aca="1" ref="F190" ca="1">_xlfn.XLOOKUP($B$182,INDIRECT(CONCATENATE("'",$A190,"'!$C$324:$C$374")),INDIRECT(CONCATENATE("'",$A190,"'!$H$324:$H$374")),0)</f>
        <v>0</v>
      </c>
      <c r="G190" s="164">
        <f t="array" aca="1" ref="G190" ca="1">_xlfn.XLOOKUP($B$182,INDIRECT(CONCATENATE("'",$A190,"'!$C$324:$C$374")),INDIRECT(CONCATENATE("'",$A190,"'!$I$324:$I$374")),0)</f>
        <v>0</v>
      </c>
      <c r="H190" s="164">
        <f t="array" aca="1" ref="H190" ca="1">_xlfn.XLOOKUP($B$182,INDIRECT(CONCATENATE("'",$A190,"'!$C$324:$C$374")),INDIRECT(CONCATENATE("'",$A190,"'!$J$324:$J$374")),0)</f>
        <v>0</v>
      </c>
      <c r="I190" s="164">
        <f t="array" aca="1" ref="I190" ca="1">_xlfn.XLOOKUP($B$182,INDIRECT(CONCATENATE("'",$A190,"'!$C$324:$C$374")),INDIRECT(CONCATENATE("'",$A190,"'!$K$324:$K$374")),0)</f>
        <v>0</v>
      </c>
      <c r="J190" s="164">
        <f t="shared" ca="1" si="63"/>
        <v>0</v>
      </c>
      <c r="K190" s="162">
        <f t="shared" ca="1" si="63"/>
        <v>0</v>
      </c>
      <c r="L190" s="163">
        <f t="shared" ca="1" si="64"/>
        <v>0</v>
      </c>
      <c r="M190" s="162">
        <f t="shared" ca="1" si="65"/>
        <v>0</v>
      </c>
      <c r="N190" s="163">
        <f t="shared" ca="1" si="66"/>
        <v>0</v>
      </c>
    </row>
    <row r="191" spans="1:14" x14ac:dyDescent="0.2">
      <c r="A191" s="149" t="s">
        <v>223</v>
      </c>
      <c r="B191" s="164">
        <f t="array" aca="1" ref="B191" ca="1">_xlfn.XLOOKUP($B$182,INDIRECT(CONCATENATE("'",$A191,"'!$C$324:$C$374")),INDIRECT(CONCATENATE("'",$A191,"'!$D$324:$D$374")),0)</f>
        <v>0</v>
      </c>
      <c r="C191" s="164">
        <f t="array" aca="1" ref="C191" ca="1">_xlfn.XLOOKUP($B$182,INDIRECT(CONCATENATE("'",$A191,"'!$C$324:$C$374")),INDIRECT(CONCATENATE("'",$A191,"'!$E$324:$E$374")),0)</f>
        <v>0</v>
      </c>
      <c r="D191" s="164">
        <f t="array" aca="1" ref="D191" ca="1">_xlfn.XLOOKUP($B$182,INDIRECT(CONCATENATE("'",$A191,"'!$C$324:$C$374")),INDIRECT(CONCATENATE("'",$A191,"'!$F$324:$F$374")),0)</f>
        <v>0</v>
      </c>
      <c r="E191" s="164">
        <f t="array" aca="1" ref="E191" ca="1">_xlfn.XLOOKUP($B$182,INDIRECT(CONCATENATE("'",$A191,"'!$C$324:$C$374")),INDIRECT(CONCATENATE("'",$A191,"'!$G$324:$G$374")),0)</f>
        <v>0</v>
      </c>
      <c r="F191" s="164">
        <f t="array" aca="1" ref="F191" ca="1">_xlfn.XLOOKUP($B$182,INDIRECT(CONCATENATE("'",$A191,"'!$C$324:$C$374")),INDIRECT(CONCATENATE("'",$A191,"'!$H$324:$H$374")),0)</f>
        <v>0</v>
      </c>
      <c r="G191" s="164">
        <f t="array" aca="1" ref="G191" ca="1">_xlfn.XLOOKUP($B$182,INDIRECT(CONCATENATE("'",$A191,"'!$C$324:$C$374")),INDIRECT(CONCATENATE("'",$A191,"'!$I$324:$I$374")),0)</f>
        <v>0</v>
      </c>
      <c r="H191" s="164">
        <f t="array" aca="1" ref="H191" ca="1">_xlfn.XLOOKUP($B$182,INDIRECT(CONCATENATE("'",$A191,"'!$C$324:$C$374")),INDIRECT(CONCATENATE("'",$A191,"'!$J$324:$J$374")),0)</f>
        <v>0</v>
      </c>
      <c r="I191" s="164">
        <f t="array" aca="1" ref="I191" ca="1">_xlfn.XLOOKUP($B$182,INDIRECT(CONCATENATE("'",$A191,"'!$C$324:$C$374")),INDIRECT(CONCATENATE("'",$A191,"'!$K$324:$K$374")),0)</f>
        <v>0</v>
      </c>
      <c r="J191" s="164">
        <f t="shared" ca="1" si="63"/>
        <v>0</v>
      </c>
      <c r="K191" s="162">
        <f t="shared" ca="1" si="63"/>
        <v>0</v>
      </c>
      <c r="L191" s="163">
        <f t="shared" ca="1" si="64"/>
        <v>0</v>
      </c>
      <c r="M191" s="162">
        <f t="shared" ca="1" si="65"/>
        <v>0</v>
      </c>
      <c r="N191" s="163">
        <f t="shared" ca="1" si="66"/>
        <v>0</v>
      </c>
    </row>
    <row r="192" spans="1:14" x14ac:dyDescent="0.2">
      <c r="A192" s="149" t="s">
        <v>224</v>
      </c>
      <c r="B192" s="164">
        <f t="array" aca="1" ref="B192" ca="1">_xlfn.XLOOKUP($B$182,INDIRECT(CONCATENATE("'",$A192,"'!$C$324:$C$374")),INDIRECT(CONCATENATE("'",$A192,"'!$D$324:$D$374")),0)</f>
        <v>0</v>
      </c>
      <c r="C192" s="164">
        <f t="array" aca="1" ref="C192" ca="1">_xlfn.XLOOKUP($B$182,INDIRECT(CONCATENATE("'",$A192,"'!$C$324:$C$374")),INDIRECT(CONCATENATE("'",$A192,"'!$E$324:$E$374")),0)</f>
        <v>0</v>
      </c>
      <c r="D192" s="164">
        <f t="array" aca="1" ref="D192" ca="1">_xlfn.XLOOKUP($B$182,INDIRECT(CONCATENATE("'",$A192,"'!$C$324:$C$374")),INDIRECT(CONCATENATE("'",$A192,"'!$F$324:$F$374")),0)</f>
        <v>0</v>
      </c>
      <c r="E192" s="164">
        <f t="array" aca="1" ref="E192" ca="1">_xlfn.XLOOKUP($B$182,INDIRECT(CONCATENATE("'",$A192,"'!$C$324:$C$374")),INDIRECT(CONCATENATE("'",$A192,"'!$G$324:$G$374")),0)</f>
        <v>0</v>
      </c>
      <c r="F192" s="164">
        <f t="array" aca="1" ref="F192" ca="1">_xlfn.XLOOKUP($B$182,INDIRECT(CONCATENATE("'",$A192,"'!$C$324:$C$374")),INDIRECT(CONCATENATE("'",$A192,"'!$H$324:$H$374")),0)</f>
        <v>0</v>
      </c>
      <c r="G192" s="164">
        <f t="array" aca="1" ref="G192" ca="1">_xlfn.XLOOKUP($B$182,INDIRECT(CONCATENATE("'",$A192,"'!$C$324:$C$374")),INDIRECT(CONCATENATE("'",$A192,"'!$I$324:$I$374")),0)</f>
        <v>0</v>
      </c>
      <c r="H192" s="164">
        <f t="array" aca="1" ref="H192" ca="1">_xlfn.XLOOKUP($B$182,INDIRECT(CONCATENATE("'",$A192,"'!$C$324:$C$374")),INDIRECT(CONCATENATE("'",$A192,"'!$J$324:$J$374")),0)</f>
        <v>0</v>
      </c>
      <c r="I192" s="164">
        <f t="array" aca="1" ref="I192" ca="1">_xlfn.XLOOKUP($B$182,INDIRECT(CONCATENATE("'",$A192,"'!$C$324:$C$374")),INDIRECT(CONCATENATE("'",$A192,"'!$K$324:$K$374")),0)</f>
        <v>0</v>
      </c>
      <c r="J192" s="164">
        <f t="shared" ca="1" si="63"/>
        <v>0</v>
      </c>
      <c r="K192" s="162">
        <f t="shared" ca="1" si="63"/>
        <v>0</v>
      </c>
      <c r="L192" s="163">
        <f t="shared" ca="1" si="64"/>
        <v>0</v>
      </c>
      <c r="M192" s="162">
        <f t="shared" ca="1" si="65"/>
        <v>0</v>
      </c>
      <c r="N192" s="163">
        <f t="shared" ca="1" si="66"/>
        <v>0</v>
      </c>
    </row>
    <row r="193" spans="1:14" x14ac:dyDescent="0.2">
      <c r="A193" s="149" t="s">
        <v>225</v>
      </c>
      <c r="B193" s="164">
        <f t="array" aca="1" ref="B193" ca="1">_xlfn.XLOOKUP($B$182,INDIRECT(CONCATENATE("'",$A193,"'!$C$324:$C$374")),INDIRECT(CONCATENATE("'",$A193,"'!$D$324:$D$374")),0)</f>
        <v>0</v>
      </c>
      <c r="C193" s="164">
        <f t="array" aca="1" ref="C193" ca="1">_xlfn.XLOOKUP($B$182,INDIRECT(CONCATENATE("'",$A193,"'!$C$324:$C$374")),INDIRECT(CONCATENATE("'",$A193,"'!$E$324:$E$374")),0)</f>
        <v>0</v>
      </c>
      <c r="D193" s="164">
        <f t="array" aca="1" ref="D193" ca="1">_xlfn.XLOOKUP($B$182,INDIRECT(CONCATENATE("'",$A193,"'!$C$324:$C$374")),INDIRECT(CONCATENATE("'",$A193,"'!$F$324:$F$374")),0)</f>
        <v>0</v>
      </c>
      <c r="E193" s="164">
        <f t="array" aca="1" ref="E193" ca="1">_xlfn.XLOOKUP($B$182,INDIRECT(CONCATENATE("'",$A193,"'!$C$324:$C$374")),INDIRECT(CONCATENATE("'",$A193,"'!$G$324:$G$374")),0)</f>
        <v>0</v>
      </c>
      <c r="F193" s="164">
        <f t="array" aca="1" ref="F193" ca="1">_xlfn.XLOOKUP($B$182,INDIRECT(CONCATENATE("'",$A193,"'!$C$324:$C$374")),INDIRECT(CONCATENATE("'",$A193,"'!$H$324:$H$374")),0)</f>
        <v>0</v>
      </c>
      <c r="G193" s="164">
        <f t="array" aca="1" ref="G193" ca="1">_xlfn.XLOOKUP($B$182,INDIRECT(CONCATENATE("'",$A193,"'!$C$324:$C$374")),INDIRECT(CONCATENATE("'",$A193,"'!$I$324:$I$374")),0)</f>
        <v>0</v>
      </c>
      <c r="H193" s="164">
        <f t="array" aca="1" ref="H193" ca="1">_xlfn.XLOOKUP($B$182,INDIRECT(CONCATENATE("'",$A193,"'!$C$324:$C$374")),INDIRECT(CONCATENATE("'",$A193,"'!$J$324:$J$374")),0)</f>
        <v>0</v>
      </c>
      <c r="I193" s="164">
        <f t="array" aca="1" ref="I193" ca="1">_xlfn.XLOOKUP($B$182,INDIRECT(CONCATENATE("'",$A193,"'!$C$324:$C$374")),INDIRECT(CONCATENATE("'",$A193,"'!$K$324:$K$374")),0)</f>
        <v>0</v>
      </c>
      <c r="J193" s="164">
        <f t="shared" ca="1" si="63"/>
        <v>0</v>
      </c>
      <c r="K193" s="162">
        <f t="shared" ca="1" si="63"/>
        <v>0</v>
      </c>
      <c r="L193" s="163">
        <f t="shared" ca="1" si="64"/>
        <v>0</v>
      </c>
      <c r="M193" s="162">
        <f t="shared" ca="1" si="65"/>
        <v>0</v>
      </c>
      <c r="N193" s="163">
        <f t="shared" ca="1" si="66"/>
        <v>0</v>
      </c>
    </row>
    <row r="194" spans="1:14" ht="12.75" thickBot="1" x14ac:dyDescent="0.25">
      <c r="A194" s="149" t="s">
        <v>226</v>
      </c>
      <c r="B194" s="164">
        <f t="array" aca="1" ref="B194" ca="1">_xlfn.XLOOKUP($B$182,INDIRECT(CONCATENATE("'",$A194,"'!$C$324:$C$374")),INDIRECT(CONCATENATE("'",$A194,"'!$D$324:$D$374")),0)</f>
        <v>0</v>
      </c>
      <c r="C194" s="164">
        <f t="array" aca="1" ref="C194" ca="1">_xlfn.XLOOKUP($B$182,INDIRECT(CONCATENATE("'",$A194,"'!$C$324:$C$374")),INDIRECT(CONCATENATE("'",$A194,"'!$E$324:$E$374")),0)</f>
        <v>0</v>
      </c>
      <c r="D194" s="164">
        <f t="array" aca="1" ref="D194" ca="1">_xlfn.XLOOKUP($B$182,INDIRECT(CONCATENATE("'",$A194,"'!$C$324:$C$374")),INDIRECT(CONCATENATE("'",$A194,"'!$F$324:$F$374")),0)</f>
        <v>0</v>
      </c>
      <c r="E194" s="164">
        <f t="array" aca="1" ref="E194" ca="1">_xlfn.XLOOKUP($B$182,INDIRECT(CONCATENATE("'",$A194,"'!$C$324:$C$374")),INDIRECT(CONCATENATE("'",$A194,"'!$G$324:$G$374")),0)</f>
        <v>0</v>
      </c>
      <c r="F194" s="164">
        <f t="array" aca="1" ref="F194" ca="1">_xlfn.XLOOKUP($B$182,INDIRECT(CONCATENATE("'",$A194,"'!$C$324:$C$374")),INDIRECT(CONCATENATE("'",$A194,"'!$H$324:$H$374")),0)</f>
        <v>0</v>
      </c>
      <c r="G194" s="164">
        <f t="array" aca="1" ref="G194" ca="1">_xlfn.XLOOKUP($B$182,INDIRECT(CONCATENATE("'",$A194,"'!$C$324:$C$374")),INDIRECT(CONCATENATE("'",$A194,"'!$I$324:$I$374")),0)</f>
        <v>0</v>
      </c>
      <c r="H194" s="164">
        <f t="array" aca="1" ref="H194" ca="1">_xlfn.XLOOKUP($B$182,INDIRECT(CONCATENATE("'",$A194,"'!$C$324:$C$374")),INDIRECT(CONCATENATE("'",$A194,"'!$J$324:$J$374")),0)</f>
        <v>0</v>
      </c>
      <c r="I194" s="164">
        <f t="array" aca="1" ref="I194" ca="1">_xlfn.XLOOKUP($B$182,INDIRECT(CONCATENATE("'",$A194,"'!$C$324:$C$374")),INDIRECT(CONCATENATE("'",$A194,"'!$K$324:$K$374")),0)</f>
        <v>0</v>
      </c>
      <c r="J194" s="164">
        <f t="shared" ca="1" si="63"/>
        <v>0</v>
      </c>
      <c r="K194" s="165">
        <f t="shared" ca="1" si="63"/>
        <v>0</v>
      </c>
      <c r="L194" s="166">
        <f t="shared" ca="1" si="64"/>
        <v>0</v>
      </c>
      <c r="M194" s="165">
        <f t="shared" ca="1" si="65"/>
        <v>0</v>
      </c>
      <c r="N194" s="166">
        <f t="shared" ca="1" si="66"/>
        <v>0</v>
      </c>
    </row>
    <row r="195" spans="1:14" ht="12.75" thickBot="1" x14ac:dyDescent="0.25">
      <c r="A195" s="150" t="s">
        <v>17</v>
      </c>
      <c r="B195" s="167">
        <f t="shared" ref="B195:K195" ca="1" si="67">SUM(B185:B194)</f>
        <v>0</v>
      </c>
      <c r="C195" s="167">
        <f t="shared" ca="1" si="67"/>
        <v>0</v>
      </c>
      <c r="D195" s="167">
        <f t="shared" ca="1" si="67"/>
        <v>0</v>
      </c>
      <c r="E195" s="167">
        <f t="shared" ca="1" si="67"/>
        <v>0</v>
      </c>
      <c r="F195" s="167">
        <f t="shared" ca="1" si="67"/>
        <v>0</v>
      </c>
      <c r="G195" s="167">
        <f t="shared" ca="1" si="67"/>
        <v>0</v>
      </c>
      <c r="H195" s="167">
        <f t="shared" ca="1" si="67"/>
        <v>0</v>
      </c>
      <c r="I195" s="167">
        <f t="shared" ca="1" si="67"/>
        <v>0</v>
      </c>
      <c r="J195" s="167">
        <f t="shared" ca="1" si="67"/>
        <v>0</v>
      </c>
      <c r="K195" s="167">
        <f t="shared" ca="1" si="67"/>
        <v>0</v>
      </c>
      <c r="L195" s="169">
        <f t="shared" ca="1" si="64"/>
        <v>0</v>
      </c>
      <c r="M195" s="168">
        <f ca="1">SUM(M185:M194)</f>
        <v>0</v>
      </c>
      <c r="N195" s="170">
        <f t="shared" ca="1" si="66"/>
        <v>0</v>
      </c>
    </row>
    <row r="196" spans="1:14" ht="12.75" thickBot="1" x14ac:dyDescent="0.25"/>
    <row r="197" spans="1:14" ht="12.75" thickBot="1" x14ac:dyDescent="0.25">
      <c r="A197" s="223" t="str">
        <f>Deelnemersoverzicht!$B$28&amp;":"</f>
        <v>Deelnemer 12:</v>
      </c>
      <c r="B197" s="225">
        <f>Deelnemersoverzicht!$C$28</f>
        <v>0</v>
      </c>
      <c r="C197" s="224"/>
      <c r="D197" s="158"/>
      <c r="E197" s="158"/>
      <c r="F197" s="158"/>
      <c r="G197" s="158"/>
      <c r="H197" s="158"/>
      <c r="I197" s="158"/>
      <c r="J197" s="158"/>
      <c r="K197" s="158"/>
      <c r="L197" s="158"/>
      <c r="M197" s="158"/>
      <c r="N197" s="159"/>
    </row>
    <row r="198" spans="1:14" ht="12.75" thickBot="1" x14ac:dyDescent="0.25">
      <c r="A198" s="156"/>
      <c r="B198" s="602" t="s">
        <v>1</v>
      </c>
      <c r="C198" s="601"/>
      <c r="D198" s="602" t="s">
        <v>2</v>
      </c>
      <c r="E198" s="601"/>
      <c r="F198" s="600"/>
      <c r="G198" s="603" t="s">
        <v>235</v>
      </c>
      <c r="H198" s="603"/>
      <c r="I198" s="601"/>
      <c r="J198" s="600"/>
      <c r="K198" s="604" t="s">
        <v>17</v>
      </c>
      <c r="L198" s="603"/>
      <c r="M198" s="603"/>
      <c r="N198" s="601"/>
    </row>
    <row r="199" spans="1:14" ht="48.75" thickBot="1" x14ac:dyDescent="0.25">
      <c r="A199" s="155" t="s">
        <v>214</v>
      </c>
      <c r="B199" s="146" t="s">
        <v>227</v>
      </c>
      <c r="C199" s="146" t="s">
        <v>228</v>
      </c>
      <c r="D199" s="146" t="s">
        <v>229</v>
      </c>
      <c r="E199" s="146" t="s">
        <v>230</v>
      </c>
      <c r="F199" s="146" t="s">
        <v>236</v>
      </c>
      <c r="G199" s="146" t="s">
        <v>237</v>
      </c>
      <c r="H199" s="146" t="s">
        <v>238</v>
      </c>
      <c r="I199" s="146" t="s">
        <v>239</v>
      </c>
      <c r="J199" s="146" t="s">
        <v>231</v>
      </c>
      <c r="K199" s="151" t="s">
        <v>112</v>
      </c>
      <c r="L199" s="147" t="s">
        <v>59</v>
      </c>
      <c r="M199" s="221" t="s">
        <v>91</v>
      </c>
      <c r="N199" s="148" t="s">
        <v>59</v>
      </c>
    </row>
    <row r="200" spans="1:14" x14ac:dyDescent="0.2">
      <c r="A200" s="149" t="s">
        <v>217</v>
      </c>
      <c r="B200" s="160">
        <f t="array" aca="1" ref="B200" ca="1">_xlfn.XLOOKUP($B$197,INDIRECT(CONCATENATE("'",$A200,"'!$C$324:$C$374")),INDIRECT(CONCATENATE("'",$A200,"'!$D$324:$D$374")),0)</f>
        <v>0</v>
      </c>
      <c r="C200" s="160">
        <f t="array" aca="1" ref="C200" ca="1">_xlfn.XLOOKUP($B$197,INDIRECT(CONCATENATE("'",$A200,"'!$C$324:$C$374")),INDIRECT(CONCATENATE("'",$A200,"'!$E$324:$E$374")),0)</f>
        <v>0</v>
      </c>
      <c r="D200" s="160">
        <f t="array" aca="1" ref="D200" ca="1">_xlfn.XLOOKUP($B$197,INDIRECT(CONCATENATE("'",$A200,"'!$C$324:$C$374")),INDIRECT(CONCATENATE("'",$A200,"'!$F$324:$F$374")),0)</f>
        <v>0</v>
      </c>
      <c r="E200" s="160">
        <f t="array" aca="1" ref="E200" ca="1">_xlfn.XLOOKUP($B$197,INDIRECT(CONCATENATE("'",$A200,"'!$C$324:$C$374")),INDIRECT(CONCATENATE("'",$A200,"'!$G$324:$G$374")),0)</f>
        <v>0</v>
      </c>
      <c r="F200" s="160">
        <f t="array" aca="1" ref="F200" ca="1">_xlfn.XLOOKUP($B$197,INDIRECT(CONCATENATE("'",$A200,"'!$C$324:$C$374")),INDIRECT(CONCATENATE("'",$A200,"'!$H$324:$H$374")),0)</f>
        <v>0</v>
      </c>
      <c r="G200" s="160">
        <f t="array" aca="1" ref="G200" ca="1">_xlfn.XLOOKUP($B$197,INDIRECT(CONCATENATE("'",$A200,"'!$C$324:$C$374")),INDIRECT(CONCATENATE("'",$A200,"'!$I$324:$I$374")),0)</f>
        <v>0</v>
      </c>
      <c r="H200" s="160">
        <f t="array" aca="1" ref="H200" ca="1">_xlfn.XLOOKUP($B$197,INDIRECT(CONCATENATE("'",$A200,"'!$C$324:$C$374")),INDIRECT(CONCATENATE("'",$A200,"'!$J$324:$J$374")),0)</f>
        <v>0</v>
      </c>
      <c r="I200" s="160">
        <f t="array" aca="1" ref="I200" ca="1">_xlfn.XLOOKUP($B$197,INDIRECT(CONCATENATE("'",$A200,"'!$C$324:$C$374")),INDIRECT(CONCATENATE("'",$A200,"'!$K$324:$K$374")),0)</f>
        <v>0</v>
      </c>
      <c r="J200" s="160">
        <f ca="1">B200+D200+F200+H200</f>
        <v>0</v>
      </c>
      <c r="K200" s="160">
        <f ca="1">C200+E200+G200+I200</f>
        <v>0</v>
      </c>
      <c r="L200" s="161">
        <f ca="1">IFERROR(K200/J200,0)</f>
        <v>0</v>
      </c>
      <c r="M200" s="160">
        <f ca="1">J200-K200</f>
        <v>0</v>
      </c>
      <c r="N200" s="161">
        <f ca="1">IFERROR(M200/J200,0)</f>
        <v>0</v>
      </c>
    </row>
    <row r="201" spans="1:14" x14ac:dyDescent="0.2">
      <c r="A201" s="149" t="s">
        <v>218</v>
      </c>
      <c r="B201" s="162">
        <f t="array" aca="1" ref="B201" ca="1">_xlfn.XLOOKUP($B$197,INDIRECT(CONCATENATE("'",$A201,"'!$C$324:$C$374")),INDIRECT(CONCATENATE("'",$A201,"'!$D$324:$D$374")),0)</f>
        <v>0</v>
      </c>
      <c r="C201" s="162">
        <f t="array" aca="1" ref="C201" ca="1">_xlfn.XLOOKUP($B$197,INDIRECT(CONCATENATE("'",$A201,"'!$C$324:$C$374")),INDIRECT(CONCATENATE("'",$A201,"'!$E$324:$E$374")),0)</f>
        <v>0</v>
      </c>
      <c r="D201" s="162">
        <f t="array" aca="1" ref="D201" ca="1">_xlfn.XLOOKUP($B$197,INDIRECT(CONCATENATE("'",$A201,"'!$C$324:$C$374")),INDIRECT(CONCATENATE("'",$A201,"'!$F$324:$F$374")),0)</f>
        <v>0</v>
      </c>
      <c r="E201" s="162">
        <f t="array" aca="1" ref="E201" ca="1">_xlfn.XLOOKUP($B$197,INDIRECT(CONCATENATE("'",$A201,"'!$C$324:$C$374")),INDIRECT(CONCATENATE("'",$A201,"'!$G$324:$G$374")),0)</f>
        <v>0</v>
      </c>
      <c r="F201" s="162">
        <f t="array" aca="1" ref="F201" ca="1">_xlfn.XLOOKUP($B$197,INDIRECT(CONCATENATE("'",$A201,"'!$C$324:$C$374")),INDIRECT(CONCATENATE("'",$A201,"'!$H$324:$H$374")),0)</f>
        <v>0</v>
      </c>
      <c r="G201" s="162">
        <f t="array" aca="1" ref="G201" ca="1">_xlfn.XLOOKUP($B$197,INDIRECT(CONCATENATE("'",$A201,"'!$C$324:$C$374")),INDIRECT(CONCATENATE("'",$A201,"'!$I$324:$I$374")),0)</f>
        <v>0</v>
      </c>
      <c r="H201" s="162">
        <f t="array" aca="1" ref="H201" ca="1">_xlfn.XLOOKUP($B$197,INDIRECT(CONCATENATE("'",$A201,"'!$C$324:$C$374")),INDIRECT(CONCATENATE("'",$A201,"'!$J$324:$J$374")),0)</f>
        <v>0</v>
      </c>
      <c r="I201" s="162">
        <f t="array" aca="1" ref="I201" ca="1">_xlfn.XLOOKUP($B$197,INDIRECT(CONCATENATE("'",$A201,"'!$C$324:$C$374")),INDIRECT(CONCATENATE("'",$A201,"'!$K$324:$K$374")),0)</f>
        <v>0</v>
      </c>
      <c r="J201" s="162">
        <f t="shared" ref="J201:K209" ca="1" si="68">B201+D201+F201+H201</f>
        <v>0</v>
      </c>
      <c r="K201" s="162">
        <f t="shared" ca="1" si="68"/>
        <v>0</v>
      </c>
      <c r="L201" s="163">
        <f t="shared" ref="L201:L210" ca="1" si="69">IFERROR(K201/J201,0)</f>
        <v>0</v>
      </c>
      <c r="M201" s="162">
        <f t="shared" ref="M201:M209" ca="1" si="70">J201-K201</f>
        <v>0</v>
      </c>
      <c r="N201" s="163">
        <f t="shared" ref="N201:N210" ca="1" si="71">IFERROR(M201/J201,0)</f>
        <v>0</v>
      </c>
    </row>
    <row r="202" spans="1:14" x14ac:dyDescent="0.2">
      <c r="A202" s="149" t="s">
        <v>219</v>
      </c>
      <c r="B202" s="164">
        <f t="array" aca="1" ref="B202" ca="1">_xlfn.XLOOKUP($B$197,INDIRECT(CONCATENATE("'",$A202,"'!$C$324:$C$374")),INDIRECT(CONCATENATE("'",$A202,"'!$D$324:$D$374")),0)</f>
        <v>0</v>
      </c>
      <c r="C202" s="164">
        <f t="array" aca="1" ref="C202" ca="1">_xlfn.XLOOKUP($B$197,INDIRECT(CONCATENATE("'",$A202,"'!$C$324:$C$374")),INDIRECT(CONCATENATE("'",$A202,"'!$E$324:$E$374")),0)</f>
        <v>0</v>
      </c>
      <c r="D202" s="164">
        <f t="array" aca="1" ref="D202" ca="1">_xlfn.XLOOKUP($B$197,INDIRECT(CONCATENATE("'",$A202,"'!$C$324:$C$374")),INDIRECT(CONCATENATE("'",$A202,"'!$F$324:$F$374")),0)</f>
        <v>0</v>
      </c>
      <c r="E202" s="164">
        <f t="array" aca="1" ref="E202" ca="1">_xlfn.XLOOKUP($B$197,INDIRECT(CONCATENATE("'",$A202,"'!$C$324:$C$374")),INDIRECT(CONCATENATE("'",$A202,"'!$G$324:$G$374")),0)</f>
        <v>0</v>
      </c>
      <c r="F202" s="164">
        <f t="array" aca="1" ref="F202" ca="1">_xlfn.XLOOKUP($B$197,INDIRECT(CONCATENATE("'",$A202,"'!$C$324:$C$374")),INDIRECT(CONCATENATE("'",$A202,"'!$H$324:$H$374")),0)</f>
        <v>0</v>
      </c>
      <c r="G202" s="164">
        <f t="array" aca="1" ref="G202" ca="1">_xlfn.XLOOKUP($B$197,INDIRECT(CONCATENATE("'",$A202,"'!$C$324:$C$374")),INDIRECT(CONCATENATE("'",$A202,"'!$I$324:$I$374")),0)</f>
        <v>0</v>
      </c>
      <c r="H202" s="164">
        <f t="array" aca="1" ref="H202" ca="1">_xlfn.XLOOKUP($B$197,INDIRECT(CONCATENATE("'",$A202,"'!$C$324:$C$374")),INDIRECT(CONCATENATE("'",$A202,"'!$J$324:$J$374")),0)</f>
        <v>0</v>
      </c>
      <c r="I202" s="164">
        <f t="array" aca="1" ref="I202" ca="1">_xlfn.XLOOKUP($B$197,INDIRECT(CONCATENATE("'",$A202,"'!$C$324:$C$374")),INDIRECT(CONCATENATE("'",$A202,"'!$K$324:$K$374")),0)</f>
        <v>0</v>
      </c>
      <c r="J202" s="164">
        <f t="shared" ca="1" si="68"/>
        <v>0</v>
      </c>
      <c r="K202" s="162">
        <f t="shared" ca="1" si="68"/>
        <v>0</v>
      </c>
      <c r="L202" s="163">
        <f t="shared" ca="1" si="69"/>
        <v>0</v>
      </c>
      <c r="M202" s="162">
        <f t="shared" ca="1" si="70"/>
        <v>0</v>
      </c>
      <c r="N202" s="163">
        <f t="shared" ca="1" si="71"/>
        <v>0</v>
      </c>
    </row>
    <row r="203" spans="1:14" x14ac:dyDescent="0.2">
      <c r="A203" s="149" t="s">
        <v>220</v>
      </c>
      <c r="B203" s="164">
        <f t="array" aca="1" ref="B203" ca="1">_xlfn.XLOOKUP($B$197,INDIRECT(CONCATENATE("'",$A203,"'!$C$324:$C$374")),INDIRECT(CONCATENATE("'",$A203,"'!$D$324:$D$374")),0)</f>
        <v>0</v>
      </c>
      <c r="C203" s="164">
        <f t="array" aca="1" ref="C203" ca="1">_xlfn.XLOOKUP($B$197,INDIRECT(CONCATENATE("'",$A203,"'!$C$324:$C$374")),INDIRECT(CONCATENATE("'",$A203,"'!$E$324:$E$374")),0)</f>
        <v>0</v>
      </c>
      <c r="D203" s="164">
        <f t="array" aca="1" ref="D203" ca="1">_xlfn.XLOOKUP($B$197,INDIRECT(CONCATENATE("'",$A203,"'!$C$324:$C$374")),INDIRECT(CONCATENATE("'",$A203,"'!$F$324:$F$374")),0)</f>
        <v>0</v>
      </c>
      <c r="E203" s="164">
        <f t="array" aca="1" ref="E203" ca="1">_xlfn.XLOOKUP($B$197,INDIRECT(CONCATENATE("'",$A203,"'!$C$324:$C$374")),INDIRECT(CONCATENATE("'",$A203,"'!$G$324:$G$374")),0)</f>
        <v>0</v>
      </c>
      <c r="F203" s="164">
        <f t="array" aca="1" ref="F203" ca="1">_xlfn.XLOOKUP($B$197,INDIRECT(CONCATENATE("'",$A203,"'!$C$324:$C$374")),INDIRECT(CONCATENATE("'",$A203,"'!$H$324:$H$374")),0)</f>
        <v>0</v>
      </c>
      <c r="G203" s="164">
        <f t="array" aca="1" ref="G203" ca="1">_xlfn.XLOOKUP($B$197,INDIRECT(CONCATENATE("'",$A203,"'!$C$324:$C$374")),INDIRECT(CONCATENATE("'",$A203,"'!$I$324:$I$374")),0)</f>
        <v>0</v>
      </c>
      <c r="H203" s="164">
        <f t="array" aca="1" ref="H203" ca="1">_xlfn.XLOOKUP($B$197,INDIRECT(CONCATENATE("'",$A203,"'!$C$324:$C$374")),INDIRECT(CONCATENATE("'",$A203,"'!$J$324:$J$374")),0)</f>
        <v>0</v>
      </c>
      <c r="I203" s="164">
        <f t="array" aca="1" ref="I203" ca="1">_xlfn.XLOOKUP($B$197,INDIRECT(CONCATENATE("'",$A203,"'!$C$324:$C$374")),INDIRECT(CONCATENATE("'",$A203,"'!$K$324:$K$374")),0)</f>
        <v>0</v>
      </c>
      <c r="J203" s="164">
        <f t="shared" ca="1" si="68"/>
        <v>0</v>
      </c>
      <c r="K203" s="162">
        <f t="shared" ca="1" si="68"/>
        <v>0</v>
      </c>
      <c r="L203" s="163">
        <f t="shared" ca="1" si="69"/>
        <v>0</v>
      </c>
      <c r="M203" s="162">
        <f t="shared" ca="1" si="70"/>
        <v>0</v>
      </c>
      <c r="N203" s="163">
        <f t="shared" ca="1" si="71"/>
        <v>0</v>
      </c>
    </row>
    <row r="204" spans="1:14" x14ac:dyDescent="0.2">
      <c r="A204" s="149" t="s">
        <v>221</v>
      </c>
      <c r="B204" s="164">
        <f t="array" aca="1" ref="B204" ca="1">_xlfn.XLOOKUP($B$197,INDIRECT(CONCATENATE("'",$A204,"'!$C$324:$C$374")),INDIRECT(CONCATENATE("'",$A204,"'!$D$324:$D$374")),0)</f>
        <v>0</v>
      </c>
      <c r="C204" s="164">
        <f t="array" aca="1" ref="C204" ca="1">_xlfn.XLOOKUP($B$197,INDIRECT(CONCATENATE("'",$A204,"'!$C$324:$C$374")),INDIRECT(CONCATENATE("'",$A204,"'!$E$324:$E$374")),0)</f>
        <v>0</v>
      </c>
      <c r="D204" s="164">
        <f t="array" aca="1" ref="D204" ca="1">_xlfn.XLOOKUP($B$197,INDIRECT(CONCATENATE("'",$A204,"'!$C$324:$C$374")),INDIRECT(CONCATENATE("'",$A204,"'!$F$324:$F$374")),0)</f>
        <v>0</v>
      </c>
      <c r="E204" s="164">
        <f t="array" aca="1" ref="E204" ca="1">_xlfn.XLOOKUP($B$197,INDIRECT(CONCATENATE("'",$A204,"'!$C$324:$C$374")),INDIRECT(CONCATENATE("'",$A204,"'!$G$324:$G$374")),0)</f>
        <v>0</v>
      </c>
      <c r="F204" s="164">
        <f t="array" aca="1" ref="F204" ca="1">_xlfn.XLOOKUP($B$197,INDIRECT(CONCATENATE("'",$A204,"'!$C$324:$C$374")),INDIRECT(CONCATENATE("'",$A204,"'!$H$324:$H$374")),0)</f>
        <v>0</v>
      </c>
      <c r="G204" s="164">
        <f t="array" aca="1" ref="G204" ca="1">_xlfn.XLOOKUP($B$197,INDIRECT(CONCATENATE("'",$A204,"'!$C$324:$C$374")),INDIRECT(CONCATENATE("'",$A204,"'!$I$324:$I$374")),0)</f>
        <v>0</v>
      </c>
      <c r="H204" s="164">
        <f t="array" aca="1" ref="H204" ca="1">_xlfn.XLOOKUP($B$197,INDIRECT(CONCATENATE("'",$A204,"'!$C$324:$C$374")),INDIRECT(CONCATENATE("'",$A204,"'!$J$324:$J$374")),0)</f>
        <v>0</v>
      </c>
      <c r="I204" s="164">
        <f t="array" aca="1" ref="I204" ca="1">_xlfn.XLOOKUP($B$197,INDIRECT(CONCATENATE("'",$A204,"'!$C$324:$C$374")),INDIRECT(CONCATENATE("'",$A204,"'!$K$324:$K$374")),0)</f>
        <v>0</v>
      </c>
      <c r="J204" s="164">
        <f t="shared" ca="1" si="68"/>
        <v>0</v>
      </c>
      <c r="K204" s="162">
        <f t="shared" ca="1" si="68"/>
        <v>0</v>
      </c>
      <c r="L204" s="163">
        <f t="shared" ca="1" si="69"/>
        <v>0</v>
      </c>
      <c r="M204" s="162">
        <f t="shared" ca="1" si="70"/>
        <v>0</v>
      </c>
      <c r="N204" s="163">
        <f t="shared" ca="1" si="71"/>
        <v>0</v>
      </c>
    </row>
    <row r="205" spans="1:14" x14ac:dyDescent="0.2">
      <c r="A205" s="149" t="s">
        <v>222</v>
      </c>
      <c r="B205" s="164">
        <f t="array" aca="1" ref="B205" ca="1">_xlfn.XLOOKUP($B$197,INDIRECT(CONCATENATE("'",$A205,"'!$C$324:$C$374")),INDIRECT(CONCATENATE("'",$A205,"'!$D$324:$D$374")),0)</f>
        <v>0</v>
      </c>
      <c r="C205" s="164">
        <f t="array" aca="1" ref="C205" ca="1">_xlfn.XLOOKUP($B$197,INDIRECT(CONCATENATE("'",$A205,"'!$C$324:$C$374")),INDIRECT(CONCATENATE("'",$A205,"'!$E$324:$E$374")),0)</f>
        <v>0</v>
      </c>
      <c r="D205" s="164">
        <f t="array" aca="1" ref="D205" ca="1">_xlfn.XLOOKUP($B$197,INDIRECT(CONCATENATE("'",$A205,"'!$C$324:$C$374")),INDIRECT(CONCATENATE("'",$A205,"'!$F$324:$F$374")),0)</f>
        <v>0</v>
      </c>
      <c r="E205" s="164">
        <f t="array" aca="1" ref="E205" ca="1">_xlfn.XLOOKUP($B$197,INDIRECT(CONCATENATE("'",$A205,"'!$C$324:$C$374")),INDIRECT(CONCATENATE("'",$A205,"'!$G$324:$G$374")),0)</f>
        <v>0</v>
      </c>
      <c r="F205" s="164">
        <f t="array" aca="1" ref="F205" ca="1">_xlfn.XLOOKUP($B$197,INDIRECT(CONCATENATE("'",$A205,"'!$C$324:$C$374")),INDIRECT(CONCATENATE("'",$A205,"'!$H$324:$H$374")),0)</f>
        <v>0</v>
      </c>
      <c r="G205" s="164">
        <f t="array" aca="1" ref="G205" ca="1">_xlfn.XLOOKUP($B$197,INDIRECT(CONCATENATE("'",$A205,"'!$C$324:$C$374")),INDIRECT(CONCATENATE("'",$A205,"'!$I$324:$I$374")),0)</f>
        <v>0</v>
      </c>
      <c r="H205" s="164">
        <f t="array" aca="1" ref="H205" ca="1">_xlfn.XLOOKUP($B$197,INDIRECT(CONCATENATE("'",$A205,"'!$C$324:$C$374")),INDIRECT(CONCATENATE("'",$A205,"'!$J$324:$J$374")),0)</f>
        <v>0</v>
      </c>
      <c r="I205" s="164">
        <f t="array" aca="1" ref="I205" ca="1">_xlfn.XLOOKUP($B$197,INDIRECT(CONCATENATE("'",$A205,"'!$C$324:$C$374")),INDIRECT(CONCATENATE("'",$A205,"'!$K$324:$K$374")),0)</f>
        <v>0</v>
      </c>
      <c r="J205" s="164">
        <f t="shared" ca="1" si="68"/>
        <v>0</v>
      </c>
      <c r="K205" s="162">
        <f t="shared" ca="1" si="68"/>
        <v>0</v>
      </c>
      <c r="L205" s="163">
        <f t="shared" ca="1" si="69"/>
        <v>0</v>
      </c>
      <c r="M205" s="162">
        <f t="shared" ca="1" si="70"/>
        <v>0</v>
      </c>
      <c r="N205" s="163">
        <f t="shared" ca="1" si="71"/>
        <v>0</v>
      </c>
    </row>
    <row r="206" spans="1:14" x14ac:dyDescent="0.2">
      <c r="A206" s="149" t="s">
        <v>223</v>
      </c>
      <c r="B206" s="164">
        <f t="array" aca="1" ref="B206" ca="1">_xlfn.XLOOKUP($B$197,INDIRECT(CONCATENATE("'",$A206,"'!$C$324:$C$374")),INDIRECT(CONCATENATE("'",$A206,"'!$D$324:$D$374")),0)</f>
        <v>0</v>
      </c>
      <c r="C206" s="164">
        <f t="array" aca="1" ref="C206" ca="1">_xlfn.XLOOKUP($B$197,INDIRECT(CONCATENATE("'",$A206,"'!$C$324:$C$374")),INDIRECT(CONCATENATE("'",$A206,"'!$E$324:$E$374")),0)</f>
        <v>0</v>
      </c>
      <c r="D206" s="164">
        <f t="array" aca="1" ref="D206" ca="1">_xlfn.XLOOKUP($B$197,INDIRECT(CONCATENATE("'",$A206,"'!$C$324:$C$374")),INDIRECT(CONCATENATE("'",$A206,"'!$F$324:$F$374")),0)</f>
        <v>0</v>
      </c>
      <c r="E206" s="164">
        <f t="array" aca="1" ref="E206" ca="1">_xlfn.XLOOKUP($B$197,INDIRECT(CONCATENATE("'",$A206,"'!$C$324:$C$374")),INDIRECT(CONCATENATE("'",$A206,"'!$G$324:$G$374")),0)</f>
        <v>0</v>
      </c>
      <c r="F206" s="164">
        <f t="array" aca="1" ref="F206" ca="1">_xlfn.XLOOKUP($B$197,INDIRECT(CONCATENATE("'",$A206,"'!$C$324:$C$374")),INDIRECT(CONCATENATE("'",$A206,"'!$H$324:$H$374")),0)</f>
        <v>0</v>
      </c>
      <c r="G206" s="164">
        <f t="array" aca="1" ref="G206" ca="1">_xlfn.XLOOKUP($B$197,INDIRECT(CONCATENATE("'",$A206,"'!$C$324:$C$374")),INDIRECT(CONCATENATE("'",$A206,"'!$I$324:$I$374")),0)</f>
        <v>0</v>
      </c>
      <c r="H206" s="164">
        <f t="array" aca="1" ref="H206" ca="1">_xlfn.XLOOKUP($B$197,INDIRECT(CONCATENATE("'",$A206,"'!$C$324:$C$374")),INDIRECT(CONCATENATE("'",$A206,"'!$J$324:$J$374")),0)</f>
        <v>0</v>
      </c>
      <c r="I206" s="164">
        <f t="array" aca="1" ref="I206" ca="1">_xlfn.XLOOKUP($B$197,INDIRECT(CONCATENATE("'",$A206,"'!$C$324:$C$374")),INDIRECT(CONCATENATE("'",$A206,"'!$K$324:$K$374")),0)</f>
        <v>0</v>
      </c>
      <c r="J206" s="164">
        <f t="shared" ca="1" si="68"/>
        <v>0</v>
      </c>
      <c r="K206" s="162">
        <f t="shared" ca="1" si="68"/>
        <v>0</v>
      </c>
      <c r="L206" s="163">
        <f t="shared" ca="1" si="69"/>
        <v>0</v>
      </c>
      <c r="M206" s="162">
        <f t="shared" ca="1" si="70"/>
        <v>0</v>
      </c>
      <c r="N206" s="163">
        <f t="shared" ca="1" si="71"/>
        <v>0</v>
      </c>
    </row>
    <row r="207" spans="1:14" x14ac:dyDescent="0.2">
      <c r="A207" s="149" t="s">
        <v>224</v>
      </c>
      <c r="B207" s="164">
        <f t="array" aca="1" ref="B207" ca="1">_xlfn.XLOOKUP($B$197,INDIRECT(CONCATENATE("'",$A207,"'!$C$324:$C$374")),INDIRECT(CONCATENATE("'",$A207,"'!$D$324:$D$374")),0)</f>
        <v>0</v>
      </c>
      <c r="C207" s="164">
        <f t="array" aca="1" ref="C207" ca="1">_xlfn.XLOOKUP($B$197,INDIRECT(CONCATENATE("'",$A207,"'!$C$324:$C$374")),INDIRECT(CONCATENATE("'",$A207,"'!$E$324:$E$374")),0)</f>
        <v>0</v>
      </c>
      <c r="D207" s="164">
        <f t="array" aca="1" ref="D207" ca="1">_xlfn.XLOOKUP($B$197,INDIRECT(CONCATENATE("'",$A207,"'!$C$324:$C$374")),INDIRECT(CONCATENATE("'",$A207,"'!$F$324:$F$374")),0)</f>
        <v>0</v>
      </c>
      <c r="E207" s="164">
        <f t="array" aca="1" ref="E207" ca="1">_xlfn.XLOOKUP($B$197,INDIRECT(CONCATENATE("'",$A207,"'!$C$324:$C$374")),INDIRECT(CONCATENATE("'",$A207,"'!$G$324:$G$374")),0)</f>
        <v>0</v>
      </c>
      <c r="F207" s="164">
        <f t="array" aca="1" ref="F207" ca="1">_xlfn.XLOOKUP($B$197,INDIRECT(CONCATENATE("'",$A207,"'!$C$324:$C$374")),INDIRECT(CONCATENATE("'",$A207,"'!$H$324:$H$374")),0)</f>
        <v>0</v>
      </c>
      <c r="G207" s="164">
        <f t="array" aca="1" ref="G207" ca="1">_xlfn.XLOOKUP($B$197,INDIRECT(CONCATENATE("'",$A207,"'!$C$324:$C$374")),INDIRECT(CONCATENATE("'",$A207,"'!$I$324:$I$374")),0)</f>
        <v>0</v>
      </c>
      <c r="H207" s="164">
        <f t="array" aca="1" ref="H207" ca="1">_xlfn.XLOOKUP($B$197,INDIRECT(CONCATENATE("'",$A207,"'!$C$324:$C$374")),INDIRECT(CONCATENATE("'",$A207,"'!$J$324:$J$374")),0)</f>
        <v>0</v>
      </c>
      <c r="I207" s="164">
        <f t="array" aca="1" ref="I207" ca="1">_xlfn.XLOOKUP($B$197,INDIRECT(CONCATENATE("'",$A207,"'!$C$324:$C$374")),INDIRECT(CONCATENATE("'",$A207,"'!$K$324:$K$374")),0)</f>
        <v>0</v>
      </c>
      <c r="J207" s="164">
        <f t="shared" ca="1" si="68"/>
        <v>0</v>
      </c>
      <c r="K207" s="162">
        <f t="shared" ca="1" si="68"/>
        <v>0</v>
      </c>
      <c r="L207" s="163">
        <f t="shared" ca="1" si="69"/>
        <v>0</v>
      </c>
      <c r="M207" s="162">
        <f t="shared" ca="1" si="70"/>
        <v>0</v>
      </c>
      <c r="N207" s="163">
        <f t="shared" ca="1" si="71"/>
        <v>0</v>
      </c>
    </row>
    <row r="208" spans="1:14" x14ac:dyDescent="0.2">
      <c r="A208" s="149" t="s">
        <v>225</v>
      </c>
      <c r="B208" s="164">
        <f t="array" aca="1" ref="B208" ca="1">_xlfn.XLOOKUP($B$197,INDIRECT(CONCATENATE("'",$A208,"'!$C$324:$C$374")),INDIRECT(CONCATENATE("'",$A208,"'!$D$324:$D$374")),0)</f>
        <v>0</v>
      </c>
      <c r="C208" s="164">
        <f t="array" aca="1" ref="C208" ca="1">_xlfn.XLOOKUP($B$197,INDIRECT(CONCATENATE("'",$A208,"'!$C$324:$C$374")),INDIRECT(CONCATENATE("'",$A208,"'!$E$324:$E$374")),0)</f>
        <v>0</v>
      </c>
      <c r="D208" s="164">
        <f t="array" aca="1" ref="D208" ca="1">_xlfn.XLOOKUP($B$197,INDIRECT(CONCATENATE("'",$A208,"'!$C$324:$C$374")),INDIRECT(CONCATENATE("'",$A208,"'!$F$324:$F$374")),0)</f>
        <v>0</v>
      </c>
      <c r="E208" s="164">
        <f t="array" aca="1" ref="E208" ca="1">_xlfn.XLOOKUP($B$197,INDIRECT(CONCATENATE("'",$A208,"'!$C$324:$C$374")),INDIRECT(CONCATENATE("'",$A208,"'!$G$324:$G$374")),0)</f>
        <v>0</v>
      </c>
      <c r="F208" s="164">
        <f t="array" aca="1" ref="F208" ca="1">_xlfn.XLOOKUP($B$197,INDIRECT(CONCATENATE("'",$A208,"'!$C$324:$C$374")),INDIRECT(CONCATENATE("'",$A208,"'!$H$324:$H$374")),0)</f>
        <v>0</v>
      </c>
      <c r="G208" s="164">
        <f t="array" aca="1" ref="G208" ca="1">_xlfn.XLOOKUP($B$197,INDIRECT(CONCATENATE("'",$A208,"'!$C$324:$C$374")),INDIRECT(CONCATENATE("'",$A208,"'!$I$324:$I$374")),0)</f>
        <v>0</v>
      </c>
      <c r="H208" s="164">
        <f t="array" aca="1" ref="H208" ca="1">_xlfn.XLOOKUP($B$197,INDIRECT(CONCATENATE("'",$A208,"'!$C$324:$C$374")),INDIRECT(CONCATENATE("'",$A208,"'!$J$324:$J$374")),0)</f>
        <v>0</v>
      </c>
      <c r="I208" s="164">
        <f t="array" aca="1" ref="I208" ca="1">_xlfn.XLOOKUP($B$197,INDIRECT(CONCATENATE("'",$A208,"'!$C$324:$C$374")),INDIRECT(CONCATENATE("'",$A208,"'!$K$324:$K$374")),0)</f>
        <v>0</v>
      </c>
      <c r="J208" s="164">
        <f t="shared" ca="1" si="68"/>
        <v>0</v>
      </c>
      <c r="K208" s="162">
        <f t="shared" ca="1" si="68"/>
        <v>0</v>
      </c>
      <c r="L208" s="163">
        <f t="shared" ca="1" si="69"/>
        <v>0</v>
      </c>
      <c r="M208" s="162">
        <f t="shared" ca="1" si="70"/>
        <v>0</v>
      </c>
      <c r="N208" s="163">
        <f t="shared" ca="1" si="71"/>
        <v>0</v>
      </c>
    </row>
    <row r="209" spans="1:14" ht="12.75" thickBot="1" x14ac:dyDescent="0.25">
      <c r="A209" s="149" t="s">
        <v>226</v>
      </c>
      <c r="B209" s="164">
        <f t="array" aca="1" ref="B209" ca="1">_xlfn.XLOOKUP($B$197,INDIRECT(CONCATENATE("'",$A209,"'!$C$324:$C$374")),INDIRECT(CONCATENATE("'",$A209,"'!$D$324:$D$374")),0)</f>
        <v>0</v>
      </c>
      <c r="C209" s="164">
        <f t="array" aca="1" ref="C209" ca="1">_xlfn.XLOOKUP($B$197,INDIRECT(CONCATENATE("'",$A209,"'!$C$324:$C$374")),INDIRECT(CONCATENATE("'",$A209,"'!$E$324:$E$374")),0)</f>
        <v>0</v>
      </c>
      <c r="D209" s="164">
        <f t="array" aca="1" ref="D209" ca="1">_xlfn.XLOOKUP($B$197,INDIRECT(CONCATENATE("'",$A209,"'!$C$324:$C$374")),INDIRECT(CONCATENATE("'",$A209,"'!$F$324:$F$374")),0)</f>
        <v>0</v>
      </c>
      <c r="E209" s="164">
        <f t="array" aca="1" ref="E209" ca="1">_xlfn.XLOOKUP($B$197,INDIRECT(CONCATENATE("'",$A209,"'!$C$324:$C$374")),INDIRECT(CONCATENATE("'",$A209,"'!$G$324:$G$374")),0)</f>
        <v>0</v>
      </c>
      <c r="F209" s="164">
        <f t="array" aca="1" ref="F209" ca="1">_xlfn.XLOOKUP($B$197,INDIRECT(CONCATENATE("'",$A209,"'!$C$324:$C$374")),INDIRECT(CONCATENATE("'",$A209,"'!$H$324:$H$374")),0)</f>
        <v>0</v>
      </c>
      <c r="G209" s="164">
        <f t="array" aca="1" ref="G209" ca="1">_xlfn.XLOOKUP($B$197,INDIRECT(CONCATENATE("'",$A209,"'!$C$324:$C$374")),INDIRECT(CONCATENATE("'",$A209,"'!$I$324:$I$374")),0)</f>
        <v>0</v>
      </c>
      <c r="H209" s="164">
        <f t="array" aca="1" ref="H209" ca="1">_xlfn.XLOOKUP($B$197,INDIRECT(CONCATENATE("'",$A209,"'!$C$324:$C$374")),INDIRECT(CONCATENATE("'",$A209,"'!$J$324:$J$374")),0)</f>
        <v>0</v>
      </c>
      <c r="I209" s="164">
        <f t="array" aca="1" ref="I209" ca="1">_xlfn.XLOOKUP($B$197,INDIRECT(CONCATENATE("'",$A209,"'!$C$324:$C$374")),INDIRECT(CONCATENATE("'",$A209,"'!$K$324:$K$374")),0)</f>
        <v>0</v>
      </c>
      <c r="J209" s="164">
        <f t="shared" ca="1" si="68"/>
        <v>0</v>
      </c>
      <c r="K209" s="165">
        <f t="shared" ca="1" si="68"/>
        <v>0</v>
      </c>
      <c r="L209" s="166">
        <f t="shared" ca="1" si="69"/>
        <v>0</v>
      </c>
      <c r="M209" s="165">
        <f t="shared" ca="1" si="70"/>
        <v>0</v>
      </c>
      <c r="N209" s="166">
        <f t="shared" ca="1" si="71"/>
        <v>0</v>
      </c>
    </row>
    <row r="210" spans="1:14" ht="12.75" thickBot="1" x14ac:dyDescent="0.25">
      <c r="A210" s="150" t="s">
        <v>17</v>
      </c>
      <c r="B210" s="167">
        <f t="shared" ref="B210:K210" ca="1" si="72">SUM(B200:B209)</f>
        <v>0</v>
      </c>
      <c r="C210" s="167">
        <f t="shared" ca="1" si="72"/>
        <v>0</v>
      </c>
      <c r="D210" s="167">
        <f t="shared" ca="1" si="72"/>
        <v>0</v>
      </c>
      <c r="E210" s="167">
        <f t="shared" ca="1" si="72"/>
        <v>0</v>
      </c>
      <c r="F210" s="167">
        <f t="shared" ca="1" si="72"/>
        <v>0</v>
      </c>
      <c r="G210" s="167">
        <f t="shared" ca="1" si="72"/>
        <v>0</v>
      </c>
      <c r="H210" s="167">
        <f t="shared" ca="1" si="72"/>
        <v>0</v>
      </c>
      <c r="I210" s="167">
        <f t="shared" ca="1" si="72"/>
        <v>0</v>
      </c>
      <c r="J210" s="167">
        <f t="shared" ca="1" si="72"/>
        <v>0</v>
      </c>
      <c r="K210" s="167">
        <f t="shared" ca="1" si="72"/>
        <v>0</v>
      </c>
      <c r="L210" s="169">
        <f t="shared" ca="1" si="69"/>
        <v>0</v>
      </c>
      <c r="M210" s="168">
        <f ca="1">SUM(M200:M209)</f>
        <v>0</v>
      </c>
      <c r="N210" s="170">
        <f t="shared" ca="1" si="71"/>
        <v>0</v>
      </c>
    </row>
    <row r="211" spans="1:14" ht="12.75" thickBot="1" x14ac:dyDescent="0.25"/>
    <row r="212" spans="1:14" ht="12.75" thickBot="1" x14ac:dyDescent="0.25">
      <c r="A212" s="223" t="str">
        <f>Deelnemersoverzicht!$B$29&amp;":"</f>
        <v>Deelnemer 13:</v>
      </c>
      <c r="B212" s="225">
        <f>Deelnemersoverzicht!$C$29</f>
        <v>0</v>
      </c>
      <c r="C212" s="224"/>
      <c r="D212" s="158"/>
      <c r="E212" s="158"/>
      <c r="F212" s="158"/>
      <c r="G212" s="158"/>
      <c r="H212" s="158"/>
      <c r="I212" s="158"/>
      <c r="J212" s="158"/>
      <c r="K212" s="158"/>
      <c r="L212" s="158"/>
      <c r="M212" s="158"/>
      <c r="N212" s="159"/>
    </row>
    <row r="213" spans="1:14" ht="12.75" thickBot="1" x14ac:dyDescent="0.25">
      <c r="A213" s="156"/>
      <c r="B213" s="602" t="s">
        <v>1</v>
      </c>
      <c r="C213" s="601"/>
      <c r="D213" s="602" t="s">
        <v>2</v>
      </c>
      <c r="E213" s="601"/>
      <c r="F213" s="600"/>
      <c r="G213" s="603" t="s">
        <v>235</v>
      </c>
      <c r="H213" s="603"/>
      <c r="I213" s="601"/>
      <c r="J213" s="600"/>
      <c r="K213" s="604" t="s">
        <v>17</v>
      </c>
      <c r="L213" s="603"/>
      <c r="M213" s="603"/>
      <c r="N213" s="601"/>
    </row>
    <row r="214" spans="1:14" ht="48.75" thickBot="1" x14ac:dyDescent="0.25">
      <c r="A214" s="155" t="s">
        <v>214</v>
      </c>
      <c r="B214" s="146" t="s">
        <v>227</v>
      </c>
      <c r="C214" s="146" t="s">
        <v>228</v>
      </c>
      <c r="D214" s="146" t="s">
        <v>229</v>
      </c>
      <c r="E214" s="146" t="s">
        <v>230</v>
      </c>
      <c r="F214" s="146" t="s">
        <v>236</v>
      </c>
      <c r="G214" s="146" t="s">
        <v>237</v>
      </c>
      <c r="H214" s="146" t="s">
        <v>238</v>
      </c>
      <c r="I214" s="146" t="s">
        <v>239</v>
      </c>
      <c r="J214" s="146" t="s">
        <v>231</v>
      </c>
      <c r="K214" s="151" t="s">
        <v>112</v>
      </c>
      <c r="L214" s="147" t="s">
        <v>59</v>
      </c>
      <c r="M214" s="221" t="s">
        <v>91</v>
      </c>
      <c r="N214" s="148" t="s">
        <v>59</v>
      </c>
    </row>
    <row r="215" spans="1:14" x14ac:dyDescent="0.2">
      <c r="A215" s="149" t="s">
        <v>217</v>
      </c>
      <c r="B215" s="160">
        <f t="array" aca="1" ref="B215" ca="1">_xlfn.XLOOKUP($B$212,INDIRECT(CONCATENATE("'",$A215,"'!$C$324:$C$374")),INDIRECT(CONCATENATE("'",$A215,"'!$D$324:$D$374")),0)</f>
        <v>0</v>
      </c>
      <c r="C215" s="160">
        <f t="array" aca="1" ref="C215" ca="1">_xlfn.XLOOKUP($B$212,INDIRECT(CONCATENATE("'",$A215,"'!$C$324:$C$374")),INDIRECT(CONCATENATE("'",$A215,"'!$E$324:$E$374")),0)</f>
        <v>0</v>
      </c>
      <c r="D215" s="160">
        <f t="array" aca="1" ref="D215" ca="1">_xlfn.XLOOKUP($B$212,INDIRECT(CONCATENATE("'",$A215,"'!$C$324:$C$374")),INDIRECT(CONCATENATE("'",$A215,"'!$F$324:$F$374")),0)</f>
        <v>0</v>
      </c>
      <c r="E215" s="160">
        <f t="array" aca="1" ref="E215" ca="1">_xlfn.XLOOKUP($B$212,INDIRECT(CONCATENATE("'",$A215,"'!$C$324:$C$374")),INDIRECT(CONCATENATE("'",$A215,"'!$G$324:$G$374")),0)</f>
        <v>0</v>
      </c>
      <c r="F215" s="160">
        <f t="array" aca="1" ref="F215" ca="1">_xlfn.XLOOKUP($B$212,INDIRECT(CONCATENATE("'",$A215,"'!$C$324:$C$374")),INDIRECT(CONCATENATE("'",$A215,"'!$H$324:$H$374")),0)</f>
        <v>0</v>
      </c>
      <c r="G215" s="160">
        <f t="array" aca="1" ref="G215" ca="1">_xlfn.XLOOKUP($B$212,INDIRECT(CONCATENATE("'",$A215,"'!$C$324:$C$374")),INDIRECT(CONCATENATE("'",$A215,"'!$I$324:$I$374")),0)</f>
        <v>0</v>
      </c>
      <c r="H215" s="160">
        <f t="array" aca="1" ref="H215" ca="1">_xlfn.XLOOKUP($B$212,INDIRECT(CONCATENATE("'",$A215,"'!$C$324:$C$374")),INDIRECT(CONCATENATE("'",$A215,"'!$J$324:$J$374")),0)</f>
        <v>0</v>
      </c>
      <c r="I215" s="160">
        <f t="array" aca="1" ref="I215" ca="1">_xlfn.XLOOKUP($B$212,INDIRECT(CONCATENATE("'",$A215,"'!$C$324:$C$374")),INDIRECT(CONCATENATE("'",$A215,"'!$K$324:$K$374")),0)</f>
        <v>0</v>
      </c>
      <c r="J215" s="160">
        <f ca="1">B215+D215+F215+H215</f>
        <v>0</v>
      </c>
      <c r="K215" s="160">
        <f ca="1">C215+E215+G215+I215</f>
        <v>0</v>
      </c>
      <c r="L215" s="161">
        <f ca="1">IFERROR(K215/J215,0)</f>
        <v>0</v>
      </c>
      <c r="M215" s="160">
        <f ca="1">J215-K215</f>
        <v>0</v>
      </c>
      <c r="N215" s="161">
        <f ca="1">IFERROR(M215/J215,0)</f>
        <v>0</v>
      </c>
    </row>
    <row r="216" spans="1:14" x14ac:dyDescent="0.2">
      <c r="A216" s="149" t="s">
        <v>218</v>
      </c>
      <c r="B216" s="162">
        <f t="array" aca="1" ref="B216" ca="1">_xlfn.XLOOKUP($B$212,INDIRECT(CONCATENATE("'",$A216,"'!$C$324:$C$374")),INDIRECT(CONCATENATE("'",$A216,"'!$D$324:$D$374")),0)</f>
        <v>0</v>
      </c>
      <c r="C216" s="162">
        <f t="array" aca="1" ref="C216" ca="1">_xlfn.XLOOKUP($B$212,INDIRECT(CONCATENATE("'",$A216,"'!$C$324:$C$374")),INDIRECT(CONCATENATE("'",$A216,"'!$E$324:$E$374")),0)</f>
        <v>0</v>
      </c>
      <c r="D216" s="162">
        <f t="array" aca="1" ref="D216" ca="1">_xlfn.XLOOKUP($B$212,INDIRECT(CONCATENATE("'",$A216,"'!$C$324:$C$374")),INDIRECT(CONCATENATE("'",$A216,"'!$F$324:$F$374")),0)</f>
        <v>0</v>
      </c>
      <c r="E216" s="162">
        <f t="array" aca="1" ref="E216" ca="1">_xlfn.XLOOKUP($B$212,INDIRECT(CONCATENATE("'",$A216,"'!$C$324:$C$374")),INDIRECT(CONCATENATE("'",$A216,"'!$G$324:$G$374")),0)</f>
        <v>0</v>
      </c>
      <c r="F216" s="162">
        <f t="array" aca="1" ref="F216" ca="1">_xlfn.XLOOKUP($B$212,INDIRECT(CONCATENATE("'",$A216,"'!$C$324:$C$374")),INDIRECT(CONCATENATE("'",$A216,"'!$H$324:$H$374")),0)</f>
        <v>0</v>
      </c>
      <c r="G216" s="162">
        <f t="array" aca="1" ref="G216" ca="1">_xlfn.XLOOKUP($B$212,INDIRECT(CONCATENATE("'",$A216,"'!$C$324:$C$374")),INDIRECT(CONCATENATE("'",$A216,"'!$I$324:$I$374")),0)</f>
        <v>0</v>
      </c>
      <c r="H216" s="162">
        <f t="array" aca="1" ref="H216" ca="1">_xlfn.XLOOKUP($B$212,INDIRECT(CONCATENATE("'",$A216,"'!$C$324:$C$374")),INDIRECT(CONCATENATE("'",$A216,"'!$J$324:$J$374")),0)</f>
        <v>0</v>
      </c>
      <c r="I216" s="162">
        <f t="array" aca="1" ref="I216" ca="1">_xlfn.XLOOKUP($B$212,INDIRECT(CONCATENATE("'",$A216,"'!$C$324:$C$374")),INDIRECT(CONCATENATE("'",$A216,"'!$K$324:$K$374")),0)</f>
        <v>0</v>
      </c>
      <c r="J216" s="162">
        <f t="shared" ref="J216:K224" ca="1" si="73">B216+D216+F216+H216</f>
        <v>0</v>
      </c>
      <c r="K216" s="162">
        <f t="shared" ca="1" si="73"/>
        <v>0</v>
      </c>
      <c r="L216" s="163">
        <f t="shared" ref="L216:L225" ca="1" si="74">IFERROR(K216/J216,0)</f>
        <v>0</v>
      </c>
      <c r="M216" s="162">
        <f t="shared" ref="M216:M224" ca="1" si="75">J216-K216</f>
        <v>0</v>
      </c>
      <c r="N216" s="163">
        <f t="shared" ref="N216:N225" ca="1" si="76">IFERROR(M216/J216,0)</f>
        <v>0</v>
      </c>
    </row>
    <row r="217" spans="1:14" x14ac:dyDescent="0.2">
      <c r="A217" s="149" t="s">
        <v>219</v>
      </c>
      <c r="B217" s="164">
        <f t="array" aca="1" ref="B217" ca="1">_xlfn.XLOOKUP($B$212,INDIRECT(CONCATENATE("'",$A217,"'!$C$324:$C$374")),INDIRECT(CONCATENATE("'",$A217,"'!$D$324:$D$374")),0)</f>
        <v>0</v>
      </c>
      <c r="C217" s="164">
        <f t="array" aca="1" ref="C217" ca="1">_xlfn.XLOOKUP($B$212,INDIRECT(CONCATENATE("'",$A217,"'!$C$324:$C$374")),INDIRECT(CONCATENATE("'",$A217,"'!$E$324:$E$374")),0)</f>
        <v>0</v>
      </c>
      <c r="D217" s="164">
        <f t="array" aca="1" ref="D217" ca="1">_xlfn.XLOOKUP($B$212,INDIRECT(CONCATENATE("'",$A217,"'!$C$324:$C$374")),INDIRECT(CONCATENATE("'",$A217,"'!$F$324:$F$374")),0)</f>
        <v>0</v>
      </c>
      <c r="E217" s="164">
        <f t="array" aca="1" ref="E217" ca="1">_xlfn.XLOOKUP($B$212,INDIRECT(CONCATENATE("'",$A217,"'!$C$324:$C$374")),INDIRECT(CONCATENATE("'",$A217,"'!$G$324:$G$374")),0)</f>
        <v>0</v>
      </c>
      <c r="F217" s="164">
        <f t="array" aca="1" ref="F217" ca="1">_xlfn.XLOOKUP($B$212,INDIRECT(CONCATENATE("'",$A217,"'!$C$324:$C$374")),INDIRECT(CONCATENATE("'",$A217,"'!$H$324:$H$374")),0)</f>
        <v>0</v>
      </c>
      <c r="G217" s="164">
        <f t="array" aca="1" ref="G217" ca="1">_xlfn.XLOOKUP($B$212,INDIRECT(CONCATENATE("'",$A217,"'!$C$324:$C$374")),INDIRECT(CONCATENATE("'",$A217,"'!$I$324:$I$374")),0)</f>
        <v>0</v>
      </c>
      <c r="H217" s="164">
        <f t="array" aca="1" ref="H217" ca="1">_xlfn.XLOOKUP($B$212,INDIRECT(CONCATENATE("'",$A217,"'!$C$324:$C$374")),INDIRECT(CONCATENATE("'",$A217,"'!$J$324:$J$374")),0)</f>
        <v>0</v>
      </c>
      <c r="I217" s="164">
        <f t="array" aca="1" ref="I217" ca="1">_xlfn.XLOOKUP($B$212,INDIRECT(CONCATENATE("'",$A217,"'!$C$324:$C$374")),INDIRECT(CONCATENATE("'",$A217,"'!$K$324:$K$374")),0)</f>
        <v>0</v>
      </c>
      <c r="J217" s="164">
        <f t="shared" ca="1" si="73"/>
        <v>0</v>
      </c>
      <c r="K217" s="162">
        <f t="shared" ca="1" si="73"/>
        <v>0</v>
      </c>
      <c r="L217" s="163">
        <f t="shared" ca="1" si="74"/>
        <v>0</v>
      </c>
      <c r="M217" s="162">
        <f t="shared" ca="1" si="75"/>
        <v>0</v>
      </c>
      <c r="N217" s="163">
        <f t="shared" ca="1" si="76"/>
        <v>0</v>
      </c>
    </row>
    <row r="218" spans="1:14" x14ac:dyDescent="0.2">
      <c r="A218" s="149" t="s">
        <v>220</v>
      </c>
      <c r="B218" s="164">
        <f t="array" aca="1" ref="B218" ca="1">_xlfn.XLOOKUP($B$212,INDIRECT(CONCATENATE("'",$A218,"'!$C$324:$C$374")),INDIRECT(CONCATENATE("'",$A218,"'!$D$324:$D$374")),0)</f>
        <v>0</v>
      </c>
      <c r="C218" s="164">
        <f t="array" aca="1" ref="C218" ca="1">_xlfn.XLOOKUP($B$212,INDIRECT(CONCATENATE("'",$A218,"'!$C$324:$C$374")),INDIRECT(CONCATENATE("'",$A218,"'!$E$324:$E$374")),0)</f>
        <v>0</v>
      </c>
      <c r="D218" s="164">
        <f t="array" aca="1" ref="D218" ca="1">_xlfn.XLOOKUP($B$212,INDIRECT(CONCATENATE("'",$A218,"'!$C$324:$C$374")),INDIRECT(CONCATENATE("'",$A218,"'!$F$324:$F$374")),0)</f>
        <v>0</v>
      </c>
      <c r="E218" s="164">
        <f t="array" aca="1" ref="E218" ca="1">_xlfn.XLOOKUP($B$212,INDIRECT(CONCATENATE("'",$A218,"'!$C$324:$C$374")),INDIRECT(CONCATENATE("'",$A218,"'!$G$324:$G$374")),0)</f>
        <v>0</v>
      </c>
      <c r="F218" s="164">
        <f t="array" aca="1" ref="F218" ca="1">_xlfn.XLOOKUP($B$212,INDIRECT(CONCATENATE("'",$A218,"'!$C$324:$C$374")),INDIRECT(CONCATENATE("'",$A218,"'!$H$324:$H$374")),0)</f>
        <v>0</v>
      </c>
      <c r="G218" s="164">
        <f t="array" aca="1" ref="G218" ca="1">_xlfn.XLOOKUP($B$212,INDIRECT(CONCATENATE("'",$A218,"'!$C$324:$C$374")),INDIRECT(CONCATENATE("'",$A218,"'!$I$324:$I$374")),0)</f>
        <v>0</v>
      </c>
      <c r="H218" s="164">
        <f t="array" aca="1" ref="H218" ca="1">_xlfn.XLOOKUP($B$212,INDIRECT(CONCATENATE("'",$A218,"'!$C$324:$C$374")),INDIRECT(CONCATENATE("'",$A218,"'!$J$324:$J$374")),0)</f>
        <v>0</v>
      </c>
      <c r="I218" s="164">
        <f t="array" aca="1" ref="I218" ca="1">_xlfn.XLOOKUP($B$212,INDIRECT(CONCATENATE("'",$A218,"'!$C$324:$C$374")),INDIRECT(CONCATENATE("'",$A218,"'!$K$324:$K$374")),0)</f>
        <v>0</v>
      </c>
      <c r="J218" s="164">
        <f t="shared" ca="1" si="73"/>
        <v>0</v>
      </c>
      <c r="K218" s="162">
        <f t="shared" ca="1" si="73"/>
        <v>0</v>
      </c>
      <c r="L218" s="163">
        <f t="shared" ca="1" si="74"/>
        <v>0</v>
      </c>
      <c r="M218" s="162">
        <f t="shared" ca="1" si="75"/>
        <v>0</v>
      </c>
      <c r="N218" s="163">
        <f t="shared" ca="1" si="76"/>
        <v>0</v>
      </c>
    </row>
    <row r="219" spans="1:14" x14ac:dyDescent="0.2">
      <c r="A219" s="149" t="s">
        <v>221</v>
      </c>
      <c r="B219" s="164">
        <f t="array" aca="1" ref="B219" ca="1">_xlfn.XLOOKUP($B$212,INDIRECT(CONCATENATE("'",$A219,"'!$C$324:$C$374")),INDIRECT(CONCATENATE("'",$A219,"'!$D$324:$D$374")),0)</f>
        <v>0</v>
      </c>
      <c r="C219" s="164">
        <f t="array" aca="1" ref="C219" ca="1">_xlfn.XLOOKUP($B$212,INDIRECT(CONCATENATE("'",$A219,"'!$C$324:$C$374")),INDIRECT(CONCATENATE("'",$A219,"'!$E$324:$E$374")),0)</f>
        <v>0</v>
      </c>
      <c r="D219" s="164">
        <f t="array" aca="1" ref="D219" ca="1">_xlfn.XLOOKUP($B$212,INDIRECT(CONCATENATE("'",$A219,"'!$C$324:$C$374")),INDIRECT(CONCATENATE("'",$A219,"'!$F$324:$F$374")),0)</f>
        <v>0</v>
      </c>
      <c r="E219" s="164">
        <f t="array" aca="1" ref="E219" ca="1">_xlfn.XLOOKUP($B$212,INDIRECT(CONCATENATE("'",$A219,"'!$C$324:$C$374")),INDIRECT(CONCATENATE("'",$A219,"'!$G$324:$G$374")),0)</f>
        <v>0</v>
      </c>
      <c r="F219" s="164">
        <f t="array" aca="1" ref="F219" ca="1">_xlfn.XLOOKUP($B$212,INDIRECT(CONCATENATE("'",$A219,"'!$C$324:$C$374")),INDIRECT(CONCATENATE("'",$A219,"'!$H$324:$H$374")),0)</f>
        <v>0</v>
      </c>
      <c r="G219" s="164">
        <f t="array" aca="1" ref="G219" ca="1">_xlfn.XLOOKUP($B$212,INDIRECT(CONCATENATE("'",$A219,"'!$C$324:$C$374")),INDIRECT(CONCATENATE("'",$A219,"'!$I$324:$I$374")),0)</f>
        <v>0</v>
      </c>
      <c r="H219" s="164">
        <f t="array" aca="1" ref="H219" ca="1">_xlfn.XLOOKUP($B$212,INDIRECT(CONCATENATE("'",$A219,"'!$C$324:$C$374")),INDIRECT(CONCATENATE("'",$A219,"'!$J$324:$J$374")),0)</f>
        <v>0</v>
      </c>
      <c r="I219" s="164">
        <f t="array" aca="1" ref="I219" ca="1">_xlfn.XLOOKUP($B$212,INDIRECT(CONCATENATE("'",$A219,"'!$C$324:$C$374")),INDIRECT(CONCATENATE("'",$A219,"'!$K$324:$K$374")),0)</f>
        <v>0</v>
      </c>
      <c r="J219" s="164">
        <f t="shared" ca="1" si="73"/>
        <v>0</v>
      </c>
      <c r="K219" s="162">
        <f t="shared" ca="1" si="73"/>
        <v>0</v>
      </c>
      <c r="L219" s="163">
        <f t="shared" ca="1" si="74"/>
        <v>0</v>
      </c>
      <c r="M219" s="162">
        <f t="shared" ca="1" si="75"/>
        <v>0</v>
      </c>
      <c r="N219" s="163">
        <f t="shared" ca="1" si="76"/>
        <v>0</v>
      </c>
    </row>
    <row r="220" spans="1:14" x14ac:dyDescent="0.2">
      <c r="A220" s="149" t="s">
        <v>222</v>
      </c>
      <c r="B220" s="164">
        <f t="array" aca="1" ref="B220" ca="1">_xlfn.XLOOKUP($B$212,INDIRECT(CONCATENATE("'",$A220,"'!$C$324:$C$374")),INDIRECT(CONCATENATE("'",$A220,"'!$D$324:$D$374")),0)</f>
        <v>0</v>
      </c>
      <c r="C220" s="164">
        <f t="array" aca="1" ref="C220" ca="1">_xlfn.XLOOKUP($B$212,INDIRECT(CONCATENATE("'",$A220,"'!$C$324:$C$374")),INDIRECT(CONCATENATE("'",$A220,"'!$E$324:$E$374")),0)</f>
        <v>0</v>
      </c>
      <c r="D220" s="164">
        <f t="array" aca="1" ref="D220" ca="1">_xlfn.XLOOKUP($B$212,INDIRECT(CONCATENATE("'",$A220,"'!$C$324:$C$374")),INDIRECT(CONCATENATE("'",$A220,"'!$F$324:$F$374")),0)</f>
        <v>0</v>
      </c>
      <c r="E220" s="164">
        <f t="array" aca="1" ref="E220" ca="1">_xlfn.XLOOKUP($B$212,INDIRECT(CONCATENATE("'",$A220,"'!$C$324:$C$374")),INDIRECT(CONCATENATE("'",$A220,"'!$G$324:$G$374")),0)</f>
        <v>0</v>
      </c>
      <c r="F220" s="164">
        <f t="array" aca="1" ref="F220" ca="1">_xlfn.XLOOKUP($B$212,INDIRECT(CONCATENATE("'",$A220,"'!$C$324:$C$374")),INDIRECT(CONCATENATE("'",$A220,"'!$H$324:$H$374")),0)</f>
        <v>0</v>
      </c>
      <c r="G220" s="164">
        <f t="array" aca="1" ref="G220" ca="1">_xlfn.XLOOKUP($B$212,INDIRECT(CONCATENATE("'",$A220,"'!$C$324:$C$374")),INDIRECT(CONCATENATE("'",$A220,"'!$I$324:$I$374")),0)</f>
        <v>0</v>
      </c>
      <c r="H220" s="164">
        <f t="array" aca="1" ref="H220" ca="1">_xlfn.XLOOKUP($B$212,INDIRECT(CONCATENATE("'",$A220,"'!$C$324:$C$374")),INDIRECT(CONCATENATE("'",$A220,"'!$J$324:$J$374")),0)</f>
        <v>0</v>
      </c>
      <c r="I220" s="164">
        <f t="array" aca="1" ref="I220" ca="1">_xlfn.XLOOKUP($B$212,INDIRECT(CONCATENATE("'",$A220,"'!$C$324:$C$374")),INDIRECT(CONCATENATE("'",$A220,"'!$K$324:$K$374")),0)</f>
        <v>0</v>
      </c>
      <c r="J220" s="164">
        <f t="shared" ca="1" si="73"/>
        <v>0</v>
      </c>
      <c r="K220" s="162">
        <f t="shared" ca="1" si="73"/>
        <v>0</v>
      </c>
      <c r="L220" s="163">
        <f t="shared" ca="1" si="74"/>
        <v>0</v>
      </c>
      <c r="M220" s="162">
        <f t="shared" ca="1" si="75"/>
        <v>0</v>
      </c>
      <c r="N220" s="163">
        <f t="shared" ca="1" si="76"/>
        <v>0</v>
      </c>
    </row>
    <row r="221" spans="1:14" x14ac:dyDescent="0.2">
      <c r="A221" s="149" t="s">
        <v>223</v>
      </c>
      <c r="B221" s="164">
        <f t="array" aca="1" ref="B221" ca="1">_xlfn.XLOOKUP($B$212,INDIRECT(CONCATENATE("'",$A221,"'!$C$324:$C$374")),INDIRECT(CONCATENATE("'",$A221,"'!$D$324:$D$374")),0)</f>
        <v>0</v>
      </c>
      <c r="C221" s="164">
        <f t="array" aca="1" ref="C221" ca="1">_xlfn.XLOOKUP($B$212,INDIRECT(CONCATENATE("'",$A221,"'!$C$324:$C$374")),INDIRECT(CONCATENATE("'",$A221,"'!$E$324:$E$374")),0)</f>
        <v>0</v>
      </c>
      <c r="D221" s="164">
        <f t="array" aca="1" ref="D221" ca="1">_xlfn.XLOOKUP($B$212,INDIRECT(CONCATENATE("'",$A221,"'!$C$324:$C$374")),INDIRECT(CONCATENATE("'",$A221,"'!$F$324:$F$374")),0)</f>
        <v>0</v>
      </c>
      <c r="E221" s="164">
        <f t="array" aca="1" ref="E221" ca="1">_xlfn.XLOOKUP($B$212,INDIRECT(CONCATENATE("'",$A221,"'!$C$324:$C$374")),INDIRECT(CONCATENATE("'",$A221,"'!$G$324:$G$374")),0)</f>
        <v>0</v>
      </c>
      <c r="F221" s="164">
        <f t="array" aca="1" ref="F221" ca="1">_xlfn.XLOOKUP($B$212,INDIRECT(CONCATENATE("'",$A221,"'!$C$324:$C$374")),INDIRECT(CONCATENATE("'",$A221,"'!$H$324:$H$374")),0)</f>
        <v>0</v>
      </c>
      <c r="G221" s="164">
        <f t="array" aca="1" ref="G221" ca="1">_xlfn.XLOOKUP($B$212,INDIRECT(CONCATENATE("'",$A221,"'!$C$324:$C$374")),INDIRECT(CONCATENATE("'",$A221,"'!$I$324:$I$374")),0)</f>
        <v>0</v>
      </c>
      <c r="H221" s="164">
        <f t="array" aca="1" ref="H221" ca="1">_xlfn.XLOOKUP($B$212,INDIRECT(CONCATENATE("'",$A221,"'!$C$324:$C$374")),INDIRECT(CONCATENATE("'",$A221,"'!$J$324:$J$374")),0)</f>
        <v>0</v>
      </c>
      <c r="I221" s="164">
        <f t="array" aca="1" ref="I221" ca="1">_xlfn.XLOOKUP($B$212,INDIRECT(CONCATENATE("'",$A221,"'!$C$324:$C$374")),INDIRECT(CONCATENATE("'",$A221,"'!$K$324:$K$374")),0)</f>
        <v>0</v>
      </c>
      <c r="J221" s="164">
        <f t="shared" ca="1" si="73"/>
        <v>0</v>
      </c>
      <c r="K221" s="162">
        <f t="shared" ca="1" si="73"/>
        <v>0</v>
      </c>
      <c r="L221" s="163">
        <f t="shared" ca="1" si="74"/>
        <v>0</v>
      </c>
      <c r="M221" s="162">
        <f t="shared" ca="1" si="75"/>
        <v>0</v>
      </c>
      <c r="N221" s="163">
        <f t="shared" ca="1" si="76"/>
        <v>0</v>
      </c>
    </row>
    <row r="222" spans="1:14" x14ac:dyDescent="0.2">
      <c r="A222" s="149" t="s">
        <v>224</v>
      </c>
      <c r="B222" s="164">
        <f t="array" aca="1" ref="B222" ca="1">_xlfn.XLOOKUP($B$212,INDIRECT(CONCATENATE("'",$A222,"'!$C$324:$C$374")),INDIRECT(CONCATENATE("'",$A222,"'!$D$324:$D$374")),0)</f>
        <v>0</v>
      </c>
      <c r="C222" s="164">
        <f t="array" aca="1" ref="C222" ca="1">_xlfn.XLOOKUP($B$212,INDIRECT(CONCATENATE("'",$A222,"'!$C$324:$C$374")),INDIRECT(CONCATENATE("'",$A222,"'!$E$324:$E$374")),0)</f>
        <v>0</v>
      </c>
      <c r="D222" s="164">
        <f t="array" aca="1" ref="D222" ca="1">_xlfn.XLOOKUP($B$212,INDIRECT(CONCATENATE("'",$A222,"'!$C$324:$C$374")),INDIRECT(CONCATENATE("'",$A222,"'!$F$324:$F$374")),0)</f>
        <v>0</v>
      </c>
      <c r="E222" s="164">
        <f t="array" aca="1" ref="E222" ca="1">_xlfn.XLOOKUP($B$212,INDIRECT(CONCATENATE("'",$A222,"'!$C$324:$C$374")),INDIRECT(CONCATENATE("'",$A222,"'!$G$324:$G$374")),0)</f>
        <v>0</v>
      </c>
      <c r="F222" s="164">
        <f t="array" aca="1" ref="F222" ca="1">_xlfn.XLOOKUP($B$212,INDIRECT(CONCATENATE("'",$A222,"'!$C$324:$C$374")),INDIRECT(CONCATENATE("'",$A222,"'!$H$324:$H$374")),0)</f>
        <v>0</v>
      </c>
      <c r="G222" s="164">
        <f t="array" aca="1" ref="G222" ca="1">_xlfn.XLOOKUP($B$212,INDIRECT(CONCATENATE("'",$A222,"'!$C$324:$C$374")),INDIRECT(CONCATENATE("'",$A222,"'!$I$324:$I$374")),0)</f>
        <v>0</v>
      </c>
      <c r="H222" s="164">
        <f t="array" aca="1" ref="H222" ca="1">_xlfn.XLOOKUP($B$212,INDIRECT(CONCATENATE("'",$A222,"'!$C$324:$C$374")),INDIRECT(CONCATENATE("'",$A222,"'!$J$324:$J$374")),0)</f>
        <v>0</v>
      </c>
      <c r="I222" s="164">
        <f t="array" aca="1" ref="I222" ca="1">_xlfn.XLOOKUP($B$212,INDIRECT(CONCATENATE("'",$A222,"'!$C$324:$C$374")),INDIRECT(CONCATENATE("'",$A222,"'!$K$324:$K$374")),0)</f>
        <v>0</v>
      </c>
      <c r="J222" s="164">
        <f t="shared" ca="1" si="73"/>
        <v>0</v>
      </c>
      <c r="K222" s="162">
        <f t="shared" ca="1" si="73"/>
        <v>0</v>
      </c>
      <c r="L222" s="163">
        <f t="shared" ca="1" si="74"/>
        <v>0</v>
      </c>
      <c r="M222" s="162">
        <f t="shared" ca="1" si="75"/>
        <v>0</v>
      </c>
      <c r="N222" s="163">
        <f t="shared" ca="1" si="76"/>
        <v>0</v>
      </c>
    </row>
    <row r="223" spans="1:14" x14ac:dyDescent="0.2">
      <c r="A223" s="149" t="s">
        <v>225</v>
      </c>
      <c r="B223" s="164">
        <f t="array" aca="1" ref="B223" ca="1">_xlfn.XLOOKUP($B$212,INDIRECT(CONCATENATE("'",$A223,"'!$C$324:$C$374")),INDIRECT(CONCATENATE("'",$A223,"'!$D$324:$D$374")),0)</f>
        <v>0</v>
      </c>
      <c r="C223" s="164">
        <f t="array" aca="1" ref="C223" ca="1">_xlfn.XLOOKUP($B$212,INDIRECT(CONCATENATE("'",$A223,"'!$C$324:$C$374")),INDIRECT(CONCATENATE("'",$A223,"'!$E$324:$E$374")),0)</f>
        <v>0</v>
      </c>
      <c r="D223" s="164">
        <f t="array" aca="1" ref="D223" ca="1">_xlfn.XLOOKUP($B$212,INDIRECT(CONCATENATE("'",$A223,"'!$C$324:$C$374")),INDIRECT(CONCATENATE("'",$A223,"'!$F$324:$F$374")),0)</f>
        <v>0</v>
      </c>
      <c r="E223" s="164">
        <f t="array" aca="1" ref="E223" ca="1">_xlfn.XLOOKUP($B$212,INDIRECT(CONCATENATE("'",$A223,"'!$C$324:$C$374")),INDIRECT(CONCATENATE("'",$A223,"'!$G$324:$G$374")),0)</f>
        <v>0</v>
      </c>
      <c r="F223" s="164">
        <f t="array" aca="1" ref="F223" ca="1">_xlfn.XLOOKUP($B$212,INDIRECT(CONCATENATE("'",$A223,"'!$C$324:$C$374")),INDIRECT(CONCATENATE("'",$A223,"'!$H$324:$H$374")),0)</f>
        <v>0</v>
      </c>
      <c r="G223" s="164">
        <f t="array" aca="1" ref="G223" ca="1">_xlfn.XLOOKUP($B$212,INDIRECT(CONCATENATE("'",$A223,"'!$C$324:$C$374")),INDIRECT(CONCATENATE("'",$A223,"'!$I$324:$I$374")),0)</f>
        <v>0</v>
      </c>
      <c r="H223" s="164">
        <f t="array" aca="1" ref="H223" ca="1">_xlfn.XLOOKUP($B$212,INDIRECT(CONCATENATE("'",$A223,"'!$C$324:$C$374")),INDIRECT(CONCATENATE("'",$A223,"'!$J$324:$J$374")),0)</f>
        <v>0</v>
      </c>
      <c r="I223" s="164">
        <f t="array" aca="1" ref="I223" ca="1">_xlfn.XLOOKUP($B$212,INDIRECT(CONCATENATE("'",$A223,"'!$C$324:$C$374")),INDIRECT(CONCATENATE("'",$A223,"'!$K$324:$K$374")),0)</f>
        <v>0</v>
      </c>
      <c r="J223" s="164">
        <f t="shared" ca="1" si="73"/>
        <v>0</v>
      </c>
      <c r="K223" s="162">
        <f t="shared" ca="1" si="73"/>
        <v>0</v>
      </c>
      <c r="L223" s="163">
        <f t="shared" ca="1" si="74"/>
        <v>0</v>
      </c>
      <c r="M223" s="162">
        <f t="shared" ca="1" si="75"/>
        <v>0</v>
      </c>
      <c r="N223" s="163">
        <f t="shared" ca="1" si="76"/>
        <v>0</v>
      </c>
    </row>
    <row r="224" spans="1:14" ht="12.75" thickBot="1" x14ac:dyDescent="0.25">
      <c r="A224" s="149" t="s">
        <v>226</v>
      </c>
      <c r="B224" s="164">
        <f t="array" aca="1" ref="B224" ca="1">_xlfn.XLOOKUP($B$212,INDIRECT(CONCATENATE("'",$A224,"'!$C$324:$C$374")),INDIRECT(CONCATENATE("'",$A224,"'!$D$324:$D$374")),0)</f>
        <v>0</v>
      </c>
      <c r="C224" s="164">
        <f t="array" aca="1" ref="C224" ca="1">_xlfn.XLOOKUP($B$212,INDIRECT(CONCATENATE("'",$A224,"'!$C$324:$C$374")),INDIRECT(CONCATENATE("'",$A224,"'!$E$324:$E$374")),0)</f>
        <v>0</v>
      </c>
      <c r="D224" s="164">
        <f t="array" aca="1" ref="D224" ca="1">_xlfn.XLOOKUP($B$212,INDIRECT(CONCATENATE("'",$A224,"'!$C$324:$C$374")),INDIRECT(CONCATENATE("'",$A224,"'!$F$324:$F$374")),0)</f>
        <v>0</v>
      </c>
      <c r="E224" s="164">
        <f t="array" aca="1" ref="E224" ca="1">_xlfn.XLOOKUP($B$212,INDIRECT(CONCATENATE("'",$A224,"'!$C$324:$C$374")),INDIRECT(CONCATENATE("'",$A224,"'!$G$324:$G$374")),0)</f>
        <v>0</v>
      </c>
      <c r="F224" s="164">
        <f t="array" aca="1" ref="F224" ca="1">_xlfn.XLOOKUP($B$212,INDIRECT(CONCATENATE("'",$A224,"'!$C$324:$C$374")),INDIRECT(CONCATENATE("'",$A224,"'!$H$324:$H$374")),0)</f>
        <v>0</v>
      </c>
      <c r="G224" s="164">
        <f t="array" aca="1" ref="G224" ca="1">_xlfn.XLOOKUP($B$212,INDIRECT(CONCATENATE("'",$A224,"'!$C$324:$C$374")),INDIRECT(CONCATENATE("'",$A224,"'!$I$324:$I$374")),0)</f>
        <v>0</v>
      </c>
      <c r="H224" s="164">
        <f t="array" aca="1" ref="H224" ca="1">_xlfn.XLOOKUP($B$212,INDIRECT(CONCATENATE("'",$A224,"'!$C$324:$C$374")),INDIRECT(CONCATENATE("'",$A224,"'!$J$324:$J$374")),0)</f>
        <v>0</v>
      </c>
      <c r="I224" s="164">
        <f t="array" aca="1" ref="I224" ca="1">_xlfn.XLOOKUP($B$212,INDIRECT(CONCATENATE("'",$A224,"'!$C$324:$C$374")),INDIRECT(CONCATENATE("'",$A224,"'!$K$324:$K$374")),0)</f>
        <v>0</v>
      </c>
      <c r="J224" s="164">
        <f t="shared" ca="1" si="73"/>
        <v>0</v>
      </c>
      <c r="K224" s="165">
        <f t="shared" ca="1" si="73"/>
        <v>0</v>
      </c>
      <c r="L224" s="166">
        <f t="shared" ca="1" si="74"/>
        <v>0</v>
      </c>
      <c r="M224" s="165">
        <f t="shared" ca="1" si="75"/>
        <v>0</v>
      </c>
      <c r="N224" s="166">
        <f t="shared" ca="1" si="76"/>
        <v>0</v>
      </c>
    </row>
    <row r="225" spans="1:14" ht="12.75" thickBot="1" x14ac:dyDescent="0.25">
      <c r="A225" s="150" t="s">
        <v>17</v>
      </c>
      <c r="B225" s="167">
        <f t="shared" ref="B225:K225" ca="1" si="77">SUM(B215:B224)</f>
        <v>0</v>
      </c>
      <c r="C225" s="167">
        <f t="shared" ca="1" si="77"/>
        <v>0</v>
      </c>
      <c r="D225" s="167">
        <f t="shared" ca="1" si="77"/>
        <v>0</v>
      </c>
      <c r="E225" s="167">
        <f t="shared" ca="1" si="77"/>
        <v>0</v>
      </c>
      <c r="F225" s="167">
        <f t="shared" ca="1" si="77"/>
        <v>0</v>
      </c>
      <c r="G225" s="167">
        <f t="shared" ca="1" si="77"/>
        <v>0</v>
      </c>
      <c r="H225" s="167">
        <f t="shared" ca="1" si="77"/>
        <v>0</v>
      </c>
      <c r="I225" s="167">
        <f t="shared" ca="1" si="77"/>
        <v>0</v>
      </c>
      <c r="J225" s="167">
        <f t="shared" ca="1" si="77"/>
        <v>0</v>
      </c>
      <c r="K225" s="167">
        <f t="shared" ca="1" si="77"/>
        <v>0</v>
      </c>
      <c r="L225" s="169">
        <f t="shared" ca="1" si="74"/>
        <v>0</v>
      </c>
      <c r="M225" s="168">
        <f ca="1">SUM(M215:M224)</f>
        <v>0</v>
      </c>
      <c r="N225" s="170">
        <f t="shared" ca="1" si="76"/>
        <v>0</v>
      </c>
    </row>
    <row r="226" spans="1:14" ht="12.75" thickBot="1" x14ac:dyDescent="0.25"/>
    <row r="227" spans="1:14" ht="12.75" thickBot="1" x14ac:dyDescent="0.25">
      <c r="A227" s="223" t="str">
        <f>Deelnemersoverzicht!$B$30&amp;":"</f>
        <v>Deelnemer 14:</v>
      </c>
      <c r="B227" s="225">
        <f>Deelnemersoverzicht!$C$30</f>
        <v>0</v>
      </c>
      <c r="C227" s="224"/>
      <c r="D227" s="158"/>
      <c r="E227" s="158"/>
      <c r="F227" s="158"/>
      <c r="G227" s="158"/>
      <c r="H227" s="158"/>
      <c r="I227" s="158"/>
      <c r="J227" s="158"/>
      <c r="K227" s="158"/>
      <c r="L227" s="158"/>
      <c r="M227" s="158"/>
      <c r="N227" s="159"/>
    </row>
    <row r="228" spans="1:14" ht="12.75" thickBot="1" x14ac:dyDescent="0.25">
      <c r="A228" s="156"/>
      <c r="B228" s="602" t="s">
        <v>1</v>
      </c>
      <c r="C228" s="601"/>
      <c r="D228" s="602" t="s">
        <v>2</v>
      </c>
      <c r="E228" s="601"/>
      <c r="F228" s="600"/>
      <c r="G228" s="603" t="s">
        <v>235</v>
      </c>
      <c r="H228" s="603"/>
      <c r="I228" s="601"/>
      <c r="J228" s="600"/>
      <c r="K228" s="604" t="s">
        <v>17</v>
      </c>
      <c r="L228" s="603"/>
      <c r="M228" s="603"/>
      <c r="N228" s="601"/>
    </row>
    <row r="229" spans="1:14" ht="48.75" thickBot="1" x14ac:dyDescent="0.25">
      <c r="A229" s="155" t="s">
        <v>214</v>
      </c>
      <c r="B229" s="146" t="s">
        <v>227</v>
      </c>
      <c r="C229" s="146" t="s">
        <v>228</v>
      </c>
      <c r="D229" s="146" t="s">
        <v>229</v>
      </c>
      <c r="E229" s="146" t="s">
        <v>230</v>
      </c>
      <c r="F229" s="146" t="s">
        <v>236</v>
      </c>
      <c r="G229" s="146" t="s">
        <v>237</v>
      </c>
      <c r="H229" s="146" t="s">
        <v>238</v>
      </c>
      <c r="I229" s="146" t="s">
        <v>239</v>
      </c>
      <c r="J229" s="146" t="s">
        <v>231</v>
      </c>
      <c r="K229" s="151" t="s">
        <v>112</v>
      </c>
      <c r="L229" s="147" t="s">
        <v>59</v>
      </c>
      <c r="M229" s="221" t="s">
        <v>91</v>
      </c>
      <c r="N229" s="148" t="s">
        <v>59</v>
      </c>
    </row>
    <row r="230" spans="1:14" x14ac:dyDescent="0.2">
      <c r="A230" s="149" t="s">
        <v>217</v>
      </c>
      <c r="B230" s="160">
        <f t="array" aca="1" ref="B230" ca="1">_xlfn.XLOOKUP($B$227,INDIRECT(CONCATENATE("'",$A230,"'!$C$324:$C$374")),INDIRECT(CONCATENATE("'",$A230,"'!$D$324:$D$374")),0)</f>
        <v>0</v>
      </c>
      <c r="C230" s="160">
        <f t="array" aca="1" ref="C230" ca="1">_xlfn.XLOOKUP($B$227,INDIRECT(CONCATENATE("'",$A230,"'!$C$324:$C$374")),INDIRECT(CONCATENATE("'",$A230,"'!$E$324:$E$374")),0)</f>
        <v>0</v>
      </c>
      <c r="D230" s="160">
        <f t="array" aca="1" ref="D230" ca="1">_xlfn.XLOOKUP($B$227,INDIRECT(CONCATENATE("'",$A230,"'!$C$324:$C$374")),INDIRECT(CONCATENATE("'",$A230,"'!$F$324:$F$374")),0)</f>
        <v>0</v>
      </c>
      <c r="E230" s="160">
        <f t="array" aca="1" ref="E230" ca="1">_xlfn.XLOOKUP($B$227,INDIRECT(CONCATENATE("'",$A230,"'!$C$324:$C$374")),INDIRECT(CONCATENATE("'",$A230,"'!$G$324:$G$374")),0)</f>
        <v>0</v>
      </c>
      <c r="F230" s="160">
        <f t="array" aca="1" ref="F230" ca="1">_xlfn.XLOOKUP($B$227,INDIRECT(CONCATENATE("'",$A230,"'!$C$324:$C$374")),INDIRECT(CONCATENATE("'",$A230,"'!$H$324:$H$374")),0)</f>
        <v>0</v>
      </c>
      <c r="G230" s="160">
        <f t="array" aca="1" ref="G230" ca="1">_xlfn.XLOOKUP($B$227,INDIRECT(CONCATENATE("'",$A230,"'!$C$324:$C$374")),INDIRECT(CONCATENATE("'",$A230,"'!$I$324:$I$374")),0)</f>
        <v>0</v>
      </c>
      <c r="H230" s="160">
        <f t="array" aca="1" ref="H230" ca="1">_xlfn.XLOOKUP($B$227,INDIRECT(CONCATENATE("'",$A230,"'!$C$324:$C$374")),INDIRECT(CONCATENATE("'",$A230,"'!$J$324:$J$374")),0)</f>
        <v>0</v>
      </c>
      <c r="I230" s="160">
        <f t="array" aca="1" ref="I230" ca="1">_xlfn.XLOOKUP($B$227,INDIRECT(CONCATENATE("'",$A230,"'!$C$324:$C$374")),INDIRECT(CONCATENATE("'",$A230,"'!$K$324:$K$374")),0)</f>
        <v>0</v>
      </c>
      <c r="J230" s="160">
        <f ca="1">B230+D230+F230+H230</f>
        <v>0</v>
      </c>
      <c r="K230" s="160">
        <f ca="1">C230+E230+G230+I230</f>
        <v>0</v>
      </c>
      <c r="L230" s="161">
        <f ca="1">IFERROR(K230/J230,0)</f>
        <v>0</v>
      </c>
      <c r="M230" s="160">
        <f ca="1">J230-K230</f>
        <v>0</v>
      </c>
      <c r="N230" s="161">
        <f ca="1">IFERROR(M230/J230,0)</f>
        <v>0</v>
      </c>
    </row>
    <row r="231" spans="1:14" x14ac:dyDescent="0.2">
      <c r="A231" s="149" t="s">
        <v>218</v>
      </c>
      <c r="B231" s="162">
        <f t="array" aca="1" ref="B231" ca="1">_xlfn.XLOOKUP($B$227,INDIRECT(CONCATENATE("'",$A231,"'!$C$324:$C$374")),INDIRECT(CONCATENATE("'",$A231,"'!$D$324:$D$374")),0)</f>
        <v>0</v>
      </c>
      <c r="C231" s="162">
        <f t="array" aca="1" ref="C231" ca="1">_xlfn.XLOOKUP($B$227,INDIRECT(CONCATENATE("'",$A231,"'!$C$324:$C$374")),INDIRECT(CONCATENATE("'",$A231,"'!$E$324:$E$374")),0)</f>
        <v>0</v>
      </c>
      <c r="D231" s="162">
        <f t="array" aca="1" ref="D231" ca="1">_xlfn.XLOOKUP($B$227,INDIRECT(CONCATENATE("'",$A231,"'!$C$324:$C$374")),INDIRECT(CONCATENATE("'",$A231,"'!$F$324:$F$374")),0)</f>
        <v>0</v>
      </c>
      <c r="E231" s="162">
        <f t="array" aca="1" ref="E231" ca="1">_xlfn.XLOOKUP($B$227,INDIRECT(CONCATENATE("'",$A231,"'!$C$324:$C$374")),INDIRECT(CONCATENATE("'",$A231,"'!$G$324:$G$374")),0)</f>
        <v>0</v>
      </c>
      <c r="F231" s="162">
        <f t="array" aca="1" ref="F231" ca="1">_xlfn.XLOOKUP($B$227,INDIRECT(CONCATENATE("'",$A231,"'!$C$324:$C$374")),INDIRECT(CONCATENATE("'",$A231,"'!$H$324:$H$374")),0)</f>
        <v>0</v>
      </c>
      <c r="G231" s="162">
        <f t="array" aca="1" ref="G231" ca="1">_xlfn.XLOOKUP($B$227,INDIRECT(CONCATENATE("'",$A231,"'!$C$324:$C$374")),INDIRECT(CONCATENATE("'",$A231,"'!$I$324:$I$374")),0)</f>
        <v>0</v>
      </c>
      <c r="H231" s="162">
        <f t="array" aca="1" ref="H231" ca="1">_xlfn.XLOOKUP($B$227,INDIRECT(CONCATENATE("'",$A231,"'!$C$324:$C$374")),INDIRECT(CONCATENATE("'",$A231,"'!$J$324:$J$374")),0)</f>
        <v>0</v>
      </c>
      <c r="I231" s="162">
        <f t="array" aca="1" ref="I231" ca="1">_xlfn.XLOOKUP($B$227,INDIRECT(CONCATENATE("'",$A231,"'!$C$324:$C$374")),INDIRECT(CONCATENATE("'",$A231,"'!$K$324:$K$374")),0)</f>
        <v>0</v>
      </c>
      <c r="J231" s="162">
        <f t="shared" ref="J231:K239" ca="1" si="78">B231+D231+F231+H231</f>
        <v>0</v>
      </c>
      <c r="K231" s="162">
        <f t="shared" ca="1" si="78"/>
        <v>0</v>
      </c>
      <c r="L231" s="163">
        <f t="shared" ref="L231:L240" ca="1" si="79">IFERROR(K231/J231,0)</f>
        <v>0</v>
      </c>
      <c r="M231" s="162">
        <f t="shared" ref="M231:M239" ca="1" si="80">J231-K231</f>
        <v>0</v>
      </c>
      <c r="N231" s="163">
        <f t="shared" ref="N231:N240" ca="1" si="81">IFERROR(M231/J231,0)</f>
        <v>0</v>
      </c>
    </row>
    <row r="232" spans="1:14" x14ac:dyDescent="0.2">
      <c r="A232" s="149" t="s">
        <v>219</v>
      </c>
      <c r="B232" s="164">
        <f t="array" aca="1" ref="B232" ca="1">_xlfn.XLOOKUP($B$227,INDIRECT(CONCATENATE("'",$A232,"'!$C$324:$C$374")),INDIRECT(CONCATENATE("'",$A232,"'!$D$324:$D$374")),0)</f>
        <v>0</v>
      </c>
      <c r="C232" s="164">
        <f t="array" aca="1" ref="C232" ca="1">_xlfn.XLOOKUP($B$227,INDIRECT(CONCATENATE("'",$A232,"'!$C$324:$C$374")),INDIRECT(CONCATENATE("'",$A232,"'!$E$324:$E$374")),0)</f>
        <v>0</v>
      </c>
      <c r="D232" s="164">
        <f t="array" aca="1" ref="D232" ca="1">_xlfn.XLOOKUP($B$227,INDIRECT(CONCATENATE("'",$A232,"'!$C$324:$C$374")),INDIRECT(CONCATENATE("'",$A232,"'!$F$324:$F$374")),0)</f>
        <v>0</v>
      </c>
      <c r="E232" s="164">
        <f t="array" aca="1" ref="E232" ca="1">_xlfn.XLOOKUP($B$227,INDIRECT(CONCATENATE("'",$A232,"'!$C$324:$C$374")),INDIRECT(CONCATENATE("'",$A232,"'!$G$324:$G$374")),0)</f>
        <v>0</v>
      </c>
      <c r="F232" s="164">
        <f t="array" aca="1" ref="F232" ca="1">_xlfn.XLOOKUP($B$227,INDIRECT(CONCATENATE("'",$A232,"'!$C$324:$C$374")),INDIRECT(CONCATENATE("'",$A232,"'!$H$324:$H$374")),0)</f>
        <v>0</v>
      </c>
      <c r="G232" s="164">
        <f t="array" aca="1" ref="G232" ca="1">_xlfn.XLOOKUP($B$227,INDIRECT(CONCATENATE("'",$A232,"'!$C$324:$C$374")),INDIRECT(CONCATENATE("'",$A232,"'!$I$324:$I$374")),0)</f>
        <v>0</v>
      </c>
      <c r="H232" s="164">
        <f t="array" aca="1" ref="H232" ca="1">_xlfn.XLOOKUP($B$227,INDIRECT(CONCATENATE("'",$A232,"'!$C$324:$C$374")),INDIRECT(CONCATENATE("'",$A232,"'!$J$324:$J$374")),0)</f>
        <v>0</v>
      </c>
      <c r="I232" s="164">
        <f t="array" aca="1" ref="I232" ca="1">_xlfn.XLOOKUP($B$227,INDIRECT(CONCATENATE("'",$A232,"'!$C$324:$C$374")),INDIRECT(CONCATENATE("'",$A232,"'!$K$324:$K$374")),0)</f>
        <v>0</v>
      </c>
      <c r="J232" s="164">
        <f t="shared" ca="1" si="78"/>
        <v>0</v>
      </c>
      <c r="K232" s="162">
        <f t="shared" ca="1" si="78"/>
        <v>0</v>
      </c>
      <c r="L232" s="163">
        <f t="shared" ca="1" si="79"/>
        <v>0</v>
      </c>
      <c r="M232" s="162">
        <f t="shared" ca="1" si="80"/>
        <v>0</v>
      </c>
      <c r="N232" s="163">
        <f t="shared" ca="1" si="81"/>
        <v>0</v>
      </c>
    </row>
    <row r="233" spans="1:14" x14ac:dyDescent="0.2">
      <c r="A233" s="149" t="s">
        <v>220</v>
      </c>
      <c r="B233" s="164">
        <f t="array" aca="1" ref="B233" ca="1">_xlfn.XLOOKUP($B$227,INDIRECT(CONCATENATE("'",$A233,"'!$C$324:$C$374")),INDIRECT(CONCATENATE("'",$A233,"'!$D$324:$D$374")),0)</f>
        <v>0</v>
      </c>
      <c r="C233" s="164">
        <f t="array" aca="1" ref="C233" ca="1">_xlfn.XLOOKUP($B$227,INDIRECT(CONCATENATE("'",$A233,"'!$C$324:$C$374")),INDIRECT(CONCATENATE("'",$A233,"'!$E$324:$E$374")),0)</f>
        <v>0</v>
      </c>
      <c r="D233" s="164">
        <f t="array" aca="1" ref="D233" ca="1">_xlfn.XLOOKUP($B$227,INDIRECT(CONCATENATE("'",$A233,"'!$C$324:$C$374")),INDIRECT(CONCATENATE("'",$A233,"'!$F$324:$F$374")),0)</f>
        <v>0</v>
      </c>
      <c r="E233" s="164">
        <f t="array" aca="1" ref="E233" ca="1">_xlfn.XLOOKUP($B$227,INDIRECT(CONCATENATE("'",$A233,"'!$C$324:$C$374")),INDIRECT(CONCATENATE("'",$A233,"'!$G$324:$G$374")),0)</f>
        <v>0</v>
      </c>
      <c r="F233" s="164">
        <f t="array" aca="1" ref="F233" ca="1">_xlfn.XLOOKUP($B$227,INDIRECT(CONCATENATE("'",$A233,"'!$C$324:$C$374")),INDIRECT(CONCATENATE("'",$A233,"'!$H$324:$H$374")),0)</f>
        <v>0</v>
      </c>
      <c r="G233" s="164">
        <f t="array" aca="1" ref="G233" ca="1">_xlfn.XLOOKUP($B$227,INDIRECT(CONCATENATE("'",$A233,"'!$C$324:$C$374")),INDIRECT(CONCATENATE("'",$A233,"'!$I$324:$I$374")),0)</f>
        <v>0</v>
      </c>
      <c r="H233" s="164">
        <f t="array" aca="1" ref="H233" ca="1">_xlfn.XLOOKUP($B$227,INDIRECT(CONCATENATE("'",$A233,"'!$C$324:$C$374")),INDIRECT(CONCATENATE("'",$A233,"'!$J$324:$J$374")),0)</f>
        <v>0</v>
      </c>
      <c r="I233" s="164">
        <f t="array" aca="1" ref="I233" ca="1">_xlfn.XLOOKUP($B$227,INDIRECT(CONCATENATE("'",$A233,"'!$C$324:$C$374")),INDIRECT(CONCATENATE("'",$A233,"'!$K$324:$K$374")),0)</f>
        <v>0</v>
      </c>
      <c r="J233" s="164">
        <f t="shared" ca="1" si="78"/>
        <v>0</v>
      </c>
      <c r="K233" s="162">
        <f t="shared" ca="1" si="78"/>
        <v>0</v>
      </c>
      <c r="L233" s="163">
        <f t="shared" ca="1" si="79"/>
        <v>0</v>
      </c>
      <c r="M233" s="162">
        <f t="shared" ca="1" si="80"/>
        <v>0</v>
      </c>
      <c r="N233" s="163">
        <f t="shared" ca="1" si="81"/>
        <v>0</v>
      </c>
    </row>
    <row r="234" spans="1:14" x14ac:dyDescent="0.2">
      <c r="A234" s="149" t="s">
        <v>221</v>
      </c>
      <c r="B234" s="164">
        <f t="array" aca="1" ref="B234" ca="1">_xlfn.XLOOKUP($B$227,INDIRECT(CONCATENATE("'",$A234,"'!$C$324:$C$374")),INDIRECT(CONCATENATE("'",$A234,"'!$D$324:$D$374")),0)</f>
        <v>0</v>
      </c>
      <c r="C234" s="164">
        <f t="array" aca="1" ref="C234" ca="1">_xlfn.XLOOKUP($B$227,INDIRECT(CONCATENATE("'",$A234,"'!$C$324:$C$374")),INDIRECT(CONCATENATE("'",$A234,"'!$E$324:$E$374")),0)</f>
        <v>0</v>
      </c>
      <c r="D234" s="164">
        <f t="array" aca="1" ref="D234" ca="1">_xlfn.XLOOKUP($B$227,INDIRECT(CONCATENATE("'",$A234,"'!$C$324:$C$374")),INDIRECT(CONCATENATE("'",$A234,"'!$F$324:$F$374")),0)</f>
        <v>0</v>
      </c>
      <c r="E234" s="164">
        <f t="array" aca="1" ref="E234" ca="1">_xlfn.XLOOKUP($B$227,INDIRECT(CONCATENATE("'",$A234,"'!$C$324:$C$374")),INDIRECT(CONCATENATE("'",$A234,"'!$G$324:$G$374")),0)</f>
        <v>0</v>
      </c>
      <c r="F234" s="164">
        <f t="array" aca="1" ref="F234" ca="1">_xlfn.XLOOKUP($B$227,INDIRECT(CONCATENATE("'",$A234,"'!$C$324:$C$374")),INDIRECT(CONCATENATE("'",$A234,"'!$H$324:$H$374")),0)</f>
        <v>0</v>
      </c>
      <c r="G234" s="164">
        <f t="array" aca="1" ref="G234" ca="1">_xlfn.XLOOKUP($B$227,INDIRECT(CONCATENATE("'",$A234,"'!$C$324:$C$374")),INDIRECT(CONCATENATE("'",$A234,"'!$I$324:$I$374")),0)</f>
        <v>0</v>
      </c>
      <c r="H234" s="164">
        <f t="array" aca="1" ref="H234" ca="1">_xlfn.XLOOKUP($B$227,INDIRECT(CONCATENATE("'",$A234,"'!$C$324:$C$374")),INDIRECT(CONCATENATE("'",$A234,"'!$J$324:$J$374")),0)</f>
        <v>0</v>
      </c>
      <c r="I234" s="164">
        <f t="array" aca="1" ref="I234" ca="1">_xlfn.XLOOKUP($B$227,INDIRECT(CONCATENATE("'",$A234,"'!$C$324:$C$374")),INDIRECT(CONCATENATE("'",$A234,"'!$K$324:$K$374")),0)</f>
        <v>0</v>
      </c>
      <c r="J234" s="164">
        <f t="shared" ca="1" si="78"/>
        <v>0</v>
      </c>
      <c r="K234" s="162">
        <f t="shared" ca="1" si="78"/>
        <v>0</v>
      </c>
      <c r="L234" s="163">
        <f t="shared" ca="1" si="79"/>
        <v>0</v>
      </c>
      <c r="M234" s="162">
        <f t="shared" ca="1" si="80"/>
        <v>0</v>
      </c>
      <c r="N234" s="163">
        <f t="shared" ca="1" si="81"/>
        <v>0</v>
      </c>
    </row>
    <row r="235" spans="1:14" x14ac:dyDescent="0.2">
      <c r="A235" s="149" t="s">
        <v>222</v>
      </c>
      <c r="B235" s="164">
        <f t="array" aca="1" ref="B235" ca="1">_xlfn.XLOOKUP($B$227,INDIRECT(CONCATENATE("'",$A235,"'!$C$324:$C$374")),INDIRECT(CONCATENATE("'",$A235,"'!$D$324:$D$374")),0)</f>
        <v>0</v>
      </c>
      <c r="C235" s="164">
        <f t="array" aca="1" ref="C235" ca="1">_xlfn.XLOOKUP($B$227,INDIRECT(CONCATENATE("'",$A235,"'!$C$324:$C$374")),INDIRECT(CONCATENATE("'",$A235,"'!$E$324:$E$374")),0)</f>
        <v>0</v>
      </c>
      <c r="D235" s="164">
        <f t="array" aca="1" ref="D235" ca="1">_xlfn.XLOOKUP($B$227,INDIRECT(CONCATENATE("'",$A235,"'!$C$324:$C$374")),INDIRECT(CONCATENATE("'",$A235,"'!$F$324:$F$374")),0)</f>
        <v>0</v>
      </c>
      <c r="E235" s="164">
        <f t="array" aca="1" ref="E235" ca="1">_xlfn.XLOOKUP($B$227,INDIRECT(CONCATENATE("'",$A235,"'!$C$324:$C$374")),INDIRECT(CONCATENATE("'",$A235,"'!$G$324:$G$374")),0)</f>
        <v>0</v>
      </c>
      <c r="F235" s="164">
        <f t="array" aca="1" ref="F235" ca="1">_xlfn.XLOOKUP($B$227,INDIRECT(CONCATENATE("'",$A235,"'!$C$324:$C$374")),INDIRECT(CONCATENATE("'",$A235,"'!$H$324:$H$374")),0)</f>
        <v>0</v>
      </c>
      <c r="G235" s="164">
        <f t="array" aca="1" ref="G235" ca="1">_xlfn.XLOOKUP($B$227,INDIRECT(CONCATENATE("'",$A235,"'!$C$324:$C$374")),INDIRECT(CONCATENATE("'",$A235,"'!$I$324:$I$374")),0)</f>
        <v>0</v>
      </c>
      <c r="H235" s="164">
        <f t="array" aca="1" ref="H235" ca="1">_xlfn.XLOOKUP($B$227,INDIRECT(CONCATENATE("'",$A235,"'!$C$324:$C$374")),INDIRECT(CONCATENATE("'",$A235,"'!$J$324:$J$374")),0)</f>
        <v>0</v>
      </c>
      <c r="I235" s="164">
        <f t="array" aca="1" ref="I235" ca="1">_xlfn.XLOOKUP($B$227,INDIRECT(CONCATENATE("'",$A235,"'!$C$324:$C$374")),INDIRECT(CONCATENATE("'",$A235,"'!$K$324:$K$374")),0)</f>
        <v>0</v>
      </c>
      <c r="J235" s="164">
        <f t="shared" ca="1" si="78"/>
        <v>0</v>
      </c>
      <c r="K235" s="162">
        <f t="shared" ca="1" si="78"/>
        <v>0</v>
      </c>
      <c r="L235" s="163">
        <f t="shared" ca="1" si="79"/>
        <v>0</v>
      </c>
      <c r="M235" s="162">
        <f t="shared" ca="1" si="80"/>
        <v>0</v>
      </c>
      <c r="N235" s="163">
        <f t="shared" ca="1" si="81"/>
        <v>0</v>
      </c>
    </row>
    <row r="236" spans="1:14" x14ac:dyDescent="0.2">
      <c r="A236" s="149" t="s">
        <v>223</v>
      </c>
      <c r="B236" s="164">
        <f t="array" aca="1" ref="B236" ca="1">_xlfn.XLOOKUP($B$227,INDIRECT(CONCATENATE("'",$A236,"'!$C$324:$C$374")),INDIRECT(CONCATENATE("'",$A236,"'!$D$324:$D$374")),0)</f>
        <v>0</v>
      </c>
      <c r="C236" s="164">
        <f t="array" aca="1" ref="C236" ca="1">_xlfn.XLOOKUP($B$227,INDIRECT(CONCATENATE("'",$A236,"'!$C$324:$C$374")),INDIRECT(CONCATENATE("'",$A236,"'!$E$324:$E$374")),0)</f>
        <v>0</v>
      </c>
      <c r="D236" s="164">
        <f t="array" aca="1" ref="D236" ca="1">_xlfn.XLOOKUP($B$227,INDIRECT(CONCATENATE("'",$A236,"'!$C$324:$C$374")),INDIRECT(CONCATENATE("'",$A236,"'!$F$324:$F$374")),0)</f>
        <v>0</v>
      </c>
      <c r="E236" s="164">
        <f t="array" aca="1" ref="E236" ca="1">_xlfn.XLOOKUP($B$227,INDIRECT(CONCATENATE("'",$A236,"'!$C$324:$C$374")),INDIRECT(CONCATENATE("'",$A236,"'!$G$324:$G$374")),0)</f>
        <v>0</v>
      </c>
      <c r="F236" s="164">
        <f t="array" aca="1" ref="F236" ca="1">_xlfn.XLOOKUP($B$227,INDIRECT(CONCATENATE("'",$A236,"'!$C$324:$C$374")),INDIRECT(CONCATENATE("'",$A236,"'!$H$324:$H$374")),0)</f>
        <v>0</v>
      </c>
      <c r="G236" s="164">
        <f t="array" aca="1" ref="G236" ca="1">_xlfn.XLOOKUP($B$227,INDIRECT(CONCATENATE("'",$A236,"'!$C$324:$C$374")),INDIRECT(CONCATENATE("'",$A236,"'!$I$324:$I$374")),0)</f>
        <v>0</v>
      </c>
      <c r="H236" s="164">
        <f t="array" aca="1" ref="H236" ca="1">_xlfn.XLOOKUP($B$227,INDIRECT(CONCATENATE("'",$A236,"'!$C$324:$C$374")),INDIRECT(CONCATENATE("'",$A236,"'!$J$324:$J$374")),0)</f>
        <v>0</v>
      </c>
      <c r="I236" s="164">
        <f t="array" aca="1" ref="I236" ca="1">_xlfn.XLOOKUP($B$227,INDIRECT(CONCATENATE("'",$A236,"'!$C$324:$C$374")),INDIRECT(CONCATENATE("'",$A236,"'!$K$324:$K$374")),0)</f>
        <v>0</v>
      </c>
      <c r="J236" s="164">
        <f t="shared" ca="1" si="78"/>
        <v>0</v>
      </c>
      <c r="K236" s="162">
        <f t="shared" ca="1" si="78"/>
        <v>0</v>
      </c>
      <c r="L236" s="163">
        <f t="shared" ca="1" si="79"/>
        <v>0</v>
      </c>
      <c r="M236" s="162">
        <f t="shared" ca="1" si="80"/>
        <v>0</v>
      </c>
      <c r="N236" s="163">
        <f t="shared" ca="1" si="81"/>
        <v>0</v>
      </c>
    </row>
    <row r="237" spans="1:14" x14ac:dyDescent="0.2">
      <c r="A237" s="149" t="s">
        <v>224</v>
      </c>
      <c r="B237" s="164">
        <f t="array" aca="1" ref="B237" ca="1">_xlfn.XLOOKUP($B$227,INDIRECT(CONCATENATE("'",$A237,"'!$C$324:$C$374")),INDIRECT(CONCATENATE("'",$A237,"'!$D$324:$D$374")),0)</f>
        <v>0</v>
      </c>
      <c r="C237" s="164">
        <f t="array" aca="1" ref="C237" ca="1">_xlfn.XLOOKUP($B$227,INDIRECT(CONCATENATE("'",$A237,"'!$C$324:$C$374")),INDIRECT(CONCATENATE("'",$A237,"'!$E$324:$E$374")),0)</f>
        <v>0</v>
      </c>
      <c r="D237" s="164">
        <f t="array" aca="1" ref="D237" ca="1">_xlfn.XLOOKUP($B$227,INDIRECT(CONCATENATE("'",$A237,"'!$C$324:$C$374")),INDIRECT(CONCATENATE("'",$A237,"'!$F$324:$F$374")),0)</f>
        <v>0</v>
      </c>
      <c r="E237" s="164">
        <f t="array" aca="1" ref="E237" ca="1">_xlfn.XLOOKUP($B$227,INDIRECT(CONCATENATE("'",$A237,"'!$C$324:$C$374")),INDIRECT(CONCATENATE("'",$A237,"'!$G$324:$G$374")),0)</f>
        <v>0</v>
      </c>
      <c r="F237" s="164">
        <f t="array" aca="1" ref="F237" ca="1">_xlfn.XLOOKUP($B$227,INDIRECT(CONCATENATE("'",$A237,"'!$C$324:$C$374")),INDIRECT(CONCATENATE("'",$A237,"'!$H$324:$H$374")),0)</f>
        <v>0</v>
      </c>
      <c r="G237" s="164">
        <f t="array" aca="1" ref="G237" ca="1">_xlfn.XLOOKUP($B$227,INDIRECT(CONCATENATE("'",$A237,"'!$C$324:$C$374")),INDIRECT(CONCATENATE("'",$A237,"'!$I$324:$I$374")),0)</f>
        <v>0</v>
      </c>
      <c r="H237" s="164">
        <f t="array" aca="1" ref="H237" ca="1">_xlfn.XLOOKUP($B$227,INDIRECT(CONCATENATE("'",$A237,"'!$C$324:$C$374")),INDIRECT(CONCATENATE("'",$A237,"'!$J$324:$J$374")),0)</f>
        <v>0</v>
      </c>
      <c r="I237" s="164">
        <f t="array" aca="1" ref="I237" ca="1">_xlfn.XLOOKUP($B$227,INDIRECT(CONCATENATE("'",$A237,"'!$C$324:$C$374")),INDIRECT(CONCATENATE("'",$A237,"'!$K$324:$K$374")),0)</f>
        <v>0</v>
      </c>
      <c r="J237" s="164">
        <f t="shared" ca="1" si="78"/>
        <v>0</v>
      </c>
      <c r="K237" s="162">
        <f t="shared" ca="1" si="78"/>
        <v>0</v>
      </c>
      <c r="L237" s="163">
        <f t="shared" ca="1" si="79"/>
        <v>0</v>
      </c>
      <c r="M237" s="162">
        <f t="shared" ca="1" si="80"/>
        <v>0</v>
      </c>
      <c r="N237" s="163">
        <f t="shared" ca="1" si="81"/>
        <v>0</v>
      </c>
    </row>
    <row r="238" spans="1:14" x14ac:dyDescent="0.2">
      <c r="A238" s="149" t="s">
        <v>225</v>
      </c>
      <c r="B238" s="164">
        <f t="array" aca="1" ref="B238" ca="1">_xlfn.XLOOKUP($B$227,INDIRECT(CONCATENATE("'",$A238,"'!$C$324:$C$374")),INDIRECT(CONCATENATE("'",$A238,"'!$D$324:$D$374")),0)</f>
        <v>0</v>
      </c>
      <c r="C238" s="164">
        <f t="array" aca="1" ref="C238" ca="1">_xlfn.XLOOKUP($B$227,INDIRECT(CONCATENATE("'",$A238,"'!$C$324:$C$374")),INDIRECT(CONCATENATE("'",$A238,"'!$E$324:$E$374")),0)</f>
        <v>0</v>
      </c>
      <c r="D238" s="164">
        <f t="array" aca="1" ref="D238" ca="1">_xlfn.XLOOKUP($B$227,INDIRECT(CONCATENATE("'",$A238,"'!$C$324:$C$374")),INDIRECT(CONCATENATE("'",$A238,"'!$F$324:$F$374")),0)</f>
        <v>0</v>
      </c>
      <c r="E238" s="164">
        <f t="array" aca="1" ref="E238" ca="1">_xlfn.XLOOKUP($B$227,INDIRECT(CONCATENATE("'",$A238,"'!$C$324:$C$374")),INDIRECT(CONCATENATE("'",$A238,"'!$G$324:$G$374")),0)</f>
        <v>0</v>
      </c>
      <c r="F238" s="164">
        <f t="array" aca="1" ref="F238" ca="1">_xlfn.XLOOKUP($B$227,INDIRECT(CONCATENATE("'",$A238,"'!$C$324:$C$374")),INDIRECT(CONCATENATE("'",$A238,"'!$H$324:$H$374")),0)</f>
        <v>0</v>
      </c>
      <c r="G238" s="164">
        <f t="array" aca="1" ref="G238" ca="1">_xlfn.XLOOKUP($B$227,INDIRECT(CONCATENATE("'",$A238,"'!$C$324:$C$374")),INDIRECT(CONCATENATE("'",$A238,"'!$I$324:$I$374")),0)</f>
        <v>0</v>
      </c>
      <c r="H238" s="164">
        <f t="array" aca="1" ref="H238" ca="1">_xlfn.XLOOKUP($B$227,INDIRECT(CONCATENATE("'",$A238,"'!$C$324:$C$374")),INDIRECT(CONCATENATE("'",$A238,"'!$J$324:$J$374")),0)</f>
        <v>0</v>
      </c>
      <c r="I238" s="164">
        <f t="array" aca="1" ref="I238" ca="1">_xlfn.XLOOKUP($B$227,INDIRECT(CONCATENATE("'",$A238,"'!$C$324:$C$374")),INDIRECT(CONCATENATE("'",$A238,"'!$K$324:$K$374")),0)</f>
        <v>0</v>
      </c>
      <c r="J238" s="164">
        <f t="shared" ca="1" si="78"/>
        <v>0</v>
      </c>
      <c r="K238" s="162">
        <f t="shared" ca="1" si="78"/>
        <v>0</v>
      </c>
      <c r="L238" s="163">
        <f t="shared" ca="1" si="79"/>
        <v>0</v>
      </c>
      <c r="M238" s="162">
        <f t="shared" ca="1" si="80"/>
        <v>0</v>
      </c>
      <c r="N238" s="163">
        <f t="shared" ca="1" si="81"/>
        <v>0</v>
      </c>
    </row>
    <row r="239" spans="1:14" ht="12.75" thickBot="1" x14ac:dyDescent="0.25">
      <c r="A239" s="149" t="s">
        <v>226</v>
      </c>
      <c r="B239" s="164">
        <f t="array" aca="1" ref="B239" ca="1">_xlfn.XLOOKUP($B$227,INDIRECT(CONCATENATE("'",$A239,"'!$C$324:$C$374")),INDIRECT(CONCATENATE("'",$A239,"'!$D$324:$D$374")),0)</f>
        <v>0</v>
      </c>
      <c r="C239" s="164">
        <f t="array" aca="1" ref="C239" ca="1">_xlfn.XLOOKUP($B$227,INDIRECT(CONCATENATE("'",$A239,"'!$C$324:$C$374")),INDIRECT(CONCATENATE("'",$A239,"'!$E$324:$E$374")),0)</f>
        <v>0</v>
      </c>
      <c r="D239" s="164">
        <f t="array" aca="1" ref="D239" ca="1">_xlfn.XLOOKUP($B$227,INDIRECT(CONCATENATE("'",$A239,"'!$C$324:$C$374")),INDIRECT(CONCATENATE("'",$A239,"'!$F$324:$F$374")),0)</f>
        <v>0</v>
      </c>
      <c r="E239" s="164">
        <f t="array" aca="1" ref="E239" ca="1">_xlfn.XLOOKUP($B$227,INDIRECT(CONCATENATE("'",$A239,"'!$C$324:$C$374")),INDIRECT(CONCATENATE("'",$A239,"'!$G$324:$G$374")),0)</f>
        <v>0</v>
      </c>
      <c r="F239" s="164">
        <f t="array" aca="1" ref="F239" ca="1">_xlfn.XLOOKUP($B$227,INDIRECT(CONCATENATE("'",$A239,"'!$C$324:$C$374")),INDIRECT(CONCATENATE("'",$A239,"'!$H$324:$H$374")),0)</f>
        <v>0</v>
      </c>
      <c r="G239" s="164">
        <f t="array" aca="1" ref="G239" ca="1">_xlfn.XLOOKUP($B$227,INDIRECT(CONCATENATE("'",$A239,"'!$C$324:$C$374")),INDIRECT(CONCATENATE("'",$A239,"'!$I$324:$I$374")),0)</f>
        <v>0</v>
      </c>
      <c r="H239" s="164">
        <f t="array" aca="1" ref="H239" ca="1">_xlfn.XLOOKUP($B$227,INDIRECT(CONCATENATE("'",$A239,"'!$C$324:$C$374")),INDIRECT(CONCATENATE("'",$A239,"'!$J$324:$J$374")),0)</f>
        <v>0</v>
      </c>
      <c r="I239" s="164">
        <f t="array" aca="1" ref="I239" ca="1">_xlfn.XLOOKUP($B$227,INDIRECT(CONCATENATE("'",$A239,"'!$C$324:$C$374")),INDIRECT(CONCATENATE("'",$A239,"'!$K$324:$K$374")),0)</f>
        <v>0</v>
      </c>
      <c r="J239" s="164">
        <f t="shared" ca="1" si="78"/>
        <v>0</v>
      </c>
      <c r="K239" s="165">
        <f t="shared" ca="1" si="78"/>
        <v>0</v>
      </c>
      <c r="L239" s="166">
        <f t="shared" ca="1" si="79"/>
        <v>0</v>
      </c>
      <c r="M239" s="165">
        <f t="shared" ca="1" si="80"/>
        <v>0</v>
      </c>
      <c r="N239" s="166">
        <f t="shared" ca="1" si="81"/>
        <v>0</v>
      </c>
    </row>
    <row r="240" spans="1:14" ht="12.75" thickBot="1" x14ac:dyDescent="0.25">
      <c r="A240" s="150" t="s">
        <v>17</v>
      </c>
      <c r="B240" s="167">
        <f t="shared" ref="B240:K240" ca="1" si="82">SUM(B230:B239)</f>
        <v>0</v>
      </c>
      <c r="C240" s="167">
        <f t="shared" ca="1" si="82"/>
        <v>0</v>
      </c>
      <c r="D240" s="167">
        <f t="shared" ca="1" si="82"/>
        <v>0</v>
      </c>
      <c r="E240" s="167">
        <f t="shared" ca="1" si="82"/>
        <v>0</v>
      </c>
      <c r="F240" s="167">
        <f t="shared" ca="1" si="82"/>
        <v>0</v>
      </c>
      <c r="G240" s="167">
        <f t="shared" ca="1" si="82"/>
        <v>0</v>
      </c>
      <c r="H240" s="167">
        <f t="shared" ca="1" si="82"/>
        <v>0</v>
      </c>
      <c r="I240" s="167">
        <f t="shared" ca="1" si="82"/>
        <v>0</v>
      </c>
      <c r="J240" s="167">
        <f t="shared" ca="1" si="82"/>
        <v>0</v>
      </c>
      <c r="K240" s="167">
        <f t="shared" ca="1" si="82"/>
        <v>0</v>
      </c>
      <c r="L240" s="169">
        <f t="shared" ca="1" si="79"/>
        <v>0</v>
      </c>
      <c r="M240" s="168">
        <f ca="1">SUM(M230:M239)</f>
        <v>0</v>
      </c>
      <c r="N240" s="170">
        <f t="shared" ca="1" si="81"/>
        <v>0</v>
      </c>
    </row>
    <row r="241" spans="1:14" ht="12.75" thickBot="1" x14ac:dyDescent="0.25"/>
    <row r="242" spans="1:14" ht="12.75" thickBot="1" x14ac:dyDescent="0.25">
      <c r="A242" s="157" t="str">
        <f>Deelnemersoverzicht!$B$31&amp;":"</f>
        <v>Deelnemer 15:</v>
      </c>
      <c r="B242" s="225">
        <f>Deelnemersoverzicht!$C$31</f>
        <v>0</v>
      </c>
      <c r="C242" s="158"/>
      <c r="D242" s="158"/>
      <c r="E242" s="158"/>
      <c r="F242" s="158"/>
      <c r="G242" s="158"/>
      <c r="H242" s="158"/>
      <c r="I242" s="158"/>
      <c r="J242" s="158"/>
      <c r="K242" s="158"/>
      <c r="L242" s="158"/>
      <c r="M242" s="158"/>
      <c r="N242" s="159"/>
    </row>
    <row r="243" spans="1:14" ht="12.75" thickBot="1" x14ac:dyDescent="0.25">
      <c r="A243" s="156"/>
      <c r="B243" s="602" t="s">
        <v>1</v>
      </c>
      <c r="C243" s="601"/>
      <c r="D243" s="602" t="s">
        <v>2</v>
      </c>
      <c r="E243" s="601"/>
      <c r="F243" s="600"/>
      <c r="G243" s="603" t="s">
        <v>235</v>
      </c>
      <c r="H243" s="603"/>
      <c r="I243" s="601"/>
      <c r="J243" s="600"/>
      <c r="K243" s="604" t="s">
        <v>17</v>
      </c>
      <c r="L243" s="603"/>
      <c r="M243" s="603"/>
      <c r="N243" s="601"/>
    </row>
    <row r="244" spans="1:14" ht="48.75" thickBot="1" x14ac:dyDescent="0.25">
      <c r="A244" s="155" t="s">
        <v>214</v>
      </c>
      <c r="B244" s="146" t="s">
        <v>227</v>
      </c>
      <c r="C244" s="146" t="s">
        <v>228</v>
      </c>
      <c r="D244" s="146" t="s">
        <v>229</v>
      </c>
      <c r="E244" s="146" t="s">
        <v>230</v>
      </c>
      <c r="F244" s="146" t="s">
        <v>236</v>
      </c>
      <c r="G244" s="146" t="s">
        <v>237</v>
      </c>
      <c r="H244" s="146" t="s">
        <v>238</v>
      </c>
      <c r="I244" s="146" t="s">
        <v>239</v>
      </c>
      <c r="J244" s="146" t="s">
        <v>231</v>
      </c>
      <c r="K244" s="151" t="s">
        <v>112</v>
      </c>
      <c r="L244" s="147" t="s">
        <v>59</v>
      </c>
      <c r="M244" s="221" t="s">
        <v>91</v>
      </c>
      <c r="N244" s="148" t="s">
        <v>59</v>
      </c>
    </row>
    <row r="245" spans="1:14" x14ac:dyDescent="0.2">
      <c r="A245" s="149" t="s">
        <v>217</v>
      </c>
      <c r="B245" s="160">
        <f t="array" aca="1" ref="B245" ca="1">_xlfn.XLOOKUP($B$242,INDIRECT(CONCATENATE("'",$A245,"'!$C$324:$C$374")),INDIRECT(CONCATENATE("'",$A245,"'!$D$324:$D$374")),0)</f>
        <v>0</v>
      </c>
      <c r="C245" s="160">
        <f t="array" aca="1" ref="C245" ca="1">_xlfn.XLOOKUP($B$242,INDIRECT(CONCATENATE("'",$A245,"'!$C$324:$C$374")),INDIRECT(CONCATENATE("'",$A245,"'!$E$324:$E$374")),0)</f>
        <v>0</v>
      </c>
      <c r="D245" s="160">
        <f t="array" aca="1" ref="D245" ca="1">_xlfn.XLOOKUP($B$242,INDIRECT(CONCATENATE("'",$A245,"'!$C$324:$C$374")),INDIRECT(CONCATENATE("'",$A245,"'!$F$324:$F$374")),0)</f>
        <v>0</v>
      </c>
      <c r="E245" s="160">
        <f t="array" aca="1" ref="E245" ca="1">_xlfn.XLOOKUP($B$242,INDIRECT(CONCATENATE("'",$A245,"'!$C$324:$C$374")),INDIRECT(CONCATENATE("'",$A245,"'!$G$324:$G$374")),0)</f>
        <v>0</v>
      </c>
      <c r="F245" s="160">
        <f t="array" aca="1" ref="F245" ca="1">_xlfn.XLOOKUP($B$242,INDIRECT(CONCATENATE("'",$A245,"'!$C$324:$C$374")),INDIRECT(CONCATENATE("'",$A245,"'!$H$324:$H$374")),0)</f>
        <v>0</v>
      </c>
      <c r="G245" s="160">
        <f t="array" aca="1" ref="G245" ca="1">_xlfn.XLOOKUP($B$242,INDIRECT(CONCATENATE("'",$A245,"'!$C$324:$C$374")),INDIRECT(CONCATENATE("'",$A245,"'!$I$324:$I$374")),0)</f>
        <v>0</v>
      </c>
      <c r="H245" s="160">
        <f t="array" aca="1" ref="H245" ca="1">_xlfn.XLOOKUP($B$242,INDIRECT(CONCATENATE("'",$A245,"'!$C$324:$C$374")),INDIRECT(CONCATENATE("'",$A245,"'!$J$324:$J$374")),0)</f>
        <v>0</v>
      </c>
      <c r="I245" s="160">
        <f t="array" aca="1" ref="I245" ca="1">_xlfn.XLOOKUP($B$242,INDIRECT(CONCATENATE("'",$A245,"'!$C$324:$C$374")),INDIRECT(CONCATENATE("'",$A245,"'!$K$324:$K$374")),0)</f>
        <v>0</v>
      </c>
      <c r="J245" s="160">
        <f ca="1">B245+D245+F245+H245</f>
        <v>0</v>
      </c>
      <c r="K245" s="160">
        <f ca="1">C245+E245+G245+I245</f>
        <v>0</v>
      </c>
      <c r="L245" s="161">
        <f ca="1">IFERROR(K245/J245,0)</f>
        <v>0</v>
      </c>
      <c r="M245" s="160">
        <f ca="1">J245-K245</f>
        <v>0</v>
      </c>
      <c r="N245" s="161">
        <f ca="1">IFERROR(M245/J245,0)</f>
        <v>0</v>
      </c>
    </row>
    <row r="246" spans="1:14" x14ac:dyDescent="0.2">
      <c r="A246" s="149" t="s">
        <v>218</v>
      </c>
      <c r="B246" s="162">
        <f t="array" aca="1" ref="B246" ca="1">_xlfn.XLOOKUP($B$242,INDIRECT(CONCATENATE("'",$A246,"'!$C$324:$C$374")),INDIRECT(CONCATENATE("'",$A246,"'!$D$324:$D$374")),0)</f>
        <v>0</v>
      </c>
      <c r="C246" s="162">
        <f t="array" aca="1" ref="C246" ca="1">_xlfn.XLOOKUP($B$242,INDIRECT(CONCATENATE("'",$A246,"'!$C$324:$C$374")),INDIRECT(CONCATENATE("'",$A246,"'!$E$324:$E$374")),0)</f>
        <v>0</v>
      </c>
      <c r="D246" s="162">
        <f t="array" aca="1" ref="D246" ca="1">_xlfn.XLOOKUP($B$242,INDIRECT(CONCATENATE("'",$A246,"'!$C$324:$C$374")),INDIRECT(CONCATENATE("'",$A246,"'!$F$324:$F$374")),0)</f>
        <v>0</v>
      </c>
      <c r="E246" s="162">
        <f t="array" aca="1" ref="E246" ca="1">_xlfn.XLOOKUP($B$242,INDIRECT(CONCATENATE("'",$A246,"'!$C$324:$C$374")),INDIRECT(CONCATENATE("'",$A246,"'!$G$324:$G$374")),0)</f>
        <v>0</v>
      </c>
      <c r="F246" s="162">
        <f t="array" aca="1" ref="F246" ca="1">_xlfn.XLOOKUP($B$242,INDIRECT(CONCATENATE("'",$A246,"'!$C$324:$C$374")),INDIRECT(CONCATENATE("'",$A246,"'!$H$324:$H$374")),0)</f>
        <v>0</v>
      </c>
      <c r="G246" s="162">
        <f t="array" aca="1" ref="G246" ca="1">_xlfn.XLOOKUP($B$242,INDIRECT(CONCATENATE("'",$A246,"'!$C$324:$C$374")),INDIRECT(CONCATENATE("'",$A246,"'!$I$324:$I$374")),0)</f>
        <v>0</v>
      </c>
      <c r="H246" s="162">
        <f t="array" aca="1" ref="H246" ca="1">_xlfn.XLOOKUP($B$242,INDIRECT(CONCATENATE("'",$A246,"'!$C$324:$C$374")),INDIRECT(CONCATENATE("'",$A246,"'!$J$324:$J$374")),0)</f>
        <v>0</v>
      </c>
      <c r="I246" s="162">
        <f t="array" aca="1" ref="I246" ca="1">_xlfn.XLOOKUP($B$242,INDIRECT(CONCATENATE("'",$A246,"'!$C$324:$C$374")),INDIRECT(CONCATENATE("'",$A246,"'!$K$324:$K$374")),0)</f>
        <v>0</v>
      </c>
      <c r="J246" s="162">
        <f t="shared" ref="J246:K254" ca="1" si="83">B246+D246+F246+H246</f>
        <v>0</v>
      </c>
      <c r="K246" s="162">
        <f t="shared" ca="1" si="83"/>
        <v>0</v>
      </c>
      <c r="L246" s="163">
        <f t="shared" ref="L246:L255" ca="1" si="84">IFERROR(K246/J246,0)</f>
        <v>0</v>
      </c>
      <c r="M246" s="162">
        <f t="shared" ref="M246:M254" ca="1" si="85">J246-K246</f>
        <v>0</v>
      </c>
      <c r="N246" s="163">
        <f t="shared" ref="N246:N255" ca="1" si="86">IFERROR(M246/J246,0)</f>
        <v>0</v>
      </c>
    </row>
    <row r="247" spans="1:14" x14ac:dyDescent="0.2">
      <c r="A247" s="149" t="s">
        <v>219</v>
      </c>
      <c r="B247" s="164">
        <f t="array" aca="1" ref="B247" ca="1">_xlfn.XLOOKUP($B$242,INDIRECT(CONCATENATE("'",$A247,"'!$C$324:$C$374")),INDIRECT(CONCATENATE("'",$A247,"'!$D$324:$D$374")),0)</f>
        <v>0</v>
      </c>
      <c r="C247" s="164">
        <f t="array" aca="1" ref="C247" ca="1">_xlfn.XLOOKUP($B$242,INDIRECT(CONCATENATE("'",$A247,"'!$C$324:$C$374")),INDIRECT(CONCATENATE("'",$A247,"'!$E$324:$E$374")),0)</f>
        <v>0</v>
      </c>
      <c r="D247" s="164">
        <f t="array" aca="1" ref="D247" ca="1">_xlfn.XLOOKUP($B$242,INDIRECT(CONCATENATE("'",$A247,"'!$C$324:$C$374")),INDIRECT(CONCATENATE("'",$A247,"'!$F$324:$F$374")),0)</f>
        <v>0</v>
      </c>
      <c r="E247" s="164">
        <f t="array" aca="1" ref="E247" ca="1">_xlfn.XLOOKUP($B$242,INDIRECT(CONCATENATE("'",$A247,"'!$C$324:$C$374")),INDIRECT(CONCATENATE("'",$A247,"'!$G$324:$G$374")),0)</f>
        <v>0</v>
      </c>
      <c r="F247" s="164">
        <f t="array" aca="1" ref="F247" ca="1">_xlfn.XLOOKUP($B$242,INDIRECT(CONCATENATE("'",$A247,"'!$C$324:$C$374")),INDIRECT(CONCATENATE("'",$A247,"'!$H$324:$H$374")),0)</f>
        <v>0</v>
      </c>
      <c r="G247" s="164">
        <f t="array" aca="1" ref="G247" ca="1">_xlfn.XLOOKUP($B$242,INDIRECT(CONCATENATE("'",$A247,"'!$C$324:$C$374")),INDIRECT(CONCATENATE("'",$A247,"'!$I$324:$I$374")),0)</f>
        <v>0</v>
      </c>
      <c r="H247" s="164">
        <f t="array" aca="1" ref="H247" ca="1">_xlfn.XLOOKUP($B$242,INDIRECT(CONCATENATE("'",$A247,"'!$C$324:$C$374")),INDIRECT(CONCATENATE("'",$A247,"'!$J$324:$J$374")),0)</f>
        <v>0</v>
      </c>
      <c r="I247" s="164">
        <f t="array" aca="1" ref="I247" ca="1">_xlfn.XLOOKUP($B$242,INDIRECT(CONCATENATE("'",$A247,"'!$C$324:$C$374")),INDIRECT(CONCATENATE("'",$A247,"'!$K$324:$K$374")),0)</f>
        <v>0</v>
      </c>
      <c r="J247" s="164">
        <f t="shared" ca="1" si="83"/>
        <v>0</v>
      </c>
      <c r="K247" s="162">
        <f t="shared" ca="1" si="83"/>
        <v>0</v>
      </c>
      <c r="L247" s="163">
        <f t="shared" ca="1" si="84"/>
        <v>0</v>
      </c>
      <c r="M247" s="162">
        <f t="shared" ca="1" si="85"/>
        <v>0</v>
      </c>
      <c r="N247" s="163">
        <f t="shared" ca="1" si="86"/>
        <v>0</v>
      </c>
    </row>
    <row r="248" spans="1:14" x14ac:dyDescent="0.2">
      <c r="A248" s="149" t="s">
        <v>220</v>
      </c>
      <c r="B248" s="164">
        <f t="array" aca="1" ref="B248" ca="1">_xlfn.XLOOKUP($B$242,INDIRECT(CONCATENATE("'",$A248,"'!$C$324:$C$374")),INDIRECT(CONCATENATE("'",$A248,"'!$D$324:$D$374")),0)</f>
        <v>0</v>
      </c>
      <c r="C248" s="164">
        <f t="array" aca="1" ref="C248" ca="1">_xlfn.XLOOKUP($B$242,INDIRECT(CONCATENATE("'",$A248,"'!$C$324:$C$374")),INDIRECT(CONCATENATE("'",$A248,"'!$E$324:$E$374")),0)</f>
        <v>0</v>
      </c>
      <c r="D248" s="164">
        <f t="array" aca="1" ref="D248" ca="1">_xlfn.XLOOKUP($B$242,INDIRECT(CONCATENATE("'",$A248,"'!$C$324:$C$374")),INDIRECT(CONCATENATE("'",$A248,"'!$F$324:$F$374")),0)</f>
        <v>0</v>
      </c>
      <c r="E248" s="164">
        <f t="array" aca="1" ref="E248" ca="1">_xlfn.XLOOKUP($B$242,INDIRECT(CONCATENATE("'",$A248,"'!$C$324:$C$374")),INDIRECT(CONCATENATE("'",$A248,"'!$G$324:$G$374")),0)</f>
        <v>0</v>
      </c>
      <c r="F248" s="164">
        <f t="array" aca="1" ref="F248" ca="1">_xlfn.XLOOKUP($B$242,INDIRECT(CONCATENATE("'",$A248,"'!$C$324:$C$374")),INDIRECT(CONCATENATE("'",$A248,"'!$H$324:$H$374")),0)</f>
        <v>0</v>
      </c>
      <c r="G248" s="164">
        <f t="array" aca="1" ref="G248" ca="1">_xlfn.XLOOKUP($B$242,INDIRECT(CONCATENATE("'",$A248,"'!$C$324:$C$374")),INDIRECT(CONCATENATE("'",$A248,"'!$I$324:$I$374")),0)</f>
        <v>0</v>
      </c>
      <c r="H248" s="164">
        <f t="array" aca="1" ref="H248" ca="1">_xlfn.XLOOKUP($B$242,INDIRECT(CONCATENATE("'",$A248,"'!$C$324:$C$374")),INDIRECT(CONCATENATE("'",$A248,"'!$J$324:$J$374")),0)</f>
        <v>0</v>
      </c>
      <c r="I248" s="164">
        <f t="array" aca="1" ref="I248" ca="1">_xlfn.XLOOKUP($B$242,INDIRECT(CONCATENATE("'",$A248,"'!$C$324:$C$374")),INDIRECT(CONCATENATE("'",$A248,"'!$K$324:$K$374")),0)</f>
        <v>0</v>
      </c>
      <c r="J248" s="164">
        <f t="shared" ca="1" si="83"/>
        <v>0</v>
      </c>
      <c r="K248" s="162">
        <f t="shared" ca="1" si="83"/>
        <v>0</v>
      </c>
      <c r="L248" s="163">
        <f t="shared" ca="1" si="84"/>
        <v>0</v>
      </c>
      <c r="M248" s="162">
        <f t="shared" ca="1" si="85"/>
        <v>0</v>
      </c>
      <c r="N248" s="163">
        <f t="shared" ca="1" si="86"/>
        <v>0</v>
      </c>
    </row>
    <row r="249" spans="1:14" x14ac:dyDescent="0.2">
      <c r="A249" s="149" t="s">
        <v>221</v>
      </c>
      <c r="B249" s="164">
        <f t="array" aca="1" ref="B249" ca="1">_xlfn.XLOOKUP($B$242,INDIRECT(CONCATENATE("'",$A249,"'!$C$324:$C$374")),INDIRECT(CONCATENATE("'",$A249,"'!$D$324:$D$374")),0)</f>
        <v>0</v>
      </c>
      <c r="C249" s="164">
        <f t="array" aca="1" ref="C249" ca="1">_xlfn.XLOOKUP($B$242,INDIRECT(CONCATENATE("'",$A249,"'!$C$324:$C$374")),INDIRECT(CONCATENATE("'",$A249,"'!$E$324:$E$374")),0)</f>
        <v>0</v>
      </c>
      <c r="D249" s="164">
        <f t="array" aca="1" ref="D249" ca="1">_xlfn.XLOOKUP($B$242,INDIRECT(CONCATENATE("'",$A249,"'!$C$324:$C$374")),INDIRECT(CONCATENATE("'",$A249,"'!$F$324:$F$374")),0)</f>
        <v>0</v>
      </c>
      <c r="E249" s="164">
        <f t="array" aca="1" ref="E249" ca="1">_xlfn.XLOOKUP($B$242,INDIRECT(CONCATENATE("'",$A249,"'!$C$324:$C$374")),INDIRECT(CONCATENATE("'",$A249,"'!$G$324:$G$374")),0)</f>
        <v>0</v>
      </c>
      <c r="F249" s="164">
        <f t="array" aca="1" ref="F249" ca="1">_xlfn.XLOOKUP($B$242,INDIRECT(CONCATENATE("'",$A249,"'!$C$324:$C$374")),INDIRECT(CONCATENATE("'",$A249,"'!$H$324:$H$374")),0)</f>
        <v>0</v>
      </c>
      <c r="G249" s="164">
        <f t="array" aca="1" ref="G249" ca="1">_xlfn.XLOOKUP($B$242,INDIRECT(CONCATENATE("'",$A249,"'!$C$324:$C$374")),INDIRECT(CONCATENATE("'",$A249,"'!$I$324:$I$374")),0)</f>
        <v>0</v>
      </c>
      <c r="H249" s="164">
        <f t="array" aca="1" ref="H249" ca="1">_xlfn.XLOOKUP($B$242,INDIRECT(CONCATENATE("'",$A249,"'!$C$324:$C$374")),INDIRECT(CONCATENATE("'",$A249,"'!$J$324:$J$374")),0)</f>
        <v>0</v>
      </c>
      <c r="I249" s="164">
        <f t="array" aca="1" ref="I249" ca="1">_xlfn.XLOOKUP($B$242,INDIRECT(CONCATENATE("'",$A249,"'!$C$324:$C$374")),INDIRECT(CONCATENATE("'",$A249,"'!$K$324:$K$374")),0)</f>
        <v>0</v>
      </c>
      <c r="J249" s="164">
        <f t="shared" ca="1" si="83"/>
        <v>0</v>
      </c>
      <c r="K249" s="162">
        <f t="shared" ca="1" si="83"/>
        <v>0</v>
      </c>
      <c r="L249" s="163">
        <f t="shared" ca="1" si="84"/>
        <v>0</v>
      </c>
      <c r="M249" s="162">
        <f t="shared" ca="1" si="85"/>
        <v>0</v>
      </c>
      <c r="N249" s="163">
        <f t="shared" ca="1" si="86"/>
        <v>0</v>
      </c>
    </row>
    <row r="250" spans="1:14" x14ac:dyDescent="0.2">
      <c r="A250" s="149" t="s">
        <v>222</v>
      </c>
      <c r="B250" s="164">
        <f t="array" aca="1" ref="B250" ca="1">_xlfn.XLOOKUP($B$242,INDIRECT(CONCATENATE("'",$A250,"'!$C$324:$C$374")),INDIRECT(CONCATENATE("'",$A250,"'!$D$324:$D$374")),0)</f>
        <v>0</v>
      </c>
      <c r="C250" s="164">
        <f t="array" aca="1" ref="C250" ca="1">_xlfn.XLOOKUP($B$242,INDIRECT(CONCATENATE("'",$A250,"'!$C$324:$C$374")),INDIRECT(CONCATENATE("'",$A250,"'!$E$324:$E$374")),0)</f>
        <v>0</v>
      </c>
      <c r="D250" s="164">
        <f t="array" aca="1" ref="D250" ca="1">_xlfn.XLOOKUP($B$242,INDIRECT(CONCATENATE("'",$A250,"'!$C$324:$C$374")),INDIRECT(CONCATENATE("'",$A250,"'!$F$324:$F$374")),0)</f>
        <v>0</v>
      </c>
      <c r="E250" s="164">
        <f t="array" aca="1" ref="E250" ca="1">_xlfn.XLOOKUP($B$242,INDIRECT(CONCATENATE("'",$A250,"'!$C$324:$C$374")),INDIRECT(CONCATENATE("'",$A250,"'!$G$324:$G$374")),0)</f>
        <v>0</v>
      </c>
      <c r="F250" s="164">
        <f t="array" aca="1" ref="F250" ca="1">_xlfn.XLOOKUP($B$242,INDIRECT(CONCATENATE("'",$A250,"'!$C$324:$C$374")),INDIRECT(CONCATENATE("'",$A250,"'!$H$324:$H$374")),0)</f>
        <v>0</v>
      </c>
      <c r="G250" s="164">
        <f t="array" aca="1" ref="G250" ca="1">_xlfn.XLOOKUP($B$242,INDIRECT(CONCATENATE("'",$A250,"'!$C$324:$C$374")),INDIRECT(CONCATENATE("'",$A250,"'!$I$324:$I$374")),0)</f>
        <v>0</v>
      </c>
      <c r="H250" s="164">
        <f t="array" aca="1" ref="H250" ca="1">_xlfn.XLOOKUP($B$242,INDIRECT(CONCATENATE("'",$A250,"'!$C$324:$C$374")),INDIRECT(CONCATENATE("'",$A250,"'!$J$324:$J$374")),0)</f>
        <v>0</v>
      </c>
      <c r="I250" s="164">
        <f t="array" aca="1" ref="I250" ca="1">_xlfn.XLOOKUP($B$242,INDIRECT(CONCATENATE("'",$A250,"'!$C$324:$C$374")),INDIRECT(CONCATENATE("'",$A250,"'!$K$324:$K$374")),0)</f>
        <v>0</v>
      </c>
      <c r="J250" s="164">
        <f t="shared" ca="1" si="83"/>
        <v>0</v>
      </c>
      <c r="K250" s="162">
        <f t="shared" ca="1" si="83"/>
        <v>0</v>
      </c>
      <c r="L250" s="163">
        <f t="shared" ca="1" si="84"/>
        <v>0</v>
      </c>
      <c r="M250" s="162">
        <f t="shared" ca="1" si="85"/>
        <v>0</v>
      </c>
      <c r="N250" s="163">
        <f t="shared" ca="1" si="86"/>
        <v>0</v>
      </c>
    </row>
    <row r="251" spans="1:14" x14ac:dyDescent="0.2">
      <c r="A251" s="149" t="s">
        <v>223</v>
      </c>
      <c r="B251" s="164">
        <f t="array" aca="1" ref="B251" ca="1">_xlfn.XLOOKUP($B$242,INDIRECT(CONCATENATE("'",$A251,"'!$C$324:$C$374")),INDIRECT(CONCATENATE("'",$A251,"'!$D$324:$D$374")),0)</f>
        <v>0</v>
      </c>
      <c r="C251" s="164">
        <f t="array" aca="1" ref="C251" ca="1">_xlfn.XLOOKUP($B$242,INDIRECT(CONCATENATE("'",$A251,"'!$C$324:$C$374")),INDIRECT(CONCATENATE("'",$A251,"'!$E$324:$E$374")),0)</f>
        <v>0</v>
      </c>
      <c r="D251" s="164">
        <f t="array" aca="1" ref="D251" ca="1">_xlfn.XLOOKUP($B$242,INDIRECT(CONCATENATE("'",$A251,"'!$C$324:$C$374")),INDIRECT(CONCATENATE("'",$A251,"'!$F$324:$F$374")),0)</f>
        <v>0</v>
      </c>
      <c r="E251" s="164">
        <f t="array" aca="1" ref="E251" ca="1">_xlfn.XLOOKUP($B$242,INDIRECT(CONCATENATE("'",$A251,"'!$C$324:$C$374")),INDIRECT(CONCATENATE("'",$A251,"'!$G$324:$G$374")),0)</f>
        <v>0</v>
      </c>
      <c r="F251" s="164">
        <f t="array" aca="1" ref="F251" ca="1">_xlfn.XLOOKUP($B$242,INDIRECT(CONCATENATE("'",$A251,"'!$C$324:$C$374")),INDIRECT(CONCATENATE("'",$A251,"'!$H$324:$H$374")),0)</f>
        <v>0</v>
      </c>
      <c r="G251" s="164">
        <f t="array" aca="1" ref="G251" ca="1">_xlfn.XLOOKUP($B$242,INDIRECT(CONCATENATE("'",$A251,"'!$C$324:$C$374")),INDIRECT(CONCATENATE("'",$A251,"'!$I$324:$I$374")),0)</f>
        <v>0</v>
      </c>
      <c r="H251" s="164">
        <f t="array" aca="1" ref="H251" ca="1">_xlfn.XLOOKUP($B$242,INDIRECT(CONCATENATE("'",$A251,"'!$C$324:$C$374")),INDIRECT(CONCATENATE("'",$A251,"'!$J$324:$J$374")),0)</f>
        <v>0</v>
      </c>
      <c r="I251" s="164">
        <f t="array" aca="1" ref="I251" ca="1">_xlfn.XLOOKUP($B$242,INDIRECT(CONCATENATE("'",$A251,"'!$C$324:$C$374")),INDIRECT(CONCATENATE("'",$A251,"'!$K$324:$K$374")),0)</f>
        <v>0</v>
      </c>
      <c r="J251" s="164">
        <f t="shared" ca="1" si="83"/>
        <v>0</v>
      </c>
      <c r="K251" s="162">
        <f t="shared" ca="1" si="83"/>
        <v>0</v>
      </c>
      <c r="L251" s="163">
        <f t="shared" ca="1" si="84"/>
        <v>0</v>
      </c>
      <c r="M251" s="162">
        <f t="shared" ca="1" si="85"/>
        <v>0</v>
      </c>
      <c r="N251" s="163">
        <f t="shared" ca="1" si="86"/>
        <v>0</v>
      </c>
    </row>
    <row r="252" spans="1:14" x14ac:dyDescent="0.2">
      <c r="A252" s="149" t="s">
        <v>224</v>
      </c>
      <c r="B252" s="164">
        <f t="array" aca="1" ref="B252" ca="1">_xlfn.XLOOKUP($B$242,INDIRECT(CONCATENATE("'",$A252,"'!$C$324:$C$374")),INDIRECT(CONCATENATE("'",$A252,"'!$D$324:$D$374")),0)</f>
        <v>0</v>
      </c>
      <c r="C252" s="164">
        <f t="array" aca="1" ref="C252" ca="1">_xlfn.XLOOKUP($B$242,INDIRECT(CONCATENATE("'",$A252,"'!$C$324:$C$374")),INDIRECT(CONCATENATE("'",$A252,"'!$E$324:$E$374")),0)</f>
        <v>0</v>
      </c>
      <c r="D252" s="164">
        <f t="array" aca="1" ref="D252" ca="1">_xlfn.XLOOKUP($B$242,INDIRECT(CONCATENATE("'",$A252,"'!$C$324:$C$374")),INDIRECT(CONCATENATE("'",$A252,"'!$F$324:$F$374")),0)</f>
        <v>0</v>
      </c>
      <c r="E252" s="164">
        <f t="array" aca="1" ref="E252" ca="1">_xlfn.XLOOKUP($B$242,INDIRECT(CONCATENATE("'",$A252,"'!$C$324:$C$374")),INDIRECT(CONCATENATE("'",$A252,"'!$G$324:$G$374")),0)</f>
        <v>0</v>
      </c>
      <c r="F252" s="164">
        <f t="array" aca="1" ref="F252" ca="1">_xlfn.XLOOKUP($B$242,INDIRECT(CONCATENATE("'",$A252,"'!$C$324:$C$374")),INDIRECT(CONCATENATE("'",$A252,"'!$H$324:$H$374")),0)</f>
        <v>0</v>
      </c>
      <c r="G252" s="164">
        <f t="array" aca="1" ref="G252" ca="1">_xlfn.XLOOKUP($B$242,INDIRECT(CONCATENATE("'",$A252,"'!$C$324:$C$374")),INDIRECT(CONCATENATE("'",$A252,"'!$I$324:$I$374")),0)</f>
        <v>0</v>
      </c>
      <c r="H252" s="164">
        <f t="array" aca="1" ref="H252" ca="1">_xlfn.XLOOKUP($B$242,INDIRECT(CONCATENATE("'",$A252,"'!$C$324:$C$374")),INDIRECT(CONCATENATE("'",$A252,"'!$J$324:$J$374")),0)</f>
        <v>0</v>
      </c>
      <c r="I252" s="164">
        <f t="array" aca="1" ref="I252" ca="1">_xlfn.XLOOKUP($B$242,INDIRECT(CONCATENATE("'",$A252,"'!$C$324:$C$374")),INDIRECT(CONCATENATE("'",$A252,"'!$K$324:$K$374")),0)</f>
        <v>0</v>
      </c>
      <c r="J252" s="164">
        <f t="shared" ca="1" si="83"/>
        <v>0</v>
      </c>
      <c r="K252" s="162">
        <f t="shared" ca="1" si="83"/>
        <v>0</v>
      </c>
      <c r="L252" s="163">
        <f t="shared" ca="1" si="84"/>
        <v>0</v>
      </c>
      <c r="M252" s="162">
        <f t="shared" ca="1" si="85"/>
        <v>0</v>
      </c>
      <c r="N252" s="163">
        <f t="shared" ca="1" si="86"/>
        <v>0</v>
      </c>
    </row>
    <row r="253" spans="1:14" x14ac:dyDescent="0.2">
      <c r="A253" s="149" t="s">
        <v>225</v>
      </c>
      <c r="B253" s="164">
        <f t="array" aca="1" ref="B253" ca="1">_xlfn.XLOOKUP($B$242,INDIRECT(CONCATENATE("'",$A253,"'!$C$324:$C$374")),INDIRECT(CONCATENATE("'",$A253,"'!$D$324:$D$374")),0)</f>
        <v>0</v>
      </c>
      <c r="C253" s="164">
        <f t="array" aca="1" ref="C253" ca="1">_xlfn.XLOOKUP($B$242,INDIRECT(CONCATENATE("'",$A253,"'!$C$324:$C$374")),INDIRECT(CONCATENATE("'",$A253,"'!$E$324:$E$374")),0)</f>
        <v>0</v>
      </c>
      <c r="D253" s="164">
        <f t="array" aca="1" ref="D253" ca="1">_xlfn.XLOOKUP($B$242,INDIRECT(CONCATENATE("'",$A253,"'!$C$324:$C$374")),INDIRECT(CONCATENATE("'",$A253,"'!$F$324:$F$374")),0)</f>
        <v>0</v>
      </c>
      <c r="E253" s="164">
        <f t="array" aca="1" ref="E253" ca="1">_xlfn.XLOOKUP($B$242,INDIRECT(CONCATENATE("'",$A253,"'!$C$324:$C$374")),INDIRECT(CONCATENATE("'",$A253,"'!$G$324:$G$374")),0)</f>
        <v>0</v>
      </c>
      <c r="F253" s="164">
        <f t="array" aca="1" ref="F253" ca="1">_xlfn.XLOOKUP($B$242,INDIRECT(CONCATENATE("'",$A253,"'!$C$324:$C$374")),INDIRECT(CONCATENATE("'",$A253,"'!$H$324:$H$374")),0)</f>
        <v>0</v>
      </c>
      <c r="G253" s="164">
        <f t="array" aca="1" ref="G253" ca="1">_xlfn.XLOOKUP($B$242,INDIRECT(CONCATENATE("'",$A253,"'!$C$324:$C$374")),INDIRECT(CONCATENATE("'",$A253,"'!$I$324:$I$374")),0)</f>
        <v>0</v>
      </c>
      <c r="H253" s="164">
        <f t="array" aca="1" ref="H253" ca="1">_xlfn.XLOOKUP($B$242,INDIRECT(CONCATENATE("'",$A253,"'!$C$324:$C$374")),INDIRECT(CONCATENATE("'",$A253,"'!$J$324:$J$374")),0)</f>
        <v>0</v>
      </c>
      <c r="I253" s="164">
        <f t="array" aca="1" ref="I253" ca="1">_xlfn.XLOOKUP($B$242,INDIRECT(CONCATENATE("'",$A253,"'!$C$324:$C$374")),INDIRECT(CONCATENATE("'",$A253,"'!$K$324:$K$374")),0)</f>
        <v>0</v>
      </c>
      <c r="J253" s="164">
        <f t="shared" ca="1" si="83"/>
        <v>0</v>
      </c>
      <c r="K253" s="162">
        <f t="shared" ca="1" si="83"/>
        <v>0</v>
      </c>
      <c r="L253" s="163">
        <f t="shared" ca="1" si="84"/>
        <v>0</v>
      </c>
      <c r="M253" s="162">
        <f t="shared" ca="1" si="85"/>
        <v>0</v>
      </c>
      <c r="N253" s="163">
        <f t="shared" ca="1" si="86"/>
        <v>0</v>
      </c>
    </row>
    <row r="254" spans="1:14" ht="12.75" thickBot="1" x14ac:dyDescent="0.25">
      <c r="A254" s="149" t="s">
        <v>226</v>
      </c>
      <c r="B254" s="164">
        <f t="array" aca="1" ref="B254" ca="1">_xlfn.XLOOKUP($B$242,INDIRECT(CONCATENATE("'",$A254,"'!$C$324:$C$374")),INDIRECT(CONCATENATE("'",$A254,"'!$D$324:$D$374")),0)</f>
        <v>0</v>
      </c>
      <c r="C254" s="164">
        <f t="array" aca="1" ref="C254" ca="1">_xlfn.XLOOKUP($B$242,INDIRECT(CONCATENATE("'",$A254,"'!$C$324:$C$374")),INDIRECT(CONCATENATE("'",$A254,"'!$E$324:$E$374")),0)</f>
        <v>0</v>
      </c>
      <c r="D254" s="164">
        <f t="array" aca="1" ref="D254" ca="1">_xlfn.XLOOKUP($B$242,INDIRECT(CONCATENATE("'",$A254,"'!$C$324:$C$374")),INDIRECT(CONCATENATE("'",$A254,"'!$F$324:$F$374")),0)</f>
        <v>0</v>
      </c>
      <c r="E254" s="164">
        <f t="array" aca="1" ref="E254" ca="1">_xlfn.XLOOKUP($B$242,INDIRECT(CONCATENATE("'",$A254,"'!$C$324:$C$374")),INDIRECT(CONCATENATE("'",$A254,"'!$G$324:$G$374")),0)</f>
        <v>0</v>
      </c>
      <c r="F254" s="164">
        <f t="array" aca="1" ref="F254" ca="1">_xlfn.XLOOKUP($B$242,INDIRECT(CONCATENATE("'",$A254,"'!$C$324:$C$374")),INDIRECT(CONCATENATE("'",$A254,"'!$H$324:$H$374")),0)</f>
        <v>0</v>
      </c>
      <c r="G254" s="164">
        <f t="array" aca="1" ref="G254" ca="1">_xlfn.XLOOKUP($B$242,INDIRECT(CONCATENATE("'",$A254,"'!$C$324:$C$374")),INDIRECT(CONCATENATE("'",$A254,"'!$I$324:$I$374")),0)</f>
        <v>0</v>
      </c>
      <c r="H254" s="164">
        <f t="array" aca="1" ref="H254" ca="1">_xlfn.XLOOKUP($B$242,INDIRECT(CONCATENATE("'",$A254,"'!$C$324:$C$374")),INDIRECT(CONCATENATE("'",$A254,"'!$J$324:$J$374")),0)</f>
        <v>0</v>
      </c>
      <c r="I254" s="164">
        <f t="array" aca="1" ref="I254" ca="1">_xlfn.XLOOKUP($B$242,INDIRECT(CONCATENATE("'",$A254,"'!$C$324:$C$374")),INDIRECT(CONCATENATE("'",$A254,"'!$K$324:$K$374")),0)</f>
        <v>0</v>
      </c>
      <c r="J254" s="164">
        <f t="shared" ca="1" si="83"/>
        <v>0</v>
      </c>
      <c r="K254" s="165">
        <f t="shared" ca="1" si="83"/>
        <v>0</v>
      </c>
      <c r="L254" s="166">
        <f t="shared" ca="1" si="84"/>
        <v>0</v>
      </c>
      <c r="M254" s="165">
        <f t="shared" ca="1" si="85"/>
        <v>0</v>
      </c>
      <c r="N254" s="166">
        <f t="shared" ca="1" si="86"/>
        <v>0</v>
      </c>
    </row>
    <row r="255" spans="1:14" ht="12.75" thickBot="1" x14ac:dyDescent="0.25">
      <c r="A255" s="150" t="s">
        <v>17</v>
      </c>
      <c r="B255" s="167">
        <f t="shared" ref="B255:K255" ca="1" si="87">SUM(B245:B254)</f>
        <v>0</v>
      </c>
      <c r="C255" s="167">
        <f t="shared" ca="1" si="87"/>
        <v>0</v>
      </c>
      <c r="D255" s="167">
        <f t="shared" ca="1" si="87"/>
        <v>0</v>
      </c>
      <c r="E255" s="167">
        <f t="shared" ca="1" si="87"/>
        <v>0</v>
      </c>
      <c r="F255" s="167">
        <f t="shared" ca="1" si="87"/>
        <v>0</v>
      </c>
      <c r="G255" s="167">
        <f t="shared" ca="1" si="87"/>
        <v>0</v>
      </c>
      <c r="H255" s="167">
        <f t="shared" ca="1" si="87"/>
        <v>0</v>
      </c>
      <c r="I255" s="167">
        <f t="shared" ca="1" si="87"/>
        <v>0</v>
      </c>
      <c r="J255" s="167">
        <f t="shared" ca="1" si="87"/>
        <v>0</v>
      </c>
      <c r="K255" s="167">
        <f t="shared" ca="1" si="87"/>
        <v>0</v>
      </c>
      <c r="L255" s="169">
        <f t="shared" ca="1" si="84"/>
        <v>0</v>
      </c>
      <c r="M255" s="168">
        <f ca="1">SUM(M245:M254)</f>
        <v>0</v>
      </c>
      <c r="N255" s="170">
        <f t="shared" ca="1" si="86"/>
        <v>0</v>
      </c>
    </row>
    <row r="256" spans="1:14" ht="12.75" thickBot="1" x14ac:dyDescent="0.25">
      <c r="A256" s="222"/>
    </row>
    <row r="257" spans="1:14" ht="12.75" thickBot="1" x14ac:dyDescent="0.25">
      <c r="A257" s="157" t="str">
        <f>Deelnemersoverzicht!$B$32&amp;":"</f>
        <v>Deelnemer 16:</v>
      </c>
      <c r="B257" s="225">
        <f>Deelnemersoverzicht!$C$32</f>
        <v>0</v>
      </c>
      <c r="C257" s="158"/>
      <c r="D257" s="158"/>
      <c r="E257" s="158"/>
      <c r="F257" s="158"/>
      <c r="G257" s="158"/>
      <c r="H257" s="158"/>
      <c r="I257" s="158"/>
      <c r="J257" s="158"/>
      <c r="K257" s="158"/>
      <c r="L257" s="158"/>
      <c r="M257" s="158"/>
      <c r="N257" s="159"/>
    </row>
    <row r="258" spans="1:14" ht="12.75" thickBot="1" x14ac:dyDescent="0.25">
      <c r="A258" s="156"/>
      <c r="B258" s="602" t="s">
        <v>1</v>
      </c>
      <c r="C258" s="601"/>
      <c r="D258" s="602" t="s">
        <v>2</v>
      </c>
      <c r="E258" s="601"/>
      <c r="F258" s="600"/>
      <c r="G258" s="603" t="s">
        <v>235</v>
      </c>
      <c r="H258" s="603"/>
      <c r="I258" s="601"/>
      <c r="J258" s="600"/>
      <c r="K258" s="604" t="s">
        <v>17</v>
      </c>
      <c r="L258" s="603"/>
      <c r="M258" s="603"/>
      <c r="N258" s="601"/>
    </row>
    <row r="259" spans="1:14" ht="48.75" thickBot="1" x14ac:dyDescent="0.25">
      <c r="A259" s="155" t="s">
        <v>214</v>
      </c>
      <c r="B259" s="146" t="s">
        <v>227</v>
      </c>
      <c r="C259" s="146" t="s">
        <v>228</v>
      </c>
      <c r="D259" s="146" t="s">
        <v>229</v>
      </c>
      <c r="E259" s="146" t="s">
        <v>230</v>
      </c>
      <c r="F259" s="146" t="s">
        <v>236</v>
      </c>
      <c r="G259" s="146" t="s">
        <v>237</v>
      </c>
      <c r="H259" s="146" t="s">
        <v>238</v>
      </c>
      <c r="I259" s="146" t="s">
        <v>239</v>
      </c>
      <c r="J259" s="146" t="s">
        <v>231</v>
      </c>
      <c r="K259" s="151" t="s">
        <v>112</v>
      </c>
      <c r="L259" s="147" t="s">
        <v>59</v>
      </c>
      <c r="M259" s="221" t="s">
        <v>91</v>
      </c>
      <c r="N259" s="148" t="s">
        <v>59</v>
      </c>
    </row>
    <row r="260" spans="1:14" x14ac:dyDescent="0.2">
      <c r="A260" s="149" t="s">
        <v>217</v>
      </c>
      <c r="B260" s="160">
        <f t="array" aca="1" ref="B260" ca="1">_xlfn.XLOOKUP($B$257,INDIRECT(CONCATENATE("'",$A260,"'!$C$324:$C$374")),INDIRECT(CONCATENATE("'",$A260,"'!$D$324:$D$374")),0)</f>
        <v>0</v>
      </c>
      <c r="C260" s="160">
        <f t="array" aca="1" ref="C260" ca="1">_xlfn.XLOOKUP($B$257,INDIRECT(CONCATENATE("'",$A260,"'!$C$324:$C$374")),INDIRECT(CONCATENATE("'",$A260,"'!$E$324:$E$374")),0)</f>
        <v>0</v>
      </c>
      <c r="D260" s="160">
        <f t="array" aca="1" ref="D260" ca="1">_xlfn.XLOOKUP($B$257,INDIRECT(CONCATENATE("'",$A260,"'!$C$324:$C$374")),INDIRECT(CONCATENATE("'",$A260,"'!$F$324:$F$374")),0)</f>
        <v>0</v>
      </c>
      <c r="E260" s="160">
        <f t="array" aca="1" ref="E260" ca="1">_xlfn.XLOOKUP($B$257,INDIRECT(CONCATENATE("'",$A260,"'!$C$324:$C$374")),INDIRECT(CONCATENATE("'",$A260,"'!$G$324:$G$374")),0)</f>
        <v>0</v>
      </c>
      <c r="F260" s="160">
        <f t="array" aca="1" ref="F260" ca="1">_xlfn.XLOOKUP($B$257,INDIRECT(CONCATENATE("'",$A260,"'!$C$324:$C$374")),INDIRECT(CONCATENATE("'",$A260,"'!$H$324:$H$374")),0)</f>
        <v>0</v>
      </c>
      <c r="G260" s="160">
        <f t="array" aca="1" ref="G260" ca="1">_xlfn.XLOOKUP($B$257,INDIRECT(CONCATENATE("'",$A260,"'!$C$324:$C$374")),INDIRECT(CONCATENATE("'",$A260,"'!$I$324:$I$374")),0)</f>
        <v>0</v>
      </c>
      <c r="H260" s="160">
        <f t="array" aca="1" ref="H260" ca="1">_xlfn.XLOOKUP($B$257,INDIRECT(CONCATENATE("'",$A260,"'!$C$324:$C$374")),INDIRECT(CONCATENATE("'",$A260,"'!$J$324:$J$374")),0)</f>
        <v>0</v>
      </c>
      <c r="I260" s="160">
        <f t="array" aca="1" ref="I260" ca="1">_xlfn.XLOOKUP($B$257,INDIRECT(CONCATENATE("'",$A260,"'!$C$324:$C$374")),INDIRECT(CONCATENATE("'",$A260,"'!$K$324:$K$374")),0)</f>
        <v>0</v>
      </c>
      <c r="J260" s="160">
        <f ca="1">B260+D260+F260+H260</f>
        <v>0</v>
      </c>
      <c r="K260" s="160">
        <f ca="1">C260+E260+G260+I260</f>
        <v>0</v>
      </c>
      <c r="L260" s="161">
        <f ca="1">IFERROR(K260/J260,0)</f>
        <v>0</v>
      </c>
      <c r="M260" s="160">
        <f ca="1">J260-K260</f>
        <v>0</v>
      </c>
      <c r="N260" s="161">
        <f ca="1">IFERROR(M260/J260,0)</f>
        <v>0</v>
      </c>
    </row>
    <row r="261" spans="1:14" x14ac:dyDescent="0.2">
      <c r="A261" s="149" t="s">
        <v>218</v>
      </c>
      <c r="B261" s="162">
        <f t="array" aca="1" ref="B261" ca="1">_xlfn.XLOOKUP($B$257,INDIRECT(CONCATENATE("'",$A261,"'!$C$324:$C$374")),INDIRECT(CONCATENATE("'",$A261,"'!$D$324:$D$374")),0)</f>
        <v>0</v>
      </c>
      <c r="C261" s="162">
        <f t="array" aca="1" ref="C261" ca="1">_xlfn.XLOOKUP($B$257,INDIRECT(CONCATENATE("'",$A261,"'!$C$324:$C$374")),INDIRECT(CONCATENATE("'",$A261,"'!$E$324:$E$374")),0)</f>
        <v>0</v>
      </c>
      <c r="D261" s="162">
        <f t="array" aca="1" ref="D261" ca="1">_xlfn.XLOOKUP($B$257,INDIRECT(CONCATENATE("'",$A261,"'!$C$324:$C$374")),INDIRECT(CONCATENATE("'",$A261,"'!$F$324:$F$374")),0)</f>
        <v>0</v>
      </c>
      <c r="E261" s="162">
        <f t="array" aca="1" ref="E261" ca="1">_xlfn.XLOOKUP($B$257,INDIRECT(CONCATENATE("'",$A261,"'!$C$324:$C$374")),INDIRECT(CONCATENATE("'",$A261,"'!$G$324:$G$374")),0)</f>
        <v>0</v>
      </c>
      <c r="F261" s="162">
        <f t="array" aca="1" ref="F261" ca="1">_xlfn.XLOOKUP($B$257,INDIRECT(CONCATENATE("'",$A261,"'!$C$324:$C$374")),INDIRECT(CONCATENATE("'",$A261,"'!$H$324:$H$374")),0)</f>
        <v>0</v>
      </c>
      <c r="G261" s="162">
        <f t="array" aca="1" ref="G261" ca="1">_xlfn.XLOOKUP($B$257,INDIRECT(CONCATENATE("'",$A261,"'!$C$324:$C$374")),INDIRECT(CONCATENATE("'",$A261,"'!$I$324:$I$374")),0)</f>
        <v>0</v>
      </c>
      <c r="H261" s="162">
        <f t="array" aca="1" ref="H261" ca="1">_xlfn.XLOOKUP($B$257,INDIRECT(CONCATENATE("'",$A261,"'!$C$324:$C$374")),INDIRECT(CONCATENATE("'",$A261,"'!$J$324:$J$374")),0)</f>
        <v>0</v>
      </c>
      <c r="I261" s="162">
        <f t="array" aca="1" ref="I261" ca="1">_xlfn.XLOOKUP($B$257,INDIRECT(CONCATENATE("'",$A261,"'!$C$324:$C$374")),INDIRECT(CONCATENATE("'",$A261,"'!$K$324:$K$374")),0)</f>
        <v>0</v>
      </c>
      <c r="J261" s="162">
        <f t="shared" ref="J261:K269" ca="1" si="88">B261+D261+F261+H261</f>
        <v>0</v>
      </c>
      <c r="K261" s="162">
        <f t="shared" ca="1" si="88"/>
        <v>0</v>
      </c>
      <c r="L261" s="163">
        <f t="shared" ref="L261:L270" ca="1" si="89">IFERROR(K261/J261,0)</f>
        <v>0</v>
      </c>
      <c r="M261" s="162">
        <f t="shared" ref="M261:M269" ca="1" si="90">J261-K261</f>
        <v>0</v>
      </c>
      <c r="N261" s="163">
        <f t="shared" ref="N261:N270" ca="1" si="91">IFERROR(M261/J261,0)</f>
        <v>0</v>
      </c>
    </row>
    <row r="262" spans="1:14" x14ac:dyDescent="0.2">
      <c r="A262" s="149" t="s">
        <v>219</v>
      </c>
      <c r="B262" s="164">
        <f t="array" aca="1" ref="B262" ca="1">_xlfn.XLOOKUP($B$257,INDIRECT(CONCATENATE("'",$A262,"'!$C$324:$C$374")),INDIRECT(CONCATENATE("'",$A262,"'!$D$324:$D$374")),0)</f>
        <v>0</v>
      </c>
      <c r="C262" s="164">
        <f t="array" aca="1" ref="C262" ca="1">_xlfn.XLOOKUP($B$257,INDIRECT(CONCATENATE("'",$A262,"'!$C$324:$C$374")),INDIRECT(CONCATENATE("'",$A262,"'!$E$324:$E$374")),0)</f>
        <v>0</v>
      </c>
      <c r="D262" s="164">
        <f t="array" aca="1" ref="D262" ca="1">_xlfn.XLOOKUP($B$257,INDIRECT(CONCATENATE("'",$A262,"'!$C$324:$C$374")),INDIRECT(CONCATENATE("'",$A262,"'!$F$324:$F$374")),0)</f>
        <v>0</v>
      </c>
      <c r="E262" s="164">
        <f t="array" aca="1" ref="E262" ca="1">_xlfn.XLOOKUP($B$257,INDIRECT(CONCATENATE("'",$A262,"'!$C$324:$C$374")),INDIRECT(CONCATENATE("'",$A262,"'!$G$324:$G$374")),0)</f>
        <v>0</v>
      </c>
      <c r="F262" s="164">
        <f t="array" aca="1" ref="F262" ca="1">_xlfn.XLOOKUP($B$257,INDIRECT(CONCATENATE("'",$A262,"'!$C$324:$C$374")),INDIRECT(CONCATENATE("'",$A262,"'!$H$324:$H$374")),0)</f>
        <v>0</v>
      </c>
      <c r="G262" s="164">
        <f t="array" aca="1" ref="G262" ca="1">_xlfn.XLOOKUP($B$257,INDIRECT(CONCATENATE("'",$A262,"'!$C$324:$C$374")),INDIRECT(CONCATENATE("'",$A262,"'!$I$324:$I$374")),0)</f>
        <v>0</v>
      </c>
      <c r="H262" s="164">
        <f t="array" aca="1" ref="H262" ca="1">_xlfn.XLOOKUP($B$257,INDIRECT(CONCATENATE("'",$A262,"'!$C$324:$C$374")),INDIRECT(CONCATENATE("'",$A262,"'!$J$324:$J$374")),0)</f>
        <v>0</v>
      </c>
      <c r="I262" s="164">
        <f t="array" aca="1" ref="I262" ca="1">_xlfn.XLOOKUP($B$257,INDIRECT(CONCATENATE("'",$A262,"'!$C$324:$C$374")),INDIRECT(CONCATENATE("'",$A262,"'!$K$324:$K$374")),0)</f>
        <v>0</v>
      </c>
      <c r="J262" s="164">
        <f t="shared" ca="1" si="88"/>
        <v>0</v>
      </c>
      <c r="K262" s="162">
        <f t="shared" ca="1" si="88"/>
        <v>0</v>
      </c>
      <c r="L262" s="163">
        <f t="shared" ca="1" si="89"/>
        <v>0</v>
      </c>
      <c r="M262" s="162">
        <f t="shared" ca="1" si="90"/>
        <v>0</v>
      </c>
      <c r="N262" s="163">
        <f t="shared" ca="1" si="91"/>
        <v>0</v>
      </c>
    </row>
    <row r="263" spans="1:14" x14ac:dyDescent="0.2">
      <c r="A263" s="149" t="s">
        <v>220</v>
      </c>
      <c r="B263" s="164">
        <f t="array" aca="1" ref="B263" ca="1">_xlfn.XLOOKUP($B$257,INDIRECT(CONCATENATE("'",$A263,"'!$C$324:$C$374")),INDIRECT(CONCATENATE("'",$A263,"'!$D$324:$D$374")),0)</f>
        <v>0</v>
      </c>
      <c r="C263" s="164">
        <f t="array" aca="1" ref="C263" ca="1">_xlfn.XLOOKUP($B$257,INDIRECT(CONCATENATE("'",$A263,"'!$C$324:$C$374")),INDIRECT(CONCATENATE("'",$A263,"'!$E$324:$E$374")),0)</f>
        <v>0</v>
      </c>
      <c r="D263" s="164">
        <f t="array" aca="1" ref="D263" ca="1">_xlfn.XLOOKUP($B$257,INDIRECT(CONCATENATE("'",$A263,"'!$C$324:$C$374")),INDIRECT(CONCATENATE("'",$A263,"'!$F$324:$F$374")),0)</f>
        <v>0</v>
      </c>
      <c r="E263" s="164">
        <f t="array" aca="1" ref="E263" ca="1">_xlfn.XLOOKUP($B$257,INDIRECT(CONCATENATE("'",$A263,"'!$C$324:$C$374")),INDIRECT(CONCATENATE("'",$A263,"'!$G$324:$G$374")),0)</f>
        <v>0</v>
      </c>
      <c r="F263" s="164">
        <f t="array" aca="1" ref="F263" ca="1">_xlfn.XLOOKUP($B$257,INDIRECT(CONCATENATE("'",$A263,"'!$C$324:$C$374")),INDIRECT(CONCATENATE("'",$A263,"'!$H$324:$H$374")),0)</f>
        <v>0</v>
      </c>
      <c r="G263" s="164">
        <f t="array" aca="1" ref="G263" ca="1">_xlfn.XLOOKUP($B$257,INDIRECT(CONCATENATE("'",$A263,"'!$C$324:$C$374")),INDIRECT(CONCATENATE("'",$A263,"'!$I$324:$I$374")),0)</f>
        <v>0</v>
      </c>
      <c r="H263" s="164">
        <f t="array" aca="1" ref="H263" ca="1">_xlfn.XLOOKUP($B$257,INDIRECT(CONCATENATE("'",$A263,"'!$C$324:$C$374")),INDIRECT(CONCATENATE("'",$A263,"'!$J$324:$J$374")),0)</f>
        <v>0</v>
      </c>
      <c r="I263" s="164">
        <f t="array" aca="1" ref="I263" ca="1">_xlfn.XLOOKUP($B$257,INDIRECT(CONCATENATE("'",$A263,"'!$C$324:$C$374")),INDIRECT(CONCATENATE("'",$A263,"'!$K$324:$K$374")),0)</f>
        <v>0</v>
      </c>
      <c r="J263" s="164">
        <f t="shared" ca="1" si="88"/>
        <v>0</v>
      </c>
      <c r="K263" s="162">
        <f t="shared" ca="1" si="88"/>
        <v>0</v>
      </c>
      <c r="L263" s="163">
        <f t="shared" ca="1" si="89"/>
        <v>0</v>
      </c>
      <c r="M263" s="162">
        <f t="shared" ca="1" si="90"/>
        <v>0</v>
      </c>
      <c r="N263" s="163">
        <f t="shared" ca="1" si="91"/>
        <v>0</v>
      </c>
    </row>
    <row r="264" spans="1:14" x14ac:dyDescent="0.2">
      <c r="A264" s="149" t="s">
        <v>221</v>
      </c>
      <c r="B264" s="164">
        <f t="array" aca="1" ref="B264" ca="1">_xlfn.XLOOKUP($B$257,INDIRECT(CONCATENATE("'",$A264,"'!$C$324:$C$374")),INDIRECT(CONCATENATE("'",$A264,"'!$D$324:$D$374")),0)</f>
        <v>0</v>
      </c>
      <c r="C264" s="164">
        <f t="array" aca="1" ref="C264" ca="1">_xlfn.XLOOKUP($B$257,INDIRECT(CONCATENATE("'",$A264,"'!$C$324:$C$374")),INDIRECT(CONCATENATE("'",$A264,"'!$E$324:$E$374")),0)</f>
        <v>0</v>
      </c>
      <c r="D264" s="164">
        <f t="array" aca="1" ref="D264" ca="1">_xlfn.XLOOKUP($B$257,INDIRECT(CONCATENATE("'",$A264,"'!$C$324:$C$374")),INDIRECT(CONCATENATE("'",$A264,"'!$F$324:$F$374")),0)</f>
        <v>0</v>
      </c>
      <c r="E264" s="164">
        <f t="array" aca="1" ref="E264" ca="1">_xlfn.XLOOKUP($B$257,INDIRECT(CONCATENATE("'",$A264,"'!$C$324:$C$374")),INDIRECT(CONCATENATE("'",$A264,"'!$G$324:$G$374")),0)</f>
        <v>0</v>
      </c>
      <c r="F264" s="164">
        <f t="array" aca="1" ref="F264" ca="1">_xlfn.XLOOKUP($B$257,INDIRECT(CONCATENATE("'",$A264,"'!$C$324:$C$374")),INDIRECT(CONCATENATE("'",$A264,"'!$H$324:$H$374")),0)</f>
        <v>0</v>
      </c>
      <c r="G264" s="164">
        <f t="array" aca="1" ref="G264" ca="1">_xlfn.XLOOKUP($B$257,INDIRECT(CONCATENATE("'",$A264,"'!$C$324:$C$374")),INDIRECT(CONCATENATE("'",$A264,"'!$I$324:$I$374")),0)</f>
        <v>0</v>
      </c>
      <c r="H264" s="164">
        <f t="array" aca="1" ref="H264" ca="1">_xlfn.XLOOKUP($B$257,INDIRECT(CONCATENATE("'",$A264,"'!$C$324:$C$374")),INDIRECT(CONCATENATE("'",$A264,"'!$J$324:$J$374")),0)</f>
        <v>0</v>
      </c>
      <c r="I264" s="164">
        <f t="array" aca="1" ref="I264" ca="1">_xlfn.XLOOKUP($B$257,INDIRECT(CONCATENATE("'",$A264,"'!$C$324:$C$374")),INDIRECT(CONCATENATE("'",$A264,"'!$K$324:$K$374")),0)</f>
        <v>0</v>
      </c>
      <c r="J264" s="164">
        <f t="shared" ca="1" si="88"/>
        <v>0</v>
      </c>
      <c r="K264" s="162">
        <f t="shared" ca="1" si="88"/>
        <v>0</v>
      </c>
      <c r="L264" s="163">
        <f t="shared" ca="1" si="89"/>
        <v>0</v>
      </c>
      <c r="M264" s="162">
        <f t="shared" ca="1" si="90"/>
        <v>0</v>
      </c>
      <c r="N264" s="163">
        <f t="shared" ca="1" si="91"/>
        <v>0</v>
      </c>
    </row>
    <row r="265" spans="1:14" x14ac:dyDescent="0.2">
      <c r="A265" s="149" t="s">
        <v>222</v>
      </c>
      <c r="B265" s="164">
        <f t="array" aca="1" ref="B265" ca="1">_xlfn.XLOOKUP($B$257,INDIRECT(CONCATENATE("'",$A265,"'!$C$324:$C$374")),INDIRECT(CONCATENATE("'",$A265,"'!$D$324:$D$374")),0)</f>
        <v>0</v>
      </c>
      <c r="C265" s="164">
        <f t="array" aca="1" ref="C265" ca="1">_xlfn.XLOOKUP($B$257,INDIRECT(CONCATENATE("'",$A265,"'!$C$324:$C$374")),INDIRECT(CONCATENATE("'",$A265,"'!$E$324:$E$374")),0)</f>
        <v>0</v>
      </c>
      <c r="D265" s="164">
        <f t="array" aca="1" ref="D265" ca="1">_xlfn.XLOOKUP($B$257,INDIRECT(CONCATENATE("'",$A265,"'!$C$324:$C$374")),INDIRECT(CONCATENATE("'",$A265,"'!$F$324:$F$374")),0)</f>
        <v>0</v>
      </c>
      <c r="E265" s="164">
        <f t="array" aca="1" ref="E265" ca="1">_xlfn.XLOOKUP($B$257,INDIRECT(CONCATENATE("'",$A265,"'!$C$324:$C$374")),INDIRECT(CONCATENATE("'",$A265,"'!$G$324:$G$374")),0)</f>
        <v>0</v>
      </c>
      <c r="F265" s="164">
        <f t="array" aca="1" ref="F265" ca="1">_xlfn.XLOOKUP($B$257,INDIRECT(CONCATENATE("'",$A265,"'!$C$324:$C$374")),INDIRECT(CONCATENATE("'",$A265,"'!$H$324:$H$374")),0)</f>
        <v>0</v>
      </c>
      <c r="G265" s="164">
        <f t="array" aca="1" ref="G265" ca="1">_xlfn.XLOOKUP($B$257,INDIRECT(CONCATENATE("'",$A265,"'!$C$324:$C$374")),INDIRECT(CONCATENATE("'",$A265,"'!$I$324:$I$374")),0)</f>
        <v>0</v>
      </c>
      <c r="H265" s="164">
        <f t="array" aca="1" ref="H265" ca="1">_xlfn.XLOOKUP($B$257,INDIRECT(CONCATENATE("'",$A265,"'!$C$324:$C$374")),INDIRECT(CONCATENATE("'",$A265,"'!$J$324:$J$374")),0)</f>
        <v>0</v>
      </c>
      <c r="I265" s="164">
        <f t="array" aca="1" ref="I265" ca="1">_xlfn.XLOOKUP($B$257,INDIRECT(CONCATENATE("'",$A265,"'!$C$324:$C$374")),INDIRECT(CONCATENATE("'",$A265,"'!$K$324:$K$374")),0)</f>
        <v>0</v>
      </c>
      <c r="J265" s="164">
        <f t="shared" ca="1" si="88"/>
        <v>0</v>
      </c>
      <c r="K265" s="162">
        <f t="shared" ca="1" si="88"/>
        <v>0</v>
      </c>
      <c r="L265" s="163">
        <f t="shared" ca="1" si="89"/>
        <v>0</v>
      </c>
      <c r="M265" s="162">
        <f t="shared" ca="1" si="90"/>
        <v>0</v>
      </c>
      <c r="N265" s="163">
        <f t="shared" ca="1" si="91"/>
        <v>0</v>
      </c>
    </row>
    <row r="266" spans="1:14" x14ac:dyDescent="0.2">
      <c r="A266" s="149" t="s">
        <v>223</v>
      </c>
      <c r="B266" s="164">
        <f t="array" aca="1" ref="B266" ca="1">_xlfn.XLOOKUP($B$257,INDIRECT(CONCATENATE("'",$A266,"'!$C$324:$C$374")),INDIRECT(CONCATENATE("'",$A266,"'!$D$324:$D$374")),0)</f>
        <v>0</v>
      </c>
      <c r="C266" s="164">
        <f t="array" aca="1" ref="C266" ca="1">_xlfn.XLOOKUP($B$257,INDIRECT(CONCATENATE("'",$A266,"'!$C$324:$C$374")),INDIRECT(CONCATENATE("'",$A266,"'!$E$324:$E$374")),0)</f>
        <v>0</v>
      </c>
      <c r="D266" s="164">
        <f t="array" aca="1" ref="D266" ca="1">_xlfn.XLOOKUP($B$257,INDIRECT(CONCATENATE("'",$A266,"'!$C$324:$C$374")),INDIRECT(CONCATENATE("'",$A266,"'!$F$324:$F$374")),0)</f>
        <v>0</v>
      </c>
      <c r="E266" s="164">
        <f t="array" aca="1" ref="E266" ca="1">_xlfn.XLOOKUP($B$257,INDIRECT(CONCATENATE("'",$A266,"'!$C$324:$C$374")),INDIRECT(CONCATENATE("'",$A266,"'!$G$324:$G$374")),0)</f>
        <v>0</v>
      </c>
      <c r="F266" s="164">
        <f t="array" aca="1" ref="F266" ca="1">_xlfn.XLOOKUP($B$257,INDIRECT(CONCATENATE("'",$A266,"'!$C$324:$C$374")),INDIRECT(CONCATENATE("'",$A266,"'!$H$324:$H$374")),0)</f>
        <v>0</v>
      </c>
      <c r="G266" s="164">
        <f t="array" aca="1" ref="G266" ca="1">_xlfn.XLOOKUP($B$257,INDIRECT(CONCATENATE("'",$A266,"'!$C$324:$C$374")),INDIRECT(CONCATENATE("'",$A266,"'!$I$324:$I$374")),0)</f>
        <v>0</v>
      </c>
      <c r="H266" s="164">
        <f t="array" aca="1" ref="H266" ca="1">_xlfn.XLOOKUP($B$257,INDIRECT(CONCATENATE("'",$A266,"'!$C$324:$C$374")),INDIRECT(CONCATENATE("'",$A266,"'!$J$324:$J$374")),0)</f>
        <v>0</v>
      </c>
      <c r="I266" s="164">
        <f t="array" aca="1" ref="I266" ca="1">_xlfn.XLOOKUP($B$257,INDIRECT(CONCATENATE("'",$A266,"'!$C$324:$C$374")),INDIRECT(CONCATENATE("'",$A266,"'!$K$324:$K$374")),0)</f>
        <v>0</v>
      </c>
      <c r="J266" s="164">
        <f t="shared" ca="1" si="88"/>
        <v>0</v>
      </c>
      <c r="K266" s="162">
        <f t="shared" ca="1" si="88"/>
        <v>0</v>
      </c>
      <c r="L266" s="163">
        <f t="shared" ca="1" si="89"/>
        <v>0</v>
      </c>
      <c r="M266" s="162">
        <f t="shared" ca="1" si="90"/>
        <v>0</v>
      </c>
      <c r="N266" s="163">
        <f t="shared" ca="1" si="91"/>
        <v>0</v>
      </c>
    </row>
    <row r="267" spans="1:14" x14ac:dyDescent="0.2">
      <c r="A267" s="149" t="s">
        <v>224</v>
      </c>
      <c r="B267" s="164">
        <f t="array" aca="1" ref="B267" ca="1">_xlfn.XLOOKUP($B$257,INDIRECT(CONCATENATE("'",$A267,"'!$C$324:$C$374")),INDIRECT(CONCATENATE("'",$A267,"'!$D$324:$D$374")),0)</f>
        <v>0</v>
      </c>
      <c r="C267" s="164">
        <f t="array" aca="1" ref="C267" ca="1">_xlfn.XLOOKUP($B$257,INDIRECT(CONCATENATE("'",$A267,"'!$C$324:$C$374")),INDIRECT(CONCATENATE("'",$A267,"'!$E$324:$E$374")),0)</f>
        <v>0</v>
      </c>
      <c r="D267" s="164">
        <f t="array" aca="1" ref="D267" ca="1">_xlfn.XLOOKUP($B$257,INDIRECT(CONCATENATE("'",$A267,"'!$C$324:$C$374")),INDIRECT(CONCATENATE("'",$A267,"'!$F$324:$F$374")),0)</f>
        <v>0</v>
      </c>
      <c r="E267" s="164">
        <f t="array" aca="1" ref="E267" ca="1">_xlfn.XLOOKUP($B$257,INDIRECT(CONCATENATE("'",$A267,"'!$C$324:$C$374")),INDIRECT(CONCATENATE("'",$A267,"'!$G$324:$G$374")),0)</f>
        <v>0</v>
      </c>
      <c r="F267" s="164">
        <f t="array" aca="1" ref="F267" ca="1">_xlfn.XLOOKUP($B$257,INDIRECT(CONCATENATE("'",$A267,"'!$C$324:$C$374")),INDIRECT(CONCATENATE("'",$A267,"'!$H$324:$H$374")),0)</f>
        <v>0</v>
      </c>
      <c r="G267" s="164">
        <f t="array" aca="1" ref="G267" ca="1">_xlfn.XLOOKUP($B$257,INDIRECT(CONCATENATE("'",$A267,"'!$C$324:$C$374")),INDIRECT(CONCATENATE("'",$A267,"'!$I$324:$I$374")),0)</f>
        <v>0</v>
      </c>
      <c r="H267" s="164">
        <f t="array" aca="1" ref="H267" ca="1">_xlfn.XLOOKUP($B$257,INDIRECT(CONCATENATE("'",$A267,"'!$C$324:$C$374")),INDIRECT(CONCATENATE("'",$A267,"'!$J$324:$J$374")),0)</f>
        <v>0</v>
      </c>
      <c r="I267" s="164">
        <f t="array" aca="1" ref="I267" ca="1">_xlfn.XLOOKUP($B$257,INDIRECT(CONCATENATE("'",$A267,"'!$C$324:$C$374")),INDIRECT(CONCATENATE("'",$A267,"'!$K$324:$K$374")),0)</f>
        <v>0</v>
      </c>
      <c r="J267" s="164">
        <f t="shared" ca="1" si="88"/>
        <v>0</v>
      </c>
      <c r="K267" s="162">
        <f t="shared" ca="1" si="88"/>
        <v>0</v>
      </c>
      <c r="L267" s="163">
        <f t="shared" ca="1" si="89"/>
        <v>0</v>
      </c>
      <c r="M267" s="162">
        <f t="shared" ca="1" si="90"/>
        <v>0</v>
      </c>
      <c r="N267" s="163">
        <f t="shared" ca="1" si="91"/>
        <v>0</v>
      </c>
    </row>
    <row r="268" spans="1:14" x14ac:dyDescent="0.2">
      <c r="A268" s="149" t="s">
        <v>225</v>
      </c>
      <c r="B268" s="164">
        <f t="array" aca="1" ref="B268" ca="1">_xlfn.XLOOKUP($B$257,INDIRECT(CONCATENATE("'",$A268,"'!$C$324:$C$374")),INDIRECT(CONCATENATE("'",$A268,"'!$D$324:$D$374")),0)</f>
        <v>0</v>
      </c>
      <c r="C268" s="164">
        <f t="array" aca="1" ref="C268" ca="1">_xlfn.XLOOKUP($B$257,INDIRECT(CONCATENATE("'",$A268,"'!$C$324:$C$374")),INDIRECT(CONCATENATE("'",$A268,"'!$E$324:$E$374")),0)</f>
        <v>0</v>
      </c>
      <c r="D268" s="164">
        <f t="array" aca="1" ref="D268" ca="1">_xlfn.XLOOKUP($B$257,INDIRECT(CONCATENATE("'",$A268,"'!$C$324:$C$374")),INDIRECT(CONCATENATE("'",$A268,"'!$F$324:$F$374")),0)</f>
        <v>0</v>
      </c>
      <c r="E268" s="164">
        <f t="array" aca="1" ref="E268" ca="1">_xlfn.XLOOKUP($B$257,INDIRECT(CONCATENATE("'",$A268,"'!$C$324:$C$374")),INDIRECT(CONCATENATE("'",$A268,"'!$G$324:$G$374")),0)</f>
        <v>0</v>
      </c>
      <c r="F268" s="164">
        <f t="array" aca="1" ref="F268" ca="1">_xlfn.XLOOKUP($B$257,INDIRECT(CONCATENATE("'",$A268,"'!$C$324:$C$374")),INDIRECT(CONCATENATE("'",$A268,"'!$H$324:$H$374")),0)</f>
        <v>0</v>
      </c>
      <c r="G268" s="164">
        <f t="array" aca="1" ref="G268" ca="1">_xlfn.XLOOKUP($B$257,INDIRECT(CONCATENATE("'",$A268,"'!$C$324:$C$374")),INDIRECT(CONCATENATE("'",$A268,"'!$I$324:$I$374")),0)</f>
        <v>0</v>
      </c>
      <c r="H268" s="164">
        <f t="array" aca="1" ref="H268" ca="1">_xlfn.XLOOKUP($B$257,INDIRECT(CONCATENATE("'",$A268,"'!$C$324:$C$374")),INDIRECT(CONCATENATE("'",$A268,"'!$J$324:$J$374")),0)</f>
        <v>0</v>
      </c>
      <c r="I268" s="164">
        <f t="array" aca="1" ref="I268" ca="1">_xlfn.XLOOKUP($B$257,INDIRECT(CONCATENATE("'",$A268,"'!$C$324:$C$374")),INDIRECT(CONCATENATE("'",$A268,"'!$K$324:$K$374")),0)</f>
        <v>0</v>
      </c>
      <c r="J268" s="164">
        <f t="shared" ca="1" si="88"/>
        <v>0</v>
      </c>
      <c r="K268" s="162">
        <f t="shared" ca="1" si="88"/>
        <v>0</v>
      </c>
      <c r="L268" s="163">
        <f t="shared" ca="1" si="89"/>
        <v>0</v>
      </c>
      <c r="M268" s="162">
        <f t="shared" ca="1" si="90"/>
        <v>0</v>
      </c>
      <c r="N268" s="163">
        <f t="shared" ca="1" si="91"/>
        <v>0</v>
      </c>
    </row>
    <row r="269" spans="1:14" ht="12.75" thickBot="1" x14ac:dyDescent="0.25">
      <c r="A269" s="149" t="s">
        <v>226</v>
      </c>
      <c r="B269" s="164">
        <f t="array" aca="1" ref="B269" ca="1">_xlfn.XLOOKUP($B$257,INDIRECT(CONCATENATE("'",$A269,"'!$C$324:$C$374")),INDIRECT(CONCATENATE("'",$A269,"'!$D$324:$D$374")),0)</f>
        <v>0</v>
      </c>
      <c r="C269" s="164">
        <f t="array" aca="1" ref="C269" ca="1">_xlfn.XLOOKUP($B$257,INDIRECT(CONCATENATE("'",$A269,"'!$C$324:$C$374")),INDIRECT(CONCATENATE("'",$A269,"'!$E$324:$E$374")),0)</f>
        <v>0</v>
      </c>
      <c r="D269" s="164">
        <f t="array" aca="1" ref="D269" ca="1">_xlfn.XLOOKUP($B$257,INDIRECT(CONCATENATE("'",$A269,"'!$C$324:$C$374")),INDIRECT(CONCATENATE("'",$A269,"'!$F$324:$F$374")),0)</f>
        <v>0</v>
      </c>
      <c r="E269" s="164">
        <f t="array" aca="1" ref="E269" ca="1">_xlfn.XLOOKUP($B$257,INDIRECT(CONCATENATE("'",$A269,"'!$C$324:$C$374")),INDIRECT(CONCATENATE("'",$A269,"'!$G$324:$G$374")),0)</f>
        <v>0</v>
      </c>
      <c r="F269" s="164">
        <f t="array" aca="1" ref="F269" ca="1">_xlfn.XLOOKUP($B$257,INDIRECT(CONCATENATE("'",$A269,"'!$C$324:$C$374")),INDIRECT(CONCATENATE("'",$A269,"'!$H$324:$H$374")),0)</f>
        <v>0</v>
      </c>
      <c r="G269" s="164">
        <f t="array" aca="1" ref="G269" ca="1">_xlfn.XLOOKUP($B$257,INDIRECT(CONCATENATE("'",$A269,"'!$C$324:$C$374")),INDIRECT(CONCATENATE("'",$A269,"'!$I$324:$I$374")),0)</f>
        <v>0</v>
      </c>
      <c r="H269" s="164">
        <f t="array" aca="1" ref="H269" ca="1">_xlfn.XLOOKUP($B$257,INDIRECT(CONCATENATE("'",$A269,"'!$C$324:$C$374")),INDIRECT(CONCATENATE("'",$A269,"'!$J$324:$J$374")),0)</f>
        <v>0</v>
      </c>
      <c r="I269" s="164">
        <f t="array" aca="1" ref="I269" ca="1">_xlfn.XLOOKUP($B$257,INDIRECT(CONCATENATE("'",$A269,"'!$C$324:$C$374")),INDIRECT(CONCATENATE("'",$A269,"'!$K$324:$K$374")),0)</f>
        <v>0</v>
      </c>
      <c r="J269" s="164">
        <f t="shared" ca="1" si="88"/>
        <v>0</v>
      </c>
      <c r="K269" s="165">
        <f t="shared" ca="1" si="88"/>
        <v>0</v>
      </c>
      <c r="L269" s="166">
        <f t="shared" ca="1" si="89"/>
        <v>0</v>
      </c>
      <c r="M269" s="165">
        <f t="shared" ca="1" si="90"/>
        <v>0</v>
      </c>
      <c r="N269" s="166">
        <f t="shared" ca="1" si="91"/>
        <v>0</v>
      </c>
    </row>
    <row r="270" spans="1:14" ht="12.75" thickBot="1" x14ac:dyDescent="0.25">
      <c r="A270" s="150" t="s">
        <v>17</v>
      </c>
      <c r="B270" s="167">
        <f t="shared" ref="B270:K270" ca="1" si="92">SUM(B260:B269)</f>
        <v>0</v>
      </c>
      <c r="C270" s="167">
        <f t="shared" ca="1" si="92"/>
        <v>0</v>
      </c>
      <c r="D270" s="167">
        <f t="shared" ca="1" si="92"/>
        <v>0</v>
      </c>
      <c r="E270" s="167">
        <f t="shared" ca="1" si="92"/>
        <v>0</v>
      </c>
      <c r="F270" s="167">
        <f t="shared" ca="1" si="92"/>
        <v>0</v>
      </c>
      <c r="G270" s="167">
        <f t="shared" ca="1" si="92"/>
        <v>0</v>
      </c>
      <c r="H270" s="167">
        <f t="shared" ca="1" si="92"/>
        <v>0</v>
      </c>
      <c r="I270" s="167">
        <f t="shared" ca="1" si="92"/>
        <v>0</v>
      </c>
      <c r="J270" s="167">
        <f t="shared" ca="1" si="92"/>
        <v>0</v>
      </c>
      <c r="K270" s="167">
        <f t="shared" ca="1" si="92"/>
        <v>0</v>
      </c>
      <c r="L270" s="169">
        <f t="shared" ca="1" si="89"/>
        <v>0</v>
      </c>
      <c r="M270" s="168">
        <f ca="1">SUM(M260:M269)</f>
        <v>0</v>
      </c>
      <c r="N270" s="170">
        <f t="shared" ca="1" si="91"/>
        <v>0</v>
      </c>
    </row>
    <row r="271" spans="1:14" ht="12.75" thickBot="1" x14ac:dyDescent="0.25"/>
    <row r="272" spans="1:14" ht="12.75" thickBot="1" x14ac:dyDescent="0.25">
      <c r="A272" s="157" t="str">
        <f>Deelnemersoverzicht!$B$33&amp;":"</f>
        <v>Deelnemer 17:</v>
      </c>
      <c r="B272" s="225">
        <f>Deelnemersoverzicht!$C$33</f>
        <v>0</v>
      </c>
      <c r="C272" s="158"/>
      <c r="D272" s="158"/>
      <c r="E272" s="158"/>
      <c r="F272" s="158"/>
      <c r="G272" s="158"/>
      <c r="H272" s="158"/>
      <c r="I272" s="158"/>
      <c r="J272" s="158"/>
      <c r="K272" s="158"/>
      <c r="L272" s="158"/>
      <c r="M272" s="158"/>
      <c r="N272" s="159"/>
    </row>
    <row r="273" spans="1:14" ht="12.75" thickBot="1" x14ac:dyDescent="0.25">
      <c r="A273" s="156"/>
      <c r="B273" s="602" t="s">
        <v>1</v>
      </c>
      <c r="C273" s="601"/>
      <c r="D273" s="602" t="s">
        <v>2</v>
      </c>
      <c r="E273" s="601"/>
      <c r="F273" s="600"/>
      <c r="G273" s="603" t="s">
        <v>235</v>
      </c>
      <c r="H273" s="603"/>
      <c r="I273" s="601"/>
      <c r="J273" s="600"/>
      <c r="K273" s="604" t="s">
        <v>17</v>
      </c>
      <c r="L273" s="603"/>
      <c r="M273" s="603"/>
      <c r="N273" s="601"/>
    </row>
    <row r="274" spans="1:14" ht="48.75" thickBot="1" x14ac:dyDescent="0.25">
      <c r="A274" s="155" t="s">
        <v>214</v>
      </c>
      <c r="B274" s="146" t="s">
        <v>227</v>
      </c>
      <c r="C274" s="146" t="s">
        <v>228</v>
      </c>
      <c r="D274" s="146" t="s">
        <v>229</v>
      </c>
      <c r="E274" s="146" t="s">
        <v>230</v>
      </c>
      <c r="F274" s="146" t="s">
        <v>236</v>
      </c>
      <c r="G274" s="146" t="s">
        <v>237</v>
      </c>
      <c r="H274" s="146" t="s">
        <v>238</v>
      </c>
      <c r="I274" s="146" t="s">
        <v>239</v>
      </c>
      <c r="J274" s="146" t="s">
        <v>231</v>
      </c>
      <c r="K274" s="151" t="s">
        <v>112</v>
      </c>
      <c r="L274" s="147" t="s">
        <v>59</v>
      </c>
      <c r="M274" s="221" t="s">
        <v>91</v>
      </c>
      <c r="N274" s="148" t="s">
        <v>59</v>
      </c>
    </row>
    <row r="275" spans="1:14" x14ac:dyDescent="0.2">
      <c r="A275" s="149" t="s">
        <v>217</v>
      </c>
      <c r="B275" s="160">
        <f t="array" aca="1" ref="B275" ca="1">_xlfn.XLOOKUP($B$272,INDIRECT(CONCATENATE("'",$A275,"'!$C$324:$C$374")),INDIRECT(CONCATENATE("'",$A275,"'!$D$324:$D$374")),0)</f>
        <v>0</v>
      </c>
      <c r="C275" s="160">
        <f t="array" aca="1" ref="C275" ca="1">_xlfn.XLOOKUP($B$272,INDIRECT(CONCATENATE("'",$A275,"'!$C$324:$C$374")),INDIRECT(CONCATENATE("'",$A275,"'!$E$324:$E$374")),0)</f>
        <v>0</v>
      </c>
      <c r="D275" s="160">
        <f t="array" aca="1" ref="D275" ca="1">_xlfn.XLOOKUP($B$272,INDIRECT(CONCATENATE("'",$A275,"'!$C$324:$C$374")),INDIRECT(CONCATENATE("'",$A275,"'!$F$324:$F$374")),0)</f>
        <v>0</v>
      </c>
      <c r="E275" s="160">
        <f t="array" aca="1" ref="E275" ca="1">_xlfn.XLOOKUP($B$272,INDIRECT(CONCATENATE("'",$A275,"'!$C$324:$C$374")),INDIRECT(CONCATENATE("'",$A275,"'!$G$324:$G$374")),0)</f>
        <v>0</v>
      </c>
      <c r="F275" s="160">
        <f t="array" aca="1" ref="F275" ca="1">_xlfn.XLOOKUP($B$272,INDIRECT(CONCATENATE("'",$A275,"'!$C$324:$C$374")),INDIRECT(CONCATENATE("'",$A275,"'!$H$324:$H$374")),0)</f>
        <v>0</v>
      </c>
      <c r="G275" s="160">
        <f t="array" aca="1" ref="G275" ca="1">_xlfn.XLOOKUP($B$272,INDIRECT(CONCATENATE("'",$A275,"'!$C$324:$C$374")),INDIRECT(CONCATENATE("'",$A275,"'!$I$324:$I$374")),0)</f>
        <v>0</v>
      </c>
      <c r="H275" s="160">
        <f t="array" aca="1" ref="H275" ca="1">_xlfn.XLOOKUP($B$272,INDIRECT(CONCATENATE("'",$A275,"'!$C$324:$C$374")),INDIRECT(CONCATENATE("'",$A275,"'!$J$324:$J$374")),0)</f>
        <v>0</v>
      </c>
      <c r="I275" s="160">
        <f t="array" aca="1" ref="I275" ca="1">_xlfn.XLOOKUP($B$272,INDIRECT(CONCATENATE("'",$A275,"'!$C$324:$C$374")),INDIRECT(CONCATENATE("'",$A275,"'!$K$324:$K$374")),0)</f>
        <v>0</v>
      </c>
      <c r="J275" s="160">
        <f ca="1">B275+D275+F275+H275</f>
        <v>0</v>
      </c>
      <c r="K275" s="160">
        <f ca="1">C275+E275+G275+I275</f>
        <v>0</v>
      </c>
      <c r="L275" s="161">
        <f ca="1">IFERROR(K275/J275,0)</f>
        <v>0</v>
      </c>
      <c r="M275" s="160">
        <f ca="1">J275-K275</f>
        <v>0</v>
      </c>
      <c r="N275" s="161">
        <f ca="1">IFERROR(M275/J275,0)</f>
        <v>0</v>
      </c>
    </row>
    <row r="276" spans="1:14" x14ac:dyDescent="0.2">
      <c r="A276" s="149" t="s">
        <v>218</v>
      </c>
      <c r="B276" s="162">
        <f t="array" aca="1" ref="B276" ca="1">_xlfn.XLOOKUP($B$272,INDIRECT(CONCATENATE("'",$A276,"'!$C$324:$C$374")),INDIRECT(CONCATENATE("'",$A276,"'!$D$324:$D$374")),0)</f>
        <v>0</v>
      </c>
      <c r="C276" s="162">
        <f t="array" aca="1" ref="C276" ca="1">_xlfn.XLOOKUP($B$272,INDIRECT(CONCATENATE("'",$A276,"'!$C$324:$C$374")),INDIRECT(CONCATENATE("'",$A276,"'!$E$324:$E$374")),0)</f>
        <v>0</v>
      </c>
      <c r="D276" s="162">
        <f t="array" aca="1" ref="D276" ca="1">_xlfn.XLOOKUP($B$272,INDIRECT(CONCATENATE("'",$A276,"'!$C$324:$C$374")),INDIRECT(CONCATENATE("'",$A276,"'!$F$324:$F$374")),0)</f>
        <v>0</v>
      </c>
      <c r="E276" s="162">
        <f t="array" aca="1" ref="E276" ca="1">_xlfn.XLOOKUP($B$272,INDIRECT(CONCATENATE("'",$A276,"'!$C$324:$C$374")),INDIRECT(CONCATENATE("'",$A276,"'!$G$324:$G$374")),0)</f>
        <v>0</v>
      </c>
      <c r="F276" s="162">
        <f t="array" aca="1" ref="F276" ca="1">_xlfn.XLOOKUP($B$272,INDIRECT(CONCATENATE("'",$A276,"'!$C$324:$C$374")),INDIRECT(CONCATENATE("'",$A276,"'!$H$324:$H$374")),0)</f>
        <v>0</v>
      </c>
      <c r="G276" s="162">
        <f t="array" aca="1" ref="G276" ca="1">_xlfn.XLOOKUP($B$272,INDIRECT(CONCATENATE("'",$A276,"'!$C$324:$C$374")),INDIRECT(CONCATENATE("'",$A276,"'!$I$324:$I$374")),0)</f>
        <v>0</v>
      </c>
      <c r="H276" s="162">
        <f t="array" aca="1" ref="H276" ca="1">_xlfn.XLOOKUP($B$272,INDIRECT(CONCATENATE("'",$A276,"'!$C$324:$C$374")),INDIRECT(CONCATENATE("'",$A276,"'!$J$324:$J$374")),0)</f>
        <v>0</v>
      </c>
      <c r="I276" s="162">
        <f t="array" aca="1" ref="I276" ca="1">_xlfn.XLOOKUP($B$272,INDIRECT(CONCATENATE("'",$A276,"'!$C$324:$C$374")),INDIRECT(CONCATENATE("'",$A276,"'!$K$324:$K$374")),0)</f>
        <v>0</v>
      </c>
      <c r="J276" s="162">
        <f t="shared" ref="J276:K284" ca="1" si="93">B276+D276+F276+H276</f>
        <v>0</v>
      </c>
      <c r="K276" s="162">
        <f t="shared" ca="1" si="93"/>
        <v>0</v>
      </c>
      <c r="L276" s="163">
        <f t="shared" ref="L276:L285" ca="1" si="94">IFERROR(K276/J276,0)</f>
        <v>0</v>
      </c>
      <c r="M276" s="162">
        <f t="shared" ref="M276:M284" ca="1" si="95">J276-K276</f>
        <v>0</v>
      </c>
      <c r="N276" s="163">
        <f t="shared" ref="N276:N285" ca="1" si="96">IFERROR(M276/J276,0)</f>
        <v>0</v>
      </c>
    </row>
    <row r="277" spans="1:14" x14ac:dyDescent="0.2">
      <c r="A277" s="149" t="s">
        <v>219</v>
      </c>
      <c r="B277" s="164">
        <f t="array" aca="1" ref="B277" ca="1">_xlfn.XLOOKUP($B$272,INDIRECT(CONCATENATE("'",$A277,"'!$C$324:$C$374")),INDIRECT(CONCATENATE("'",$A277,"'!$D$324:$D$374")),0)</f>
        <v>0</v>
      </c>
      <c r="C277" s="164">
        <f t="array" aca="1" ref="C277" ca="1">_xlfn.XLOOKUP($B$272,INDIRECT(CONCATENATE("'",$A277,"'!$C$324:$C$374")),INDIRECT(CONCATENATE("'",$A277,"'!$E$324:$E$374")),0)</f>
        <v>0</v>
      </c>
      <c r="D277" s="164">
        <f t="array" aca="1" ref="D277" ca="1">_xlfn.XLOOKUP($B$272,INDIRECT(CONCATENATE("'",$A277,"'!$C$324:$C$374")),INDIRECT(CONCATENATE("'",$A277,"'!$F$324:$F$374")),0)</f>
        <v>0</v>
      </c>
      <c r="E277" s="164">
        <f t="array" aca="1" ref="E277" ca="1">_xlfn.XLOOKUP($B$272,INDIRECT(CONCATENATE("'",$A277,"'!$C$324:$C$374")),INDIRECT(CONCATENATE("'",$A277,"'!$G$324:$G$374")),0)</f>
        <v>0</v>
      </c>
      <c r="F277" s="164">
        <f t="array" aca="1" ref="F277" ca="1">_xlfn.XLOOKUP($B$272,INDIRECT(CONCATENATE("'",$A277,"'!$C$324:$C$374")),INDIRECT(CONCATENATE("'",$A277,"'!$H$324:$H$374")),0)</f>
        <v>0</v>
      </c>
      <c r="G277" s="164">
        <f t="array" aca="1" ref="G277" ca="1">_xlfn.XLOOKUP($B$272,INDIRECT(CONCATENATE("'",$A277,"'!$C$324:$C$374")),INDIRECT(CONCATENATE("'",$A277,"'!$I$324:$I$374")),0)</f>
        <v>0</v>
      </c>
      <c r="H277" s="164">
        <f t="array" aca="1" ref="H277" ca="1">_xlfn.XLOOKUP($B$272,INDIRECT(CONCATENATE("'",$A277,"'!$C$324:$C$374")),INDIRECT(CONCATENATE("'",$A277,"'!$J$324:$J$374")),0)</f>
        <v>0</v>
      </c>
      <c r="I277" s="164">
        <f t="array" aca="1" ref="I277" ca="1">_xlfn.XLOOKUP($B$272,INDIRECT(CONCATENATE("'",$A277,"'!$C$324:$C$374")),INDIRECT(CONCATENATE("'",$A277,"'!$K$324:$K$374")),0)</f>
        <v>0</v>
      </c>
      <c r="J277" s="164">
        <f t="shared" ca="1" si="93"/>
        <v>0</v>
      </c>
      <c r="K277" s="162">
        <f t="shared" ca="1" si="93"/>
        <v>0</v>
      </c>
      <c r="L277" s="163">
        <f t="shared" ca="1" si="94"/>
        <v>0</v>
      </c>
      <c r="M277" s="162">
        <f t="shared" ca="1" si="95"/>
        <v>0</v>
      </c>
      <c r="N277" s="163">
        <f t="shared" ca="1" si="96"/>
        <v>0</v>
      </c>
    </row>
    <row r="278" spans="1:14" x14ac:dyDescent="0.2">
      <c r="A278" s="149" t="s">
        <v>220</v>
      </c>
      <c r="B278" s="164">
        <f t="array" aca="1" ref="B278" ca="1">_xlfn.XLOOKUP($B$272,INDIRECT(CONCATENATE("'",$A278,"'!$C$324:$C$374")),INDIRECT(CONCATENATE("'",$A278,"'!$D$324:$D$374")),0)</f>
        <v>0</v>
      </c>
      <c r="C278" s="164">
        <f t="array" aca="1" ref="C278" ca="1">_xlfn.XLOOKUP($B$272,INDIRECT(CONCATENATE("'",$A278,"'!$C$324:$C$374")),INDIRECT(CONCATENATE("'",$A278,"'!$E$324:$E$374")),0)</f>
        <v>0</v>
      </c>
      <c r="D278" s="164">
        <f t="array" aca="1" ref="D278" ca="1">_xlfn.XLOOKUP($B$272,INDIRECT(CONCATENATE("'",$A278,"'!$C$324:$C$374")),INDIRECT(CONCATENATE("'",$A278,"'!$F$324:$F$374")),0)</f>
        <v>0</v>
      </c>
      <c r="E278" s="164">
        <f t="array" aca="1" ref="E278" ca="1">_xlfn.XLOOKUP($B$272,INDIRECT(CONCATENATE("'",$A278,"'!$C$324:$C$374")),INDIRECT(CONCATENATE("'",$A278,"'!$G$324:$G$374")),0)</f>
        <v>0</v>
      </c>
      <c r="F278" s="164">
        <f t="array" aca="1" ref="F278" ca="1">_xlfn.XLOOKUP($B$272,INDIRECT(CONCATENATE("'",$A278,"'!$C$324:$C$374")),INDIRECT(CONCATENATE("'",$A278,"'!$H$324:$H$374")),0)</f>
        <v>0</v>
      </c>
      <c r="G278" s="164">
        <f t="array" aca="1" ref="G278" ca="1">_xlfn.XLOOKUP($B$272,INDIRECT(CONCATENATE("'",$A278,"'!$C$324:$C$374")),INDIRECT(CONCATENATE("'",$A278,"'!$I$324:$I$374")),0)</f>
        <v>0</v>
      </c>
      <c r="H278" s="164">
        <f t="array" aca="1" ref="H278" ca="1">_xlfn.XLOOKUP($B$272,INDIRECT(CONCATENATE("'",$A278,"'!$C$324:$C$374")),INDIRECT(CONCATENATE("'",$A278,"'!$J$324:$J$374")),0)</f>
        <v>0</v>
      </c>
      <c r="I278" s="164">
        <f t="array" aca="1" ref="I278" ca="1">_xlfn.XLOOKUP($B$272,INDIRECT(CONCATENATE("'",$A278,"'!$C$324:$C$374")),INDIRECT(CONCATENATE("'",$A278,"'!$K$324:$K$374")),0)</f>
        <v>0</v>
      </c>
      <c r="J278" s="164">
        <f t="shared" ca="1" si="93"/>
        <v>0</v>
      </c>
      <c r="K278" s="162">
        <f t="shared" ca="1" si="93"/>
        <v>0</v>
      </c>
      <c r="L278" s="163">
        <f t="shared" ca="1" si="94"/>
        <v>0</v>
      </c>
      <c r="M278" s="162">
        <f t="shared" ca="1" si="95"/>
        <v>0</v>
      </c>
      <c r="N278" s="163">
        <f t="shared" ca="1" si="96"/>
        <v>0</v>
      </c>
    </row>
    <row r="279" spans="1:14" x14ac:dyDescent="0.2">
      <c r="A279" s="149" t="s">
        <v>221</v>
      </c>
      <c r="B279" s="164">
        <f t="array" aca="1" ref="B279" ca="1">_xlfn.XLOOKUP($B$272,INDIRECT(CONCATENATE("'",$A279,"'!$C$324:$C$374")),INDIRECT(CONCATENATE("'",$A279,"'!$D$324:$D$374")),0)</f>
        <v>0</v>
      </c>
      <c r="C279" s="164">
        <f t="array" aca="1" ref="C279" ca="1">_xlfn.XLOOKUP($B$272,INDIRECT(CONCATENATE("'",$A279,"'!$C$324:$C$374")),INDIRECT(CONCATENATE("'",$A279,"'!$E$324:$E$374")),0)</f>
        <v>0</v>
      </c>
      <c r="D279" s="164">
        <f t="array" aca="1" ref="D279" ca="1">_xlfn.XLOOKUP($B$272,INDIRECT(CONCATENATE("'",$A279,"'!$C$324:$C$374")),INDIRECT(CONCATENATE("'",$A279,"'!$F$324:$F$374")),0)</f>
        <v>0</v>
      </c>
      <c r="E279" s="164">
        <f t="array" aca="1" ref="E279" ca="1">_xlfn.XLOOKUP($B$272,INDIRECT(CONCATENATE("'",$A279,"'!$C$324:$C$374")),INDIRECT(CONCATENATE("'",$A279,"'!$G$324:$G$374")),0)</f>
        <v>0</v>
      </c>
      <c r="F279" s="164">
        <f t="array" aca="1" ref="F279" ca="1">_xlfn.XLOOKUP($B$272,INDIRECT(CONCATENATE("'",$A279,"'!$C$324:$C$374")),INDIRECT(CONCATENATE("'",$A279,"'!$H$324:$H$374")),0)</f>
        <v>0</v>
      </c>
      <c r="G279" s="164">
        <f t="array" aca="1" ref="G279" ca="1">_xlfn.XLOOKUP($B$272,INDIRECT(CONCATENATE("'",$A279,"'!$C$324:$C$374")),INDIRECT(CONCATENATE("'",$A279,"'!$I$324:$I$374")),0)</f>
        <v>0</v>
      </c>
      <c r="H279" s="164">
        <f t="array" aca="1" ref="H279" ca="1">_xlfn.XLOOKUP($B$272,INDIRECT(CONCATENATE("'",$A279,"'!$C$324:$C$374")),INDIRECT(CONCATENATE("'",$A279,"'!$J$324:$J$374")),0)</f>
        <v>0</v>
      </c>
      <c r="I279" s="164">
        <f t="array" aca="1" ref="I279" ca="1">_xlfn.XLOOKUP($B$272,INDIRECT(CONCATENATE("'",$A279,"'!$C$324:$C$374")),INDIRECT(CONCATENATE("'",$A279,"'!$K$324:$K$374")),0)</f>
        <v>0</v>
      </c>
      <c r="J279" s="164">
        <f t="shared" ca="1" si="93"/>
        <v>0</v>
      </c>
      <c r="K279" s="162">
        <f t="shared" ca="1" si="93"/>
        <v>0</v>
      </c>
      <c r="L279" s="163">
        <f t="shared" ca="1" si="94"/>
        <v>0</v>
      </c>
      <c r="M279" s="162">
        <f t="shared" ca="1" si="95"/>
        <v>0</v>
      </c>
      <c r="N279" s="163">
        <f t="shared" ca="1" si="96"/>
        <v>0</v>
      </c>
    </row>
    <row r="280" spans="1:14" x14ac:dyDescent="0.2">
      <c r="A280" s="149" t="s">
        <v>222</v>
      </c>
      <c r="B280" s="164">
        <f t="array" aca="1" ref="B280" ca="1">_xlfn.XLOOKUP($B$272,INDIRECT(CONCATENATE("'",$A280,"'!$C$324:$C$374")),INDIRECT(CONCATENATE("'",$A280,"'!$D$324:$D$374")),0)</f>
        <v>0</v>
      </c>
      <c r="C280" s="164">
        <f t="array" aca="1" ref="C280" ca="1">_xlfn.XLOOKUP($B$272,INDIRECT(CONCATENATE("'",$A280,"'!$C$324:$C$374")),INDIRECT(CONCATENATE("'",$A280,"'!$E$324:$E$374")),0)</f>
        <v>0</v>
      </c>
      <c r="D280" s="164">
        <f t="array" aca="1" ref="D280" ca="1">_xlfn.XLOOKUP($B$272,INDIRECT(CONCATENATE("'",$A280,"'!$C$324:$C$374")),INDIRECT(CONCATENATE("'",$A280,"'!$F$324:$F$374")),0)</f>
        <v>0</v>
      </c>
      <c r="E280" s="164">
        <f t="array" aca="1" ref="E280" ca="1">_xlfn.XLOOKUP($B$272,INDIRECT(CONCATENATE("'",$A280,"'!$C$324:$C$374")),INDIRECT(CONCATENATE("'",$A280,"'!$G$324:$G$374")),0)</f>
        <v>0</v>
      </c>
      <c r="F280" s="164">
        <f t="array" aca="1" ref="F280" ca="1">_xlfn.XLOOKUP($B$272,INDIRECT(CONCATENATE("'",$A280,"'!$C$324:$C$374")),INDIRECT(CONCATENATE("'",$A280,"'!$H$324:$H$374")),0)</f>
        <v>0</v>
      </c>
      <c r="G280" s="164">
        <f t="array" aca="1" ref="G280" ca="1">_xlfn.XLOOKUP($B$272,INDIRECT(CONCATENATE("'",$A280,"'!$C$324:$C$374")),INDIRECT(CONCATENATE("'",$A280,"'!$I$324:$I$374")),0)</f>
        <v>0</v>
      </c>
      <c r="H280" s="164">
        <f t="array" aca="1" ref="H280" ca="1">_xlfn.XLOOKUP($B$272,INDIRECT(CONCATENATE("'",$A280,"'!$C$324:$C$374")),INDIRECT(CONCATENATE("'",$A280,"'!$J$324:$J$374")),0)</f>
        <v>0</v>
      </c>
      <c r="I280" s="164">
        <f t="array" aca="1" ref="I280" ca="1">_xlfn.XLOOKUP($B$272,INDIRECT(CONCATENATE("'",$A280,"'!$C$324:$C$374")),INDIRECT(CONCATENATE("'",$A280,"'!$K$324:$K$374")),0)</f>
        <v>0</v>
      </c>
      <c r="J280" s="164">
        <f t="shared" ca="1" si="93"/>
        <v>0</v>
      </c>
      <c r="K280" s="162">
        <f t="shared" ca="1" si="93"/>
        <v>0</v>
      </c>
      <c r="L280" s="163">
        <f t="shared" ca="1" si="94"/>
        <v>0</v>
      </c>
      <c r="M280" s="162">
        <f t="shared" ca="1" si="95"/>
        <v>0</v>
      </c>
      <c r="N280" s="163">
        <f t="shared" ca="1" si="96"/>
        <v>0</v>
      </c>
    </row>
    <row r="281" spans="1:14" x14ac:dyDescent="0.2">
      <c r="A281" s="149" t="s">
        <v>223</v>
      </c>
      <c r="B281" s="164">
        <f t="array" aca="1" ref="B281" ca="1">_xlfn.XLOOKUP($B$272,INDIRECT(CONCATENATE("'",$A281,"'!$C$324:$C$374")),INDIRECT(CONCATENATE("'",$A281,"'!$D$324:$D$374")),0)</f>
        <v>0</v>
      </c>
      <c r="C281" s="164">
        <f t="array" aca="1" ref="C281" ca="1">_xlfn.XLOOKUP($B$272,INDIRECT(CONCATENATE("'",$A281,"'!$C$324:$C$374")),INDIRECT(CONCATENATE("'",$A281,"'!$E$324:$E$374")),0)</f>
        <v>0</v>
      </c>
      <c r="D281" s="164">
        <f t="array" aca="1" ref="D281" ca="1">_xlfn.XLOOKUP($B$272,INDIRECT(CONCATENATE("'",$A281,"'!$C$324:$C$374")),INDIRECT(CONCATENATE("'",$A281,"'!$F$324:$F$374")),0)</f>
        <v>0</v>
      </c>
      <c r="E281" s="164">
        <f t="array" aca="1" ref="E281" ca="1">_xlfn.XLOOKUP($B$272,INDIRECT(CONCATENATE("'",$A281,"'!$C$324:$C$374")),INDIRECT(CONCATENATE("'",$A281,"'!$G$324:$G$374")),0)</f>
        <v>0</v>
      </c>
      <c r="F281" s="164">
        <f t="array" aca="1" ref="F281" ca="1">_xlfn.XLOOKUP($B$272,INDIRECT(CONCATENATE("'",$A281,"'!$C$324:$C$374")),INDIRECT(CONCATENATE("'",$A281,"'!$H$324:$H$374")),0)</f>
        <v>0</v>
      </c>
      <c r="G281" s="164">
        <f t="array" aca="1" ref="G281" ca="1">_xlfn.XLOOKUP($B$272,INDIRECT(CONCATENATE("'",$A281,"'!$C$324:$C$374")),INDIRECT(CONCATENATE("'",$A281,"'!$I$324:$I$374")),0)</f>
        <v>0</v>
      </c>
      <c r="H281" s="164">
        <f t="array" aca="1" ref="H281" ca="1">_xlfn.XLOOKUP($B$272,INDIRECT(CONCATENATE("'",$A281,"'!$C$324:$C$374")),INDIRECT(CONCATENATE("'",$A281,"'!$J$324:$J$374")),0)</f>
        <v>0</v>
      </c>
      <c r="I281" s="164">
        <f t="array" aca="1" ref="I281" ca="1">_xlfn.XLOOKUP($B$272,INDIRECT(CONCATENATE("'",$A281,"'!$C$324:$C$374")),INDIRECT(CONCATENATE("'",$A281,"'!$K$324:$K$374")),0)</f>
        <v>0</v>
      </c>
      <c r="J281" s="164">
        <f t="shared" ca="1" si="93"/>
        <v>0</v>
      </c>
      <c r="K281" s="162">
        <f t="shared" ca="1" si="93"/>
        <v>0</v>
      </c>
      <c r="L281" s="163">
        <f t="shared" ca="1" si="94"/>
        <v>0</v>
      </c>
      <c r="M281" s="162">
        <f t="shared" ca="1" si="95"/>
        <v>0</v>
      </c>
      <c r="N281" s="163">
        <f t="shared" ca="1" si="96"/>
        <v>0</v>
      </c>
    </row>
    <row r="282" spans="1:14" x14ac:dyDescent="0.2">
      <c r="A282" s="149" t="s">
        <v>224</v>
      </c>
      <c r="B282" s="164">
        <f t="array" aca="1" ref="B282" ca="1">_xlfn.XLOOKUP($B$272,INDIRECT(CONCATENATE("'",$A282,"'!$C$324:$C$374")),INDIRECT(CONCATENATE("'",$A282,"'!$D$324:$D$374")),0)</f>
        <v>0</v>
      </c>
      <c r="C282" s="164">
        <f t="array" aca="1" ref="C282" ca="1">_xlfn.XLOOKUP($B$272,INDIRECT(CONCATENATE("'",$A282,"'!$C$324:$C$374")),INDIRECT(CONCATENATE("'",$A282,"'!$E$324:$E$374")),0)</f>
        <v>0</v>
      </c>
      <c r="D282" s="164">
        <f t="array" aca="1" ref="D282" ca="1">_xlfn.XLOOKUP($B$272,INDIRECT(CONCATENATE("'",$A282,"'!$C$324:$C$374")),INDIRECT(CONCATENATE("'",$A282,"'!$F$324:$F$374")),0)</f>
        <v>0</v>
      </c>
      <c r="E282" s="164">
        <f t="array" aca="1" ref="E282" ca="1">_xlfn.XLOOKUP($B$272,INDIRECT(CONCATENATE("'",$A282,"'!$C$324:$C$374")),INDIRECT(CONCATENATE("'",$A282,"'!$G$324:$G$374")),0)</f>
        <v>0</v>
      </c>
      <c r="F282" s="164">
        <f t="array" aca="1" ref="F282" ca="1">_xlfn.XLOOKUP($B$272,INDIRECT(CONCATENATE("'",$A282,"'!$C$324:$C$374")),INDIRECT(CONCATENATE("'",$A282,"'!$H$324:$H$374")),0)</f>
        <v>0</v>
      </c>
      <c r="G282" s="164">
        <f t="array" aca="1" ref="G282" ca="1">_xlfn.XLOOKUP($B$272,INDIRECT(CONCATENATE("'",$A282,"'!$C$324:$C$374")),INDIRECT(CONCATENATE("'",$A282,"'!$I$324:$I$374")),0)</f>
        <v>0</v>
      </c>
      <c r="H282" s="164">
        <f t="array" aca="1" ref="H282" ca="1">_xlfn.XLOOKUP($B$272,INDIRECT(CONCATENATE("'",$A282,"'!$C$324:$C$374")),INDIRECT(CONCATENATE("'",$A282,"'!$J$324:$J$374")),0)</f>
        <v>0</v>
      </c>
      <c r="I282" s="164">
        <f t="array" aca="1" ref="I282" ca="1">_xlfn.XLOOKUP($B$272,INDIRECT(CONCATENATE("'",$A282,"'!$C$324:$C$374")),INDIRECT(CONCATENATE("'",$A282,"'!$K$324:$K$374")),0)</f>
        <v>0</v>
      </c>
      <c r="J282" s="164">
        <f t="shared" ca="1" si="93"/>
        <v>0</v>
      </c>
      <c r="K282" s="162">
        <f t="shared" ca="1" si="93"/>
        <v>0</v>
      </c>
      <c r="L282" s="163">
        <f t="shared" ca="1" si="94"/>
        <v>0</v>
      </c>
      <c r="M282" s="162">
        <f t="shared" ca="1" si="95"/>
        <v>0</v>
      </c>
      <c r="N282" s="163">
        <f t="shared" ca="1" si="96"/>
        <v>0</v>
      </c>
    </row>
    <row r="283" spans="1:14" x14ac:dyDescent="0.2">
      <c r="A283" s="149" t="s">
        <v>225</v>
      </c>
      <c r="B283" s="164">
        <f t="array" aca="1" ref="B283" ca="1">_xlfn.XLOOKUP($B$272,INDIRECT(CONCATENATE("'",$A283,"'!$C$324:$C$374")),INDIRECT(CONCATENATE("'",$A283,"'!$D$324:$D$374")),0)</f>
        <v>0</v>
      </c>
      <c r="C283" s="164">
        <f t="array" aca="1" ref="C283" ca="1">_xlfn.XLOOKUP($B$272,INDIRECT(CONCATENATE("'",$A283,"'!$C$324:$C$374")),INDIRECT(CONCATENATE("'",$A283,"'!$E$324:$E$374")),0)</f>
        <v>0</v>
      </c>
      <c r="D283" s="164">
        <f t="array" aca="1" ref="D283" ca="1">_xlfn.XLOOKUP($B$272,INDIRECT(CONCATENATE("'",$A283,"'!$C$324:$C$374")),INDIRECT(CONCATENATE("'",$A283,"'!$F$324:$F$374")),0)</f>
        <v>0</v>
      </c>
      <c r="E283" s="164">
        <f t="array" aca="1" ref="E283" ca="1">_xlfn.XLOOKUP($B$272,INDIRECT(CONCATENATE("'",$A283,"'!$C$324:$C$374")),INDIRECT(CONCATENATE("'",$A283,"'!$G$324:$G$374")),0)</f>
        <v>0</v>
      </c>
      <c r="F283" s="164">
        <f t="array" aca="1" ref="F283" ca="1">_xlfn.XLOOKUP($B$272,INDIRECT(CONCATENATE("'",$A283,"'!$C$324:$C$374")),INDIRECT(CONCATENATE("'",$A283,"'!$H$324:$H$374")),0)</f>
        <v>0</v>
      </c>
      <c r="G283" s="164">
        <f t="array" aca="1" ref="G283" ca="1">_xlfn.XLOOKUP($B$272,INDIRECT(CONCATENATE("'",$A283,"'!$C$324:$C$374")),INDIRECT(CONCATENATE("'",$A283,"'!$I$324:$I$374")),0)</f>
        <v>0</v>
      </c>
      <c r="H283" s="164">
        <f t="array" aca="1" ref="H283" ca="1">_xlfn.XLOOKUP($B$272,INDIRECT(CONCATENATE("'",$A283,"'!$C$324:$C$374")),INDIRECT(CONCATENATE("'",$A283,"'!$J$324:$J$374")),0)</f>
        <v>0</v>
      </c>
      <c r="I283" s="164">
        <f t="array" aca="1" ref="I283" ca="1">_xlfn.XLOOKUP($B$272,INDIRECT(CONCATENATE("'",$A283,"'!$C$324:$C$374")),INDIRECT(CONCATENATE("'",$A283,"'!$K$324:$K$374")),0)</f>
        <v>0</v>
      </c>
      <c r="J283" s="164">
        <f t="shared" ca="1" si="93"/>
        <v>0</v>
      </c>
      <c r="K283" s="162">
        <f t="shared" ca="1" si="93"/>
        <v>0</v>
      </c>
      <c r="L283" s="163">
        <f t="shared" ca="1" si="94"/>
        <v>0</v>
      </c>
      <c r="M283" s="162">
        <f t="shared" ca="1" si="95"/>
        <v>0</v>
      </c>
      <c r="N283" s="163">
        <f t="shared" ca="1" si="96"/>
        <v>0</v>
      </c>
    </row>
    <row r="284" spans="1:14" ht="12.75" thickBot="1" x14ac:dyDescent="0.25">
      <c r="A284" s="149" t="s">
        <v>226</v>
      </c>
      <c r="B284" s="164">
        <f t="array" aca="1" ref="B284" ca="1">_xlfn.XLOOKUP($B$272,INDIRECT(CONCATENATE("'",$A284,"'!$C$324:$C$374")),INDIRECT(CONCATENATE("'",$A284,"'!$D$324:$D$374")),0)</f>
        <v>0</v>
      </c>
      <c r="C284" s="164">
        <f t="array" aca="1" ref="C284" ca="1">_xlfn.XLOOKUP($B$272,INDIRECT(CONCATENATE("'",$A284,"'!$C$324:$C$374")),INDIRECT(CONCATENATE("'",$A284,"'!$E$324:$E$374")),0)</f>
        <v>0</v>
      </c>
      <c r="D284" s="164">
        <f t="array" aca="1" ref="D284" ca="1">_xlfn.XLOOKUP($B$272,INDIRECT(CONCATENATE("'",$A284,"'!$C$324:$C$374")),INDIRECT(CONCATENATE("'",$A284,"'!$F$324:$F$374")),0)</f>
        <v>0</v>
      </c>
      <c r="E284" s="164">
        <f t="array" aca="1" ref="E284" ca="1">_xlfn.XLOOKUP($B$272,INDIRECT(CONCATENATE("'",$A284,"'!$C$324:$C$374")),INDIRECT(CONCATENATE("'",$A284,"'!$G$324:$G$374")),0)</f>
        <v>0</v>
      </c>
      <c r="F284" s="164">
        <f t="array" aca="1" ref="F284" ca="1">_xlfn.XLOOKUP($B$272,INDIRECT(CONCATENATE("'",$A284,"'!$C$324:$C$374")),INDIRECT(CONCATENATE("'",$A284,"'!$H$324:$H$374")),0)</f>
        <v>0</v>
      </c>
      <c r="G284" s="164">
        <f t="array" aca="1" ref="G284" ca="1">_xlfn.XLOOKUP($B$272,INDIRECT(CONCATENATE("'",$A284,"'!$C$324:$C$374")),INDIRECT(CONCATENATE("'",$A284,"'!$I$324:$I$374")),0)</f>
        <v>0</v>
      </c>
      <c r="H284" s="164">
        <f t="array" aca="1" ref="H284" ca="1">_xlfn.XLOOKUP($B$272,INDIRECT(CONCATENATE("'",$A284,"'!$C$324:$C$374")),INDIRECT(CONCATENATE("'",$A284,"'!$J$324:$J$374")),0)</f>
        <v>0</v>
      </c>
      <c r="I284" s="164">
        <f t="array" aca="1" ref="I284" ca="1">_xlfn.XLOOKUP($B$272,INDIRECT(CONCATENATE("'",$A284,"'!$C$324:$C$374")),INDIRECT(CONCATENATE("'",$A284,"'!$K$324:$K$374")),0)</f>
        <v>0</v>
      </c>
      <c r="J284" s="164">
        <f t="shared" ca="1" si="93"/>
        <v>0</v>
      </c>
      <c r="K284" s="165">
        <f t="shared" ca="1" si="93"/>
        <v>0</v>
      </c>
      <c r="L284" s="166">
        <f t="shared" ca="1" si="94"/>
        <v>0</v>
      </c>
      <c r="M284" s="165">
        <f t="shared" ca="1" si="95"/>
        <v>0</v>
      </c>
      <c r="N284" s="166">
        <f t="shared" ca="1" si="96"/>
        <v>0</v>
      </c>
    </row>
    <row r="285" spans="1:14" ht="12.75" thickBot="1" x14ac:dyDescent="0.25">
      <c r="A285" s="150" t="s">
        <v>17</v>
      </c>
      <c r="B285" s="167">
        <f t="shared" ref="B285:K285" ca="1" si="97">SUM(B275:B284)</f>
        <v>0</v>
      </c>
      <c r="C285" s="167">
        <f t="shared" ca="1" si="97"/>
        <v>0</v>
      </c>
      <c r="D285" s="167">
        <f t="shared" ca="1" si="97"/>
        <v>0</v>
      </c>
      <c r="E285" s="167">
        <f t="shared" ca="1" si="97"/>
        <v>0</v>
      </c>
      <c r="F285" s="167">
        <f t="shared" ca="1" si="97"/>
        <v>0</v>
      </c>
      <c r="G285" s="167">
        <f t="shared" ca="1" si="97"/>
        <v>0</v>
      </c>
      <c r="H285" s="167">
        <f t="shared" ca="1" si="97"/>
        <v>0</v>
      </c>
      <c r="I285" s="167">
        <f t="shared" ca="1" si="97"/>
        <v>0</v>
      </c>
      <c r="J285" s="167">
        <f t="shared" ca="1" si="97"/>
        <v>0</v>
      </c>
      <c r="K285" s="167">
        <f t="shared" ca="1" si="97"/>
        <v>0</v>
      </c>
      <c r="L285" s="169">
        <f t="shared" ca="1" si="94"/>
        <v>0</v>
      </c>
      <c r="M285" s="168">
        <f ca="1">SUM(M275:M284)</f>
        <v>0</v>
      </c>
      <c r="N285" s="170">
        <f t="shared" ca="1" si="96"/>
        <v>0</v>
      </c>
    </row>
    <row r="286" spans="1:14" ht="12.75" thickBot="1" x14ac:dyDescent="0.25"/>
    <row r="287" spans="1:14" ht="12.75" thickBot="1" x14ac:dyDescent="0.25">
      <c r="A287" s="157" t="str">
        <f>Deelnemersoverzicht!$B$34&amp;":"</f>
        <v>Deelnemer 18:</v>
      </c>
      <c r="B287" s="225">
        <f>Deelnemersoverzicht!$C$34</f>
        <v>0</v>
      </c>
      <c r="C287" s="158"/>
      <c r="D287" s="158"/>
      <c r="E287" s="158"/>
      <c r="F287" s="158"/>
      <c r="G287" s="158"/>
      <c r="H287" s="158"/>
      <c r="I287" s="158"/>
      <c r="J287" s="158"/>
      <c r="K287" s="158"/>
      <c r="L287" s="158"/>
      <c r="M287" s="158"/>
      <c r="N287" s="159"/>
    </row>
    <row r="288" spans="1:14" ht="12.75" thickBot="1" x14ac:dyDescent="0.25">
      <c r="A288" s="156"/>
      <c r="B288" s="602" t="s">
        <v>1</v>
      </c>
      <c r="C288" s="601"/>
      <c r="D288" s="602" t="s">
        <v>2</v>
      </c>
      <c r="E288" s="601"/>
      <c r="F288" s="600"/>
      <c r="G288" s="603" t="s">
        <v>235</v>
      </c>
      <c r="H288" s="603"/>
      <c r="I288" s="601"/>
      <c r="J288" s="600"/>
      <c r="K288" s="604" t="s">
        <v>17</v>
      </c>
      <c r="L288" s="603"/>
      <c r="M288" s="603"/>
      <c r="N288" s="601"/>
    </row>
    <row r="289" spans="1:14" ht="48.75" thickBot="1" x14ac:dyDescent="0.25">
      <c r="A289" s="155" t="s">
        <v>214</v>
      </c>
      <c r="B289" s="146" t="s">
        <v>227</v>
      </c>
      <c r="C289" s="146" t="s">
        <v>228</v>
      </c>
      <c r="D289" s="146" t="s">
        <v>229</v>
      </c>
      <c r="E289" s="146" t="s">
        <v>230</v>
      </c>
      <c r="F289" s="146" t="s">
        <v>236</v>
      </c>
      <c r="G289" s="146" t="s">
        <v>237</v>
      </c>
      <c r="H289" s="146" t="s">
        <v>238</v>
      </c>
      <c r="I289" s="146" t="s">
        <v>239</v>
      </c>
      <c r="J289" s="146" t="s">
        <v>231</v>
      </c>
      <c r="K289" s="151" t="s">
        <v>112</v>
      </c>
      <c r="L289" s="147" t="s">
        <v>59</v>
      </c>
      <c r="M289" s="221" t="s">
        <v>91</v>
      </c>
      <c r="N289" s="148" t="s">
        <v>59</v>
      </c>
    </row>
    <row r="290" spans="1:14" x14ac:dyDescent="0.2">
      <c r="A290" s="149" t="s">
        <v>217</v>
      </c>
      <c r="B290" s="160">
        <f t="array" aca="1" ref="B290" ca="1">_xlfn.XLOOKUP($B$287,INDIRECT(CONCATENATE("'",$A290,"'!$C$324:$C$374")),INDIRECT(CONCATENATE("'",$A290,"'!$D$324:$D$374")),0)</f>
        <v>0</v>
      </c>
      <c r="C290" s="160">
        <f t="array" aca="1" ref="C290" ca="1">_xlfn.XLOOKUP($B$287,INDIRECT(CONCATENATE("'",$A290,"'!$C$324:$C$374")),INDIRECT(CONCATENATE("'",$A290,"'!$E$324:$E$374")),0)</f>
        <v>0</v>
      </c>
      <c r="D290" s="160">
        <f t="array" aca="1" ref="D290" ca="1">_xlfn.XLOOKUP($B$287,INDIRECT(CONCATENATE("'",$A290,"'!$C$324:$C$374")),INDIRECT(CONCATENATE("'",$A290,"'!$F$324:$F$374")),0)</f>
        <v>0</v>
      </c>
      <c r="E290" s="160">
        <f t="array" aca="1" ref="E290" ca="1">_xlfn.XLOOKUP($B$287,INDIRECT(CONCATENATE("'",$A290,"'!$C$324:$C$374")),INDIRECT(CONCATENATE("'",$A290,"'!$G$324:$G$374")),0)</f>
        <v>0</v>
      </c>
      <c r="F290" s="160">
        <f t="array" aca="1" ref="F290" ca="1">_xlfn.XLOOKUP($B$287,INDIRECT(CONCATENATE("'",$A290,"'!$C$324:$C$374")),INDIRECT(CONCATENATE("'",$A290,"'!$H$324:$H$374")),0)</f>
        <v>0</v>
      </c>
      <c r="G290" s="160">
        <f t="array" aca="1" ref="G290" ca="1">_xlfn.XLOOKUP($B$287,INDIRECT(CONCATENATE("'",$A290,"'!$C$324:$C$374")),INDIRECT(CONCATENATE("'",$A290,"'!$I$324:$I$374")),0)</f>
        <v>0</v>
      </c>
      <c r="H290" s="160">
        <f t="array" aca="1" ref="H290" ca="1">_xlfn.XLOOKUP($B$287,INDIRECT(CONCATENATE("'",$A290,"'!$C$324:$C$374")),INDIRECT(CONCATENATE("'",$A290,"'!$J$324:$J$374")),0)</f>
        <v>0</v>
      </c>
      <c r="I290" s="160">
        <f t="array" aca="1" ref="I290" ca="1">_xlfn.XLOOKUP($B$287,INDIRECT(CONCATENATE("'",$A290,"'!$C$324:$C$374")),INDIRECT(CONCATENATE("'",$A290,"'!$K$324:$K$374")),0)</f>
        <v>0</v>
      </c>
      <c r="J290" s="160">
        <f ca="1">B290+D290+F290+H290</f>
        <v>0</v>
      </c>
      <c r="K290" s="160">
        <f ca="1">C290+E290+G290+I290</f>
        <v>0</v>
      </c>
      <c r="L290" s="161">
        <f ca="1">IFERROR(K290/J290,0)</f>
        <v>0</v>
      </c>
      <c r="M290" s="160">
        <f ca="1">J290-K290</f>
        <v>0</v>
      </c>
      <c r="N290" s="161">
        <f ca="1">IFERROR(M290/J290,0)</f>
        <v>0</v>
      </c>
    </row>
    <row r="291" spans="1:14" x14ac:dyDescent="0.2">
      <c r="A291" s="149" t="s">
        <v>218</v>
      </c>
      <c r="B291" s="162">
        <f t="array" aca="1" ref="B291" ca="1">_xlfn.XLOOKUP($B$287,INDIRECT(CONCATENATE("'",$A291,"'!$C$324:$C$374")),INDIRECT(CONCATENATE("'",$A291,"'!$D$324:$D$374")),0)</f>
        <v>0</v>
      </c>
      <c r="C291" s="162">
        <f t="array" aca="1" ref="C291" ca="1">_xlfn.XLOOKUP($B$287,INDIRECT(CONCATENATE("'",$A291,"'!$C$324:$C$374")),INDIRECT(CONCATENATE("'",$A291,"'!$E$324:$E$374")),0)</f>
        <v>0</v>
      </c>
      <c r="D291" s="162">
        <f t="array" aca="1" ref="D291" ca="1">_xlfn.XLOOKUP($B$287,INDIRECT(CONCATENATE("'",$A291,"'!$C$324:$C$374")),INDIRECT(CONCATENATE("'",$A291,"'!$F$324:$F$374")),0)</f>
        <v>0</v>
      </c>
      <c r="E291" s="162">
        <f t="array" aca="1" ref="E291" ca="1">_xlfn.XLOOKUP($B$287,INDIRECT(CONCATENATE("'",$A291,"'!$C$324:$C$374")),INDIRECT(CONCATENATE("'",$A291,"'!$G$324:$G$374")),0)</f>
        <v>0</v>
      </c>
      <c r="F291" s="162">
        <f t="array" aca="1" ref="F291" ca="1">_xlfn.XLOOKUP($B$287,INDIRECT(CONCATENATE("'",$A291,"'!$C$324:$C$374")),INDIRECT(CONCATENATE("'",$A291,"'!$H$324:$H$374")),0)</f>
        <v>0</v>
      </c>
      <c r="G291" s="162">
        <f t="array" aca="1" ref="G291" ca="1">_xlfn.XLOOKUP($B$287,INDIRECT(CONCATENATE("'",$A291,"'!$C$324:$C$374")),INDIRECT(CONCATENATE("'",$A291,"'!$I$324:$I$374")),0)</f>
        <v>0</v>
      </c>
      <c r="H291" s="162">
        <f t="array" aca="1" ref="H291" ca="1">_xlfn.XLOOKUP($B$287,INDIRECT(CONCATENATE("'",$A291,"'!$C$324:$C$374")),INDIRECT(CONCATENATE("'",$A291,"'!$J$324:$J$374")),0)</f>
        <v>0</v>
      </c>
      <c r="I291" s="162">
        <f t="array" aca="1" ref="I291" ca="1">_xlfn.XLOOKUP($B$287,INDIRECT(CONCATENATE("'",$A291,"'!$C$324:$C$374")),INDIRECT(CONCATENATE("'",$A291,"'!$K$324:$K$374")),0)</f>
        <v>0</v>
      </c>
      <c r="J291" s="162">
        <f t="shared" ref="J291:K299" ca="1" si="98">B291+D291+F291+H291</f>
        <v>0</v>
      </c>
      <c r="K291" s="162">
        <f t="shared" ca="1" si="98"/>
        <v>0</v>
      </c>
      <c r="L291" s="163">
        <f t="shared" ref="L291:L300" ca="1" si="99">IFERROR(K291/J291,0)</f>
        <v>0</v>
      </c>
      <c r="M291" s="162">
        <f t="shared" ref="M291:M299" ca="1" si="100">J291-K291</f>
        <v>0</v>
      </c>
      <c r="N291" s="163">
        <f t="shared" ref="N291:N300" ca="1" si="101">IFERROR(M291/J291,0)</f>
        <v>0</v>
      </c>
    </row>
    <row r="292" spans="1:14" x14ac:dyDescent="0.2">
      <c r="A292" s="149" t="s">
        <v>219</v>
      </c>
      <c r="B292" s="164">
        <f t="array" aca="1" ref="B292" ca="1">_xlfn.XLOOKUP($B$287,INDIRECT(CONCATENATE("'",$A292,"'!$C$324:$C$374")),INDIRECT(CONCATENATE("'",$A292,"'!$D$324:$D$374")),0)</f>
        <v>0</v>
      </c>
      <c r="C292" s="164">
        <f t="array" aca="1" ref="C292" ca="1">_xlfn.XLOOKUP($B$287,INDIRECT(CONCATENATE("'",$A292,"'!$C$324:$C$374")),INDIRECT(CONCATENATE("'",$A292,"'!$E$324:$E$374")),0)</f>
        <v>0</v>
      </c>
      <c r="D292" s="164">
        <f t="array" aca="1" ref="D292" ca="1">_xlfn.XLOOKUP($B$287,INDIRECT(CONCATENATE("'",$A292,"'!$C$324:$C$374")),INDIRECT(CONCATENATE("'",$A292,"'!$F$324:$F$374")),0)</f>
        <v>0</v>
      </c>
      <c r="E292" s="164">
        <f t="array" aca="1" ref="E292" ca="1">_xlfn.XLOOKUP($B$287,INDIRECT(CONCATENATE("'",$A292,"'!$C$324:$C$374")),INDIRECT(CONCATENATE("'",$A292,"'!$G$324:$G$374")),0)</f>
        <v>0</v>
      </c>
      <c r="F292" s="164">
        <f t="array" aca="1" ref="F292" ca="1">_xlfn.XLOOKUP($B$287,INDIRECT(CONCATENATE("'",$A292,"'!$C$324:$C$374")),INDIRECT(CONCATENATE("'",$A292,"'!$H$324:$H$374")),0)</f>
        <v>0</v>
      </c>
      <c r="G292" s="164">
        <f t="array" aca="1" ref="G292" ca="1">_xlfn.XLOOKUP($B$287,INDIRECT(CONCATENATE("'",$A292,"'!$C$324:$C$374")),INDIRECT(CONCATENATE("'",$A292,"'!$I$324:$I$374")),0)</f>
        <v>0</v>
      </c>
      <c r="H292" s="164">
        <f t="array" aca="1" ref="H292" ca="1">_xlfn.XLOOKUP($B$287,INDIRECT(CONCATENATE("'",$A292,"'!$C$324:$C$374")),INDIRECT(CONCATENATE("'",$A292,"'!$J$324:$J$374")),0)</f>
        <v>0</v>
      </c>
      <c r="I292" s="164">
        <f t="array" aca="1" ref="I292" ca="1">_xlfn.XLOOKUP($B$287,INDIRECT(CONCATENATE("'",$A292,"'!$C$324:$C$374")),INDIRECT(CONCATENATE("'",$A292,"'!$K$324:$K$374")),0)</f>
        <v>0</v>
      </c>
      <c r="J292" s="164">
        <f t="shared" ca="1" si="98"/>
        <v>0</v>
      </c>
      <c r="K292" s="162">
        <f t="shared" ca="1" si="98"/>
        <v>0</v>
      </c>
      <c r="L292" s="163">
        <f t="shared" ca="1" si="99"/>
        <v>0</v>
      </c>
      <c r="M292" s="162">
        <f t="shared" ca="1" si="100"/>
        <v>0</v>
      </c>
      <c r="N292" s="163">
        <f t="shared" ca="1" si="101"/>
        <v>0</v>
      </c>
    </row>
    <row r="293" spans="1:14" x14ac:dyDescent="0.2">
      <c r="A293" s="149" t="s">
        <v>220</v>
      </c>
      <c r="B293" s="164">
        <f t="array" aca="1" ref="B293" ca="1">_xlfn.XLOOKUP($B$287,INDIRECT(CONCATENATE("'",$A293,"'!$C$324:$C$374")),INDIRECT(CONCATENATE("'",$A293,"'!$D$324:$D$374")),0)</f>
        <v>0</v>
      </c>
      <c r="C293" s="164">
        <f t="array" aca="1" ref="C293" ca="1">_xlfn.XLOOKUP($B$287,INDIRECT(CONCATENATE("'",$A293,"'!$C$324:$C$374")),INDIRECT(CONCATENATE("'",$A293,"'!$E$324:$E$374")),0)</f>
        <v>0</v>
      </c>
      <c r="D293" s="164">
        <f t="array" aca="1" ref="D293" ca="1">_xlfn.XLOOKUP($B$287,INDIRECT(CONCATENATE("'",$A293,"'!$C$324:$C$374")),INDIRECT(CONCATENATE("'",$A293,"'!$F$324:$F$374")),0)</f>
        <v>0</v>
      </c>
      <c r="E293" s="164">
        <f t="array" aca="1" ref="E293" ca="1">_xlfn.XLOOKUP($B$287,INDIRECT(CONCATENATE("'",$A293,"'!$C$324:$C$374")),INDIRECT(CONCATENATE("'",$A293,"'!$G$324:$G$374")),0)</f>
        <v>0</v>
      </c>
      <c r="F293" s="164">
        <f t="array" aca="1" ref="F293" ca="1">_xlfn.XLOOKUP($B$287,INDIRECT(CONCATENATE("'",$A293,"'!$C$324:$C$374")),INDIRECT(CONCATENATE("'",$A293,"'!$H$324:$H$374")),0)</f>
        <v>0</v>
      </c>
      <c r="G293" s="164">
        <f t="array" aca="1" ref="G293" ca="1">_xlfn.XLOOKUP($B$287,INDIRECT(CONCATENATE("'",$A293,"'!$C$324:$C$374")),INDIRECT(CONCATENATE("'",$A293,"'!$I$324:$I$374")),0)</f>
        <v>0</v>
      </c>
      <c r="H293" s="164">
        <f t="array" aca="1" ref="H293" ca="1">_xlfn.XLOOKUP($B$287,INDIRECT(CONCATENATE("'",$A293,"'!$C$324:$C$374")),INDIRECT(CONCATENATE("'",$A293,"'!$J$324:$J$374")),0)</f>
        <v>0</v>
      </c>
      <c r="I293" s="164">
        <f t="array" aca="1" ref="I293" ca="1">_xlfn.XLOOKUP($B$287,INDIRECT(CONCATENATE("'",$A293,"'!$C$324:$C$374")),INDIRECT(CONCATENATE("'",$A293,"'!$K$324:$K$374")),0)</f>
        <v>0</v>
      </c>
      <c r="J293" s="164">
        <f t="shared" ca="1" si="98"/>
        <v>0</v>
      </c>
      <c r="K293" s="162">
        <f t="shared" ca="1" si="98"/>
        <v>0</v>
      </c>
      <c r="L293" s="163">
        <f t="shared" ca="1" si="99"/>
        <v>0</v>
      </c>
      <c r="M293" s="162">
        <f t="shared" ca="1" si="100"/>
        <v>0</v>
      </c>
      <c r="N293" s="163">
        <f t="shared" ca="1" si="101"/>
        <v>0</v>
      </c>
    </row>
    <row r="294" spans="1:14" x14ac:dyDescent="0.2">
      <c r="A294" s="149" t="s">
        <v>221</v>
      </c>
      <c r="B294" s="164">
        <f t="array" aca="1" ref="B294" ca="1">_xlfn.XLOOKUP($B$287,INDIRECT(CONCATENATE("'",$A294,"'!$C$324:$C$374")),INDIRECT(CONCATENATE("'",$A294,"'!$D$324:$D$374")),0)</f>
        <v>0</v>
      </c>
      <c r="C294" s="164">
        <f t="array" aca="1" ref="C294" ca="1">_xlfn.XLOOKUP($B$287,INDIRECT(CONCATENATE("'",$A294,"'!$C$324:$C$374")),INDIRECT(CONCATENATE("'",$A294,"'!$E$324:$E$374")),0)</f>
        <v>0</v>
      </c>
      <c r="D294" s="164">
        <f t="array" aca="1" ref="D294" ca="1">_xlfn.XLOOKUP($B$287,INDIRECT(CONCATENATE("'",$A294,"'!$C$324:$C$374")),INDIRECT(CONCATENATE("'",$A294,"'!$F$324:$F$374")),0)</f>
        <v>0</v>
      </c>
      <c r="E294" s="164">
        <f t="array" aca="1" ref="E294" ca="1">_xlfn.XLOOKUP($B$287,INDIRECT(CONCATENATE("'",$A294,"'!$C$324:$C$374")),INDIRECT(CONCATENATE("'",$A294,"'!$G$324:$G$374")),0)</f>
        <v>0</v>
      </c>
      <c r="F294" s="164">
        <f t="array" aca="1" ref="F294" ca="1">_xlfn.XLOOKUP($B$287,INDIRECT(CONCATENATE("'",$A294,"'!$C$324:$C$374")),INDIRECT(CONCATENATE("'",$A294,"'!$H$324:$H$374")),0)</f>
        <v>0</v>
      </c>
      <c r="G294" s="164">
        <f t="array" aca="1" ref="G294" ca="1">_xlfn.XLOOKUP($B$287,INDIRECT(CONCATENATE("'",$A294,"'!$C$324:$C$374")),INDIRECT(CONCATENATE("'",$A294,"'!$I$324:$I$374")),0)</f>
        <v>0</v>
      </c>
      <c r="H294" s="164">
        <f t="array" aca="1" ref="H294" ca="1">_xlfn.XLOOKUP($B$287,INDIRECT(CONCATENATE("'",$A294,"'!$C$324:$C$374")),INDIRECT(CONCATENATE("'",$A294,"'!$J$324:$J$374")),0)</f>
        <v>0</v>
      </c>
      <c r="I294" s="164">
        <f t="array" aca="1" ref="I294" ca="1">_xlfn.XLOOKUP($B$287,INDIRECT(CONCATENATE("'",$A294,"'!$C$324:$C$374")),INDIRECT(CONCATENATE("'",$A294,"'!$K$324:$K$374")),0)</f>
        <v>0</v>
      </c>
      <c r="J294" s="164">
        <f t="shared" ca="1" si="98"/>
        <v>0</v>
      </c>
      <c r="K294" s="162">
        <f t="shared" ca="1" si="98"/>
        <v>0</v>
      </c>
      <c r="L294" s="163">
        <f t="shared" ca="1" si="99"/>
        <v>0</v>
      </c>
      <c r="M294" s="162">
        <f t="shared" ca="1" si="100"/>
        <v>0</v>
      </c>
      <c r="N294" s="163">
        <f t="shared" ca="1" si="101"/>
        <v>0</v>
      </c>
    </row>
    <row r="295" spans="1:14" x14ac:dyDescent="0.2">
      <c r="A295" s="149" t="s">
        <v>222</v>
      </c>
      <c r="B295" s="164">
        <f t="array" aca="1" ref="B295" ca="1">_xlfn.XLOOKUP($B$287,INDIRECT(CONCATENATE("'",$A295,"'!$C$324:$C$374")),INDIRECT(CONCATENATE("'",$A295,"'!$D$324:$D$374")),0)</f>
        <v>0</v>
      </c>
      <c r="C295" s="164">
        <f t="array" aca="1" ref="C295" ca="1">_xlfn.XLOOKUP($B$287,INDIRECT(CONCATENATE("'",$A295,"'!$C$324:$C$374")),INDIRECT(CONCATENATE("'",$A295,"'!$E$324:$E$374")),0)</f>
        <v>0</v>
      </c>
      <c r="D295" s="164">
        <f t="array" aca="1" ref="D295" ca="1">_xlfn.XLOOKUP($B$287,INDIRECT(CONCATENATE("'",$A295,"'!$C$324:$C$374")),INDIRECT(CONCATENATE("'",$A295,"'!$F$324:$F$374")),0)</f>
        <v>0</v>
      </c>
      <c r="E295" s="164">
        <f t="array" aca="1" ref="E295" ca="1">_xlfn.XLOOKUP($B$287,INDIRECT(CONCATENATE("'",$A295,"'!$C$324:$C$374")),INDIRECT(CONCATENATE("'",$A295,"'!$G$324:$G$374")),0)</f>
        <v>0</v>
      </c>
      <c r="F295" s="164">
        <f t="array" aca="1" ref="F295" ca="1">_xlfn.XLOOKUP($B$287,INDIRECT(CONCATENATE("'",$A295,"'!$C$324:$C$374")),INDIRECT(CONCATENATE("'",$A295,"'!$H$324:$H$374")),0)</f>
        <v>0</v>
      </c>
      <c r="G295" s="164">
        <f t="array" aca="1" ref="G295" ca="1">_xlfn.XLOOKUP($B$287,INDIRECT(CONCATENATE("'",$A295,"'!$C$324:$C$374")),INDIRECT(CONCATENATE("'",$A295,"'!$I$324:$I$374")),0)</f>
        <v>0</v>
      </c>
      <c r="H295" s="164">
        <f t="array" aca="1" ref="H295" ca="1">_xlfn.XLOOKUP($B$287,INDIRECT(CONCATENATE("'",$A295,"'!$C$324:$C$374")),INDIRECT(CONCATENATE("'",$A295,"'!$J$324:$J$374")),0)</f>
        <v>0</v>
      </c>
      <c r="I295" s="164">
        <f t="array" aca="1" ref="I295" ca="1">_xlfn.XLOOKUP($B$287,INDIRECT(CONCATENATE("'",$A295,"'!$C$324:$C$374")),INDIRECT(CONCATENATE("'",$A295,"'!$K$324:$K$374")),0)</f>
        <v>0</v>
      </c>
      <c r="J295" s="164">
        <f t="shared" ca="1" si="98"/>
        <v>0</v>
      </c>
      <c r="K295" s="162">
        <f t="shared" ca="1" si="98"/>
        <v>0</v>
      </c>
      <c r="L295" s="163">
        <f t="shared" ca="1" si="99"/>
        <v>0</v>
      </c>
      <c r="M295" s="162">
        <f t="shared" ca="1" si="100"/>
        <v>0</v>
      </c>
      <c r="N295" s="163">
        <f t="shared" ca="1" si="101"/>
        <v>0</v>
      </c>
    </row>
    <row r="296" spans="1:14" x14ac:dyDescent="0.2">
      <c r="A296" s="149" t="s">
        <v>223</v>
      </c>
      <c r="B296" s="164">
        <f t="array" aca="1" ref="B296" ca="1">_xlfn.XLOOKUP($B$287,INDIRECT(CONCATENATE("'",$A296,"'!$C$324:$C$374")),INDIRECT(CONCATENATE("'",$A296,"'!$D$324:$D$374")),0)</f>
        <v>0</v>
      </c>
      <c r="C296" s="164">
        <f t="array" aca="1" ref="C296" ca="1">_xlfn.XLOOKUP($B$287,INDIRECT(CONCATENATE("'",$A296,"'!$C$324:$C$374")),INDIRECT(CONCATENATE("'",$A296,"'!$E$324:$E$374")),0)</f>
        <v>0</v>
      </c>
      <c r="D296" s="164">
        <f t="array" aca="1" ref="D296" ca="1">_xlfn.XLOOKUP($B$287,INDIRECT(CONCATENATE("'",$A296,"'!$C$324:$C$374")),INDIRECT(CONCATENATE("'",$A296,"'!$F$324:$F$374")),0)</f>
        <v>0</v>
      </c>
      <c r="E296" s="164">
        <f t="array" aca="1" ref="E296" ca="1">_xlfn.XLOOKUP($B$287,INDIRECT(CONCATENATE("'",$A296,"'!$C$324:$C$374")),INDIRECT(CONCATENATE("'",$A296,"'!$G$324:$G$374")),0)</f>
        <v>0</v>
      </c>
      <c r="F296" s="164">
        <f t="array" aca="1" ref="F296" ca="1">_xlfn.XLOOKUP($B$287,INDIRECT(CONCATENATE("'",$A296,"'!$C$324:$C$374")),INDIRECT(CONCATENATE("'",$A296,"'!$H$324:$H$374")),0)</f>
        <v>0</v>
      </c>
      <c r="G296" s="164">
        <f t="array" aca="1" ref="G296" ca="1">_xlfn.XLOOKUP($B$287,INDIRECT(CONCATENATE("'",$A296,"'!$C$324:$C$374")),INDIRECT(CONCATENATE("'",$A296,"'!$I$324:$I$374")),0)</f>
        <v>0</v>
      </c>
      <c r="H296" s="164">
        <f t="array" aca="1" ref="H296" ca="1">_xlfn.XLOOKUP($B$287,INDIRECT(CONCATENATE("'",$A296,"'!$C$324:$C$374")),INDIRECT(CONCATENATE("'",$A296,"'!$J$324:$J$374")),0)</f>
        <v>0</v>
      </c>
      <c r="I296" s="164">
        <f t="array" aca="1" ref="I296" ca="1">_xlfn.XLOOKUP($B$287,INDIRECT(CONCATENATE("'",$A296,"'!$C$324:$C$374")),INDIRECT(CONCATENATE("'",$A296,"'!$K$324:$K$374")),0)</f>
        <v>0</v>
      </c>
      <c r="J296" s="164">
        <f t="shared" ca="1" si="98"/>
        <v>0</v>
      </c>
      <c r="K296" s="162">
        <f t="shared" ca="1" si="98"/>
        <v>0</v>
      </c>
      <c r="L296" s="163">
        <f t="shared" ca="1" si="99"/>
        <v>0</v>
      </c>
      <c r="M296" s="162">
        <f t="shared" ca="1" si="100"/>
        <v>0</v>
      </c>
      <c r="N296" s="163">
        <f t="shared" ca="1" si="101"/>
        <v>0</v>
      </c>
    </row>
    <row r="297" spans="1:14" x14ac:dyDescent="0.2">
      <c r="A297" s="149" t="s">
        <v>224</v>
      </c>
      <c r="B297" s="164">
        <f t="array" aca="1" ref="B297" ca="1">_xlfn.XLOOKUP($B$287,INDIRECT(CONCATENATE("'",$A297,"'!$C$324:$C$374")),INDIRECT(CONCATENATE("'",$A297,"'!$D$324:$D$374")),0)</f>
        <v>0</v>
      </c>
      <c r="C297" s="164">
        <f t="array" aca="1" ref="C297" ca="1">_xlfn.XLOOKUP($B$287,INDIRECT(CONCATENATE("'",$A297,"'!$C$324:$C$374")),INDIRECT(CONCATENATE("'",$A297,"'!$E$324:$E$374")),0)</f>
        <v>0</v>
      </c>
      <c r="D297" s="164">
        <f t="array" aca="1" ref="D297" ca="1">_xlfn.XLOOKUP($B$287,INDIRECT(CONCATENATE("'",$A297,"'!$C$324:$C$374")),INDIRECT(CONCATENATE("'",$A297,"'!$F$324:$F$374")),0)</f>
        <v>0</v>
      </c>
      <c r="E297" s="164">
        <f t="array" aca="1" ref="E297" ca="1">_xlfn.XLOOKUP($B$287,INDIRECT(CONCATENATE("'",$A297,"'!$C$324:$C$374")),INDIRECT(CONCATENATE("'",$A297,"'!$G$324:$G$374")),0)</f>
        <v>0</v>
      </c>
      <c r="F297" s="164">
        <f t="array" aca="1" ref="F297" ca="1">_xlfn.XLOOKUP($B$287,INDIRECT(CONCATENATE("'",$A297,"'!$C$324:$C$374")),INDIRECT(CONCATENATE("'",$A297,"'!$H$324:$H$374")),0)</f>
        <v>0</v>
      </c>
      <c r="G297" s="164">
        <f t="array" aca="1" ref="G297" ca="1">_xlfn.XLOOKUP($B$287,INDIRECT(CONCATENATE("'",$A297,"'!$C$324:$C$374")),INDIRECT(CONCATENATE("'",$A297,"'!$I$324:$I$374")),0)</f>
        <v>0</v>
      </c>
      <c r="H297" s="164">
        <f t="array" aca="1" ref="H297" ca="1">_xlfn.XLOOKUP($B$287,INDIRECT(CONCATENATE("'",$A297,"'!$C$324:$C$374")),INDIRECT(CONCATENATE("'",$A297,"'!$J$324:$J$374")),0)</f>
        <v>0</v>
      </c>
      <c r="I297" s="164">
        <f t="array" aca="1" ref="I297" ca="1">_xlfn.XLOOKUP($B$287,INDIRECT(CONCATENATE("'",$A297,"'!$C$324:$C$374")),INDIRECT(CONCATENATE("'",$A297,"'!$K$324:$K$374")),0)</f>
        <v>0</v>
      </c>
      <c r="J297" s="164">
        <f t="shared" ca="1" si="98"/>
        <v>0</v>
      </c>
      <c r="K297" s="162">
        <f t="shared" ca="1" si="98"/>
        <v>0</v>
      </c>
      <c r="L297" s="163">
        <f t="shared" ca="1" si="99"/>
        <v>0</v>
      </c>
      <c r="M297" s="162">
        <f t="shared" ca="1" si="100"/>
        <v>0</v>
      </c>
      <c r="N297" s="163">
        <f t="shared" ca="1" si="101"/>
        <v>0</v>
      </c>
    </row>
    <row r="298" spans="1:14" x14ac:dyDescent="0.2">
      <c r="A298" s="149" t="s">
        <v>225</v>
      </c>
      <c r="B298" s="164">
        <f t="array" aca="1" ref="B298" ca="1">_xlfn.XLOOKUP($B$287,INDIRECT(CONCATENATE("'",$A298,"'!$C$324:$C$374")),INDIRECT(CONCATENATE("'",$A298,"'!$D$324:$D$374")),0)</f>
        <v>0</v>
      </c>
      <c r="C298" s="164">
        <f t="array" aca="1" ref="C298" ca="1">_xlfn.XLOOKUP($B$287,INDIRECT(CONCATENATE("'",$A298,"'!$C$324:$C$374")),INDIRECT(CONCATENATE("'",$A298,"'!$E$324:$E$374")),0)</f>
        <v>0</v>
      </c>
      <c r="D298" s="164">
        <f t="array" aca="1" ref="D298" ca="1">_xlfn.XLOOKUP($B$287,INDIRECT(CONCATENATE("'",$A298,"'!$C$324:$C$374")),INDIRECT(CONCATENATE("'",$A298,"'!$F$324:$F$374")),0)</f>
        <v>0</v>
      </c>
      <c r="E298" s="164">
        <f t="array" aca="1" ref="E298" ca="1">_xlfn.XLOOKUP($B$287,INDIRECT(CONCATENATE("'",$A298,"'!$C$324:$C$374")),INDIRECT(CONCATENATE("'",$A298,"'!$G$324:$G$374")),0)</f>
        <v>0</v>
      </c>
      <c r="F298" s="164">
        <f t="array" aca="1" ref="F298" ca="1">_xlfn.XLOOKUP($B$287,INDIRECT(CONCATENATE("'",$A298,"'!$C$324:$C$374")),INDIRECT(CONCATENATE("'",$A298,"'!$H$324:$H$374")),0)</f>
        <v>0</v>
      </c>
      <c r="G298" s="164">
        <f t="array" aca="1" ref="G298" ca="1">_xlfn.XLOOKUP($B$287,INDIRECT(CONCATENATE("'",$A298,"'!$C$324:$C$374")),INDIRECT(CONCATENATE("'",$A298,"'!$I$324:$I$374")),0)</f>
        <v>0</v>
      </c>
      <c r="H298" s="164">
        <f t="array" aca="1" ref="H298" ca="1">_xlfn.XLOOKUP($B$287,INDIRECT(CONCATENATE("'",$A298,"'!$C$324:$C$374")),INDIRECT(CONCATENATE("'",$A298,"'!$J$324:$J$374")),0)</f>
        <v>0</v>
      </c>
      <c r="I298" s="164">
        <f t="array" aca="1" ref="I298" ca="1">_xlfn.XLOOKUP($B$287,INDIRECT(CONCATENATE("'",$A298,"'!$C$324:$C$374")),INDIRECT(CONCATENATE("'",$A298,"'!$K$324:$K$374")),0)</f>
        <v>0</v>
      </c>
      <c r="J298" s="164">
        <f t="shared" ca="1" si="98"/>
        <v>0</v>
      </c>
      <c r="K298" s="162">
        <f t="shared" ca="1" si="98"/>
        <v>0</v>
      </c>
      <c r="L298" s="163">
        <f t="shared" ca="1" si="99"/>
        <v>0</v>
      </c>
      <c r="M298" s="162">
        <f t="shared" ca="1" si="100"/>
        <v>0</v>
      </c>
      <c r="N298" s="163">
        <f t="shared" ca="1" si="101"/>
        <v>0</v>
      </c>
    </row>
    <row r="299" spans="1:14" ht="12.75" thickBot="1" x14ac:dyDescent="0.25">
      <c r="A299" s="149" t="s">
        <v>226</v>
      </c>
      <c r="B299" s="164">
        <f t="array" aca="1" ref="B299" ca="1">_xlfn.XLOOKUP($B$287,INDIRECT(CONCATENATE("'",$A299,"'!$C$324:$C$374")),INDIRECT(CONCATENATE("'",$A299,"'!$D$324:$D$374")),0)</f>
        <v>0</v>
      </c>
      <c r="C299" s="164">
        <f t="array" aca="1" ref="C299" ca="1">_xlfn.XLOOKUP($B$287,INDIRECT(CONCATENATE("'",$A299,"'!$C$324:$C$374")),INDIRECT(CONCATENATE("'",$A299,"'!$E$324:$E$374")),0)</f>
        <v>0</v>
      </c>
      <c r="D299" s="164">
        <f t="array" aca="1" ref="D299" ca="1">_xlfn.XLOOKUP($B$287,INDIRECT(CONCATENATE("'",$A299,"'!$C$324:$C$374")),INDIRECT(CONCATENATE("'",$A299,"'!$F$324:$F$374")),0)</f>
        <v>0</v>
      </c>
      <c r="E299" s="164">
        <f t="array" aca="1" ref="E299" ca="1">_xlfn.XLOOKUP($B$287,INDIRECT(CONCATENATE("'",$A299,"'!$C$324:$C$374")),INDIRECT(CONCATENATE("'",$A299,"'!$G$324:$G$374")),0)</f>
        <v>0</v>
      </c>
      <c r="F299" s="164">
        <f t="array" aca="1" ref="F299" ca="1">_xlfn.XLOOKUP($B$287,INDIRECT(CONCATENATE("'",$A299,"'!$C$324:$C$374")),INDIRECT(CONCATENATE("'",$A299,"'!$H$324:$H$374")),0)</f>
        <v>0</v>
      </c>
      <c r="G299" s="164">
        <f t="array" aca="1" ref="G299" ca="1">_xlfn.XLOOKUP($B$287,INDIRECT(CONCATENATE("'",$A299,"'!$C$324:$C$374")),INDIRECT(CONCATENATE("'",$A299,"'!$I$324:$I$374")),0)</f>
        <v>0</v>
      </c>
      <c r="H299" s="164">
        <f t="array" aca="1" ref="H299" ca="1">_xlfn.XLOOKUP($B$287,INDIRECT(CONCATENATE("'",$A299,"'!$C$324:$C$374")),INDIRECT(CONCATENATE("'",$A299,"'!$J$324:$J$374")),0)</f>
        <v>0</v>
      </c>
      <c r="I299" s="164">
        <f t="array" aca="1" ref="I299" ca="1">_xlfn.XLOOKUP($B$287,INDIRECT(CONCATENATE("'",$A299,"'!$C$324:$C$374")),INDIRECT(CONCATENATE("'",$A299,"'!$K$324:$K$374")),0)</f>
        <v>0</v>
      </c>
      <c r="J299" s="164">
        <f t="shared" ca="1" si="98"/>
        <v>0</v>
      </c>
      <c r="K299" s="165">
        <f t="shared" ca="1" si="98"/>
        <v>0</v>
      </c>
      <c r="L299" s="166">
        <f t="shared" ca="1" si="99"/>
        <v>0</v>
      </c>
      <c r="M299" s="165">
        <f t="shared" ca="1" si="100"/>
        <v>0</v>
      </c>
      <c r="N299" s="166">
        <f t="shared" ca="1" si="101"/>
        <v>0</v>
      </c>
    </row>
    <row r="300" spans="1:14" ht="12.75" thickBot="1" x14ac:dyDescent="0.25">
      <c r="A300" s="150" t="s">
        <v>17</v>
      </c>
      <c r="B300" s="167">
        <f t="shared" ref="B300:K300" ca="1" si="102">SUM(B290:B299)</f>
        <v>0</v>
      </c>
      <c r="C300" s="167">
        <f t="shared" ca="1" si="102"/>
        <v>0</v>
      </c>
      <c r="D300" s="167">
        <f t="shared" ca="1" si="102"/>
        <v>0</v>
      </c>
      <c r="E300" s="167">
        <f t="shared" ca="1" si="102"/>
        <v>0</v>
      </c>
      <c r="F300" s="167">
        <f t="shared" ca="1" si="102"/>
        <v>0</v>
      </c>
      <c r="G300" s="167">
        <f t="shared" ca="1" si="102"/>
        <v>0</v>
      </c>
      <c r="H300" s="167">
        <f t="shared" ca="1" si="102"/>
        <v>0</v>
      </c>
      <c r="I300" s="167">
        <f t="shared" ca="1" si="102"/>
        <v>0</v>
      </c>
      <c r="J300" s="167">
        <f t="shared" ca="1" si="102"/>
        <v>0</v>
      </c>
      <c r="K300" s="167">
        <f t="shared" ca="1" si="102"/>
        <v>0</v>
      </c>
      <c r="L300" s="169">
        <f t="shared" ca="1" si="99"/>
        <v>0</v>
      </c>
      <c r="M300" s="168">
        <f ca="1">SUM(M290:M299)</f>
        <v>0</v>
      </c>
      <c r="N300" s="170">
        <f t="shared" ca="1" si="101"/>
        <v>0</v>
      </c>
    </row>
    <row r="301" spans="1:14" ht="12.75" thickBot="1" x14ac:dyDescent="0.25"/>
    <row r="302" spans="1:14" ht="12.75" thickBot="1" x14ac:dyDescent="0.25">
      <c r="A302" s="157" t="str">
        <f>Deelnemersoverzicht!$B$35&amp;":"</f>
        <v>Deelnemer 19:</v>
      </c>
      <c r="B302" s="225">
        <f>Deelnemersoverzicht!$C$35</f>
        <v>0</v>
      </c>
      <c r="C302" s="158"/>
      <c r="D302" s="158"/>
      <c r="E302" s="158"/>
      <c r="F302" s="158"/>
      <c r="G302" s="158"/>
      <c r="H302" s="158"/>
      <c r="I302" s="158"/>
      <c r="J302" s="158"/>
      <c r="K302" s="158"/>
      <c r="L302" s="158"/>
      <c r="M302" s="158"/>
      <c r="N302" s="159"/>
    </row>
    <row r="303" spans="1:14" ht="12.75" thickBot="1" x14ac:dyDescent="0.25">
      <c r="A303" s="156"/>
      <c r="B303" s="602" t="s">
        <v>1</v>
      </c>
      <c r="C303" s="601"/>
      <c r="D303" s="602" t="s">
        <v>2</v>
      </c>
      <c r="E303" s="601"/>
      <c r="F303" s="600"/>
      <c r="G303" s="603" t="s">
        <v>235</v>
      </c>
      <c r="H303" s="603"/>
      <c r="I303" s="601"/>
      <c r="J303" s="600"/>
      <c r="K303" s="604" t="s">
        <v>17</v>
      </c>
      <c r="L303" s="603"/>
      <c r="M303" s="603"/>
      <c r="N303" s="601"/>
    </row>
    <row r="304" spans="1:14" ht="48.75" thickBot="1" x14ac:dyDescent="0.25">
      <c r="A304" s="155" t="s">
        <v>214</v>
      </c>
      <c r="B304" s="146" t="s">
        <v>227</v>
      </c>
      <c r="C304" s="146" t="s">
        <v>228</v>
      </c>
      <c r="D304" s="146" t="s">
        <v>229</v>
      </c>
      <c r="E304" s="146" t="s">
        <v>230</v>
      </c>
      <c r="F304" s="146" t="s">
        <v>236</v>
      </c>
      <c r="G304" s="146" t="s">
        <v>237</v>
      </c>
      <c r="H304" s="146" t="s">
        <v>238</v>
      </c>
      <c r="I304" s="146" t="s">
        <v>239</v>
      </c>
      <c r="J304" s="146" t="s">
        <v>231</v>
      </c>
      <c r="K304" s="151" t="s">
        <v>112</v>
      </c>
      <c r="L304" s="147" t="s">
        <v>59</v>
      </c>
      <c r="M304" s="221" t="s">
        <v>91</v>
      </c>
      <c r="N304" s="148" t="s">
        <v>59</v>
      </c>
    </row>
    <row r="305" spans="1:14" x14ac:dyDescent="0.2">
      <c r="A305" s="149" t="s">
        <v>217</v>
      </c>
      <c r="B305" s="160">
        <f t="array" aca="1" ref="B305" ca="1">_xlfn.XLOOKUP($B$302,INDIRECT(CONCATENATE("'",$A305,"'!$C$324:$C$374")),INDIRECT(CONCATENATE("'",$A305,"'!$D$324:$D$374")),0)</f>
        <v>0</v>
      </c>
      <c r="C305" s="160">
        <f t="array" aca="1" ref="C305" ca="1">_xlfn.XLOOKUP($B$302,INDIRECT(CONCATENATE("'",$A305,"'!$C$324:$C$374")),INDIRECT(CONCATENATE("'",$A305,"'!$E$324:$E$374")),0)</f>
        <v>0</v>
      </c>
      <c r="D305" s="160">
        <f t="array" aca="1" ref="D305" ca="1">_xlfn.XLOOKUP($B$302,INDIRECT(CONCATENATE("'",$A305,"'!$C$324:$C$374")),INDIRECT(CONCATENATE("'",$A305,"'!$F$324:$F$374")),0)</f>
        <v>0</v>
      </c>
      <c r="E305" s="160">
        <f t="array" aca="1" ref="E305" ca="1">_xlfn.XLOOKUP($B$302,INDIRECT(CONCATENATE("'",$A305,"'!$C$324:$C$374")),INDIRECT(CONCATENATE("'",$A305,"'!$G$324:$G$374")),0)</f>
        <v>0</v>
      </c>
      <c r="F305" s="160">
        <f t="array" aca="1" ref="F305" ca="1">_xlfn.XLOOKUP($B$302,INDIRECT(CONCATENATE("'",$A305,"'!$C$324:$C$374")),INDIRECT(CONCATENATE("'",$A305,"'!$H$324:$H$374")),0)</f>
        <v>0</v>
      </c>
      <c r="G305" s="160">
        <f t="array" aca="1" ref="G305" ca="1">_xlfn.XLOOKUP($B$302,INDIRECT(CONCATENATE("'",$A305,"'!$C$324:$C$374")),INDIRECT(CONCATENATE("'",$A305,"'!$I$324:$I$374")),0)</f>
        <v>0</v>
      </c>
      <c r="H305" s="160">
        <f t="array" aca="1" ref="H305" ca="1">_xlfn.XLOOKUP($B$302,INDIRECT(CONCATENATE("'",$A305,"'!$C$324:$C$374")),INDIRECT(CONCATENATE("'",$A305,"'!$J$324:$J$374")),0)</f>
        <v>0</v>
      </c>
      <c r="I305" s="160">
        <f t="array" aca="1" ref="I305" ca="1">_xlfn.XLOOKUP($B$302,INDIRECT(CONCATENATE("'",$A305,"'!$C$324:$C$374")),INDIRECT(CONCATENATE("'",$A305,"'!$K$324:$K$374")),0)</f>
        <v>0</v>
      </c>
      <c r="J305" s="160">
        <f ca="1">B305+D305+F305+H305</f>
        <v>0</v>
      </c>
      <c r="K305" s="160">
        <f ca="1">C305+E305+G305+I305</f>
        <v>0</v>
      </c>
      <c r="L305" s="161">
        <f ca="1">IFERROR(K305/J305,0)</f>
        <v>0</v>
      </c>
      <c r="M305" s="160">
        <f ca="1">J305-K305</f>
        <v>0</v>
      </c>
      <c r="N305" s="161">
        <f ca="1">IFERROR(M305/J305,0)</f>
        <v>0</v>
      </c>
    </row>
    <row r="306" spans="1:14" x14ac:dyDescent="0.2">
      <c r="A306" s="149" t="s">
        <v>218</v>
      </c>
      <c r="B306" s="162">
        <f t="array" aca="1" ref="B306" ca="1">_xlfn.XLOOKUP($B$302,INDIRECT(CONCATENATE("'",$A306,"'!$C$324:$C$374")),INDIRECT(CONCATENATE("'",$A306,"'!$D$324:$D$374")),0)</f>
        <v>0</v>
      </c>
      <c r="C306" s="162">
        <f t="array" aca="1" ref="C306" ca="1">_xlfn.XLOOKUP($B$302,INDIRECT(CONCATENATE("'",$A306,"'!$C$324:$C$374")),INDIRECT(CONCATENATE("'",$A306,"'!$E$324:$E$374")),0)</f>
        <v>0</v>
      </c>
      <c r="D306" s="162">
        <f t="array" aca="1" ref="D306" ca="1">_xlfn.XLOOKUP($B$302,INDIRECT(CONCATENATE("'",$A306,"'!$C$324:$C$374")),INDIRECT(CONCATENATE("'",$A306,"'!$F$324:$F$374")),0)</f>
        <v>0</v>
      </c>
      <c r="E306" s="162">
        <f t="array" aca="1" ref="E306" ca="1">_xlfn.XLOOKUP($B$302,INDIRECT(CONCATENATE("'",$A306,"'!$C$324:$C$374")),INDIRECT(CONCATENATE("'",$A306,"'!$G$324:$G$374")),0)</f>
        <v>0</v>
      </c>
      <c r="F306" s="162">
        <f t="array" aca="1" ref="F306" ca="1">_xlfn.XLOOKUP($B$302,INDIRECT(CONCATENATE("'",$A306,"'!$C$324:$C$374")),INDIRECT(CONCATENATE("'",$A306,"'!$H$324:$H$374")),0)</f>
        <v>0</v>
      </c>
      <c r="G306" s="162">
        <f t="array" aca="1" ref="G306" ca="1">_xlfn.XLOOKUP($B$302,INDIRECT(CONCATENATE("'",$A306,"'!$C$324:$C$374")),INDIRECT(CONCATENATE("'",$A306,"'!$I$324:$I$374")),0)</f>
        <v>0</v>
      </c>
      <c r="H306" s="162">
        <f t="array" aca="1" ref="H306" ca="1">_xlfn.XLOOKUP($B$302,INDIRECT(CONCATENATE("'",$A306,"'!$C$324:$C$374")),INDIRECT(CONCATENATE("'",$A306,"'!$J$324:$J$374")),0)</f>
        <v>0</v>
      </c>
      <c r="I306" s="162">
        <f t="array" aca="1" ref="I306" ca="1">_xlfn.XLOOKUP($B$302,INDIRECT(CONCATENATE("'",$A306,"'!$C$324:$C$374")),INDIRECT(CONCATENATE("'",$A306,"'!$K$324:$K$374")),0)</f>
        <v>0</v>
      </c>
      <c r="J306" s="162">
        <f t="shared" ref="J306:K314" ca="1" si="103">B306+D306+F306+H306</f>
        <v>0</v>
      </c>
      <c r="K306" s="162">
        <f t="shared" ca="1" si="103"/>
        <v>0</v>
      </c>
      <c r="L306" s="163">
        <f t="shared" ref="L306:L315" ca="1" si="104">IFERROR(K306/J306,0)</f>
        <v>0</v>
      </c>
      <c r="M306" s="162">
        <f t="shared" ref="M306:M314" ca="1" si="105">J306-K306</f>
        <v>0</v>
      </c>
      <c r="N306" s="163">
        <f t="shared" ref="N306:N315" ca="1" si="106">IFERROR(M306/J306,0)</f>
        <v>0</v>
      </c>
    </row>
    <row r="307" spans="1:14" x14ac:dyDescent="0.2">
      <c r="A307" s="149" t="s">
        <v>219</v>
      </c>
      <c r="B307" s="164">
        <f t="array" aca="1" ref="B307" ca="1">_xlfn.XLOOKUP($B$302,INDIRECT(CONCATENATE("'",$A307,"'!$C$324:$C$374")),INDIRECT(CONCATENATE("'",$A307,"'!$D$324:$D$374")),0)</f>
        <v>0</v>
      </c>
      <c r="C307" s="164">
        <f t="array" aca="1" ref="C307" ca="1">_xlfn.XLOOKUP($B$302,INDIRECT(CONCATENATE("'",$A307,"'!$C$324:$C$374")),INDIRECT(CONCATENATE("'",$A307,"'!$E$324:$E$374")),0)</f>
        <v>0</v>
      </c>
      <c r="D307" s="164">
        <f t="array" aca="1" ref="D307" ca="1">_xlfn.XLOOKUP($B$302,INDIRECT(CONCATENATE("'",$A307,"'!$C$324:$C$374")),INDIRECT(CONCATENATE("'",$A307,"'!$F$324:$F$374")),0)</f>
        <v>0</v>
      </c>
      <c r="E307" s="164">
        <f t="array" aca="1" ref="E307" ca="1">_xlfn.XLOOKUP($B$302,INDIRECT(CONCATENATE("'",$A307,"'!$C$324:$C$374")),INDIRECT(CONCATENATE("'",$A307,"'!$G$324:$G$374")),0)</f>
        <v>0</v>
      </c>
      <c r="F307" s="164">
        <f t="array" aca="1" ref="F307" ca="1">_xlfn.XLOOKUP($B$302,INDIRECT(CONCATENATE("'",$A307,"'!$C$324:$C$374")),INDIRECT(CONCATENATE("'",$A307,"'!$H$324:$H$374")),0)</f>
        <v>0</v>
      </c>
      <c r="G307" s="164">
        <f t="array" aca="1" ref="G307" ca="1">_xlfn.XLOOKUP($B$302,INDIRECT(CONCATENATE("'",$A307,"'!$C$324:$C$374")),INDIRECT(CONCATENATE("'",$A307,"'!$I$324:$I$374")),0)</f>
        <v>0</v>
      </c>
      <c r="H307" s="164">
        <f t="array" aca="1" ref="H307" ca="1">_xlfn.XLOOKUP($B$302,INDIRECT(CONCATENATE("'",$A307,"'!$C$324:$C$374")),INDIRECT(CONCATENATE("'",$A307,"'!$J$324:$J$374")),0)</f>
        <v>0</v>
      </c>
      <c r="I307" s="164">
        <f t="array" aca="1" ref="I307" ca="1">_xlfn.XLOOKUP($B$302,INDIRECT(CONCATENATE("'",$A307,"'!$C$324:$C$374")),INDIRECT(CONCATENATE("'",$A307,"'!$K$324:$K$374")),0)</f>
        <v>0</v>
      </c>
      <c r="J307" s="164">
        <f t="shared" ca="1" si="103"/>
        <v>0</v>
      </c>
      <c r="K307" s="162">
        <f t="shared" ca="1" si="103"/>
        <v>0</v>
      </c>
      <c r="L307" s="163">
        <f t="shared" ca="1" si="104"/>
        <v>0</v>
      </c>
      <c r="M307" s="162">
        <f t="shared" ca="1" si="105"/>
        <v>0</v>
      </c>
      <c r="N307" s="163">
        <f t="shared" ca="1" si="106"/>
        <v>0</v>
      </c>
    </row>
    <row r="308" spans="1:14" x14ac:dyDescent="0.2">
      <c r="A308" s="149" t="s">
        <v>220</v>
      </c>
      <c r="B308" s="164">
        <f t="array" aca="1" ref="B308" ca="1">_xlfn.XLOOKUP($B$302,INDIRECT(CONCATENATE("'",$A308,"'!$C$324:$C$374")),INDIRECT(CONCATENATE("'",$A308,"'!$D$324:$D$374")),0)</f>
        <v>0</v>
      </c>
      <c r="C308" s="164">
        <f t="array" aca="1" ref="C308" ca="1">_xlfn.XLOOKUP($B$302,INDIRECT(CONCATENATE("'",$A308,"'!$C$324:$C$374")),INDIRECT(CONCATENATE("'",$A308,"'!$E$324:$E$374")),0)</f>
        <v>0</v>
      </c>
      <c r="D308" s="164">
        <f t="array" aca="1" ref="D308" ca="1">_xlfn.XLOOKUP($B$302,INDIRECT(CONCATENATE("'",$A308,"'!$C$324:$C$374")),INDIRECT(CONCATENATE("'",$A308,"'!$F$324:$F$374")),0)</f>
        <v>0</v>
      </c>
      <c r="E308" s="164">
        <f t="array" aca="1" ref="E308" ca="1">_xlfn.XLOOKUP($B$302,INDIRECT(CONCATENATE("'",$A308,"'!$C$324:$C$374")),INDIRECT(CONCATENATE("'",$A308,"'!$G$324:$G$374")),0)</f>
        <v>0</v>
      </c>
      <c r="F308" s="164">
        <f t="array" aca="1" ref="F308" ca="1">_xlfn.XLOOKUP($B$302,INDIRECT(CONCATENATE("'",$A308,"'!$C$324:$C$374")),INDIRECT(CONCATENATE("'",$A308,"'!$H$324:$H$374")),0)</f>
        <v>0</v>
      </c>
      <c r="G308" s="164">
        <f t="array" aca="1" ref="G308" ca="1">_xlfn.XLOOKUP($B$302,INDIRECT(CONCATENATE("'",$A308,"'!$C$324:$C$374")),INDIRECT(CONCATENATE("'",$A308,"'!$I$324:$I$374")),0)</f>
        <v>0</v>
      </c>
      <c r="H308" s="164">
        <f t="array" aca="1" ref="H308" ca="1">_xlfn.XLOOKUP($B$302,INDIRECT(CONCATENATE("'",$A308,"'!$C$324:$C$374")),INDIRECT(CONCATENATE("'",$A308,"'!$J$324:$J$374")),0)</f>
        <v>0</v>
      </c>
      <c r="I308" s="164">
        <f t="array" aca="1" ref="I308" ca="1">_xlfn.XLOOKUP($B$302,INDIRECT(CONCATENATE("'",$A308,"'!$C$324:$C$374")),INDIRECT(CONCATENATE("'",$A308,"'!$K$324:$K$374")),0)</f>
        <v>0</v>
      </c>
      <c r="J308" s="164">
        <f t="shared" ca="1" si="103"/>
        <v>0</v>
      </c>
      <c r="K308" s="162">
        <f t="shared" ca="1" si="103"/>
        <v>0</v>
      </c>
      <c r="L308" s="163">
        <f t="shared" ca="1" si="104"/>
        <v>0</v>
      </c>
      <c r="M308" s="162">
        <f t="shared" ca="1" si="105"/>
        <v>0</v>
      </c>
      <c r="N308" s="163">
        <f t="shared" ca="1" si="106"/>
        <v>0</v>
      </c>
    </row>
    <row r="309" spans="1:14" x14ac:dyDescent="0.2">
      <c r="A309" s="149" t="s">
        <v>221</v>
      </c>
      <c r="B309" s="164">
        <f t="array" aca="1" ref="B309" ca="1">_xlfn.XLOOKUP($B$302,INDIRECT(CONCATENATE("'",$A309,"'!$C$324:$C$374")),INDIRECT(CONCATENATE("'",$A309,"'!$D$324:$D$374")),0)</f>
        <v>0</v>
      </c>
      <c r="C309" s="164">
        <f t="array" aca="1" ref="C309" ca="1">_xlfn.XLOOKUP($B$302,INDIRECT(CONCATENATE("'",$A309,"'!$C$324:$C$374")),INDIRECT(CONCATENATE("'",$A309,"'!$E$324:$E$374")),0)</f>
        <v>0</v>
      </c>
      <c r="D309" s="164">
        <f t="array" aca="1" ref="D309" ca="1">_xlfn.XLOOKUP($B$302,INDIRECT(CONCATENATE("'",$A309,"'!$C$324:$C$374")),INDIRECT(CONCATENATE("'",$A309,"'!$F$324:$F$374")),0)</f>
        <v>0</v>
      </c>
      <c r="E309" s="164">
        <f t="array" aca="1" ref="E309" ca="1">_xlfn.XLOOKUP($B$302,INDIRECT(CONCATENATE("'",$A309,"'!$C$324:$C$374")),INDIRECT(CONCATENATE("'",$A309,"'!$G$324:$G$374")),0)</f>
        <v>0</v>
      </c>
      <c r="F309" s="164">
        <f t="array" aca="1" ref="F309" ca="1">_xlfn.XLOOKUP($B$302,INDIRECT(CONCATENATE("'",$A309,"'!$C$324:$C$374")),INDIRECT(CONCATENATE("'",$A309,"'!$H$324:$H$374")),0)</f>
        <v>0</v>
      </c>
      <c r="G309" s="164">
        <f t="array" aca="1" ref="G309" ca="1">_xlfn.XLOOKUP($B$302,INDIRECT(CONCATENATE("'",$A309,"'!$C$324:$C$374")),INDIRECT(CONCATENATE("'",$A309,"'!$I$324:$I$374")),0)</f>
        <v>0</v>
      </c>
      <c r="H309" s="164">
        <f t="array" aca="1" ref="H309" ca="1">_xlfn.XLOOKUP($B$302,INDIRECT(CONCATENATE("'",$A309,"'!$C$324:$C$374")),INDIRECT(CONCATENATE("'",$A309,"'!$J$324:$J$374")),0)</f>
        <v>0</v>
      </c>
      <c r="I309" s="164">
        <f t="array" aca="1" ref="I309" ca="1">_xlfn.XLOOKUP($B$302,INDIRECT(CONCATENATE("'",$A309,"'!$C$324:$C$374")),INDIRECT(CONCATENATE("'",$A309,"'!$K$324:$K$374")),0)</f>
        <v>0</v>
      </c>
      <c r="J309" s="164">
        <f t="shared" ca="1" si="103"/>
        <v>0</v>
      </c>
      <c r="K309" s="162">
        <f t="shared" ca="1" si="103"/>
        <v>0</v>
      </c>
      <c r="L309" s="163">
        <f t="shared" ca="1" si="104"/>
        <v>0</v>
      </c>
      <c r="M309" s="162">
        <f t="shared" ca="1" si="105"/>
        <v>0</v>
      </c>
      <c r="N309" s="163">
        <f t="shared" ca="1" si="106"/>
        <v>0</v>
      </c>
    </row>
    <row r="310" spans="1:14" x14ac:dyDescent="0.2">
      <c r="A310" s="149" t="s">
        <v>222</v>
      </c>
      <c r="B310" s="164">
        <f t="array" aca="1" ref="B310" ca="1">_xlfn.XLOOKUP($B$302,INDIRECT(CONCATENATE("'",$A310,"'!$C$324:$C$374")),INDIRECT(CONCATENATE("'",$A310,"'!$D$324:$D$374")),0)</f>
        <v>0</v>
      </c>
      <c r="C310" s="164">
        <f t="array" aca="1" ref="C310" ca="1">_xlfn.XLOOKUP($B$302,INDIRECT(CONCATENATE("'",$A310,"'!$C$324:$C$374")),INDIRECT(CONCATENATE("'",$A310,"'!$E$324:$E$374")),0)</f>
        <v>0</v>
      </c>
      <c r="D310" s="164">
        <f t="array" aca="1" ref="D310" ca="1">_xlfn.XLOOKUP($B$302,INDIRECT(CONCATENATE("'",$A310,"'!$C$324:$C$374")),INDIRECT(CONCATENATE("'",$A310,"'!$F$324:$F$374")),0)</f>
        <v>0</v>
      </c>
      <c r="E310" s="164">
        <f t="array" aca="1" ref="E310" ca="1">_xlfn.XLOOKUP($B$302,INDIRECT(CONCATENATE("'",$A310,"'!$C$324:$C$374")),INDIRECT(CONCATENATE("'",$A310,"'!$G$324:$G$374")),0)</f>
        <v>0</v>
      </c>
      <c r="F310" s="164">
        <f t="array" aca="1" ref="F310" ca="1">_xlfn.XLOOKUP($B$302,INDIRECT(CONCATENATE("'",$A310,"'!$C$324:$C$374")),INDIRECT(CONCATENATE("'",$A310,"'!$H$324:$H$374")),0)</f>
        <v>0</v>
      </c>
      <c r="G310" s="164">
        <f t="array" aca="1" ref="G310" ca="1">_xlfn.XLOOKUP($B$302,INDIRECT(CONCATENATE("'",$A310,"'!$C$324:$C$374")),INDIRECT(CONCATENATE("'",$A310,"'!$I$324:$I$374")),0)</f>
        <v>0</v>
      </c>
      <c r="H310" s="164">
        <f t="array" aca="1" ref="H310" ca="1">_xlfn.XLOOKUP($B$302,INDIRECT(CONCATENATE("'",$A310,"'!$C$324:$C$374")),INDIRECT(CONCATENATE("'",$A310,"'!$J$324:$J$374")),0)</f>
        <v>0</v>
      </c>
      <c r="I310" s="164">
        <f t="array" aca="1" ref="I310" ca="1">_xlfn.XLOOKUP($B$302,INDIRECT(CONCATENATE("'",$A310,"'!$C$324:$C$374")),INDIRECT(CONCATENATE("'",$A310,"'!$K$324:$K$374")),0)</f>
        <v>0</v>
      </c>
      <c r="J310" s="164">
        <f t="shared" ca="1" si="103"/>
        <v>0</v>
      </c>
      <c r="K310" s="162">
        <f t="shared" ca="1" si="103"/>
        <v>0</v>
      </c>
      <c r="L310" s="163">
        <f t="shared" ca="1" si="104"/>
        <v>0</v>
      </c>
      <c r="M310" s="162">
        <f t="shared" ca="1" si="105"/>
        <v>0</v>
      </c>
      <c r="N310" s="163">
        <f t="shared" ca="1" si="106"/>
        <v>0</v>
      </c>
    </row>
    <row r="311" spans="1:14" x14ac:dyDescent="0.2">
      <c r="A311" s="149" t="s">
        <v>223</v>
      </c>
      <c r="B311" s="164">
        <f t="array" aca="1" ref="B311" ca="1">_xlfn.XLOOKUP($B$302,INDIRECT(CONCATENATE("'",$A311,"'!$C$324:$C$374")),INDIRECT(CONCATENATE("'",$A311,"'!$D$324:$D$374")),0)</f>
        <v>0</v>
      </c>
      <c r="C311" s="164">
        <f t="array" aca="1" ref="C311" ca="1">_xlfn.XLOOKUP($B$302,INDIRECT(CONCATENATE("'",$A311,"'!$C$324:$C$374")),INDIRECT(CONCATENATE("'",$A311,"'!$E$324:$E$374")),0)</f>
        <v>0</v>
      </c>
      <c r="D311" s="164">
        <f t="array" aca="1" ref="D311" ca="1">_xlfn.XLOOKUP($B$302,INDIRECT(CONCATENATE("'",$A311,"'!$C$324:$C$374")),INDIRECT(CONCATENATE("'",$A311,"'!$F$324:$F$374")),0)</f>
        <v>0</v>
      </c>
      <c r="E311" s="164">
        <f t="array" aca="1" ref="E311" ca="1">_xlfn.XLOOKUP($B$302,INDIRECT(CONCATENATE("'",$A311,"'!$C$324:$C$374")),INDIRECT(CONCATENATE("'",$A311,"'!$G$324:$G$374")),0)</f>
        <v>0</v>
      </c>
      <c r="F311" s="164">
        <f t="array" aca="1" ref="F311" ca="1">_xlfn.XLOOKUP($B$302,INDIRECT(CONCATENATE("'",$A311,"'!$C$324:$C$374")),INDIRECT(CONCATENATE("'",$A311,"'!$H$324:$H$374")),0)</f>
        <v>0</v>
      </c>
      <c r="G311" s="164">
        <f t="array" aca="1" ref="G311" ca="1">_xlfn.XLOOKUP($B$302,INDIRECT(CONCATENATE("'",$A311,"'!$C$324:$C$374")),INDIRECT(CONCATENATE("'",$A311,"'!$I$324:$I$374")),0)</f>
        <v>0</v>
      </c>
      <c r="H311" s="164">
        <f t="array" aca="1" ref="H311" ca="1">_xlfn.XLOOKUP($B$302,INDIRECT(CONCATENATE("'",$A311,"'!$C$324:$C$374")),INDIRECT(CONCATENATE("'",$A311,"'!$J$324:$J$374")),0)</f>
        <v>0</v>
      </c>
      <c r="I311" s="164">
        <f t="array" aca="1" ref="I311" ca="1">_xlfn.XLOOKUP($B$302,INDIRECT(CONCATENATE("'",$A311,"'!$C$324:$C$374")),INDIRECT(CONCATENATE("'",$A311,"'!$K$324:$K$374")),0)</f>
        <v>0</v>
      </c>
      <c r="J311" s="164">
        <f t="shared" ca="1" si="103"/>
        <v>0</v>
      </c>
      <c r="K311" s="162">
        <f t="shared" ca="1" si="103"/>
        <v>0</v>
      </c>
      <c r="L311" s="163">
        <f t="shared" ca="1" si="104"/>
        <v>0</v>
      </c>
      <c r="M311" s="162">
        <f t="shared" ca="1" si="105"/>
        <v>0</v>
      </c>
      <c r="N311" s="163">
        <f t="shared" ca="1" si="106"/>
        <v>0</v>
      </c>
    </row>
    <row r="312" spans="1:14" x14ac:dyDescent="0.2">
      <c r="A312" s="149" t="s">
        <v>224</v>
      </c>
      <c r="B312" s="164">
        <f t="array" aca="1" ref="B312" ca="1">_xlfn.XLOOKUP($B$302,INDIRECT(CONCATENATE("'",$A312,"'!$C$324:$C$374")),INDIRECT(CONCATENATE("'",$A312,"'!$D$324:$D$374")),0)</f>
        <v>0</v>
      </c>
      <c r="C312" s="164">
        <f t="array" aca="1" ref="C312" ca="1">_xlfn.XLOOKUP($B$302,INDIRECT(CONCATENATE("'",$A312,"'!$C$324:$C$374")),INDIRECT(CONCATENATE("'",$A312,"'!$E$324:$E$374")),0)</f>
        <v>0</v>
      </c>
      <c r="D312" s="164">
        <f t="array" aca="1" ref="D312" ca="1">_xlfn.XLOOKUP($B$302,INDIRECT(CONCATENATE("'",$A312,"'!$C$324:$C$374")),INDIRECT(CONCATENATE("'",$A312,"'!$F$324:$F$374")),0)</f>
        <v>0</v>
      </c>
      <c r="E312" s="164">
        <f t="array" aca="1" ref="E312" ca="1">_xlfn.XLOOKUP($B$302,INDIRECT(CONCATENATE("'",$A312,"'!$C$324:$C$374")),INDIRECT(CONCATENATE("'",$A312,"'!$G$324:$G$374")),0)</f>
        <v>0</v>
      </c>
      <c r="F312" s="164">
        <f t="array" aca="1" ref="F312" ca="1">_xlfn.XLOOKUP($B$302,INDIRECT(CONCATENATE("'",$A312,"'!$C$324:$C$374")),INDIRECT(CONCATENATE("'",$A312,"'!$H$324:$H$374")),0)</f>
        <v>0</v>
      </c>
      <c r="G312" s="164">
        <f t="array" aca="1" ref="G312" ca="1">_xlfn.XLOOKUP($B$302,INDIRECT(CONCATENATE("'",$A312,"'!$C$324:$C$374")),INDIRECT(CONCATENATE("'",$A312,"'!$I$324:$I$374")),0)</f>
        <v>0</v>
      </c>
      <c r="H312" s="164">
        <f t="array" aca="1" ref="H312" ca="1">_xlfn.XLOOKUP($B$302,INDIRECT(CONCATENATE("'",$A312,"'!$C$324:$C$374")),INDIRECT(CONCATENATE("'",$A312,"'!$J$324:$J$374")),0)</f>
        <v>0</v>
      </c>
      <c r="I312" s="164">
        <f t="array" aca="1" ref="I312" ca="1">_xlfn.XLOOKUP($B$302,INDIRECT(CONCATENATE("'",$A312,"'!$C$324:$C$374")),INDIRECT(CONCATENATE("'",$A312,"'!$K$324:$K$374")),0)</f>
        <v>0</v>
      </c>
      <c r="J312" s="164">
        <f t="shared" ca="1" si="103"/>
        <v>0</v>
      </c>
      <c r="K312" s="162">
        <f t="shared" ca="1" si="103"/>
        <v>0</v>
      </c>
      <c r="L312" s="163">
        <f t="shared" ca="1" si="104"/>
        <v>0</v>
      </c>
      <c r="M312" s="162">
        <f t="shared" ca="1" si="105"/>
        <v>0</v>
      </c>
      <c r="N312" s="163">
        <f t="shared" ca="1" si="106"/>
        <v>0</v>
      </c>
    </row>
    <row r="313" spans="1:14" x14ac:dyDescent="0.2">
      <c r="A313" s="149" t="s">
        <v>225</v>
      </c>
      <c r="B313" s="164">
        <f t="array" aca="1" ref="B313" ca="1">_xlfn.XLOOKUP($B$302,INDIRECT(CONCATENATE("'",$A313,"'!$C$324:$C$374")),INDIRECT(CONCATENATE("'",$A313,"'!$D$324:$D$374")),0)</f>
        <v>0</v>
      </c>
      <c r="C313" s="164">
        <f t="array" aca="1" ref="C313" ca="1">_xlfn.XLOOKUP($B$302,INDIRECT(CONCATENATE("'",$A313,"'!$C$324:$C$374")),INDIRECT(CONCATENATE("'",$A313,"'!$E$324:$E$374")),0)</f>
        <v>0</v>
      </c>
      <c r="D313" s="164">
        <f t="array" aca="1" ref="D313" ca="1">_xlfn.XLOOKUP($B$302,INDIRECT(CONCATENATE("'",$A313,"'!$C$324:$C$374")),INDIRECT(CONCATENATE("'",$A313,"'!$F$324:$F$374")),0)</f>
        <v>0</v>
      </c>
      <c r="E313" s="164">
        <f t="array" aca="1" ref="E313" ca="1">_xlfn.XLOOKUP($B$302,INDIRECT(CONCATENATE("'",$A313,"'!$C$324:$C$374")),INDIRECT(CONCATENATE("'",$A313,"'!$G$324:$G$374")),0)</f>
        <v>0</v>
      </c>
      <c r="F313" s="164">
        <f t="array" aca="1" ref="F313" ca="1">_xlfn.XLOOKUP($B$302,INDIRECT(CONCATENATE("'",$A313,"'!$C$324:$C$374")),INDIRECT(CONCATENATE("'",$A313,"'!$H$324:$H$374")),0)</f>
        <v>0</v>
      </c>
      <c r="G313" s="164">
        <f t="array" aca="1" ref="G313" ca="1">_xlfn.XLOOKUP($B$302,INDIRECT(CONCATENATE("'",$A313,"'!$C$324:$C$374")),INDIRECT(CONCATENATE("'",$A313,"'!$I$324:$I$374")),0)</f>
        <v>0</v>
      </c>
      <c r="H313" s="164">
        <f t="array" aca="1" ref="H313" ca="1">_xlfn.XLOOKUP($B$302,INDIRECT(CONCATENATE("'",$A313,"'!$C$324:$C$374")),INDIRECT(CONCATENATE("'",$A313,"'!$J$324:$J$374")),0)</f>
        <v>0</v>
      </c>
      <c r="I313" s="164">
        <f t="array" aca="1" ref="I313" ca="1">_xlfn.XLOOKUP($B$302,INDIRECT(CONCATENATE("'",$A313,"'!$C$324:$C$374")),INDIRECT(CONCATENATE("'",$A313,"'!$K$324:$K$374")),0)</f>
        <v>0</v>
      </c>
      <c r="J313" s="164">
        <f t="shared" ca="1" si="103"/>
        <v>0</v>
      </c>
      <c r="K313" s="162">
        <f t="shared" ca="1" si="103"/>
        <v>0</v>
      </c>
      <c r="L313" s="163">
        <f t="shared" ca="1" si="104"/>
        <v>0</v>
      </c>
      <c r="M313" s="162">
        <f t="shared" ca="1" si="105"/>
        <v>0</v>
      </c>
      <c r="N313" s="163">
        <f t="shared" ca="1" si="106"/>
        <v>0</v>
      </c>
    </row>
    <row r="314" spans="1:14" ht="12.75" thickBot="1" x14ac:dyDescent="0.25">
      <c r="A314" s="149" t="s">
        <v>226</v>
      </c>
      <c r="B314" s="164">
        <f t="array" aca="1" ref="B314" ca="1">_xlfn.XLOOKUP($B$302,INDIRECT(CONCATENATE("'",$A314,"'!$C$324:$C$374")),INDIRECT(CONCATENATE("'",$A314,"'!$D$324:$D$374")),0)</f>
        <v>0</v>
      </c>
      <c r="C314" s="164">
        <f t="array" aca="1" ref="C314" ca="1">_xlfn.XLOOKUP($B$302,INDIRECT(CONCATENATE("'",$A314,"'!$C$324:$C$374")),INDIRECT(CONCATENATE("'",$A314,"'!$E$324:$E$374")),0)</f>
        <v>0</v>
      </c>
      <c r="D314" s="164">
        <f t="array" aca="1" ref="D314" ca="1">_xlfn.XLOOKUP($B$302,INDIRECT(CONCATENATE("'",$A314,"'!$C$324:$C$374")),INDIRECT(CONCATENATE("'",$A314,"'!$F$324:$F$374")),0)</f>
        <v>0</v>
      </c>
      <c r="E314" s="164">
        <f t="array" aca="1" ref="E314" ca="1">_xlfn.XLOOKUP($B$302,INDIRECT(CONCATENATE("'",$A314,"'!$C$324:$C$374")),INDIRECT(CONCATENATE("'",$A314,"'!$G$324:$G$374")),0)</f>
        <v>0</v>
      </c>
      <c r="F314" s="164">
        <f t="array" aca="1" ref="F314" ca="1">_xlfn.XLOOKUP($B$302,INDIRECT(CONCATENATE("'",$A314,"'!$C$324:$C$374")),INDIRECT(CONCATENATE("'",$A314,"'!$H$324:$H$374")),0)</f>
        <v>0</v>
      </c>
      <c r="G314" s="164">
        <f t="array" aca="1" ref="G314" ca="1">_xlfn.XLOOKUP($B$302,INDIRECT(CONCATENATE("'",$A314,"'!$C$324:$C$374")),INDIRECT(CONCATENATE("'",$A314,"'!$I$324:$I$374")),0)</f>
        <v>0</v>
      </c>
      <c r="H314" s="164">
        <f t="array" aca="1" ref="H314" ca="1">_xlfn.XLOOKUP($B$302,INDIRECT(CONCATENATE("'",$A314,"'!$C$324:$C$374")),INDIRECT(CONCATENATE("'",$A314,"'!$J$324:$J$374")),0)</f>
        <v>0</v>
      </c>
      <c r="I314" s="164">
        <f t="array" aca="1" ref="I314" ca="1">_xlfn.XLOOKUP($B$302,INDIRECT(CONCATENATE("'",$A314,"'!$C$324:$C$374")),INDIRECT(CONCATENATE("'",$A314,"'!$K$324:$K$374")),0)</f>
        <v>0</v>
      </c>
      <c r="J314" s="164">
        <f t="shared" ca="1" si="103"/>
        <v>0</v>
      </c>
      <c r="K314" s="165">
        <f t="shared" ca="1" si="103"/>
        <v>0</v>
      </c>
      <c r="L314" s="166">
        <f t="shared" ca="1" si="104"/>
        <v>0</v>
      </c>
      <c r="M314" s="165">
        <f t="shared" ca="1" si="105"/>
        <v>0</v>
      </c>
      <c r="N314" s="166">
        <f t="shared" ca="1" si="106"/>
        <v>0</v>
      </c>
    </row>
    <row r="315" spans="1:14" ht="12.75" thickBot="1" x14ac:dyDescent="0.25">
      <c r="A315" s="150" t="s">
        <v>17</v>
      </c>
      <c r="B315" s="167">
        <f t="shared" ref="B315:K315" ca="1" si="107">SUM(B305:B314)</f>
        <v>0</v>
      </c>
      <c r="C315" s="167">
        <f t="shared" ca="1" si="107"/>
        <v>0</v>
      </c>
      <c r="D315" s="167">
        <f t="shared" ca="1" si="107"/>
        <v>0</v>
      </c>
      <c r="E315" s="167">
        <f t="shared" ca="1" si="107"/>
        <v>0</v>
      </c>
      <c r="F315" s="167">
        <f t="shared" ca="1" si="107"/>
        <v>0</v>
      </c>
      <c r="G315" s="167">
        <f t="shared" ca="1" si="107"/>
        <v>0</v>
      </c>
      <c r="H315" s="167">
        <f t="shared" ca="1" si="107"/>
        <v>0</v>
      </c>
      <c r="I315" s="167">
        <f t="shared" ca="1" si="107"/>
        <v>0</v>
      </c>
      <c r="J315" s="167">
        <f t="shared" ca="1" si="107"/>
        <v>0</v>
      </c>
      <c r="K315" s="167">
        <f t="shared" ca="1" si="107"/>
        <v>0</v>
      </c>
      <c r="L315" s="169">
        <f t="shared" ca="1" si="104"/>
        <v>0</v>
      </c>
      <c r="M315" s="168">
        <f ca="1">SUM(M305:M314)</f>
        <v>0</v>
      </c>
      <c r="N315" s="170">
        <f t="shared" ca="1" si="106"/>
        <v>0</v>
      </c>
    </row>
    <row r="316" spans="1:14" ht="12.75" thickBot="1" x14ac:dyDescent="0.25"/>
    <row r="317" spans="1:14" ht="12.75" thickBot="1" x14ac:dyDescent="0.25">
      <c r="A317" s="157" t="str">
        <f>Deelnemersoverzicht!$B$36&amp;":"</f>
        <v>Deelnemer 20:</v>
      </c>
      <c r="B317" s="225">
        <f>Deelnemersoverzicht!$C$36</f>
        <v>0</v>
      </c>
      <c r="C317" s="158"/>
      <c r="D317" s="158"/>
      <c r="E317" s="158"/>
      <c r="F317" s="158"/>
      <c r="G317" s="158"/>
      <c r="H317" s="158"/>
      <c r="I317" s="158"/>
      <c r="J317" s="158"/>
      <c r="K317" s="158"/>
      <c r="L317" s="158"/>
      <c r="M317" s="158"/>
      <c r="N317" s="159"/>
    </row>
    <row r="318" spans="1:14" ht="12.75" thickBot="1" x14ac:dyDescent="0.25">
      <c r="A318" s="156"/>
      <c r="B318" s="602" t="s">
        <v>1</v>
      </c>
      <c r="C318" s="601"/>
      <c r="D318" s="602" t="s">
        <v>2</v>
      </c>
      <c r="E318" s="601"/>
      <c r="F318" s="600"/>
      <c r="G318" s="603" t="s">
        <v>235</v>
      </c>
      <c r="H318" s="603"/>
      <c r="I318" s="601"/>
      <c r="J318" s="600"/>
      <c r="K318" s="604" t="s">
        <v>17</v>
      </c>
      <c r="L318" s="603"/>
      <c r="M318" s="603"/>
      <c r="N318" s="601"/>
    </row>
    <row r="319" spans="1:14" ht="48.75" thickBot="1" x14ac:dyDescent="0.25">
      <c r="A319" s="155" t="s">
        <v>214</v>
      </c>
      <c r="B319" s="146" t="s">
        <v>227</v>
      </c>
      <c r="C319" s="146" t="s">
        <v>228</v>
      </c>
      <c r="D319" s="146" t="s">
        <v>229</v>
      </c>
      <c r="E319" s="146" t="s">
        <v>230</v>
      </c>
      <c r="F319" s="146" t="s">
        <v>236</v>
      </c>
      <c r="G319" s="146" t="s">
        <v>237</v>
      </c>
      <c r="H319" s="146" t="s">
        <v>238</v>
      </c>
      <c r="I319" s="146" t="s">
        <v>239</v>
      </c>
      <c r="J319" s="146" t="s">
        <v>231</v>
      </c>
      <c r="K319" s="151" t="s">
        <v>112</v>
      </c>
      <c r="L319" s="147" t="s">
        <v>59</v>
      </c>
      <c r="M319" s="221" t="s">
        <v>91</v>
      </c>
      <c r="N319" s="148" t="s">
        <v>59</v>
      </c>
    </row>
    <row r="320" spans="1:14" x14ac:dyDescent="0.2">
      <c r="A320" s="149" t="s">
        <v>217</v>
      </c>
      <c r="B320" s="160">
        <f t="array" aca="1" ref="B320" ca="1">_xlfn.XLOOKUP($B$317,INDIRECT(CONCATENATE("'",$A320,"'!$C$324:$C$374")),INDIRECT(CONCATENATE("'",$A320,"'!$D$324:$D$374")),0)</f>
        <v>0</v>
      </c>
      <c r="C320" s="160">
        <f t="array" aca="1" ref="C320" ca="1">_xlfn.XLOOKUP($B$317,INDIRECT(CONCATENATE("'",$A320,"'!$C$324:$C$374")),INDIRECT(CONCATENATE("'",$A320,"'!$E$324:$E$374")),0)</f>
        <v>0</v>
      </c>
      <c r="D320" s="160">
        <f t="array" aca="1" ref="D320" ca="1">_xlfn.XLOOKUP($B$317,INDIRECT(CONCATENATE("'",$A320,"'!$C$324:$C$374")),INDIRECT(CONCATENATE("'",$A320,"'!$F$324:$F$374")),0)</f>
        <v>0</v>
      </c>
      <c r="E320" s="160">
        <f t="array" aca="1" ref="E320" ca="1">_xlfn.XLOOKUP($B$317,INDIRECT(CONCATENATE("'",$A320,"'!$C$324:$C$374")),INDIRECT(CONCATENATE("'",$A320,"'!$G$324:$G$374")),0)</f>
        <v>0</v>
      </c>
      <c r="F320" s="160">
        <f t="array" aca="1" ref="F320" ca="1">_xlfn.XLOOKUP($B$317,INDIRECT(CONCATENATE("'",$A320,"'!$C$324:$C$374")),INDIRECT(CONCATENATE("'",$A320,"'!$H$324:$H$374")),0)</f>
        <v>0</v>
      </c>
      <c r="G320" s="160">
        <f t="array" aca="1" ref="G320" ca="1">_xlfn.XLOOKUP($B$317,INDIRECT(CONCATENATE("'",$A320,"'!$C$324:$C$374")),INDIRECT(CONCATENATE("'",$A320,"'!$I$324:$I$374")),0)</f>
        <v>0</v>
      </c>
      <c r="H320" s="160">
        <f t="array" aca="1" ref="H320" ca="1">_xlfn.XLOOKUP($B$317,INDIRECT(CONCATENATE("'",$A320,"'!$C$324:$C$374")),INDIRECT(CONCATENATE("'",$A320,"'!$J$324:$J$374")),0)</f>
        <v>0</v>
      </c>
      <c r="I320" s="160">
        <f t="array" aca="1" ref="I320" ca="1">_xlfn.XLOOKUP($B$317,INDIRECT(CONCATENATE("'",$A320,"'!$C$324:$C$374")),INDIRECT(CONCATENATE("'",$A320,"'!$K$324:$K$374")),0)</f>
        <v>0</v>
      </c>
      <c r="J320" s="160">
        <f ca="1">B320+D320+F320+H320</f>
        <v>0</v>
      </c>
      <c r="K320" s="160">
        <f ca="1">C320+E320+G320+I320</f>
        <v>0</v>
      </c>
      <c r="L320" s="161">
        <f ca="1">IFERROR(K320/J320,0)</f>
        <v>0</v>
      </c>
      <c r="M320" s="160">
        <f ca="1">J320-K320</f>
        <v>0</v>
      </c>
      <c r="N320" s="161">
        <f ca="1">IFERROR(M320/J320,0)</f>
        <v>0</v>
      </c>
    </row>
    <row r="321" spans="1:14" x14ac:dyDescent="0.2">
      <c r="A321" s="149" t="s">
        <v>218</v>
      </c>
      <c r="B321" s="162">
        <f t="array" aca="1" ref="B321" ca="1">_xlfn.XLOOKUP($B$317,INDIRECT(CONCATENATE("'",$A321,"'!$C$324:$C$374")),INDIRECT(CONCATENATE("'",$A321,"'!$D$324:$D$374")),0)</f>
        <v>0</v>
      </c>
      <c r="C321" s="162">
        <f t="array" aca="1" ref="C321" ca="1">_xlfn.XLOOKUP($B$317,INDIRECT(CONCATENATE("'",$A321,"'!$C$324:$C$374")),INDIRECT(CONCATENATE("'",$A321,"'!$E$324:$E$374")),0)</f>
        <v>0</v>
      </c>
      <c r="D321" s="162">
        <f t="array" aca="1" ref="D321" ca="1">_xlfn.XLOOKUP($B$317,INDIRECT(CONCATENATE("'",$A321,"'!$C$324:$C$374")),INDIRECT(CONCATENATE("'",$A321,"'!$F$324:$F$374")),0)</f>
        <v>0</v>
      </c>
      <c r="E321" s="162">
        <f t="array" aca="1" ref="E321" ca="1">_xlfn.XLOOKUP($B$317,INDIRECT(CONCATENATE("'",$A321,"'!$C$324:$C$374")),INDIRECT(CONCATENATE("'",$A321,"'!$G$324:$G$374")),0)</f>
        <v>0</v>
      </c>
      <c r="F321" s="162">
        <f t="array" aca="1" ref="F321" ca="1">_xlfn.XLOOKUP($B$317,INDIRECT(CONCATENATE("'",$A321,"'!$C$324:$C$374")),INDIRECT(CONCATENATE("'",$A321,"'!$H$324:$H$374")),0)</f>
        <v>0</v>
      </c>
      <c r="G321" s="162">
        <f t="array" aca="1" ref="G321" ca="1">_xlfn.XLOOKUP($B$317,INDIRECT(CONCATENATE("'",$A321,"'!$C$324:$C$374")),INDIRECT(CONCATENATE("'",$A321,"'!$I$324:$I$374")),0)</f>
        <v>0</v>
      </c>
      <c r="H321" s="162">
        <f t="array" aca="1" ref="H321" ca="1">_xlfn.XLOOKUP($B$317,INDIRECT(CONCATENATE("'",$A321,"'!$C$324:$C$374")),INDIRECT(CONCATENATE("'",$A321,"'!$J$324:$J$374")),0)</f>
        <v>0</v>
      </c>
      <c r="I321" s="162">
        <f t="array" aca="1" ref="I321" ca="1">_xlfn.XLOOKUP($B$317,INDIRECT(CONCATENATE("'",$A321,"'!$C$324:$C$374")),INDIRECT(CONCATENATE("'",$A321,"'!$K$324:$K$374")),0)</f>
        <v>0</v>
      </c>
      <c r="J321" s="162">
        <f t="shared" ref="J321:K329" ca="1" si="108">B321+D321+F321+H321</f>
        <v>0</v>
      </c>
      <c r="K321" s="162">
        <f t="shared" ca="1" si="108"/>
        <v>0</v>
      </c>
      <c r="L321" s="163">
        <f t="shared" ref="L321:L330" ca="1" si="109">IFERROR(K321/J321,0)</f>
        <v>0</v>
      </c>
      <c r="M321" s="162">
        <f t="shared" ref="M321:M329" ca="1" si="110">J321-K321</f>
        <v>0</v>
      </c>
      <c r="N321" s="163">
        <f t="shared" ref="N321:N330" ca="1" si="111">IFERROR(M321/J321,0)</f>
        <v>0</v>
      </c>
    </row>
    <row r="322" spans="1:14" x14ac:dyDescent="0.2">
      <c r="A322" s="149" t="s">
        <v>219</v>
      </c>
      <c r="B322" s="164">
        <f t="array" aca="1" ref="B322" ca="1">_xlfn.XLOOKUP($B$317,INDIRECT(CONCATENATE("'",$A322,"'!$C$324:$C$374")),INDIRECT(CONCATENATE("'",$A322,"'!$D$324:$D$374")),0)</f>
        <v>0</v>
      </c>
      <c r="C322" s="164">
        <f t="array" aca="1" ref="C322" ca="1">_xlfn.XLOOKUP($B$317,INDIRECT(CONCATENATE("'",$A322,"'!$C$324:$C$374")),INDIRECT(CONCATENATE("'",$A322,"'!$E$324:$E$374")),0)</f>
        <v>0</v>
      </c>
      <c r="D322" s="164">
        <f t="array" aca="1" ref="D322" ca="1">_xlfn.XLOOKUP($B$317,INDIRECT(CONCATENATE("'",$A322,"'!$C$324:$C$374")),INDIRECT(CONCATENATE("'",$A322,"'!$F$324:$F$374")),0)</f>
        <v>0</v>
      </c>
      <c r="E322" s="164">
        <f t="array" aca="1" ref="E322" ca="1">_xlfn.XLOOKUP($B$317,INDIRECT(CONCATENATE("'",$A322,"'!$C$324:$C$374")),INDIRECT(CONCATENATE("'",$A322,"'!$G$324:$G$374")),0)</f>
        <v>0</v>
      </c>
      <c r="F322" s="164">
        <f t="array" aca="1" ref="F322" ca="1">_xlfn.XLOOKUP($B$317,INDIRECT(CONCATENATE("'",$A322,"'!$C$324:$C$374")),INDIRECT(CONCATENATE("'",$A322,"'!$H$324:$H$374")),0)</f>
        <v>0</v>
      </c>
      <c r="G322" s="164">
        <f t="array" aca="1" ref="G322" ca="1">_xlfn.XLOOKUP($B$317,INDIRECT(CONCATENATE("'",$A322,"'!$C$324:$C$374")),INDIRECT(CONCATENATE("'",$A322,"'!$I$324:$I$374")),0)</f>
        <v>0</v>
      </c>
      <c r="H322" s="164">
        <f t="array" aca="1" ref="H322" ca="1">_xlfn.XLOOKUP($B$317,INDIRECT(CONCATENATE("'",$A322,"'!$C$324:$C$374")),INDIRECT(CONCATENATE("'",$A322,"'!$J$324:$J$374")),0)</f>
        <v>0</v>
      </c>
      <c r="I322" s="164">
        <f t="array" aca="1" ref="I322" ca="1">_xlfn.XLOOKUP($B$317,INDIRECT(CONCATENATE("'",$A322,"'!$C$324:$C$374")),INDIRECT(CONCATENATE("'",$A322,"'!$K$324:$K$374")),0)</f>
        <v>0</v>
      </c>
      <c r="J322" s="164">
        <f t="shared" ca="1" si="108"/>
        <v>0</v>
      </c>
      <c r="K322" s="162">
        <f t="shared" ca="1" si="108"/>
        <v>0</v>
      </c>
      <c r="L322" s="163">
        <f t="shared" ca="1" si="109"/>
        <v>0</v>
      </c>
      <c r="M322" s="162">
        <f t="shared" ca="1" si="110"/>
        <v>0</v>
      </c>
      <c r="N322" s="163">
        <f t="shared" ca="1" si="111"/>
        <v>0</v>
      </c>
    </row>
    <row r="323" spans="1:14" x14ac:dyDescent="0.2">
      <c r="A323" s="149" t="s">
        <v>220</v>
      </c>
      <c r="B323" s="164">
        <f t="array" aca="1" ref="B323" ca="1">_xlfn.XLOOKUP($B$317,INDIRECT(CONCATENATE("'",$A323,"'!$C$324:$C$374")),INDIRECT(CONCATENATE("'",$A323,"'!$D$324:$D$374")),0)</f>
        <v>0</v>
      </c>
      <c r="C323" s="164">
        <f t="array" aca="1" ref="C323" ca="1">_xlfn.XLOOKUP($B$317,INDIRECT(CONCATENATE("'",$A323,"'!$C$324:$C$374")),INDIRECT(CONCATENATE("'",$A323,"'!$E$324:$E$374")),0)</f>
        <v>0</v>
      </c>
      <c r="D323" s="164">
        <f t="array" aca="1" ref="D323" ca="1">_xlfn.XLOOKUP($B$317,INDIRECT(CONCATENATE("'",$A323,"'!$C$324:$C$374")),INDIRECT(CONCATENATE("'",$A323,"'!$F$324:$F$374")),0)</f>
        <v>0</v>
      </c>
      <c r="E323" s="164">
        <f t="array" aca="1" ref="E323" ca="1">_xlfn.XLOOKUP($B$317,INDIRECT(CONCATENATE("'",$A323,"'!$C$324:$C$374")),INDIRECT(CONCATENATE("'",$A323,"'!$G$324:$G$374")),0)</f>
        <v>0</v>
      </c>
      <c r="F323" s="164">
        <f t="array" aca="1" ref="F323" ca="1">_xlfn.XLOOKUP($B$317,INDIRECT(CONCATENATE("'",$A323,"'!$C$324:$C$374")),INDIRECT(CONCATENATE("'",$A323,"'!$H$324:$H$374")),0)</f>
        <v>0</v>
      </c>
      <c r="G323" s="164">
        <f t="array" aca="1" ref="G323" ca="1">_xlfn.XLOOKUP($B$317,INDIRECT(CONCATENATE("'",$A323,"'!$C$324:$C$374")),INDIRECT(CONCATENATE("'",$A323,"'!$I$324:$I$374")),0)</f>
        <v>0</v>
      </c>
      <c r="H323" s="164">
        <f t="array" aca="1" ref="H323" ca="1">_xlfn.XLOOKUP($B$317,INDIRECT(CONCATENATE("'",$A323,"'!$C$324:$C$374")),INDIRECT(CONCATENATE("'",$A323,"'!$J$324:$J$374")),0)</f>
        <v>0</v>
      </c>
      <c r="I323" s="164">
        <f t="array" aca="1" ref="I323" ca="1">_xlfn.XLOOKUP($B$317,INDIRECT(CONCATENATE("'",$A323,"'!$C$324:$C$374")),INDIRECT(CONCATENATE("'",$A323,"'!$K$324:$K$374")),0)</f>
        <v>0</v>
      </c>
      <c r="J323" s="164">
        <f t="shared" ca="1" si="108"/>
        <v>0</v>
      </c>
      <c r="K323" s="162">
        <f t="shared" ca="1" si="108"/>
        <v>0</v>
      </c>
      <c r="L323" s="163">
        <f t="shared" ca="1" si="109"/>
        <v>0</v>
      </c>
      <c r="M323" s="162">
        <f t="shared" ca="1" si="110"/>
        <v>0</v>
      </c>
      <c r="N323" s="163">
        <f t="shared" ca="1" si="111"/>
        <v>0</v>
      </c>
    </row>
    <row r="324" spans="1:14" x14ac:dyDescent="0.2">
      <c r="A324" s="149" t="s">
        <v>221</v>
      </c>
      <c r="B324" s="164">
        <f t="array" aca="1" ref="B324" ca="1">_xlfn.XLOOKUP($B$317,INDIRECT(CONCATENATE("'",$A324,"'!$C$324:$C$374")),INDIRECT(CONCATENATE("'",$A324,"'!$D$324:$D$374")),0)</f>
        <v>0</v>
      </c>
      <c r="C324" s="164">
        <f t="array" aca="1" ref="C324" ca="1">_xlfn.XLOOKUP($B$317,INDIRECT(CONCATENATE("'",$A324,"'!$C$324:$C$374")),INDIRECT(CONCATENATE("'",$A324,"'!$E$324:$E$374")),0)</f>
        <v>0</v>
      </c>
      <c r="D324" s="164">
        <f t="array" aca="1" ref="D324" ca="1">_xlfn.XLOOKUP($B$317,INDIRECT(CONCATENATE("'",$A324,"'!$C$324:$C$374")),INDIRECT(CONCATENATE("'",$A324,"'!$F$324:$F$374")),0)</f>
        <v>0</v>
      </c>
      <c r="E324" s="164">
        <f t="array" aca="1" ref="E324" ca="1">_xlfn.XLOOKUP($B$317,INDIRECT(CONCATENATE("'",$A324,"'!$C$324:$C$374")),INDIRECT(CONCATENATE("'",$A324,"'!$G$324:$G$374")),0)</f>
        <v>0</v>
      </c>
      <c r="F324" s="164">
        <f t="array" aca="1" ref="F324" ca="1">_xlfn.XLOOKUP($B$317,INDIRECT(CONCATENATE("'",$A324,"'!$C$324:$C$374")),INDIRECT(CONCATENATE("'",$A324,"'!$H$324:$H$374")),0)</f>
        <v>0</v>
      </c>
      <c r="G324" s="164">
        <f t="array" aca="1" ref="G324" ca="1">_xlfn.XLOOKUP($B$317,INDIRECT(CONCATENATE("'",$A324,"'!$C$324:$C$374")),INDIRECT(CONCATENATE("'",$A324,"'!$I$324:$I$374")),0)</f>
        <v>0</v>
      </c>
      <c r="H324" s="164">
        <f t="array" aca="1" ref="H324" ca="1">_xlfn.XLOOKUP($B$317,INDIRECT(CONCATENATE("'",$A324,"'!$C$324:$C$374")),INDIRECT(CONCATENATE("'",$A324,"'!$J$324:$J$374")),0)</f>
        <v>0</v>
      </c>
      <c r="I324" s="164">
        <f t="array" aca="1" ref="I324" ca="1">_xlfn.XLOOKUP($B$317,INDIRECT(CONCATENATE("'",$A324,"'!$C$324:$C$374")),INDIRECT(CONCATENATE("'",$A324,"'!$K$324:$K$374")),0)</f>
        <v>0</v>
      </c>
      <c r="J324" s="164">
        <f t="shared" ca="1" si="108"/>
        <v>0</v>
      </c>
      <c r="K324" s="162">
        <f t="shared" ca="1" si="108"/>
        <v>0</v>
      </c>
      <c r="L324" s="163">
        <f t="shared" ca="1" si="109"/>
        <v>0</v>
      </c>
      <c r="M324" s="162">
        <f t="shared" ca="1" si="110"/>
        <v>0</v>
      </c>
      <c r="N324" s="163">
        <f t="shared" ca="1" si="111"/>
        <v>0</v>
      </c>
    </row>
    <row r="325" spans="1:14" x14ac:dyDescent="0.2">
      <c r="A325" s="149" t="s">
        <v>222</v>
      </c>
      <c r="B325" s="164">
        <f t="array" aca="1" ref="B325" ca="1">_xlfn.XLOOKUP($B$317,INDIRECT(CONCATENATE("'",$A325,"'!$C$324:$C$374")),INDIRECT(CONCATENATE("'",$A325,"'!$D$324:$D$374")),0)</f>
        <v>0</v>
      </c>
      <c r="C325" s="164">
        <f t="array" aca="1" ref="C325" ca="1">_xlfn.XLOOKUP($B$317,INDIRECT(CONCATENATE("'",$A325,"'!$C$324:$C$374")),INDIRECT(CONCATENATE("'",$A325,"'!$E$324:$E$374")),0)</f>
        <v>0</v>
      </c>
      <c r="D325" s="164">
        <f t="array" aca="1" ref="D325" ca="1">_xlfn.XLOOKUP($B$317,INDIRECT(CONCATENATE("'",$A325,"'!$C$324:$C$374")),INDIRECT(CONCATENATE("'",$A325,"'!$F$324:$F$374")),0)</f>
        <v>0</v>
      </c>
      <c r="E325" s="164">
        <f t="array" aca="1" ref="E325" ca="1">_xlfn.XLOOKUP($B$317,INDIRECT(CONCATENATE("'",$A325,"'!$C$324:$C$374")),INDIRECT(CONCATENATE("'",$A325,"'!$G$324:$G$374")),0)</f>
        <v>0</v>
      </c>
      <c r="F325" s="164">
        <f t="array" aca="1" ref="F325" ca="1">_xlfn.XLOOKUP($B$317,INDIRECT(CONCATENATE("'",$A325,"'!$C$324:$C$374")),INDIRECT(CONCATENATE("'",$A325,"'!$H$324:$H$374")),0)</f>
        <v>0</v>
      </c>
      <c r="G325" s="164">
        <f t="array" aca="1" ref="G325" ca="1">_xlfn.XLOOKUP($B$317,INDIRECT(CONCATENATE("'",$A325,"'!$C$324:$C$374")),INDIRECT(CONCATENATE("'",$A325,"'!$I$324:$I$374")),0)</f>
        <v>0</v>
      </c>
      <c r="H325" s="164">
        <f t="array" aca="1" ref="H325" ca="1">_xlfn.XLOOKUP($B$317,INDIRECT(CONCATENATE("'",$A325,"'!$C$324:$C$374")),INDIRECT(CONCATENATE("'",$A325,"'!$J$324:$J$374")),0)</f>
        <v>0</v>
      </c>
      <c r="I325" s="164">
        <f t="array" aca="1" ref="I325" ca="1">_xlfn.XLOOKUP($B$317,INDIRECT(CONCATENATE("'",$A325,"'!$C$324:$C$374")),INDIRECT(CONCATENATE("'",$A325,"'!$K$324:$K$374")),0)</f>
        <v>0</v>
      </c>
      <c r="J325" s="164">
        <f t="shared" ca="1" si="108"/>
        <v>0</v>
      </c>
      <c r="K325" s="162">
        <f t="shared" ca="1" si="108"/>
        <v>0</v>
      </c>
      <c r="L325" s="163">
        <f t="shared" ca="1" si="109"/>
        <v>0</v>
      </c>
      <c r="M325" s="162">
        <f t="shared" ca="1" si="110"/>
        <v>0</v>
      </c>
      <c r="N325" s="163">
        <f t="shared" ca="1" si="111"/>
        <v>0</v>
      </c>
    </row>
    <row r="326" spans="1:14" x14ac:dyDescent="0.2">
      <c r="A326" s="149" t="s">
        <v>223</v>
      </c>
      <c r="B326" s="164">
        <f t="array" aca="1" ref="B326" ca="1">_xlfn.XLOOKUP($B$317,INDIRECT(CONCATENATE("'",$A326,"'!$C$324:$C$374")),INDIRECT(CONCATENATE("'",$A326,"'!$D$324:$D$374")),0)</f>
        <v>0</v>
      </c>
      <c r="C326" s="164">
        <f t="array" aca="1" ref="C326" ca="1">_xlfn.XLOOKUP($B$317,INDIRECT(CONCATENATE("'",$A326,"'!$C$324:$C$374")),INDIRECT(CONCATENATE("'",$A326,"'!$E$324:$E$374")),0)</f>
        <v>0</v>
      </c>
      <c r="D326" s="164">
        <f t="array" aca="1" ref="D326" ca="1">_xlfn.XLOOKUP($B$317,INDIRECT(CONCATENATE("'",$A326,"'!$C$324:$C$374")),INDIRECT(CONCATENATE("'",$A326,"'!$F$324:$F$374")),0)</f>
        <v>0</v>
      </c>
      <c r="E326" s="164">
        <f t="array" aca="1" ref="E326" ca="1">_xlfn.XLOOKUP($B$317,INDIRECT(CONCATENATE("'",$A326,"'!$C$324:$C$374")),INDIRECT(CONCATENATE("'",$A326,"'!$G$324:$G$374")),0)</f>
        <v>0</v>
      </c>
      <c r="F326" s="164">
        <f t="array" aca="1" ref="F326" ca="1">_xlfn.XLOOKUP($B$317,INDIRECT(CONCATENATE("'",$A326,"'!$C$324:$C$374")),INDIRECT(CONCATENATE("'",$A326,"'!$H$324:$H$374")),0)</f>
        <v>0</v>
      </c>
      <c r="G326" s="164">
        <f t="array" aca="1" ref="G326" ca="1">_xlfn.XLOOKUP($B$317,INDIRECT(CONCATENATE("'",$A326,"'!$C$324:$C$374")),INDIRECT(CONCATENATE("'",$A326,"'!$I$324:$I$374")),0)</f>
        <v>0</v>
      </c>
      <c r="H326" s="164">
        <f t="array" aca="1" ref="H326" ca="1">_xlfn.XLOOKUP($B$317,INDIRECT(CONCATENATE("'",$A326,"'!$C$324:$C$374")),INDIRECT(CONCATENATE("'",$A326,"'!$J$324:$J$374")),0)</f>
        <v>0</v>
      </c>
      <c r="I326" s="164">
        <f t="array" aca="1" ref="I326" ca="1">_xlfn.XLOOKUP($B$317,INDIRECT(CONCATENATE("'",$A326,"'!$C$324:$C$374")),INDIRECT(CONCATENATE("'",$A326,"'!$K$324:$K$374")),0)</f>
        <v>0</v>
      </c>
      <c r="J326" s="164">
        <f t="shared" ca="1" si="108"/>
        <v>0</v>
      </c>
      <c r="K326" s="162">
        <f t="shared" ca="1" si="108"/>
        <v>0</v>
      </c>
      <c r="L326" s="163">
        <f t="shared" ca="1" si="109"/>
        <v>0</v>
      </c>
      <c r="M326" s="162">
        <f t="shared" ca="1" si="110"/>
        <v>0</v>
      </c>
      <c r="N326" s="163">
        <f t="shared" ca="1" si="111"/>
        <v>0</v>
      </c>
    </row>
    <row r="327" spans="1:14" x14ac:dyDescent="0.2">
      <c r="A327" s="149" t="s">
        <v>224</v>
      </c>
      <c r="B327" s="164">
        <f t="array" aca="1" ref="B327" ca="1">_xlfn.XLOOKUP($B$317,INDIRECT(CONCATENATE("'",$A327,"'!$C$324:$C$374")),INDIRECT(CONCATENATE("'",$A327,"'!$D$324:$D$374")),0)</f>
        <v>0</v>
      </c>
      <c r="C327" s="164">
        <f t="array" aca="1" ref="C327" ca="1">_xlfn.XLOOKUP($B$317,INDIRECT(CONCATENATE("'",$A327,"'!$C$324:$C$374")),INDIRECT(CONCATENATE("'",$A327,"'!$E$324:$E$374")),0)</f>
        <v>0</v>
      </c>
      <c r="D327" s="164">
        <f t="array" aca="1" ref="D327" ca="1">_xlfn.XLOOKUP($B$317,INDIRECT(CONCATENATE("'",$A327,"'!$C$324:$C$374")),INDIRECT(CONCATENATE("'",$A327,"'!$F$324:$F$374")),0)</f>
        <v>0</v>
      </c>
      <c r="E327" s="164">
        <f t="array" aca="1" ref="E327" ca="1">_xlfn.XLOOKUP($B$317,INDIRECT(CONCATENATE("'",$A327,"'!$C$324:$C$374")),INDIRECT(CONCATENATE("'",$A327,"'!$G$324:$G$374")),0)</f>
        <v>0</v>
      </c>
      <c r="F327" s="164">
        <f t="array" aca="1" ref="F327" ca="1">_xlfn.XLOOKUP($B$317,INDIRECT(CONCATENATE("'",$A327,"'!$C$324:$C$374")),INDIRECT(CONCATENATE("'",$A327,"'!$H$324:$H$374")),0)</f>
        <v>0</v>
      </c>
      <c r="G327" s="164">
        <f t="array" aca="1" ref="G327" ca="1">_xlfn.XLOOKUP($B$317,INDIRECT(CONCATENATE("'",$A327,"'!$C$324:$C$374")),INDIRECT(CONCATENATE("'",$A327,"'!$I$324:$I$374")),0)</f>
        <v>0</v>
      </c>
      <c r="H327" s="164">
        <f t="array" aca="1" ref="H327" ca="1">_xlfn.XLOOKUP($B$317,INDIRECT(CONCATENATE("'",$A327,"'!$C$324:$C$374")),INDIRECT(CONCATENATE("'",$A327,"'!$J$324:$J$374")),0)</f>
        <v>0</v>
      </c>
      <c r="I327" s="164">
        <f t="array" aca="1" ref="I327" ca="1">_xlfn.XLOOKUP($B$317,INDIRECT(CONCATENATE("'",$A327,"'!$C$324:$C$374")),INDIRECT(CONCATENATE("'",$A327,"'!$K$324:$K$374")),0)</f>
        <v>0</v>
      </c>
      <c r="J327" s="164">
        <f t="shared" ca="1" si="108"/>
        <v>0</v>
      </c>
      <c r="K327" s="162">
        <f t="shared" ca="1" si="108"/>
        <v>0</v>
      </c>
      <c r="L327" s="163">
        <f t="shared" ca="1" si="109"/>
        <v>0</v>
      </c>
      <c r="M327" s="162">
        <f t="shared" ca="1" si="110"/>
        <v>0</v>
      </c>
      <c r="N327" s="163">
        <f t="shared" ca="1" si="111"/>
        <v>0</v>
      </c>
    </row>
    <row r="328" spans="1:14" x14ac:dyDescent="0.2">
      <c r="A328" s="149" t="s">
        <v>225</v>
      </c>
      <c r="B328" s="164">
        <f t="array" aca="1" ref="B328" ca="1">_xlfn.XLOOKUP($B$317,INDIRECT(CONCATENATE("'",$A328,"'!$C$324:$C$374")),INDIRECT(CONCATENATE("'",$A328,"'!$D$324:$D$374")),0)</f>
        <v>0</v>
      </c>
      <c r="C328" s="164">
        <f t="array" aca="1" ref="C328" ca="1">_xlfn.XLOOKUP($B$317,INDIRECT(CONCATENATE("'",$A328,"'!$C$324:$C$374")),INDIRECT(CONCATENATE("'",$A328,"'!$E$324:$E$374")),0)</f>
        <v>0</v>
      </c>
      <c r="D328" s="164">
        <f t="array" aca="1" ref="D328" ca="1">_xlfn.XLOOKUP($B$317,INDIRECT(CONCATENATE("'",$A328,"'!$C$324:$C$374")),INDIRECT(CONCATENATE("'",$A328,"'!$F$324:$F$374")),0)</f>
        <v>0</v>
      </c>
      <c r="E328" s="164">
        <f t="array" aca="1" ref="E328" ca="1">_xlfn.XLOOKUP($B$317,INDIRECT(CONCATENATE("'",$A328,"'!$C$324:$C$374")),INDIRECT(CONCATENATE("'",$A328,"'!$G$324:$G$374")),0)</f>
        <v>0</v>
      </c>
      <c r="F328" s="164">
        <f t="array" aca="1" ref="F328" ca="1">_xlfn.XLOOKUP($B$317,INDIRECT(CONCATENATE("'",$A328,"'!$C$324:$C$374")),INDIRECT(CONCATENATE("'",$A328,"'!$H$324:$H$374")),0)</f>
        <v>0</v>
      </c>
      <c r="G328" s="164">
        <f t="array" aca="1" ref="G328" ca="1">_xlfn.XLOOKUP($B$317,INDIRECT(CONCATENATE("'",$A328,"'!$C$324:$C$374")),INDIRECT(CONCATENATE("'",$A328,"'!$I$324:$I$374")),0)</f>
        <v>0</v>
      </c>
      <c r="H328" s="164">
        <f t="array" aca="1" ref="H328" ca="1">_xlfn.XLOOKUP($B$317,INDIRECT(CONCATENATE("'",$A328,"'!$C$324:$C$374")),INDIRECT(CONCATENATE("'",$A328,"'!$J$324:$J$374")),0)</f>
        <v>0</v>
      </c>
      <c r="I328" s="164">
        <f t="array" aca="1" ref="I328" ca="1">_xlfn.XLOOKUP($B$317,INDIRECT(CONCATENATE("'",$A328,"'!$C$324:$C$374")),INDIRECT(CONCATENATE("'",$A328,"'!$K$324:$K$374")),0)</f>
        <v>0</v>
      </c>
      <c r="J328" s="164">
        <f t="shared" ca="1" si="108"/>
        <v>0</v>
      </c>
      <c r="K328" s="162">
        <f t="shared" ca="1" si="108"/>
        <v>0</v>
      </c>
      <c r="L328" s="163">
        <f t="shared" ca="1" si="109"/>
        <v>0</v>
      </c>
      <c r="M328" s="162">
        <f t="shared" ca="1" si="110"/>
        <v>0</v>
      </c>
      <c r="N328" s="163">
        <f t="shared" ca="1" si="111"/>
        <v>0</v>
      </c>
    </row>
    <row r="329" spans="1:14" ht="12.75" thickBot="1" x14ac:dyDescent="0.25">
      <c r="A329" s="149" t="s">
        <v>226</v>
      </c>
      <c r="B329" s="164">
        <f t="array" aca="1" ref="B329" ca="1">_xlfn.XLOOKUP($B$317,INDIRECT(CONCATENATE("'",$A329,"'!$C$324:$C$374")),INDIRECT(CONCATENATE("'",$A329,"'!$D$324:$D$374")),0)</f>
        <v>0</v>
      </c>
      <c r="C329" s="164">
        <f t="array" aca="1" ref="C329" ca="1">_xlfn.XLOOKUP($B$317,INDIRECT(CONCATENATE("'",$A329,"'!$C$324:$C$374")),INDIRECT(CONCATENATE("'",$A329,"'!$E$324:$E$374")),0)</f>
        <v>0</v>
      </c>
      <c r="D329" s="164">
        <f t="array" aca="1" ref="D329" ca="1">_xlfn.XLOOKUP($B$317,INDIRECT(CONCATENATE("'",$A329,"'!$C$324:$C$374")),INDIRECT(CONCATENATE("'",$A329,"'!$F$324:$F$374")),0)</f>
        <v>0</v>
      </c>
      <c r="E329" s="164">
        <f t="array" aca="1" ref="E329" ca="1">_xlfn.XLOOKUP($B$317,INDIRECT(CONCATENATE("'",$A329,"'!$C$324:$C$374")),INDIRECT(CONCATENATE("'",$A329,"'!$G$324:$G$374")),0)</f>
        <v>0</v>
      </c>
      <c r="F329" s="164">
        <f t="array" aca="1" ref="F329" ca="1">_xlfn.XLOOKUP($B$317,INDIRECT(CONCATENATE("'",$A329,"'!$C$324:$C$374")),INDIRECT(CONCATENATE("'",$A329,"'!$H$324:$H$374")),0)</f>
        <v>0</v>
      </c>
      <c r="G329" s="164">
        <f t="array" aca="1" ref="G329" ca="1">_xlfn.XLOOKUP($B$317,INDIRECT(CONCATENATE("'",$A329,"'!$C$324:$C$374")),INDIRECT(CONCATENATE("'",$A329,"'!$I$324:$I$374")),0)</f>
        <v>0</v>
      </c>
      <c r="H329" s="164">
        <f t="array" aca="1" ref="H329" ca="1">_xlfn.XLOOKUP($B$317,INDIRECT(CONCATENATE("'",$A329,"'!$C$324:$C$374")),INDIRECT(CONCATENATE("'",$A329,"'!$J$324:$J$374")),0)</f>
        <v>0</v>
      </c>
      <c r="I329" s="164">
        <f t="array" aca="1" ref="I329" ca="1">_xlfn.XLOOKUP($B$317,INDIRECT(CONCATENATE("'",$A329,"'!$C$324:$C$374")),INDIRECT(CONCATENATE("'",$A329,"'!$K$324:$K$374")),0)</f>
        <v>0</v>
      </c>
      <c r="J329" s="164">
        <f t="shared" ca="1" si="108"/>
        <v>0</v>
      </c>
      <c r="K329" s="165">
        <f t="shared" ca="1" si="108"/>
        <v>0</v>
      </c>
      <c r="L329" s="166">
        <f t="shared" ca="1" si="109"/>
        <v>0</v>
      </c>
      <c r="M329" s="165">
        <f t="shared" ca="1" si="110"/>
        <v>0</v>
      </c>
      <c r="N329" s="166">
        <f t="shared" ca="1" si="111"/>
        <v>0</v>
      </c>
    </row>
    <row r="330" spans="1:14" ht="12.75" thickBot="1" x14ac:dyDescent="0.25">
      <c r="A330" s="150" t="s">
        <v>17</v>
      </c>
      <c r="B330" s="167">
        <f t="shared" ref="B330:K330" ca="1" si="112">SUM(B320:B329)</f>
        <v>0</v>
      </c>
      <c r="C330" s="167">
        <f t="shared" ca="1" si="112"/>
        <v>0</v>
      </c>
      <c r="D330" s="167">
        <f t="shared" ca="1" si="112"/>
        <v>0</v>
      </c>
      <c r="E330" s="167">
        <f t="shared" ca="1" si="112"/>
        <v>0</v>
      </c>
      <c r="F330" s="167">
        <f t="shared" ca="1" si="112"/>
        <v>0</v>
      </c>
      <c r="G330" s="167">
        <f t="shared" ca="1" si="112"/>
        <v>0</v>
      </c>
      <c r="H330" s="167">
        <f t="shared" ca="1" si="112"/>
        <v>0</v>
      </c>
      <c r="I330" s="167">
        <f t="shared" ca="1" si="112"/>
        <v>0</v>
      </c>
      <c r="J330" s="167">
        <f t="shared" ca="1" si="112"/>
        <v>0</v>
      </c>
      <c r="K330" s="167">
        <f t="shared" ca="1" si="112"/>
        <v>0</v>
      </c>
      <c r="L330" s="169">
        <f t="shared" ca="1" si="109"/>
        <v>0</v>
      </c>
      <c r="M330" s="168">
        <f ca="1">SUM(M320:M329)</f>
        <v>0</v>
      </c>
      <c r="N330" s="170">
        <f t="shared" ca="1" si="111"/>
        <v>0</v>
      </c>
    </row>
    <row r="331" spans="1:14" ht="12.75" thickBot="1" x14ac:dyDescent="0.25"/>
    <row r="332" spans="1:14" ht="12.75" thickBot="1" x14ac:dyDescent="0.25">
      <c r="A332" s="157" t="str">
        <f>Deelnemersoverzicht!$B$37&amp;":"</f>
        <v>Deelnemer 21:</v>
      </c>
      <c r="B332" s="225">
        <f>Deelnemersoverzicht!$C$37</f>
        <v>0</v>
      </c>
      <c r="C332" s="158"/>
      <c r="D332" s="158"/>
      <c r="E332" s="158"/>
      <c r="F332" s="158"/>
      <c r="G332" s="158"/>
      <c r="H332" s="158"/>
      <c r="I332" s="158"/>
      <c r="J332" s="158"/>
      <c r="K332" s="158"/>
      <c r="L332" s="158"/>
      <c r="M332" s="158"/>
      <c r="N332" s="159"/>
    </row>
    <row r="333" spans="1:14" ht="12.75" thickBot="1" x14ac:dyDescent="0.25">
      <c r="A333" s="156"/>
      <c r="B333" s="602" t="s">
        <v>1</v>
      </c>
      <c r="C333" s="601"/>
      <c r="D333" s="602" t="s">
        <v>2</v>
      </c>
      <c r="E333" s="601"/>
      <c r="F333" s="600"/>
      <c r="G333" s="603" t="s">
        <v>235</v>
      </c>
      <c r="H333" s="603"/>
      <c r="I333" s="601"/>
      <c r="J333" s="600"/>
      <c r="K333" s="604" t="s">
        <v>17</v>
      </c>
      <c r="L333" s="603"/>
      <c r="M333" s="603"/>
      <c r="N333" s="601"/>
    </row>
    <row r="334" spans="1:14" ht="48.75" thickBot="1" x14ac:dyDescent="0.25">
      <c r="A334" s="155" t="s">
        <v>214</v>
      </c>
      <c r="B334" s="146" t="s">
        <v>227</v>
      </c>
      <c r="C334" s="146" t="s">
        <v>228</v>
      </c>
      <c r="D334" s="146" t="s">
        <v>229</v>
      </c>
      <c r="E334" s="146" t="s">
        <v>230</v>
      </c>
      <c r="F334" s="146" t="s">
        <v>236</v>
      </c>
      <c r="G334" s="146" t="s">
        <v>237</v>
      </c>
      <c r="H334" s="146" t="s">
        <v>238</v>
      </c>
      <c r="I334" s="146" t="s">
        <v>239</v>
      </c>
      <c r="J334" s="146" t="s">
        <v>231</v>
      </c>
      <c r="K334" s="151" t="s">
        <v>112</v>
      </c>
      <c r="L334" s="147" t="s">
        <v>59</v>
      </c>
      <c r="M334" s="221" t="s">
        <v>91</v>
      </c>
      <c r="N334" s="148" t="s">
        <v>59</v>
      </c>
    </row>
    <row r="335" spans="1:14" x14ac:dyDescent="0.2">
      <c r="A335" s="149" t="s">
        <v>217</v>
      </c>
      <c r="B335" s="160">
        <f t="array" aca="1" ref="B335" ca="1">_xlfn.XLOOKUP($B$332,INDIRECT(CONCATENATE("'",$A335,"'!$C$324:$C$374")),INDIRECT(CONCATENATE("'",$A335,"'!$D$324:$D$374")),0)</f>
        <v>0</v>
      </c>
      <c r="C335" s="160">
        <f t="array" aca="1" ref="C335" ca="1">_xlfn.XLOOKUP($B$332,INDIRECT(CONCATENATE("'",$A335,"'!$C$324:$C$374")),INDIRECT(CONCATENATE("'",$A335,"'!$E$324:$E$374")),0)</f>
        <v>0</v>
      </c>
      <c r="D335" s="160">
        <f t="array" aca="1" ref="D335" ca="1">_xlfn.XLOOKUP($B$332,INDIRECT(CONCATENATE("'",$A335,"'!$C$324:$C$374")),INDIRECT(CONCATENATE("'",$A335,"'!$F$324:$F$374")),0)</f>
        <v>0</v>
      </c>
      <c r="E335" s="160">
        <f t="array" aca="1" ref="E335" ca="1">_xlfn.XLOOKUP($B$332,INDIRECT(CONCATENATE("'",$A335,"'!$C$324:$C$374")),INDIRECT(CONCATENATE("'",$A335,"'!$G$324:$G$374")),0)</f>
        <v>0</v>
      </c>
      <c r="F335" s="160">
        <f t="array" aca="1" ref="F335" ca="1">_xlfn.XLOOKUP($B$332,INDIRECT(CONCATENATE("'",$A335,"'!$C$324:$C$374")),INDIRECT(CONCATENATE("'",$A335,"'!$H$324:$H$374")),0)</f>
        <v>0</v>
      </c>
      <c r="G335" s="160">
        <f t="array" aca="1" ref="G335" ca="1">_xlfn.XLOOKUP($B$332,INDIRECT(CONCATENATE("'",$A335,"'!$C$324:$C$374")),INDIRECT(CONCATENATE("'",$A335,"'!$I$324:$I$374")),0)</f>
        <v>0</v>
      </c>
      <c r="H335" s="160">
        <f t="array" aca="1" ref="H335" ca="1">_xlfn.XLOOKUP($B$332,INDIRECT(CONCATENATE("'",$A335,"'!$C$324:$C$374")),INDIRECT(CONCATENATE("'",$A335,"'!$J$324:$J$374")),0)</f>
        <v>0</v>
      </c>
      <c r="I335" s="160">
        <f t="array" aca="1" ref="I335" ca="1">_xlfn.XLOOKUP($B$332,INDIRECT(CONCATENATE("'",$A335,"'!$C$324:$C$374")),INDIRECT(CONCATENATE("'",$A335,"'!$K$324:$K$374")),0)</f>
        <v>0</v>
      </c>
      <c r="J335" s="160">
        <f ca="1">B335+D335+F335+H335</f>
        <v>0</v>
      </c>
      <c r="K335" s="160">
        <f ca="1">C335+E335+G335+I335</f>
        <v>0</v>
      </c>
      <c r="L335" s="161">
        <f ca="1">IFERROR(K335/J335,0)</f>
        <v>0</v>
      </c>
      <c r="M335" s="160">
        <f ca="1">J335-K335</f>
        <v>0</v>
      </c>
      <c r="N335" s="161">
        <f ca="1">IFERROR(M335/J335,0)</f>
        <v>0</v>
      </c>
    </row>
    <row r="336" spans="1:14" x14ac:dyDescent="0.2">
      <c r="A336" s="149" t="s">
        <v>218</v>
      </c>
      <c r="B336" s="162">
        <f t="array" aca="1" ref="B336" ca="1">_xlfn.XLOOKUP($B$332,INDIRECT(CONCATENATE("'",$A336,"'!$C$324:$C$374")),INDIRECT(CONCATENATE("'",$A336,"'!$D$324:$D$374")),0)</f>
        <v>0</v>
      </c>
      <c r="C336" s="162">
        <f t="array" aca="1" ref="C336" ca="1">_xlfn.XLOOKUP($B$332,INDIRECT(CONCATENATE("'",$A336,"'!$C$324:$C$374")),INDIRECT(CONCATENATE("'",$A336,"'!$E$324:$E$374")),0)</f>
        <v>0</v>
      </c>
      <c r="D336" s="162">
        <f t="array" aca="1" ref="D336" ca="1">_xlfn.XLOOKUP($B$332,INDIRECT(CONCATENATE("'",$A336,"'!$C$324:$C$374")),INDIRECT(CONCATENATE("'",$A336,"'!$F$324:$F$374")),0)</f>
        <v>0</v>
      </c>
      <c r="E336" s="162">
        <f t="array" aca="1" ref="E336" ca="1">_xlfn.XLOOKUP($B$332,INDIRECT(CONCATENATE("'",$A336,"'!$C$324:$C$374")),INDIRECT(CONCATENATE("'",$A336,"'!$G$324:$G$374")),0)</f>
        <v>0</v>
      </c>
      <c r="F336" s="162">
        <f t="array" aca="1" ref="F336" ca="1">_xlfn.XLOOKUP($B$332,INDIRECT(CONCATENATE("'",$A336,"'!$C$324:$C$374")),INDIRECT(CONCATENATE("'",$A336,"'!$H$324:$H$374")),0)</f>
        <v>0</v>
      </c>
      <c r="G336" s="162">
        <f t="array" aca="1" ref="G336" ca="1">_xlfn.XLOOKUP($B$332,INDIRECT(CONCATENATE("'",$A336,"'!$C$324:$C$374")),INDIRECT(CONCATENATE("'",$A336,"'!$I$324:$I$374")),0)</f>
        <v>0</v>
      </c>
      <c r="H336" s="162">
        <f t="array" aca="1" ref="H336" ca="1">_xlfn.XLOOKUP($B$332,INDIRECT(CONCATENATE("'",$A336,"'!$C$324:$C$374")),INDIRECT(CONCATENATE("'",$A336,"'!$J$324:$J$374")),0)</f>
        <v>0</v>
      </c>
      <c r="I336" s="162">
        <f t="array" aca="1" ref="I336" ca="1">_xlfn.XLOOKUP($B$332,INDIRECT(CONCATENATE("'",$A336,"'!$C$324:$C$374")),INDIRECT(CONCATENATE("'",$A336,"'!$K$324:$K$374")),0)</f>
        <v>0</v>
      </c>
      <c r="J336" s="162">
        <f t="shared" ref="J336:K344" ca="1" si="113">B336+D336+F336+H336</f>
        <v>0</v>
      </c>
      <c r="K336" s="162">
        <f t="shared" ca="1" si="113"/>
        <v>0</v>
      </c>
      <c r="L336" s="163">
        <f t="shared" ref="L336:L345" ca="1" si="114">IFERROR(K336/J336,0)</f>
        <v>0</v>
      </c>
      <c r="M336" s="162">
        <f t="shared" ref="M336:M344" ca="1" si="115">J336-K336</f>
        <v>0</v>
      </c>
      <c r="N336" s="163">
        <f t="shared" ref="N336:N345" ca="1" si="116">IFERROR(M336/J336,0)</f>
        <v>0</v>
      </c>
    </row>
    <row r="337" spans="1:14" x14ac:dyDescent="0.2">
      <c r="A337" s="149" t="s">
        <v>219</v>
      </c>
      <c r="B337" s="164">
        <f t="array" aca="1" ref="B337" ca="1">_xlfn.XLOOKUP($B$332,INDIRECT(CONCATENATE("'",$A337,"'!$C$324:$C$374")),INDIRECT(CONCATENATE("'",$A337,"'!$D$324:$D$374")),0)</f>
        <v>0</v>
      </c>
      <c r="C337" s="164">
        <f t="array" aca="1" ref="C337" ca="1">_xlfn.XLOOKUP($B$332,INDIRECT(CONCATENATE("'",$A337,"'!$C$324:$C$374")),INDIRECT(CONCATENATE("'",$A337,"'!$E$324:$E$374")),0)</f>
        <v>0</v>
      </c>
      <c r="D337" s="164">
        <f t="array" aca="1" ref="D337" ca="1">_xlfn.XLOOKUP($B$332,INDIRECT(CONCATENATE("'",$A337,"'!$C$324:$C$374")),INDIRECT(CONCATENATE("'",$A337,"'!$F$324:$F$374")),0)</f>
        <v>0</v>
      </c>
      <c r="E337" s="164">
        <f t="array" aca="1" ref="E337" ca="1">_xlfn.XLOOKUP($B$332,INDIRECT(CONCATENATE("'",$A337,"'!$C$324:$C$374")),INDIRECT(CONCATENATE("'",$A337,"'!$G$324:$G$374")),0)</f>
        <v>0</v>
      </c>
      <c r="F337" s="164">
        <f t="array" aca="1" ref="F337" ca="1">_xlfn.XLOOKUP($B$332,INDIRECT(CONCATENATE("'",$A337,"'!$C$324:$C$374")),INDIRECT(CONCATENATE("'",$A337,"'!$H$324:$H$374")),0)</f>
        <v>0</v>
      </c>
      <c r="G337" s="164">
        <f t="array" aca="1" ref="G337" ca="1">_xlfn.XLOOKUP($B$332,INDIRECT(CONCATENATE("'",$A337,"'!$C$324:$C$374")),INDIRECT(CONCATENATE("'",$A337,"'!$I$324:$I$374")),0)</f>
        <v>0</v>
      </c>
      <c r="H337" s="164">
        <f t="array" aca="1" ref="H337" ca="1">_xlfn.XLOOKUP($B$332,INDIRECT(CONCATENATE("'",$A337,"'!$C$324:$C$374")),INDIRECT(CONCATENATE("'",$A337,"'!$J$324:$J$374")),0)</f>
        <v>0</v>
      </c>
      <c r="I337" s="164">
        <f t="array" aca="1" ref="I337" ca="1">_xlfn.XLOOKUP($B$332,INDIRECT(CONCATENATE("'",$A337,"'!$C$324:$C$374")),INDIRECT(CONCATENATE("'",$A337,"'!$K$324:$K$374")),0)</f>
        <v>0</v>
      </c>
      <c r="J337" s="164">
        <f t="shared" ca="1" si="113"/>
        <v>0</v>
      </c>
      <c r="K337" s="162">
        <f t="shared" ca="1" si="113"/>
        <v>0</v>
      </c>
      <c r="L337" s="163">
        <f t="shared" ca="1" si="114"/>
        <v>0</v>
      </c>
      <c r="M337" s="162">
        <f t="shared" ca="1" si="115"/>
        <v>0</v>
      </c>
      <c r="N337" s="163">
        <f t="shared" ca="1" si="116"/>
        <v>0</v>
      </c>
    </row>
    <row r="338" spans="1:14" x14ac:dyDescent="0.2">
      <c r="A338" s="149" t="s">
        <v>220</v>
      </c>
      <c r="B338" s="164">
        <f t="array" aca="1" ref="B338" ca="1">_xlfn.XLOOKUP($B$332,INDIRECT(CONCATENATE("'",$A338,"'!$C$324:$C$374")),INDIRECT(CONCATENATE("'",$A338,"'!$D$324:$D$374")),0)</f>
        <v>0</v>
      </c>
      <c r="C338" s="164">
        <f t="array" aca="1" ref="C338" ca="1">_xlfn.XLOOKUP($B$332,INDIRECT(CONCATENATE("'",$A338,"'!$C$324:$C$374")),INDIRECT(CONCATENATE("'",$A338,"'!$E$324:$E$374")),0)</f>
        <v>0</v>
      </c>
      <c r="D338" s="164">
        <f t="array" aca="1" ref="D338" ca="1">_xlfn.XLOOKUP($B$332,INDIRECT(CONCATENATE("'",$A338,"'!$C$324:$C$374")),INDIRECT(CONCATENATE("'",$A338,"'!$F$324:$F$374")),0)</f>
        <v>0</v>
      </c>
      <c r="E338" s="164">
        <f t="array" aca="1" ref="E338" ca="1">_xlfn.XLOOKUP($B$332,INDIRECT(CONCATENATE("'",$A338,"'!$C$324:$C$374")),INDIRECT(CONCATENATE("'",$A338,"'!$G$324:$G$374")),0)</f>
        <v>0</v>
      </c>
      <c r="F338" s="164">
        <f t="array" aca="1" ref="F338" ca="1">_xlfn.XLOOKUP($B$332,INDIRECT(CONCATENATE("'",$A338,"'!$C$324:$C$374")),INDIRECT(CONCATENATE("'",$A338,"'!$H$324:$H$374")),0)</f>
        <v>0</v>
      </c>
      <c r="G338" s="164">
        <f t="array" aca="1" ref="G338" ca="1">_xlfn.XLOOKUP($B$332,INDIRECT(CONCATENATE("'",$A338,"'!$C$324:$C$374")),INDIRECT(CONCATENATE("'",$A338,"'!$I$324:$I$374")),0)</f>
        <v>0</v>
      </c>
      <c r="H338" s="164">
        <f t="array" aca="1" ref="H338" ca="1">_xlfn.XLOOKUP($B$332,INDIRECT(CONCATENATE("'",$A338,"'!$C$324:$C$374")),INDIRECT(CONCATENATE("'",$A338,"'!$J$324:$J$374")),0)</f>
        <v>0</v>
      </c>
      <c r="I338" s="164">
        <f t="array" aca="1" ref="I338" ca="1">_xlfn.XLOOKUP($B$332,INDIRECT(CONCATENATE("'",$A338,"'!$C$324:$C$374")),INDIRECT(CONCATENATE("'",$A338,"'!$K$324:$K$374")),0)</f>
        <v>0</v>
      </c>
      <c r="J338" s="164">
        <f t="shared" ca="1" si="113"/>
        <v>0</v>
      </c>
      <c r="K338" s="162">
        <f t="shared" ca="1" si="113"/>
        <v>0</v>
      </c>
      <c r="L338" s="163">
        <f t="shared" ca="1" si="114"/>
        <v>0</v>
      </c>
      <c r="M338" s="162">
        <f t="shared" ca="1" si="115"/>
        <v>0</v>
      </c>
      <c r="N338" s="163">
        <f t="shared" ca="1" si="116"/>
        <v>0</v>
      </c>
    </row>
    <row r="339" spans="1:14" x14ac:dyDescent="0.2">
      <c r="A339" s="149" t="s">
        <v>221</v>
      </c>
      <c r="B339" s="164">
        <f t="array" aca="1" ref="B339" ca="1">_xlfn.XLOOKUP($B$332,INDIRECT(CONCATENATE("'",$A339,"'!$C$324:$C$374")),INDIRECT(CONCATENATE("'",$A339,"'!$D$324:$D$374")),0)</f>
        <v>0</v>
      </c>
      <c r="C339" s="164">
        <f t="array" aca="1" ref="C339" ca="1">_xlfn.XLOOKUP($B$332,INDIRECT(CONCATENATE("'",$A339,"'!$C$324:$C$374")),INDIRECT(CONCATENATE("'",$A339,"'!$E$324:$E$374")),0)</f>
        <v>0</v>
      </c>
      <c r="D339" s="164">
        <f t="array" aca="1" ref="D339" ca="1">_xlfn.XLOOKUP($B$332,INDIRECT(CONCATENATE("'",$A339,"'!$C$324:$C$374")),INDIRECT(CONCATENATE("'",$A339,"'!$F$324:$F$374")),0)</f>
        <v>0</v>
      </c>
      <c r="E339" s="164">
        <f t="array" aca="1" ref="E339" ca="1">_xlfn.XLOOKUP($B$332,INDIRECT(CONCATENATE("'",$A339,"'!$C$324:$C$374")),INDIRECT(CONCATENATE("'",$A339,"'!$G$324:$G$374")),0)</f>
        <v>0</v>
      </c>
      <c r="F339" s="164">
        <f t="array" aca="1" ref="F339" ca="1">_xlfn.XLOOKUP($B$332,INDIRECT(CONCATENATE("'",$A339,"'!$C$324:$C$374")),INDIRECT(CONCATENATE("'",$A339,"'!$H$324:$H$374")),0)</f>
        <v>0</v>
      </c>
      <c r="G339" s="164">
        <f t="array" aca="1" ref="G339" ca="1">_xlfn.XLOOKUP($B$332,INDIRECT(CONCATENATE("'",$A339,"'!$C$324:$C$374")),INDIRECT(CONCATENATE("'",$A339,"'!$I$324:$I$374")),0)</f>
        <v>0</v>
      </c>
      <c r="H339" s="164">
        <f t="array" aca="1" ref="H339" ca="1">_xlfn.XLOOKUP($B$332,INDIRECT(CONCATENATE("'",$A339,"'!$C$324:$C$374")),INDIRECT(CONCATENATE("'",$A339,"'!$J$324:$J$374")),0)</f>
        <v>0</v>
      </c>
      <c r="I339" s="164">
        <f t="array" aca="1" ref="I339" ca="1">_xlfn.XLOOKUP($B$332,INDIRECT(CONCATENATE("'",$A339,"'!$C$324:$C$374")),INDIRECT(CONCATENATE("'",$A339,"'!$K$324:$K$374")),0)</f>
        <v>0</v>
      </c>
      <c r="J339" s="164">
        <f t="shared" ca="1" si="113"/>
        <v>0</v>
      </c>
      <c r="K339" s="162">
        <f t="shared" ca="1" si="113"/>
        <v>0</v>
      </c>
      <c r="L339" s="163">
        <f t="shared" ca="1" si="114"/>
        <v>0</v>
      </c>
      <c r="M339" s="162">
        <f t="shared" ca="1" si="115"/>
        <v>0</v>
      </c>
      <c r="N339" s="163">
        <f t="shared" ca="1" si="116"/>
        <v>0</v>
      </c>
    </row>
    <row r="340" spans="1:14" x14ac:dyDescent="0.2">
      <c r="A340" s="149" t="s">
        <v>222</v>
      </c>
      <c r="B340" s="164">
        <f t="array" aca="1" ref="B340" ca="1">_xlfn.XLOOKUP($B$332,INDIRECT(CONCATENATE("'",$A340,"'!$C$324:$C$374")),INDIRECT(CONCATENATE("'",$A340,"'!$D$324:$D$374")),0)</f>
        <v>0</v>
      </c>
      <c r="C340" s="164">
        <f t="array" aca="1" ref="C340" ca="1">_xlfn.XLOOKUP($B$332,INDIRECT(CONCATENATE("'",$A340,"'!$C$324:$C$374")),INDIRECT(CONCATENATE("'",$A340,"'!$E$324:$E$374")),0)</f>
        <v>0</v>
      </c>
      <c r="D340" s="164">
        <f t="array" aca="1" ref="D340" ca="1">_xlfn.XLOOKUP($B$332,INDIRECT(CONCATENATE("'",$A340,"'!$C$324:$C$374")),INDIRECT(CONCATENATE("'",$A340,"'!$F$324:$F$374")),0)</f>
        <v>0</v>
      </c>
      <c r="E340" s="164">
        <f t="array" aca="1" ref="E340" ca="1">_xlfn.XLOOKUP($B$332,INDIRECT(CONCATENATE("'",$A340,"'!$C$324:$C$374")),INDIRECT(CONCATENATE("'",$A340,"'!$G$324:$G$374")),0)</f>
        <v>0</v>
      </c>
      <c r="F340" s="164">
        <f t="array" aca="1" ref="F340" ca="1">_xlfn.XLOOKUP($B$332,INDIRECT(CONCATENATE("'",$A340,"'!$C$324:$C$374")),INDIRECT(CONCATENATE("'",$A340,"'!$H$324:$H$374")),0)</f>
        <v>0</v>
      </c>
      <c r="G340" s="164">
        <f t="array" aca="1" ref="G340" ca="1">_xlfn.XLOOKUP($B$332,INDIRECT(CONCATENATE("'",$A340,"'!$C$324:$C$374")),INDIRECT(CONCATENATE("'",$A340,"'!$I$324:$I$374")),0)</f>
        <v>0</v>
      </c>
      <c r="H340" s="164">
        <f t="array" aca="1" ref="H340" ca="1">_xlfn.XLOOKUP($B$332,INDIRECT(CONCATENATE("'",$A340,"'!$C$324:$C$374")),INDIRECT(CONCATENATE("'",$A340,"'!$J$324:$J$374")),0)</f>
        <v>0</v>
      </c>
      <c r="I340" s="164">
        <f t="array" aca="1" ref="I340" ca="1">_xlfn.XLOOKUP($B$332,INDIRECT(CONCATENATE("'",$A340,"'!$C$324:$C$374")),INDIRECT(CONCATENATE("'",$A340,"'!$K$324:$K$374")),0)</f>
        <v>0</v>
      </c>
      <c r="J340" s="164">
        <f t="shared" ca="1" si="113"/>
        <v>0</v>
      </c>
      <c r="K340" s="162">
        <f t="shared" ca="1" si="113"/>
        <v>0</v>
      </c>
      <c r="L340" s="163">
        <f t="shared" ca="1" si="114"/>
        <v>0</v>
      </c>
      <c r="M340" s="162">
        <f t="shared" ca="1" si="115"/>
        <v>0</v>
      </c>
      <c r="N340" s="163">
        <f t="shared" ca="1" si="116"/>
        <v>0</v>
      </c>
    </row>
    <row r="341" spans="1:14" x14ac:dyDescent="0.2">
      <c r="A341" s="149" t="s">
        <v>223</v>
      </c>
      <c r="B341" s="164">
        <f t="array" aca="1" ref="B341" ca="1">_xlfn.XLOOKUP($B$332,INDIRECT(CONCATENATE("'",$A341,"'!$C$324:$C$374")),INDIRECT(CONCATENATE("'",$A341,"'!$D$324:$D$374")),0)</f>
        <v>0</v>
      </c>
      <c r="C341" s="164">
        <f t="array" aca="1" ref="C341" ca="1">_xlfn.XLOOKUP($B$332,INDIRECT(CONCATENATE("'",$A341,"'!$C$324:$C$374")),INDIRECT(CONCATENATE("'",$A341,"'!$E$324:$E$374")),0)</f>
        <v>0</v>
      </c>
      <c r="D341" s="164">
        <f t="array" aca="1" ref="D341" ca="1">_xlfn.XLOOKUP($B$332,INDIRECT(CONCATENATE("'",$A341,"'!$C$324:$C$374")),INDIRECT(CONCATENATE("'",$A341,"'!$F$324:$F$374")),0)</f>
        <v>0</v>
      </c>
      <c r="E341" s="164">
        <f t="array" aca="1" ref="E341" ca="1">_xlfn.XLOOKUP($B$332,INDIRECT(CONCATENATE("'",$A341,"'!$C$324:$C$374")),INDIRECT(CONCATENATE("'",$A341,"'!$G$324:$G$374")),0)</f>
        <v>0</v>
      </c>
      <c r="F341" s="164">
        <f t="array" aca="1" ref="F341" ca="1">_xlfn.XLOOKUP($B$332,INDIRECT(CONCATENATE("'",$A341,"'!$C$324:$C$374")),INDIRECT(CONCATENATE("'",$A341,"'!$H$324:$H$374")),0)</f>
        <v>0</v>
      </c>
      <c r="G341" s="164">
        <f t="array" aca="1" ref="G341" ca="1">_xlfn.XLOOKUP($B$332,INDIRECT(CONCATENATE("'",$A341,"'!$C$324:$C$374")),INDIRECT(CONCATENATE("'",$A341,"'!$I$324:$I$374")),0)</f>
        <v>0</v>
      </c>
      <c r="H341" s="164">
        <f t="array" aca="1" ref="H341" ca="1">_xlfn.XLOOKUP($B$332,INDIRECT(CONCATENATE("'",$A341,"'!$C$324:$C$374")),INDIRECT(CONCATENATE("'",$A341,"'!$J$324:$J$374")),0)</f>
        <v>0</v>
      </c>
      <c r="I341" s="164">
        <f t="array" aca="1" ref="I341" ca="1">_xlfn.XLOOKUP($B$332,INDIRECT(CONCATENATE("'",$A341,"'!$C$324:$C$374")),INDIRECT(CONCATENATE("'",$A341,"'!$K$324:$K$374")),0)</f>
        <v>0</v>
      </c>
      <c r="J341" s="164">
        <f t="shared" ca="1" si="113"/>
        <v>0</v>
      </c>
      <c r="K341" s="162">
        <f t="shared" ca="1" si="113"/>
        <v>0</v>
      </c>
      <c r="L341" s="163">
        <f t="shared" ca="1" si="114"/>
        <v>0</v>
      </c>
      <c r="M341" s="162">
        <f t="shared" ca="1" si="115"/>
        <v>0</v>
      </c>
      <c r="N341" s="163">
        <f t="shared" ca="1" si="116"/>
        <v>0</v>
      </c>
    </row>
    <row r="342" spans="1:14" x14ac:dyDescent="0.2">
      <c r="A342" s="149" t="s">
        <v>224</v>
      </c>
      <c r="B342" s="164">
        <f t="array" aca="1" ref="B342" ca="1">_xlfn.XLOOKUP($B$332,INDIRECT(CONCATENATE("'",$A342,"'!$C$324:$C$374")),INDIRECT(CONCATENATE("'",$A342,"'!$D$324:$D$374")),0)</f>
        <v>0</v>
      </c>
      <c r="C342" s="164">
        <f t="array" aca="1" ref="C342" ca="1">_xlfn.XLOOKUP($B$332,INDIRECT(CONCATENATE("'",$A342,"'!$C$324:$C$374")),INDIRECT(CONCATENATE("'",$A342,"'!$E$324:$E$374")),0)</f>
        <v>0</v>
      </c>
      <c r="D342" s="164">
        <f t="array" aca="1" ref="D342" ca="1">_xlfn.XLOOKUP($B$332,INDIRECT(CONCATENATE("'",$A342,"'!$C$324:$C$374")),INDIRECT(CONCATENATE("'",$A342,"'!$F$324:$F$374")),0)</f>
        <v>0</v>
      </c>
      <c r="E342" s="164">
        <f t="array" aca="1" ref="E342" ca="1">_xlfn.XLOOKUP($B$332,INDIRECT(CONCATENATE("'",$A342,"'!$C$324:$C$374")),INDIRECT(CONCATENATE("'",$A342,"'!$G$324:$G$374")),0)</f>
        <v>0</v>
      </c>
      <c r="F342" s="164">
        <f t="array" aca="1" ref="F342" ca="1">_xlfn.XLOOKUP($B$332,INDIRECT(CONCATENATE("'",$A342,"'!$C$324:$C$374")),INDIRECT(CONCATENATE("'",$A342,"'!$H$324:$H$374")),0)</f>
        <v>0</v>
      </c>
      <c r="G342" s="164">
        <f t="array" aca="1" ref="G342" ca="1">_xlfn.XLOOKUP($B$332,INDIRECT(CONCATENATE("'",$A342,"'!$C$324:$C$374")),INDIRECT(CONCATENATE("'",$A342,"'!$I$324:$I$374")),0)</f>
        <v>0</v>
      </c>
      <c r="H342" s="164">
        <f t="array" aca="1" ref="H342" ca="1">_xlfn.XLOOKUP($B$332,INDIRECT(CONCATENATE("'",$A342,"'!$C$324:$C$374")),INDIRECT(CONCATENATE("'",$A342,"'!$J$324:$J$374")),0)</f>
        <v>0</v>
      </c>
      <c r="I342" s="164">
        <f t="array" aca="1" ref="I342" ca="1">_xlfn.XLOOKUP($B$332,INDIRECT(CONCATENATE("'",$A342,"'!$C$324:$C$374")),INDIRECT(CONCATENATE("'",$A342,"'!$K$324:$K$374")),0)</f>
        <v>0</v>
      </c>
      <c r="J342" s="164">
        <f t="shared" ca="1" si="113"/>
        <v>0</v>
      </c>
      <c r="K342" s="162">
        <f t="shared" ca="1" si="113"/>
        <v>0</v>
      </c>
      <c r="L342" s="163">
        <f t="shared" ca="1" si="114"/>
        <v>0</v>
      </c>
      <c r="M342" s="162">
        <f t="shared" ca="1" si="115"/>
        <v>0</v>
      </c>
      <c r="N342" s="163">
        <f t="shared" ca="1" si="116"/>
        <v>0</v>
      </c>
    </row>
    <row r="343" spans="1:14" x14ac:dyDescent="0.2">
      <c r="A343" s="149" t="s">
        <v>225</v>
      </c>
      <c r="B343" s="164">
        <f t="array" aca="1" ref="B343" ca="1">_xlfn.XLOOKUP($B$332,INDIRECT(CONCATENATE("'",$A343,"'!$C$324:$C$374")),INDIRECT(CONCATENATE("'",$A343,"'!$D$324:$D$374")),0)</f>
        <v>0</v>
      </c>
      <c r="C343" s="164">
        <f t="array" aca="1" ref="C343" ca="1">_xlfn.XLOOKUP($B$332,INDIRECT(CONCATENATE("'",$A343,"'!$C$324:$C$374")),INDIRECT(CONCATENATE("'",$A343,"'!$E$324:$E$374")),0)</f>
        <v>0</v>
      </c>
      <c r="D343" s="164">
        <f t="array" aca="1" ref="D343" ca="1">_xlfn.XLOOKUP($B$332,INDIRECT(CONCATENATE("'",$A343,"'!$C$324:$C$374")),INDIRECT(CONCATENATE("'",$A343,"'!$F$324:$F$374")),0)</f>
        <v>0</v>
      </c>
      <c r="E343" s="164">
        <f t="array" aca="1" ref="E343" ca="1">_xlfn.XLOOKUP($B$332,INDIRECT(CONCATENATE("'",$A343,"'!$C$324:$C$374")),INDIRECT(CONCATENATE("'",$A343,"'!$G$324:$G$374")),0)</f>
        <v>0</v>
      </c>
      <c r="F343" s="164">
        <f t="array" aca="1" ref="F343" ca="1">_xlfn.XLOOKUP($B$332,INDIRECT(CONCATENATE("'",$A343,"'!$C$324:$C$374")),INDIRECT(CONCATENATE("'",$A343,"'!$H$324:$H$374")),0)</f>
        <v>0</v>
      </c>
      <c r="G343" s="164">
        <f t="array" aca="1" ref="G343" ca="1">_xlfn.XLOOKUP($B$332,INDIRECT(CONCATENATE("'",$A343,"'!$C$324:$C$374")),INDIRECT(CONCATENATE("'",$A343,"'!$I$324:$I$374")),0)</f>
        <v>0</v>
      </c>
      <c r="H343" s="164">
        <f t="array" aca="1" ref="H343" ca="1">_xlfn.XLOOKUP($B$332,INDIRECT(CONCATENATE("'",$A343,"'!$C$324:$C$374")),INDIRECT(CONCATENATE("'",$A343,"'!$J$324:$J$374")),0)</f>
        <v>0</v>
      </c>
      <c r="I343" s="164">
        <f t="array" aca="1" ref="I343" ca="1">_xlfn.XLOOKUP($B$332,INDIRECT(CONCATENATE("'",$A343,"'!$C$324:$C$374")),INDIRECT(CONCATENATE("'",$A343,"'!$K$324:$K$374")),0)</f>
        <v>0</v>
      </c>
      <c r="J343" s="164">
        <f t="shared" ca="1" si="113"/>
        <v>0</v>
      </c>
      <c r="K343" s="162">
        <f t="shared" ca="1" si="113"/>
        <v>0</v>
      </c>
      <c r="L343" s="163">
        <f t="shared" ca="1" si="114"/>
        <v>0</v>
      </c>
      <c r="M343" s="162">
        <f t="shared" ca="1" si="115"/>
        <v>0</v>
      </c>
      <c r="N343" s="163">
        <f t="shared" ca="1" si="116"/>
        <v>0</v>
      </c>
    </row>
    <row r="344" spans="1:14" ht="12.75" thickBot="1" x14ac:dyDescent="0.25">
      <c r="A344" s="149" t="s">
        <v>226</v>
      </c>
      <c r="B344" s="164">
        <f t="array" aca="1" ref="B344" ca="1">_xlfn.XLOOKUP($B$332,INDIRECT(CONCATENATE("'",$A344,"'!$C$324:$C$374")),INDIRECT(CONCATENATE("'",$A344,"'!$D$324:$D$374")),0)</f>
        <v>0</v>
      </c>
      <c r="C344" s="164">
        <f t="array" aca="1" ref="C344" ca="1">_xlfn.XLOOKUP($B$332,INDIRECT(CONCATENATE("'",$A344,"'!$C$324:$C$374")),INDIRECT(CONCATENATE("'",$A344,"'!$E$324:$E$374")),0)</f>
        <v>0</v>
      </c>
      <c r="D344" s="164">
        <f t="array" aca="1" ref="D344" ca="1">_xlfn.XLOOKUP($B$332,INDIRECT(CONCATENATE("'",$A344,"'!$C$324:$C$374")),INDIRECT(CONCATENATE("'",$A344,"'!$F$324:$F$374")),0)</f>
        <v>0</v>
      </c>
      <c r="E344" s="164">
        <f t="array" aca="1" ref="E344" ca="1">_xlfn.XLOOKUP($B$332,INDIRECT(CONCATENATE("'",$A344,"'!$C$324:$C$374")),INDIRECT(CONCATENATE("'",$A344,"'!$G$324:$G$374")),0)</f>
        <v>0</v>
      </c>
      <c r="F344" s="164">
        <f t="array" aca="1" ref="F344" ca="1">_xlfn.XLOOKUP($B$332,INDIRECT(CONCATENATE("'",$A344,"'!$C$324:$C$374")),INDIRECT(CONCATENATE("'",$A344,"'!$H$324:$H$374")),0)</f>
        <v>0</v>
      </c>
      <c r="G344" s="164">
        <f t="array" aca="1" ref="G344" ca="1">_xlfn.XLOOKUP($B$332,INDIRECT(CONCATENATE("'",$A344,"'!$C$324:$C$374")),INDIRECT(CONCATENATE("'",$A344,"'!$I$324:$I$374")),0)</f>
        <v>0</v>
      </c>
      <c r="H344" s="164">
        <f t="array" aca="1" ref="H344" ca="1">_xlfn.XLOOKUP($B$332,INDIRECT(CONCATENATE("'",$A344,"'!$C$324:$C$374")),INDIRECT(CONCATENATE("'",$A344,"'!$J$324:$J$374")),0)</f>
        <v>0</v>
      </c>
      <c r="I344" s="164">
        <f t="array" aca="1" ref="I344" ca="1">_xlfn.XLOOKUP($B$332,INDIRECT(CONCATENATE("'",$A344,"'!$C$324:$C$374")),INDIRECT(CONCATENATE("'",$A344,"'!$K$324:$K$374")),0)</f>
        <v>0</v>
      </c>
      <c r="J344" s="164">
        <f t="shared" ca="1" si="113"/>
        <v>0</v>
      </c>
      <c r="K344" s="165">
        <f t="shared" ca="1" si="113"/>
        <v>0</v>
      </c>
      <c r="L344" s="166">
        <f t="shared" ca="1" si="114"/>
        <v>0</v>
      </c>
      <c r="M344" s="165">
        <f t="shared" ca="1" si="115"/>
        <v>0</v>
      </c>
      <c r="N344" s="166">
        <f t="shared" ca="1" si="116"/>
        <v>0</v>
      </c>
    </row>
    <row r="345" spans="1:14" ht="12.75" thickBot="1" x14ac:dyDescent="0.25">
      <c r="A345" s="150" t="s">
        <v>17</v>
      </c>
      <c r="B345" s="167">
        <f t="shared" ref="B345:K345" ca="1" si="117">SUM(B335:B344)</f>
        <v>0</v>
      </c>
      <c r="C345" s="167">
        <f t="shared" ca="1" si="117"/>
        <v>0</v>
      </c>
      <c r="D345" s="167">
        <f t="shared" ca="1" si="117"/>
        <v>0</v>
      </c>
      <c r="E345" s="167">
        <f t="shared" ca="1" si="117"/>
        <v>0</v>
      </c>
      <c r="F345" s="167">
        <f t="shared" ca="1" si="117"/>
        <v>0</v>
      </c>
      <c r="G345" s="167">
        <f t="shared" ca="1" si="117"/>
        <v>0</v>
      </c>
      <c r="H345" s="167">
        <f t="shared" ca="1" si="117"/>
        <v>0</v>
      </c>
      <c r="I345" s="167">
        <f t="shared" ca="1" si="117"/>
        <v>0</v>
      </c>
      <c r="J345" s="167">
        <f t="shared" ca="1" si="117"/>
        <v>0</v>
      </c>
      <c r="K345" s="167">
        <f t="shared" ca="1" si="117"/>
        <v>0</v>
      </c>
      <c r="L345" s="169">
        <f t="shared" ca="1" si="114"/>
        <v>0</v>
      </c>
      <c r="M345" s="168">
        <f ca="1">SUM(M335:M344)</f>
        <v>0</v>
      </c>
      <c r="N345" s="170">
        <f t="shared" ca="1" si="116"/>
        <v>0</v>
      </c>
    </row>
    <row r="346" spans="1:14" ht="12.75" thickBot="1" x14ac:dyDescent="0.25"/>
    <row r="347" spans="1:14" ht="12.75" thickBot="1" x14ac:dyDescent="0.25">
      <c r="A347" s="157" t="str">
        <f>Deelnemersoverzicht!$B$38&amp;":"</f>
        <v>Deelnemer 22:</v>
      </c>
      <c r="B347" s="225">
        <f>Deelnemersoverzicht!$C$38</f>
        <v>0</v>
      </c>
      <c r="C347" s="158"/>
      <c r="D347" s="158"/>
      <c r="E347" s="158"/>
      <c r="F347" s="158"/>
      <c r="G347" s="158"/>
      <c r="H347" s="158"/>
      <c r="I347" s="158"/>
      <c r="J347" s="158"/>
      <c r="K347" s="158"/>
      <c r="L347" s="158"/>
      <c r="M347" s="158"/>
      <c r="N347" s="159"/>
    </row>
    <row r="348" spans="1:14" ht="12.75" thickBot="1" x14ac:dyDescent="0.25">
      <c r="A348" s="156"/>
      <c r="B348" s="602" t="s">
        <v>1</v>
      </c>
      <c r="C348" s="601"/>
      <c r="D348" s="602" t="s">
        <v>2</v>
      </c>
      <c r="E348" s="601"/>
      <c r="F348" s="600"/>
      <c r="G348" s="603" t="s">
        <v>235</v>
      </c>
      <c r="H348" s="603"/>
      <c r="I348" s="601"/>
      <c r="J348" s="600"/>
      <c r="K348" s="604" t="s">
        <v>17</v>
      </c>
      <c r="L348" s="603"/>
      <c r="M348" s="603"/>
      <c r="N348" s="601"/>
    </row>
    <row r="349" spans="1:14" ht="48.75" thickBot="1" x14ac:dyDescent="0.25">
      <c r="A349" s="155" t="s">
        <v>214</v>
      </c>
      <c r="B349" s="146" t="s">
        <v>227</v>
      </c>
      <c r="C349" s="146" t="s">
        <v>228</v>
      </c>
      <c r="D349" s="146" t="s">
        <v>229</v>
      </c>
      <c r="E349" s="146" t="s">
        <v>230</v>
      </c>
      <c r="F349" s="146" t="s">
        <v>236</v>
      </c>
      <c r="G349" s="146" t="s">
        <v>237</v>
      </c>
      <c r="H349" s="146" t="s">
        <v>238</v>
      </c>
      <c r="I349" s="146" t="s">
        <v>239</v>
      </c>
      <c r="J349" s="146" t="s">
        <v>231</v>
      </c>
      <c r="K349" s="151" t="s">
        <v>112</v>
      </c>
      <c r="L349" s="147" t="s">
        <v>59</v>
      </c>
      <c r="M349" s="221" t="s">
        <v>91</v>
      </c>
      <c r="N349" s="148" t="s">
        <v>59</v>
      </c>
    </row>
    <row r="350" spans="1:14" x14ac:dyDescent="0.2">
      <c r="A350" s="149" t="s">
        <v>217</v>
      </c>
      <c r="B350" s="160">
        <f t="array" aca="1" ref="B350" ca="1">_xlfn.XLOOKUP($B$347,INDIRECT(CONCATENATE("'",$A350,"'!$C$324:$C$374")),INDIRECT(CONCATENATE("'",$A350,"'!$D$324:$D$374")),0)</f>
        <v>0</v>
      </c>
      <c r="C350" s="160">
        <f t="array" aca="1" ref="C350" ca="1">_xlfn.XLOOKUP($B$347,INDIRECT(CONCATENATE("'",$A350,"'!$C$324:$C$374")),INDIRECT(CONCATENATE("'",$A350,"'!$E$324:$E$374")),0)</f>
        <v>0</v>
      </c>
      <c r="D350" s="160">
        <f t="array" aca="1" ref="D350" ca="1">_xlfn.XLOOKUP($B$347,INDIRECT(CONCATENATE("'",$A350,"'!$C$324:$C$374")),INDIRECT(CONCATENATE("'",$A350,"'!$F$324:$F$374")),0)</f>
        <v>0</v>
      </c>
      <c r="E350" s="160">
        <f t="array" aca="1" ref="E350" ca="1">_xlfn.XLOOKUP($B$347,INDIRECT(CONCATENATE("'",$A350,"'!$C$324:$C$374")),INDIRECT(CONCATENATE("'",$A350,"'!$G$324:$G$374")),0)</f>
        <v>0</v>
      </c>
      <c r="F350" s="160">
        <f t="array" aca="1" ref="F350" ca="1">_xlfn.XLOOKUP($B$347,INDIRECT(CONCATENATE("'",$A350,"'!$C$324:$C$374")),INDIRECT(CONCATENATE("'",$A350,"'!$H$324:$H$374")),0)</f>
        <v>0</v>
      </c>
      <c r="G350" s="160">
        <f t="array" aca="1" ref="G350" ca="1">_xlfn.XLOOKUP($B$347,INDIRECT(CONCATENATE("'",$A350,"'!$C$324:$C$374")),INDIRECT(CONCATENATE("'",$A350,"'!$I$324:$I$374")),0)</f>
        <v>0</v>
      </c>
      <c r="H350" s="160">
        <f t="array" aca="1" ref="H350" ca="1">_xlfn.XLOOKUP($B$347,INDIRECT(CONCATENATE("'",$A350,"'!$C$324:$C$374")),INDIRECT(CONCATENATE("'",$A350,"'!$J$324:$J$374")),0)</f>
        <v>0</v>
      </c>
      <c r="I350" s="160">
        <f t="array" aca="1" ref="I350" ca="1">_xlfn.XLOOKUP($B$347,INDIRECT(CONCATENATE("'",$A350,"'!$C$324:$C$374")),INDIRECT(CONCATENATE("'",$A350,"'!$K$324:$K$374")),0)</f>
        <v>0</v>
      </c>
      <c r="J350" s="160">
        <f ca="1">B350+D350+F350+H350</f>
        <v>0</v>
      </c>
      <c r="K350" s="160">
        <f ca="1">C350+E350+G350+I350</f>
        <v>0</v>
      </c>
      <c r="L350" s="161">
        <f ca="1">IFERROR(K350/J350,0)</f>
        <v>0</v>
      </c>
      <c r="M350" s="160">
        <f ca="1">J350-K350</f>
        <v>0</v>
      </c>
      <c r="N350" s="161">
        <f ca="1">IFERROR(M350/J350,0)</f>
        <v>0</v>
      </c>
    </row>
    <row r="351" spans="1:14" x14ac:dyDescent="0.2">
      <c r="A351" s="149" t="s">
        <v>218</v>
      </c>
      <c r="B351" s="162">
        <f t="array" aca="1" ref="B351" ca="1">_xlfn.XLOOKUP($B$347,INDIRECT(CONCATENATE("'",$A351,"'!$C$324:$C$374")),INDIRECT(CONCATENATE("'",$A351,"'!$D$324:$D$374")),0)</f>
        <v>0</v>
      </c>
      <c r="C351" s="162">
        <f t="array" aca="1" ref="C351" ca="1">_xlfn.XLOOKUP($B$347,INDIRECT(CONCATENATE("'",$A351,"'!$C$324:$C$374")),INDIRECT(CONCATENATE("'",$A351,"'!$E$324:$E$374")),0)</f>
        <v>0</v>
      </c>
      <c r="D351" s="162">
        <f t="array" aca="1" ref="D351" ca="1">_xlfn.XLOOKUP($B$347,INDIRECT(CONCATENATE("'",$A351,"'!$C$324:$C$374")),INDIRECT(CONCATENATE("'",$A351,"'!$F$324:$F$374")),0)</f>
        <v>0</v>
      </c>
      <c r="E351" s="162">
        <f t="array" aca="1" ref="E351" ca="1">_xlfn.XLOOKUP($B$347,INDIRECT(CONCATENATE("'",$A351,"'!$C$324:$C$374")),INDIRECT(CONCATENATE("'",$A351,"'!$G$324:$G$374")),0)</f>
        <v>0</v>
      </c>
      <c r="F351" s="162">
        <f t="array" aca="1" ref="F351" ca="1">_xlfn.XLOOKUP($B$347,INDIRECT(CONCATENATE("'",$A351,"'!$C$324:$C$374")),INDIRECT(CONCATENATE("'",$A351,"'!$H$324:$H$374")),0)</f>
        <v>0</v>
      </c>
      <c r="G351" s="162">
        <f t="array" aca="1" ref="G351" ca="1">_xlfn.XLOOKUP($B$347,INDIRECT(CONCATENATE("'",$A351,"'!$C$324:$C$374")),INDIRECT(CONCATENATE("'",$A351,"'!$I$324:$I$374")),0)</f>
        <v>0</v>
      </c>
      <c r="H351" s="162">
        <f t="array" aca="1" ref="H351" ca="1">_xlfn.XLOOKUP($B$347,INDIRECT(CONCATENATE("'",$A351,"'!$C$324:$C$374")),INDIRECT(CONCATENATE("'",$A351,"'!$J$324:$J$374")),0)</f>
        <v>0</v>
      </c>
      <c r="I351" s="162">
        <f t="array" aca="1" ref="I351" ca="1">_xlfn.XLOOKUP($B$347,INDIRECT(CONCATENATE("'",$A351,"'!$C$324:$C$374")),INDIRECT(CONCATENATE("'",$A351,"'!$K$324:$K$374")),0)</f>
        <v>0</v>
      </c>
      <c r="J351" s="162">
        <f t="shared" ref="J351:K359" ca="1" si="118">B351+D351+F351+H351</f>
        <v>0</v>
      </c>
      <c r="K351" s="162">
        <f t="shared" ca="1" si="118"/>
        <v>0</v>
      </c>
      <c r="L351" s="163">
        <f t="shared" ref="L351:L360" ca="1" si="119">IFERROR(K351/J351,0)</f>
        <v>0</v>
      </c>
      <c r="M351" s="162">
        <f t="shared" ref="M351:M359" ca="1" si="120">J351-K351</f>
        <v>0</v>
      </c>
      <c r="N351" s="163">
        <f t="shared" ref="N351:N360" ca="1" si="121">IFERROR(M351/J351,0)</f>
        <v>0</v>
      </c>
    </row>
    <row r="352" spans="1:14" x14ac:dyDescent="0.2">
      <c r="A352" s="149" t="s">
        <v>219</v>
      </c>
      <c r="B352" s="164">
        <f t="array" aca="1" ref="B352" ca="1">_xlfn.XLOOKUP($B$347,INDIRECT(CONCATENATE("'",$A352,"'!$C$324:$C$374")),INDIRECT(CONCATENATE("'",$A352,"'!$D$324:$D$374")),0)</f>
        <v>0</v>
      </c>
      <c r="C352" s="164">
        <f t="array" aca="1" ref="C352" ca="1">_xlfn.XLOOKUP($B$347,INDIRECT(CONCATENATE("'",$A352,"'!$C$324:$C$374")),INDIRECT(CONCATENATE("'",$A352,"'!$E$324:$E$374")),0)</f>
        <v>0</v>
      </c>
      <c r="D352" s="164">
        <f t="array" aca="1" ref="D352" ca="1">_xlfn.XLOOKUP($B$347,INDIRECT(CONCATENATE("'",$A352,"'!$C$324:$C$374")),INDIRECT(CONCATENATE("'",$A352,"'!$F$324:$F$374")),0)</f>
        <v>0</v>
      </c>
      <c r="E352" s="164">
        <f t="array" aca="1" ref="E352" ca="1">_xlfn.XLOOKUP($B$347,INDIRECT(CONCATENATE("'",$A352,"'!$C$324:$C$374")),INDIRECT(CONCATENATE("'",$A352,"'!$G$324:$G$374")),0)</f>
        <v>0</v>
      </c>
      <c r="F352" s="164">
        <f t="array" aca="1" ref="F352" ca="1">_xlfn.XLOOKUP($B$347,INDIRECT(CONCATENATE("'",$A352,"'!$C$324:$C$374")),INDIRECT(CONCATENATE("'",$A352,"'!$H$324:$H$374")),0)</f>
        <v>0</v>
      </c>
      <c r="G352" s="164">
        <f t="array" aca="1" ref="G352" ca="1">_xlfn.XLOOKUP($B$347,INDIRECT(CONCATENATE("'",$A352,"'!$C$324:$C$374")),INDIRECT(CONCATENATE("'",$A352,"'!$I$324:$I$374")),0)</f>
        <v>0</v>
      </c>
      <c r="H352" s="164">
        <f t="array" aca="1" ref="H352" ca="1">_xlfn.XLOOKUP($B$347,INDIRECT(CONCATENATE("'",$A352,"'!$C$324:$C$374")),INDIRECT(CONCATENATE("'",$A352,"'!$J$324:$J$374")),0)</f>
        <v>0</v>
      </c>
      <c r="I352" s="164">
        <f t="array" aca="1" ref="I352" ca="1">_xlfn.XLOOKUP($B$347,INDIRECT(CONCATENATE("'",$A352,"'!$C$324:$C$374")),INDIRECT(CONCATENATE("'",$A352,"'!$K$324:$K$374")),0)</f>
        <v>0</v>
      </c>
      <c r="J352" s="164">
        <f t="shared" ca="1" si="118"/>
        <v>0</v>
      </c>
      <c r="K352" s="162">
        <f t="shared" ca="1" si="118"/>
        <v>0</v>
      </c>
      <c r="L352" s="163">
        <f t="shared" ca="1" si="119"/>
        <v>0</v>
      </c>
      <c r="M352" s="162">
        <f t="shared" ca="1" si="120"/>
        <v>0</v>
      </c>
      <c r="N352" s="163">
        <f t="shared" ca="1" si="121"/>
        <v>0</v>
      </c>
    </row>
    <row r="353" spans="1:14" x14ac:dyDescent="0.2">
      <c r="A353" s="149" t="s">
        <v>220</v>
      </c>
      <c r="B353" s="164">
        <f t="array" aca="1" ref="B353" ca="1">_xlfn.XLOOKUP($B$347,INDIRECT(CONCATENATE("'",$A353,"'!$C$324:$C$374")),INDIRECT(CONCATENATE("'",$A353,"'!$D$324:$D$374")),0)</f>
        <v>0</v>
      </c>
      <c r="C353" s="164">
        <f t="array" aca="1" ref="C353" ca="1">_xlfn.XLOOKUP($B$347,INDIRECT(CONCATENATE("'",$A353,"'!$C$324:$C$374")),INDIRECT(CONCATENATE("'",$A353,"'!$E$324:$E$374")),0)</f>
        <v>0</v>
      </c>
      <c r="D353" s="164">
        <f t="array" aca="1" ref="D353" ca="1">_xlfn.XLOOKUP($B$347,INDIRECT(CONCATENATE("'",$A353,"'!$C$324:$C$374")),INDIRECT(CONCATENATE("'",$A353,"'!$F$324:$F$374")),0)</f>
        <v>0</v>
      </c>
      <c r="E353" s="164">
        <f t="array" aca="1" ref="E353" ca="1">_xlfn.XLOOKUP($B$347,INDIRECT(CONCATENATE("'",$A353,"'!$C$324:$C$374")),INDIRECT(CONCATENATE("'",$A353,"'!$G$324:$G$374")),0)</f>
        <v>0</v>
      </c>
      <c r="F353" s="164">
        <f t="array" aca="1" ref="F353" ca="1">_xlfn.XLOOKUP($B$347,INDIRECT(CONCATENATE("'",$A353,"'!$C$324:$C$374")),INDIRECT(CONCATENATE("'",$A353,"'!$H$324:$H$374")),0)</f>
        <v>0</v>
      </c>
      <c r="G353" s="164">
        <f t="array" aca="1" ref="G353" ca="1">_xlfn.XLOOKUP($B$347,INDIRECT(CONCATENATE("'",$A353,"'!$C$324:$C$374")),INDIRECT(CONCATENATE("'",$A353,"'!$I$324:$I$374")),0)</f>
        <v>0</v>
      </c>
      <c r="H353" s="164">
        <f t="array" aca="1" ref="H353" ca="1">_xlfn.XLOOKUP($B$347,INDIRECT(CONCATENATE("'",$A353,"'!$C$324:$C$374")),INDIRECT(CONCATENATE("'",$A353,"'!$J$324:$J$374")),0)</f>
        <v>0</v>
      </c>
      <c r="I353" s="164">
        <f t="array" aca="1" ref="I353" ca="1">_xlfn.XLOOKUP($B$347,INDIRECT(CONCATENATE("'",$A353,"'!$C$324:$C$374")),INDIRECT(CONCATENATE("'",$A353,"'!$K$324:$K$374")),0)</f>
        <v>0</v>
      </c>
      <c r="J353" s="164">
        <f t="shared" ca="1" si="118"/>
        <v>0</v>
      </c>
      <c r="K353" s="162">
        <f t="shared" ca="1" si="118"/>
        <v>0</v>
      </c>
      <c r="L353" s="163">
        <f t="shared" ca="1" si="119"/>
        <v>0</v>
      </c>
      <c r="M353" s="162">
        <f t="shared" ca="1" si="120"/>
        <v>0</v>
      </c>
      <c r="N353" s="163">
        <f t="shared" ca="1" si="121"/>
        <v>0</v>
      </c>
    </row>
    <row r="354" spans="1:14" x14ac:dyDescent="0.2">
      <c r="A354" s="149" t="s">
        <v>221</v>
      </c>
      <c r="B354" s="164">
        <f t="array" aca="1" ref="B354" ca="1">_xlfn.XLOOKUP($B$347,INDIRECT(CONCATENATE("'",$A354,"'!$C$324:$C$374")),INDIRECT(CONCATENATE("'",$A354,"'!$D$324:$D$374")),0)</f>
        <v>0</v>
      </c>
      <c r="C354" s="164">
        <f t="array" aca="1" ref="C354" ca="1">_xlfn.XLOOKUP($B$347,INDIRECT(CONCATENATE("'",$A354,"'!$C$324:$C$374")),INDIRECT(CONCATENATE("'",$A354,"'!$E$324:$E$374")),0)</f>
        <v>0</v>
      </c>
      <c r="D354" s="164">
        <f t="array" aca="1" ref="D354" ca="1">_xlfn.XLOOKUP($B$347,INDIRECT(CONCATENATE("'",$A354,"'!$C$324:$C$374")),INDIRECT(CONCATENATE("'",$A354,"'!$F$324:$F$374")),0)</f>
        <v>0</v>
      </c>
      <c r="E354" s="164">
        <f t="array" aca="1" ref="E354" ca="1">_xlfn.XLOOKUP($B$347,INDIRECT(CONCATENATE("'",$A354,"'!$C$324:$C$374")),INDIRECT(CONCATENATE("'",$A354,"'!$G$324:$G$374")),0)</f>
        <v>0</v>
      </c>
      <c r="F354" s="164">
        <f t="array" aca="1" ref="F354" ca="1">_xlfn.XLOOKUP($B$347,INDIRECT(CONCATENATE("'",$A354,"'!$C$324:$C$374")),INDIRECT(CONCATENATE("'",$A354,"'!$H$324:$H$374")),0)</f>
        <v>0</v>
      </c>
      <c r="G354" s="164">
        <f t="array" aca="1" ref="G354" ca="1">_xlfn.XLOOKUP($B$347,INDIRECT(CONCATENATE("'",$A354,"'!$C$324:$C$374")),INDIRECT(CONCATENATE("'",$A354,"'!$I$324:$I$374")),0)</f>
        <v>0</v>
      </c>
      <c r="H354" s="164">
        <f t="array" aca="1" ref="H354" ca="1">_xlfn.XLOOKUP($B$347,INDIRECT(CONCATENATE("'",$A354,"'!$C$324:$C$374")),INDIRECT(CONCATENATE("'",$A354,"'!$J$324:$J$374")),0)</f>
        <v>0</v>
      </c>
      <c r="I354" s="164">
        <f t="array" aca="1" ref="I354" ca="1">_xlfn.XLOOKUP($B$347,INDIRECT(CONCATENATE("'",$A354,"'!$C$324:$C$374")),INDIRECT(CONCATENATE("'",$A354,"'!$K$324:$K$374")),0)</f>
        <v>0</v>
      </c>
      <c r="J354" s="164">
        <f t="shared" ca="1" si="118"/>
        <v>0</v>
      </c>
      <c r="K354" s="162">
        <f t="shared" ca="1" si="118"/>
        <v>0</v>
      </c>
      <c r="L354" s="163">
        <f t="shared" ca="1" si="119"/>
        <v>0</v>
      </c>
      <c r="M354" s="162">
        <f t="shared" ca="1" si="120"/>
        <v>0</v>
      </c>
      <c r="N354" s="163">
        <f t="shared" ca="1" si="121"/>
        <v>0</v>
      </c>
    </row>
    <row r="355" spans="1:14" x14ac:dyDescent="0.2">
      <c r="A355" s="149" t="s">
        <v>222</v>
      </c>
      <c r="B355" s="164">
        <f t="array" aca="1" ref="B355" ca="1">_xlfn.XLOOKUP($B$347,INDIRECT(CONCATENATE("'",$A355,"'!$C$324:$C$374")),INDIRECT(CONCATENATE("'",$A355,"'!$D$324:$D$374")),0)</f>
        <v>0</v>
      </c>
      <c r="C355" s="164">
        <f t="array" aca="1" ref="C355" ca="1">_xlfn.XLOOKUP($B$347,INDIRECT(CONCATENATE("'",$A355,"'!$C$324:$C$374")),INDIRECT(CONCATENATE("'",$A355,"'!$E$324:$E$374")),0)</f>
        <v>0</v>
      </c>
      <c r="D355" s="164">
        <f t="array" aca="1" ref="D355" ca="1">_xlfn.XLOOKUP($B$347,INDIRECT(CONCATENATE("'",$A355,"'!$C$324:$C$374")),INDIRECT(CONCATENATE("'",$A355,"'!$F$324:$F$374")),0)</f>
        <v>0</v>
      </c>
      <c r="E355" s="164">
        <f t="array" aca="1" ref="E355" ca="1">_xlfn.XLOOKUP($B$347,INDIRECT(CONCATENATE("'",$A355,"'!$C$324:$C$374")),INDIRECT(CONCATENATE("'",$A355,"'!$G$324:$G$374")),0)</f>
        <v>0</v>
      </c>
      <c r="F355" s="164">
        <f t="array" aca="1" ref="F355" ca="1">_xlfn.XLOOKUP($B$347,INDIRECT(CONCATENATE("'",$A355,"'!$C$324:$C$374")),INDIRECT(CONCATENATE("'",$A355,"'!$H$324:$H$374")),0)</f>
        <v>0</v>
      </c>
      <c r="G355" s="164">
        <f t="array" aca="1" ref="G355" ca="1">_xlfn.XLOOKUP($B$347,INDIRECT(CONCATENATE("'",$A355,"'!$C$324:$C$374")),INDIRECT(CONCATENATE("'",$A355,"'!$I$324:$I$374")),0)</f>
        <v>0</v>
      </c>
      <c r="H355" s="164">
        <f t="array" aca="1" ref="H355" ca="1">_xlfn.XLOOKUP($B$347,INDIRECT(CONCATENATE("'",$A355,"'!$C$324:$C$374")),INDIRECT(CONCATENATE("'",$A355,"'!$J$324:$J$374")),0)</f>
        <v>0</v>
      </c>
      <c r="I355" s="164">
        <f t="array" aca="1" ref="I355" ca="1">_xlfn.XLOOKUP($B$347,INDIRECT(CONCATENATE("'",$A355,"'!$C$324:$C$374")),INDIRECT(CONCATENATE("'",$A355,"'!$K$324:$K$374")),0)</f>
        <v>0</v>
      </c>
      <c r="J355" s="164">
        <f t="shared" ca="1" si="118"/>
        <v>0</v>
      </c>
      <c r="K355" s="162">
        <f t="shared" ca="1" si="118"/>
        <v>0</v>
      </c>
      <c r="L355" s="163">
        <f t="shared" ca="1" si="119"/>
        <v>0</v>
      </c>
      <c r="M355" s="162">
        <f t="shared" ca="1" si="120"/>
        <v>0</v>
      </c>
      <c r="N355" s="163">
        <f t="shared" ca="1" si="121"/>
        <v>0</v>
      </c>
    </row>
    <row r="356" spans="1:14" x14ac:dyDescent="0.2">
      <c r="A356" s="149" t="s">
        <v>223</v>
      </c>
      <c r="B356" s="164">
        <f t="array" aca="1" ref="B356" ca="1">_xlfn.XLOOKUP($B$347,INDIRECT(CONCATENATE("'",$A356,"'!$C$324:$C$374")),INDIRECT(CONCATENATE("'",$A356,"'!$D$324:$D$374")),0)</f>
        <v>0</v>
      </c>
      <c r="C356" s="164">
        <f t="array" aca="1" ref="C356" ca="1">_xlfn.XLOOKUP($B$347,INDIRECT(CONCATENATE("'",$A356,"'!$C$324:$C$374")),INDIRECT(CONCATENATE("'",$A356,"'!$E$324:$E$374")),0)</f>
        <v>0</v>
      </c>
      <c r="D356" s="164">
        <f t="array" aca="1" ref="D356" ca="1">_xlfn.XLOOKUP($B$347,INDIRECT(CONCATENATE("'",$A356,"'!$C$324:$C$374")),INDIRECT(CONCATENATE("'",$A356,"'!$F$324:$F$374")),0)</f>
        <v>0</v>
      </c>
      <c r="E356" s="164">
        <f t="array" aca="1" ref="E356" ca="1">_xlfn.XLOOKUP($B$347,INDIRECT(CONCATENATE("'",$A356,"'!$C$324:$C$374")),INDIRECT(CONCATENATE("'",$A356,"'!$G$324:$G$374")),0)</f>
        <v>0</v>
      </c>
      <c r="F356" s="164">
        <f t="array" aca="1" ref="F356" ca="1">_xlfn.XLOOKUP($B$347,INDIRECT(CONCATENATE("'",$A356,"'!$C$324:$C$374")),INDIRECT(CONCATENATE("'",$A356,"'!$H$324:$H$374")),0)</f>
        <v>0</v>
      </c>
      <c r="G356" s="164">
        <f t="array" aca="1" ref="G356" ca="1">_xlfn.XLOOKUP($B$347,INDIRECT(CONCATENATE("'",$A356,"'!$C$324:$C$374")),INDIRECT(CONCATENATE("'",$A356,"'!$I$324:$I$374")),0)</f>
        <v>0</v>
      </c>
      <c r="H356" s="164">
        <f t="array" aca="1" ref="H356" ca="1">_xlfn.XLOOKUP($B$347,INDIRECT(CONCATENATE("'",$A356,"'!$C$324:$C$374")),INDIRECT(CONCATENATE("'",$A356,"'!$J$324:$J$374")),0)</f>
        <v>0</v>
      </c>
      <c r="I356" s="164">
        <f t="array" aca="1" ref="I356" ca="1">_xlfn.XLOOKUP($B$347,INDIRECT(CONCATENATE("'",$A356,"'!$C$324:$C$374")),INDIRECT(CONCATENATE("'",$A356,"'!$K$324:$K$374")),0)</f>
        <v>0</v>
      </c>
      <c r="J356" s="164">
        <f t="shared" ca="1" si="118"/>
        <v>0</v>
      </c>
      <c r="K356" s="162">
        <f t="shared" ca="1" si="118"/>
        <v>0</v>
      </c>
      <c r="L356" s="163">
        <f t="shared" ca="1" si="119"/>
        <v>0</v>
      </c>
      <c r="M356" s="162">
        <f t="shared" ca="1" si="120"/>
        <v>0</v>
      </c>
      <c r="N356" s="163">
        <f t="shared" ca="1" si="121"/>
        <v>0</v>
      </c>
    </row>
    <row r="357" spans="1:14" x14ac:dyDescent="0.2">
      <c r="A357" s="149" t="s">
        <v>224</v>
      </c>
      <c r="B357" s="164">
        <f t="array" aca="1" ref="B357" ca="1">_xlfn.XLOOKUP($B$347,INDIRECT(CONCATENATE("'",$A357,"'!$C$324:$C$374")),INDIRECT(CONCATENATE("'",$A357,"'!$D$324:$D$374")),0)</f>
        <v>0</v>
      </c>
      <c r="C357" s="164">
        <f t="array" aca="1" ref="C357" ca="1">_xlfn.XLOOKUP($B$347,INDIRECT(CONCATENATE("'",$A357,"'!$C$324:$C$374")),INDIRECT(CONCATENATE("'",$A357,"'!$E$324:$E$374")),0)</f>
        <v>0</v>
      </c>
      <c r="D357" s="164">
        <f t="array" aca="1" ref="D357" ca="1">_xlfn.XLOOKUP($B$347,INDIRECT(CONCATENATE("'",$A357,"'!$C$324:$C$374")),INDIRECT(CONCATENATE("'",$A357,"'!$F$324:$F$374")),0)</f>
        <v>0</v>
      </c>
      <c r="E357" s="164">
        <f t="array" aca="1" ref="E357" ca="1">_xlfn.XLOOKUP($B$347,INDIRECT(CONCATENATE("'",$A357,"'!$C$324:$C$374")),INDIRECT(CONCATENATE("'",$A357,"'!$G$324:$G$374")),0)</f>
        <v>0</v>
      </c>
      <c r="F357" s="164">
        <f t="array" aca="1" ref="F357" ca="1">_xlfn.XLOOKUP($B$347,INDIRECT(CONCATENATE("'",$A357,"'!$C$324:$C$374")),INDIRECT(CONCATENATE("'",$A357,"'!$H$324:$H$374")),0)</f>
        <v>0</v>
      </c>
      <c r="G357" s="164">
        <f t="array" aca="1" ref="G357" ca="1">_xlfn.XLOOKUP($B$347,INDIRECT(CONCATENATE("'",$A357,"'!$C$324:$C$374")),INDIRECT(CONCATENATE("'",$A357,"'!$I$324:$I$374")),0)</f>
        <v>0</v>
      </c>
      <c r="H357" s="164">
        <f t="array" aca="1" ref="H357" ca="1">_xlfn.XLOOKUP($B$347,INDIRECT(CONCATENATE("'",$A357,"'!$C$324:$C$374")),INDIRECT(CONCATENATE("'",$A357,"'!$J$324:$J$374")),0)</f>
        <v>0</v>
      </c>
      <c r="I357" s="164">
        <f t="array" aca="1" ref="I357" ca="1">_xlfn.XLOOKUP($B$347,INDIRECT(CONCATENATE("'",$A357,"'!$C$324:$C$374")),INDIRECT(CONCATENATE("'",$A357,"'!$K$324:$K$374")),0)</f>
        <v>0</v>
      </c>
      <c r="J357" s="164">
        <f t="shared" ca="1" si="118"/>
        <v>0</v>
      </c>
      <c r="K357" s="162">
        <f t="shared" ca="1" si="118"/>
        <v>0</v>
      </c>
      <c r="L357" s="163">
        <f t="shared" ca="1" si="119"/>
        <v>0</v>
      </c>
      <c r="M357" s="162">
        <f t="shared" ca="1" si="120"/>
        <v>0</v>
      </c>
      <c r="N357" s="163">
        <f t="shared" ca="1" si="121"/>
        <v>0</v>
      </c>
    </row>
    <row r="358" spans="1:14" x14ac:dyDescent="0.2">
      <c r="A358" s="149" t="s">
        <v>225</v>
      </c>
      <c r="B358" s="164">
        <f t="array" aca="1" ref="B358" ca="1">_xlfn.XLOOKUP($B$347,INDIRECT(CONCATENATE("'",$A358,"'!$C$324:$C$374")),INDIRECT(CONCATENATE("'",$A358,"'!$D$324:$D$374")),0)</f>
        <v>0</v>
      </c>
      <c r="C358" s="164">
        <f t="array" aca="1" ref="C358" ca="1">_xlfn.XLOOKUP($B$347,INDIRECT(CONCATENATE("'",$A358,"'!$C$324:$C$374")),INDIRECT(CONCATENATE("'",$A358,"'!$E$324:$E$374")),0)</f>
        <v>0</v>
      </c>
      <c r="D358" s="164">
        <f t="array" aca="1" ref="D358" ca="1">_xlfn.XLOOKUP($B$347,INDIRECT(CONCATENATE("'",$A358,"'!$C$324:$C$374")),INDIRECT(CONCATENATE("'",$A358,"'!$F$324:$F$374")),0)</f>
        <v>0</v>
      </c>
      <c r="E358" s="164">
        <f t="array" aca="1" ref="E358" ca="1">_xlfn.XLOOKUP($B$347,INDIRECT(CONCATENATE("'",$A358,"'!$C$324:$C$374")),INDIRECT(CONCATENATE("'",$A358,"'!$G$324:$G$374")),0)</f>
        <v>0</v>
      </c>
      <c r="F358" s="164">
        <f t="array" aca="1" ref="F358" ca="1">_xlfn.XLOOKUP($B$347,INDIRECT(CONCATENATE("'",$A358,"'!$C$324:$C$374")),INDIRECT(CONCATENATE("'",$A358,"'!$H$324:$H$374")),0)</f>
        <v>0</v>
      </c>
      <c r="G358" s="164">
        <f t="array" aca="1" ref="G358" ca="1">_xlfn.XLOOKUP($B$347,INDIRECT(CONCATENATE("'",$A358,"'!$C$324:$C$374")),INDIRECT(CONCATENATE("'",$A358,"'!$I$324:$I$374")),0)</f>
        <v>0</v>
      </c>
      <c r="H358" s="164">
        <f t="array" aca="1" ref="H358" ca="1">_xlfn.XLOOKUP($B$347,INDIRECT(CONCATENATE("'",$A358,"'!$C$324:$C$374")),INDIRECT(CONCATENATE("'",$A358,"'!$J$324:$J$374")),0)</f>
        <v>0</v>
      </c>
      <c r="I358" s="164">
        <f t="array" aca="1" ref="I358" ca="1">_xlfn.XLOOKUP($B$347,INDIRECT(CONCATENATE("'",$A358,"'!$C$324:$C$374")),INDIRECT(CONCATENATE("'",$A358,"'!$K$324:$K$374")),0)</f>
        <v>0</v>
      </c>
      <c r="J358" s="164">
        <f t="shared" ca="1" si="118"/>
        <v>0</v>
      </c>
      <c r="K358" s="162">
        <f t="shared" ca="1" si="118"/>
        <v>0</v>
      </c>
      <c r="L358" s="163">
        <f t="shared" ca="1" si="119"/>
        <v>0</v>
      </c>
      <c r="M358" s="162">
        <f t="shared" ca="1" si="120"/>
        <v>0</v>
      </c>
      <c r="N358" s="163">
        <f t="shared" ca="1" si="121"/>
        <v>0</v>
      </c>
    </row>
    <row r="359" spans="1:14" ht="12.75" thickBot="1" x14ac:dyDescent="0.25">
      <c r="A359" s="149" t="s">
        <v>226</v>
      </c>
      <c r="B359" s="164">
        <f t="array" aca="1" ref="B359" ca="1">_xlfn.XLOOKUP($B$347,INDIRECT(CONCATENATE("'",$A359,"'!$C$324:$C$374")),INDIRECT(CONCATENATE("'",$A359,"'!$D$324:$D$374")),0)</f>
        <v>0</v>
      </c>
      <c r="C359" s="164">
        <f t="array" aca="1" ref="C359" ca="1">_xlfn.XLOOKUP($B$347,INDIRECT(CONCATENATE("'",$A359,"'!$C$324:$C$374")),INDIRECT(CONCATENATE("'",$A359,"'!$E$324:$E$374")),0)</f>
        <v>0</v>
      </c>
      <c r="D359" s="164">
        <f t="array" aca="1" ref="D359" ca="1">_xlfn.XLOOKUP($B$347,INDIRECT(CONCATENATE("'",$A359,"'!$C$324:$C$374")),INDIRECT(CONCATENATE("'",$A359,"'!$F$324:$F$374")),0)</f>
        <v>0</v>
      </c>
      <c r="E359" s="164">
        <f t="array" aca="1" ref="E359" ca="1">_xlfn.XLOOKUP($B$347,INDIRECT(CONCATENATE("'",$A359,"'!$C$324:$C$374")),INDIRECT(CONCATENATE("'",$A359,"'!$G$324:$G$374")),0)</f>
        <v>0</v>
      </c>
      <c r="F359" s="164">
        <f t="array" aca="1" ref="F359" ca="1">_xlfn.XLOOKUP($B$347,INDIRECT(CONCATENATE("'",$A359,"'!$C$324:$C$374")),INDIRECT(CONCATENATE("'",$A359,"'!$H$324:$H$374")),0)</f>
        <v>0</v>
      </c>
      <c r="G359" s="164">
        <f t="array" aca="1" ref="G359" ca="1">_xlfn.XLOOKUP($B$347,INDIRECT(CONCATENATE("'",$A359,"'!$C$324:$C$374")),INDIRECT(CONCATENATE("'",$A359,"'!$I$324:$I$374")),0)</f>
        <v>0</v>
      </c>
      <c r="H359" s="164">
        <f t="array" aca="1" ref="H359" ca="1">_xlfn.XLOOKUP($B$347,INDIRECT(CONCATENATE("'",$A359,"'!$C$324:$C$374")),INDIRECT(CONCATENATE("'",$A359,"'!$J$324:$J$374")),0)</f>
        <v>0</v>
      </c>
      <c r="I359" s="164">
        <f t="array" aca="1" ref="I359" ca="1">_xlfn.XLOOKUP($B$347,INDIRECT(CONCATENATE("'",$A359,"'!$C$324:$C$374")),INDIRECT(CONCATENATE("'",$A359,"'!$K$324:$K$374")),0)</f>
        <v>0</v>
      </c>
      <c r="J359" s="164">
        <f t="shared" ca="1" si="118"/>
        <v>0</v>
      </c>
      <c r="K359" s="165">
        <f t="shared" ca="1" si="118"/>
        <v>0</v>
      </c>
      <c r="L359" s="166">
        <f t="shared" ca="1" si="119"/>
        <v>0</v>
      </c>
      <c r="M359" s="165">
        <f t="shared" ca="1" si="120"/>
        <v>0</v>
      </c>
      <c r="N359" s="166">
        <f t="shared" ca="1" si="121"/>
        <v>0</v>
      </c>
    </row>
    <row r="360" spans="1:14" ht="12.75" thickBot="1" x14ac:dyDescent="0.25">
      <c r="A360" s="150" t="s">
        <v>17</v>
      </c>
      <c r="B360" s="167">
        <f t="shared" ref="B360:K360" ca="1" si="122">SUM(B350:B359)</f>
        <v>0</v>
      </c>
      <c r="C360" s="167">
        <f t="shared" ca="1" si="122"/>
        <v>0</v>
      </c>
      <c r="D360" s="167">
        <f t="shared" ca="1" si="122"/>
        <v>0</v>
      </c>
      <c r="E360" s="167">
        <f t="shared" ca="1" si="122"/>
        <v>0</v>
      </c>
      <c r="F360" s="167">
        <f t="shared" ca="1" si="122"/>
        <v>0</v>
      </c>
      <c r="G360" s="167">
        <f t="shared" ca="1" si="122"/>
        <v>0</v>
      </c>
      <c r="H360" s="167">
        <f t="shared" ca="1" si="122"/>
        <v>0</v>
      </c>
      <c r="I360" s="167">
        <f t="shared" ca="1" si="122"/>
        <v>0</v>
      </c>
      <c r="J360" s="167">
        <f t="shared" ca="1" si="122"/>
        <v>0</v>
      </c>
      <c r="K360" s="167">
        <f t="shared" ca="1" si="122"/>
        <v>0</v>
      </c>
      <c r="L360" s="169">
        <f t="shared" ca="1" si="119"/>
        <v>0</v>
      </c>
      <c r="M360" s="168">
        <f ca="1">SUM(M350:M359)</f>
        <v>0</v>
      </c>
      <c r="N360" s="170">
        <f t="shared" ca="1" si="121"/>
        <v>0</v>
      </c>
    </row>
    <row r="361" spans="1:14" ht="12.75" thickBot="1" x14ac:dyDescent="0.25"/>
    <row r="362" spans="1:14" ht="12.75" thickBot="1" x14ac:dyDescent="0.25">
      <c r="A362" s="157" t="str">
        <f>Deelnemersoverzicht!$B$39&amp;":"</f>
        <v>Deelnemer 23:</v>
      </c>
      <c r="B362" s="225">
        <f>Deelnemersoverzicht!$C$39</f>
        <v>0</v>
      </c>
      <c r="C362" s="158"/>
      <c r="D362" s="158"/>
      <c r="E362" s="158"/>
      <c r="F362" s="158"/>
      <c r="G362" s="158"/>
      <c r="H362" s="158"/>
      <c r="I362" s="158"/>
      <c r="J362" s="158"/>
      <c r="K362" s="158"/>
      <c r="L362" s="158"/>
      <c r="M362" s="158"/>
      <c r="N362" s="159"/>
    </row>
    <row r="363" spans="1:14" ht="12.75" thickBot="1" x14ac:dyDescent="0.25">
      <c r="A363" s="156"/>
      <c r="B363" s="602" t="s">
        <v>1</v>
      </c>
      <c r="C363" s="601"/>
      <c r="D363" s="602" t="s">
        <v>2</v>
      </c>
      <c r="E363" s="601"/>
      <c r="F363" s="600"/>
      <c r="G363" s="603" t="s">
        <v>235</v>
      </c>
      <c r="H363" s="603"/>
      <c r="I363" s="601"/>
      <c r="J363" s="600"/>
      <c r="K363" s="604" t="s">
        <v>17</v>
      </c>
      <c r="L363" s="603"/>
      <c r="M363" s="603"/>
      <c r="N363" s="601"/>
    </row>
    <row r="364" spans="1:14" ht="48.75" thickBot="1" x14ac:dyDescent="0.25">
      <c r="A364" s="155" t="s">
        <v>214</v>
      </c>
      <c r="B364" s="146" t="s">
        <v>227</v>
      </c>
      <c r="C364" s="146" t="s">
        <v>228</v>
      </c>
      <c r="D364" s="146" t="s">
        <v>229</v>
      </c>
      <c r="E364" s="146" t="s">
        <v>230</v>
      </c>
      <c r="F364" s="146" t="s">
        <v>236</v>
      </c>
      <c r="G364" s="146" t="s">
        <v>237</v>
      </c>
      <c r="H364" s="146" t="s">
        <v>238</v>
      </c>
      <c r="I364" s="146" t="s">
        <v>239</v>
      </c>
      <c r="J364" s="146" t="s">
        <v>231</v>
      </c>
      <c r="K364" s="151" t="s">
        <v>112</v>
      </c>
      <c r="L364" s="147" t="s">
        <v>59</v>
      </c>
      <c r="M364" s="221" t="s">
        <v>91</v>
      </c>
      <c r="N364" s="148" t="s">
        <v>59</v>
      </c>
    </row>
    <row r="365" spans="1:14" x14ac:dyDescent="0.2">
      <c r="A365" s="149" t="s">
        <v>217</v>
      </c>
      <c r="B365" s="160">
        <f t="array" aca="1" ref="B365" ca="1">_xlfn.XLOOKUP($B$362,INDIRECT(CONCATENATE("'",$A365,"'!$C$324:$C$374")),INDIRECT(CONCATENATE("'",$A365,"'!$D$324:$D$374")),0)</f>
        <v>0</v>
      </c>
      <c r="C365" s="160">
        <f t="array" aca="1" ref="C365" ca="1">_xlfn.XLOOKUP($B$362,INDIRECT(CONCATENATE("'",$A365,"'!$C$324:$C$374")),INDIRECT(CONCATENATE("'",$A365,"'!$E$324:$E$374")),0)</f>
        <v>0</v>
      </c>
      <c r="D365" s="160">
        <f t="array" aca="1" ref="D365" ca="1">_xlfn.XLOOKUP($B$362,INDIRECT(CONCATENATE("'",$A365,"'!$C$324:$C$374")),INDIRECT(CONCATENATE("'",$A365,"'!$F$324:$F$374")),0)</f>
        <v>0</v>
      </c>
      <c r="E365" s="160">
        <f t="array" aca="1" ref="E365" ca="1">_xlfn.XLOOKUP($B$362,INDIRECT(CONCATENATE("'",$A365,"'!$C$324:$C$374")),INDIRECT(CONCATENATE("'",$A365,"'!$G$324:$G$374")),0)</f>
        <v>0</v>
      </c>
      <c r="F365" s="160">
        <f t="array" aca="1" ref="F365" ca="1">_xlfn.XLOOKUP($B$362,INDIRECT(CONCATENATE("'",$A365,"'!$C$324:$C$374")),INDIRECT(CONCATENATE("'",$A365,"'!$H$324:$H$374")),0)</f>
        <v>0</v>
      </c>
      <c r="G365" s="160">
        <f t="array" aca="1" ref="G365" ca="1">_xlfn.XLOOKUP($B$362,INDIRECT(CONCATENATE("'",$A365,"'!$C$324:$C$374")),INDIRECT(CONCATENATE("'",$A365,"'!$I$324:$I$374")),0)</f>
        <v>0</v>
      </c>
      <c r="H365" s="160">
        <f t="array" aca="1" ref="H365" ca="1">_xlfn.XLOOKUP($B$362,INDIRECT(CONCATENATE("'",$A365,"'!$C$324:$C$374")),INDIRECT(CONCATENATE("'",$A365,"'!$J$324:$J$374")),0)</f>
        <v>0</v>
      </c>
      <c r="I365" s="160">
        <f t="array" aca="1" ref="I365" ca="1">_xlfn.XLOOKUP($B$362,INDIRECT(CONCATENATE("'",$A365,"'!$C$324:$C$374")),INDIRECT(CONCATENATE("'",$A365,"'!$K$324:$K$374")),0)</f>
        <v>0</v>
      </c>
      <c r="J365" s="160">
        <f ca="1">B365+D365+F365+H365</f>
        <v>0</v>
      </c>
      <c r="K365" s="160">
        <f ca="1">C365+E365+G365+I365</f>
        <v>0</v>
      </c>
      <c r="L365" s="161">
        <f ca="1">IFERROR(K365/J365,0)</f>
        <v>0</v>
      </c>
      <c r="M365" s="160">
        <f ca="1">J365-K365</f>
        <v>0</v>
      </c>
      <c r="N365" s="161">
        <f ca="1">IFERROR(M365/J365,0)</f>
        <v>0</v>
      </c>
    </row>
    <row r="366" spans="1:14" x14ac:dyDescent="0.2">
      <c r="A366" s="149" t="s">
        <v>218</v>
      </c>
      <c r="B366" s="162">
        <f t="array" aca="1" ref="B366" ca="1">_xlfn.XLOOKUP($B$362,INDIRECT(CONCATENATE("'",$A366,"'!$C$324:$C$374")),INDIRECT(CONCATENATE("'",$A366,"'!$D$324:$D$374")),0)</f>
        <v>0</v>
      </c>
      <c r="C366" s="162">
        <f t="array" aca="1" ref="C366" ca="1">_xlfn.XLOOKUP($B$362,INDIRECT(CONCATENATE("'",$A366,"'!$C$324:$C$374")),INDIRECT(CONCATENATE("'",$A366,"'!$E$324:$E$374")),0)</f>
        <v>0</v>
      </c>
      <c r="D366" s="162">
        <f t="array" aca="1" ref="D366" ca="1">_xlfn.XLOOKUP($B$362,INDIRECT(CONCATENATE("'",$A366,"'!$C$324:$C$374")),INDIRECT(CONCATENATE("'",$A366,"'!$F$324:$F$374")),0)</f>
        <v>0</v>
      </c>
      <c r="E366" s="162">
        <f t="array" aca="1" ref="E366" ca="1">_xlfn.XLOOKUP($B$362,INDIRECT(CONCATENATE("'",$A366,"'!$C$324:$C$374")),INDIRECT(CONCATENATE("'",$A366,"'!$G$324:$G$374")),0)</f>
        <v>0</v>
      </c>
      <c r="F366" s="162">
        <f t="array" aca="1" ref="F366" ca="1">_xlfn.XLOOKUP($B$362,INDIRECT(CONCATENATE("'",$A366,"'!$C$324:$C$374")),INDIRECT(CONCATENATE("'",$A366,"'!$H$324:$H$374")),0)</f>
        <v>0</v>
      </c>
      <c r="G366" s="162">
        <f t="array" aca="1" ref="G366" ca="1">_xlfn.XLOOKUP($B$362,INDIRECT(CONCATENATE("'",$A366,"'!$C$324:$C$374")),INDIRECT(CONCATENATE("'",$A366,"'!$I$324:$I$374")),0)</f>
        <v>0</v>
      </c>
      <c r="H366" s="162">
        <f t="array" aca="1" ref="H366" ca="1">_xlfn.XLOOKUP($B$362,INDIRECT(CONCATENATE("'",$A366,"'!$C$324:$C$374")),INDIRECT(CONCATENATE("'",$A366,"'!$J$324:$J$374")),0)</f>
        <v>0</v>
      </c>
      <c r="I366" s="162">
        <f t="array" aca="1" ref="I366" ca="1">_xlfn.XLOOKUP($B$362,INDIRECT(CONCATENATE("'",$A366,"'!$C$324:$C$374")),INDIRECT(CONCATENATE("'",$A366,"'!$K$324:$K$374")),0)</f>
        <v>0</v>
      </c>
      <c r="J366" s="162">
        <f t="shared" ref="J366:K374" ca="1" si="123">B366+D366+F366+H366</f>
        <v>0</v>
      </c>
      <c r="K366" s="162">
        <f t="shared" ca="1" si="123"/>
        <v>0</v>
      </c>
      <c r="L366" s="163">
        <f t="shared" ref="L366:L375" ca="1" si="124">IFERROR(K366/J366,0)</f>
        <v>0</v>
      </c>
      <c r="M366" s="162">
        <f t="shared" ref="M366:M374" ca="1" si="125">J366-K366</f>
        <v>0</v>
      </c>
      <c r="N366" s="163">
        <f t="shared" ref="N366:N375" ca="1" si="126">IFERROR(M366/J366,0)</f>
        <v>0</v>
      </c>
    </row>
    <row r="367" spans="1:14" x14ac:dyDescent="0.2">
      <c r="A367" s="149" t="s">
        <v>219</v>
      </c>
      <c r="B367" s="164">
        <f t="array" aca="1" ref="B367" ca="1">_xlfn.XLOOKUP($B$362,INDIRECT(CONCATENATE("'",$A367,"'!$C$324:$C$374")),INDIRECT(CONCATENATE("'",$A367,"'!$D$324:$D$374")),0)</f>
        <v>0</v>
      </c>
      <c r="C367" s="164">
        <f t="array" aca="1" ref="C367" ca="1">_xlfn.XLOOKUP($B$362,INDIRECT(CONCATENATE("'",$A367,"'!$C$324:$C$374")),INDIRECT(CONCATENATE("'",$A367,"'!$E$324:$E$374")),0)</f>
        <v>0</v>
      </c>
      <c r="D367" s="164">
        <f t="array" aca="1" ref="D367" ca="1">_xlfn.XLOOKUP($B$362,INDIRECT(CONCATENATE("'",$A367,"'!$C$324:$C$374")),INDIRECT(CONCATENATE("'",$A367,"'!$F$324:$F$374")),0)</f>
        <v>0</v>
      </c>
      <c r="E367" s="164">
        <f t="array" aca="1" ref="E367" ca="1">_xlfn.XLOOKUP($B$362,INDIRECT(CONCATENATE("'",$A367,"'!$C$324:$C$374")),INDIRECT(CONCATENATE("'",$A367,"'!$G$324:$G$374")),0)</f>
        <v>0</v>
      </c>
      <c r="F367" s="164">
        <f t="array" aca="1" ref="F367" ca="1">_xlfn.XLOOKUP($B$362,INDIRECT(CONCATENATE("'",$A367,"'!$C$324:$C$374")),INDIRECT(CONCATENATE("'",$A367,"'!$H$324:$H$374")),0)</f>
        <v>0</v>
      </c>
      <c r="G367" s="164">
        <f t="array" aca="1" ref="G367" ca="1">_xlfn.XLOOKUP($B$362,INDIRECT(CONCATENATE("'",$A367,"'!$C$324:$C$374")),INDIRECT(CONCATENATE("'",$A367,"'!$I$324:$I$374")),0)</f>
        <v>0</v>
      </c>
      <c r="H367" s="164">
        <f t="array" aca="1" ref="H367" ca="1">_xlfn.XLOOKUP($B$362,INDIRECT(CONCATENATE("'",$A367,"'!$C$324:$C$374")),INDIRECT(CONCATENATE("'",$A367,"'!$J$324:$J$374")),0)</f>
        <v>0</v>
      </c>
      <c r="I367" s="164">
        <f t="array" aca="1" ref="I367" ca="1">_xlfn.XLOOKUP($B$362,INDIRECT(CONCATENATE("'",$A367,"'!$C$324:$C$374")),INDIRECT(CONCATENATE("'",$A367,"'!$K$324:$K$374")),0)</f>
        <v>0</v>
      </c>
      <c r="J367" s="164">
        <f t="shared" ca="1" si="123"/>
        <v>0</v>
      </c>
      <c r="K367" s="162">
        <f t="shared" ca="1" si="123"/>
        <v>0</v>
      </c>
      <c r="L367" s="163">
        <f t="shared" ca="1" si="124"/>
        <v>0</v>
      </c>
      <c r="M367" s="162">
        <f t="shared" ca="1" si="125"/>
        <v>0</v>
      </c>
      <c r="N367" s="163">
        <f t="shared" ca="1" si="126"/>
        <v>0</v>
      </c>
    </row>
    <row r="368" spans="1:14" x14ac:dyDescent="0.2">
      <c r="A368" s="149" t="s">
        <v>220</v>
      </c>
      <c r="B368" s="164">
        <f t="array" aca="1" ref="B368" ca="1">_xlfn.XLOOKUP($B$362,INDIRECT(CONCATENATE("'",$A368,"'!$C$324:$C$374")),INDIRECT(CONCATENATE("'",$A368,"'!$D$324:$D$374")),0)</f>
        <v>0</v>
      </c>
      <c r="C368" s="164">
        <f t="array" aca="1" ref="C368" ca="1">_xlfn.XLOOKUP($B$362,INDIRECT(CONCATENATE("'",$A368,"'!$C$324:$C$374")),INDIRECT(CONCATENATE("'",$A368,"'!$E$324:$E$374")),0)</f>
        <v>0</v>
      </c>
      <c r="D368" s="164">
        <f t="array" aca="1" ref="D368" ca="1">_xlfn.XLOOKUP($B$362,INDIRECT(CONCATENATE("'",$A368,"'!$C$324:$C$374")),INDIRECT(CONCATENATE("'",$A368,"'!$F$324:$F$374")),0)</f>
        <v>0</v>
      </c>
      <c r="E368" s="164">
        <f t="array" aca="1" ref="E368" ca="1">_xlfn.XLOOKUP($B$362,INDIRECT(CONCATENATE("'",$A368,"'!$C$324:$C$374")),INDIRECT(CONCATENATE("'",$A368,"'!$G$324:$G$374")),0)</f>
        <v>0</v>
      </c>
      <c r="F368" s="164">
        <f t="array" aca="1" ref="F368" ca="1">_xlfn.XLOOKUP($B$362,INDIRECT(CONCATENATE("'",$A368,"'!$C$324:$C$374")),INDIRECT(CONCATENATE("'",$A368,"'!$H$324:$H$374")),0)</f>
        <v>0</v>
      </c>
      <c r="G368" s="164">
        <f t="array" aca="1" ref="G368" ca="1">_xlfn.XLOOKUP($B$362,INDIRECT(CONCATENATE("'",$A368,"'!$C$324:$C$374")),INDIRECT(CONCATENATE("'",$A368,"'!$I$324:$I$374")),0)</f>
        <v>0</v>
      </c>
      <c r="H368" s="164">
        <f t="array" aca="1" ref="H368" ca="1">_xlfn.XLOOKUP($B$362,INDIRECT(CONCATENATE("'",$A368,"'!$C$324:$C$374")),INDIRECT(CONCATENATE("'",$A368,"'!$J$324:$J$374")),0)</f>
        <v>0</v>
      </c>
      <c r="I368" s="164">
        <f t="array" aca="1" ref="I368" ca="1">_xlfn.XLOOKUP($B$362,INDIRECT(CONCATENATE("'",$A368,"'!$C$324:$C$374")),INDIRECT(CONCATENATE("'",$A368,"'!$K$324:$K$374")),0)</f>
        <v>0</v>
      </c>
      <c r="J368" s="164">
        <f t="shared" ca="1" si="123"/>
        <v>0</v>
      </c>
      <c r="K368" s="162">
        <f t="shared" ca="1" si="123"/>
        <v>0</v>
      </c>
      <c r="L368" s="163">
        <f t="shared" ca="1" si="124"/>
        <v>0</v>
      </c>
      <c r="M368" s="162">
        <f t="shared" ca="1" si="125"/>
        <v>0</v>
      </c>
      <c r="N368" s="163">
        <f t="shared" ca="1" si="126"/>
        <v>0</v>
      </c>
    </row>
    <row r="369" spans="1:14" x14ac:dyDescent="0.2">
      <c r="A369" s="149" t="s">
        <v>221</v>
      </c>
      <c r="B369" s="164">
        <f t="array" aca="1" ref="B369" ca="1">_xlfn.XLOOKUP($B$362,INDIRECT(CONCATENATE("'",$A369,"'!$C$324:$C$374")),INDIRECT(CONCATENATE("'",$A369,"'!$D$324:$D$374")),0)</f>
        <v>0</v>
      </c>
      <c r="C369" s="164">
        <f t="array" aca="1" ref="C369" ca="1">_xlfn.XLOOKUP($B$362,INDIRECT(CONCATENATE("'",$A369,"'!$C$324:$C$374")),INDIRECT(CONCATENATE("'",$A369,"'!$E$324:$E$374")),0)</f>
        <v>0</v>
      </c>
      <c r="D369" s="164">
        <f t="array" aca="1" ref="D369" ca="1">_xlfn.XLOOKUP($B$362,INDIRECT(CONCATENATE("'",$A369,"'!$C$324:$C$374")),INDIRECT(CONCATENATE("'",$A369,"'!$F$324:$F$374")),0)</f>
        <v>0</v>
      </c>
      <c r="E369" s="164">
        <f t="array" aca="1" ref="E369" ca="1">_xlfn.XLOOKUP($B$362,INDIRECT(CONCATENATE("'",$A369,"'!$C$324:$C$374")),INDIRECT(CONCATENATE("'",$A369,"'!$G$324:$G$374")),0)</f>
        <v>0</v>
      </c>
      <c r="F369" s="164">
        <f t="array" aca="1" ref="F369" ca="1">_xlfn.XLOOKUP($B$362,INDIRECT(CONCATENATE("'",$A369,"'!$C$324:$C$374")),INDIRECT(CONCATENATE("'",$A369,"'!$H$324:$H$374")),0)</f>
        <v>0</v>
      </c>
      <c r="G369" s="164">
        <f t="array" aca="1" ref="G369" ca="1">_xlfn.XLOOKUP($B$362,INDIRECT(CONCATENATE("'",$A369,"'!$C$324:$C$374")),INDIRECT(CONCATENATE("'",$A369,"'!$I$324:$I$374")),0)</f>
        <v>0</v>
      </c>
      <c r="H369" s="164">
        <f t="array" aca="1" ref="H369" ca="1">_xlfn.XLOOKUP($B$362,INDIRECT(CONCATENATE("'",$A369,"'!$C$324:$C$374")),INDIRECT(CONCATENATE("'",$A369,"'!$J$324:$J$374")),0)</f>
        <v>0</v>
      </c>
      <c r="I369" s="164">
        <f t="array" aca="1" ref="I369" ca="1">_xlfn.XLOOKUP($B$362,INDIRECT(CONCATENATE("'",$A369,"'!$C$324:$C$374")),INDIRECT(CONCATENATE("'",$A369,"'!$K$324:$K$374")),0)</f>
        <v>0</v>
      </c>
      <c r="J369" s="164">
        <f t="shared" ca="1" si="123"/>
        <v>0</v>
      </c>
      <c r="K369" s="162">
        <f t="shared" ca="1" si="123"/>
        <v>0</v>
      </c>
      <c r="L369" s="163">
        <f t="shared" ca="1" si="124"/>
        <v>0</v>
      </c>
      <c r="M369" s="162">
        <f t="shared" ca="1" si="125"/>
        <v>0</v>
      </c>
      <c r="N369" s="163">
        <f t="shared" ca="1" si="126"/>
        <v>0</v>
      </c>
    </row>
    <row r="370" spans="1:14" x14ac:dyDescent="0.2">
      <c r="A370" s="149" t="s">
        <v>222</v>
      </c>
      <c r="B370" s="164">
        <f t="array" aca="1" ref="B370" ca="1">_xlfn.XLOOKUP($B$362,INDIRECT(CONCATENATE("'",$A370,"'!$C$324:$C$374")),INDIRECT(CONCATENATE("'",$A370,"'!$D$324:$D$374")),0)</f>
        <v>0</v>
      </c>
      <c r="C370" s="164">
        <f t="array" aca="1" ref="C370" ca="1">_xlfn.XLOOKUP($B$362,INDIRECT(CONCATENATE("'",$A370,"'!$C$324:$C$374")),INDIRECT(CONCATENATE("'",$A370,"'!$E$324:$E$374")),0)</f>
        <v>0</v>
      </c>
      <c r="D370" s="164">
        <f t="array" aca="1" ref="D370" ca="1">_xlfn.XLOOKUP($B$362,INDIRECT(CONCATENATE("'",$A370,"'!$C$324:$C$374")),INDIRECT(CONCATENATE("'",$A370,"'!$F$324:$F$374")),0)</f>
        <v>0</v>
      </c>
      <c r="E370" s="164">
        <f t="array" aca="1" ref="E370" ca="1">_xlfn.XLOOKUP($B$362,INDIRECT(CONCATENATE("'",$A370,"'!$C$324:$C$374")),INDIRECT(CONCATENATE("'",$A370,"'!$G$324:$G$374")),0)</f>
        <v>0</v>
      </c>
      <c r="F370" s="164">
        <f t="array" aca="1" ref="F370" ca="1">_xlfn.XLOOKUP($B$362,INDIRECT(CONCATENATE("'",$A370,"'!$C$324:$C$374")),INDIRECT(CONCATENATE("'",$A370,"'!$H$324:$H$374")),0)</f>
        <v>0</v>
      </c>
      <c r="G370" s="164">
        <f t="array" aca="1" ref="G370" ca="1">_xlfn.XLOOKUP($B$362,INDIRECT(CONCATENATE("'",$A370,"'!$C$324:$C$374")),INDIRECT(CONCATENATE("'",$A370,"'!$I$324:$I$374")),0)</f>
        <v>0</v>
      </c>
      <c r="H370" s="164">
        <f t="array" aca="1" ref="H370" ca="1">_xlfn.XLOOKUP($B$362,INDIRECT(CONCATENATE("'",$A370,"'!$C$324:$C$374")),INDIRECT(CONCATENATE("'",$A370,"'!$J$324:$J$374")),0)</f>
        <v>0</v>
      </c>
      <c r="I370" s="164">
        <f t="array" aca="1" ref="I370" ca="1">_xlfn.XLOOKUP($B$362,INDIRECT(CONCATENATE("'",$A370,"'!$C$324:$C$374")),INDIRECT(CONCATENATE("'",$A370,"'!$K$324:$K$374")),0)</f>
        <v>0</v>
      </c>
      <c r="J370" s="164">
        <f t="shared" ca="1" si="123"/>
        <v>0</v>
      </c>
      <c r="K370" s="162">
        <f t="shared" ca="1" si="123"/>
        <v>0</v>
      </c>
      <c r="L370" s="163">
        <f t="shared" ca="1" si="124"/>
        <v>0</v>
      </c>
      <c r="M370" s="162">
        <f t="shared" ca="1" si="125"/>
        <v>0</v>
      </c>
      <c r="N370" s="163">
        <f t="shared" ca="1" si="126"/>
        <v>0</v>
      </c>
    </row>
    <row r="371" spans="1:14" x14ac:dyDescent="0.2">
      <c r="A371" s="149" t="s">
        <v>223</v>
      </c>
      <c r="B371" s="164">
        <f t="array" aca="1" ref="B371" ca="1">_xlfn.XLOOKUP($B$362,INDIRECT(CONCATENATE("'",$A371,"'!$C$324:$C$374")),INDIRECT(CONCATENATE("'",$A371,"'!$D$324:$D$374")),0)</f>
        <v>0</v>
      </c>
      <c r="C371" s="164">
        <f t="array" aca="1" ref="C371" ca="1">_xlfn.XLOOKUP($B$362,INDIRECT(CONCATENATE("'",$A371,"'!$C$324:$C$374")),INDIRECT(CONCATENATE("'",$A371,"'!$E$324:$E$374")),0)</f>
        <v>0</v>
      </c>
      <c r="D371" s="164">
        <f t="array" aca="1" ref="D371" ca="1">_xlfn.XLOOKUP($B$362,INDIRECT(CONCATENATE("'",$A371,"'!$C$324:$C$374")),INDIRECT(CONCATENATE("'",$A371,"'!$F$324:$F$374")),0)</f>
        <v>0</v>
      </c>
      <c r="E371" s="164">
        <f t="array" aca="1" ref="E371" ca="1">_xlfn.XLOOKUP($B$362,INDIRECT(CONCATENATE("'",$A371,"'!$C$324:$C$374")),INDIRECT(CONCATENATE("'",$A371,"'!$G$324:$G$374")),0)</f>
        <v>0</v>
      </c>
      <c r="F371" s="164">
        <f t="array" aca="1" ref="F371" ca="1">_xlfn.XLOOKUP($B$362,INDIRECT(CONCATENATE("'",$A371,"'!$C$324:$C$374")),INDIRECT(CONCATENATE("'",$A371,"'!$H$324:$H$374")),0)</f>
        <v>0</v>
      </c>
      <c r="G371" s="164">
        <f t="array" aca="1" ref="G371" ca="1">_xlfn.XLOOKUP($B$362,INDIRECT(CONCATENATE("'",$A371,"'!$C$324:$C$374")),INDIRECT(CONCATENATE("'",$A371,"'!$I$324:$I$374")),0)</f>
        <v>0</v>
      </c>
      <c r="H371" s="164">
        <f t="array" aca="1" ref="H371" ca="1">_xlfn.XLOOKUP($B$362,INDIRECT(CONCATENATE("'",$A371,"'!$C$324:$C$374")),INDIRECT(CONCATENATE("'",$A371,"'!$J$324:$J$374")),0)</f>
        <v>0</v>
      </c>
      <c r="I371" s="164">
        <f t="array" aca="1" ref="I371" ca="1">_xlfn.XLOOKUP($B$362,INDIRECT(CONCATENATE("'",$A371,"'!$C$324:$C$374")),INDIRECT(CONCATENATE("'",$A371,"'!$K$324:$K$374")),0)</f>
        <v>0</v>
      </c>
      <c r="J371" s="164">
        <f t="shared" ca="1" si="123"/>
        <v>0</v>
      </c>
      <c r="K371" s="162">
        <f t="shared" ca="1" si="123"/>
        <v>0</v>
      </c>
      <c r="L371" s="163">
        <f t="shared" ca="1" si="124"/>
        <v>0</v>
      </c>
      <c r="M371" s="162">
        <f t="shared" ca="1" si="125"/>
        <v>0</v>
      </c>
      <c r="N371" s="163">
        <f t="shared" ca="1" si="126"/>
        <v>0</v>
      </c>
    </row>
    <row r="372" spans="1:14" x14ac:dyDescent="0.2">
      <c r="A372" s="149" t="s">
        <v>224</v>
      </c>
      <c r="B372" s="164">
        <f t="array" aca="1" ref="B372" ca="1">_xlfn.XLOOKUP($B$362,INDIRECT(CONCATENATE("'",$A372,"'!$C$324:$C$374")),INDIRECT(CONCATENATE("'",$A372,"'!$D$324:$D$374")),0)</f>
        <v>0</v>
      </c>
      <c r="C372" s="164">
        <f t="array" aca="1" ref="C372" ca="1">_xlfn.XLOOKUP($B$362,INDIRECT(CONCATENATE("'",$A372,"'!$C$324:$C$374")),INDIRECT(CONCATENATE("'",$A372,"'!$E$324:$E$374")),0)</f>
        <v>0</v>
      </c>
      <c r="D372" s="164">
        <f t="array" aca="1" ref="D372" ca="1">_xlfn.XLOOKUP($B$362,INDIRECT(CONCATENATE("'",$A372,"'!$C$324:$C$374")),INDIRECT(CONCATENATE("'",$A372,"'!$F$324:$F$374")),0)</f>
        <v>0</v>
      </c>
      <c r="E372" s="164">
        <f t="array" aca="1" ref="E372" ca="1">_xlfn.XLOOKUP($B$362,INDIRECT(CONCATENATE("'",$A372,"'!$C$324:$C$374")),INDIRECT(CONCATENATE("'",$A372,"'!$G$324:$G$374")),0)</f>
        <v>0</v>
      </c>
      <c r="F372" s="164">
        <f t="array" aca="1" ref="F372" ca="1">_xlfn.XLOOKUP($B$362,INDIRECT(CONCATENATE("'",$A372,"'!$C$324:$C$374")),INDIRECT(CONCATENATE("'",$A372,"'!$H$324:$H$374")),0)</f>
        <v>0</v>
      </c>
      <c r="G372" s="164">
        <f t="array" aca="1" ref="G372" ca="1">_xlfn.XLOOKUP($B$362,INDIRECT(CONCATENATE("'",$A372,"'!$C$324:$C$374")),INDIRECT(CONCATENATE("'",$A372,"'!$I$324:$I$374")),0)</f>
        <v>0</v>
      </c>
      <c r="H372" s="164">
        <f t="array" aca="1" ref="H372" ca="1">_xlfn.XLOOKUP($B$362,INDIRECT(CONCATENATE("'",$A372,"'!$C$324:$C$374")),INDIRECT(CONCATENATE("'",$A372,"'!$J$324:$J$374")),0)</f>
        <v>0</v>
      </c>
      <c r="I372" s="164">
        <f t="array" aca="1" ref="I372" ca="1">_xlfn.XLOOKUP($B$362,INDIRECT(CONCATENATE("'",$A372,"'!$C$324:$C$374")),INDIRECT(CONCATENATE("'",$A372,"'!$K$324:$K$374")),0)</f>
        <v>0</v>
      </c>
      <c r="J372" s="164">
        <f t="shared" ca="1" si="123"/>
        <v>0</v>
      </c>
      <c r="K372" s="162">
        <f t="shared" ca="1" si="123"/>
        <v>0</v>
      </c>
      <c r="L372" s="163">
        <f t="shared" ca="1" si="124"/>
        <v>0</v>
      </c>
      <c r="M372" s="162">
        <f t="shared" ca="1" si="125"/>
        <v>0</v>
      </c>
      <c r="N372" s="163">
        <f t="shared" ca="1" si="126"/>
        <v>0</v>
      </c>
    </row>
    <row r="373" spans="1:14" x14ac:dyDescent="0.2">
      <c r="A373" s="149" t="s">
        <v>225</v>
      </c>
      <c r="B373" s="164">
        <f t="array" aca="1" ref="B373" ca="1">_xlfn.XLOOKUP($B$362,INDIRECT(CONCATENATE("'",$A373,"'!$C$324:$C$374")),INDIRECT(CONCATENATE("'",$A373,"'!$D$324:$D$374")),0)</f>
        <v>0</v>
      </c>
      <c r="C373" s="164">
        <f t="array" aca="1" ref="C373" ca="1">_xlfn.XLOOKUP($B$362,INDIRECT(CONCATENATE("'",$A373,"'!$C$324:$C$374")),INDIRECT(CONCATENATE("'",$A373,"'!$E$324:$E$374")),0)</f>
        <v>0</v>
      </c>
      <c r="D373" s="164">
        <f t="array" aca="1" ref="D373" ca="1">_xlfn.XLOOKUP($B$362,INDIRECT(CONCATENATE("'",$A373,"'!$C$324:$C$374")),INDIRECT(CONCATENATE("'",$A373,"'!$F$324:$F$374")),0)</f>
        <v>0</v>
      </c>
      <c r="E373" s="164">
        <f t="array" aca="1" ref="E373" ca="1">_xlfn.XLOOKUP($B$362,INDIRECT(CONCATENATE("'",$A373,"'!$C$324:$C$374")),INDIRECT(CONCATENATE("'",$A373,"'!$G$324:$G$374")),0)</f>
        <v>0</v>
      </c>
      <c r="F373" s="164">
        <f t="array" aca="1" ref="F373" ca="1">_xlfn.XLOOKUP($B$362,INDIRECT(CONCATENATE("'",$A373,"'!$C$324:$C$374")),INDIRECT(CONCATENATE("'",$A373,"'!$H$324:$H$374")),0)</f>
        <v>0</v>
      </c>
      <c r="G373" s="164">
        <f t="array" aca="1" ref="G373" ca="1">_xlfn.XLOOKUP($B$362,INDIRECT(CONCATENATE("'",$A373,"'!$C$324:$C$374")),INDIRECT(CONCATENATE("'",$A373,"'!$I$324:$I$374")),0)</f>
        <v>0</v>
      </c>
      <c r="H373" s="164">
        <f t="array" aca="1" ref="H373" ca="1">_xlfn.XLOOKUP($B$362,INDIRECT(CONCATENATE("'",$A373,"'!$C$324:$C$374")),INDIRECT(CONCATENATE("'",$A373,"'!$J$324:$J$374")),0)</f>
        <v>0</v>
      </c>
      <c r="I373" s="164">
        <f t="array" aca="1" ref="I373" ca="1">_xlfn.XLOOKUP($B$362,INDIRECT(CONCATENATE("'",$A373,"'!$C$324:$C$374")),INDIRECT(CONCATENATE("'",$A373,"'!$K$324:$K$374")),0)</f>
        <v>0</v>
      </c>
      <c r="J373" s="164">
        <f t="shared" ca="1" si="123"/>
        <v>0</v>
      </c>
      <c r="K373" s="162">
        <f t="shared" ca="1" si="123"/>
        <v>0</v>
      </c>
      <c r="L373" s="163">
        <f t="shared" ca="1" si="124"/>
        <v>0</v>
      </c>
      <c r="M373" s="162">
        <f t="shared" ca="1" si="125"/>
        <v>0</v>
      </c>
      <c r="N373" s="163">
        <f t="shared" ca="1" si="126"/>
        <v>0</v>
      </c>
    </row>
    <row r="374" spans="1:14" ht="12.75" thickBot="1" x14ac:dyDescent="0.25">
      <c r="A374" s="149" t="s">
        <v>226</v>
      </c>
      <c r="B374" s="164">
        <f t="array" aca="1" ref="B374" ca="1">_xlfn.XLOOKUP($B$362,INDIRECT(CONCATENATE("'",$A374,"'!$C$324:$C$374")),INDIRECT(CONCATENATE("'",$A374,"'!$D$324:$D$374")),0)</f>
        <v>0</v>
      </c>
      <c r="C374" s="164">
        <f t="array" aca="1" ref="C374" ca="1">_xlfn.XLOOKUP($B$362,INDIRECT(CONCATENATE("'",$A374,"'!$C$324:$C$374")),INDIRECT(CONCATENATE("'",$A374,"'!$E$324:$E$374")),0)</f>
        <v>0</v>
      </c>
      <c r="D374" s="164">
        <f t="array" aca="1" ref="D374" ca="1">_xlfn.XLOOKUP($B$362,INDIRECT(CONCATENATE("'",$A374,"'!$C$324:$C$374")),INDIRECT(CONCATENATE("'",$A374,"'!$F$324:$F$374")),0)</f>
        <v>0</v>
      </c>
      <c r="E374" s="164">
        <f t="array" aca="1" ref="E374" ca="1">_xlfn.XLOOKUP($B$362,INDIRECT(CONCATENATE("'",$A374,"'!$C$324:$C$374")),INDIRECT(CONCATENATE("'",$A374,"'!$G$324:$G$374")),0)</f>
        <v>0</v>
      </c>
      <c r="F374" s="164">
        <f t="array" aca="1" ref="F374" ca="1">_xlfn.XLOOKUP($B$362,INDIRECT(CONCATENATE("'",$A374,"'!$C$324:$C$374")),INDIRECT(CONCATENATE("'",$A374,"'!$H$324:$H$374")),0)</f>
        <v>0</v>
      </c>
      <c r="G374" s="164">
        <f t="array" aca="1" ref="G374" ca="1">_xlfn.XLOOKUP($B$362,INDIRECT(CONCATENATE("'",$A374,"'!$C$324:$C$374")),INDIRECT(CONCATENATE("'",$A374,"'!$I$324:$I$374")),0)</f>
        <v>0</v>
      </c>
      <c r="H374" s="164">
        <f t="array" aca="1" ref="H374" ca="1">_xlfn.XLOOKUP($B$362,INDIRECT(CONCATENATE("'",$A374,"'!$C$324:$C$374")),INDIRECT(CONCATENATE("'",$A374,"'!$J$324:$J$374")),0)</f>
        <v>0</v>
      </c>
      <c r="I374" s="164">
        <f t="array" aca="1" ref="I374" ca="1">_xlfn.XLOOKUP($B$362,INDIRECT(CONCATENATE("'",$A374,"'!$C$324:$C$374")),INDIRECT(CONCATENATE("'",$A374,"'!$K$324:$K$374")),0)</f>
        <v>0</v>
      </c>
      <c r="J374" s="164">
        <f t="shared" ca="1" si="123"/>
        <v>0</v>
      </c>
      <c r="K374" s="165">
        <f t="shared" ca="1" si="123"/>
        <v>0</v>
      </c>
      <c r="L374" s="166">
        <f t="shared" ca="1" si="124"/>
        <v>0</v>
      </c>
      <c r="M374" s="165">
        <f t="shared" ca="1" si="125"/>
        <v>0</v>
      </c>
      <c r="N374" s="166">
        <f t="shared" ca="1" si="126"/>
        <v>0</v>
      </c>
    </row>
    <row r="375" spans="1:14" ht="12.75" thickBot="1" x14ac:dyDescent="0.25">
      <c r="A375" s="150" t="s">
        <v>17</v>
      </c>
      <c r="B375" s="167">
        <f t="shared" ref="B375:K375" ca="1" si="127">SUM(B365:B374)</f>
        <v>0</v>
      </c>
      <c r="C375" s="167">
        <f t="shared" ca="1" si="127"/>
        <v>0</v>
      </c>
      <c r="D375" s="167">
        <f t="shared" ca="1" si="127"/>
        <v>0</v>
      </c>
      <c r="E375" s="167">
        <f t="shared" ca="1" si="127"/>
        <v>0</v>
      </c>
      <c r="F375" s="167">
        <f t="shared" ca="1" si="127"/>
        <v>0</v>
      </c>
      <c r="G375" s="167">
        <f t="shared" ca="1" si="127"/>
        <v>0</v>
      </c>
      <c r="H375" s="167">
        <f t="shared" ca="1" si="127"/>
        <v>0</v>
      </c>
      <c r="I375" s="167">
        <f t="shared" ca="1" si="127"/>
        <v>0</v>
      </c>
      <c r="J375" s="167">
        <f t="shared" ca="1" si="127"/>
        <v>0</v>
      </c>
      <c r="K375" s="167">
        <f t="shared" ca="1" si="127"/>
        <v>0</v>
      </c>
      <c r="L375" s="169">
        <f t="shared" ca="1" si="124"/>
        <v>0</v>
      </c>
      <c r="M375" s="168">
        <f ca="1">SUM(M365:M374)</f>
        <v>0</v>
      </c>
      <c r="N375" s="170">
        <f t="shared" ca="1" si="126"/>
        <v>0</v>
      </c>
    </row>
    <row r="376" spans="1:14" ht="12.75" thickBot="1" x14ac:dyDescent="0.25"/>
    <row r="377" spans="1:14" ht="12.75" thickBot="1" x14ac:dyDescent="0.25">
      <c r="A377" s="157" t="str">
        <f>Deelnemersoverzicht!$B$40&amp;":"</f>
        <v>Deelnemer 24:</v>
      </c>
      <c r="B377" s="225">
        <f>Deelnemersoverzicht!$C$40</f>
        <v>0</v>
      </c>
      <c r="C377" s="158"/>
      <c r="D377" s="158"/>
      <c r="E377" s="158"/>
      <c r="F377" s="158"/>
      <c r="G377" s="158"/>
      <c r="H377" s="158"/>
      <c r="I377" s="158"/>
      <c r="J377" s="158"/>
      <c r="K377" s="158"/>
      <c r="L377" s="158"/>
      <c r="M377" s="158"/>
      <c r="N377" s="159"/>
    </row>
    <row r="378" spans="1:14" ht="12.75" thickBot="1" x14ac:dyDescent="0.25">
      <c r="A378" s="156"/>
      <c r="B378" s="602" t="s">
        <v>1</v>
      </c>
      <c r="C378" s="601"/>
      <c r="D378" s="602" t="s">
        <v>2</v>
      </c>
      <c r="E378" s="601"/>
      <c r="F378" s="600"/>
      <c r="G378" s="603" t="s">
        <v>235</v>
      </c>
      <c r="H378" s="603"/>
      <c r="I378" s="601"/>
      <c r="J378" s="600"/>
      <c r="K378" s="604" t="s">
        <v>17</v>
      </c>
      <c r="L378" s="603"/>
      <c r="M378" s="603"/>
      <c r="N378" s="601"/>
    </row>
    <row r="379" spans="1:14" ht="48.75" thickBot="1" x14ac:dyDescent="0.25">
      <c r="A379" s="155" t="s">
        <v>214</v>
      </c>
      <c r="B379" s="146" t="s">
        <v>227</v>
      </c>
      <c r="C379" s="146" t="s">
        <v>228</v>
      </c>
      <c r="D379" s="146" t="s">
        <v>229</v>
      </c>
      <c r="E379" s="146" t="s">
        <v>230</v>
      </c>
      <c r="F379" s="146" t="s">
        <v>236</v>
      </c>
      <c r="G379" s="146" t="s">
        <v>237</v>
      </c>
      <c r="H379" s="146" t="s">
        <v>238</v>
      </c>
      <c r="I379" s="146" t="s">
        <v>239</v>
      </c>
      <c r="J379" s="146" t="s">
        <v>231</v>
      </c>
      <c r="K379" s="151" t="s">
        <v>112</v>
      </c>
      <c r="L379" s="147" t="s">
        <v>59</v>
      </c>
      <c r="M379" s="221" t="s">
        <v>91</v>
      </c>
      <c r="N379" s="148" t="s">
        <v>59</v>
      </c>
    </row>
    <row r="380" spans="1:14" x14ac:dyDescent="0.2">
      <c r="A380" s="149" t="s">
        <v>217</v>
      </c>
      <c r="B380" s="160">
        <f t="array" aca="1" ref="B380" ca="1">_xlfn.XLOOKUP($B$377,INDIRECT(CONCATENATE("'",$A380,"'!$C$324:$C$374")),INDIRECT(CONCATENATE("'",$A380,"'!$D$324:$D$374")),0)</f>
        <v>0</v>
      </c>
      <c r="C380" s="160">
        <f t="array" aca="1" ref="C380" ca="1">_xlfn.XLOOKUP($B$377,INDIRECT(CONCATENATE("'",$A380,"'!$C$324:$C$374")),INDIRECT(CONCATENATE("'",$A380,"'!$E$324:$E$374")),0)</f>
        <v>0</v>
      </c>
      <c r="D380" s="160">
        <f t="array" aca="1" ref="D380" ca="1">_xlfn.XLOOKUP($B$377,INDIRECT(CONCATENATE("'",$A380,"'!$C$324:$C$374")),INDIRECT(CONCATENATE("'",$A380,"'!$F$324:$F$374")),0)</f>
        <v>0</v>
      </c>
      <c r="E380" s="160">
        <f t="array" aca="1" ref="E380" ca="1">_xlfn.XLOOKUP($B$377,INDIRECT(CONCATENATE("'",$A380,"'!$C$324:$C$374")),INDIRECT(CONCATENATE("'",$A380,"'!$G$324:$G$374")),0)</f>
        <v>0</v>
      </c>
      <c r="F380" s="160">
        <f t="array" aca="1" ref="F380" ca="1">_xlfn.XLOOKUP($B$377,INDIRECT(CONCATENATE("'",$A380,"'!$C$324:$C$374")),INDIRECT(CONCATENATE("'",$A380,"'!$H$324:$H$374")),0)</f>
        <v>0</v>
      </c>
      <c r="G380" s="160">
        <f t="array" aca="1" ref="G380" ca="1">_xlfn.XLOOKUP($B$377,INDIRECT(CONCATENATE("'",$A380,"'!$C$324:$C$374")),INDIRECT(CONCATENATE("'",$A380,"'!$I$324:$I$374")),0)</f>
        <v>0</v>
      </c>
      <c r="H380" s="160">
        <f t="array" aca="1" ref="H380" ca="1">_xlfn.XLOOKUP($B$377,INDIRECT(CONCATENATE("'",$A380,"'!$C$324:$C$374")),INDIRECT(CONCATENATE("'",$A380,"'!$J$324:$J$374")),0)</f>
        <v>0</v>
      </c>
      <c r="I380" s="160">
        <f t="array" aca="1" ref="I380" ca="1">_xlfn.XLOOKUP($B$377,INDIRECT(CONCATENATE("'",$A380,"'!$C$324:$C$374")),INDIRECT(CONCATENATE("'",$A380,"'!$K$324:$K$374")),0)</f>
        <v>0</v>
      </c>
      <c r="J380" s="160">
        <f ca="1">B380+D380+F380+H380</f>
        <v>0</v>
      </c>
      <c r="K380" s="160">
        <f ca="1">C380+E380+G380+I380</f>
        <v>0</v>
      </c>
      <c r="L380" s="161">
        <f ca="1">IFERROR(K380/J380,0)</f>
        <v>0</v>
      </c>
      <c r="M380" s="160">
        <f ca="1">J380-K380</f>
        <v>0</v>
      </c>
      <c r="N380" s="161">
        <f ca="1">IFERROR(M380/J380,0)</f>
        <v>0</v>
      </c>
    </row>
    <row r="381" spans="1:14" x14ac:dyDescent="0.2">
      <c r="A381" s="149" t="s">
        <v>218</v>
      </c>
      <c r="B381" s="162">
        <f t="array" aca="1" ref="B381" ca="1">_xlfn.XLOOKUP($B$377,INDIRECT(CONCATENATE("'",$A381,"'!$C$324:$C$374")),INDIRECT(CONCATENATE("'",$A381,"'!$D$324:$D$374")),0)</f>
        <v>0</v>
      </c>
      <c r="C381" s="162">
        <f t="array" aca="1" ref="C381" ca="1">_xlfn.XLOOKUP($B$377,INDIRECT(CONCATENATE("'",$A381,"'!$C$324:$C$374")),INDIRECT(CONCATENATE("'",$A381,"'!$E$324:$E$374")),0)</f>
        <v>0</v>
      </c>
      <c r="D381" s="162">
        <f t="array" aca="1" ref="D381" ca="1">_xlfn.XLOOKUP($B$377,INDIRECT(CONCATENATE("'",$A381,"'!$C$324:$C$374")),INDIRECT(CONCATENATE("'",$A381,"'!$F$324:$F$374")),0)</f>
        <v>0</v>
      </c>
      <c r="E381" s="162">
        <f t="array" aca="1" ref="E381" ca="1">_xlfn.XLOOKUP($B$377,INDIRECT(CONCATENATE("'",$A381,"'!$C$324:$C$374")),INDIRECT(CONCATENATE("'",$A381,"'!$G$324:$G$374")),0)</f>
        <v>0</v>
      </c>
      <c r="F381" s="162">
        <f t="array" aca="1" ref="F381" ca="1">_xlfn.XLOOKUP($B$377,INDIRECT(CONCATENATE("'",$A381,"'!$C$324:$C$374")),INDIRECT(CONCATENATE("'",$A381,"'!$H$324:$H$374")),0)</f>
        <v>0</v>
      </c>
      <c r="G381" s="162">
        <f t="array" aca="1" ref="G381" ca="1">_xlfn.XLOOKUP($B$377,INDIRECT(CONCATENATE("'",$A381,"'!$C$324:$C$374")),INDIRECT(CONCATENATE("'",$A381,"'!$I$324:$I$374")),0)</f>
        <v>0</v>
      </c>
      <c r="H381" s="162">
        <f t="array" aca="1" ref="H381" ca="1">_xlfn.XLOOKUP($B$377,INDIRECT(CONCATENATE("'",$A381,"'!$C$324:$C$374")),INDIRECT(CONCATENATE("'",$A381,"'!$J$324:$J$374")),0)</f>
        <v>0</v>
      </c>
      <c r="I381" s="162">
        <f t="array" aca="1" ref="I381" ca="1">_xlfn.XLOOKUP($B$377,INDIRECT(CONCATENATE("'",$A381,"'!$C$324:$C$374")),INDIRECT(CONCATENATE("'",$A381,"'!$K$324:$K$374")),0)</f>
        <v>0</v>
      </c>
      <c r="J381" s="162">
        <f t="shared" ref="J381:K389" ca="1" si="128">B381+D381+F381+H381</f>
        <v>0</v>
      </c>
      <c r="K381" s="162">
        <f t="shared" ca="1" si="128"/>
        <v>0</v>
      </c>
      <c r="L381" s="163">
        <f t="shared" ref="L381:L390" ca="1" si="129">IFERROR(K381/J381,0)</f>
        <v>0</v>
      </c>
      <c r="M381" s="162">
        <f t="shared" ref="M381:M389" ca="1" si="130">J381-K381</f>
        <v>0</v>
      </c>
      <c r="N381" s="163">
        <f t="shared" ref="N381:N390" ca="1" si="131">IFERROR(M381/J381,0)</f>
        <v>0</v>
      </c>
    </row>
    <row r="382" spans="1:14" x14ac:dyDescent="0.2">
      <c r="A382" s="149" t="s">
        <v>219</v>
      </c>
      <c r="B382" s="164">
        <f t="array" aca="1" ref="B382" ca="1">_xlfn.XLOOKUP($B$377,INDIRECT(CONCATENATE("'",$A382,"'!$C$324:$C$374")),INDIRECT(CONCATENATE("'",$A382,"'!$D$324:$D$374")),0)</f>
        <v>0</v>
      </c>
      <c r="C382" s="164">
        <f t="array" aca="1" ref="C382" ca="1">_xlfn.XLOOKUP($B$377,INDIRECT(CONCATENATE("'",$A382,"'!$C$324:$C$374")),INDIRECT(CONCATENATE("'",$A382,"'!$E$324:$E$374")),0)</f>
        <v>0</v>
      </c>
      <c r="D382" s="164">
        <f t="array" aca="1" ref="D382" ca="1">_xlfn.XLOOKUP($B$377,INDIRECT(CONCATENATE("'",$A382,"'!$C$324:$C$374")),INDIRECT(CONCATENATE("'",$A382,"'!$F$324:$F$374")),0)</f>
        <v>0</v>
      </c>
      <c r="E382" s="164">
        <f t="array" aca="1" ref="E382" ca="1">_xlfn.XLOOKUP($B$377,INDIRECT(CONCATENATE("'",$A382,"'!$C$324:$C$374")),INDIRECT(CONCATENATE("'",$A382,"'!$G$324:$G$374")),0)</f>
        <v>0</v>
      </c>
      <c r="F382" s="164">
        <f t="array" aca="1" ref="F382" ca="1">_xlfn.XLOOKUP($B$377,INDIRECT(CONCATENATE("'",$A382,"'!$C$324:$C$374")),INDIRECT(CONCATENATE("'",$A382,"'!$H$324:$H$374")),0)</f>
        <v>0</v>
      </c>
      <c r="G382" s="164">
        <f t="array" aca="1" ref="G382" ca="1">_xlfn.XLOOKUP($B$377,INDIRECT(CONCATENATE("'",$A382,"'!$C$324:$C$374")),INDIRECT(CONCATENATE("'",$A382,"'!$I$324:$I$374")),0)</f>
        <v>0</v>
      </c>
      <c r="H382" s="164">
        <f t="array" aca="1" ref="H382" ca="1">_xlfn.XLOOKUP($B$377,INDIRECT(CONCATENATE("'",$A382,"'!$C$324:$C$374")),INDIRECT(CONCATENATE("'",$A382,"'!$J$324:$J$374")),0)</f>
        <v>0</v>
      </c>
      <c r="I382" s="164">
        <f t="array" aca="1" ref="I382" ca="1">_xlfn.XLOOKUP($B$377,INDIRECT(CONCATENATE("'",$A382,"'!$C$324:$C$374")),INDIRECT(CONCATENATE("'",$A382,"'!$K$324:$K$374")),0)</f>
        <v>0</v>
      </c>
      <c r="J382" s="164">
        <f t="shared" ca="1" si="128"/>
        <v>0</v>
      </c>
      <c r="K382" s="162">
        <f t="shared" ca="1" si="128"/>
        <v>0</v>
      </c>
      <c r="L382" s="163">
        <f t="shared" ca="1" si="129"/>
        <v>0</v>
      </c>
      <c r="M382" s="162">
        <f t="shared" ca="1" si="130"/>
        <v>0</v>
      </c>
      <c r="N382" s="163">
        <f t="shared" ca="1" si="131"/>
        <v>0</v>
      </c>
    </row>
    <row r="383" spans="1:14" x14ac:dyDescent="0.2">
      <c r="A383" s="149" t="s">
        <v>220</v>
      </c>
      <c r="B383" s="164">
        <f t="array" aca="1" ref="B383" ca="1">_xlfn.XLOOKUP($B$377,INDIRECT(CONCATENATE("'",$A383,"'!$C$324:$C$374")),INDIRECT(CONCATENATE("'",$A383,"'!$D$324:$D$374")),0)</f>
        <v>0</v>
      </c>
      <c r="C383" s="164">
        <f t="array" aca="1" ref="C383" ca="1">_xlfn.XLOOKUP($B$377,INDIRECT(CONCATENATE("'",$A383,"'!$C$324:$C$374")),INDIRECT(CONCATENATE("'",$A383,"'!$E$324:$E$374")),0)</f>
        <v>0</v>
      </c>
      <c r="D383" s="164">
        <f t="array" aca="1" ref="D383" ca="1">_xlfn.XLOOKUP($B$377,INDIRECT(CONCATENATE("'",$A383,"'!$C$324:$C$374")),INDIRECT(CONCATENATE("'",$A383,"'!$F$324:$F$374")),0)</f>
        <v>0</v>
      </c>
      <c r="E383" s="164">
        <f t="array" aca="1" ref="E383" ca="1">_xlfn.XLOOKUP($B$377,INDIRECT(CONCATENATE("'",$A383,"'!$C$324:$C$374")),INDIRECT(CONCATENATE("'",$A383,"'!$G$324:$G$374")),0)</f>
        <v>0</v>
      </c>
      <c r="F383" s="164">
        <f t="array" aca="1" ref="F383" ca="1">_xlfn.XLOOKUP($B$377,INDIRECT(CONCATENATE("'",$A383,"'!$C$324:$C$374")),INDIRECT(CONCATENATE("'",$A383,"'!$H$324:$H$374")),0)</f>
        <v>0</v>
      </c>
      <c r="G383" s="164">
        <f t="array" aca="1" ref="G383" ca="1">_xlfn.XLOOKUP($B$377,INDIRECT(CONCATENATE("'",$A383,"'!$C$324:$C$374")),INDIRECT(CONCATENATE("'",$A383,"'!$I$324:$I$374")),0)</f>
        <v>0</v>
      </c>
      <c r="H383" s="164">
        <f t="array" aca="1" ref="H383" ca="1">_xlfn.XLOOKUP($B$377,INDIRECT(CONCATENATE("'",$A383,"'!$C$324:$C$374")),INDIRECT(CONCATENATE("'",$A383,"'!$J$324:$J$374")),0)</f>
        <v>0</v>
      </c>
      <c r="I383" s="164">
        <f t="array" aca="1" ref="I383" ca="1">_xlfn.XLOOKUP($B$377,INDIRECT(CONCATENATE("'",$A383,"'!$C$324:$C$374")),INDIRECT(CONCATENATE("'",$A383,"'!$K$324:$K$374")),0)</f>
        <v>0</v>
      </c>
      <c r="J383" s="164">
        <f t="shared" ca="1" si="128"/>
        <v>0</v>
      </c>
      <c r="K383" s="162">
        <f t="shared" ca="1" si="128"/>
        <v>0</v>
      </c>
      <c r="L383" s="163">
        <f t="shared" ca="1" si="129"/>
        <v>0</v>
      </c>
      <c r="M383" s="162">
        <f t="shared" ca="1" si="130"/>
        <v>0</v>
      </c>
      <c r="N383" s="163">
        <f t="shared" ca="1" si="131"/>
        <v>0</v>
      </c>
    </row>
    <row r="384" spans="1:14" x14ac:dyDescent="0.2">
      <c r="A384" s="149" t="s">
        <v>221</v>
      </c>
      <c r="B384" s="164">
        <f t="array" aca="1" ref="B384" ca="1">_xlfn.XLOOKUP($B$377,INDIRECT(CONCATENATE("'",$A384,"'!$C$324:$C$374")),INDIRECT(CONCATENATE("'",$A384,"'!$D$324:$D$374")),0)</f>
        <v>0</v>
      </c>
      <c r="C384" s="164">
        <f t="array" aca="1" ref="C384" ca="1">_xlfn.XLOOKUP($B$377,INDIRECT(CONCATENATE("'",$A384,"'!$C$324:$C$374")),INDIRECT(CONCATENATE("'",$A384,"'!$E$324:$E$374")),0)</f>
        <v>0</v>
      </c>
      <c r="D384" s="164">
        <f t="array" aca="1" ref="D384" ca="1">_xlfn.XLOOKUP($B$377,INDIRECT(CONCATENATE("'",$A384,"'!$C$324:$C$374")),INDIRECT(CONCATENATE("'",$A384,"'!$F$324:$F$374")),0)</f>
        <v>0</v>
      </c>
      <c r="E384" s="164">
        <f t="array" aca="1" ref="E384" ca="1">_xlfn.XLOOKUP($B$377,INDIRECT(CONCATENATE("'",$A384,"'!$C$324:$C$374")),INDIRECT(CONCATENATE("'",$A384,"'!$G$324:$G$374")),0)</f>
        <v>0</v>
      </c>
      <c r="F384" s="164">
        <f t="array" aca="1" ref="F384" ca="1">_xlfn.XLOOKUP($B$377,INDIRECT(CONCATENATE("'",$A384,"'!$C$324:$C$374")),INDIRECT(CONCATENATE("'",$A384,"'!$H$324:$H$374")),0)</f>
        <v>0</v>
      </c>
      <c r="G384" s="164">
        <f t="array" aca="1" ref="G384" ca="1">_xlfn.XLOOKUP($B$377,INDIRECT(CONCATENATE("'",$A384,"'!$C$324:$C$374")),INDIRECT(CONCATENATE("'",$A384,"'!$I$324:$I$374")),0)</f>
        <v>0</v>
      </c>
      <c r="H384" s="164">
        <f t="array" aca="1" ref="H384" ca="1">_xlfn.XLOOKUP($B$377,INDIRECT(CONCATENATE("'",$A384,"'!$C$324:$C$374")),INDIRECT(CONCATENATE("'",$A384,"'!$J$324:$J$374")),0)</f>
        <v>0</v>
      </c>
      <c r="I384" s="164">
        <f t="array" aca="1" ref="I384" ca="1">_xlfn.XLOOKUP($B$377,INDIRECT(CONCATENATE("'",$A384,"'!$C$324:$C$374")),INDIRECT(CONCATENATE("'",$A384,"'!$K$324:$K$374")),0)</f>
        <v>0</v>
      </c>
      <c r="J384" s="164">
        <f t="shared" ca="1" si="128"/>
        <v>0</v>
      </c>
      <c r="K384" s="162">
        <f t="shared" ca="1" si="128"/>
        <v>0</v>
      </c>
      <c r="L384" s="163">
        <f t="shared" ca="1" si="129"/>
        <v>0</v>
      </c>
      <c r="M384" s="162">
        <f t="shared" ca="1" si="130"/>
        <v>0</v>
      </c>
      <c r="N384" s="163">
        <f t="shared" ca="1" si="131"/>
        <v>0</v>
      </c>
    </row>
    <row r="385" spans="1:14" x14ac:dyDescent="0.2">
      <c r="A385" s="149" t="s">
        <v>222</v>
      </c>
      <c r="B385" s="164">
        <f t="array" aca="1" ref="B385" ca="1">_xlfn.XLOOKUP($B$377,INDIRECT(CONCATENATE("'",$A385,"'!$C$324:$C$374")),INDIRECT(CONCATENATE("'",$A385,"'!$D$324:$D$374")),0)</f>
        <v>0</v>
      </c>
      <c r="C385" s="164">
        <f t="array" aca="1" ref="C385" ca="1">_xlfn.XLOOKUP($B$377,INDIRECT(CONCATENATE("'",$A385,"'!$C$324:$C$374")),INDIRECT(CONCATENATE("'",$A385,"'!$E$324:$E$374")),0)</f>
        <v>0</v>
      </c>
      <c r="D385" s="164">
        <f t="array" aca="1" ref="D385" ca="1">_xlfn.XLOOKUP($B$377,INDIRECT(CONCATENATE("'",$A385,"'!$C$324:$C$374")),INDIRECT(CONCATENATE("'",$A385,"'!$F$324:$F$374")),0)</f>
        <v>0</v>
      </c>
      <c r="E385" s="164">
        <f t="array" aca="1" ref="E385" ca="1">_xlfn.XLOOKUP($B$377,INDIRECT(CONCATENATE("'",$A385,"'!$C$324:$C$374")),INDIRECT(CONCATENATE("'",$A385,"'!$G$324:$G$374")),0)</f>
        <v>0</v>
      </c>
      <c r="F385" s="164">
        <f t="array" aca="1" ref="F385" ca="1">_xlfn.XLOOKUP($B$377,INDIRECT(CONCATENATE("'",$A385,"'!$C$324:$C$374")),INDIRECT(CONCATENATE("'",$A385,"'!$H$324:$H$374")),0)</f>
        <v>0</v>
      </c>
      <c r="G385" s="164">
        <f t="array" aca="1" ref="G385" ca="1">_xlfn.XLOOKUP($B$377,INDIRECT(CONCATENATE("'",$A385,"'!$C$324:$C$374")),INDIRECT(CONCATENATE("'",$A385,"'!$I$324:$I$374")),0)</f>
        <v>0</v>
      </c>
      <c r="H385" s="164">
        <f t="array" aca="1" ref="H385" ca="1">_xlfn.XLOOKUP($B$377,INDIRECT(CONCATENATE("'",$A385,"'!$C$324:$C$374")),INDIRECT(CONCATENATE("'",$A385,"'!$J$324:$J$374")),0)</f>
        <v>0</v>
      </c>
      <c r="I385" s="164">
        <f t="array" aca="1" ref="I385" ca="1">_xlfn.XLOOKUP($B$377,INDIRECT(CONCATENATE("'",$A385,"'!$C$324:$C$374")),INDIRECT(CONCATENATE("'",$A385,"'!$K$324:$K$374")),0)</f>
        <v>0</v>
      </c>
      <c r="J385" s="164">
        <f t="shared" ca="1" si="128"/>
        <v>0</v>
      </c>
      <c r="K385" s="162">
        <f t="shared" ca="1" si="128"/>
        <v>0</v>
      </c>
      <c r="L385" s="163">
        <f t="shared" ca="1" si="129"/>
        <v>0</v>
      </c>
      <c r="M385" s="162">
        <f t="shared" ca="1" si="130"/>
        <v>0</v>
      </c>
      <c r="N385" s="163">
        <f t="shared" ca="1" si="131"/>
        <v>0</v>
      </c>
    </row>
    <row r="386" spans="1:14" x14ac:dyDescent="0.2">
      <c r="A386" s="149" t="s">
        <v>223</v>
      </c>
      <c r="B386" s="164">
        <f t="array" aca="1" ref="B386" ca="1">_xlfn.XLOOKUP($B$377,INDIRECT(CONCATENATE("'",$A386,"'!$C$324:$C$374")),INDIRECT(CONCATENATE("'",$A386,"'!$D$324:$D$374")),0)</f>
        <v>0</v>
      </c>
      <c r="C386" s="164">
        <f t="array" aca="1" ref="C386" ca="1">_xlfn.XLOOKUP($B$377,INDIRECT(CONCATENATE("'",$A386,"'!$C$324:$C$374")),INDIRECT(CONCATENATE("'",$A386,"'!$E$324:$E$374")),0)</f>
        <v>0</v>
      </c>
      <c r="D386" s="164">
        <f t="array" aca="1" ref="D386" ca="1">_xlfn.XLOOKUP($B$377,INDIRECT(CONCATENATE("'",$A386,"'!$C$324:$C$374")),INDIRECT(CONCATENATE("'",$A386,"'!$F$324:$F$374")),0)</f>
        <v>0</v>
      </c>
      <c r="E386" s="164">
        <f t="array" aca="1" ref="E386" ca="1">_xlfn.XLOOKUP($B$377,INDIRECT(CONCATENATE("'",$A386,"'!$C$324:$C$374")),INDIRECT(CONCATENATE("'",$A386,"'!$G$324:$G$374")),0)</f>
        <v>0</v>
      </c>
      <c r="F386" s="164">
        <f t="array" aca="1" ref="F386" ca="1">_xlfn.XLOOKUP($B$377,INDIRECT(CONCATENATE("'",$A386,"'!$C$324:$C$374")),INDIRECT(CONCATENATE("'",$A386,"'!$H$324:$H$374")),0)</f>
        <v>0</v>
      </c>
      <c r="G386" s="164">
        <f t="array" aca="1" ref="G386" ca="1">_xlfn.XLOOKUP($B$377,INDIRECT(CONCATENATE("'",$A386,"'!$C$324:$C$374")),INDIRECT(CONCATENATE("'",$A386,"'!$I$324:$I$374")),0)</f>
        <v>0</v>
      </c>
      <c r="H386" s="164">
        <f t="array" aca="1" ref="H386" ca="1">_xlfn.XLOOKUP($B$377,INDIRECT(CONCATENATE("'",$A386,"'!$C$324:$C$374")),INDIRECT(CONCATENATE("'",$A386,"'!$J$324:$J$374")),0)</f>
        <v>0</v>
      </c>
      <c r="I386" s="164">
        <f t="array" aca="1" ref="I386" ca="1">_xlfn.XLOOKUP($B$377,INDIRECT(CONCATENATE("'",$A386,"'!$C$324:$C$374")),INDIRECT(CONCATENATE("'",$A386,"'!$K$324:$K$374")),0)</f>
        <v>0</v>
      </c>
      <c r="J386" s="164">
        <f t="shared" ca="1" si="128"/>
        <v>0</v>
      </c>
      <c r="K386" s="162">
        <f t="shared" ca="1" si="128"/>
        <v>0</v>
      </c>
      <c r="L386" s="163">
        <f t="shared" ca="1" si="129"/>
        <v>0</v>
      </c>
      <c r="M386" s="162">
        <f t="shared" ca="1" si="130"/>
        <v>0</v>
      </c>
      <c r="N386" s="163">
        <f t="shared" ca="1" si="131"/>
        <v>0</v>
      </c>
    </row>
    <row r="387" spans="1:14" x14ac:dyDescent="0.2">
      <c r="A387" s="149" t="s">
        <v>224</v>
      </c>
      <c r="B387" s="164">
        <f t="array" aca="1" ref="B387" ca="1">_xlfn.XLOOKUP($B$377,INDIRECT(CONCATENATE("'",$A387,"'!$C$324:$C$374")),INDIRECT(CONCATENATE("'",$A387,"'!$D$324:$D$374")),0)</f>
        <v>0</v>
      </c>
      <c r="C387" s="164">
        <f t="array" aca="1" ref="C387" ca="1">_xlfn.XLOOKUP($B$377,INDIRECT(CONCATENATE("'",$A387,"'!$C$324:$C$374")),INDIRECT(CONCATENATE("'",$A387,"'!$E$324:$E$374")),0)</f>
        <v>0</v>
      </c>
      <c r="D387" s="164">
        <f t="array" aca="1" ref="D387" ca="1">_xlfn.XLOOKUP($B$377,INDIRECT(CONCATENATE("'",$A387,"'!$C$324:$C$374")),INDIRECT(CONCATENATE("'",$A387,"'!$F$324:$F$374")),0)</f>
        <v>0</v>
      </c>
      <c r="E387" s="164">
        <f t="array" aca="1" ref="E387" ca="1">_xlfn.XLOOKUP($B$377,INDIRECT(CONCATENATE("'",$A387,"'!$C$324:$C$374")),INDIRECT(CONCATENATE("'",$A387,"'!$G$324:$G$374")),0)</f>
        <v>0</v>
      </c>
      <c r="F387" s="164">
        <f t="array" aca="1" ref="F387" ca="1">_xlfn.XLOOKUP($B$377,INDIRECT(CONCATENATE("'",$A387,"'!$C$324:$C$374")),INDIRECT(CONCATENATE("'",$A387,"'!$H$324:$H$374")),0)</f>
        <v>0</v>
      </c>
      <c r="G387" s="164">
        <f t="array" aca="1" ref="G387" ca="1">_xlfn.XLOOKUP($B$377,INDIRECT(CONCATENATE("'",$A387,"'!$C$324:$C$374")),INDIRECT(CONCATENATE("'",$A387,"'!$I$324:$I$374")),0)</f>
        <v>0</v>
      </c>
      <c r="H387" s="164">
        <f t="array" aca="1" ref="H387" ca="1">_xlfn.XLOOKUP($B$377,INDIRECT(CONCATENATE("'",$A387,"'!$C$324:$C$374")),INDIRECT(CONCATENATE("'",$A387,"'!$J$324:$J$374")),0)</f>
        <v>0</v>
      </c>
      <c r="I387" s="164">
        <f t="array" aca="1" ref="I387" ca="1">_xlfn.XLOOKUP($B$377,INDIRECT(CONCATENATE("'",$A387,"'!$C$324:$C$374")),INDIRECT(CONCATENATE("'",$A387,"'!$K$324:$K$374")),0)</f>
        <v>0</v>
      </c>
      <c r="J387" s="164">
        <f t="shared" ca="1" si="128"/>
        <v>0</v>
      </c>
      <c r="K387" s="162">
        <f t="shared" ca="1" si="128"/>
        <v>0</v>
      </c>
      <c r="L387" s="163">
        <f t="shared" ca="1" si="129"/>
        <v>0</v>
      </c>
      <c r="M387" s="162">
        <f t="shared" ca="1" si="130"/>
        <v>0</v>
      </c>
      <c r="N387" s="163">
        <f t="shared" ca="1" si="131"/>
        <v>0</v>
      </c>
    </row>
    <row r="388" spans="1:14" x14ac:dyDescent="0.2">
      <c r="A388" s="149" t="s">
        <v>225</v>
      </c>
      <c r="B388" s="164">
        <f t="array" aca="1" ref="B388" ca="1">_xlfn.XLOOKUP($B$377,INDIRECT(CONCATENATE("'",$A388,"'!$C$324:$C$374")),INDIRECT(CONCATENATE("'",$A388,"'!$D$324:$D$374")),0)</f>
        <v>0</v>
      </c>
      <c r="C388" s="164">
        <f t="array" aca="1" ref="C388" ca="1">_xlfn.XLOOKUP($B$377,INDIRECT(CONCATENATE("'",$A388,"'!$C$324:$C$374")),INDIRECT(CONCATENATE("'",$A388,"'!$E$324:$E$374")),0)</f>
        <v>0</v>
      </c>
      <c r="D388" s="164">
        <f t="array" aca="1" ref="D388" ca="1">_xlfn.XLOOKUP($B$377,INDIRECT(CONCATENATE("'",$A388,"'!$C$324:$C$374")),INDIRECT(CONCATENATE("'",$A388,"'!$F$324:$F$374")),0)</f>
        <v>0</v>
      </c>
      <c r="E388" s="164">
        <f t="array" aca="1" ref="E388" ca="1">_xlfn.XLOOKUP($B$377,INDIRECT(CONCATENATE("'",$A388,"'!$C$324:$C$374")),INDIRECT(CONCATENATE("'",$A388,"'!$G$324:$G$374")),0)</f>
        <v>0</v>
      </c>
      <c r="F388" s="164">
        <f t="array" aca="1" ref="F388" ca="1">_xlfn.XLOOKUP($B$377,INDIRECT(CONCATENATE("'",$A388,"'!$C$324:$C$374")),INDIRECT(CONCATENATE("'",$A388,"'!$H$324:$H$374")),0)</f>
        <v>0</v>
      </c>
      <c r="G388" s="164">
        <f t="array" aca="1" ref="G388" ca="1">_xlfn.XLOOKUP($B$377,INDIRECT(CONCATENATE("'",$A388,"'!$C$324:$C$374")),INDIRECT(CONCATENATE("'",$A388,"'!$I$324:$I$374")),0)</f>
        <v>0</v>
      </c>
      <c r="H388" s="164">
        <f t="array" aca="1" ref="H388" ca="1">_xlfn.XLOOKUP($B$377,INDIRECT(CONCATENATE("'",$A388,"'!$C$324:$C$374")),INDIRECT(CONCATENATE("'",$A388,"'!$J$324:$J$374")),0)</f>
        <v>0</v>
      </c>
      <c r="I388" s="164">
        <f t="array" aca="1" ref="I388" ca="1">_xlfn.XLOOKUP($B$377,INDIRECT(CONCATENATE("'",$A388,"'!$C$324:$C$374")),INDIRECT(CONCATENATE("'",$A388,"'!$K$324:$K$374")),0)</f>
        <v>0</v>
      </c>
      <c r="J388" s="164">
        <f t="shared" ca="1" si="128"/>
        <v>0</v>
      </c>
      <c r="K388" s="162">
        <f t="shared" ca="1" si="128"/>
        <v>0</v>
      </c>
      <c r="L388" s="163">
        <f t="shared" ca="1" si="129"/>
        <v>0</v>
      </c>
      <c r="M388" s="162">
        <f t="shared" ca="1" si="130"/>
        <v>0</v>
      </c>
      <c r="N388" s="163">
        <f t="shared" ca="1" si="131"/>
        <v>0</v>
      </c>
    </row>
    <row r="389" spans="1:14" ht="12.75" thickBot="1" x14ac:dyDescent="0.25">
      <c r="A389" s="149" t="s">
        <v>226</v>
      </c>
      <c r="B389" s="164">
        <f t="array" aca="1" ref="B389" ca="1">_xlfn.XLOOKUP($B$377,INDIRECT(CONCATENATE("'",$A389,"'!$C$324:$C$374")),INDIRECT(CONCATENATE("'",$A389,"'!$D$324:$D$374")),0)</f>
        <v>0</v>
      </c>
      <c r="C389" s="164">
        <f t="array" aca="1" ref="C389" ca="1">_xlfn.XLOOKUP($B$377,INDIRECT(CONCATENATE("'",$A389,"'!$C$324:$C$374")),INDIRECT(CONCATENATE("'",$A389,"'!$E$324:$E$374")),0)</f>
        <v>0</v>
      </c>
      <c r="D389" s="164">
        <f t="array" aca="1" ref="D389" ca="1">_xlfn.XLOOKUP($B$377,INDIRECT(CONCATENATE("'",$A389,"'!$C$324:$C$374")),INDIRECT(CONCATENATE("'",$A389,"'!$F$324:$F$374")),0)</f>
        <v>0</v>
      </c>
      <c r="E389" s="164">
        <f t="array" aca="1" ref="E389" ca="1">_xlfn.XLOOKUP($B$377,INDIRECT(CONCATENATE("'",$A389,"'!$C$324:$C$374")),INDIRECT(CONCATENATE("'",$A389,"'!$G$324:$G$374")),0)</f>
        <v>0</v>
      </c>
      <c r="F389" s="164">
        <f t="array" aca="1" ref="F389" ca="1">_xlfn.XLOOKUP($B$377,INDIRECT(CONCATENATE("'",$A389,"'!$C$324:$C$374")),INDIRECT(CONCATENATE("'",$A389,"'!$H$324:$H$374")),0)</f>
        <v>0</v>
      </c>
      <c r="G389" s="164">
        <f t="array" aca="1" ref="G389" ca="1">_xlfn.XLOOKUP($B$377,INDIRECT(CONCATENATE("'",$A389,"'!$C$324:$C$374")),INDIRECT(CONCATENATE("'",$A389,"'!$I$324:$I$374")),0)</f>
        <v>0</v>
      </c>
      <c r="H389" s="164">
        <f t="array" aca="1" ref="H389" ca="1">_xlfn.XLOOKUP($B$377,INDIRECT(CONCATENATE("'",$A389,"'!$C$324:$C$374")),INDIRECT(CONCATENATE("'",$A389,"'!$J$324:$J$374")),0)</f>
        <v>0</v>
      </c>
      <c r="I389" s="164">
        <f t="array" aca="1" ref="I389" ca="1">_xlfn.XLOOKUP($B$377,INDIRECT(CONCATENATE("'",$A389,"'!$C$324:$C$374")),INDIRECT(CONCATENATE("'",$A389,"'!$K$324:$K$374")),0)</f>
        <v>0</v>
      </c>
      <c r="J389" s="164">
        <f t="shared" ca="1" si="128"/>
        <v>0</v>
      </c>
      <c r="K389" s="165">
        <f t="shared" ca="1" si="128"/>
        <v>0</v>
      </c>
      <c r="L389" s="166">
        <f t="shared" ca="1" si="129"/>
        <v>0</v>
      </c>
      <c r="M389" s="165">
        <f t="shared" ca="1" si="130"/>
        <v>0</v>
      </c>
      <c r="N389" s="166">
        <f t="shared" ca="1" si="131"/>
        <v>0</v>
      </c>
    </row>
    <row r="390" spans="1:14" ht="12.75" thickBot="1" x14ac:dyDescent="0.25">
      <c r="A390" s="150" t="s">
        <v>17</v>
      </c>
      <c r="B390" s="167">
        <f t="shared" ref="B390:K390" ca="1" si="132">SUM(B380:B389)</f>
        <v>0</v>
      </c>
      <c r="C390" s="167">
        <f t="shared" ca="1" si="132"/>
        <v>0</v>
      </c>
      <c r="D390" s="167">
        <f t="shared" ca="1" si="132"/>
        <v>0</v>
      </c>
      <c r="E390" s="167">
        <f t="shared" ca="1" si="132"/>
        <v>0</v>
      </c>
      <c r="F390" s="167">
        <f t="shared" ca="1" si="132"/>
        <v>0</v>
      </c>
      <c r="G390" s="167">
        <f t="shared" ca="1" si="132"/>
        <v>0</v>
      </c>
      <c r="H390" s="167">
        <f t="shared" ca="1" si="132"/>
        <v>0</v>
      </c>
      <c r="I390" s="167">
        <f t="shared" ca="1" si="132"/>
        <v>0</v>
      </c>
      <c r="J390" s="167">
        <f t="shared" ca="1" si="132"/>
        <v>0</v>
      </c>
      <c r="K390" s="167">
        <f t="shared" ca="1" si="132"/>
        <v>0</v>
      </c>
      <c r="L390" s="169">
        <f t="shared" ca="1" si="129"/>
        <v>0</v>
      </c>
      <c r="M390" s="168">
        <f ca="1">SUM(M380:M389)</f>
        <v>0</v>
      </c>
      <c r="N390" s="170">
        <f t="shared" ca="1" si="131"/>
        <v>0</v>
      </c>
    </row>
    <row r="391" spans="1:14" ht="12.75" thickBot="1" x14ac:dyDescent="0.25"/>
    <row r="392" spans="1:14" ht="12.75" thickBot="1" x14ac:dyDescent="0.25">
      <c r="A392" s="157" t="str">
        <f>Deelnemersoverzicht!$B$41&amp;":"</f>
        <v>Deelnemer 25:</v>
      </c>
      <c r="B392" s="225">
        <f>Deelnemersoverzicht!$C$41</f>
        <v>0</v>
      </c>
      <c r="C392" s="158"/>
      <c r="D392" s="158"/>
      <c r="E392" s="158"/>
      <c r="F392" s="158"/>
      <c r="G392" s="158"/>
      <c r="H392" s="158"/>
      <c r="I392" s="158"/>
      <c r="J392" s="158"/>
      <c r="K392" s="158"/>
      <c r="L392" s="158"/>
      <c r="M392" s="158"/>
      <c r="N392" s="159"/>
    </row>
    <row r="393" spans="1:14" ht="12.75" thickBot="1" x14ac:dyDescent="0.25">
      <c r="A393" s="156"/>
      <c r="B393" s="602" t="s">
        <v>1</v>
      </c>
      <c r="C393" s="601"/>
      <c r="D393" s="602" t="s">
        <v>2</v>
      </c>
      <c r="E393" s="601"/>
      <c r="F393" s="600"/>
      <c r="G393" s="603" t="s">
        <v>235</v>
      </c>
      <c r="H393" s="603"/>
      <c r="I393" s="601"/>
      <c r="J393" s="600"/>
      <c r="K393" s="604" t="s">
        <v>17</v>
      </c>
      <c r="L393" s="603"/>
      <c r="M393" s="603"/>
      <c r="N393" s="601"/>
    </row>
    <row r="394" spans="1:14" ht="48.75" thickBot="1" x14ac:dyDescent="0.25">
      <c r="A394" s="155" t="s">
        <v>214</v>
      </c>
      <c r="B394" s="146" t="s">
        <v>227</v>
      </c>
      <c r="C394" s="146" t="s">
        <v>228</v>
      </c>
      <c r="D394" s="146" t="s">
        <v>229</v>
      </c>
      <c r="E394" s="146" t="s">
        <v>230</v>
      </c>
      <c r="F394" s="146" t="s">
        <v>236</v>
      </c>
      <c r="G394" s="146" t="s">
        <v>237</v>
      </c>
      <c r="H394" s="146" t="s">
        <v>238</v>
      </c>
      <c r="I394" s="146" t="s">
        <v>239</v>
      </c>
      <c r="J394" s="146" t="s">
        <v>231</v>
      </c>
      <c r="K394" s="151" t="s">
        <v>112</v>
      </c>
      <c r="L394" s="147" t="s">
        <v>59</v>
      </c>
      <c r="M394" s="221" t="s">
        <v>91</v>
      </c>
      <c r="N394" s="148" t="s">
        <v>59</v>
      </c>
    </row>
    <row r="395" spans="1:14" x14ac:dyDescent="0.2">
      <c r="A395" s="149" t="s">
        <v>217</v>
      </c>
      <c r="B395" s="160">
        <f t="array" aca="1" ref="B395" ca="1">_xlfn.XLOOKUP($B$392,INDIRECT(CONCATENATE("'",$A395,"'!$C$324:$C$374")),INDIRECT(CONCATENATE("'",$A395,"'!$D$324:$D$374")),0)</f>
        <v>0</v>
      </c>
      <c r="C395" s="160">
        <f t="array" aca="1" ref="C395" ca="1">_xlfn.XLOOKUP($B$392,INDIRECT(CONCATENATE("'",$A395,"'!$C$324:$C$374")),INDIRECT(CONCATENATE("'",$A395,"'!$E$324:$E$374")),0)</f>
        <v>0</v>
      </c>
      <c r="D395" s="160">
        <f t="array" aca="1" ref="D395" ca="1">_xlfn.XLOOKUP($B$392,INDIRECT(CONCATENATE("'",$A395,"'!$C$324:$C$374")),INDIRECT(CONCATENATE("'",$A395,"'!$F$324:$F$374")),0)</f>
        <v>0</v>
      </c>
      <c r="E395" s="160">
        <f t="array" aca="1" ref="E395" ca="1">_xlfn.XLOOKUP($B$392,INDIRECT(CONCATENATE("'",$A395,"'!$C$324:$C$374")),INDIRECT(CONCATENATE("'",$A395,"'!$G$324:$G$374")),0)</f>
        <v>0</v>
      </c>
      <c r="F395" s="160">
        <f t="array" aca="1" ref="F395" ca="1">_xlfn.XLOOKUP($B$392,INDIRECT(CONCATENATE("'",$A395,"'!$C$324:$C$374")),INDIRECT(CONCATENATE("'",$A395,"'!$H$324:$H$374")),0)</f>
        <v>0</v>
      </c>
      <c r="G395" s="160">
        <f t="array" aca="1" ref="G395" ca="1">_xlfn.XLOOKUP($B$392,INDIRECT(CONCATENATE("'",$A395,"'!$C$324:$C$374")),INDIRECT(CONCATENATE("'",$A395,"'!$I$324:$I$374")),0)</f>
        <v>0</v>
      </c>
      <c r="H395" s="160">
        <f t="array" aca="1" ref="H395" ca="1">_xlfn.XLOOKUP($B$392,INDIRECT(CONCATENATE("'",$A395,"'!$C$324:$C$374")),INDIRECT(CONCATENATE("'",$A395,"'!$J$324:$J$374")),0)</f>
        <v>0</v>
      </c>
      <c r="I395" s="160">
        <f t="array" aca="1" ref="I395" ca="1">_xlfn.XLOOKUP($B$392,INDIRECT(CONCATENATE("'",$A395,"'!$C$324:$C$374")),INDIRECT(CONCATENATE("'",$A395,"'!$K$324:$K$374")),0)</f>
        <v>0</v>
      </c>
      <c r="J395" s="160">
        <f ca="1">B395+D395+F395+H395</f>
        <v>0</v>
      </c>
      <c r="K395" s="160">
        <f ca="1">C395+E395+G395+I395</f>
        <v>0</v>
      </c>
      <c r="L395" s="161">
        <f ca="1">IFERROR(K395/J395,0)</f>
        <v>0</v>
      </c>
      <c r="M395" s="160">
        <f ca="1">J395-K395</f>
        <v>0</v>
      </c>
      <c r="N395" s="161">
        <f ca="1">IFERROR(M395/J395,0)</f>
        <v>0</v>
      </c>
    </row>
    <row r="396" spans="1:14" x14ac:dyDescent="0.2">
      <c r="A396" s="149" t="s">
        <v>218</v>
      </c>
      <c r="B396" s="162">
        <f t="array" aca="1" ref="B396" ca="1">_xlfn.XLOOKUP($B$392,INDIRECT(CONCATENATE("'",$A396,"'!$C$324:$C$374")),INDIRECT(CONCATENATE("'",$A396,"'!$D$324:$D$374")),0)</f>
        <v>0</v>
      </c>
      <c r="C396" s="162">
        <f t="array" aca="1" ref="C396" ca="1">_xlfn.XLOOKUP($B$392,INDIRECT(CONCATENATE("'",$A396,"'!$C$324:$C$374")),INDIRECT(CONCATENATE("'",$A396,"'!$E$324:$E$374")),0)</f>
        <v>0</v>
      </c>
      <c r="D396" s="162">
        <f t="array" aca="1" ref="D396" ca="1">_xlfn.XLOOKUP($B$392,INDIRECT(CONCATENATE("'",$A396,"'!$C$324:$C$374")),INDIRECT(CONCATENATE("'",$A396,"'!$F$324:$F$374")),0)</f>
        <v>0</v>
      </c>
      <c r="E396" s="162">
        <f t="array" aca="1" ref="E396" ca="1">_xlfn.XLOOKUP($B$392,INDIRECT(CONCATENATE("'",$A396,"'!$C$324:$C$374")),INDIRECT(CONCATENATE("'",$A396,"'!$G$324:$G$374")),0)</f>
        <v>0</v>
      </c>
      <c r="F396" s="162">
        <f t="array" aca="1" ref="F396" ca="1">_xlfn.XLOOKUP($B$392,INDIRECT(CONCATENATE("'",$A396,"'!$C$324:$C$374")),INDIRECT(CONCATENATE("'",$A396,"'!$H$324:$H$374")),0)</f>
        <v>0</v>
      </c>
      <c r="G396" s="162">
        <f t="array" aca="1" ref="G396" ca="1">_xlfn.XLOOKUP($B$392,INDIRECT(CONCATENATE("'",$A396,"'!$C$324:$C$374")),INDIRECT(CONCATENATE("'",$A396,"'!$I$324:$I$374")),0)</f>
        <v>0</v>
      </c>
      <c r="H396" s="162">
        <f t="array" aca="1" ref="H396" ca="1">_xlfn.XLOOKUP($B$392,INDIRECT(CONCATENATE("'",$A396,"'!$C$324:$C$374")),INDIRECT(CONCATENATE("'",$A396,"'!$J$324:$J$374")),0)</f>
        <v>0</v>
      </c>
      <c r="I396" s="162">
        <f t="array" aca="1" ref="I396" ca="1">_xlfn.XLOOKUP($B$392,INDIRECT(CONCATENATE("'",$A396,"'!$C$324:$C$374")),INDIRECT(CONCATENATE("'",$A396,"'!$K$324:$K$374")),0)</f>
        <v>0</v>
      </c>
      <c r="J396" s="162">
        <f t="shared" ref="J396:K404" ca="1" si="133">B396+D396+F396+H396</f>
        <v>0</v>
      </c>
      <c r="K396" s="162">
        <f t="shared" ca="1" si="133"/>
        <v>0</v>
      </c>
      <c r="L396" s="163">
        <f t="shared" ref="L396:L405" ca="1" si="134">IFERROR(K396/J396,0)</f>
        <v>0</v>
      </c>
      <c r="M396" s="162">
        <f t="shared" ref="M396:M404" ca="1" si="135">J396-K396</f>
        <v>0</v>
      </c>
      <c r="N396" s="163">
        <f t="shared" ref="N396:N405" ca="1" si="136">IFERROR(M396/J396,0)</f>
        <v>0</v>
      </c>
    </row>
    <row r="397" spans="1:14" x14ac:dyDescent="0.2">
      <c r="A397" s="149" t="s">
        <v>219</v>
      </c>
      <c r="B397" s="164">
        <f t="array" aca="1" ref="B397" ca="1">_xlfn.XLOOKUP($B$392,INDIRECT(CONCATENATE("'",$A397,"'!$C$324:$C$374")),INDIRECT(CONCATENATE("'",$A397,"'!$D$324:$D$374")),0)</f>
        <v>0</v>
      </c>
      <c r="C397" s="164">
        <f t="array" aca="1" ref="C397" ca="1">_xlfn.XLOOKUP($B$392,INDIRECT(CONCATENATE("'",$A397,"'!$C$324:$C$374")),INDIRECT(CONCATENATE("'",$A397,"'!$E$324:$E$374")),0)</f>
        <v>0</v>
      </c>
      <c r="D397" s="164">
        <f t="array" aca="1" ref="D397" ca="1">_xlfn.XLOOKUP($B$392,INDIRECT(CONCATENATE("'",$A397,"'!$C$324:$C$374")),INDIRECT(CONCATENATE("'",$A397,"'!$F$324:$F$374")),0)</f>
        <v>0</v>
      </c>
      <c r="E397" s="164">
        <f t="array" aca="1" ref="E397" ca="1">_xlfn.XLOOKUP($B$392,INDIRECT(CONCATENATE("'",$A397,"'!$C$324:$C$374")),INDIRECT(CONCATENATE("'",$A397,"'!$G$324:$G$374")),0)</f>
        <v>0</v>
      </c>
      <c r="F397" s="164">
        <f t="array" aca="1" ref="F397" ca="1">_xlfn.XLOOKUP($B$392,INDIRECT(CONCATENATE("'",$A397,"'!$C$324:$C$374")),INDIRECT(CONCATENATE("'",$A397,"'!$H$324:$H$374")),0)</f>
        <v>0</v>
      </c>
      <c r="G397" s="164">
        <f t="array" aca="1" ref="G397" ca="1">_xlfn.XLOOKUP($B$392,INDIRECT(CONCATENATE("'",$A397,"'!$C$324:$C$374")),INDIRECT(CONCATENATE("'",$A397,"'!$I$324:$I$374")),0)</f>
        <v>0</v>
      </c>
      <c r="H397" s="164">
        <f t="array" aca="1" ref="H397" ca="1">_xlfn.XLOOKUP($B$392,INDIRECT(CONCATENATE("'",$A397,"'!$C$324:$C$374")),INDIRECT(CONCATENATE("'",$A397,"'!$J$324:$J$374")),0)</f>
        <v>0</v>
      </c>
      <c r="I397" s="164">
        <f t="array" aca="1" ref="I397" ca="1">_xlfn.XLOOKUP($B$392,INDIRECT(CONCATENATE("'",$A397,"'!$C$324:$C$374")),INDIRECT(CONCATENATE("'",$A397,"'!$K$324:$K$374")),0)</f>
        <v>0</v>
      </c>
      <c r="J397" s="164">
        <f t="shared" ca="1" si="133"/>
        <v>0</v>
      </c>
      <c r="K397" s="162">
        <f t="shared" ca="1" si="133"/>
        <v>0</v>
      </c>
      <c r="L397" s="163">
        <f t="shared" ca="1" si="134"/>
        <v>0</v>
      </c>
      <c r="M397" s="162">
        <f t="shared" ca="1" si="135"/>
        <v>0</v>
      </c>
      <c r="N397" s="163">
        <f t="shared" ca="1" si="136"/>
        <v>0</v>
      </c>
    </row>
    <row r="398" spans="1:14" x14ac:dyDescent="0.2">
      <c r="A398" s="149" t="s">
        <v>220</v>
      </c>
      <c r="B398" s="164">
        <f t="array" aca="1" ref="B398" ca="1">_xlfn.XLOOKUP($B$392,INDIRECT(CONCATENATE("'",$A398,"'!$C$324:$C$374")),INDIRECT(CONCATENATE("'",$A398,"'!$D$324:$D$374")),0)</f>
        <v>0</v>
      </c>
      <c r="C398" s="164">
        <f t="array" aca="1" ref="C398" ca="1">_xlfn.XLOOKUP($B$392,INDIRECT(CONCATENATE("'",$A398,"'!$C$324:$C$374")),INDIRECT(CONCATENATE("'",$A398,"'!$E$324:$E$374")),0)</f>
        <v>0</v>
      </c>
      <c r="D398" s="164">
        <f t="array" aca="1" ref="D398" ca="1">_xlfn.XLOOKUP($B$392,INDIRECT(CONCATENATE("'",$A398,"'!$C$324:$C$374")),INDIRECT(CONCATENATE("'",$A398,"'!$F$324:$F$374")),0)</f>
        <v>0</v>
      </c>
      <c r="E398" s="164">
        <f t="array" aca="1" ref="E398" ca="1">_xlfn.XLOOKUP($B$392,INDIRECT(CONCATENATE("'",$A398,"'!$C$324:$C$374")),INDIRECT(CONCATENATE("'",$A398,"'!$G$324:$G$374")),0)</f>
        <v>0</v>
      </c>
      <c r="F398" s="164">
        <f t="array" aca="1" ref="F398" ca="1">_xlfn.XLOOKUP($B$392,INDIRECT(CONCATENATE("'",$A398,"'!$C$324:$C$374")),INDIRECT(CONCATENATE("'",$A398,"'!$H$324:$H$374")),0)</f>
        <v>0</v>
      </c>
      <c r="G398" s="164">
        <f t="array" aca="1" ref="G398" ca="1">_xlfn.XLOOKUP($B$392,INDIRECT(CONCATENATE("'",$A398,"'!$C$324:$C$374")),INDIRECT(CONCATENATE("'",$A398,"'!$I$324:$I$374")),0)</f>
        <v>0</v>
      </c>
      <c r="H398" s="164">
        <f t="array" aca="1" ref="H398" ca="1">_xlfn.XLOOKUP($B$392,INDIRECT(CONCATENATE("'",$A398,"'!$C$324:$C$374")),INDIRECT(CONCATENATE("'",$A398,"'!$J$324:$J$374")),0)</f>
        <v>0</v>
      </c>
      <c r="I398" s="164">
        <f t="array" aca="1" ref="I398" ca="1">_xlfn.XLOOKUP($B$392,INDIRECT(CONCATENATE("'",$A398,"'!$C$324:$C$374")),INDIRECT(CONCATENATE("'",$A398,"'!$K$324:$K$374")),0)</f>
        <v>0</v>
      </c>
      <c r="J398" s="164">
        <f t="shared" ca="1" si="133"/>
        <v>0</v>
      </c>
      <c r="K398" s="162">
        <f t="shared" ca="1" si="133"/>
        <v>0</v>
      </c>
      <c r="L398" s="163">
        <f t="shared" ca="1" si="134"/>
        <v>0</v>
      </c>
      <c r="M398" s="162">
        <f t="shared" ca="1" si="135"/>
        <v>0</v>
      </c>
      <c r="N398" s="163">
        <f t="shared" ca="1" si="136"/>
        <v>0</v>
      </c>
    </row>
    <row r="399" spans="1:14" x14ac:dyDescent="0.2">
      <c r="A399" s="149" t="s">
        <v>221</v>
      </c>
      <c r="B399" s="164">
        <f t="array" aca="1" ref="B399" ca="1">_xlfn.XLOOKUP($B$392,INDIRECT(CONCATENATE("'",$A399,"'!$C$324:$C$374")),INDIRECT(CONCATENATE("'",$A399,"'!$D$324:$D$374")),0)</f>
        <v>0</v>
      </c>
      <c r="C399" s="164">
        <f t="array" aca="1" ref="C399" ca="1">_xlfn.XLOOKUP($B$392,INDIRECT(CONCATENATE("'",$A399,"'!$C$324:$C$374")),INDIRECT(CONCATENATE("'",$A399,"'!$E$324:$E$374")),0)</f>
        <v>0</v>
      </c>
      <c r="D399" s="164">
        <f t="array" aca="1" ref="D399" ca="1">_xlfn.XLOOKUP($B$392,INDIRECT(CONCATENATE("'",$A399,"'!$C$324:$C$374")),INDIRECT(CONCATENATE("'",$A399,"'!$F$324:$F$374")),0)</f>
        <v>0</v>
      </c>
      <c r="E399" s="164">
        <f t="array" aca="1" ref="E399" ca="1">_xlfn.XLOOKUP($B$392,INDIRECT(CONCATENATE("'",$A399,"'!$C$324:$C$374")),INDIRECT(CONCATENATE("'",$A399,"'!$G$324:$G$374")),0)</f>
        <v>0</v>
      </c>
      <c r="F399" s="164">
        <f t="array" aca="1" ref="F399" ca="1">_xlfn.XLOOKUP($B$392,INDIRECT(CONCATENATE("'",$A399,"'!$C$324:$C$374")),INDIRECT(CONCATENATE("'",$A399,"'!$H$324:$H$374")),0)</f>
        <v>0</v>
      </c>
      <c r="G399" s="164">
        <f t="array" aca="1" ref="G399" ca="1">_xlfn.XLOOKUP($B$392,INDIRECT(CONCATENATE("'",$A399,"'!$C$324:$C$374")),INDIRECT(CONCATENATE("'",$A399,"'!$I$324:$I$374")),0)</f>
        <v>0</v>
      </c>
      <c r="H399" s="164">
        <f t="array" aca="1" ref="H399" ca="1">_xlfn.XLOOKUP($B$392,INDIRECT(CONCATENATE("'",$A399,"'!$C$324:$C$374")),INDIRECT(CONCATENATE("'",$A399,"'!$J$324:$J$374")),0)</f>
        <v>0</v>
      </c>
      <c r="I399" s="164">
        <f t="array" aca="1" ref="I399" ca="1">_xlfn.XLOOKUP($B$392,INDIRECT(CONCATENATE("'",$A399,"'!$C$324:$C$374")),INDIRECT(CONCATENATE("'",$A399,"'!$K$324:$K$374")),0)</f>
        <v>0</v>
      </c>
      <c r="J399" s="164">
        <f t="shared" ca="1" si="133"/>
        <v>0</v>
      </c>
      <c r="K399" s="162">
        <f t="shared" ca="1" si="133"/>
        <v>0</v>
      </c>
      <c r="L399" s="163">
        <f t="shared" ca="1" si="134"/>
        <v>0</v>
      </c>
      <c r="M399" s="162">
        <f t="shared" ca="1" si="135"/>
        <v>0</v>
      </c>
      <c r="N399" s="163">
        <f t="shared" ca="1" si="136"/>
        <v>0</v>
      </c>
    </row>
    <row r="400" spans="1:14" x14ac:dyDescent="0.2">
      <c r="A400" s="149" t="s">
        <v>222</v>
      </c>
      <c r="B400" s="164">
        <f t="array" aca="1" ref="B400" ca="1">_xlfn.XLOOKUP($B$392,INDIRECT(CONCATENATE("'",$A400,"'!$C$324:$C$374")),INDIRECT(CONCATENATE("'",$A400,"'!$D$324:$D$374")),0)</f>
        <v>0</v>
      </c>
      <c r="C400" s="164">
        <f t="array" aca="1" ref="C400" ca="1">_xlfn.XLOOKUP($B$392,INDIRECT(CONCATENATE("'",$A400,"'!$C$324:$C$374")),INDIRECT(CONCATENATE("'",$A400,"'!$E$324:$E$374")),0)</f>
        <v>0</v>
      </c>
      <c r="D400" s="164">
        <f t="array" aca="1" ref="D400" ca="1">_xlfn.XLOOKUP($B$392,INDIRECT(CONCATENATE("'",$A400,"'!$C$324:$C$374")),INDIRECT(CONCATENATE("'",$A400,"'!$F$324:$F$374")),0)</f>
        <v>0</v>
      </c>
      <c r="E400" s="164">
        <f t="array" aca="1" ref="E400" ca="1">_xlfn.XLOOKUP($B$392,INDIRECT(CONCATENATE("'",$A400,"'!$C$324:$C$374")),INDIRECT(CONCATENATE("'",$A400,"'!$G$324:$G$374")),0)</f>
        <v>0</v>
      </c>
      <c r="F400" s="164">
        <f t="array" aca="1" ref="F400" ca="1">_xlfn.XLOOKUP($B$392,INDIRECT(CONCATENATE("'",$A400,"'!$C$324:$C$374")),INDIRECT(CONCATENATE("'",$A400,"'!$H$324:$H$374")),0)</f>
        <v>0</v>
      </c>
      <c r="G400" s="164">
        <f t="array" aca="1" ref="G400" ca="1">_xlfn.XLOOKUP($B$392,INDIRECT(CONCATENATE("'",$A400,"'!$C$324:$C$374")),INDIRECT(CONCATENATE("'",$A400,"'!$I$324:$I$374")),0)</f>
        <v>0</v>
      </c>
      <c r="H400" s="164">
        <f t="array" aca="1" ref="H400" ca="1">_xlfn.XLOOKUP($B$392,INDIRECT(CONCATENATE("'",$A400,"'!$C$324:$C$374")),INDIRECT(CONCATENATE("'",$A400,"'!$J$324:$J$374")),0)</f>
        <v>0</v>
      </c>
      <c r="I400" s="164">
        <f t="array" aca="1" ref="I400" ca="1">_xlfn.XLOOKUP($B$392,INDIRECT(CONCATENATE("'",$A400,"'!$C$324:$C$374")),INDIRECT(CONCATENATE("'",$A400,"'!$K$324:$K$374")),0)</f>
        <v>0</v>
      </c>
      <c r="J400" s="164">
        <f t="shared" ca="1" si="133"/>
        <v>0</v>
      </c>
      <c r="K400" s="162">
        <f t="shared" ca="1" si="133"/>
        <v>0</v>
      </c>
      <c r="L400" s="163">
        <f t="shared" ca="1" si="134"/>
        <v>0</v>
      </c>
      <c r="M400" s="162">
        <f t="shared" ca="1" si="135"/>
        <v>0</v>
      </c>
      <c r="N400" s="163">
        <f t="shared" ca="1" si="136"/>
        <v>0</v>
      </c>
    </row>
    <row r="401" spans="1:14" x14ac:dyDescent="0.2">
      <c r="A401" s="149" t="s">
        <v>223</v>
      </c>
      <c r="B401" s="164">
        <f t="array" aca="1" ref="B401" ca="1">_xlfn.XLOOKUP($B$392,INDIRECT(CONCATENATE("'",$A401,"'!$C$324:$C$374")),INDIRECT(CONCATENATE("'",$A401,"'!$D$324:$D$374")),0)</f>
        <v>0</v>
      </c>
      <c r="C401" s="164">
        <f t="array" aca="1" ref="C401" ca="1">_xlfn.XLOOKUP($B$392,INDIRECT(CONCATENATE("'",$A401,"'!$C$324:$C$374")),INDIRECT(CONCATENATE("'",$A401,"'!$E$324:$E$374")),0)</f>
        <v>0</v>
      </c>
      <c r="D401" s="164">
        <f t="array" aca="1" ref="D401" ca="1">_xlfn.XLOOKUP($B$392,INDIRECT(CONCATENATE("'",$A401,"'!$C$324:$C$374")),INDIRECT(CONCATENATE("'",$A401,"'!$F$324:$F$374")),0)</f>
        <v>0</v>
      </c>
      <c r="E401" s="164">
        <f t="array" aca="1" ref="E401" ca="1">_xlfn.XLOOKUP($B$392,INDIRECT(CONCATENATE("'",$A401,"'!$C$324:$C$374")),INDIRECT(CONCATENATE("'",$A401,"'!$G$324:$G$374")),0)</f>
        <v>0</v>
      </c>
      <c r="F401" s="164">
        <f t="array" aca="1" ref="F401" ca="1">_xlfn.XLOOKUP($B$392,INDIRECT(CONCATENATE("'",$A401,"'!$C$324:$C$374")),INDIRECT(CONCATENATE("'",$A401,"'!$H$324:$H$374")),0)</f>
        <v>0</v>
      </c>
      <c r="G401" s="164">
        <f t="array" aca="1" ref="G401" ca="1">_xlfn.XLOOKUP($B$392,INDIRECT(CONCATENATE("'",$A401,"'!$C$324:$C$374")),INDIRECT(CONCATENATE("'",$A401,"'!$I$324:$I$374")),0)</f>
        <v>0</v>
      </c>
      <c r="H401" s="164">
        <f t="array" aca="1" ref="H401" ca="1">_xlfn.XLOOKUP($B$392,INDIRECT(CONCATENATE("'",$A401,"'!$C$324:$C$374")),INDIRECT(CONCATENATE("'",$A401,"'!$J$324:$J$374")),0)</f>
        <v>0</v>
      </c>
      <c r="I401" s="164">
        <f t="array" aca="1" ref="I401" ca="1">_xlfn.XLOOKUP($B$392,INDIRECT(CONCATENATE("'",$A401,"'!$C$324:$C$374")),INDIRECT(CONCATENATE("'",$A401,"'!$K$324:$K$374")),0)</f>
        <v>0</v>
      </c>
      <c r="J401" s="164">
        <f t="shared" ca="1" si="133"/>
        <v>0</v>
      </c>
      <c r="K401" s="162">
        <f t="shared" ca="1" si="133"/>
        <v>0</v>
      </c>
      <c r="L401" s="163">
        <f t="shared" ca="1" si="134"/>
        <v>0</v>
      </c>
      <c r="M401" s="162">
        <f t="shared" ca="1" si="135"/>
        <v>0</v>
      </c>
      <c r="N401" s="163">
        <f t="shared" ca="1" si="136"/>
        <v>0</v>
      </c>
    </row>
    <row r="402" spans="1:14" x14ac:dyDescent="0.2">
      <c r="A402" s="149" t="s">
        <v>224</v>
      </c>
      <c r="B402" s="164">
        <f t="array" aca="1" ref="B402" ca="1">_xlfn.XLOOKUP($B$392,INDIRECT(CONCATENATE("'",$A402,"'!$C$324:$C$374")),INDIRECT(CONCATENATE("'",$A402,"'!$D$324:$D$374")),0)</f>
        <v>0</v>
      </c>
      <c r="C402" s="164">
        <f t="array" aca="1" ref="C402" ca="1">_xlfn.XLOOKUP($B$392,INDIRECT(CONCATENATE("'",$A402,"'!$C$324:$C$374")),INDIRECT(CONCATENATE("'",$A402,"'!$E$324:$E$374")),0)</f>
        <v>0</v>
      </c>
      <c r="D402" s="164">
        <f t="array" aca="1" ref="D402" ca="1">_xlfn.XLOOKUP($B$392,INDIRECT(CONCATENATE("'",$A402,"'!$C$324:$C$374")),INDIRECT(CONCATENATE("'",$A402,"'!$F$324:$F$374")),0)</f>
        <v>0</v>
      </c>
      <c r="E402" s="164">
        <f t="array" aca="1" ref="E402" ca="1">_xlfn.XLOOKUP($B$392,INDIRECT(CONCATENATE("'",$A402,"'!$C$324:$C$374")),INDIRECT(CONCATENATE("'",$A402,"'!$G$324:$G$374")),0)</f>
        <v>0</v>
      </c>
      <c r="F402" s="164">
        <f t="array" aca="1" ref="F402" ca="1">_xlfn.XLOOKUP($B$392,INDIRECT(CONCATENATE("'",$A402,"'!$C$324:$C$374")),INDIRECT(CONCATENATE("'",$A402,"'!$H$324:$H$374")),0)</f>
        <v>0</v>
      </c>
      <c r="G402" s="164">
        <f t="array" aca="1" ref="G402" ca="1">_xlfn.XLOOKUP($B$392,INDIRECT(CONCATENATE("'",$A402,"'!$C$324:$C$374")),INDIRECT(CONCATENATE("'",$A402,"'!$I$324:$I$374")),0)</f>
        <v>0</v>
      </c>
      <c r="H402" s="164">
        <f t="array" aca="1" ref="H402" ca="1">_xlfn.XLOOKUP($B$392,INDIRECT(CONCATENATE("'",$A402,"'!$C$324:$C$374")),INDIRECT(CONCATENATE("'",$A402,"'!$J$324:$J$374")),0)</f>
        <v>0</v>
      </c>
      <c r="I402" s="164">
        <f t="array" aca="1" ref="I402" ca="1">_xlfn.XLOOKUP($B$392,INDIRECT(CONCATENATE("'",$A402,"'!$C$324:$C$374")),INDIRECT(CONCATENATE("'",$A402,"'!$K$324:$K$374")),0)</f>
        <v>0</v>
      </c>
      <c r="J402" s="164">
        <f t="shared" ca="1" si="133"/>
        <v>0</v>
      </c>
      <c r="K402" s="162">
        <f t="shared" ca="1" si="133"/>
        <v>0</v>
      </c>
      <c r="L402" s="163">
        <f t="shared" ca="1" si="134"/>
        <v>0</v>
      </c>
      <c r="M402" s="162">
        <f t="shared" ca="1" si="135"/>
        <v>0</v>
      </c>
      <c r="N402" s="163">
        <f t="shared" ca="1" si="136"/>
        <v>0</v>
      </c>
    </row>
    <row r="403" spans="1:14" x14ac:dyDescent="0.2">
      <c r="A403" s="149" t="s">
        <v>225</v>
      </c>
      <c r="B403" s="164">
        <f t="array" aca="1" ref="B403" ca="1">_xlfn.XLOOKUP($B$392,INDIRECT(CONCATENATE("'",$A403,"'!$C$324:$C$374")),INDIRECT(CONCATENATE("'",$A403,"'!$D$324:$D$374")),0)</f>
        <v>0</v>
      </c>
      <c r="C403" s="164">
        <f t="array" aca="1" ref="C403" ca="1">_xlfn.XLOOKUP($B$392,INDIRECT(CONCATENATE("'",$A403,"'!$C$324:$C$374")),INDIRECT(CONCATENATE("'",$A403,"'!$E$324:$E$374")),0)</f>
        <v>0</v>
      </c>
      <c r="D403" s="164">
        <f t="array" aca="1" ref="D403" ca="1">_xlfn.XLOOKUP($B$392,INDIRECT(CONCATENATE("'",$A403,"'!$C$324:$C$374")),INDIRECT(CONCATENATE("'",$A403,"'!$F$324:$F$374")),0)</f>
        <v>0</v>
      </c>
      <c r="E403" s="164">
        <f t="array" aca="1" ref="E403" ca="1">_xlfn.XLOOKUP($B$392,INDIRECT(CONCATENATE("'",$A403,"'!$C$324:$C$374")),INDIRECT(CONCATENATE("'",$A403,"'!$G$324:$G$374")),0)</f>
        <v>0</v>
      </c>
      <c r="F403" s="164">
        <f t="array" aca="1" ref="F403" ca="1">_xlfn.XLOOKUP($B$392,INDIRECT(CONCATENATE("'",$A403,"'!$C$324:$C$374")),INDIRECT(CONCATENATE("'",$A403,"'!$H$324:$H$374")),0)</f>
        <v>0</v>
      </c>
      <c r="G403" s="164">
        <f t="array" aca="1" ref="G403" ca="1">_xlfn.XLOOKUP($B$392,INDIRECT(CONCATENATE("'",$A403,"'!$C$324:$C$374")),INDIRECT(CONCATENATE("'",$A403,"'!$I$324:$I$374")),0)</f>
        <v>0</v>
      </c>
      <c r="H403" s="164">
        <f t="array" aca="1" ref="H403" ca="1">_xlfn.XLOOKUP($B$392,INDIRECT(CONCATENATE("'",$A403,"'!$C$324:$C$374")),INDIRECT(CONCATENATE("'",$A403,"'!$J$324:$J$374")),0)</f>
        <v>0</v>
      </c>
      <c r="I403" s="164">
        <f t="array" aca="1" ref="I403" ca="1">_xlfn.XLOOKUP($B$392,INDIRECT(CONCATENATE("'",$A403,"'!$C$324:$C$374")),INDIRECT(CONCATENATE("'",$A403,"'!$K$324:$K$374")),0)</f>
        <v>0</v>
      </c>
      <c r="J403" s="164">
        <f t="shared" ca="1" si="133"/>
        <v>0</v>
      </c>
      <c r="K403" s="162">
        <f t="shared" ca="1" si="133"/>
        <v>0</v>
      </c>
      <c r="L403" s="163">
        <f t="shared" ca="1" si="134"/>
        <v>0</v>
      </c>
      <c r="M403" s="162">
        <f t="shared" ca="1" si="135"/>
        <v>0</v>
      </c>
      <c r="N403" s="163">
        <f t="shared" ca="1" si="136"/>
        <v>0</v>
      </c>
    </row>
    <row r="404" spans="1:14" ht="12.75" thickBot="1" x14ac:dyDescent="0.25">
      <c r="A404" s="149" t="s">
        <v>226</v>
      </c>
      <c r="B404" s="164">
        <f t="array" aca="1" ref="B404" ca="1">_xlfn.XLOOKUP($B$392,INDIRECT(CONCATENATE("'",$A404,"'!$C$324:$C$374")),INDIRECT(CONCATENATE("'",$A404,"'!$D$324:$D$374")),0)</f>
        <v>0</v>
      </c>
      <c r="C404" s="164">
        <f t="array" aca="1" ref="C404" ca="1">_xlfn.XLOOKUP($B$392,INDIRECT(CONCATENATE("'",$A404,"'!$C$324:$C$374")),INDIRECT(CONCATENATE("'",$A404,"'!$E$324:$E$374")),0)</f>
        <v>0</v>
      </c>
      <c r="D404" s="164">
        <f t="array" aca="1" ref="D404" ca="1">_xlfn.XLOOKUP($B$392,INDIRECT(CONCATENATE("'",$A404,"'!$C$324:$C$374")),INDIRECT(CONCATENATE("'",$A404,"'!$F$324:$F$374")),0)</f>
        <v>0</v>
      </c>
      <c r="E404" s="164">
        <f t="array" aca="1" ref="E404" ca="1">_xlfn.XLOOKUP($B$392,INDIRECT(CONCATENATE("'",$A404,"'!$C$324:$C$374")),INDIRECT(CONCATENATE("'",$A404,"'!$G$324:$G$374")),0)</f>
        <v>0</v>
      </c>
      <c r="F404" s="164">
        <f t="array" aca="1" ref="F404" ca="1">_xlfn.XLOOKUP($B$392,INDIRECT(CONCATENATE("'",$A404,"'!$C$324:$C$374")),INDIRECT(CONCATENATE("'",$A404,"'!$H$324:$H$374")),0)</f>
        <v>0</v>
      </c>
      <c r="G404" s="164">
        <f t="array" aca="1" ref="G404" ca="1">_xlfn.XLOOKUP($B$392,INDIRECT(CONCATENATE("'",$A404,"'!$C$324:$C$374")),INDIRECT(CONCATENATE("'",$A404,"'!$I$324:$I$374")),0)</f>
        <v>0</v>
      </c>
      <c r="H404" s="164">
        <f t="array" aca="1" ref="H404" ca="1">_xlfn.XLOOKUP($B$392,INDIRECT(CONCATENATE("'",$A404,"'!$C$324:$C$374")),INDIRECT(CONCATENATE("'",$A404,"'!$J$324:$J$374")),0)</f>
        <v>0</v>
      </c>
      <c r="I404" s="164">
        <f t="array" aca="1" ref="I404" ca="1">_xlfn.XLOOKUP($B$392,INDIRECT(CONCATENATE("'",$A404,"'!$C$324:$C$374")),INDIRECT(CONCATENATE("'",$A404,"'!$K$324:$K$374")),0)</f>
        <v>0</v>
      </c>
      <c r="J404" s="164">
        <f t="shared" ca="1" si="133"/>
        <v>0</v>
      </c>
      <c r="K404" s="165">
        <f t="shared" ca="1" si="133"/>
        <v>0</v>
      </c>
      <c r="L404" s="166">
        <f t="shared" ca="1" si="134"/>
        <v>0</v>
      </c>
      <c r="M404" s="165">
        <f t="shared" ca="1" si="135"/>
        <v>0</v>
      </c>
      <c r="N404" s="166">
        <f t="shared" ca="1" si="136"/>
        <v>0</v>
      </c>
    </row>
    <row r="405" spans="1:14" ht="12.75" thickBot="1" x14ac:dyDescent="0.25">
      <c r="A405" s="150" t="s">
        <v>17</v>
      </c>
      <c r="B405" s="167">
        <f t="shared" ref="B405:K405" ca="1" si="137">SUM(B395:B404)</f>
        <v>0</v>
      </c>
      <c r="C405" s="167">
        <f t="shared" ca="1" si="137"/>
        <v>0</v>
      </c>
      <c r="D405" s="167">
        <f t="shared" ca="1" si="137"/>
        <v>0</v>
      </c>
      <c r="E405" s="167">
        <f t="shared" ca="1" si="137"/>
        <v>0</v>
      </c>
      <c r="F405" s="167">
        <f t="shared" ca="1" si="137"/>
        <v>0</v>
      </c>
      <c r="G405" s="167">
        <f t="shared" ca="1" si="137"/>
        <v>0</v>
      </c>
      <c r="H405" s="167">
        <f t="shared" ca="1" si="137"/>
        <v>0</v>
      </c>
      <c r="I405" s="167">
        <f t="shared" ca="1" si="137"/>
        <v>0</v>
      </c>
      <c r="J405" s="167">
        <f t="shared" ca="1" si="137"/>
        <v>0</v>
      </c>
      <c r="K405" s="167">
        <f t="shared" ca="1" si="137"/>
        <v>0</v>
      </c>
      <c r="L405" s="169">
        <f t="shared" ca="1" si="134"/>
        <v>0</v>
      </c>
      <c r="M405" s="168">
        <f ca="1">SUM(M395:M404)</f>
        <v>0</v>
      </c>
      <c r="N405" s="170">
        <f t="shared" ca="1" si="136"/>
        <v>0</v>
      </c>
    </row>
    <row r="407" spans="1:14" ht="12.75" hidden="1" thickBot="1" x14ac:dyDescent="0.25">
      <c r="A407" s="157" t="str">
        <f>Deelnemersoverzicht!$B$42&amp;":"</f>
        <v>Deelnemer 26:</v>
      </c>
      <c r="B407" s="225">
        <f>Deelnemersoverzicht!$C$42</f>
        <v>0</v>
      </c>
      <c r="C407" s="158"/>
      <c r="D407" s="158"/>
      <c r="E407" s="158"/>
      <c r="F407" s="158"/>
      <c r="G407" s="158"/>
      <c r="H407" s="158"/>
      <c r="I407" s="158"/>
      <c r="J407" s="158"/>
      <c r="K407" s="158"/>
      <c r="L407" s="158"/>
      <c r="M407" s="158"/>
      <c r="N407" s="159"/>
    </row>
    <row r="408" spans="1:14" ht="12.75" hidden="1" thickBot="1" x14ac:dyDescent="0.25">
      <c r="A408" s="156"/>
      <c r="B408" s="602" t="s">
        <v>1</v>
      </c>
      <c r="C408" s="601"/>
      <c r="D408" s="602" t="s">
        <v>2</v>
      </c>
      <c r="E408" s="601"/>
      <c r="F408" s="600"/>
      <c r="G408" s="603" t="s">
        <v>235</v>
      </c>
      <c r="H408" s="603"/>
      <c r="I408" s="601"/>
      <c r="J408" s="600"/>
      <c r="K408" s="604" t="s">
        <v>17</v>
      </c>
      <c r="L408" s="603"/>
      <c r="M408" s="603"/>
      <c r="N408" s="601"/>
    </row>
    <row r="409" spans="1:14" ht="48.75" hidden="1" thickBot="1" x14ac:dyDescent="0.25">
      <c r="A409" s="155" t="s">
        <v>214</v>
      </c>
      <c r="B409" s="146" t="s">
        <v>227</v>
      </c>
      <c r="C409" s="146" t="s">
        <v>228</v>
      </c>
      <c r="D409" s="146" t="s">
        <v>229</v>
      </c>
      <c r="E409" s="146" t="s">
        <v>230</v>
      </c>
      <c r="F409" s="146" t="s">
        <v>236</v>
      </c>
      <c r="G409" s="146" t="s">
        <v>237</v>
      </c>
      <c r="H409" s="146" t="s">
        <v>238</v>
      </c>
      <c r="I409" s="146" t="s">
        <v>239</v>
      </c>
      <c r="J409" s="146" t="s">
        <v>231</v>
      </c>
      <c r="K409" s="151" t="s">
        <v>112</v>
      </c>
      <c r="L409" s="147" t="s">
        <v>59</v>
      </c>
      <c r="M409" s="221" t="s">
        <v>91</v>
      </c>
      <c r="N409" s="148" t="s">
        <v>59</v>
      </c>
    </row>
    <row r="410" spans="1:14" hidden="1" x14ac:dyDescent="0.2">
      <c r="A410" s="149" t="s">
        <v>217</v>
      </c>
      <c r="B410" s="160">
        <f>'Resultaat 1'!$D$378</f>
        <v>0</v>
      </c>
      <c r="C410" s="160">
        <f>'Resultaat 1'!$E$378</f>
        <v>0</v>
      </c>
      <c r="D410" s="160">
        <f>'Resultaat 1'!$F$378</f>
        <v>0</v>
      </c>
      <c r="E410" s="160">
        <f>'Resultaat 1'!$G$378</f>
        <v>0</v>
      </c>
      <c r="F410" s="160">
        <f>'Resultaat 1'!$H$378</f>
        <v>0</v>
      </c>
      <c r="G410" s="160">
        <f>'Resultaat 1'!$I$378</f>
        <v>0</v>
      </c>
      <c r="H410" s="160">
        <f>'Resultaat 1'!$J$378</f>
        <v>0</v>
      </c>
      <c r="I410" s="160">
        <f>'Resultaat 1'!$K$378</f>
        <v>0</v>
      </c>
      <c r="J410" s="160">
        <f>B410+D410+F410+H410</f>
        <v>0</v>
      </c>
      <c r="K410" s="160">
        <f>C410+E410+G410+I410</f>
        <v>0</v>
      </c>
      <c r="L410" s="161">
        <f>IFERROR(K410/J410,0)</f>
        <v>0</v>
      </c>
      <c r="M410" s="160">
        <f>J410-K410</f>
        <v>0</v>
      </c>
      <c r="N410" s="161">
        <f>IFERROR(M410/J410,0)</f>
        <v>0</v>
      </c>
    </row>
    <row r="411" spans="1:14" hidden="1" x14ac:dyDescent="0.2">
      <c r="A411" s="149" t="s">
        <v>218</v>
      </c>
      <c r="B411" s="162">
        <f>'Resultaat 2'!$D$378</f>
        <v>0</v>
      </c>
      <c r="C411" s="162">
        <f>'Resultaat 2'!$E$378</f>
        <v>0</v>
      </c>
      <c r="D411" s="162">
        <f>'Resultaat 2'!$F$378</f>
        <v>0</v>
      </c>
      <c r="E411" s="162">
        <f>'Resultaat 2'!$G$378</f>
        <v>0</v>
      </c>
      <c r="F411" s="162">
        <f>'Resultaat 2'!$H$378</f>
        <v>0</v>
      </c>
      <c r="G411" s="162" t="e">
        <f>'Resultaat 2'!#REF!</f>
        <v>#REF!</v>
      </c>
      <c r="H411" s="162">
        <f>'Resultaat 2'!$I$378</f>
        <v>0</v>
      </c>
      <c r="I411" s="162">
        <f>'Resultaat 2'!$J$378</f>
        <v>0</v>
      </c>
      <c r="J411" s="162">
        <f t="shared" ref="J411:K419" si="138">B411+D411+F411+H411</f>
        <v>0</v>
      </c>
      <c r="K411" s="162" t="e">
        <f t="shared" si="138"/>
        <v>#REF!</v>
      </c>
      <c r="L411" s="163">
        <f t="shared" ref="L411:L420" si="139">IFERROR(K411/J411,0)</f>
        <v>0</v>
      </c>
      <c r="M411" s="162" t="e">
        <f t="shared" ref="M411:M419" si="140">J411-K411</f>
        <v>#REF!</v>
      </c>
      <c r="N411" s="163">
        <f t="shared" ref="N411:N420" si="141">IFERROR(M411/J411,0)</f>
        <v>0</v>
      </c>
    </row>
    <row r="412" spans="1:14" hidden="1" x14ac:dyDescent="0.2">
      <c r="A412" s="149" t="s">
        <v>219</v>
      </c>
      <c r="B412" s="164">
        <f>'Resultaat 3'!$D$378</f>
        <v>0</v>
      </c>
      <c r="C412" s="164">
        <f>'Resultaat 3'!$E$378</f>
        <v>0</v>
      </c>
      <c r="D412" s="164">
        <f>'Resultaat 3'!$F$378</f>
        <v>0</v>
      </c>
      <c r="E412" s="164">
        <f>'Resultaat 3'!$G$378</f>
        <v>0</v>
      </c>
      <c r="F412" s="164">
        <f>'Resultaat 3'!$H$378</f>
        <v>0</v>
      </c>
      <c r="G412" s="164" t="e">
        <f>'Resultaat 3'!#REF!</f>
        <v>#REF!</v>
      </c>
      <c r="H412" s="164">
        <f>'Resultaat 3'!$I$378</f>
        <v>0</v>
      </c>
      <c r="I412" s="164">
        <f>'Resultaat 3'!$J$378</f>
        <v>0</v>
      </c>
      <c r="J412" s="164">
        <f t="shared" si="138"/>
        <v>0</v>
      </c>
      <c r="K412" s="162" t="e">
        <f t="shared" si="138"/>
        <v>#REF!</v>
      </c>
      <c r="L412" s="163">
        <f t="shared" si="139"/>
        <v>0</v>
      </c>
      <c r="M412" s="162" t="e">
        <f t="shared" si="140"/>
        <v>#REF!</v>
      </c>
      <c r="N412" s="163">
        <f t="shared" si="141"/>
        <v>0</v>
      </c>
    </row>
    <row r="413" spans="1:14" hidden="1" x14ac:dyDescent="0.2">
      <c r="A413" s="149" t="s">
        <v>220</v>
      </c>
      <c r="B413" s="164">
        <f>'Resultaat 4'!$D$378</f>
        <v>0</v>
      </c>
      <c r="C413" s="164">
        <f>'Resultaat 4'!$E$378</f>
        <v>0</v>
      </c>
      <c r="D413" s="164">
        <f>'Resultaat 4'!$F$378</f>
        <v>0</v>
      </c>
      <c r="E413" s="164">
        <f>'Resultaat 4'!$G$378</f>
        <v>0</v>
      </c>
      <c r="F413" s="164">
        <f>'Resultaat 4'!$H$378</f>
        <v>0</v>
      </c>
      <c r="G413" s="164" t="e">
        <f>'Resultaat 4'!#REF!</f>
        <v>#REF!</v>
      </c>
      <c r="H413" s="164">
        <f>'Resultaat 4'!$I$378</f>
        <v>0</v>
      </c>
      <c r="I413" s="164">
        <f>'Resultaat 4'!$J$378</f>
        <v>0</v>
      </c>
      <c r="J413" s="164">
        <f t="shared" si="138"/>
        <v>0</v>
      </c>
      <c r="K413" s="162" t="e">
        <f t="shared" si="138"/>
        <v>#REF!</v>
      </c>
      <c r="L413" s="163">
        <f t="shared" si="139"/>
        <v>0</v>
      </c>
      <c r="M413" s="162" t="e">
        <f t="shared" si="140"/>
        <v>#REF!</v>
      </c>
      <c r="N413" s="163">
        <f t="shared" si="141"/>
        <v>0</v>
      </c>
    </row>
    <row r="414" spans="1:14" hidden="1" x14ac:dyDescent="0.2">
      <c r="A414" s="149" t="s">
        <v>221</v>
      </c>
      <c r="B414" s="164">
        <f>'Resultaat 5'!$D$378</f>
        <v>0</v>
      </c>
      <c r="C414" s="164">
        <f>'Resultaat 5'!$E$378</f>
        <v>0</v>
      </c>
      <c r="D414" s="164">
        <f>'Resultaat 5'!$F$378</f>
        <v>0</v>
      </c>
      <c r="E414" s="164">
        <f>'Resultaat 5'!$G$378</f>
        <v>0</v>
      </c>
      <c r="F414" s="164">
        <f>'Resultaat 5'!$H$378</f>
        <v>0</v>
      </c>
      <c r="G414" s="164" t="e">
        <f>'Resultaat 5'!#REF!</f>
        <v>#REF!</v>
      </c>
      <c r="H414" s="164">
        <f>'Resultaat 5'!$I$378</f>
        <v>0</v>
      </c>
      <c r="I414" s="164">
        <f>'Resultaat 5'!$J$378</f>
        <v>0</v>
      </c>
      <c r="J414" s="164">
        <f t="shared" si="138"/>
        <v>0</v>
      </c>
      <c r="K414" s="162" t="e">
        <f t="shared" si="138"/>
        <v>#REF!</v>
      </c>
      <c r="L414" s="163">
        <f t="shared" si="139"/>
        <v>0</v>
      </c>
      <c r="M414" s="162" t="e">
        <f t="shared" si="140"/>
        <v>#REF!</v>
      </c>
      <c r="N414" s="163">
        <f t="shared" si="141"/>
        <v>0</v>
      </c>
    </row>
    <row r="415" spans="1:14" hidden="1" x14ac:dyDescent="0.2">
      <c r="A415" s="149" t="s">
        <v>222</v>
      </c>
      <c r="B415" s="164">
        <f>'Resultaat 6'!$D$378</f>
        <v>0</v>
      </c>
      <c r="C415" s="164">
        <f>'Resultaat 6'!$E$378</f>
        <v>0</v>
      </c>
      <c r="D415" s="164">
        <f>'Resultaat 6'!$F$378</f>
        <v>0</v>
      </c>
      <c r="E415" s="164">
        <f>'Resultaat 6'!$G$378</f>
        <v>0</v>
      </c>
      <c r="F415" s="164">
        <f>'Resultaat 6'!$H$378</f>
        <v>0</v>
      </c>
      <c r="G415" s="164" t="e">
        <f>'Resultaat 6'!#REF!</f>
        <v>#REF!</v>
      </c>
      <c r="H415" s="164">
        <f>'Resultaat 6'!$I$378</f>
        <v>0</v>
      </c>
      <c r="I415" s="164">
        <f>'Resultaat 6'!$J$378</f>
        <v>0</v>
      </c>
      <c r="J415" s="164">
        <f t="shared" si="138"/>
        <v>0</v>
      </c>
      <c r="K415" s="162" t="e">
        <f t="shared" si="138"/>
        <v>#REF!</v>
      </c>
      <c r="L415" s="163">
        <f t="shared" si="139"/>
        <v>0</v>
      </c>
      <c r="M415" s="162" t="e">
        <f t="shared" si="140"/>
        <v>#REF!</v>
      </c>
      <c r="N415" s="163">
        <f t="shared" si="141"/>
        <v>0</v>
      </c>
    </row>
    <row r="416" spans="1:14" hidden="1" x14ac:dyDescent="0.2">
      <c r="A416" s="149" t="s">
        <v>223</v>
      </c>
      <c r="B416" s="164">
        <f>'Resultaat 7'!$D$378</f>
        <v>0</v>
      </c>
      <c r="C416" s="164">
        <f>'Resultaat 7'!$E$378</f>
        <v>0</v>
      </c>
      <c r="D416" s="164">
        <f>'Resultaat 7'!$F$378</f>
        <v>0</v>
      </c>
      <c r="E416" s="164">
        <f>'Resultaat 7'!$G$378</f>
        <v>0</v>
      </c>
      <c r="F416" s="164">
        <f>'Resultaat 7'!$H$378</f>
        <v>0</v>
      </c>
      <c r="G416" s="164" t="e">
        <f>'Resultaat 7'!#REF!</f>
        <v>#REF!</v>
      </c>
      <c r="H416" s="164">
        <f>'Resultaat 7'!$I$378</f>
        <v>0</v>
      </c>
      <c r="I416" s="164">
        <f>'Resultaat 7'!$J$378</f>
        <v>0</v>
      </c>
      <c r="J416" s="164">
        <f t="shared" si="138"/>
        <v>0</v>
      </c>
      <c r="K416" s="162" t="e">
        <f t="shared" si="138"/>
        <v>#REF!</v>
      </c>
      <c r="L416" s="163">
        <f t="shared" si="139"/>
        <v>0</v>
      </c>
      <c r="M416" s="162" t="e">
        <f t="shared" si="140"/>
        <v>#REF!</v>
      </c>
      <c r="N416" s="163">
        <f t="shared" si="141"/>
        <v>0</v>
      </c>
    </row>
    <row r="417" spans="1:14" hidden="1" x14ac:dyDescent="0.2">
      <c r="A417" s="149" t="s">
        <v>224</v>
      </c>
      <c r="B417" s="164">
        <f>'Resultaat 8'!$D$378</f>
        <v>0</v>
      </c>
      <c r="C417" s="164">
        <f>'Resultaat 8'!$E$378</f>
        <v>0</v>
      </c>
      <c r="D417" s="164">
        <f>'Resultaat 8'!$F$378</f>
        <v>0</v>
      </c>
      <c r="E417" s="164">
        <f>'Resultaat 8'!$G$378</f>
        <v>0</v>
      </c>
      <c r="F417" s="164">
        <f>'Resultaat 8'!$H$378</f>
        <v>0</v>
      </c>
      <c r="G417" s="164" t="e">
        <f>'Resultaat 8'!#REF!</f>
        <v>#REF!</v>
      </c>
      <c r="H417" s="164">
        <f>'Resultaat 8'!$I$378</f>
        <v>0</v>
      </c>
      <c r="I417" s="164">
        <f>'Resultaat 8'!$J$378</f>
        <v>0</v>
      </c>
      <c r="J417" s="164">
        <f t="shared" si="138"/>
        <v>0</v>
      </c>
      <c r="K417" s="162" t="e">
        <f t="shared" si="138"/>
        <v>#REF!</v>
      </c>
      <c r="L417" s="163">
        <f t="shared" si="139"/>
        <v>0</v>
      </c>
      <c r="M417" s="162" t="e">
        <f t="shared" si="140"/>
        <v>#REF!</v>
      </c>
      <c r="N417" s="163">
        <f t="shared" si="141"/>
        <v>0</v>
      </c>
    </row>
    <row r="418" spans="1:14" hidden="1" x14ac:dyDescent="0.2">
      <c r="A418" s="149" t="s">
        <v>225</v>
      </c>
      <c r="B418" s="164">
        <f>'Resultaat 9'!$D$378</f>
        <v>0</v>
      </c>
      <c r="C418" s="164">
        <f>'Resultaat 9'!$E$378</f>
        <v>0</v>
      </c>
      <c r="D418" s="164">
        <f>'Resultaat 9'!$F$378</f>
        <v>0</v>
      </c>
      <c r="E418" s="164">
        <f>'Resultaat 9'!$G$378</f>
        <v>0</v>
      </c>
      <c r="F418" s="164">
        <f>'Resultaat 9'!$H$378</f>
        <v>0</v>
      </c>
      <c r="G418" s="164" t="e">
        <f>'Resultaat 9'!#REF!</f>
        <v>#REF!</v>
      </c>
      <c r="H418" s="164">
        <f>'Resultaat 9'!$I$378</f>
        <v>0</v>
      </c>
      <c r="I418" s="164">
        <f>'Resultaat 9'!$J$378</f>
        <v>0</v>
      </c>
      <c r="J418" s="164">
        <f t="shared" si="138"/>
        <v>0</v>
      </c>
      <c r="K418" s="162" t="e">
        <f t="shared" si="138"/>
        <v>#REF!</v>
      </c>
      <c r="L418" s="163">
        <f t="shared" si="139"/>
        <v>0</v>
      </c>
      <c r="M418" s="162" t="e">
        <f t="shared" si="140"/>
        <v>#REF!</v>
      </c>
      <c r="N418" s="163">
        <f t="shared" si="141"/>
        <v>0</v>
      </c>
    </row>
    <row r="419" spans="1:14" ht="12.75" hidden="1" thickBot="1" x14ac:dyDescent="0.25">
      <c r="A419" s="149" t="s">
        <v>226</v>
      </c>
      <c r="B419" s="164">
        <f>'Resultaat 10'!$D$378</f>
        <v>0</v>
      </c>
      <c r="C419" s="164">
        <f>'Resultaat 10'!$E$378</f>
        <v>0</v>
      </c>
      <c r="D419" s="164">
        <f>'Resultaat 10'!$F$378</f>
        <v>0</v>
      </c>
      <c r="E419" s="164">
        <f>'Resultaat 10'!$G$378</f>
        <v>0</v>
      </c>
      <c r="F419" s="164">
        <f>'Resultaat 10'!$H$378</f>
        <v>0</v>
      </c>
      <c r="G419" s="164" t="e">
        <f>'Resultaat 10'!#REF!</f>
        <v>#REF!</v>
      </c>
      <c r="H419" s="164">
        <f>'Resultaat 10'!$I$378</f>
        <v>0</v>
      </c>
      <c r="I419" s="164">
        <f>'Resultaat 10'!$J$378</f>
        <v>0</v>
      </c>
      <c r="J419" s="164">
        <f t="shared" si="138"/>
        <v>0</v>
      </c>
      <c r="K419" s="165" t="e">
        <f t="shared" si="138"/>
        <v>#REF!</v>
      </c>
      <c r="L419" s="166">
        <f t="shared" si="139"/>
        <v>0</v>
      </c>
      <c r="M419" s="165" t="e">
        <f t="shared" si="140"/>
        <v>#REF!</v>
      </c>
      <c r="N419" s="166">
        <f t="shared" si="141"/>
        <v>0</v>
      </c>
    </row>
    <row r="420" spans="1:14" ht="12.75" hidden="1" thickBot="1" x14ac:dyDescent="0.25">
      <c r="A420" s="150" t="s">
        <v>17</v>
      </c>
      <c r="B420" s="167">
        <f t="shared" ref="B420:K420" si="142">SUM(B410:B419)</f>
        <v>0</v>
      </c>
      <c r="C420" s="167">
        <f t="shared" si="142"/>
        <v>0</v>
      </c>
      <c r="D420" s="167">
        <f t="shared" si="142"/>
        <v>0</v>
      </c>
      <c r="E420" s="167">
        <f t="shared" si="142"/>
        <v>0</v>
      </c>
      <c r="F420" s="167">
        <f t="shared" si="142"/>
        <v>0</v>
      </c>
      <c r="G420" s="167" t="e">
        <f t="shared" si="142"/>
        <v>#REF!</v>
      </c>
      <c r="H420" s="167">
        <f t="shared" si="142"/>
        <v>0</v>
      </c>
      <c r="I420" s="167">
        <f t="shared" si="142"/>
        <v>0</v>
      </c>
      <c r="J420" s="167">
        <f t="shared" si="142"/>
        <v>0</v>
      </c>
      <c r="K420" s="167" t="e">
        <f t="shared" si="142"/>
        <v>#REF!</v>
      </c>
      <c r="L420" s="169">
        <f t="shared" si="139"/>
        <v>0</v>
      </c>
      <c r="M420" s="168" t="e">
        <f>SUM(M410:M419)</f>
        <v>#REF!</v>
      </c>
      <c r="N420" s="170">
        <f t="shared" si="141"/>
        <v>0</v>
      </c>
    </row>
    <row r="421" spans="1:14" ht="12.75" hidden="1" thickBot="1" x14ac:dyDescent="0.25">
      <c r="A421" s="222"/>
    </row>
    <row r="422" spans="1:14" ht="12.75" hidden="1" thickBot="1" x14ac:dyDescent="0.25">
      <c r="A422" s="157" t="str">
        <f>Deelnemersoverzicht!$B$43&amp;":"</f>
        <v>Deelnemer 27:</v>
      </c>
      <c r="B422" s="225">
        <f>Deelnemersoverzicht!$C$43</f>
        <v>0</v>
      </c>
      <c r="C422" s="158"/>
      <c r="D422" s="158"/>
      <c r="E422" s="158"/>
      <c r="F422" s="158"/>
      <c r="G422" s="158"/>
      <c r="H422" s="158"/>
      <c r="I422" s="158"/>
      <c r="J422" s="158"/>
      <c r="K422" s="158"/>
      <c r="L422" s="158"/>
      <c r="M422" s="158"/>
      <c r="N422" s="159"/>
    </row>
    <row r="423" spans="1:14" ht="12.75" hidden="1" thickBot="1" x14ac:dyDescent="0.25">
      <c r="A423" s="156"/>
      <c r="B423" s="602" t="s">
        <v>1</v>
      </c>
      <c r="C423" s="601"/>
      <c r="D423" s="602" t="s">
        <v>2</v>
      </c>
      <c r="E423" s="601"/>
      <c r="F423" s="600"/>
      <c r="G423" s="603" t="s">
        <v>235</v>
      </c>
      <c r="H423" s="603"/>
      <c r="I423" s="601"/>
      <c r="J423" s="600"/>
      <c r="K423" s="604" t="s">
        <v>17</v>
      </c>
      <c r="L423" s="603"/>
      <c r="M423" s="603"/>
      <c r="N423" s="601"/>
    </row>
    <row r="424" spans="1:14" ht="48.75" hidden="1" thickBot="1" x14ac:dyDescent="0.25">
      <c r="A424" s="155" t="s">
        <v>214</v>
      </c>
      <c r="B424" s="146" t="s">
        <v>227</v>
      </c>
      <c r="C424" s="146" t="s">
        <v>228</v>
      </c>
      <c r="D424" s="146" t="s">
        <v>229</v>
      </c>
      <c r="E424" s="146" t="s">
        <v>230</v>
      </c>
      <c r="F424" s="146" t="s">
        <v>236</v>
      </c>
      <c r="G424" s="146" t="s">
        <v>237</v>
      </c>
      <c r="H424" s="146" t="s">
        <v>238</v>
      </c>
      <c r="I424" s="146" t="s">
        <v>239</v>
      </c>
      <c r="J424" s="146" t="s">
        <v>231</v>
      </c>
      <c r="K424" s="151" t="s">
        <v>112</v>
      </c>
      <c r="L424" s="147" t="s">
        <v>59</v>
      </c>
      <c r="M424" s="221" t="s">
        <v>91</v>
      </c>
      <c r="N424" s="148" t="s">
        <v>59</v>
      </c>
    </row>
    <row r="425" spans="1:14" hidden="1" x14ac:dyDescent="0.2">
      <c r="A425" s="149" t="s">
        <v>217</v>
      </c>
      <c r="B425" s="160">
        <f>'Resultaat 1'!$D$379</f>
        <v>0</v>
      </c>
      <c r="C425" s="160">
        <f>'Resultaat 1'!$E$379</f>
        <v>0</v>
      </c>
      <c r="D425" s="160">
        <f>'Resultaat 1'!$F$379</f>
        <v>0</v>
      </c>
      <c r="E425" s="160">
        <f>'Resultaat 1'!$G$379</f>
        <v>0</v>
      </c>
      <c r="F425" s="160">
        <f>'Resultaat 1'!$H$379</f>
        <v>0</v>
      </c>
      <c r="G425" s="160">
        <f>'Resultaat 1'!$I$379</f>
        <v>0</v>
      </c>
      <c r="H425" s="160">
        <f>'Resultaat 1'!$J$379</f>
        <v>0</v>
      </c>
      <c r="I425" s="160">
        <f>'Resultaat 1'!$K$379</f>
        <v>0</v>
      </c>
      <c r="J425" s="160">
        <f>B425+D425+F425+H425</f>
        <v>0</v>
      </c>
      <c r="K425" s="160">
        <f>C425+E425+G425+I425</f>
        <v>0</v>
      </c>
      <c r="L425" s="161">
        <f>IFERROR(K425/J425,0)</f>
        <v>0</v>
      </c>
      <c r="M425" s="160">
        <f>J425-K425</f>
        <v>0</v>
      </c>
      <c r="N425" s="161">
        <f>IFERROR(M425/J425,0)</f>
        <v>0</v>
      </c>
    </row>
    <row r="426" spans="1:14" hidden="1" x14ac:dyDescent="0.2">
      <c r="A426" s="149" t="s">
        <v>218</v>
      </c>
      <c r="B426" s="162">
        <f>'Resultaat 2'!$D$379</f>
        <v>0</v>
      </c>
      <c r="C426" s="162">
        <f>'Resultaat 2'!$E$379</f>
        <v>0</v>
      </c>
      <c r="D426" s="162">
        <f>'Resultaat 2'!$F$379</f>
        <v>0</v>
      </c>
      <c r="E426" s="162">
        <f>'Resultaat 2'!$G$379</f>
        <v>0</v>
      </c>
      <c r="F426" s="162">
        <f>'Resultaat 2'!$H$379</f>
        <v>0</v>
      </c>
      <c r="G426" s="162" t="e">
        <f>'Resultaat 2'!#REF!</f>
        <v>#REF!</v>
      </c>
      <c r="H426" s="162">
        <f>'Resultaat 2'!$I$379</f>
        <v>0</v>
      </c>
      <c r="I426" s="162">
        <f>'Resultaat 2'!$J$379</f>
        <v>0</v>
      </c>
      <c r="J426" s="162">
        <f t="shared" ref="J426:K434" si="143">B426+D426+F426+H426</f>
        <v>0</v>
      </c>
      <c r="K426" s="162" t="e">
        <f t="shared" si="143"/>
        <v>#REF!</v>
      </c>
      <c r="L426" s="163">
        <f t="shared" ref="L426:L435" si="144">IFERROR(K426/J426,0)</f>
        <v>0</v>
      </c>
      <c r="M426" s="162" t="e">
        <f t="shared" ref="M426:M434" si="145">J426-K426</f>
        <v>#REF!</v>
      </c>
      <c r="N426" s="163">
        <f t="shared" ref="N426:N435" si="146">IFERROR(M426/J426,0)</f>
        <v>0</v>
      </c>
    </row>
    <row r="427" spans="1:14" hidden="1" x14ac:dyDescent="0.2">
      <c r="A427" s="149" t="s">
        <v>219</v>
      </c>
      <c r="B427" s="164">
        <f>'Resultaat 3'!$D$379</f>
        <v>0</v>
      </c>
      <c r="C427" s="164">
        <f>'Resultaat 3'!$E$379</f>
        <v>0</v>
      </c>
      <c r="D427" s="164">
        <f>'Resultaat 3'!$F$379</f>
        <v>0</v>
      </c>
      <c r="E427" s="164">
        <f>'Resultaat 3'!$G$379</f>
        <v>0</v>
      </c>
      <c r="F427" s="164">
        <f>'Resultaat 3'!$H$379</f>
        <v>0</v>
      </c>
      <c r="G427" s="164" t="e">
        <f>'Resultaat 3'!#REF!</f>
        <v>#REF!</v>
      </c>
      <c r="H427" s="164">
        <f>'Resultaat 3'!$I$379</f>
        <v>0</v>
      </c>
      <c r="I427" s="164">
        <f>'Resultaat 3'!$J$379</f>
        <v>0</v>
      </c>
      <c r="J427" s="164">
        <f t="shared" si="143"/>
        <v>0</v>
      </c>
      <c r="K427" s="162" t="e">
        <f t="shared" si="143"/>
        <v>#REF!</v>
      </c>
      <c r="L427" s="163">
        <f t="shared" si="144"/>
        <v>0</v>
      </c>
      <c r="M427" s="162" t="e">
        <f t="shared" si="145"/>
        <v>#REF!</v>
      </c>
      <c r="N427" s="163">
        <f t="shared" si="146"/>
        <v>0</v>
      </c>
    </row>
    <row r="428" spans="1:14" hidden="1" x14ac:dyDescent="0.2">
      <c r="A428" s="149" t="s">
        <v>220</v>
      </c>
      <c r="B428" s="164">
        <f>'Resultaat 4'!$D$379</f>
        <v>0</v>
      </c>
      <c r="C428" s="164">
        <f>'Resultaat 4'!$E$379</f>
        <v>0</v>
      </c>
      <c r="D428" s="164">
        <f>'Resultaat 4'!$F$379</f>
        <v>0</v>
      </c>
      <c r="E428" s="164">
        <f>'Resultaat 4'!$G$379</f>
        <v>0</v>
      </c>
      <c r="F428" s="164">
        <f>'Resultaat 4'!$H$379</f>
        <v>0</v>
      </c>
      <c r="G428" s="164" t="e">
        <f>'Resultaat 4'!#REF!</f>
        <v>#REF!</v>
      </c>
      <c r="H428" s="164">
        <f>'Resultaat 4'!$I$379</f>
        <v>0</v>
      </c>
      <c r="I428" s="164">
        <f>'Resultaat 4'!$J$379</f>
        <v>0</v>
      </c>
      <c r="J428" s="164">
        <f t="shared" si="143"/>
        <v>0</v>
      </c>
      <c r="K428" s="162" t="e">
        <f t="shared" si="143"/>
        <v>#REF!</v>
      </c>
      <c r="L428" s="163">
        <f t="shared" si="144"/>
        <v>0</v>
      </c>
      <c r="M428" s="162" t="e">
        <f t="shared" si="145"/>
        <v>#REF!</v>
      </c>
      <c r="N428" s="163">
        <f t="shared" si="146"/>
        <v>0</v>
      </c>
    </row>
    <row r="429" spans="1:14" hidden="1" x14ac:dyDescent="0.2">
      <c r="A429" s="149" t="s">
        <v>221</v>
      </c>
      <c r="B429" s="164">
        <f>'Resultaat 5'!$D$379</f>
        <v>0</v>
      </c>
      <c r="C429" s="164">
        <f>'Resultaat 5'!$E$379</f>
        <v>0</v>
      </c>
      <c r="D429" s="164">
        <f>'Resultaat 5'!$F$379</f>
        <v>0</v>
      </c>
      <c r="E429" s="164">
        <f>'Resultaat 5'!$G$379</f>
        <v>0</v>
      </c>
      <c r="F429" s="164">
        <f>'Resultaat 5'!$H$379</f>
        <v>0</v>
      </c>
      <c r="G429" s="164" t="e">
        <f>'Resultaat 5'!#REF!</f>
        <v>#REF!</v>
      </c>
      <c r="H429" s="164">
        <f>'Resultaat 5'!$I$379</f>
        <v>0</v>
      </c>
      <c r="I429" s="164">
        <f>'Resultaat 5'!$J$379</f>
        <v>0</v>
      </c>
      <c r="J429" s="164">
        <f t="shared" si="143"/>
        <v>0</v>
      </c>
      <c r="K429" s="162" t="e">
        <f t="shared" si="143"/>
        <v>#REF!</v>
      </c>
      <c r="L429" s="163">
        <f t="shared" si="144"/>
        <v>0</v>
      </c>
      <c r="M429" s="162" t="e">
        <f t="shared" si="145"/>
        <v>#REF!</v>
      </c>
      <c r="N429" s="163">
        <f t="shared" si="146"/>
        <v>0</v>
      </c>
    </row>
    <row r="430" spans="1:14" hidden="1" x14ac:dyDescent="0.2">
      <c r="A430" s="149" t="s">
        <v>222</v>
      </c>
      <c r="B430" s="164">
        <f>'Resultaat 6'!$D$379</f>
        <v>0</v>
      </c>
      <c r="C430" s="164">
        <f>'Resultaat 6'!$E$379</f>
        <v>0</v>
      </c>
      <c r="D430" s="164">
        <f>'Resultaat 6'!$F$379</f>
        <v>0</v>
      </c>
      <c r="E430" s="164">
        <f>'Resultaat 6'!$G$379</f>
        <v>0</v>
      </c>
      <c r="F430" s="164">
        <f>'Resultaat 6'!$H$379</f>
        <v>0</v>
      </c>
      <c r="G430" s="164" t="e">
        <f>'Resultaat 6'!#REF!</f>
        <v>#REF!</v>
      </c>
      <c r="H430" s="164">
        <f>'Resultaat 6'!$I$379</f>
        <v>0</v>
      </c>
      <c r="I430" s="164">
        <f>'Resultaat 6'!$J$379</f>
        <v>0</v>
      </c>
      <c r="J430" s="164">
        <f t="shared" si="143"/>
        <v>0</v>
      </c>
      <c r="K430" s="162" t="e">
        <f t="shared" si="143"/>
        <v>#REF!</v>
      </c>
      <c r="L430" s="163">
        <f t="shared" si="144"/>
        <v>0</v>
      </c>
      <c r="M430" s="162" t="e">
        <f t="shared" si="145"/>
        <v>#REF!</v>
      </c>
      <c r="N430" s="163">
        <f t="shared" si="146"/>
        <v>0</v>
      </c>
    </row>
    <row r="431" spans="1:14" hidden="1" x14ac:dyDescent="0.2">
      <c r="A431" s="149" t="s">
        <v>223</v>
      </c>
      <c r="B431" s="164">
        <f>'Resultaat 7'!$D$379</f>
        <v>0</v>
      </c>
      <c r="C431" s="164">
        <f>'Resultaat 7'!$E$379</f>
        <v>0</v>
      </c>
      <c r="D431" s="164">
        <f>'Resultaat 7'!$F$379</f>
        <v>0</v>
      </c>
      <c r="E431" s="164">
        <f>'Resultaat 7'!$G$379</f>
        <v>0</v>
      </c>
      <c r="F431" s="164">
        <f>'Resultaat 7'!$H$379</f>
        <v>0</v>
      </c>
      <c r="G431" s="164" t="e">
        <f>'Resultaat 7'!#REF!</f>
        <v>#REF!</v>
      </c>
      <c r="H431" s="164">
        <f>'Resultaat 7'!$I$379</f>
        <v>0</v>
      </c>
      <c r="I431" s="164">
        <f>'Resultaat 7'!$J$379</f>
        <v>0</v>
      </c>
      <c r="J431" s="164">
        <f t="shared" si="143"/>
        <v>0</v>
      </c>
      <c r="K431" s="162" t="e">
        <f t="shared" si="143"/>
        <v>#REF!</v>
      </c>
      <c r="L431" s="163">
        <f t="shared" si="144"/>
        <v>0</v>
      </c>
      <c r="M431" s="162" t="e">
        <f t="shared" si="145"/>
        <v>#REF!</v>
      </c>
      <c r="N431" s="163">
        <f t="shared" si="146"/>
        <v>0</v>
      </c>
    </row>
    <row r="432" spans="1:14" hidden="1" x14ac:dyDescent="0.2">
      <c r="A432" s="149" t="s">
        <v>224</v>
      </c>
      <c r="B432" s="164">
        <f>'Resultaat 8'!$D$379</f>
        <v>0</v>
      </c>
      <c r="C432" s="164">
        <f>'Resultaat 8'!$E$379</f>
        <v>0</v>
      </c>
      <c r="D432" s="164">
        <f>'Resultaat 8'!$F$379</f>
        <v>0</v>
      </c>
      <c r="E432" s="164">
        <f>'Resultaat 8'!$G$379</f>
        <v>0</v>
      </c>
      <c r="F432" s="164">
        <f>'Resultaat 8'!$H$379</f>
        <v>0</v>
      </c>
      <c r="G432" s="164" t="e">
        <f>'Resultaat 8'!#REF!</f>
        <v>#REF!</v>
      </c>
      <c r="H432" s="164">
        <f>'Resultaat 8'!$I$379</f>
        <v>0</v>
      </c>
      <c r="I432" s="164">
        <f>'Resultaat 8'!$J$379</f>
        <v>0</v>
      </c>
      <c r="J432" s="164">
        <f t="shared" si="143"/>
        <v>0</v>
      </c>
      <c r="K432" s="162" t="e">
        <f t="shared" si="143"/>
        <v>#REF!</v>
      </c>
      <c r="L432" s="163">
        <f t="shared" si="144"/>
        <v>0</v>
      </c>
      <c r="M432" s="162" t="e">
        <f t="shared" si="145"/>
        <v>#REF!</v>
      </c>
      <c r="N432" s="163">
        <f t="shared" si="146"/>
        <v>0</v>
      </c>
    </row>
    <row r="433" spans="1:14" hidden="1" x14ac:dyDescent="0.2">
      <c r="A433" s="149" t="s">
        <v>225</v>
      </c>
      <c r="B433" s="164">
        <f>'Resultaat 9'!$D$379</f>
        <v>0</v>
      </c>
      <c r="C433" s="164">
        <f>'Resultaat 9'!$E$379</f>
        <v>0</v>
      </c>
      <c r="D433" s="164">
        <f>'Resultaat 9'!$F$379</f>
        <v>0</v>
      </c>
      <c r="E433" s="164">
        <f>'Resultaat 9'!$G$379</f>
        <v>0</v>
      </c>
      <c r="F433" s="164">
        <f>'Resultaat 9'!$H$379</f>
        <v>0</v>
      </c>
      <c r="G433" s="164" t="e">
        <f>'Resultaat 9'!#REF!</f>
        <v>#REF!</v>
      </c>
      <c r="H433" s="164">
        <f>'Resultaat 9'!$I$379</f>
        <v>0</v>
      </c>
      <c r="I433" s="164">
        <f>'Resultaat 9'!$J$379</f>
        <v>0</v>
      </c>
      <c r="J433" s="164">
        <f t="shared" si="143"/>
        <v>0</v>
      </c>
      <c r="K433" s="162" t="e">
        <f t="shared" si="143"/>
        <v>#REF!</v>
      </c>
      <c r="L433" s="163">
        <f t="shared" si="144"/>
        <v>0</v>
      </c>
      <c r="M433" s="162" t="e">
        <f t="shared" si="145"/>
        <v>#REF!</v>
      </c>
      <c r="N433" s="163">
        <f t="shared" si="146"/>
        <v>0</v>
      </c>
    </row>
    <row r="434" spans="1:14" ht="12.75" hidden="1" thickBot="1" x14ac:dyDescent="0.25">
      <c r="A434" s="149" t="s">
        <v>226</v>
      </c>
      <c r="B434" s="164">
        <f>'Resultaat 10'!$D$379</f>
        <v>0</v>
      </c>
      <c r="C434" s="164">
        <f>'Resultaat 10'!$E$379</f>
        <v>0</v>
      </c>
      <c r="D434" s="164">
        <f>'Resultaat 10'!$F$379</f>
        <v>0</v>
      </c>
      <c r="E434" s="164">
        <f>'Resultaat 10'!$G$379</f>
        <v>0</v>
      </c>
      <c r="F434" s="164">
        <f>'Resultaat 10'!$H$379</f>
        <v>0</v>
      </c>
      <c r="G434" s="164" t="e">
        <f>'Resultaat 10'!#REF!</f>
        <v>#REF!</v>
      </c>
      <c r="H434" s="164">
        <f>'Resultaat 10'!$I$379</f>
        <v>0</v>
      </c>
      <c r="I434" s="164">
        <f>'Resultaat 10'!$J$379</f>
        <v>0</v>
      </c>
      <c r="J434" s="164">
        <f t="shared" si="143"/>
        <v>0</v>
      </c>
      <c r="K434" s="165" t="e">
        <f t="shared" si="143"/>
        <v>#REF!</v>
      </c>
      <c r="L434" s="166">
        <f t="shared" si="144"/>
        <v>0</v>
      </c>
      <c r="M434" s="165" t="e">
        <f t="shared" si="145"/>
        <v>#REF!</v>
      </c>
      <c r="N434" s="166">
        <f t="shared" si="146"/>
        <v>0</v>
      </c>
    </row>
    <row r="435" spans="1:14" ht="12.75" hidden="1" thickBot="1" x14ac:dyDescent="0.25">
      <c r="A435" s="150" t="s">
        <v>17</v>
      </c>
      <c r="B435" s="167">
        <f t="shared" ref="B435:K435" si="147">SUM(B425:B434)</f>
        <v>0</v>
      </c>
      <c r="C435" s="167">
        <f t="shared" si="147"/>
        <v>0</v>
      </c>
      <c r="D435" s="167">
        <f t="shared" si="147"/>
        <v>0</v>
      </c>
      <c r="E435" s="167">
        <f t="shared" si="147"/>
        <v>0</v>
      </c>
      <c r="F435" s="167">
        <f t="shared" si="147"/>
        <v>0</v>
      </c>
      <c r="G435" s="167" t="e">
        <f t="shared" si="147"/>
        <v>#REF!</v>
      </c>
      <c r="H435" s="167">
        <f t="shared" si="147"/>
        <v>0</v>
      </c>
      <c r="I435" s="167">
        <f t="shared" si="147"/>
        <v>0</v>
      </c>
      <c r="J435" s="167">
        <f t="shared" si="147"/>
        <v>0</v>
      </c>
      <c r="K435" s="167" t="e">
        <f t="shared" si="147"/>
        <v>#REF!</v>
      </c>
      <c r="L435" s="169">
        <f t="shared" si="144"/>
        <v>0</v>
      </c>
      <c r="M435" s="168" t="e">
        <f>SUM(M425:M434)</f>
        <v>#REF!</v>
      </c>
      <c r="N435" s="170">
        <f t="shared" si="146"/>
        <v>0</v>
      </c>
    </row>
    <row r="436" spans="1:14" ht="12.75" hidden="1" thickBot="1" x14ac:dyDescent="0.25"/>
    <row r="437" spans="1:14" ht="12.75" hidden="1" thickBot="1" x14ac:dyDescent="0.25">
      <c r="A437" s="157" t="str">
        <f>Deelnemersoverzicht!$B$44&amp;":"</f>
        <v>Deelnemer 28:</v>
      </c>
      <c r="B437" s="225">
        <f>Deelnemersoverzicht!$C$44</f>
        <v>0</v>
      </c>
      <c r="C437" s="158"/>
      <c r="D437" s="158"/>
      <c r="E437" s="158"/>
      <c r="F437" s="158"/>
      <c r="G437" s="158"/>
      <c r="H437" s="158"/>
      <c r="I437" s="158"/>
      <c r="J437" s="158"/>
      <c r="K437" s="158"/>
      <c r="L437" s="158"/>
      <c r="M437" s="158"/>
      <c r="N437" s="159"/>
    </row>
    <row r="438" spans="1:14" ht="12.75" hidden="1" thickBot="1" x14ac:dyDescent="0.25">
      <c r="A438" s="156"/>
      <c r="B438" s="602" t="s">
        <v>1</v>
      </c>
      <c r="C438" s="601"/>
      <c r="D438" s="602" t="s">
        <v>2</v>
      </c>
      <c r="E438" s="601"/>
      <c r="F438" s="600"/>
      <c r="G438" s="603" t="s">
        <v>235</v>
      </c>
      <c r="H438" s="603"/>
      <c r="I438" s="601"/>
      <c r="J438" s="600"/>
      <c r="K438" s="604" t="s">
        <v>17</v>
      </c>
      <c r="L438" s="603"/>
      <c r="M438" s="603"/>
      <c r="N438" s="601"/>
    </row>
    <row r="439" spans="1:14" ht="48.75" hidden="1" thickBot="1" x14ac:dyDescent="0.25">
      <c r="A439" s="155" t="s">
        <v>214</v>
      </c>
      <c r="B439" s="146" t="s">
        <v>227</v>
      </c>
      <c r="C439" s="146" t="s">
        <v>228</v>
      </c>
      <c r="D439" s="146" t="s">
        <v>229</v>
      </c>
      <c r="E439" s="146" t="s">
        <v>230</v>
      </c>
      <c r="F439" s="146" t="s">
        <v>236</v>
      </c>
      <c r="G439" s="146" t="s">
        <v>237</v>
      </c>
      <c r="H439" s="146" t="s">
        <v>238</v>
      </c>
      <c r="I439" s="146" t="s">
        <v>239</v>
      </c>
      <c r="J439" s="146" t="s">
        <v>231</v>
      </c>
      <c r="K439" s="151" t="s">
        <v>112</v>
      </c>
      <c r="L439" s="147" t="s">
        <v>59</v>
      </c>
      <c r="M439" s="221" t="s">
        <v>91</v>
      </c>
      <c r="N439" s="148" t="s">
        <v>59</v>
      </c>
    </row>
    <row r="440" spans="1:14" hidden="1" x14ac:dyDescent="0.2">
      <c r="A440" s="149" t="s">
        <v>217</v>
      </c>
      <c r="B440" s="160">
        <f>'Resultaat 1'!$D$380</f>
        <v>0</v>
      </c>
      <c r="C440" s="160">
        <f>'Resultaat 1'!$E$380</f>
        <v>0</v>
      </c>
      <c r="D440" s="160">
        <f>'Resultaat 1'!$F$380</f>
        <v>0</v>
      </c>
      <c r="E440" s="160">
        <f>'Resultaat 1'!$G$380</f>
        <v>0</v>
      </c>
      <c r="F440" s="160">
        <f>'Resultaat 1'!$H$380</f>
        <v>0</v>
      </c>
      <c r="G440" s="160">
        <f>'Resultaat 1'!$I$380</f>
        <v>0</v>
      </c>
      <c r="H440" s="160">
        <f>'Resultaat 1'!$J$380</f>
        <v>0</v>
      </c>
      <c r="I440" s="160">
        <f>'Resultaat 1'!$K$380</f>
        <v>0</v>
      </c>
      <c r="J440" s="160">
        <f>B440+D440+F440+H440</f>
        <v>0</v>
      </c>
      <c r="K440" s="160">
        <f>C440+E440+G440+I440</f>
        <v>0</v>
      </c>
      <c r="L440" s="161">
        <f>IFERROR(K440/J440,0)</f>
        <v>0</v>
      </c>
      <c r="M440" s="160">
        <f>J440-K440</f>
        <v>0</v>
      </c>
      <c r="N440" s="161">
        <f>IFERROR(M440/J440,0)</f>
        <v>0</v>
      </c>
    </row>
    <row r="441" spans="1:14" hidden="1" x14ac:dyDescent="0.2">
      <c r="A441" s="149" t="s">
        <v>218</v>
      </c>
      <c r="B441" s="162">
        <f>'Resultaat 2'!$D$380</f>
        <v>0</v>
      </c>
      <c r="C441" s="162">
        <f>'Resultaat 2'!$E$380</f>
        <v>0</v>
      </c>
      <c r="D441" s="162">
        <f>'Resultaat 2'!$F$380</f>
        <v>0</v>
      </c>
      <c r="E441" s="162">
        <f>'Resultaat 2'!$G$380</f>
        <v>0</v>
      </c>
      <c r="F441" s="162">
        <f>'Resultaat 2'!$H$380</f>
        <v>0</v>
      </c>
      <c r="G441" s="162" t="e">
        <f>'Resultaat 2'!#REF!</f>
        <v>#REF!</v>
      </c>
      <c r="H441" s="162">
        <f>'Resultaat 2'!$I$380</f>
        <v>0</v>
      </c>
      <c r="I441" s="162">
        <f>'Resultaat 2'!$J$380</f>
        <v>0</v>
      </c>
      <c r="J441" s="162">
        <f t="shared" ref="J441:K449" si="148">B441+D441+F441+H441</f>
        <v>0</v>
      </c>
      <c r="K441" s="162" t="e">
        <f t="shared" si="148"/>
        <v>#REF!</v>
      </c>
      <c r="L441" s="163">
        <f t="shared" ref="L441:L450" si="149">IFERROR(K441/J441,0)</f>
        <v>0</v>
      </c>
      <c r="M441" s="162" t="e">
        <f t="shared" ref="M441:M449" si="150">J441-K441</f>
        <v>#REF!</v>
      </c>
      <c r="N441" s="163">
        <f t="shared" ref="N441:N450" si="151">IFERROR(M441/J441,0)</f>
        <v>0</v>
      </c>
    </row>
    <row r="442" spans="1:14" hidden="1" x14ac:dyDescent="0.2">
      <c r="A442" s="149" t="s">
        <v>219</v>
      </c>
      <c r="B442" s="164">
        <f>'Resultaat 3'!$D$380</f>
        <v>0</v>
      </c>
      <c r="C442" s="164">
        <f>'Resultaat 3'!$E$380</f>
        <v>0</v>
      </c>
      <c r="D442" s="164">
        <f>'Resultaat 3'!$F$380</f>
        <v>0</v>
      </c>
      <c r="E442" s="164">
        <f>'Resultaat 3'!$G$380</f>
        <v>0</v>
      </c>
      <c r="F442" s="164">
        <f>'Resultaat 3'!$H$380</f>
        <v>0</v>
      </c>
      <c r="G442" s="164" t="e">
        <f>'Resultaat 3'!#REF!</f>
        <v>#REF!</v>
      </c>
      <c r="H442" s="164">
        <f>'Resultaat 3'!$I$380</f>
        <v>0</v>
      </c>
      <c r="I442" s="164">
        <f>'Resultaat 3'!$J$380</f>
        <v>0</v>
      </c>
      <c r="J442" s="164">
        <f t="shared" si="148"/>
        <v>0</v>
      </c>
      <c r="K442" s="162" t="e">
        <f t="shared" si="148"/>
        <v>#REF!</v>
      </c>
      <c r="L442" s="163">
        <f t="shared" si="149"/>
        <v>0</v>
      </c>
      <c r="M442" s="162" t="e">
        <f t="shared" si="150"/>
        <v>#REF!</v>
      </c>
      <c r="N442" s="163">
        <f t="shared" si="151"/>
        <v>0</v>
      </c>
    </row>
    <row r="443" spans="1:14" hidden="1" x14ac:dyDescent="0.2">
      <c r="A443" s="149" t="s">
        <v>220</v>
      </c>
      <c r="B443" s="164">
        <f>'Resultaat 4'!$D$380</f>
        <v>0</v>
      </c>
      <c r="C443" s="164">
        <f>'Resultaat 4'!$E$380</f>
        <v>0</v>
      </c>
      <c r="D443" s="164">
        <f>'Resultaat 4'!$F$380</f>
        <v>0</v>
      </c>
      <c r="E443" s="164">
        <f>'Resultaat 4'!$G$380</f>
        <v>0</v>
      </c>
      <c r="F443" s="164">
        <f>'Resultaat 4'!$H$380</f>
        <v>0</v>
      </c>
      <c r="G443" s="164" t="e">
        <f>'Resultaat 4'!#REF!</f>
        <v>#REF!</v>
      </c>
      <c r="H443" s="164">
        <f>'Resultaat 4'!$I$380</f>
        <v>0</v>
      </c>
      <c r="I443" s="164">
        <f>'Resultaat 4'!$J$380</f>
        <v>0</v>
      </c>
      <c r="J443" s="164">
        <f t="shared" si="148"/>
        <v>0</v>
      </c>
      <c r="K443" s="162" t="e">
        <f t="shared" si="148"/>
        <v>#REF!</v>
      </c>
      <c r="L443" s="163">
        <f t="shared" si="149"/>
        <v>0</v>
      </c>
      <c r="M443" s="162" t="e">
        <f t="shared" si="150"/>
        <v>#REF!</v>
      </c>
      <c r="N443" s="163">
        <f t="shared" si="151"/>
        <v>0</v>
      </c>
    </row>
    <row r="444" spans="1:14" hidden="1" x14ac:dyDescent="0.2">
      <c r="A444" s="149" t="s">
        <v>221</v>
      </c>
      <c r="B444" s="164">
        <f>'Resultaat 5'!$D$380</f>
        <v>0</v>
      </c>
      <c r="C444" s="164">
        <f>'Resultaat 5'!$E$380</f>
        <v>0</v>
      </c>
      <c r="D444" s="164">
        <f>'Resultaat 5'!$F$380</f>
        <v>0</v>
      </c>
      <c r="E444" s="164">
        <f>'Resultaat 5'!$G$380</f>
        <v>0</v>
      </c>
      <c r="F444" s="164">
        <f>'Resultaat 5'!$H$380</f>
        <v>0</v>
      </c>
      <c r="G444" s="164" t="e">
        <f>'Resultaat 5'!#REF!</f>
        <v>#REF!</v>
      </c>
      <c r="H444" s="164">
        <f>'Resultaat 5'!$I$380</f>
        <v>0</v>
      </c>
      <c r="I444" s="164">
        <f>'Resultaat 5'!$J$380</f>
        <v>0</v>
      </c>
      <c r="J444" s="164">
        <f t="shared" si="148"/>
        <v>0</v>
      </c>
      <c r="K444" s="162" t="e">
        <f t="shared" si="148"/>
        <v>#REF!</v>
      </c>
      <c r="L444" s="163">
        <f t="shared" si="149"/>
        <v>0</v>
      </c>
      <c r="M444" s="162" t="e">
        <f t="shared" si="150"/>
        <v>#REF!</v>
      </c>
      <c r="N444" s="163">
        <f t="shared" si="151"/>
        <v>0</v>
      </c>
    </row>
    <row r="445" spans="1:14" hidden="1" x14ac:dyDescent="0.2">
      <c r="A445" s="149" t="s">
        <v>222</v>
      </c>
      <c r="B445" s="164">
        <f>'Resultaat 6'!$D$380</f>
        <v>0</v>
      </c>
      <c r="C445" s="164">
        <f>'Resultaat 6'!$E$380</f>
        <v>0</v>
      </c>
      <c r="D445" s="164">
        <f>'Resultaat 6'!$F$380</f>
        <v>0</v>
      </c>
      <c r="E445" s="164">
        <f>'Resultaat 6'!$G$380</f>
        <v>0</v>
      </c>
      <c r="F445" s="164">
        <f>'Resultaat 6'!$H$380</f>
        <v>0</v>
      </c>
      <c r="G445" s="164" t="e">
        <f>'Resultaat 6'!#REF!</f>
        <v>#REF!</v>
      </c>
      <c r="H445" s="164">
        <f>'Resultaat 6'!$I$380</f>
        <v>0</v>
      </c>
      <c r="I445" s="164">
        <f>'Resultaat 6'!$J$380</f>
        <v>0</v>
      </c>
      <c r="J445" s="164">
        <f t="shared" si="148"/>
        <v>0</v>
      </c>
      <c r="K445" s="162" t="e">
        <f t="shared" si="148"/>
        <v>#REF!</v>
      </c>
      <c r="L445" s="163">
        <f t="shared" si="149"/>
        <v>0</v>
      </c>
      <c r="M445" s="162" t="e">
        <f t="shared" si="150"/>
        <v>#REF!</v>
      </c>
      <c r="N445" s="163">
        <f t="shared" si="151"/>
        <v>0</v>
      </c>
    </row>
    <row r="446" spans="1:14" hidden="1" x14ac:dyDescent="0.2">
      <c r="A446" s="149" t="s">
        <v>223</v>
      </c>
      <c r="B446" s="164">
        <f>'Resultaat 7'!$D$380</f>
        <v>0</v>
      </c>
      <c r="C446" s="164">
        <f>'Resultaat 7'!$E$380</f>
        <v>0</v>
      </c>
      <c r="D446" s="164">
        <f>'Resultaat 7'!$F$380</f>
        <v>0</v>
      </c>
      <c r="E446" s="164">
        <f>'Resultaat 7'!$G$380</f>
        <v>0</v>
      </c>
      <c r="F446" s="164">
        <f>'Resultaat 7'!$H$380</f>
        <v>0</v>
      </c>
      <c r="G446" s="164" t="e">
        <f>'Resultaat 7'!#REF!</f>
        <v>#REF!</v>
      </c>
      <c r="H446" s="164">
        <f>'Resultaat 7'!$I$380</f>
        <v>0</v>
      </c>
      <c r="I446" s="164">
        <f>'Resultaat 7'!$J$380</f>
        <v>0</v>
      </c>
      <c r="J446" s="164">
        <f t="shared" si="148"/>
        <v>0</v>
      </c>
      <c r="K446" s="162" t="e">
        <f t="shared" si="148"/>
        <v>#REF!</v>
      </c>
      <c r="L446" s="163">
        <f t="shared" si="149"/>
        <v>0</v>
      </c>
      <c r="M446" s="162" t="e">
        <f t="shared" si="150"/>
        <v>#REF!</v>
      </c>
      <c r="N446" s="163">
        <f t="shared" si="151"/>
        <v>0</v>
      </c>
    </row>
    <row r="447" spans="1:14" hidden="1" x14ac:dyDescent="0.2">
      <c r="A447" s="149" t="s">
        <v>224</v>
      </c>
      <c r="B447" s="164">
        <f>'Resultaat 8'!$D$380</f>
        <v>0</v>
      </c>
      <c r="C447" s="164">
        <f>'Resultaat 8'!$E$380</f>
        <v>0</v>
      </c>
      <c r="D447" s="164">
        <f>'Resultaat 8'!$F$380</f>
        <v>0</v>
      </c>
      <c r="E447" s="164">
        <f>'Resultaat 8'!$G$380</f>
        <v>0</v>
      </c>
      <c r="F447" s="164">
        <f>'Resultaat 8'!$H$380</f>
        <v>0</v>
      </c>
      <c r="G447" s="164" t="e">
        <f>'Resultaat 8'!#REF!</f>
        <v>#REF!</v>
      </c>
      <c r="H447" s="164">
        <f>'Resultaat 8'!$I$380</f>
        <v>0</v>
      </c>
      <c r="I447" s="164">
        <f>'Resultaat 8'!$J$380</f>
        <v>0</v>
      </c>
      <c r="J447" s="164">
        <f t="shared" si="148"/>
        <v>0</v>
      </c>
      <c r="K447" s="162" t="e">
        <f t="shared" si="148"/>
        <v>#REF!</v>
      </c>
      <c r="L447" s="163">
        <f t="shared" si="149"/>
        <v>0</v>
      </c>
      <c r="M447" s="162" t="e">
        <f t="shared" si="150"/>
        <v>#REF!</v>
      </c>
      <c r="N447" s="163">
        <f t="shared" si="151"/>
        <v>0</v>
      </c>
    </row>
    <row r="448" spans="1:14" hidden="1" x14ac:dyDescent="0.2">
      <c r="A448" s="149" t="s">
        <v>225</v>
      </c>
      <c r="B448" s="164">
        <f>'Resultaat 9'!$D$380</f>
        <v>0</v>
      </c>
      <c r="C448" s="164">
        <f>'Resultaat 9'!$E$380</f>
        <v>0</v>
      </c>
      <c r="D448" s="164">
        <f>'Resultaat 9'!$F$380</f>
        <v>0</v>
      </c>
      <c r="E448" s="164">
        <f>'Resultaat 9'!$G$380</f>
        <v>0</v>
      </c>
      <c r="F448" s="164">
        <f>'Resultaat 9'!$H$380</f>
        <v>0</v>
      </c>
      <c r="G448" s="164" t="e">
        <f>'Resultaat 9'!#REF!</f>
        <v>#REF!</v>
      </c>
      <c r="H448" s="164">
        <f>'Resultaat 9'!$I$380</f>
        <v>0</v>
      </c>
      <c r="I448" s="164">
        <f>'Resultaat 9'!$J$380</f>
        <v>0</v>
      </c>
      <c r="J448" s="164">
        <f t="shared" si="148"/>
        <v>0</v>
      </c>
      <c r="K448" s="162" t="e">
        <f t="shared" si="148"/>
        <v>#REF!</v>
      </c>
      <c r="L448" s="163">
        <f t="shared" si="149"/>
        <v>0</v>
      </c>
      <c r="M448" s="162" t="e">
        <f t="shared" si="150"/>
        <v>#REF!</v>
      </c>
      <c r="N448" s="163">
        <f t="shared" si="151"/>
        <v>0</v>
      </c>
    </row>
    <row r="449" spans="1:14" ht="12.75" hidden="1" thickBot="1" x14ac:dyDescent="0.25">
      <c r="A449" s="149" t="s">
        <v>226</v>
      </c>
      <c r="B449" s="164">
        <f>'Resultaat 10'!$D$380</f>
        <v>0</v>
      </c>
      <c r="C449" s="164">
        <f>'Resultaat 10'!$E$380</f>
        <v>0</v>
      </c>
      <c r="D449" s="164">
        <f>'Resultaat 10'!$F$380</f>
        <v>0</v>
      </c>
      <c r="E449" s="164">
        <f>'Resultaat 10'!$G$380</f>
        <v>0</v>
      </c>
      <c r="F449" s="164">
        <f>'Resultaat 10'!$H$380</f>
        <v>0</v>
      </c>
      <c r="G449" s="164" t="e">
        <f>'Resultaat 10'!#REF!</f>
        <v>#REF!</v>
      </c>
      <c r="H449" s="164">
        <f>'Resultaat 10'!$I$380</f>
        <v>0</v>
      </c>
      <c r="I449" s="164">
        <f>'Resultaat 10'!$J$380</f>
        <v>0</v>
      </c>
      <c r="J449" s="164">
        <f t="shared" si="148"/>
        <v>0</v>
      </c>
      <c r="K449" s="165" t="e">
        <f t="shared" si="148"/>
        <v>#REF!</v>
      </c>
      <c r="L449" s="166">
        <f t="shared" si="149"/>
        <v>0</v>
      </c>
      <c r="M449" s="165" t="e">
        <f t="shared" si="150"/>
        <v>#REF!</v>
      </c>
      <c r="N449" s="166">
        <f t="shared" si="151"/>
        <v>0</v>
      </c>
    </row>
    <row r="450" spans="1:14" ht="12.75" hidden="1" thickBot="1" x14ac:dyDescent="0.25">
      <c r="A450" s="150" t="s">
        <v>17</v>
      </c>
      <c r="B450" s="167">
        <f t="shared" ref="B450:K450" si="152">SUM(B440:B449)</f>
        <v>0</v>
      </c>
      <c r="C450" s="167">
        <f t="shared" si="152"/>
        <v>0</v>
      </c>
      <c r="D450" s="167">
        <f t="shared" si="152"/>
        <v>0</v>
      </c>
      <c r="E450" s="167">
        <f t="shared" si="152"/>
        <v>0</v>
      </c>
      <c r="F450" s="167">
        <f t="shared" si="152"/>
        <v>0</v>
      </c>
      <c r="G450" s="167" t="e">
        <f t="shared" si="152"/>
        <v>#REF!</v>
      </c>
      <c r="H450" s="167">
        <f t="shared" si="152"/>
        <v>0</v>
      </c>
      <c r="I450" s="167">
        <f t="shared" si="152"/>
        <v>0</v>
      </c>
      <c r="J450" s="167">
        <f t="shared" si="152"/>
        <v>0</v>
      </c>
      <c r="K450" s="167" t="e">
        <f t="shared" si="152"/>
        <v>#REF!</v>
      </c>
      <c r="L450" s="169">
        <f t="shared" si="149"/>
        <v>0</v>
      </c>
      <c r="M450" s="168" t="e">
        <f>SUM(M440:M449)</f>
        <v>#REF!</v>
      </c>
      <c r="N450" s="170">
        <f t="shared" si="151"/>
        <v>0</v>
      </c>
    </row>
    <row r="451" spans="1:14" ht="12.75" hidden="1" thickBot="1" x14ac:dyDescent="0.25"/>
    <row r="452" spans="1:14" ht="12.75" hidden="1" thickBot="1" x14ac:dyDescent="0.25">
      <c r="A452" s="157" t="str">
        <f>Deelnemersoverzicht!$B$45&amp;":"</f>
        <v>Deelnemer 29:</v>
      </c>
      <c r="B452" s="225">
        <f>Deelnemersoverzicht!$C$45</f>
        <v>0</v>
      </c>
      <c r="C452" s="158"/>
      <c r="D452" s="158"/>
      <c r="E452" s="158"/>
      <c r="F452" s="158"/>
      <c r="G452" s="158"/>
      <c r="H452" s="158"/>
      <c r="I452" s="158"/>
      <c r="J452" s="158"/>
      <c r="K452" s="158"/>
      <c r="L452" s="158"/>
      <c r="M452" s="158"/>
      <c r="N452" s="159"/>
    </row>
    <row r="453" spans="1:14" ht="12.75" hidden="1" thickBot="1" x14ac:dyDescent="0.25">
      <c r="A453" s="156"/>
      <c r="B453" s="602" t="s">
        <v>1</v>
      </c>
      <c r="C453" s="601"/>
      <c r="D453" s="602" t="s">
        <v>2</v>
      </c>
      <c r="E453" s="601"/>
      <c r="F453" s="600"/>
      <c r="G453" s="603" t="s">
        <v>235</v>
      </c>
      <c r="H453" s="603"/>
      <c r="I453" s="601"/>
      <c r="J453" s="600"/>
      <c r="K453" s="604" t="s">
        <v>17</v>
      </c>
      <c r="L453" s="603"/>
      <c r="M453" s="603"/>
      <c r="N453" s="601"/>
    </row>
    <row r="454" spans="1:14" ht="48.75" hidden="1" thickBot="1" x14ac:dyDescent="0.25">
      <c r="A454" s="155" t="s">
        <v>214</v>
      </c>
      <c r="B454" s="146" t="s">
        <v>227</v>
      </c>
      <c r="C454" s="146" t="s">
        <v>228</v>
      </c>
      <c r="D454" s="146" t="s">
        <v>229</v>
      </c>
      <c r="E454" s="146" t="s">
        <v>230</v>
      </c>
      <c r="F454" s="146" t="s">
        <v>236</v>
      </c>
      <c r="G454" s="146" t="s">
        <v>237</v>
      </c>
      <c r="H454" s="146" t="s">
        <v>238</v>
      </c>
      <c r="I454" s="146" t="s">
        <v>239</v>
      </c>
      <c r="J454" s="146" t="s">
        <v>231</v>
      </c>
      <c r="K454" s="151" t="s">
        <v>112</v>
      </c>
      <c r="L454" s="147" t="s">
        <v>59</v>
      </c>
      <c r="M454" s="221" t="s">
        <v>91</v>
      </c>
      <c r="N454" s="148" t="s">
        <v>59</v>
      </c>
    </row>
    <row r="455" spans="1:14" hidden="1" x14ac:dyDescent="0.2">
      <c r="A455" s="149" t="s">
        <v>217</v>
      </c>
      <c r="B455" s="160">
        <f>'Resultaat 1'!$D$381</f>
        <v>0</v>
      </c>
      <c r="C455" s="160">
        <f>'Resultaat 1'!$E$381</f>
        <v>0</v>
      </c>
      <c r="D455" s="160">
        <f>'Resultaat 1'!$F$381</f>
        <v>0</v>
      </c>
      <c r="E455" s="160">
        <f>'Resultaat 1'!$G$381</f>
        <v>0</v>
      </c>
      <c r="F455" s="160">
        <f>'Resultaat 1'!$H$381</f>
        <v>0</v>
      </c>
      <c r="G455" s="160">
        <f>'Resultaat 1'!$I$381</f>
        <v>0</v>
      </c>
      <c r="H455" s="160">
        <f>'Resultaat 1'!$J$381</f>
        <v>0</v>
      </c>
      <c r="I455" s="160">
        <f>'Resultaat 1'!$K$381</f>
        <v>0</v>
      </c>
      <c r="J455" s="160">
        <f>B455+D455+F455+H455</f>
        <v>0</v>
      </c>
      <c r="K455" s="160">
        <f>C455+E455+G455+I455</f>
        <v>0</v>
      </c>
      <c r="L455" s="161">
        <f>IFERROR(K455/J455,0)</f>
        <v>0</v>
      </c>
      <c r="M455" s="160">
        <f>J455-K455</f>
        <v>0</v>
      </c>
      <c r="N455" s="161">
        <f>IFERROR(M455/J455,0)</f>
        <v>0</v>
      </c>
    </row>
    <row r="456" spans="1:14" hidden="1" x14ac:dyDescent="0.2">
      <c r="A456" s="149" t="s">
        <v>218</v>
      </c>
      <c r="B456" s="162">
        <f>'Resultaat 2'!$D$381</f>
        <v>0</v>
      </c>
      <c r="C456" s="162">
        <f>'Resultaat 2'!$E$381</f>
        <v>0</v>
      </c>
      <c r="D456" s="162">
        <f>'Resultaat 2'!$F$381</f>
        <v>0</v>
      </c>
      <c r="E456" s="162">
        <f>'Resultaat 2'!$G$381</f>
        <v>0</v>
      </c>
      <c r="F456" s="162">
        <f>'Resultaat 2'!$H$381</f>
        <v>0</v>
      </c>
      <c r="G456" s="162" t="e">
        <f>'Resultaat 2'!#REF!</f>
        <v>#REF!</v>
      </c>
      <c r="H456" s="162">
        <f>'Resultaat 2'!$I$381</f>
        <v>0</v>
      </c>
      <c r="I456" s="162">
        <f>'Resultaat 2'!$J$381</f>
        <v>0</v>
      </c>
      <c r="J456" s="162">
        <f t="shared" ref="J456:K464" si="153">B456+D456+F456+H456</f>
        <v>0</v>
      </c>
      <c r="K456" s="162" t="e">
        <f t="shared" si="153"/>
        <v>#REF!</v>
      </c>
      <c r="L456" s="163">
        <f t="shared" ref="L456:L465" si="154">IFERROR(K456/J456,0)</f>
        <v>0</v>
      </c>
      <c r="M456" s="162" t="e">
        <f t="shared" ref="M456:M464" si="155">J456-K456</f>
        <v>#REF!</v>
      </c>
      <c r="N456" s="163">
        <f t="shared" ref="N456:N465" si="156">IFERROR(M456/J456,0)</f>
        <v>0</v>
      </c>
    </row>
    <row r="457" spans="1:14" hidden="1" x14ac:dyDescent="0.2">
      <c r="A457" s="149" t="s">
        <v>219</v>
      </c>
      <c r="B457" s="164">
        <f>'Resultaat 3'!$D$381</f>
        <v>0</v>
      </c>
      <c r="C457" s="164">
        <f>'Resultaat 3'!$E$381</f>
        <v>0</v>
      </c>
      <c r="D457" s="164">
        <f>'Resultaat 3'!$F$381</f>
        <v>0</v>
      </c>
      <c r="E457" s="164">
        <f>'Resultaat 3'!$G$381</f>
        <v>0</v>
      </c>
      <c r="F457" s="164">
        <f>'Resultaat 3'!$H$381</f>
        <v>0</v>
      </c>
      <c r="G457" s="164" t="e">
        <f>'Resultaat 3'!#REF!</f>
        <v>#REF!</v>
      </c>
      <c r="H457" s="164">
        <f>'Resultaat 3'!$I$381</f>
        <v>0</v>
      </c>
      <c r="I457" s="164">
        <f>'Resultaat 3'!$J$381</f>
        <v>0</v>
      </c>
      <c r="J457" s="164">
        <f t="shared" si="153"/>
        <v>0</v>
      </c>
      <c r="K457" s="162" t="e">
        <f t="shared" si="153"/>
        <v>#REF!</v>
      </c>
      <c r="L457" s="163">
        <f t="shared" si="154"/>
        <v>0</v>
      </c>
      <c r="M457" s="162" t="e">
        <f t="shared" si="155"/>
        <v>#REF!</v>
      </c>
      <c r="N457" s="163">
        <f t="shared" si="156"/>
        <v>0</v>
      </c>
    </row>
    <row r="458" spans="1:14" hidden="1" x14ac:dyDescent="0.2">
      <c r="A458" s="149" t="s">
        <v>220</v>
      </c>
      <c r="B458" s="164">
        <f>'Resultaat 4'!$D$381</f>
        <v>0</v>
      </c>
      <c r="C458" s="164">
        <f>'Resultaat 4'!$E$381</f>
        <v>0</v>
      </c>
      <c r="D458" s="164">
        <f>'Resultaat 4'!$F$381</f>
        <v>0</v>
      </c>
      <c r="E458" s="164">
        <f>'Resultaat 4'!$G$381</f>
        <v>0</v>
      </c>
      <c r="F458" s="164">
        <f>'Resultaat 4'!$H$381</f>
        <v>0</v>
      </c>
      <c r="G458" s="164" t="e">
        <f>'Resultaat 4'!#REF!</f>
        <v>#REF!</v>
      </c>
      <c r="H458" s="164">
        <f>'Resultaat 4'!$I$381</f>
        <v>0</v>
      </c>
      <c r="I458" s="164">
        <f>'Resultaat 4'!$J$381</f>
        <v>0</v>
      </c>
      <c r="J458" s="164">
        <f t="shared" si="153"/>
        <v>0</v>
      </c>
      <c r="K458" s="162" t="e">
        <f t="shared" si="153"/>
        <v>#REF!</v>
      </c>
      <c r="L458" s="163">
        <f t="shared" si="154"/>
        <v>0</v>
      </c>
      <c r="M458" s="162" t="e">
        <f t="shared" si="155"/>
        <v>#REF!</v>
      </c>
      <c r="N458" s="163">
        <f t="shared" si="156"/>
        <v>0</v>
      </c>
    </row>
    <row r="459" spans="1:14" hidden="1" x14ac:dyDescent="0.2">
      <c r="A459" s="149" t="s">
        <v>221</v>
      </c>
      <c r="B459" s="164">
        <f>'Resultaat 5'!$D$381</f>
        <v>0</v>
      </c>
      <c r="C459" s="164">
        <f>'Resultaat 5'!$E$381</f>
        <v>0</v>
      </c>
      <c r="D459" s="164">
        <f>'Resultaat 5'!$F$381</f>
        <v>0</v>
      </c>
      <c r="E459" s="164">
        <f>'Resultaat 5'!$G$381</f>
        <v>0</v>
      </c>
      <c r="F459" s="164">
        <f>'Resultaat 5'!$H$381</f>
        <v>0</v>
      </c>
      <c r="G459" s="164" t="e">
        <f>'Resultaat 5'!#REF!</f>
        <v>#REF!</v>
      </c>
      <c r="H459" s="164">
        <f>'Resultaat 5'!$I$381</f>
        <v>0</v>
      </c>
      <c r="I459" s="164">
        <f>'Resultaat 5'!$J$381</f>
        <v>0</v>
      </c>
      <c r="J459" s="164">
        <f t="shared" si="153"/>
        <v>0</v>
      </c>
      <c r="K459" s="162" t="e">
        <f t="shared" si="153"/>
        <v>#REF!</v>
      </c>
      <c r="L459" s="163">
        <f t="shared" si="154"/>
        <v>0</v>
      </c>
      <c r="M459" s="162" t="e">
        <f t="shared" si="155"/>
        <v>#REF!</v>
      </c>
      <c r="N459" s="163">
        <f t="shared" si="156"/>
        <v>0</v>
      </c>
    </row>
    <row r="460" spans="1:14" hidden="1" x14ac:dyDescent="0.2">
      <c r="A460" s="149" t="s">
        <v>222</v>
      </c>
      <c r="B460" s="164">
        <f>'Resultaat 6'!$D$381</f>
        <v>0</v>
      </c>
      <c r="C460" s="164">
        <f>'Resultaat 6'!$E$381</f>
        <v>0</v>
      </c>
      <c r="D460" s="164">
        <f>'Resultaat 6'!$F$381</f>
        <v>0</v>
      </c>
      <c r="E460" s="164">
        <f>'Resultaat 6'!$G$381</f>
        <v>0</v>
      </c>
      <c r="F460" s="164">
        <f>'Resultaat 6'!$H$381</f>
        <v>0</v>
      </c>
      <c r="G460" s="164" t="e">
        <f>'Resultaat 6'!#REF!</f>
        <v>#REF!</v>
      </c>
      <c r="H460" s="164">
        <f>'Resultaat 6'!$I$381</f>
        <v>0</v>
      </c>
      <c r="I460" s="164">
        <f>'Resultaat 6'!$J$381</f>
        <v>0</v>
      </c>
      <c r="J460" s="164">
        <f t="shared" si="153"/>
        <v>0</v>
      </c>
      <c r="K460" s="162" t="e">
        <f t="shared" si="153"/>
        <v>#REF!</v>
      </c>
      <c r="L460" s="163">
        <f t="shared" si="154"/>
        <v>0</v>
      </c>
      <c r="M460" s="162" t="e">
        <f t="shared" si="155"/>
        <v>#REF!</v>
      </c>
      <c r="N460" s="163">
        <f t="shared" si="156"/>
        <v>0</v>
      </c>
    </row>
    <row r="461" spans="1:14" hidden="1" x14ac:dyDescent="0.2">
      <c r="A461" s="149" t="s">
        <v>223</v>
      </c>
      <c r="B461" s="164">
        <f>'Resultaat 7'!$D$381</f>
        <v>0</v>
      </c>
      <c r="C461" s="164">
        <f>'Resultaat 7'!$E$381</f>
        <v>0</v>
      </c>
      <c r="D461" s="164">
        <f>'Resultaat 7'!$F$381</f>
        <v>0</v>
      </c>
      <c r="E461" s="164">
        <f>'Resultaat 7'!$G$381</f>
        <v>0</v>
      </c>
      <c r="F461" s="164">
        <f>'Resultaat 7'!$H$381</f>
        <v>0</v>
      </c>
      <c r="G461" s="164" t="e">
        <f>'Resultaat 7'!#REF!</f>
        <v>#REF!</v>
      </c>
      <c r="H461" s="164">
        <f>'Resultaat 7'!$I$381</f>
        <v>0</v>
      </c>
      <c r="I461" s="164">
        <f>'Resultaat 7'!$J$381</f>
        <v>0</v>
      </c>
      <c r="J461" s="164">
        <f t="shared" si="153"/>
        <v>0</v>
      </c>
      <c r="K461" s="162" t="e">
        <f t="shared" si="153"/>
        <v>#REF!</v>
      </c>
      <c r="L461" s="163">
        <f t="shared" si="154"/>
        <v>0</v>
      </c>
      <c r="M461" s="162" t="e">
        <f t="shared" si="155"/>
        <v>#REF!</v>
      </c>
      <c r="N461" s="163">
        <f t="shared" si="156"/>
        <v>0</v>
      </c>
    </row>
    <row r="462" spans="1:14" hidden="1" x14ac:dyDescent="0.2">
      <c r="A462" s="149" t="s">
        <v>224</v>
      </c>
      <c r="B462" s="164">
        <f>'Resultaat 8'!$D$381</f>
        <v>0</v>
      </c>
      <c r="C462" s="164">
        <f>'Resultaat 8'!$E$381</f>
        <v>0</v>
      </c>
      <c r="D462" s="164">
        <f>'Resultaat 8'!$F$381</f>
        <v>0</v>
      </c>
      <c r="E462" s="164">
        <f>'Resultaat 8'!$G$381</f>
        <v>0</v>
      </c>
      <c r="F462" s="164">
        <f>'Resultaat 8'!$H$381</f>
        <v>0</v>
      </c>
      <c r="G462" s="164" t="e">
        <f>'Resultaat 8'!#REF!</f>
        <v>#REF!</v>
      </c>
      <c r="H462" s="164">
        <f>'Resultaat 8'!$I$381</f>
        <v>0</v>
      </c>
      <c r="I462" s="164">
        <f>'Resultaat 8'!$J$381</f>
        <v>0</v>
      </c>
      <c r="J462" s="164">
        <f t="shared" si="153"/>
        <v>0</v>
      </c>
      <c r="K462" s="162" t="e">
        <f t="shared" si="153"/>
        <v>#REF!</v>
      </c>
      <c r="L462" s="163">
        <f t="shared" si="154"/>
        <v>0</v>
      </c>
      <c r="M462" s="162" t="e">
        <f t="shared" si="155"/>
        <v>#REF!</v>
      </c>
      <c r="N462" s="163">
        <f t="shared" si="156"/>
        <v>0</v>
      </c>
    </row>
    <row r="463" spans="1:14" hidden="1" x14ac:dyDescent="0.2">
      <c r="A463" s="149" t="s">
        <v>225</v>
      </c>
      <c r="B463" s="164">
        <f>'Resultaat 9'!$D$381</f>
        <v>0</v>
      </c>
      <c r="C463" s="164">
        <f>'Resultaat 9'!$E$381</f>
        <v>0</v>
      </c>
      <c r="D463" s="164">
        <f>'Resultaat 9'!$F$381</f>
        <v>0</v>
      </c>
      <c r="E463" s="164">
        <f>'Resultaat 9'!$G$381</f>
        <v>0</v>
      </c>
      <c r="F463" s="164">
        <f>'Resultaat 9'!$H$381</f>
        <v>0</v>
      </c>
      <c r="G463" s="164" t="e">
        <f>'Resultaat 9'!#REF!</f>
        <v>#REF!</v>
      </c>
      <c r="H463" s="164">
        <f>'Resultaat 9'!$I$381</f>
        <v>0</v>
      </c>
      <c r="I463" s="164">
        <f>'Resultaat 9'!$J$381</f>
        <v>0</v>
      </c>
      <c r="J463" s="164">
        <f t="shared" si="153"/>
        <v>0</v>
      </c>
      <c r="K463" s="162" t="e">
        <f t="shared" si="153"/>
        <v>#REF!</v>
      </c>
      <c r="L463" s="163">
        <f t="shared" si="154"/>
        <v>0</v>
      </c>
      <c r="M463" s="162" t="e">
        <f t="shared" si="155"/>
        <v>#REF!</v>
      </c>
      <c r="N463" s="163">
        <f t="shared" si="156"/>
        <v>0</v>
      </c>
    </row>
    <row r="464" spans="1:14" ht="12.75" hidden="1" thickBot="1" x14ac:dyDescent="0.25">
      <c r="A464" s="149" t="s">
        <v>226</v>
      </c>
      <c r="B464" s="164">
        <f>'Resultaat 10'!$D$381</f>
        <v>0</v>
      </c>
      <c r="C464" s="164">
        <f>'Resultaat 10'!$E$381</f>
        <v>0</v>
      </c>
      <c r="D464" s="164">
        <f>'Resultaat 10'!$F$381</f>
        <v>0</v>
      </c>
      <c r="E464" s="164">
        <f>'Resultaat 10'!$G$381</f>
        <v>0</v>
      </c>
      <c r="F464" s="164">
        <f>'Resultaat 10'!$H$381</f>
        <v>0</v>
      </c>
      <c r="G464" s="164" t="e">
        <f>'Resultaat 10'!#REF!</f>
        <v>#REF!</v>
      </c>
      <c r="H464" s="164">
        <f>'Resultaat 10'!$I$381</f>
        <v>0</v>
      </c>
      <c r="I464" s="164">
        <f>'Resultaat 10'!$J$381</f>
        <v>0</v>
      </c>
      <c r="J464" s="164">
        <f t="shared" si="153"/>
        <v>0</v>
      </c>
      <c r="K464" s="165" t="e">
        <f t="shared" si="153"/>
        <v>#REF!</v>
      </c>
      <c r="L464" s="166">
        <f t="shared" si="154"/>
        <v>0</v>
      </c>
      <c r="M464" s="165" t="e">
        <f t="shared" si="155"/>
        <v>#REF!</v>
      </c>
      <c r="N464" s="166">
        <f t="shared" si="156"/>
        <v>0</v>
      </c>
    </row>
    <row r="465" spans="1:14" ht="12.75" hidden="1" thickBot="1" x14ac:dyDescent="0.25">
      <c r="A465" s="150" t="s">
        <v>17</v>
      </c>
      <c r="B465" s="167">
        <f t="shared" ref="B465:K465" si="157">SUM(B455:B464)</f>
        <v>0</v>
      </c>
      <c r="C465" s="167">
        <f t="shared" si="157"/>
        <v>0</v>
      </c>
      <c r="D465" s="167">
        <f t="shared" si="157"/>
        <v>0</v>
      </c>
      <c r="E465" s="167">
        <f t="shared" si="157"/>
        <v>0</v>
      </c>
      <c r="F465" s="167">
        <f t="shared" si="157"/>
        <v>0</v>
      </c>
      <c r="G465" s="167" t="e">
        <f t="shared" si="157"/>
        <v>#REF!</v>
      </c>
      <c r="H465" s="167">
        <f t="shared" si="157"/>
        <v>0</v>
      </c>
      <c r="I465" s="167">
        <f t="shared" si="157"/>
        <v>0</v>
      </c>
      <c r="J465" s="167">
        <f t="shared" si="157"/>
        <v>0</v>
      </c>
      <c r="K465" s="167" t="e">
        <f t="shared" si="157"/>
        <v>#REF!</v>
      </c>
      <c r="L465" s="169">
        <f t="shared" si="154"/>
        <v>0</v>
      </c>
      <c r="M465" s="168" t="e">
        <f>SUM(M455:M464)</f>
        <v>#REF!</v>
      </c>
      <c r="N465" s="170">
        <f t="shared" si="156"/>
        <v>0</v>
      </c>
    </row>
    <row r="466" spans="1:14" ht="12.75" hidden="1" thickBot="1" x14ac:dyDescent="0.25"/>
    <row r="467" spans="1:14" ht="12.75" hidden="1" thickBot="1" x14ac:dyDescent="0.25">
      <c r="A467" s="157" t="str">
        <f>Deelnemersoverzicht!$B$46&amp;":"</f>
        <v>Deelnemer 30:</v>
      </c>
      <c r="B467" s="225">
        <f>Deelnemersoverzicht!$C$46</f>
        <v>0</v>
      </c>
      <c r="C467" s="158"/>
      <c r="D467" s="158"/>
      <c r="E467" s="158"/>
      <c r="F467" s="158"/>
      <c r="G467" s="158"/>
      <c r="H467" s="158"/>
      <c r="I467" s="158"/>
      <c r="J467" s="158"/>
      <c r="K467" s="158"/>
      <c r="L467" s="158"/>
      <c r="M467" s="158"/>
      <c r="N467" s="159"/>
    </row>
    <row r="468" spans="1:14" ht="12.75" hidden="1" thickBot="1" x14ac:dyDescent="0.25">
      <c r="A468" s="156"/>
      <c r="B468" s="602" t="s">
        <v>1</v>
      </c>
      <c r="C468" s="601"/>
      <c r="D468" s="602" t="s">
        <v>2</v>
      </c>
      <c r="E468" s="601"/>
      <c r="F468" s="600"/>
      <c r="G468" s="603" t="s">
        <v>235</v>
      </c>
      <c r="H468" s="603"/>
      <c r="I468" s="601"/>
      <c r="J468" s="600"/>
      <c r="K468" s="604" t="s">
        <v>17</v>
      </c>
      <c r="L468" s="603"/>
      <c r="M468" s="603"/>
      <c r="N468" s="601"/>
    </row>
    <row r="469" spans="1:14" ht="48.75" hidden="1" thickBot="1" x14ac:dyDescent="0.25">
      <c r="A469" s="155" t="s">
        <v>214</v>
      </c>
      <c r="B469" s="146" t="s">
        <v>227</v>
      </c>
      <c r="C469" s="146" t="s">
        <v>228</v>
      </c>
      <c r="D469" s="146" t="s">
        <v>229</v>
      </c>
      <c r="E469" s="146" t="s">
        <v>230</v>
      </c>
      <c r="F469" s="146" t="s">
        <v>236</v>
      </c>
      <c r="G469" s="146" t="s">
        <v>237</v>
      </c>
      <c r="H469" s="146" t="s">
        <v>238</v>
      </c>
      <c r="I469" s="146" t="s">
        <v>239</v>
      </c>
      <c r="J469" s="146" t="s">
        <v>231</v>
      </c>
      <c r="K469" s="151" t="s">
        <v>112</v>
      </c>
      <c r="L469" s="147" t="s">
        <v>59</v>
      </c>
      <c r="M469" s="221" t="s">
        <v>91</v>
      </c>
      <c r="N469" s="148" t="s">
        <v>59</v>
      </c>
    </row>
    <row r="470" spans="1:14" hidden="1" x14ac:dyDescent="0.2">
      <c r="A470" s="149" t="s">
        <v>217</v>
      </c>
      <c r="B470" s="160">
        <f>'Resultaat 1'!$D$382</f>
        <v>0</v>
      </c>
      <c r="C470" s="160">
        <f>'Resultaat 1'!$E$382</f>
        <v>0</v>
      </c>
      <c r="D470" s="160">
        <f>'Resultaat 1'!$F$382</f>
        <v>0</v>
      </c>
      <c r="E470" s="160">
        <f>'Resultaat 1'!$G$382</f>
        <v>0</v>
      </c>
      <c r="F470" s="160">
        <f>'Resultaat 1'!$H$382</f>
        <v>0</v>
      </c>
      <c r="G470" s="160">
        <f>'Resultaat 1'!$I$382</f>
        <v>0</v>
      </c>
      <c r="H470" s="160">
        <f>'Resultaat 1'!$J$382</f>
        <v>0</v>
      </c>
      <c r="I470" s="160">
        <f>'Resultaat 1'!$K$382</f>
        <v>0</v>
      </c>
      <c r="J470" s="160">
        <f>B470+D470+F470+H470</f>
        <v>0</v>
      </c>
      <c r="K470" s="160">
        <f>C470+E470+G470+I470</f>
        <v>0</v>
      </c>
      <c r="L470" s="161">
        <f>IFERROR(K470/J470,0)</f>
        <v>0</v>
      </c>
      <c r="M470" s="160">
        <f>J470-K470</f>
        <v>0</v>
      </c>
      <c r="N470" s="161">
        <f>IFERROR(M470/J470,0)</f>
        <v>0</v>
      </c>
    </row>
    <row r="471" spans="1:14" hidden="1" x14ac:dyDescent="0.2">
      <c r="A471" s="149" t="s">
        <v>218</v>
      </c>
      <c r="B471" s="162">
        <f>'Resultaat 2'!$D$382</f>
        <v>0</v>
      </c>
      <c r="C471" s="162">
        <f>'Resultaat 2'!$E$382</f>
        <v>0</v>
      </c>
      <c r="D471" s="162">
        <f>'Resultaat 2'!$F$382</f>
        <v>0</v>
      </c>
      <c r="E471" s="162">
        <f>'Resultaat 2'!$G$382</f>
        <v>0</v>
      </c>
      <c r="F471" s="162">
        <f>'Resultaat 2'!$H$382</f>
        <v>0</v>
      </c>
      <c r="G471" s="162" t="e">
        <f>'Resultaat 2'!#REF!</f>
        <v>#REF!</v>
      </c>
      <c r="H471" s="162">
        <f>'Resultaat 2'!$I$382</f>
        <v>0</v>
      </c>
      <c r="I471" s="162">
        <f>'Resultaat 2'!$J$382</f>
        <v>0</v>
      </c>
      <c r="J471" s="162">
        <f t="shared" ref="J471:K479" si="158">B471+D471+F471+H471</f>
        <v>0</v>
      </c>
      <c r="K471" s="162" t="e">
        <f t="shared" si="158"/>
        <v>#REF!</v>
      </c>
      <c r="L471" s="163">
        <f t="shared" ref="L471:L480" si="159">IFERROR(K471/J471,0)</f>
        <v>0</v>
      </c>
      <c r="M471" s="162" t="e">
        <f t="shared" ref="M471:M479" si="160">J471-K471</f>
        <v>#REF!</v>
      </c>
      <c r="N471" s="163">
        <f t="shared" ref="N471:N480" si="161">IFERROR(M471/J471,0)</f>
        <v>0</v>
      </c>
    </row>
    <row r="472" spans="1:14" hidden="1" x14ac:dyDescent="0.2">
      <c r="A472" s="149" t="s">
        <v>219</v>
      </c>
      <c r="B472" s="164">
        <f>'Resultaat 3'!$D$382</f>
        <v>0</v>
      </c>
      <c r="C472" s="164">
        <f>'Resultaat 3'!$E$382</f>
        <v>0</v>
      </c>
      <c r="D472" s="164">
        <f>'Resultaat 3'!$F$382</f>
        <v>0</v>
      </c>
      <c r="E472" s="164">
        <f>'Resultaat 3'!$G$382</f>
        <v>0</v>
      </c>
      <c r="F472" s="164">
        <f>'Resultaat 3'!$H$382</f>
        <v>0</v>
      </c>
      <c r="G472" s="164" t="e">
        <f>'Resultaat 3'!#REF!</f>
        <v>#REF!</v>
      </c>
      <c r="H472" s="164">
        <f>'Resultaat 3'!$I$382</f>
        <v>0</v>
      </c>
      <c r="I472" s="164">
        <f>'Resultaat 3'!$J$382</f>
        <v>0</v>
      </c>
      <c r="J472" s="164">
        <f t="shared" si="158"/>
        <v>0</v>
      </c>
      <c r="K472" s="162" t="e">
        <f t="shared" si="158"/>
        <v>#REF!</v>
      </c>
      <c r="L472" s="163">
        <f t="shared" si="159"/>
        <v>0</v>
      </c>
      <c r="M472" s="162" t="e">
        <f t="shared" si="160"/>
        <v>#REF!</v>
      </c>
      <c r="N472" s="163">
        <f t="shared" si="161"/>
        <v>0</v>
      </c>
    </row>
    <row r="473" spans="1:14" hidden="1" x14ac:dyDescent="0.2">
      <c r="A473" s="149" t="s">
        <v>220</v>
      </c>
      <c r="B473" s="164">
        <f>'Resultaat 4'!$D$382</f>
        <v>0</v>
      </c>
      <c r="C473" s="164">
        <f>'Resultaat 4'!$E$382</f>
        <v>0</v>
      </c>
      <c r="D473" s="164">
        <f>'Resultaat 4'!$F$382</f>
        <v>0</v>
      </c>
      <c r="E473" s="164">
        <f>'Resultaat 4'!$G$382</f>
        <v>0</v>
      </c>
      <c r="F473" s="164">
        <f>'Resultaat 4'!$H$382</f>
        <v>0</v>
      </c>
      <c r="G473" s="164" t="e">
        <f>'Resultaat 4'!#REF!</f>
        <v>#REF!</v>
      </c>
      <c r="H473" s="164">
        <f>'Resultaat 4'!$I$382</f>
        <v>0</v>
      </c>
      <c r="I473" s="164">
        <f>'Resultaat 4'!$J$382</f>
        <v>0</v>
      </c>
      <c r="J473" s="164">
        <f t="shared" si="158"/>
        <v>0</v>
      </c>
      <c r="K473" s="162" t="e">
        <f t="shared" si="158"/>
        <v>#REF!</v>
      </c>
      <c r="L473" s="163">
        <f t="shared" si="159"/>
        <v>0</v>
      </c>
      <c r="M473" s="162" t="e">
        <f t="shared" si="160"/>
        <v>#REF!</v>
      </c>
      <c r="N473" s="163">
        <f t="shared" si="161"/>
        <v>0</v>
      </c>
    </row>
    <row r="474" spans="1:14" hidden="1" x14ac:dyDescent="0.2">
      <c r="A474" s="149" t="s">
        <v>221</v>
      </c>
      <c r="B474" s="164">
        <f>'Resultaat 5'!$D$382</f>
        <v>0</v>
      </c>
      <c r="C474" s="164">
        <f>'Resultaat 5'!$E$382</f>
        <v>0</v>
      </c>
      <c r="D474" s="164">
        <f>'Resultaat 5'!$F$382</f>
        <v>0</v>
      </c>
      <c r="E474" s="164">
        <f>'Resultaat 5'!$G$382</f>
        <v>0</v>
      </c>
      <c r="F474" s="164">
        <f>'Resultaat 5'!$H$382</f>
        <v>0</v>
      </c>
      <c r="G474" s="164" t="e">
        <f>'Resultaat 5'!#REF!</f>
        <v>#REF!</v>
      </c>
      <c r="H474" s="164">
        <f>'Resultaat 5'!$I$382</f>
        <v>0</v>
      </c>
      <c r="I474" s="164">
        <f>'Resultaat 5'!$J$382</f>
        <v>0</v>
      </c>
      <c r="J474" s="164">
        <f t="shared" si="158"/>
        <v>0</v>
      </c>
      <c r="K474" s="162" t="e">
        <f t="shared" si="158"/>
        <v>#REF!</v>
      </c>
      <c r="L474" s="163">
        <f t="shared" si="159"/>
        <v>0</v>
      </c>
      <c r="M474" s="162" t="e">
        <f t="shared" si="160"/>
        <v>#REF!</v>
      </c>
      <c r="N474" s="163">
        <f t="shared" si="161"/>
        <v>0</v>
      </c>
    </row>
    <row r="475" spans="1:14" hidden="1" x14ac:dyDescent="0.2">
      <c r="A475" s="149" t="s">
        <v>222</v>
      </c>
      <c r="B475" s="164">
        <f>'Resultaat 6'!$D$382</f>
        <v>0</v>
      </c>
      <c r="C475" s="164">
        <f>'Resultaat 6'!$E$382</f>
        <v>0</v>
      </c>
      <c r="D475" s="164">
        <f>'Resultaat 6'!$F$382</f>
        <v>0</v>
      </c>
      <c r="E475" s="164">
        <f>'Resultaat 6'!$G$382</f>
        <v>0</v>
      </c>
      <c r="F475" s="164">
        <f>'Resultaat 6'!$H$382</f>
        <v>0</v>
      </c>
      <c r="G475" s="164" t="e">
        <f>'Resultaat 6'!#REF!</f>
        <v>#REF!</v>
      </c>
      <c r="H475" s="164">
        <f>'Resultaat 6'!$I$382</f>
        <v>0</v>
      </c>
      <c r="I475" s="164">
        <f>'Resultaat 6'!$J$382</f>
        <v>0</v>
      </c>
      <c r="J475" s="164">
        <f t="shared" si="158"/>
        <v>0</v>
      </c>
      <c r="K475" s="162" t="e">
        <f t="shared" si="158"/>
        <v>#REF!</v>
      </c>
      <c r="L475" s="163">
        <f t="shared" si="159"/>
        <v>0</v>
      </c>
      <c r="M475" s="162" t="e">
        <f t="shared" si="160"/>
        <v>#REF!</v>
      </c>
      <c r="N475" s="163">
        <f t="shared" si="161"/>
        <v>0</v>
      </c>
    </row>
    <row r="476" spans="1:14" hidden="1" x14ac:dyDescent="0.2">
      <c r="A476" s="149" t="s">
        <v>223</v>
      </c>
      <c r="B476" s="164">
        <f>'Resultaat 7'!$D$382</f>
        <v>0</v>
      </c>
      <c r="C476" s="164">
        <f>'Resultaat 7'!$E$382</f>
        <v>0</v>
      </c>
      <c r="D476" s="164">
        <f>'Resultaat 7'!$F$382</f>
        <v>0</v>
      </c>
      <c r="E476" s="164">
        <f>'Resultaat 7'!$G$382</f>
        <v>0</v>
      </c>
      <c r="F476" s="164">
        <f>'Resultaat 7'!$H$382</f>
        <v>0</v>
      </c>
      <c r="G476" s="164" t="e">
        <f>'Resultaat 7'!#REF!</f>
        <v>#REF!</v>
      </c>
      <c r="H476" s="164">
        <f>'Resultaat 7'!$I$382</f>
        <v>0</v>
      </c>
      <c r="I476" s="164">
        <f>'Resultaat 7'!$J$382</f>
        <v>0</v>
      </c>
      <c r="J476" s="164">
        <f t="shared" si="158"/>
        <v>0</v>
      </c>
      <c r="K476" s="162" t="e">
        <f t="shared" si="158"/>
        <v>#REF!</v>
      </c>
      <c r="L476" s="163">
        <f t="shared" si="159"/>
        <v>0</v>
      </c>
      <c r="M476" s="162" t="e">
        <f t="shared" si="160"/>
        <v>#REF!</v>
      </c>
      <c r="N476" s="163">
        <f t="shared" si="161"/>
        <v>0</v>
      </c>
    </row>
    <row r="477" spans="1:14" hidden="1" x14ac:dyDescent="0.2">
      <c r="A477" s="149" t="s">
        <v>224</v>
      </c>
      <c r="B477" s="164">
        <f>'Resultaat 8'!$D$382</f>
        <v>0</v>
      </c>
      <c r="C477" s="164">
        <f>'Resultaat 8'!$E$382</f>
        <v>0</v>
      </c>
      <c r="D477" s="164">
        <f>'Resultaat 8'!$F$382</f>
        <v>0</v>
      </c>
      <c r="E477" s="164">
        <f>'Resultaat 8'!$G$382</f>
        <v>0</v>
      </c>
      <c r="F477" s="164">
        <f>'Resultaat 8'!$H$382</f>
        <v>0</v>
      </c>
      <c r="G477" s="164" t="e">
        <f>'Resultaat 8'!#REF!</f>
        <v>#REF!</v>
      </c>
      <c r="H477" s="164">
        <f>'Resultaat 8'!$I$382</f>
        <v>0</v>
      </c>
      <c r="I477" s="164">
        <f>'Resultaat 8'!$J$382</f>
        <v>0</v>
      </c>
      <c r="J477" s="164">
        <f t="shared" si="158"/>
        <v>0</v>
      </c>
      <c r="K477" s="162" t="e">
        <f t="shared" si="158"/>
        <v>#REF!</v>
      </c>
      <c r="L477" s="163">
        <f t="shared" si="159"/>
        <v>0</v>
      </c>
      <c r="M477" s="162" t="e">
        <f t="shared" si="160"/>
        <v>#REF!</v>
      </c>
      <c r="N477" s="163">
        <f t="shared" si="161"/>
        <v>0</v>
      </c>
    </row>
    <row r="478" spans="1:14" hidden="1" x14ac:dyDescent="0.2">
      <c r="A478" s="149" t="s">
        <v>225</v>
      </c>
      <c r="B478" s="164">
        <f>'Resultaat 9'!$D$382</f>
        <v>0</v>
      </c>
      <c r="C478" s="164">
        <f>'Resultaat 9'!$E$382</f>
        <v>0</v>
      </c>
      <c r="D478" s="164">
        <f>'Resultaat 9'!$F$382</f>
        <v>0</v>
      </c>
      <c r="E478" s="164">
        <f>'Resultaat 9'!$G$382</f>
        <v>0</v>
      </c>
      <c r="F478" s="164">
        <f>'Resultaat 9'!$H$382</f>
        <v>0</v>
      </c>
      <c r="G478" s="164" t="e">
        <f>'Resultaat 9'!#REF!</f>
        <v>#REF!</v>
      </c>
      <c r="H478" s="164">
        <f>'Resultaat 9'!$I$382</f>
        <v>0</v>
      </c>
      <c r="I478" s="164">
        <f>'Resultaat 9'!$J$382</f>
        <v>0</v>
      </c>
      <c r="J478" s="164">
        <f t="shared" si="158"/>
        <v>0</v>
      </c>
      <c r="K478" s="162" t="e">
        <f t="shared" si="158"/>
        <v>#REF!</v>
      </c>
      <c r="L478" s="163">
        <f t="shared" si="159"/>
        <v>0</v>
      </c>
      <c r="M478" s="162" t="e">
        <f t="shared" si="160"/>
        <v>#REF!</v>
      </c>
      <c r="N478" s="163">
        <f t="shared" si="161"/>
        <v>0</v>
      </c>
    </row>
    <row r="479" spans="1:14" ht="12.75" hidden="1" thickBot="1" x14ac:dyDescent="0.25">
      <c r="A479" s="149" t="s">
        <v>226</v>
      </c>
      <c r="B479" s="164">
        <f>'Resultaat 10'!$D$382</f>
        <v>0</v>
      </c>
      <c r="C479" s="164">
        <f>'Resultaat 10'!$E$382</f>
        <v>0</v>
      </c>
      <c r="D479" s="164">
        <f>'Resultaat 10'!$F$382</f>
        <v>0</v>
      </c>
      <c r="E479" s="164">
        <f>'Resultaat 10'!$G$382</f>
        <v>0</v>
      </c>
      <c r="F479" s="164">
        <f>'Resultaat 10'!$H$382</f>
        <v>0</v>
      </c>
      <c r="G479" s="164" t="e">
        <f>'Resultaat 10'!#REF!</f>
        <v>#REF!</v>
      </c>
      <c r="H479" s="164">
        <f>'Resultaat 10'!$I$382</f>
        <v>0</v>
      </c>
      <c r="I479" s="164">
        <f>'Resultaat 10'!$J$382</f>
        <v>0</v>
      </c>
      <c r="J479" s="164">
        <f t="shared" si="158"/>
        <v>0</v>
      </c>
      <c r="K479" s="165" t="e">
        <f t="shared" si="158"/>
        <v>#REF!</v>
      </c>
      <c r="L479" s="166">
        <f t="shared" si="159"/>
        <v>0</v>
      </c>
      <c r="M479" s="165" t="e">
        <f t="shared" si="160"/>
        <v>#REF!</v>
      </c>
      <c r="N479" s="166">
        <f t="shared" si="161"/>
        <v>0</v>
      </c>
    </row>
    <row r="480" spans="1:14" ht="12.75" hidden="1" thickBot="1" x14ac:dyDescent="0.25">
      <c r="A480" s="150" t="s">
        <v>17</v>
      </c>
      <c r="B480" s="167">
        <f t="shared" ref="B480:K480" si="162">SUM(B470:B479)</f>
        <v>0</v>
      </c>
      <c r="C480" s="167">
        <f t="shared" si="162"/>
        <v>0</v>
      </c>
      <c r="D480" s="167">
        <f t="shared" si="162"/>
        <v>0</v>
      </c>
      <c r="E480" s="167">
        <f t="shared" si="162"/>
        <v>0</v>
      </c>
      <c r="F480" s="167">
        <f t="shared" si="162"/>
        <v>0</v>
      </c>
      <c r="G480" s="167" t="e">
        <f t="shared" si="162"/>
        <v>#REF!</v>
      </c>
      <c r="H480" s="167">
        <f t="shared" si="162"/>
        <v>0</v>
      </c>
      <c r="I480" s="167">
        <f t="shared" si="162"/>
        <v>0</v>
      </c>
      <c r="J480" s="167">
        <f t="shared" si="162"/>
        <v>0</v>
      </c>
      <c r="K480" s="167" t="e">
        <f t="shared" si="162"/>
        <v>#REF!</v>
      </c>
      <c r="L480" s="169">
        <f t="shared" si="159"/>
        <v>0</v>
      </c>
      <c r="M480" s="168" t="e">
        <f>SUM(M470:M479)</f>
        <v>#REF!</v>
      </c>
      <c r="N480" s="170">
        <f t="shared" si="161"/>
        <v>0</v>
      </c>
    </row>
    <row r="481" spans="1:14" ht="12.75" hidden="1" thickBot="1" x14ac:dyDescent="0.25"/>
    <row r="482" spans="1:14" ht="12.75" hidden="1" thickBot="1" x14ac:dyDescent="0.25">
      <c r="A482" s="157" t="str">
        <f>Deelnemersoverzicht!$B$47&amp;":"</f>
        <v>Deelnemer 31:</v>
      </c>
      <c r="B482" s="225">
        <f>Deelnemersoverzicht!$C$47</f>
        <v>0</v>
      </c>
      <c r="C482" s="158"/>
      <c r="D482" s="158"/>
      <c r="E482" s="158"/>
      <c r="F482" s="158"/>
      <c r="G482" s="158"/>
      <c r="H482" s="158"/>
      <c r="I482" s="158"/>
      <c r="J482" s="158"/>
      <c r="K482" s="158"/>
      <c r="L482" s="158"/>
      <c r="M482" s="158"/>
      <c r="N482" s="159"/>
    </row>
    <row r="483" spans="1:14" ht="12.75" hidden="1" thickBot="1" x14ac:dyDescent="0.25">
      <c r="A483" s="156"/>
      <c r="B483" s="602" t="s">
        <v>1</v>
      </c>
      <c r="C483" s="601"/>
      <c r="D483" s="602" t="s">
        <v>2</v>
      </c>
      <c r="E483" s="601"/>
      <c r="F483" s="600"/>
      <c r="G483" s="603" t="s">
        <v>235</v>
      </c>
      <c r="H483" s="603"/>
      <c r="I483" s="601"/>
      <c r="J483" s="600"/>
      <c r="K483" s="604" t="s">
        <v>17</v>
      </c>
      <c r="L483" s="603"/>
      <c r="M483" s="603"/>
      <c r="N483" s="601"/>
    </row>
    <row r="484" spans="1:14" ht="48.75" hidden="1" thickBot="1" x14ac:dyDescent="0.25">
      <c r="A484" s="155" t="s">
        <v>214</v>
      </c>
      <c r="B484" s="146" t="s">
        <v>227</v>
      </c>
      <c r="C484" s="146" t="s">
        <v>228</v>
      </c>
      <c r="D484" s="146" t="s">
        <v>229</v>
      </c>
      <c r="E484" s="146" t="s">
        <v>230</v>
      </c>
      <c r="F484" s="146" t="s">
        <v>236</v>
      </c>
      <c r="G484" s="146" t="s">
        <v>237</v>
      </c>
      <c r="H484" s="146" t="s">
        <v>238</v>
      </c>
      <c r="I484" s="146" t="s">
        <v>239</v>
      </c>
      <c r="J484" s="146" t="s">
        <v>231</v>
      </c>
      <c r="K484" s="151" t="s">
        <v>112</v>
      </c>
      <c r="L484" s="147" t="s">
        <v>59</v>
      </c>
      <c r="M484" s="221" t="s">
        <v>91</v>
      </c>
      <c r="N484" s="148" t="s">
        <v>59</v>
      </c>
    </row>
    <row r="485" spans="1:14" hidden="1" x14ac:dyDescent="0.2">
      <c r="A485" s="149" t="s">
        <v>217</v>
      </c>
      <c r="B485" s="160">
        <f>'Resultaat 1'!$D$383</f>
        <v>0</v>
      </c>
      <c r="C485" s="160">
        <f>'Resultaat 1'!$E$383</f>
        <v>0</v>
      </c>
      <c r="D485" s="160">
        <f>'Resultaat 1'!$F$383</f>
        <v>0</v>
      </c>
      <c r="E485" s="160">
        <f>'Resultaat 1'!$G$383</f>
        <v>0</v>
      </c>
      <c r="F485" s="160">
        <f>'Resultaat 1'!$H$383</f>
        <v>0</v>
      </c>
      <c r="G485" s="160">
        <f>'Resultaat 1'!$I$383</f>
        <v>0</v>
      </c>
      <c r="H485" s="160">
        <f>'Resultaat 1'!$J$383</f>
        <v>0</v>
      </c>
      <c r="I485" s="160">
        <f>'Resultaat 1'!$K$383</f>
        <v>0</v>
      </c>
      <c r="J485" s="160">
        <f>B485+D485+F485+H485</f>
        <v>0</v>
      </c>
      <c r="K485" s="160">
        <f>C485+E485+G485+I485</f>
        <v>0</v>
      </c>
      <c r="L485" s="161">
        <f>IFERROR(K485/J485,0)</f>
        <v>0</v>
      </c>
      <c r="M485" s="160">
        <f>J485-K485</f>
        <v>0</v>
      </c>
      <c r="N485" s="161">
        <f>IFERROR(M485/J485,0)</f>
        <v>0</v>
      </c>
    </row>
    <row r="486" spans="1:14" hidden="1" x14ac:dyDescent="0.2">
      <c r="A486" s="149" t="s">
        <v>218</v>
      </c>
      <c r="B486" s="162">
        <f>'Resultaat 2'!$D$383</f>
        <v>0</v>
      </c>
      <c r="C486" s="162">
        <f>'Resultaat 2'!$E$383</f>
        <v>0</v>
      </c>
      <c r="D486" s="162">
        <f>'Resultaat 2'!$F$383</f>
        <v>0</v>
      </c>
      <c r="E486" s="162">
        <f>'Resultaat 2'!$G$383</f>
        <v>0</v>
      </c>
      <c r="F486" s="162">
        <f>'Resultaat 2'!$H$383</f>
        <v>0</v>
      </c>
      <c r="G486" s="162" t="e">
        <f>'Resultaat 2'!#REF!</f>
        <v>#REF!</v>
      </c>
      <c r="H486" s="162">
        <f>'Resultaat 2'!$I$383</f>
        <v>0</v>
      </c>
      <c r="I486" s="162">
        <f>'Resultaat 2'!$J$383</f>
        <v>0</v>
      </c>
      <c r="J486" s="162">
        <f t="shared" ref="J486:K494" si="163">B486+D486+F486+H486</f>
        <v>0</v>
      </c>
      <c r="K486" s="162" t="e">
        <f t="shared" si="163"/>
        <v>#REF!</v>
      </c>
      <c r="L486" s="163">
        <f t="shared" ref="L486:L495" si="164">IFERROR(K486/J486,0)</f>
        <v>0</v>
      </c>
      <c r="M486" s="162" t="e">
        <f t="shared" ref="M486:M494" si="165">J486-K486</f>
        <v>#REF!</v>
      </c>
      <c r="N486" s="163">
        <f t="shared" ref="N486:N495" si="166">IFERROR(M486/J486,0)</f>
        <v>0</v>
      </c>
    </row>
    <row r="487" spans="1:14" hidden="1" x14ac:dyDescent="0.2">
      <c r="A487" s="149" t="s">
        <v>219</v>
      </c>
      <c r="B487" s="164">
        <f>'Resultaat 3'!$D$383</f>
        <v>0</v>
      </c>
      <c r="C487" s="164">
        <f>'Resultaat 3'!$E$383</f>
        <v>0</v>
      </c>
      <c r="D487" s="164">
        <f>'Resultaat 3'!$F$383</f>
        <v>0</v>
      </c>
      <c r="E487" s="164">
        <f>'Resultaat 3'!$G$383</f>
        <v>0</v>
      </c>
      <c r="F487" s="164">
        <f>'Resultaat 3'!$H$383</f>
        <v>0</v>
      </c>
      <c r="G487" s="164" t="e">
        <f>'Resultaat 3'!#REF!</f>
        <v>#REF!</v>
      </c>
      <c r="H487" s="164">
        <f>'Resultaat 3'!$I$383</f>
        <v>0</v>
      </c>
      <c r="I487" s="164">
        <f>'Resultaat 3'!$J$383</f>
        <v>0</v>
      </c>
      <c r="J487" s="164">
        <f t="shared" si="163"/>
        <v>0</v>
      </c>
      <c r="K487" s="162" t="e">
        <f t="shared" si="163"/>
        <v>#REF!</v>
      </c>
      <c r="L487" s="163">
        <f t="shared" si="164"/>
        <v>0</v>
      </c>
      <c r="M487" s="162" t="e">
        <f t="shared" si="165"/>
        <v>#REF!</v>
      </c>
      <c r="N487" s="163">
        <f t="shared" si="166"/>
        <v>0</v>
      </c>
    </row>
    <row r="488" spans="1:14" hidden="1" x14ac:dyDescent="0.2">
      <c r="A488" s="149" t="s">
        <v>220</v>
      </c>
      <c r="B488" s="164">
        <f>'Resultaat 4'!$D$383</f>
        <v>0</v>
      </c>
      <c r="C488" s="164">
        <f>'Resultaat 4'!$E$383</f>
        <v>0</v>
      </c>
      <c r="D488" s="164">
        <f>'Resultaat 4'!$F$383</f>
        <v>0</v>
      </c>
      <c r="E488" s="164">
        <f>'Resultaat 4'!$G$383</f>
        <v>0</v>
      </c>
      <c r="F488" s="164">
        <f>'Resultaat 4'!$H$383</f>
        <v>0</v>
      </c>
      <c r="G488" s="164" t="e">
        <f>'Resultaat 4'!#REF!</f>
        <v>#REF!</v>
      </c>
      <c r="H488" s="164">
        <f>'Resultaat 4'!$I$383</f>
        <v>0</v>
      </c>
      <c r="I488" s="164">
        <f>'Resultaat 4'!$J$383</f>
        <v>0</v>
      </c>
      <c r="J488" s="164">
        <f t="shared" si="163"/>
        <v>0</v>
      </c>
      <c r="K488" s="162" t="e">
        <f t="shared" si="163"/>
        <v>#REF!</v>
      </c>
      <c r="L488" s="163">
        <f t="shared" si="164"/>
        <v>0</v>
      </c>
      <c r="M488" s="162" t="e">
        <f t="shared" si="165"/>
        <v>#REF!</v>
      </c>
      <c r="N488" s="163">
        <f t="shared" si="166"/>
        <v>0</v>
      </c>
    </row>
    <row r="489" spans="1:14" hidden="1" x14ac:dyDescent="0.2">
      <c r="A489" s="149" t="s">
        <v>221</v>
      </c>
      <c r="B489" s="164">
        <f>'Resultaat 5'!$D$383</f>
        <v>0</v>
      </c>
      <c r="C489" s="164">
        <f>'Resultaat 5'!$E$383</f>
        <v>0</v>
      </c>
      <c r="D489" s="164">
        <f>'Resultaat 5'!$F$383</f>
        <v>0</v>
      </c>
      <c r="E489" s="164">
        <f>'Resultaat 5'!$G$383</f>
        <v>0</v>
      </c>
      <c r="F489" s="164">
        <f>'Resultaat 5'!$H$383</f>
        <v>0</v>
      </c>
      <c r="G489" s="164" t="e">
        <f>'Resultaat 5'!#REF!</f>
        <v>#REF!</v>
      </c>
      <c r="H489" s="164">
        <f>'Resultaat 5'!$I$383</f>
        <v>0</v>
      </c>
      <c r="I489" s="164">
        <f>'Resultaat 5'!$J$383</f>
        <v>0</v>
      </c>
      <c r="J489" s="164">
        <f t="shared" si="163"/>
        <v>0</v>
      </c>
      <c r="K489" s="162" t="e">
        <f t="shared" si="163"/>
        <v>#REF!</v>
      </c>
      <c r="L489" s="163">
        <f t="shared" si="164"/>
        <v>0</v>
      </c>
      <c r="M489" s="162" t="e">
        <f t="shared" si="165"/>
        <v>#REF!</v>
      </c>
      <c r="N489" s="163">
        <f t="shared" si="166"/>
        <v>0</v>
      </c>
    </row>
    <row r="490" spans="1:14" hidden="1" x14ac:dyDescent="0.2">
      <c r="A490" s="149" t="s">
        <v>222</v>
      </c>
      <c r="B490" s="164">
        <f>'Resultaat 6'!$D$383</f>
        <v>0</v>
      </c>
      <c r="C490" s="164">
        <f>'Resultaat 6'!$E$383</f>
        <v>0</v>
      </c>
      <c r="D490" s="164">
        <f>'Resultaat 6'!$F$383</f>
        <v>0</v>
      </c>
      <c r="E490" s="164">
        <f>'Resultaat 6'!$G$383</f>
        <v>0</v>
      </c>
      <c r="F490" s="164">
        <f>'Resultaat 6'!$H$383</f>
        <v>0</v>
      </c>
      <c r="G490" s="164" t="e">
        <f>'Resultaat 6'!#REF!</f>
        <v>#REF!</v>
      </c>
      <c r="H490" s="164">
        <f>'Resultaat 6'!$I$383</f>
        <v>0</v>
      </c>
      <c r="I490" s="164">
        <f>'Resultaat 6'!$J$383</f>
        <v>0</v>
      </c>
      <c r="J490" s="164">
        <f t="shared" si="163"/>
        <v>0</v>
      </c>
      <c r="K490" s="162" t="e">
        <f t="shared" si="163"/>
        <v>#REF!</v>
      </c>
      <c r="L490" s="163">
        <f t="shared" si="164"/>
        <v>0</v>
      </c>
      <c r="M490" s="162" t="e">
        <f t="shared" si="165"/>
        <v>#REF!</v>
      </c>
      <c r="N490" s="163">
        <f t="shared" si="166"/>
        <v>0</v>
      </c>
    </row>
    <row r="491" spans="1:14" hidden="1" x14ac:dyDescent="0.2">
      <c r="A491" s="149" t="s">
        <v>223</v>
      </c>
      <c r="B491" s="164">
        <f>'Resultaat 7'!$D$383</f>
        <v>0</v>
      </c>
      <c r="C491" s="164">
        <f>'Resultaat 7'!$E$383</f>
        <v>0</v>
      </c>
      <c r="D491" s="164">
        <f>'Resultaat 7'!$F$383</f>
        <v>0</v>
      </c>
      <c r="E491" s="164">
        <f>'Resultaat 7'!$G$383</f>
        <v>0</v>
      </c>
      <c r="F491" s="164">
        <f>'Resultaat 7'!$H$383</f>
        <v>0</v>
      </c>
      <c r="G491" s="164" t="e">
        <f>'Resultaat 7'!#REF!</f>
        <v>#REF!</v>
      </c>
      <c r="H491" s="164">
        <f>'Resultaat 7'!$I$383</f>
        <v>0</v>
      </c>
      <c r="I491" s="164">
        <f>'Resultaat 7'!$J$383</f>
        <v>0</v>
      </c>
      <c r="J491" s="164">
        <f t="shared" si="163"/>
        <v>0</v>
      </c>
      <c r="K491" s="162" t="e">
        <f t="shared" si="163"/>
        <v>#REF!</v>
      </c>
      <c r="L491" s="163">
        <f t="shared" si="164"/>
        <v>0</v>
      </c>
      <c r="M491" s="162" t="e">
        <f t="shared" si="165"/>
        <v>#REF!</v>
      </c>
      <c r="N491" s="163">
        <f t="shared" si="166"/>
        <v>0</v>
      </c>
    </row>
    <row r="492" spans="1:14" hidden="1" x14ac:dyDescent="0.2">
      <c r="A492" s="149" t="s">
        <v>224</v>
      </c>
      <c r="B492" s="164">
        <f>'Resultaat 8'!$D$383</f>
        <v>0</v>
      </c>
      <c r="C492" s="164">
        <f>'Resultaat 8'!$E$383</f>
        <v>0</v>
      </c>
      <c r="D492" s="164">
        <f>'Resultaat 8'!$F$383</f>
        <v>0</v>
      </c>
      <c r="E492" s="164">
        <f>'Resultaat 8'!$G$383</f>
        <v>0</v>
      </c>
      <c r="F492" s="164">
        <f>'Resultaat 8'!$H$383</f>
        <v>0</v>
      </c>
      <c r="G492" s="164" t="e">
        <f>'Resultaat 8'!#REF!</f>
        <v>#REF!</v>
      </c>
      <c r="H492" s="164">
        <f>'Resultaat 8'!$I$383</f>
        <v>0</v>
      </c>
      <c r="I492" s="164">
        <f>'Resultaat 8'!$J$383</f>
        <v>0</v>
      </c>
      <c r="J492" s="164">
        <f t="shared" si="163"/>
        <v>0</v>
      </c>
      <c r="K492" s="162" t="e">
        <f t="shared" si="163"/>
        <v>#REF!</v>
      </c>
      <c r="L492" s="163">
        <f t="shared" si="164"/>
        <v>0</v>
      </c>
      <c r="M492" s="162" t="e">
        <f t="shared" si="165"/>
        <v>#REF!</v>
      </c>
      <c r="N492" s="163">
        <f t="shared" si="166"/>
        <v>0</v>
      </c>
    </row>
    <row r="493" spans="1:14" hidden="1" x14ac:dyDescent="0.2">
      <c r="A493" s="149" t="s">
        <v>225</v>
      </c>
      <c r="B493" s="164">
        <f>'Resultaat 9'!$D$383</f>
        <v>0</v>
      </c>
      <c r="C493" s="164">
        <f>'Resultaat 9'!$E$383</f>
        <v>0</v>
      </c>
      <c r="D493" s="164">
        <f>'Resultaat 9'!$F$383</f>
        <v>0</v>
      </c>
      <c r="E493" s="164">
        <f>'Resultaat 9'!$G$383</f>
        <v>0</v>
      </c>
      <c r="F493" s="164">
        <f>'Resultaat 9'!$H$383</f>
        <v>0</v>
      </c>
      <c r="G493" s="164" t="e">
        <f>'Resultaat 9'!#REF!</f>
        <v>#REF!</v>
      </c>
      <c r="H493" s="164">
        <f>'Resultaat 9'!$I$383</f>
        <v>0</v>
      </c>
      <c r="I493" s="164">
        <f>'Resultaat 9'!$J$383</f>
        <v>0</v>
      </c>
      <c r="J493" s="164">
        <f t="shared" si="163"/>
        <v>0</v>
      </c>
      <c r="K493" s="162" t="e">
        <f t="shared" si="163"/>
        <v>#REF!</v>
      </c>
      <c r="L493" s="163">
        <f t="shared" si="164"/>
        <v>0</v>
      </c>
      <c r="M493" s="162" t="e">
        <f t="shared" si="165"/>
        <v>#REF!</v>
      </c>
      <c r="N493" s="163">
        <f t="shared" si="166"/>
        <v>0</v>
      </c>
    </row>
    <row r="494" spans="1:14" ht="12.75" hidden="1" thickBot="1" x14ac:dyDescent="0.25">
      <c r="A494" s="149" t="s">
        <v>226</v>
      </c>
      <c r="B494" s="164">
        <f>'Resultaat 10'!$D$383</f>
        <v>0</v>
      </c>
      <c r="C494" s="164">
        <f>'Resultaat 10'!$E$383</f>
        <v>0</v>
      </c>
      <c r="D494" s="164">
        <f>'Resultaat 10'!$F$383</f>
        <v>0</v>
      </c>
      <c r="E494" s="164">
        <f>'Resultaat 10'!$G$383</f>
        <v>0</v>
      </c>
      <c r="F494" s="164">
        <f>'Resultaat 10'!$H$383</f>
        <v>0</v>
      </c>
      <c r="G494" s="164" t="e">
        <f>'Resultaat 10'!#REF!</f>
        <v>#REF!</v>
      </c>
      <c r="H494" s="164">
        <f>'Resultaat 10'!$I$383</f>
        <v>0</v>
      </c>
      <c r="I494" s="164">
        <f>'Resultaat 10'!$J$383</f>
        <v>0</v>
      </c>
      <c r="J494" s="164">
        <f t="shared" si="163"/>
        <v>0</v>
      </c>
      <c r="K494" s="165" t="e">
        <f t="shared" si="163"/>
        <v>#REF!</v>
      </c>
      <c r="L494" s="166">
        <f t="shared" si="164"/>
        <v>0</v>
      </c>
      <c r="M494" s="165" t="e">
        <f t="shared" si="165"/>
        <v>#REF!</v>
      </c>
      <c r="N494" s="166">
        <f t="shared" si="166"/>
        <v>0</v>
      </c>
    </row>
    <row r="495" spans="1:14" ht="12.75" hidden="1" thickBot="1" x14ac:dyDescent="0.25">
      <c r="A495" s="150" t="s">
        <v>17</v>
      </c>
      <c r="B495" s="167">
        <f t="shared" ref="B495:K495" si="167">SUM(B485:B494)</f>
        <v>0</v>
      </c>
      <c r="C495" s="167">
        <f t="shared" si="167"/>
        <v>0</v>
      </c>
      <c r="D495" s="167">
        <f t="shared" si="167"/>
        <v>0</v>
      </c>
      <c r="E495" s="167">
        <f t="shared" si="167"/>
        <v>0</v>
      </c>
      <c r="F495" s="167">
        <f t="shared" si="167"/>
        <v>0</v>
      </c>
      <c r="G495" s="167" t="e">
        <f t="shared" si="167"/>
        <v>#REF!</v>
      </c>
      <c r="H495" s="167">
        <f t="shared" si="167"/>
        <v>0</v>
      </c>
      <c r="I495" s="167">
        <f t="shared" si="167"/>
        <v>0</v>
      </c>
      <c r="J495" s="167">
        <f t="shared" si="167"/>
        <v>0</v>
      </c>
      <c r="K495" s="167" t="e">
        <f t="shared" si="167"/>
        <v>#REF!</v>
      </c>
      <c r="L495" s="169">
        <f t="shared" si="164"/>
        <v>0</v>
      </c>
      <c r="M495" s="168" t="e">
        <f>SUM(M485:M494)</f>
        <v>#REF!</v>
      </c>
      <c r="N495" s="170">
        <f t="shared" si="166"/>
        <v>0</v>
      </c>
    </row>
    <row r="496" spans="1:14" ht="12.75" hidden="1" thickBot="1" x14ac:dyDescent="0.25"/>
    <row r="497" spans="1:14" ht="12.75" hidden="1" thickBot="1" x14ac:dyDescent="0.25">
      <c r="A497" s="157" t="str">
        <f>Deelnemersoverzicht!$B$48&amp;":"</f>
        <v>Deelnemer 32:</v>
      </c>
      <c r="B497" s="225">
        <f>Deelnemersoverzicht!$C$48</f>
        <v>0</v>
      </c>
      <c r="C497" s="158"/>
      <c r="D497" s="158"/>
      <c r="E497" s="158"/>
      <c r="F497" s="158"/>
      <c r="G497" s="158"/>
      <c r="H497" s="158"/>
      <c r="I497" s="158"/>
      <c r="J497" s="158"/>
      <c r="K497" s="158"/>
      <c r="L497" s="158"/>
      <c r="M497" s="158"/>
      <c r="N497" s="159"/>
    </row>
    <row r="498" spans="1:14" ht="12.75" hidden="1" thickBot="1" x14ac:dyDescent="0.25">
      <c r="A498" s="156"/>
      <c r="B498" s="602" t="s">
        <v>1</v>
      </c>
      <c r="C498" s="601"/>
      <c r="D498" s="602" t="s">
        <v>2</v>
      </c>
      <c r="E498" s="601"/>
      <c r="F498" s="600"/>
      <c r="G498" s="603" t="s">
        <v>235</v>
      </c>
      <c r="H498" s="603"/>
      <c r="I498" s="601"/>
      <c r="J498" s="600"/>
      <c r="K498" s="604" t="s">
        <v>17</v>
      </c>
      <c r="L498" s="603"/>
      <c r="M498" s="603"/>
      <c r="N498" s="601"/>
    </row>
    <row r="499" spans="1:14" ht="48.75" hidden="1" thickBot="1" x14ac:dyDescent="0.25">
      <c r="A499" s="155" t="s">
        <v>214</v>
      </c>
      <c r="B499" s="146" t="s">
        <v>227</v>
      </c>
      <c r="C499" s="146" t="s">
        <v>228</v>
      </c>
      <c r="D499" s="146" t="s">
        <v>229</v>
      </c>
      <c r="E499" s="146" t="s">
        <v>230</v>
      </c>
      <c r="F499" s="146" t="s">
        <v>236</v>
      </c>
      <c r="G499" s="146" t="s">
        <v>237</v>
      </c>
      <c r="H499" s="146" t="s">
        <v>238</v>
      </c>
      <c r="I499" s="146" t="s">
        <v>239</v>
      </c>
      <c r="J499" s="146" t="s">
        <v>231</v>
      </c>
      <c r="K499" s="151" t="s">
        <v>112</v>
      </c>
      <c r="L499" s="147" t="s">
        <v>59</v>
      </c>
      <c r="M499" s="221" t="s">
        <v>91</v>
      </c>
      <c r="N499" s="148" t="s">
        <v>59</v>
      </c>
    </row>
    <row r="500" spans="1:14" hidden="1" x14ac:dyDescent="0.2">
      <c r="A500" s="149" t="s">
        <v>217</v>
      </c>
      <c r="B500" s="160">
        <f>'Resultaat 1'!$D$384</f>
        <v>0</v>
      </c>
      <c r="C500" s="160">
        <f>'Resultaat 1'!$E$384</f>
        <v>0</v>
      </c>
      <c r="D500" s="160">
        <f>'Resultaat 1'!$F$384</f>
        <v>0</v>
      </c>
      <c r="E500" s="160">
        <f>'Resultaat 1'!$G$384</f>
        <v>0</v>
      </c>
      <c r="F500" s="160">
        <f>'Resultaat 1'!$H$384</f>
        <v>0</v>
      </c>
      <c r="G500" s="160">
        <f>'Resultaat 1'!$I$384</f>
        <v>0</v>
      </c>
      <c r="H500" s="160">
        <f>'Resultaat 1'!$J$384</f>
        <v>0</v>
      </c>
      <c r="I500" s="160">
        <f>'Resultaat 1'!$K$384</f>
        <v>0</v>
      </c>
      <c r="J500" s="160">
        <f>B500+D500+F500+H500</f>
        <v>0</v>
      </c>
      <c r="K500" s="160">
        <f>C500+E500+G500+I500</f>
        <v>0</v>
      </c>
      <c r="L500" s="161">
        <f>IFERROR(K500/J500,0)</f>
        <v>0</v>
      </c>
      <c r="M500" s="160">
        <f>J500-K500</f>
        <v>0</v>
      </c>
      <c r="N500" s="161">
        <f>IFERROR(M500/J500,0)</f>
        <v>0</v>
      </c>
    </row>
    <row r="501" spans="1:14" hidden="1" x14ac:dyDescent="0.2">
      <c r="A501" s="149" t="s">
        <v>218</v>
      </c>
      <c r="B501" s="162">
        <f>'Resultaat 2'!$D$384</f>
        <v>0</v>
      </c>
      <c r="C501" s="162">
        <f>'Resultaat 2'!$E$384</f>
        <v>0</v>
      </c>
      <c r="D501" s="162">
        <f>'Resultaat 2'!$F$384</f>
        <v>0</v>
      </c>
      <c r="E501" s="162">
        <f>'Resultaat 2'!$G$384</f>
        <v>0</v>
      </c>
      <c r="F501" s="162">
        <f>'Resultaat 2'!$H$384</f>
        <v>0</v>
      </c>
      <c r="G501" s="162" t="e">
        <f>'Resultaat 2'!#REF!</f>
        <v>#REF!</v>
      </c>
      <c r="H501" s="162">
        <f>'Resultaat 2'!$I$384</f>
        <v>0</v>
      </c>
      <c r="I501" s="162">
        <f>'Resultaat 2'!$J$384</f>
        <v>0</v>
      </c>
      <c r="J501" s="162">
        <f t="shared" ref="J501:K509" si="168">B501+D501+F501+H501</f>
        <v>0</v>
      </c>
      <c r="K501" s="162" t="e">
        <f t="shared" si="168"/>
        <v>#REF!</v>
      </c>
      <c r="L501" s="163">
        <f t="shared" ref="L501:L510" si="169">IFERROR(K501/J501,0)</f>
        <v>0</v>
      </c>
      <c r="M501" s="162" t="e">
        <f t="shared" ref="M501:M509" si="170">J501-K501</f>
        <v>#REF!</v>
      </c>
      <c r="N501" s="163">
        <f t="shared" ref="N501:N510" si="171">IFERROR(M501/J501,0)</f>
        <v>0</v>
      </c>
    </row>
    <row r="502" spans="1:14" hidden="1" x14ac:dyDescent="0.2">
      <c r="A502" s="149" t="s">
        <v>219</v>
      </c>
      <c r="B502" s="164">
        <f>'Resultaat 3'!$D$384</f>
        <v>0</v>
      </c>
      <c r="C502" s="164">
        <f>'Resultaat 3'!$E$384</f>
        <v>0</v>
      </c>
      <c r="D502" s="164">
        <f>'Resultaat 3'!$F$384</f>
        <v>0</v>
      </c>
      <c r="E502" s="164">
        <f>'Resultaat 3'!$G$384</f>
        <v>0</v>
      </c>
      <c r="F502" s="164">
        <f>'Resultaat 3'!$H$384</f>
        <v>0</v>
      </c>
      <c r="G502" s="164" t="e">
        <f>'Resultaat 3'!#REF!</f>
        <v>#REF!</v>
      </c>
      <c r="H502" s="164">
        <f>'Resultaat 3'!$I$384</f>
        <v>0</v>
      </c>
      <c r="I502" s="164">
        <f>'Resultaat 3'!$J$384</f>
        <v>0</v>
      </c>
      <c r="J502" s="164">
        <f t="shared" si="168"/>
        <v>0</v>
      </c>
      <c r="K502" s="162" t="e">
        <f t="shared" si="168"/>
        <v>#REF!</v>
      </c>
      <c r="L502" s="163">
        <f t="shared" si="169"/>
        <v>0</v>
      </c>
      <c r="M502" s="162" t="e">
        <f t="shared" si="170"/>
        <v>#REF!</v>
      </c>
      <c r="N502" s="163">
        <f t="shared" si="171"/>
        <v>0</v>
      </c>
    </row>
    <row r="503" spans="1:14" hidden="1" x14ac:dyDescent="0.2">
      <c r="A503" s="149" t="s">
        <v>220</v>
      </c>
      <c r="B503" s="164">
        <f>'Resultaat 4'!$D$384</f>
        <v>0</v>
      </c>
      <c r="C503" s="164">
        <f>'Resultaat 4'!$E$384</f>
        <v>0</v>
      </c>
      <c r="D503" s="164">
        <f>'Resultaat 4'!$F$384</f>
        <v>0</v>
      </c>
      <c r="E503" s="164">
        <f>'Resultaat 4'!$G$384</f>
        <v>0</v>
      </c>
      <c r="F503" s="164">
        <f>'Resultaat 4'!$H$384</f>
        <v>0</v>
      </c>
      <c r="G503" s="164" t="e">
        <f>'Resultaat 4'!#REF!</f>
        <v>#REF!</v>
      </c>
      <c r="H503" s="164">
        <f>'Resultaat 4'!$I$384</f>
        <v>0</v>
      </c>
      <c r="I503" s="164">
        <f>'Resultaat 4'!$J$384</f>
        <v>0</v>
      </c>
      <c r="J503" s="164">
        <f t="shared" si="168"/>
        <v>0</v>
      </c>
      <c r="K503" s="162" t="e">
        <f t="shared" si="168"/>
        <v>#REF!</v>
      </c>
      <c r="L503" s="163">
        <f t="shared" si="169"/>
        <v>0</v>
      </c>
      <c r="M503" s="162" t="e">
        <f t="shared" si="170"/>
        <v>#REF!</v>
      </c>
      <c r="N503" s="163">
        <f t="shared" si="171"/>
        <v>0</v>
      </c>
    </row>
    <row r="504" spans="1:14" hidden="1" x14ac:dyDescent="0.2">
      <c r="A504" s="149" t="s">
        <v>221</v>
      </c>
      <c r="B504" s="164">
        <f>'Resultaat 5'!$D$384</f>
        <v>0</v>
      </c>
      <c r="C504" s="164">
        <f>'Resultaat 5'!$E$384</f>
        <v>0</v>
      </c>
      <c r="D504" s="164">
        <f>'Resultaat 5'!$F$384</f>
        <v>0</v>
      </c>
      <c r="E504" s="164">
        <f>'Resultaat 5'!$G$384</f>
        <v>0</v>
      </c>
      <c r="F504" s="164">
        <f>'Resultaat 5'!$H$384</f>
        <v>0</v>
      </c>
      <c r="G504" s="164" t="e">
        <f>'Resultaat 5'!#REF!</f>
        <v>#REF!</v>
      </c>
      <c r="H504" s="164">
        <f>'Resultaat 5'!$I$384</f>
        <v>0</v>
      </c>
      <c r="I504" s="164">
        <f>'Resultaat 5'!$J$384</f>
        <v>0</v>
      </c>
      <c r="J504" s="164">
        <f t="shared" si="168"/>
        <v>0</v>
      </c>
      <c r="K504" s="162" t="e">
        <f t="shared" si="168"/>
        <v>#REF!</v>
      </c>
      <c r="L504" s="163">
        <f t="shared" si="169"/>
        <v>0</v>
      </c>
      <c r="M504" s="162" t="e">
        <f t="shared" si="170"/>
        <v>#REF!</v>
      </c>
      <c r="N504" s="163">
        <f t="shared" si="171"/>
        <v>0</v>
      </c>
    </row>
    <row r="505" spans="1:14" hidden="1" x14ac:dyDescent="0.2">
      <c r="A505" s="149" t="s">
        <v>222</v>
      </c>
      <c r="B505" s="164">
        <f>'Resultaat 6'!$D$384</f>
        <v>0</v>
      </c>
      <c r="C505" s="164">
        <f>'Resultaat 6'!$E$384</f>
        <v>0</v>
      </c>
      <c r="D505" s="164">
        <f>'Resultaat 6'!$F$384</f>
        <v>0</v>
      </c>
      <c r="E505" s="164">
        <f>'Resultaat 6'!$G$384</f>
        <v>0</v>
      </c>
      <c r="F505" s="164">
        <f>'Resultaat 6'!$H$384</f>
        <v>0</v>
      </c>
      <c r="G505" s="164" t="e">
        <f>'Resultaat 6'!#REF!</f>
        <v>#REF!</v>
      </c>
      <c r="H505" s="164">
        <f>'Resultaat 6'!$I$384</f>
        <v>0</v>
      </c>
      <c r="I505" s="164">
        <f>'Resultaat 6'!$J$384</f>
        <v>0</v>
      </c>
      <c r="J505" s="164">
        <f t="shared" si="168"/>
        <v>0</v>
      </c>
      <c r="K505" s="162" t="e">
        <f t="shared" si="168"/>
        <v>#REF!</v>
      </c>
      <c r="L505" s="163">
        <f t="shared" si="169"/>
        <v>0</v>
      </c>
      <c r="M505" s="162" t="e">
        <f t="shared" si="170"/>
        <v>#REF!</v>
      </c>
      <c r="N505" s="163">
        <f t="shared" si="171"/>
        <v>0</v>
      </c>
    </row>
    <row r="506" spans="1:14" hidden="1" x14ac:dyDescent="0.2">
      <c r="A506" s="149" t="s">
        <v>223</v>
      </c>
      <c r="B506" s="164">
        <f>'Resultaat 7'!$D$384</f>
        <v>0</v>
      </c>
      <c r="C506" s="164">
        <f>'Resultaat 7'!$E$384</f>
        <v>0</v>
      </c>
      <c r="D506" s="164">
        <f>'Resultaat 7'!$F$384</f>
        <v>0</v>
      </c>
      <c r="E506" s="164">
        <f>'Resultaat 7'!$G$384</f>
        <v>0</v>
      </c>
      <c r="F506" s="164">
        <f>'Resultaat 7'!$H$384</f>
        <v>0</v>
      </c>
      <c r="G506" s="164" t="e">
        <f>'Resultaat 7'!#REF!</f>
        <v>#REF!</v>
      </c>
      <c r="H506" s="164">
        <f>'Resultaat 7'!$I$384</f>
        <v>0</v>
      </c>
      <c r="I506" s="164">
        <f>'Resultaat 7'!$J$384</f>
        <v>0</v>
      </c>
      <c r="J506" s="164">
        <f t="shared" si="168"/>
        <v>0</v>
      </c>
      <c r="K506" s="162" t="e">
        <f t="shared" si="168"/>
        <v>#REF!</v>
      </c>
      <c r="L506" s="163">
        <f t="shared" si="169"/>
        <v>0</v>
      </c>
      <c r="M506" s="162" t="e">
        <f t="shared" si="170"/>
        <v>#REF!</v>
      </c>
      <c r="N506" s="163">
        <f t="shared" si="171"/>
        <v>0</v>
      </c>
    </row>
    <row r="507" spans="1:14" hidden="1" x14ac:dyDescent="0.2">
      <c r="A507" s="149" t="s">
        <v>224</v>
      </c>
      <c r="B507" s="164">
        <f>'Resultaat 8'!$D$384</f>
        <v>0</v>
      </c>
      <c r="C507" s="164">
        <f>'Resultaat 8'!$E$384</f>
        <v>0</v>
      </c>
      <c r="D507" s="164">
        <f>'Resultaat 8'!$F$384</f>
        <v>0</v>
      </c>
      <c r="E507" s="164">
        <f>'Resultaat 8'!$G$384</f>
        <v>0</v>
      </c>
      <c r="F507" s="164">
        <f>'Resultaat 8'!$H$384</f>
        <v>0</v>
      </c>
      <c r="G507" s="164" t="e">
        <f>'Resultaat 8'!#REF!</f>
        <v>#REF!</v>
      </c>
      <c r="H507" s="164">
        <f>'Resultaat 8'!$I$384</f>
        <v>0</v>
      </c>
      <c r="I507" s="164">
        <f>'Resultaat 8'!$J$384</f>
        <v>0</v>
      </c>
      <c r="J507" s="164">
        <f t="shared" si="168"/>
        <v>0</v>
      </c>
      <c r="K507" s="162" t="e">
        <f t="shared" si="168"/>
        <v>#REF!</v>
      </c>
      <c r="L507" s="163">
        <f t="shared" si="169"/>
        <v>0</v>
      </c>
      <c r="M507" s="162" t="e">
        <f t="shared" si="170"/>
        <v>#REF!</v>
      </c>
      <c r="N507" s="163">
        <f t="shared" si="171"/>
        <v>0</v>
      </c>
    </row>
    <row r="508" spans="1:14" hidden="1" x14ac:dyDescent="0.2">
      <c r="A508" s="149" t="s">
        <v>225</v>
      </c>
      <c r="B508" s="164">
        <f>'Resultaat 9'!$D$384</f>
        <v>0</v>
      </c>
      <c r="C508" s="164">
        <f>'Resultaat 9'!$E$384</f>
        <v>0</v>
      </c>
      <c r="D508" s="164">
        <f>'Resultaat 9'!$F$384</f>
        <v>0</v>
      </c>
      <c r="E508" s="164">
        <f>'Resultaat 9'!$G$384</f>
        <v>0</v>
      </c>
      <c r="F508" s="164">
        <f>'Resultaat 9'!$H$384</f>
        <v>0</v>
      </c>
      <c r="G508" s="164" t="e">
        <f>'Resultaat 9'!#REF!</f>
        <v>#REF!</v>
      </c>
      <c r="H508" s="164">
        <f>'Resultaat 9'!$I$384</f>
        <v>0</v>
      </c>
      <c r="I508" s="164">
        <f>'Resultaat 9'!$J$384</f>
        <v>0</v>
      </c>
      <c r="J508" s="164">
        <f t="shared" si="168"/>
        <v>0</v>
      </c>
      <c r="K508" s="162" t="e">
        <f t="shared" si="168"/>
        <v>#REF!</v>
      </c>
      <c r="L508" s="163">
        <f t="shared" si="169"/>
        <v>0</v>
      </c>
      <c r="M508" s="162" t="e">
        <f t="shared" si="170"/>
        <v>#REF!</v>
      </c>
      <c r="N508" s="163">
        <f t="shared" si="171"/>
        <v>0</v>
      </c>
    </row>
    <row r="509" spans="1:14" ht="12.75" hidden="1" thickBot="1" x14ac:dyDescent="0.25">
      <c r="A509" s="149" t="s">
        <v>226</v>
      </c>
      <c r="B509" s="164">
        <f>'Resultaat 10'!$D$384</f>
        <v>0</v>
      </c>
      <c r="C509" s="164">
        <f>'Resultaat 10'!$E$384</f>
        <v>0</v>
      </c>
      <c r="D509" s="164">
        <f>'Resultaat 10'!$F$384</f>
        <v>0</v>
      </c>
      <c r="E509" s="164">
        <f>'Resultaat 10'!$G$384</f>
        <v>0</v>
      </c>
      <c r="F509" s="164">
        <f>'Resultaat 10'!$H$384</f>
        <v>0</v>
      </c>
      <c r="G509" s="164" t="e">
        <f>'Resultaat 10'!#REF!</f>
        <v>#REF!</v>
      </c>
      <c r="H509" s="164">
        <f>'Resultaat 10'!$I$384</f>
        <v>0</v>
      </c>
      <c r="I509" s="164">
        <f>'Resultaat 10'!$J$384</f>
        <v>0</v>
      </c>
      <c r="J509" s="164">
        <f t="shared" si="168"/>
        <v>0</v>
      </c>
      <c r="K509" s="165" t="e">
        <f t="shared" si="168"/>
        <v>#REF!</v>
      </c>
      <c r="L509" s="166">
        <f t="shared" si="169"/>
        <v>0</v>
      </c>
      <c r="M509" s="165" t="e">
        <f t="shared" si="170"/>
        <v>#REF!</v>
      </c>
      <c r="N509" s="166">
        <f t="shared" si="171"/>
        <v>0</v>
      </c>
    </row>
    <row r="510" spans="1:14" ht="12.75" hidden="1" thickBot="1" x14ac:dyDescent="0.25">
      <c r="A510" s="150" t="s">
        <v>17</v>
      </c>
      <c r="B510" s="167">
        <f t="shared" ref="B510:K510" si="172">SUM(B500:B509)</f>
        <v>0</v>
      </c>
      <c r="C510" s="167">
        <f t="shared" si="172"/>
        <v>0</v>
      </c>
      <c r="D510" s="167">
        <f t="shared" si="172"/>
        <v>0</v>
      </c>
      <c r="E510" s="167">
        <f t="shared" si="172"/>
        <v>0</v>
      </c>
      <c r="F510" s="167">
        <f t="shared" si="172"/>
        <v>0</v>
      </c>
      <c r="G510" s="167" t="e">
        <f t="shared" si="172"/>
        <v>#REF!</v>
      </c>
      <c r="H510" s="167">
        <f t="shared" si="172"/>
        <v>0</v>
      </c>
      <c r="I510" s="167">
        <f t="shared" si="172"/>
        <v>0</v>
      </c>
      <c r="J510" s="167">
        <f t="shared" si="172"/>
        <v>0</v>
      </c>
      <c r="K510" s="167" t="e">
        <f t="shared" si="172"/>
        <v>#REF!</v>
      </c>
      <c r="L510" s="169">
        <f t="shared" si="169"/>
        <v>0</v>
      </c>
      <c r="M510" s="168" t="e">
        <f>SUM(M500:M509)</f>
        <v>#REF!</v>
      </c>
      <c r="N510" s="170">
        <f t="shared" si="171"/>
        <v>0</v>
      </c>
    </row>
    <row r="511" spans="1:14" ht="12.75" hidden="1" thickBot="1" x14ac:dyDescent="0.25">
      <c r="A511" s="222"/>
    </row>
    <row r="512" spans="1:14" ht="12.75" hidden="1" thickBot="1" x14ac:dyDescent="0.25">
      <c r="A512" s="223" t="str">
        <f>Deelnemersoverzicht!$B$49&amp;":"</f>
        <v>Deelnemer 33:</v>
      </c>
      <c r="B512" s="225">
        <f>Deelnemersoverzicht!$C$49</f>
        <v>0</v>
      </c>
      <c r="C512" s="224"/>
      <c r="D512" s="158"/>
      <c r="E512" s="158"/>
      <c r="F512" s="158"/>
      <c r="G512" s="158"/>
      <c r="H512" s="158"/>
      <c r="I512" s="158"/>
      <c r="J512" s="158"/>
      <c r="K512" s="158"/>
      <c r="L512" s="158"/>
      <c r="M512" s="158"/>
      <c r="N512" s="159"/>
    </row>
    <row r="513" spans="1:14" ht="12.75" hidden="1" thickBot="1" x14ac:dyDescent="0.25">
      <c r="A513" s="156"/>
      <c r="B513" s="602" t="s">
        <v>1</v>
      </c>
      <c r="C513" s="601"/>
      <c r="D513" s="602" t="s">
        <v>2</v>
      </c>
      <c r="E513" s="601"/>
      <c r="F513" s="600"/>
      <c r="G513" s="603" t="s">
        <v>235</v>
      </c>
      <c r="H513" s="603"/>
      <c r="I513" s="601"/>
      <c r="J513" s="600"/>
      <c r="K513" s="604" t="s">
        <v>17</v>
      </c>
      <c r="L513" s="603"/>
      <c r="M513" s="603"/>
      <c r="N513" s="601"/>
    </row>
    <row r="514" spans="1:14" ht="48.75" hidden="1" thickBot="1" x14ac:dyDescent="0.25">
      <c r="A514" s="155" t="s">
        <v>214</v>
      </c>
      <c r="B514" s="146" t="s">
        <v>227</v>
      </c>
      <c r="C514" s="146" t="s">
        <v>228</v>
      </c>
      <c r="D514" s="146" t="s">
        <v>229</v>
      </c>
      <c r="E514" s="146" t="s">
        <v>230</v>
      </c>
      <c r="F514" s="146" t="s">
        <v>236</v>
      </c>
      <c r="G514" s="146" t="s">
        <v>237</v>
      </c>
      <c r="H514" s="146" t="s">
        <v>238</v>
      </c>
      <c r="I514" s="146" t="s">
        <v>239</v>
      </c>
      <c r="J514" s="146" t="s">
        <v>231</v>
      </c>
      <c r="K514" s="151" t="s">
        <v>112</v>
      </c>
      <c r="L514" s="147" t="s">
        <v>59</v>
      </c>
      <c r="M514" s="221" t="s">
        <v>91</v>
      </c>
      <c r="N514" s="148" t="s">
        <v>59</v>
      </c>
    </row>
    <row r="515" spans="1:14" hidden="1" x14ac:dyDescent="0.2">
      <c r="A515" s="149" t="s">
        <v>217</v>
      </c>
      <c r="B515" s="160">
        <f>'Resultaat 1'!$D$385</f>
        <v>0</v>
      </c>
      <c r="C515" s="160">
        <f>'Resultaat 1'!$E$385</f>
        <v>0</v>
      </c>
      <c r="D515" s="160">
        <f>'Resultaat 1'!$F$385</f>
        <v>0</v>
      </c>
      <c r="E515" s="160">
        <f>'Resultaat 1'!$G$385</f>
        <v>0</v>
      </c>
      <c r="F515" s="160">
        <f>'Resultaat 1'!$H$385</f>
        <v>0</v>
      </c>
      <c r="G515" s="160">
        <f>'Resultaat 1'!$I$385</f>
        <v>0</v>
      </c>
      <c r="H515" s="160">
        <f>'Resultaat 1'!$J$385</f>
        <v>0</v>
      </c>
      <c r="I515" s="160">
        <f>'Resultaat 1'!$K$385</f>
        <v>0</v>
      </c>
      <c r="J515" s="160">
        <f>B515+D515+F515+H515</f>
        <v>0</v>
      </c>
      <c r="K515" s="160">
        <f>C515+E515+G515+I515</f>
        <v>0</v>
      </c>
      <c r="L515" s="161">
        <f>IFERROR(K515/J515,0)</f>
        <v>0</v>
      </c>
      <c r="M515" s="160">
        <f>J515-K515</f>
        <v>0</v>
      </c>
      <c r="N515" s="161">
        <f>IFERROR(M515/J515,0)</f>
        <v>0</v>
      </c>
    </row>
    <row r="516" spans="1:14" hidden="1" x14ac:dyDescent="0.2">
      <c r="A516" s="149" t="s">
        <v>218</v>
      </c>
      <c r="B516" s="162">
        <f>'Resultaat 2'!$D$385</f>
        <v>0</v>
      </c>
      <c r="C516" s="162">
        <f>'Resultaat 2'!$E$385</f>
        <v>0</v>
      </c>
      <c r="D516" s="162">
        <f>'Resultaat 2'!$F$385</f>
        <v>0</v>
      </c>
      <c r="E516" s="162">
        <f>'Resultaat 2'!$G$385</f>
        <v>0</v>
      </c>
      <c r="F516" s="162">
        <f>'Resultaat 2'!$H$385</f>
        <v>0</v>
      </c>
      <c r="G516" s="162" t="e">
        <f>'Resultaat 2'!#REF!</f>
        <v>#REF!</v>
      </c>
      <c r="H516" s="162">
        <f>'Resultaat 2'!$I$385</f>
        <v>0</v>
      </c>
      <c r="I516" s="162">
        <f>'Resultaat 2'!$J$385</f>
        <v>0</v>
      </c>
      <c r="J516" s="162">
        <f t="shared" ref="J516:K524" si="173">B516+D516+F516+H516</f>
        <v>0</v>
      </c>
      <c r="K516" s="162" t="e">
        <f t="shared" si="173"/>
        <v>#REF!</v>
      </c>
      <c r="L516" s="163">
        <f t="shared" ref="L516:L525" si="174">IFERROR(K516/J516,0)</f>
        <v>0</v>
      </c>
      <c r="M516" s="162" t="e">
        <f t="shared" ref="M516:M524" si="175">J516-K516</f>
        <v>#REF!</v>
      </c>
      <c r="N516" s="163">
        <f t="shared" ref="N516:N525" si="176">IFERROR(M516/J516,0)</f>
        <v>0</v>
      </c>
    </row>
    <row r="517" spans="1:14" hidden="1" x14ac:dyDescent="0.2">
      <c r="A517" s="149" t="s">
        <v>219</v>
      </c>
      <c r="B517" s="164">
        <f>'Resultaat 3'!$D$385</f>
        <v>0</v>
      </c>
      <c r="C517" s="164">
        <f>'Resultaat 3'!$E$385</f>
        <v>0</v>
      </c>
      <c r="D517" s="164">
        <f>'Resultaat 3'!$F$385</f>
        <v>0</v>
      </c>
      <c r="E517" s="164">
        <f>'Resultaat 3'!$G$385</f>
        <v>0</v>
      </c>
      <c r="F517" s="164">
        <f>'Resultaat 3'!$H$385</f>
        <v>0</v>
      </c>
      <c r="G517" s="164" t="e">
        <f>'Resultaat 3'!#REF!</f>
        <v>#REF!</v>
      </c>
      <c r="H517" s="164">
        <f>'Resultaat 3'!$I$385</f>
        <v>0</v>
      </c>
      <c r="I517" s="164">
        <f>'Resultaat 3'!$J$385</f>
        <v>0</v>
      </c>
      <c r="J517" s="164">
        <f t="shared" si="173"/>
        <v>0</v>
      </c>
      <c r="K517" s="162" t="e">
        <f t="shared" si="173"/>
        <v>#REF!</v>
      </c>
      <c r="L517" s="163">
        <f t="shared" si="174"/>
        <v>0</v>
      </c>
      <c r="M517" s="162" t="e">
        <f t="shared" si="175"/>
        <v>#REF!</v>
      </c>
      <c r="N517" s="163">
        <f t="shared" si="176"/>
        <v>0</v>
      </c>
    </row>
    <row r="518" spans="1:14" hidden="1" x14ac:dyDescent="0.2">
      <c r="A518" s="149" t="s">
        <v>220</v>
      </c>
      <c r="B518" s="164">
        <f>'Resultaat 4'!$D$385</f>
        <v>0</v>
      </c>
      <c r="C518" s="164">
        <f>'Resultaat 4'!$E$385</f>
        <v>0</v>
      </c>
      <c r="D518" s="164">
        <f>'Resultaat 4'!$F$385</f>
        <v>0</v>
      </c>
      <c r="E518" s="164">
        <f>'Resultaat 4'!$G$385</f>
        <v>0</v>
      </c>
      <c r="F518" s="164">
        <f>'Resultaat 4'!$H$385</f>
        <v>0</v>
      </c>
      <c r="G518" s="164" t="e">
        <f>'Resultaat 4'!#REF!</f>
        <v>#REF!</v>
      </c>
      <c r="H518" s="164">
        <f>'Resultaat 4'!$I$385</f>
        <v>0</v>
      </c>
      <c r="I518" s="164">
        <f>'Resultaat 4'!$J$385</f>
        <v>0</v>
      </c>
      <c r="J518" s="164">
        <f t="shared" si="173"/>
        <v>0</v>
      </c>
      <c r="K518" s="162" t="e">
        <f t="shared" si="173"/>
        <v>#REF!</v>
      </c>
      <c r="L518" s="163">
        <f t="shared" si="174"/>
        <v>0</v>
      </c>
      <c r="M518" s="162" t="e">
        <f t="shared" si="175"/>
        <v>#REF!</v>
      </c>
      <c r="N518" s="163">
        <f t="shared" si="176"/>
        <v>0</v>
      </c>
    </row>
    <row r="519" spans="1:14" hidden="1" x14ac:dyDescent="0.2">
      <c r="A519" s="149" t="s">
        <v>221</v>
      </c>
      <c r="B519" s="164">
        <f>'Resultaat 5'!$D$385</f>
        <v>0</v>
      </c>
      <c r="C519" s="164">
        <f>'Resultaat 5'!$E$385</f>
        <v>0</v>
      </c>
      <c r="D519" s="164">
        <f>'Resultaat 5'!$F$385</f>
        <v>0</v>
      </c>
      <c r="E519" s="164">
        <f>'Resultaat 5'!$G$385</f>
        <v>0</v>
      </c>
      <c r="F519" s="164">
        <f>'Resultaat 5'!$H$385</f>
        <v>0</v>
      </c>
      <c r="G519" s="164" t="e">
        <f>'Resultaat 5'!#REF!</f>
        <v>#REF!</v>
      </c>
      <c r="H519" s="164">
        <f>'Resultaat 5'!$I$385</f>
        <v>0</v>
      </c>
      <c r="I519" s="164">
        <f>'Resultaat 5'!$J$385</f>
        <v>0</v>
      </c>
      <c r="J519" s="164">
        <f t="shared" si="173"/>
        <v>0</v>
      </c>
      <c r="K519" s="162" t="e">
        <f t="shared" si="173"/>
        <v>#REF!</v>
      </c>
      <c r="L519" s="163">
        <f t="shared" si="174"/>
        <v>0</v>
      </c>
      <c r="M519" s="162" t="e">
        <f t="shared" si="175"/>
        <v>#REF!</v>
      </c>
      <c r="N519" s="163">
        <f t="shared" si="176"/>
        <v>0</v>
      </c>
    </row>
    <row r="520" spans="1:14" hidden="1" x14ac:dyDescent="0.2">
      <c r="A520" s="149" t="s">
        <v>222</v>
      </c>
      <c r="B520" s="164">
        <f>'Resultaat 6'!$D$385</f>
        <v>0</v>
      </c>
      <c r="C520" s="164">
        <f>'Resultaat 6'!$E$385</f>
        <v>0</v>
      </c>
      <c r="D520" s="164">
        <f>'Resultaat 6'!$F$385</f>
        <v>0</v>
      </c>
      <c r="E520" s="164">
        <f>'Resultaat 6'!$G$385</f>
        <v>0</v>
      </c>
      <c r="F520" s="164">
        <f>'Resultaat 6'!$H$385</f>
        <v>0</v>
      </c>
      <c r="G520" s="164" t="e">
        <f>'Resultaat 6'!#REF!</f>
        <v>#REF!</v>
      </c>
      <c r="H520" s="164">
        <f>'Resultaat 6'!$I$385</f>
        <v>0</v>
      </c>
      <c r="I520" s="164">
        <f>'Resultaat 6'!$J$385</f>
        <v>0</v>
      </c>
      <c r="J520" s="164">
        <f t="shared" si="173"/>
        <v>0</v>
      </c>
      <c r="K520" s="162" t="e">
        <f t="shared" si="173"/>
        <v>#REF!</v>
      </c>
      <c r="L520" s="163">
        <f t="shared" si="174"/>
        <v>0</v>
      </c>
      <c r="M520" s="162" t="e">
        <f t="shared" si="175"/>
        <v>#REF!</v>
      </c>
      <c r="N520" s="163">
        <f t="shared" si="176"/>
        <v>0</v>
      </c>
    </row>
    <row r="521" spans="1:14" hidden="1" x14ac:dyDescent="0.2">
      <c r="A521" s="149" t="s">
        <v>223</v>
      </c>
      <c r="B521" s="164">
        <f>'Resultaat 7'!$D$385</f>
        <v>0</v>
      </c>
      <c r="C521" s="164">
        <f>'Resultaat 7'!$E$385</f>
        <v>0</v>
      </c>
      <c r="D521" s="164">
        <f>'Resultaat 7'!$F$385</f>
        <v>0</v>
      </c>
      <c r="E521" s="164">
        <f>'Resultaat 7'!$G$385</f>
        <v>0</v>
      </c>
      <c r="F521" s="164">
        <f>'Resultaat 7'!$H$385</f>
        <v>0</v>
      </c>
      <c r="G521" s="164" t="e">
        <f>'Resultaat 7'!#REF!</f>
        <v>#REF!</v>
      </c>
      <c r="H521" s="164">
        <f>'Resultaat 7'!$I$385</f>
        <v>0</v>
      </c>
      <c r="I521" s="164">
        <f>'Resultaat 7'!$J$385</f>
        <v>0</v>
      </c>
      <c r="J521" s="164">
        <f t="shared" si="173"/>
        <v>0</v>
      </c>
      <c r="K521" s="162" t="e">
        <f t="shared" si="173"/>
        <v>#REF!</v>
      </c>
      <c r="L521" s="163">
        <f t="shared" si="174"/>
        <v>0</v>
      </c>
      <c r="M521" s="162" t="e">
        <f t="shared" si="175"/>
        <v>#REF!</v>
      </c>
      <c r="N521" s="163">
        <f t="shared" si="176"/>
        <v>0</v>
      </c>
    </row>
    <row r="522" spans="1:14" hidden="1" x14ac:dyDescent="0.2">
      <c r="A522" s="149" t="s">
        <v>224</v>
      </c>
      <c r="B522" s="164">
        <f>'Resultaat 8'!$D$385</f>
        <v>0</v>
      </c>
      <c r="C522" s="164">
        <f>'Resultaat 8'!$E$385</f>
        <v>0</v>
      </c>
      <c r="D522" s="164">
        <f>'Resultaat 8'!$F$385</f>
        <v>0</v>
      </c>
      <c r="E522" s="164">
        <f>'Resultaat 8'!$G$385</f>
        <v>0</v>
      </c>
      <c r="F522" s="164">
        <f>'Resultaat 8'!$H$385</f>
        <v>0</v>
      </c>
      <c r="G522" s="164" t="e">
        <f>'Resultaat 8'!#REF!</f>
        <v>#REF!</v>
      </c>
      <c r="H522" s="164">
        <f>'Resultaat 8'!$I$385</f>
        <v>0</v>
      </c>
      <c r="I522" s="164">
        <f>'Resultaat 8'!$J$385</f>
        <v>0</v>
      </c>
      <c r="J522" s="164">
        <f t="shared" si="173"/>
        <v>0</v>
      </c>
      <c r="K522" s="162" t="e">
        <f t="shared" si="173"/>
        <v>#REF!</v>
      </c>
      <c r="L522" s="163">
        <f t="shared" si="174"/>
        <v>0</v>
      </c>
      <c r="M522" s="162" t="e">
        <f t="shared" si="175"/>
        <v>#REF!</v>
      </c>
      <c r="N522" s="163">
        <f t="shared" si="176"/>
        <v>0</v>
      </c>
    </row>
    <row r="523" spans="1:14" hidden="1" x14ac:dyDescent="0.2">
      <c r="A523" s="149" t="s">
        <v>225</v>
      </c>
      <c r="B523" s="164">
        <f>'Resultaat 9'!$D$385</f>
        <v>0</v>
      </c>
      <c r="C523" s="164">
        <f>'Resultaat 9'!$E$385</f>
        <v>0</v>
      </c>
      <c r="D523" s="164">
        <f>'Resultaat 9'!$F$385</f>
        <v>0</v>
      </c>
      <c r="E523" s="164">
        <f>'Resultaat 9'!$G$385</f>
        <v>0</v>
      </c>
      <c r="F523" s="164">
        <f>'Resultaat 9'!$H$385</f>
        <v>0</v>
      </c>
      <c r="G523" s="164" t="e">
        <f>'Resultaat 9'!#REF!</f>
        <v>#REF!</v>
      </c>
      <c r="H523" s="164">
        <f>'Resultaat 9'!$I$385</f>
        <v>0</v>
      </c>
      <c r="I523" s="164">
        <f>'Resultaat 9'!$J$385</f>
        <v>0</v>
      </c>
      <c r="J523" s="164">
        <f t="shared" si="173"/>
        <v>0</v>
      </c>
      <c r="K523" s="162" t="e">
        <f t="shared" si="173"/>
        <v>#REF!</v>
      </c>
      <c r="L523" s="163">
        <f t="shared" si="174"/>
        <v>0</v>
      </c>
      <c r="M523" s="162" t="e">
        <f t="shared" si="175"/>
        <v>#REF!</v>
      </c>
      <c r="N523" s="163">
        <f t="shared" si="176"/>
        <v>0</v>
      </c>
    </row>
    <row r="524" spans="1:14" ht="12.75" hidden="1" thickBot="1" x14ac:dyDescent="0.25">
      <c r="A524" s="149" t="s">
        <v>226</v>
      </c>
      <c r="B524" s="164">
        <f>'Resultaat 10'!$D$385</f>
        <v>0</v>
      </c>
      <c r="C524" s="164">
        <f>'Resultaat 10'!$E$385</f>
        <v>0</v>
      </c>
      <c r="D524" s="164">
        <f>'Resultaat 10'!$F$385</f>
        <v>0</v>
      </c>
      <c r="E524" s="164">
        <f>'Resultaat 10'!$G$385</f>
        <v>0</v>
      </c>
      <c r="F524" s="164">
        <f>'Resultaat 10'!$H$385</f>
        <v>0</v>
      </c>
      <c r="G524" s="164" t="e">
        <f>'Resultaat 10'!#REF!</f>
        <v>#REF!</v>
      </c>
      <c r="H524" s="164">
        <f>'Resultaat 10'!$I$385</f>
        <v>0</v>
      </c>
      <c r="I524" s="164">
        <f>'Resultaat 10'!$J$385</f>
        <v>0</v>
      </c>
      <c r="J524" s="164">
        <f t="shared" si="173"/>
        <v>0</v>
      </c>
      <c r="K524" s="165" t="e">
        <f t="shared" si="173"/>
        <v>#REF!</v>
      </c>
      <c r="L524" s="166">
        <f t="shared" si="174"/>
        <v>0</v>
      </c>
      <c r="M524" s="165" t="e">
        <f t="shared" si="175"/>
        <v>#REF!</v>
      </c>
      <c r="N524" s="166">
        <f t="shared" si="176"/>
        <v>0</v>
      </c>
    </row>
    <row r="525" spans="1:14" ht="12.75" hidden="1" thickBot="1" x14ac:dyDescent="0.25">
      <c r="A525" s="150" t="s">
        <v>17</v>
      </c>
      <c r="B525" s="167">
        <f t="shared" ref="B525:K525" si="177">SUM(B515:B524)</f>
        <v>0</v>
      </c>
      <c r="C525" s="167">
        <f t="shared" si="177"/>
        <v>0</v>
      </c>
      <c r="D525" s="167">
        <f t="shared" si="177"/>
        <v>0</v>
      </c>
      <c r="E525" s="167">
        <f t="shared" si="177"/>
        <v>0</v>
      </c>
      <c r="F525" s="167">
        <f t="shared" si="177"/>
        <v>0</v>
      </c>
      <c r="G525" s="167" t="e">
        <f t="shared" si="177"/>
        <v>#REF!</v>
      </c>
      <c r="H525" s="167">
        <f t="shared" si="177"/>
        <v>0</v>
      </c>
      <c r="I525" s="167">
        <f t="shared" si="177"/>
        <v>0</v>
      </c>
      <c r="J525" s="167">
        <f t="shared" si="177"/>
        <v>0</v>
      </c>
      <c r="K525" s="167" t="e">
        <f t="shared" si="177"/>
        <v>#REF!</v>
      </c>
      <c r="L525" s="169">
        <f t="shared" si="174"/>
        <v>0</v>
      </c>
      <c r="M525" s="168" t="e">
        <f>SUM(M515:M524)</f>
        <v>#REF!</v>
      </c>
      <c r="N525" s="170">
        <f t="shared" si="176"/>
        <v>0</v>
      </c>
    </row>
    <row r="526" spans="1:14" ht="12.75" hidden="1" thickBot="1" x14ac:dyDescent="0.25">
      <c r="A526" s="222"/>
    </row>
    <row r="527" spans="1:14" ht="12.75" hidden="1" thickBot="1" x14ac:dyDescent="0.25">
      <c r="A527" s="157" t="str">
        <f>Deelnemersoverzicht!$B$50&amp;":"</f>
        <v>Deelnemer 34:</v>
      </c>
      <c r="B527" s="225">
        <f>Deelnemersoverzicht!$C$50</f>
        <v>0</v>
      </c>
      <c r="C527" s="224"/>
      <c r="D527" s="158"/>
      <c r="E527" s="158"/>
      <c r="F527" s="158"/>
      <c r="G527" s="158"/>
      <c r="H527" s="158"/>
      <c r="I527" s="158"/>
      <c r="J527" s="158"/>
      <c r="K527" s="158"/>
      <c r="L527" s="158"/>
      <c r="M527" s="158"/>
      <c r="N527" s="159"/>
    </row>
    <row r="528" spans="1:14" ht="12.75" hidden="1" thickBot="1" x14ac:dyDescent="0.25">
      <c r="A528" s="156"/>
      <c r="B528" s="602" t="s">
        <v>1</v>
      </c>
      <c r="C528" s="601"/>
      <c r="D528" s="602" t="s">
        <v>2</v>
      </c>
      <c r="E528" s="601"/>
      <c r="F528" s="600"/>
      <c r="G528" s="603" t="s">
        <v>235</v>
      </c>
      <c r="H528" s="603"/>
      <c r="I528" s="601"/>
      <c r="J528" s="600"/>
      <c r="K528" s="604" t="s">
        <v>17</v>
      </c>
      <c r="L528" s="603"/>
      <c r="M528" s="603"/>
      <c r="N528" s="601"/>
    </row>
    <row r="529" spans="1:14" ht="48.75" hidden="1" thickBot="1" x14ac:dyDescent="0.25">
      <c r="A529" s="155" t="s">
        <v>214</v>
      </c>
      <c r="B529" s="146" t="s">
        <v>227</v>
      </c>
      <c r="C529" s="146" t="s">
        <v>228</v>
      </c>
      <c r="D529" s="146" t="s">
        <v>229</v>
      </c>
      <c r="E529" s="146" t="s">
        <v>230</v>
      </c>
      <c r="F529" s="146" t="s">
        <v>236</v>
      </c>
      <c r="G529" s="146" t="s">
        <v>237</v>
      </c>
      <c r="H529" s="146" t="s">
        <v>238</v>
      </c>
      <c r="I529" s="146" t="s">
        <v>239</v>
      </c>
      <c r="J529" s="146" t="s">
        <v>231</v>
      </c>
      <c r="K529" s="151" t="s">
        <v>112</v>
      </c>
      <c r="L529" s="147" t="s">
        <v>59</v>
      </c>
      <c r="M529" s="221" t="s">
        <v>91</v>
      </c>
      <c r="N529" s="148" t="s">
        <v>59</v>
      </c>
    </row>
    <row r="530" spans="1:14" hidden="1" x14ac:dyDescent="0.2">
      <c r="A530" s="149" t="s">
        <v>217</v>
      </c>
      <c r="B530" s="160">
        <f>'Resultaat 1'!$D$386</f>
        <v>0</v>
      </c>
      <c r="C530" s="160">
        <f>'Resultaat 1'!$E$386</f>
        <v>0</v>
      </c>
      <c r="D530" s="160">
        <f>'Resultaat 1'!$F$386</f>
        <v>0</v>
      </c>
      <c r="E530" s="160">
        <f>'Resultaat 1'!$G$386</f>
        <v>0</v>
      </c>
      <c r="F530" s="160">
        <f>'Resultaat 1'!$H$386</f>
        <v>0</v>
      </c>
      <c r="G530" s="160">
        <f>'Resultaat 1'!$I$386</f>
        <v>0</v>
      </c>
      <c r="H530" s="160">
        <f>'Resultaat 1'!$J$386</f>
        <v>0</v>
      </c>
      <c r="I530" s="160">
        <f>'Resultaat 1'!$K$386</f>
        <v>0</v>
      </c>
      <c r="J530" s="160">
        <f>B530+D530+F530+H530</f>
        <v>0</v>
      </c>
      <c r="K530" s="160">
        <f>C530+E530+G530+I530</f>
        <v>0</v>
      </c>
      <c r="L530" s="161">
        <f>IFERROR(K530/J530,0)</f>
        <v>0</v>
      </c>
      <c r="M530" s="160">
        <f>J530-K530</f>
        <v>0</v>
      </c>
      <c r="N530" s="161">
        <f>IFERROR(M530/J530,0)</f>
        <v>0</v>
      </c>
    </row>
    <row r="531" spans="1:14" hidden="1" x14ac:dyDescent="0.2">
      <c r="A531" s="149" t="s">
        <v>218</v>
      </c>
      <c r="B531" s="162">
        <f>'Resultaat 2'!$D$386</f>
        <v>0</v>
      </c>
      <c r="C531" s="162">
        <f>'Resultaat 2'!$E$386</f>
        <v>0</v>
      </c>
      <c r="D531" s="162">
        <f>'Resultaat 2'!$F$386</f>
        <v>0</v>
      </c>
      <c r="E531" s="162">
        <f>'Resultaat 2'!$G$386</f>
        <v>0</v>
      </c>
      <c r="F531" s="162">
        <f>'Resultaat 2'!$H$386</f>
        <v>0</v>
      </c>
      <c r="G531" s="162" t="e">
        <f>'Resultaat 2'!#REF!</f>
        <v>#REF!</v>
      </c>
      <c r="H531" s="162">
        <f>'Resultaat 2'!$I$386</f>
        <v>0</v>
      </c>
      <c r="I531" s="162">
        <f>'Resultaat 2'!$J$386</f>
        <v>0</v>
      </c>
      <c r="J531" s="162">
        <f t="shared" ref="J531:K539" si="178">B531+D531+F531+H531</f>
        <v>0</v>
      </c>
      <c r="K531" s="162" t="e">
        <f t="shared" si="178"/>
        <v>#REF!</v>
      </c>
      <c r="L531" s="163">
        <f t="shared" ref="L531:L540" si="179">IFERROR(K531/J531,0)</f>
        <v>0</v>
      </c>
      <c r="M531" s="162" t="e">
        <f t="shared" ref="M531:M539" si="180">J531-K531</f>
        <v>#REF!</v>
      </c>
      <c r="N531" s="163">
        <f t="shared" ref="N531:N540" si="181">IFERROR(M531/J531,0)</f>
        <v>0</v>
      </c>
    </row>
    <row r="532" spans="1:14" hidden="1" x14ac:dyDescent="0.2">
      <c r="A532" s="149" t="s">
        <v>219</v>
      </c>
      <c r="B532" s="164">
        <f>'Resultaat 3'!$D$386</f>
        <v>0</v>
      </c>
      <c r="C532" s="164">
        <f>'Resultaat 3'!$E$386</f>
        <v>0</v>
      </c>
      <c r="D532" s="164">
        <f>'Resultaat 3'!$F$386</f>
        <v>0</v>
      </c>
      <c r="E532" s="164">
        <f>'Resultaat 3'!$G$386</f>
        <v>0</v>
      </c>
      <c r="F532" s="164">
        <f>'Resultaat 3'!$H$386</f>
        <v>0</v>
      </c>
      <c r="G532" s="164" t="e">
        <f>'Resultaat 3'!#REF!</f>
        <v>#REF!</v>
      </c>
      <c r="H532" s="164">
        <f>'Resultaat 3'!$I$386</f>
        <v>0</v>
      </c>
      <c r="I532" s="164">
        <f>'Resultaat 3'!$J$386</f>
        <v>0</v>
      </c>
      <c r="J532" s="164">
        <f t="shared" si="178"/>
        <v>0</v>
      </c>
      <c r="K532" s="162" t="e">
        <f t="shared" si="178"/>
        <v>#REF!</v>
      </c>
      <c r="L532" s="163">
        <f t="shared" si="179"/>
        <v>0</v>
      </c>
      <c r="M532" s="162" t="e">
        <f t="shared" si="180"/>
        <v>#REF!</v>
      </c>
      <c r="N532" s="163">
        <f t="shared" si="181"/>
        <v>0</v>
      </c>
    </row>
    <row r="533" spans="1:14" hidden="1" x14ac:dyDescent="0.2">
      <c r="A533" s="149" t="s">
        <v>220</v>
      </c>
      <c r="B533" s="164">
        <f>'Resultaat 4'!$D$386</f>
        <v>0</v>
      </c>
      <c r="C533" s="164">
        <f>'Resultaat 4'!$E$386</f>
        <v>0</v>
      </c>
      <c r="D533" s="164">
        <f>'Resultaat 4'!$F$386</f>
        <v>0</v>
      </c>
      <c r="E533" s="164">
        <f>'Resultaat 4'!$G$386</f>
        <v>0</v>
      </c>
      <c r="F533" s="164">
        <f>'Resultaat 4'!$H$386</f>
        <v>0</v>
      </c>
      <c r="G533" s="164" t="e">
        <f>'Resultaat 4'!#REF!</f>
        <v>#REF!</v>
      </c>
      <c r="H533" s="164">
        <f>'Resultaat 4'!$I$386</f>
        <v>0</v>
      </c>
      <c r="I533" s="164">
        <f>'Resultaat 4'!$J$386</f>
        <v>0</v>
      </c>
      <c r="J533" s="164">
        <f t="shared" si="178"/>
        <v>0</v>
      </c>
      <c r="K533" s="162" t="e">
        <f t="shared" si="178"/>
        <v>#REF!</v>
      </c>
      <c r="L533" s="163">
        <f t="shared" si="179"/>
        <v>0</v>
      </c>
      <c r="M533" s="162" t="e">
        <f t="shared" si="180"/>
        <v>#REF!</v>
      </c>
      <c r="N533" s="163">
        <f t="shared" si="181"/>
        <v>0</v>
      </c>
    </row>
    <row r="534" spans="1:14" hidden="1" x14ac:dyDescent="0.2">
      <c r="A534" s="149" t="s">
        <v>221</v>
      </c>
      <c r="B534" s="164">
        <f>'Resultaat 5'!$D$386</f>
        <v>0</v>
      </c>
      <c r="C534" s="164">
        <f>'Resultaat 5'!$E$386</f>
        <v>0</v>
      </c>
      <c r="D534" s="164">
        <f>'Resultaat 5'!$F$386</f>
        <v>0</v>
      </c>
      <c r="E534" s="164">
        <f>'Resultaat 5'!$G$386</f>
        <v>0</v>
      </c>
      <c r="F534" s="164">
        <f>'Resultaat 5'!$H$386</f>
        <v>0</v>
      </c>
      <c r="G534" s="164" t="e">
        <f>'Resultaat 5'!#REF!</f>
        <v>#REF!</v>
      </c>
      <c r="H534" s="164">
        <f>'Resultaat 5'!$I$386</f>
        <v>0</v>
      </c>
      <c r="I534" s="164">
        <f>'Resultaat 5'!$J$386</f>
        <v>0</v>
      </c>
      <c r="J534" s="164">
        <f t="shared" si="178"/>
        <v>0</v>
      </c>
      <c r="K534" s="162" t="e">
        <f t="shared" si="178"/>
        <v>#REF!</v>
      </c>
      <c r="L534" s="163">
        <f t="shared" si="179"/>
        <v>0</v>
      </c>
      <c r="M534" s="162" t="e">
        <f t="shared" si="180"/>
        <v>#REF!</v>
      </c>
      <c r="N534" s="163">
        <f t="shared" si="181"/>
        <v>0</v>
      </c>
    </row>
    <row r="535" spans="1:14" hidden="1" x14ac:dyDescent="0.2">
      <c r="A535" s="149" t="s">
        <v>222</v>
      </c>
      <c r="B535" s="164">
        <f>'Resultaat 6'!$D$386</f>
        <v>0</v>
      </c>
      <c r="C535" s="164">
        <f>'Resultaat 6'!$E$386</f>
        <v>0</v>
      </c>
      <c r="D535" s="164">
        <f>'Resultaat 6'!$F$386</f>
        <v>0</v>
      </c>
      <c r="E535" s="164">
        <f>'Resultaat 6'!$G$386</f>
        <v>0</v>
      </c>
      <c r="F535" s="164">
        <f>'Resultaat 6'!$H$386</f>
        <v>0</v>
      </c>
      <c r="G535" s="164" t="e">
        <f>'Resultaat 6'!#REF!</f>
        <v>#REF!</v>
      </c>
      <c r="H535" s="164">
        <f>'Resultaat 6'!$I$386</f>
        <v>0</v>
      </c>
      <c r="I535" s="164">
        <f>'Resultaat 6'!$J$386</f>
        <v>0</v>
      </c>
      <c r="J535" s="164">
        <f t="shared" si="178"/>
        <v>0</v>
      </c>
      <c r="K535" s="162" t="e">
        <f t="shared" si="178"/>
        <v>#REF!</v>
      </c>
      <c r="L535" s="163">
        <f t="shared" si="179"/>
        <v>0</v>
      </c>
      <c r="M535" s="162" t="e">
        <f t="shared" si="180"/>
        <v>#REF!</v>
      </c>
      <c r="N535" s="163">
        <f t="shared" si="181"/>
        <v>0</v>
      </c>
    </row>
    <row r="536" spans="1:14" hidden="1" x14ac:dyDescent="0.2">
      <c r="A536" s="149" t="s">
        <v>223</v>
      </c>
      <c r="B536" s="164">
        <f>'Resultaat 7'!$D$386</f>
        <v>0</v>
      </c>
      <c r="C536" s="164">
        <f>'Resultaat 7'!$E$386</f>
        <v>0</v>
      </c>
      <c r="D536" s="164">
        <f>'Resultaat 7'!$F$386</f>
        <v>0</v>
      </c>
      <c r="E536" s="164">
        <f>'Resultaat 7'!$G$386</f>
        <v>0</v>
      </c>
      <c r="F536" s="164">
        <f>'Resultaat 7'!$H$386</f>
        <v>0</v>
      </c>
      <c r="G536" s="164" t="e">
        <f>'Resultaat 7'!#REF!</f>
        <v>#REF!</v>
      </c>
      <c r="H536" s="164">
        <f>'Resultaat 7'!$I$386</f>
        <v>0</v>
      </c>
      <c r="I536" s="164">
        <f>'Resultaat 7'!$J$386</f>
        <v>0</v>
      </c>
      <c r="J536" s="164">
        <f t="shared" si="178"/>
        <v>0</v>
      </c>
      <c r="K536" s="162" t="e">
        <f t="shared" si="178"/>
        <v>#REF!</v>
      </c>
      <c r="L536" s="163">
        <f t="shared" si="179"/>
        <v>0</v>
      </c>
      <c r="M536" s="162" t="e">
        <f t="shared" si="180"/>
        <v>#REF!</v>
      </c>
      <c r="N536" s="163">
        <f t="shared" si="181"/>
        <v>0</v>
      </c>
    </row>
    <row r="537" spans="1:14" hidden="1" x14ac:dyDescent="0.2">
      <c r="A537" s="149" t="s">
        <v>224</v>
      </c>
      <c r="B537" s="164">
        <f>'Resultaat 8'!$D$386</f>
        <v>0</v>
      </c>
      <c r="C537" s="164">
        <f>'Resultaat 8'!$E$386</f>
        <v>0</v>
      </c>
      <c r="D537" s="164">
        <f>'Resultaat 8'!$F$386</f>
        <v>0</v>
      </c>
      <c r="E537" s="164">
        <f>'Resultaat 8'!$G$386</f>
        <v>0</v>
      </c>
      <c r="F537" s="164">
        <f>'Resultaat 8'!$H$386</f>
        <v>0</v>
      </c>
      <c r="G537" s="164" t="e">
        <f>'Resultaat 8'!#REF!</f>
        <v>#REF!</v>
      </c>
      <c r="H537" s="164">
        <f>'Resultaat 8'!$I$386</f>
        <v>0</v>
      </c>
      <c r="I537" s="164">
        <f>'Resultaat 8'!$J$386</f>
        <v>0</v>
      </c>
      <c r="J537" s="164">
        <f t="shared" si="178"/>
        <v>0</v>
      </c>
      <c r="K537" s="162" t="e">
        <f t="shared" si="178"/>
        <v>#REF!</v>
      </c>
      <c r="L537" s="163">
        <f t="shared" si="179"/>
        <v>0</v>
      </c>
      <c r="M537" s="162" t="e">
        <f t="shared" si="180"/>
        <v>#REF!</v>
      </c>
      <c r="N537" s="163">
        <f t="shared" si="181"/>
        <v>0</v>
      </c>
    </row>
    <row r="538" spans="1:14" hidden="1" x14ac:dyDescent="0.2">
      <c r="A538" s="149" t="s">
        <v>225</v>
      </c>
      <c r="B538" s="164">
        <f>'Resultaat 9'!$D$386</f>
        <v>0</v>
      </c>
      <c r="C538" s="164">
        <f>'Resultaat 9'!$E$386</f>
        <v>0</v>
      </c>
      <c r="D538" s="164">
        <f>'Resultaat 9'!$F$386</f>
        <v>0</v>
      </c>
      <c r="E538" s="164">
        <f>'Resultaat 9'!$G$386</f>
        <v>0</v>
      </c>
      <c r="F538" s="164">
        <f>'Resultaat 9'!$H$386</f>
        <v>0</v>
      </c>
      <c r="G538" s="164" t="e">
        <f>'Resultaat 9'!#REF!</f>
        <v>#REF!</v>
      </c>
      <c r="H538" s="164">
        <f>'Resultaat 9'!$I$386</f>
        <v>0</v>
      </c>
      <c r="I538" s="164">
        <f>'Resultaat 9'!$J$386</f>
        <v>0</v>
      </c>
      <c r="J538" s="164">
        <f t="shared" si="178"/>
        <v>0</v>
      </c>
      <c r="K538" s="162" t="e">
        <f t="shared" si="178"/>
        <v>#REF!</v>
      </c>
      <c r="L538" s="163">
        <f t="shared" si="179"/>
        <v>0</v>
      </c>
      <c r="M538" s="162" t="e">
        <f t="shared" si="180"/>
        <v>#REF!</v>
      </c>
      <c r="N538" s="163">
        <f t="shared" si="181"/>
        <v>0</v>
      </c>
    </row>
    <row r="539" spans="1:14" ht="12.75" hidden="1" thickBot="1" x14ac:dyDescent="0.25">
      <c r="A539" s="149" t="s">
        <v>226</v>
      </c>
      <c r="B539" s="164">
        <f>'Resultaat 10'!$D$386</f>
        <v>0</v>
      </c>
      <c r="C539" s="164">
        <f>'Resultaat 10'!$E$386</f>
        <v>0</v>
      </c>
      <c r="D539" s="164">
        <f>'Resultaat 10'!$F$386</f>
        <v>0</v>
      </c>
      <c r="E539" s="164">
        <f>'Resultaat 10'!$G$386</f>
        <v>0</v>
      </c>
      <c r="F539" s="164">
        <f>'Resultaat 10'!$H$386</f>
        <v>0</v>
      </c>
      <c r="G539" s="164" t="e">
        <f>'Resultaat 10'!#REF!</f>
        <v>#REF!</v>
      </c>
      <c r="H539" s="164">
        <f>'Resultaat 10'!$I$386</f>
        <v>0</v>
      </c>
      <c r="I539" s="164">
        <f>'Resultaat 10'!$J$386</f>
        <v>0</v>
      </c>
      <c r="J539" s="164">
        <f t="shared" si="178"/>
        <v>0</v>
      </c>
      <c r="K539" s="165" t="e">
        <f t="shared" si="178"/>
        <v>#REF!</v>
      </c>
      <c r="L539" s="166">
        <f t="shared" si="179"/>
        <v>0</v>
      </c>
      <c r="M539" s="165" t="e">
        <f t="shared" si="180"/>
        <v>#REF!</v>
      </c>
      <c r="N539" s="166">
        <f t="shared" si="181"/>
        <v>0</v>
      </c>
    </row>
    <row r="540" spans="1:14" ht="12.75" hidden="1" thickBot="1" x14ac:dyDescent="0.25">
      <c r="A540" s="150" t="s">
        <v>17</v>
      </c>
      <c r="B540" s="167">
        <f t="shared" ref="B540:K540" si="182">SUM(B530:B539)</f>
        <v>0</v>
      </c>
      <c r="C540" s="167">
        <f t="shared" si="182"/>
        <v>0</v>
      </c>
      <c r="D540" s="167">
        <f t="shared" si="182"/>
        <v>0</v>
      </c>
      <c r="E540" s="167">
        <f t="shared" si="182"/>
        <v>0</v>
      </c>
      <c r="F540" s="167">
        <f t="shared" si="182"/>
        <v>0</v>
      </c>
      <c r="G540" s="167" t="e">
        <f t="shared" si="182"/>
        <v>#REF!</v>
      </c>
      <c r="H540" s="167">
        <f t="shared" si="182"/>
        <v>0</v>
      </c>
      <c r="I540" s="167">
        <f t="shared" si="182"/>
        <v>0</v>
      </c>
      <c r="J540" s="167">
        <f t="shared" si="182"/>
        <v>0</v>
      </c>
      <c r="K540" s="167" t="e">
        <f t="shared" si="182"/>
        <v>#REF!</v>
      </c>
      <c r="L540" s="169">
        <f t="shared" si="179"/>
        <v>0</v>
      </c>
      <c r="M540" s="168" t="e">
        <f>SUM(M530:M539)</f>
        <v>#REF!</v>
      </c>
      <c r="N540" s="170">
        <f t="shared" si="181"/>
        <v>0</v>
      </c>
    </row>
    <row r="541" spans="1:14" ht="12.75" hidden="1" thickBot="1" x14ac:dyDescent="0.25">
      <c r="A541" s="222"/>
    </row>
    <row r="542" spans="1:14" ht="12.75" hidden="1" thickBot="1" x14ac:dyDescent="0.25">
      <c r="A542" s="157" t="str">
        <f>Deelnemersoverzicht!$B$51&amp;":"</f>
        <v>Deelnemer 35:</v>
      </c>
      <c r="B542" s="225">
        <f>Deelnemersoverzicht!$C$51</f>
        <v>0</v>
      </c>
      <c r="C542" s="158"/>
      <c r="D542" s="158"/>
      <c r="E542" s="158"/>
      <c r="F542" s="158"/>
      <c r="G542" s="158"/>
      <c r="H542" s="158"/>
      <c r="I542" s="158"/>
      <c r="J542" s="158"/>
      <c r="K542" s="158"/>
      <c r="L542" s="158"/>
      <c r="M542" s="158"/>
      <c r="N542" s="159"/>
    </row>
    <row r="543" spans="1:14" ht="12.75" hidden="1" thickBot="1" x14ac:dyDescent="0.25">
      <c r="A543" s="156"/>
      <c r="B543" s="602" t="s">
        <v>1</v>
      </c>
      <c r="C543" s="601"/>
      <c r="D543" s="602" t="s">
        <v>2</v>
      </c>
      <c r="E543" s="601"/>
      <c r="F543" s="600"/>
      <c r="G543" s="603" t="s">
        <v>235</v>
      </c>
      <c r="H543" s="603"/>
      <c r="I543" s="601"/>
      <c r="J543" s="600"/>
      <c r="K543" s="604" t="s">
        <v>17</v>
      </c>
      <c r="L543" s="603"/>
      <c r="M543" s="603"/>
      <c r="N543" s="601"/>
    </row>
    <row r="544" spans="1:14" ht="48.75" hidden="1" thickBot="1" x14ac:dyDescent="0.25">
      <c r="A544" s="155" t="s">
        <v>214</v>
      </c>
      <c r="B544" s="146" t="s">
        <v>227</v>
      </c>
      <c r="C544" s="146" t="s">
        <v>228</v>
      </c>
      <c r="D544" s="146" t="s">
        <v>229</v>
      </c>
      <c r="E544" s="146" t="s">
        <v>230</v>
      </c>
      <c r="F544" s="146" t="s">
        <v>236</v>
      </c>
      <c r="G544" s="146" t="s">
        <v>237</v>
      </c>
      <c r="H544" s="146" t="s">
        <v>238</v>
      </c>
      <c r="I544" s="146" t="s">
        <v>239</v>
      </c>
      <c r="J544" s="146" t="s">
        <v>231</v>
      </c>
      <c r="K544" s="151" t="s">
        <v>112</v>
      </c>
      <c r="L544" s="147" t="s">
        <v>59</v>
      </c>
      <c r="M544" s="221" t="s">
        <v>91</v>
      </c>
      <c r="N544" s="148" t="s">
        <v>59</v>
      </c>
    </row>
    <row r="545" spans="1:14" hidden="1" x14ac:dyDescent="0.2">
      <c r="A545" s="149" t="s">
        <v>217</v>
      </c>
      <c r="B545" s="160">
        <f>'Resultaat 1'!$D$387</f>
        <v>0</v>
      </c>
      <c r="C545" s="160">
        <f>'Resultaat 1'!$E$387</f>
        <v>0</v>
      </c>
      <c r="D545" s="160">
        <f>'Resultaat 1'!$F$387</f>
        <v>0</v>
      </c>
      <c r="E545" s="160">
        <f>'Resultaat 1'!$G$387</f>
        <v>0</v>
      </c>
      <c r="F545" s="160">
        <f>'Resultaat 1'!$H$387</f>
        <v>0</v>
      </c>
      <c r="G545" s="160">
        <f>'Resultaat 1'!$I$387</f>
        <v>0</v>
      </c>
      <c r="H545" s="160">
        <f>'Resultaat 1'!$J$387</f>
        <v>0</v>
      </c>
      <c r="I545" s="160">
        <f>'Resultaat 1'!$K$387</f>
        <v>0</v>
      </c>
      <c r="J545" s="160">
        <f>B545+D545+F545+H545</f>
        <v>0</v>
      </c>
      <c r="K545" s="160">
        <f>C545+E545+G545+I545</f>
        <v>0</v>
      </c>
      <c r="L545" s="161">
        <f>IFERROR(K545/J545,0)</f>
        <v>0</v>
      </c>
      <c r="M545" s="160">
        <f>J545-K545</f>
        <v>0</v>
      </c>
      <c r="N545" s="161">
        <f>IFERROR(M545/J545,0)</f>
        <v>0</v>
      </c>
    </row>
    <row r="546" spans="1:14" hidden="1" x14ac:dyDescent="0.2">
      <c r="A546" s="149" t="s">
        <v>218</v>
      </c>
      <c r="B546" s="162">
        <f>'Resultaat 2'!$D$387</f>
        <v>0</v>
      </c>
      <c r="C546" s="162">
        <f>'Resultaat 2'!$E$387</f>
        <v>0</v>
      </c>
      <c r="D546" s="162">
        <f>'Resultaat 2'!$F$387</f>
        <v>0</v>
      </c>
      <c r="E546" s="162">
        <f>'Resultaat 2'!$G$387</f>
        <v>0</v>
      </c>
      <c r="F546" s="162">
        <f>'Resultaat 2'!$H$387</f>
        <v>0</v>
      </c>
      <c r="G546" s="162" t="e">
        <f>'Resultaat 2'!#REF!</f>
        <v>#REF!</v>
      </c>
      <c r="H546" s="162">
        <f>'Resultaat 2'!$I$387</f>
        <v>0</v>
      </c>
      <c r="I546" s="162">
        <f>'Resultaat 2'!$J$387</f>
        <v>0</v>
      </c>
      <c r="J546" s="162">
        <f t="shared" ref="J546:K554" si="183">B546+D546+F546+H546</f>
        <v>0</v>
      </c>
      <c r="K546" s="162" t="e">
        <f t="shared" si="183"/>
        <v>#REF!</v>
      </c>
      <c r="L546" s="163">
        <f t="shared" ref="L546:L555" si="184">IFERROR(K546/J546,0)</f>
        <v>0</v>
      </c>
      <c r="M546" s="162" t="e">
        <f t="shared" ref="M546:M554" si="185">J546-K546</f>
        <v>#REF!</v>
      </c>
      <c r="N546" s="163">
        <f t="shared" ref="N546:N555" si="186">IFERROR(M546/J546,0)</f>
        <v>0</v>
      </c>
    </row>
    <row r="547" spans="1:14" hidden="1" x14ac:dyDescent="0.2">
      <c r="A547" s="149" t="s">
        <v>219</v>
      </c>
      <c r="B547" s="164">
        <f>'Resultaat 3'!$D$387</f>
        <v>0</v>
      </c>
      <c r="C547" s="164">
        <f>'Resultaat 3'!$E$387</f>
        <v>0</v>
      </c>
      <c r="D547" s="164">
        <f>'Resultaat 3'!$F$387</f>
        <v>0</v>
      </c>
      <c r="E547" s="164">
        <f>'Resultaat 3'!$G$387</f>
        <v>0</v>
      </c>
      <c r="F547" s="164">
        <f>'Resultaat 3'!$H$387</f>
        <v>0</v>
      </c>
      <c r="G547" s="164" t="e">
        <f>'Resultaat 3'!#REF!</f>
        <v>#REF!</v>
      </c>
      <c r="H547" s="164">
        <f>'Resultaat 3'!$I$387</f>
        <v>0</v>
      </c>
      <c r="I547" s="164">
        <f>'Resultaat 3'!$J$387</f>
        <v>0</v>
      </c>
      <c r="J547" s="164">
        <f t="shared" si="183"/>
        <v>0</v>
      </c>
      <c r="K547" s="162" t="e">
        <f t="shared" si="183"/>
        <v>#REF!</v>
      </c>
      <c r="L547" s="163">
        <f t="shared" si="184"/>
        <v>0</v>
      </c>
      <c r="M547" s="162" t="e">
        <f t="shared" si="185"/>
        <v>#REF!</v>
      </c>
      <c r="N547" s="163">
        <f t="shared" si="186"/>
        <v>0</v>
      </c>
    </row>
    <row r="548" spans="1:14" hidden="1" x14ac:dyDescent="0.2">
      <c r="A548" s="149" t="s">
        <v>220</v>
      </c>
      <c r="B548" s="164">
        <f>'Resultaat 4'!$D$387</f>
        <v>0</v>
      </c>
      <c r="C548" s="164">
        <f>'Resultaat 4'!$E$387</f>
        <v>0</v>
      </c>
      <c r="D548" s="164">
        <f>'Resultaat 4'!$F$387</f>
        <v>0</v>
      </c>
      <c r="E548" s="164">
        <f>'Resultaat 4'!$G$387</f>
        <v>0</v>
      </c>
      <c r="F548" s="164">
        <f>'Resultaat 4'!$H$387</f>
        <v>0</v>
      </c>
      <c r="G548" s="164" t="e">
        <f>'Resultaat 4'!#REF!</f>
        <v>#REF!</v>
      </c>
      <c r="H548" s="164">
        <f>'Resultaat 4'!$I$387</f>
        <v>0</v>
      </c>
      <c r="I548" s="164">
        <f>'Resultaat 4'!$J$387</f>
        <v>0</v>
      </c>
      <c r="J548" s="164">
        <f t="shared" si="183"/>
        <v>0</v>
      </c>
      <c r="K548" s="162" t="e">
        <f t="shared" si="183"/>
        <v>#REF!</v>
      </c>
      <c r="L548" s="163">
        <f t="shared" si="184"/>
        <v>0</v>
      </c>
      <c r="M548" s="162" t="e">
        <f t="shared" si="185"/>
        <v>#REF!</v>
      </c>
      <c r="N548" s="163">
        <f t="shared" si="186"/>
        <v>0</v>
      </c>
    </row>
    <row r="549" spans="1:14" hidden="1" x14ac:dyDescent="0.2">
      <c r="A549" s="149" t="s">
        <v>221</v>
      </c>
      <c r="B549" s="164">
        <f>'Resultaat 5'!$D$387</f>
        <v>0</v>
      </c>
      <c r="C549" s="164">
        <f>'Resultaat 5'!$E$387</f>
        <v>0</v>
      </c>
      <c r="D549" s="164">
        <f>'Resultaat 5'!$F$387</f>
        <v>0</v>
      </c>
      <c r="E549" s="164">
        <f>'Resultaat 5'!$G$387</f>
        <v>0</v>
      </c>
      <c r="F549" s="164">
        <f>'Resultaat 5'!$H$387</f>
        <v>0</v>
      </c>
      <c r="G549" s="164" t="e">
        <f>'Resultaat 5'!#REF!</f>
        <v>#REF!</v>
      </c>
      <c r="H549" s="164">
        <f>'Resultaat 5'!$I$387</f>
        <v>0</v>
      </c>
      <c r="I549" s="164">
        <f>'Resultaat 5'!$J$387</f>
        <v>0</v>
      </c>
      <c r="J549" s="164">
        <f t="shared" si="183"/>
        <v>0</v>
      </c>
      <c r="K549" s="162" t="e">
        <f t="shared" si="183"/>
        <v>#REF!</v>
      </c>
      <c r="L549" s="163">
        <f t="shared" si="184"/>
        <v>0</v>
      </c>
      <c r="M549" s="162" t="e">
        <f t="shared" si="185"/>
        <v>#REF!</v>
      </c>
      <c r="N549" s="163">
        <f t="shared" si="186"/>
        <v>0</v>
      </c>
    </row>
    <row r="550" spans="1:14" hidden="1" x14ac:dyDescent="0.2">
      <c r="A550" s="149" t="s">
        <v>222</v>
      </c>
      <c r="B550" s="164">
        <f>'Resultaat 6'!$D$387</f>
        <v>0</v>
      </c>
      <c r="C550" s="164">
        <f>'Resultaat 6'!$E$387</f>
        <v>0</v>
      </c>
      <c r="D550" s="164">
        <f>'Resultaat 6'!$F$387</f>
        <v>0</v>
      </c>
      <c r="E550" s="164">
        <f>'Resultaat 6'!$G$387</f>
        <v>0</v>
      </c>
      <c r="F550" s="164">
        <f>'Resultaat 6'!$H$387</f>
        <v>0</v>
      </c>
      <c r="G550" s="164" t="e">
        <f>'Resultaat 6'!#REF!</f>
        <v>#REF!</v>
      </c>
      <c r="H550" s="164">
        <f>'Resultaat 6'!$I$387</f>
        <v>0</v>
      </c>
      <c r="I550" s="164">
        <f>'Resultaat 6'!$J$387</f>
        <v>0</v>
      </c>
      <c r="J550" s="164">
        <f t="shared" si="183"/>
        <v>0</v>
      </c>
      <c r="K550" s="162" t="e">
        <f t="shared" si="183"/>
        <v>#REF!</v>
      </c>
      <c r="L550" s="163">
        <f t="shared" si="184"/>
        <v>0</v>
      </c>
      <c r="M550" s="162" t="e">
        <f t="shared" si="185"/>
        <v>#REF!</v>
      </c>
      <c r="N550" s="163">
        <f t="shared" si="186"/>
        <v>0</v>
      </c>
    </row>
    <row r="551" spans="1:14" hidden="1" x14ac:dyDescent="0.2">
      <c r="A551" s="149" t="s">
        <v>223</v>
      </c>
      <c r="B551" s="164">
        <f>'Resultaat 7'!$D$387</f>
        <v>0</v>
      </c>
      <c r="C551" s="164">
        <f>'Resultaat 7'!$E$387</f>
        <v>0</v>
      </c>
      <c r="D551" s="164">
        <f>'Resultaat 7'!$F$387</f>
        <v>0</v>
      </c>
      <c r="E551" s="164">
        <f>'Resultaat 7'!$G$387</f>
        <v>0</v>
      </c>
      <c r="F551" s="164">
        <f>'Resultaat 7'!$H$387</f>
        <v>0</v>
      </c>
      <c r="G551" s="164" t="e">
        <f>'Resultaat 7'!#REF!</f>
        <v>#REF!</v>
      </c>
      <c r="H551" s="164">
        <f>'Resultaat 7'!$I$387</f>
        <v>0</v>
      </c>
      <c r="I551" s="164">
        <f>'Resultaat 7'!$J$387</f>
        <v>0</v>
      </c>
      <c r="J551" s="164">
        <f t="shared" si="183"/>
        <v>0</v>
      </c>
      <c r="K551" s="162" t="e">
        <f t="shared" si="183"/>
        <v>#REF!</v>
      </c>
      <c r="L551" s="163">
        <f t="shared" si="184"/>
        <v>0</v>
      </c>
      <c r="M551" s="162" t="e">
        <f t="shared" si="185"/>
        <v>#REF!</v>
      </c>
      <c r="N551" s="163">
        <f t="shared" si="186"/>
        <v>0</v>
      </c>
    </row>
    <row r="552" spans="1:14" hidden="1" x14ac:dyDescent="0.2">
      <c r="A552" s="149" t="s">
        <v>224</v>
      </c>
      <c r="B552" s="164">
        <f>'Resultaat 8'!$D$387</f>
        <v>0</v>
      </c>
      <c r="C552" s="164">
        <f>'Resultaat 8'!$E$387</f>
        <v>0</v>
      </c>
      <c r="D552" s="164">
        <f>'Resultaat 8'!$F$387</f>
        <v>0</v>
      </c>
      <c r="E552" s="164">
        <f>'Resultaat 8'!$G$387</f>
        <v>0</v>
      </c>
      <c r="F552" s="164">
        <f>'Resultaat 8'!$H$387</f>
        <v>0</v>
      </c>
      <c r="G552" s="164" t="e">
        <f>'Resultaat 8'!#REF!</f>
        <v>#REF!</v>
      </c>
      <c r="H552" s="164">
        <f>'Resultaat 8'!$I$387</f>
        <v>0</v>
      </c>
      <c r="I552" s="164">
        <f>'Resultaat 8'!$J$387</f>
        <v>0</v>
      </c>
      <c r="J552" s="164">
        <f t="shared" si="183"/>
        <v>0</v>
      </c>
      <c r="K552" s="162" t="e">
        <f t="shared" si="183"/>
        <v>#REF!</v>
      </c>
      <c r="L552" s="163">
        <f t="shared" si="184"/>
        <v>0</v>
      </c>
      <c r="M552" s="162" t="e">
        <f t="shared" si="185"/>
        <v>#REF!</v>
      </c>
      <c r="N552" s="163">
        <f t="shared" si="186"/>
        <v>0</v>
      </c>
    </row>
    <row r="553" spans="1:14" hidden="1" x14ac:dyDescent="0.2">
      <c r="A553" s="149" t="s">
        <v>225</v>
      </c>
      <c r="B553" s="164">
        <f>'Resultaat 9'!$D$387</f>
        <v>0</v>
      </c>
      <c r="C553" s="164">
        <f>'Resultaat 9'!$E$387</f>
        <v>0</v>
      </c>
      <c r="D553" s="164">
        <f>'Resultaat 9'!$F$387</f>
        <v>0</v>
      </c>
      <c r="E553" s="164">
        <f>'Resultaat 9'!$G$387</f>
        <v>0</v>
      </c>
      <c r="F553" s="164">
        <f>'Resultaat 9'!$H$387</f>
        <v>0</v>
      </c>
      <c r="G553" s="164" t="e">
        <f>'Resultaat 9'!#REF!</f>
        <v>#REF!</v>
      </c>
      <c r="H553" s="164">
        <f>'Resultaat 9'!$I$387</f>
        <v>0</v>
      </c>
      <c r="I553" s="164">
        <f>'Resultaat 9'!$J$387</f>
        <v>0</v>
      </c>
      <c r="J553" s="164">
        <f t="shared" si="183"/>
        <v>0</v>
      </c>
      <c r="K553" s="162" t="e">
        <f t="shared" si="183"/>
        <v>#REF!</v>
      </c>
      <c r="L553" s="163">
        <f t="shared" si="184"/>
        <v>0</v>
      </c>
      <c r="M553" s="162" t="e">
        <f t="shared" si="185"/>
        <v>#REF!</v>
      </c>
      <c r="N553" s="163">
        <f t="shared" si="186"/>
        <v>0</v>
      </c>
    </row>
    <row r="554" spans="1:14" ht="12.75" hidden="1" thickBot="1" x14ac:dyDescent="0.25">
      <c r="A554" s="149" t="s">
        <v>226</v>
      </c>
      <c r="B554" s="164">
        <f>'Resultaat 10'!$D$387</f>
        <v>0</v>
      </c>
      <c r="C554" s="164">
        <f>'Resultaat 10'!$E$387</f>
        <v>0</v>
      </c>
      <c r="D554" s="164">
        <f>'Resultaat 10'!$F$387</f>
        <v>0</v>
      </c>
      <c r="E554" s="164">
        <f>'Resultaat 10'!$G$387</f>
        <v>0</v>
      </c>
      <c r="F554" s="164">
        <f>'Resultaat 10'!$H$387</f>
        <v>0</v>
      </c>
      <c r="G554" s="164" t="e">
        <f>'Resultaat 10'!#REF!</f>
        <v>#REF!</v>
      </c>
      <c r="H554" s="164">
        <f>'Resultaat 10'!$I$387</f>
        <v>0</v>
      </c>
      <c r="I554" s="164">
        <f>'Resultaat 10'!$J$387</f>
        <v>0</v>
      </c>
      <c r="J554" s="164">
        <f t="shared" si="183"/>
        <v>0</v>
      </c>
      <c r="K554" s="165" t="e">
        <f t="shared" si="183"/>
        <v>#REF!</v>
      </c>
      <c r="L554" s="166">
        <f t="shared" si="184"/>
        <v>0</v>
      </c>
      <c r="M554" s="165" t="e">
        <f t="shared" si="185"/>
        <v>#REF!</v>
      </c>
      <c r="N554" s="166">
        <f t="shared" si="186"/>
        <v>0</v>
      </c>
    </row>
    <row r="555" spans="1:14" ht="12.75" hidden="1" thickBot="1" x14ac:dyDescent="0.25">
      <c r="A555" s="150" t="s">
        <v>17</v>
      </c>
      <c r="B555" s="167">
        <f t="shared" ref="B555:K555" si="187">SUM(B545:B554)</f>
        <v>0</v>
      </c>
      <c r="C555" s="167">
        <f t="shared" si="187"/>
        <v>0</v>
      </c>
      <c r="D555" s="167">
        <f t="shared" si="187"/>
        <v>0</v>
      </c>
      <c r="E555" s="167">
        <f t="shared" si="187"/>
        <v>0</v>
      </c>
      <c r="F555" s="167">
        <f t="shared" si="187"/>
        <v>0</v>
      </c>
      <c r="G555" s="167" t="e">
        <f t="shared" si="187"/>
        <v>#REF!</v>
      </c>
      <c r="H555" s="167">
        <f t="shared" si="187"/>
        <v>0</v>
      </c>
      <c r="I555" s="167">
        <f t="shared" si="187"/>
        <v>0</v>
      </c>
      <c r="J555" s="167">
        <f t="shared" si="187"/>
        <v>0</v>
      </c>
      <c r="K555" s="167" t="e">
        <f t="shared" si="187"/>
        <v>#REF!</v>
      </c>
      <c r="L555" s="169">
        <f t="shared" si="184"/>
        <v>0</v>
      </c>
      <c r="M555" s="168" t="e">
        <f>SUM(M545:M554)</f>
        <v>#REF!</v>
      </c>
      <c r="N555" s="170">
        <f t="shared" si="186"/>
        <v>0</v>
      </c>
    </row>
    <row r="556" spans="1:14" ht="12.75" hidden="1" thickBot="1" x14ac:dyDescent="0.25"/>
    <row r="557" spans="1:14" ht="12.75" hidden="1" thickBot="1" x14ac:dyDescent="0.25">
      <c r="A557" s="157" t="str">
        <f>Deelnemersoverzicht!$B$52&amp;":"</f>
        <v>Deelnemer 36:</v>
      </c>
      <c r="B557" s="225">
        <f>Deelnemersoverzicht!$C$52</f>
        <v>0</v>
      </c>
      <c r="C557" s="158"/>
      <c r="D557" s="158"/>
      <c r="E557" s="158"/>
      <c r="F557" s="158"/>
      <c r="G557" s="158"/>
      <c r="H557" s="158"/>
      <c r="I557" s="158"/>
      <c r="J557" s="158"/>
      <c r="K557" s="158"/>
      <c r="L557" s="158"/>
      <c r="M557" s="158"/>
      <c r="N557" s="159"/>
    </row>
    <row r="558" spans="1:14" ht="12.75" hidden="1" thickBot="1" x14ac:dyDescent="0.25">
      <c r="A558" s="156"/>
      <c r="B558" s="602" t="s">
        <v>1</v>
      </c>
      <c r="C558" s="601"/>
      <c r="D558" s="602" t="s">
        <v>2</v>
      </c>
      <c r="E558" s="601"/>
      <c r="F558" s="600"/>
      <c r="G558" s="603" t="s">
        <v>235</v>
      </c>
      <c r="H558" s="603"/>
      <c r="I558" s="601"/>
      <c r="J558" s="600"/>
      <c r="K558" s="604" t="s">
        <v>17</v>
      </c>
      <c r="L558" s="603"/>
      <c r="M558" s="603"/>
      <c r="N558" s="601"/>
    </row>
    <row r="559" spans="1:14" ht="48.75" hidden="1" thickBot="1" x14ac:dyDescent="0.25">
      <c r="A559" s="155" t="s">
        <v>214</v>
      </c>
      <c r="B559" s="146" t="s">
        <v>227</v>
      </c>
      <c r="C559" s="146" t="s">
        <v>228</v>
      </c>
      <c r="D559" s="146" t="s">
        <v>229</v>
      </c>
      <c r="E559" s="146" t="s">
        <v>230</v>
      </c>
      <c r="F559" s="146" t="s">
        <v>236</v>
      </c>
      <c r="G559" s="146" t="s">
        <v>237</v>
      </c>
      <c r="H559" s="146" t="s">
        <v>238</v>
      </c>
      <c r="I559" s="146" t="s">
        <v>239</v>
      </c>
      <c r="J559" s="146" t="s">
        <v>231</v>
      </c>
      <c r="K559" s="151" t="s">
        <v>112</v>
      </c>
      <c r="L559" s="147" t="s">
        <v>59</v>
      </c>
      <c r="M559" s="221" t="s">
        <v>91</v>
      </c>
      <c r="N559" s="148" t="s">
        <v>59</v>
      </c>
    </row>
    <row r="560" spans="1:14" hidden="1" x14ac:dyDescent="0.2">
      <c r="A560" s="149" t="s">
        <v>217</v>
      </c>
      <c r="B560" s="160">
        <f>'Resultaat 1'!$D$388</f>
        <v>0</v>
      </c>
      <c r="C560" s="160">
        <f>'Resultaat 1'!$E$388</f>
        <v>0</v>
      </c>
      <c r="D560" s="160">
        <f>'Resultaat 1'!$F$388</f>
        <v>0</v>
      </c>
      <c r="E560" s="160">
        <f>'Resultaat 1'!$G$388</f>
        <v>0</v>
      </c>
      <c r="F560" s="160">
        <f>'Resultaat 1'!$H$388</f>
        <v>0</v>
      </c>
      <c r="G560" s="160">
        <f>'Resultaat 1'!$I$388</f>
        <v>0</v>
      </c>
      <c r="H560" s="160">
        <f>'Resultaat 1'!$J$388</f>
        <v>0</v>
      </c>
      <c r="I560" s="160">
        <f>'Resultaat 1'!$K$388</f>
        <v>0</v>
      </c>
      <c r="J560" s="160">
        <f>B560+D560+F560+H560</f>
        <v>0</v>
      </c>
      <c r="K560" s="160">
        <f>C560+E560+G560+I560</f>
        <v>0</v>
      </c>
      <c r="L560" s="161">
        <f>IFERROR(K560/J560,0)</f>
        <v>0</v>
      </c>
      <c r="M560" s="160">
        <f>J560-K560</f>
        <v>0</v>
      </c>
      <c r="N560" s="161">
        <f>IFERROR(M560/J560,0)</f>
        <v>0</v>
      </c>
    </row>
    <row r="561" spans="1:14" hidden="1" x14ac:dyDescent="0.2">
      <c r="A561" s="149" t="s">
        <v>218</v>
      </c>
      <c r="B561" s="162">
        <f>'Resultaat 2'!$D$388</f>
        <v>0</v>
      </c>
      <c r="C561" s="162">
        <f>'Resultaat 2'!$E$388</f>
        <v>0</v>
      </c>
      <c r="D561" s="162">
        <f>'Resultaat 2'!$F$388</f>
        <v>0</v>
      </c>
      <c r="E561" s="162">
        <f>'Resultaat 2'!$G$388</f>
        <v>0</v>
      </c>
      <c r="F561" s="162">
        <f>'Resultaat 2'!$H$388</f>
        <v>0</v>
      </c>
      <c r="G561" s="162" t="e">
        <f>'Resultaat 2'!#REF!</f>
        <v>#REF!</v>
      </c>
      <c r="H561" s="162">
        <f>'Resultaat 2'!$I$388</f>
        <v>0</v>
      </c>
      <c r="I561" s="162">
        <f>'Resultaat 2'!$J$388</f>
        <v>0</v>
      </c>
      <c r="J561" s="162">
        <f t="shared" ref="J561:K569" si="188">B561+D561+F561+H561</f>
        <v>0</v>
      </c>
      <c r="K561" s="162" t="e">
        <f t="shared" si="188"/>
        <v>#REF!</v>
      </c>
      <c r="L561" s="163">
        <f t="shared" ref="L561:L570" si="189">IFERROR(K561/J561,0)</f>
        <v>0</v>
      </c>
      <c r="M561" s="162" t="e">
        <f t="shared" ref="M561:M569" si="190">J561-K561</f>
        <v>#REF!</v>
      </c>
      <c r="N561" s="163">
        <f t="shared" ref="N561:N570" si="191">IFERROR(M561/J561,0)</f>
        <v>0</v>
      </c>
    </row>
    <row r="562" spans="1:14" hidden="1" x14ac:dyDescent="0.2">
      <c r="A562" s="149" t="s">
        <v>219</v>
      </c>
      <c r="B562" s="164">
        <f>'Resultaat 3'!$D$388</f>
        <v>0</v>
      </c>
      <c r="C562" s="164">
        <f>'Resultaat 3'!$E$388</f>
        <v>0</v>
      </c>
      <c r="D562" s="164">
        <f>'Resultaat 3'!$F$388</f>
        <v>0</v>
      </c>
      <c r="E562" s="164">
        <f>'Resultaat 3'!$G$388</f>
        <v>0</v>
      </c>
      <c r="F562" s="164">
        <f>'Resultaat 3'!$H$388</f>
        <v>0</v>
      </c>
      <c r="G562" s="164" t="e">
        <f>'Resultaat 3'!#REF!</f>
        <v>#REF!</v>
      </c>
      <c r="H562" s="164">
        <f>'Resultaat 3'!$I$388</f>
        <v>0</v>
      </c>
      <c r="I562" s="164">
        <f>'Resultaat 3'!$J$388</f>
        <v>0</v>
      </c>
      <c r="J562" s="164">
        <f t="shared" si="188"/>
        <v>0</v>
      </c>
      <c r="K562" s="162" t="e">
        <f t="shared" si="188"/>
        <v>#REF!</v>
      </c>
      <c r="L562" s="163">
        <f t="shared" si="189"/>
        <v>0</v>
      </c>
      <c r="M562" s="162" t="e">
        <f t="shared" si="190"/>
        <v>#REF!</v>
      </c>
      <c r="N562" s="163">
        <f t="shared" si="191"/>
        <v>0</v>
      </c>
    </row>
    <row r="563" spans="1:14" hidden="1" x14ac:dyDescent="0.2">
      <c r="A563" s="149" t="s">
        <v>220</v>
      </c>
      <c r="B563" s="164">
        <f>'Resultaat 4'!$D$388</f>
        <v>0</v>
      </c>
      <c r="C563" s="164">
        <f>'Resultaat 4'!$E$388</f>
        <v>0</v>
      </c>
      <c r="D563" s="164">
        <f>'Resultaat 4'!$F$388</f>
        <v>0</v>
      </c>
      <c r="E563" s="164">
        <f>'Resultaat 4'!$G$388</f>
        <v>0</v>
      </c>
      <c r="F563" s="164">
        <f>'Resultaat 4'!$H$388</f>
        <v>0</v>
      </c>
      <c r="G563" s="164" t="e">
        <f>'Resultaat 4'!#REF!</f>
        <v>#REF!</v>
      </c>
      <c r="H563" s="164">
        <f>'Resultaat 4'!$I$388</f>
        <v>0</v>
      </c>
      <c r="I563" s="164">
        <f>'Resultaat 4'!$J$388</f>
        <v>0</v>
      </c>
      <c r="J563" s="164">
        <f t="shared" si="188"/>
        <v>0</v>
      </c>
      <c r="K563" s="162" t="e">
        <f t="shared" si="188"/>
        <v>#REF!</v>
      </c>
      <c r="L563" s="163">
        <f t="shared" si="189"/>
        <v>0</v>
      </c>
      <c r="M563" s="162" t="e">
        <f t="shared" si="190"/>
        <v>#REF!</v>
      </c>
      <c r="N563" s="163">
        <f t="shared" si="191"/>
        <v>0</v>
      </c>
    </row>
    <row r="564" spans="1:14" hidden="1" x14ac:dyDescent="0.2">
      <c r="A564" s="149" t="s">
        <v>221</v>
      </c>
      <c r="B564" s="164">
        <f>'Resultaat 5'!$D$388</f>
        <v>0</v>
      </c>
      <c r="C564" s="164">
        <f>'Resultaat 5'!$E$388</f>
        <v>0</v>
      </c>
      <c r="D564" s="164">
        <f>'Resultaat 5'!$F$388</f>
        <v>0</v>
      </c>
      <c r="E564" s="164">
        <f>'Resultaat 5'!$G$388</f>
        <v>0</v>
      </c>
      <c r="F564" s="164">
        <f>'Resultaat 5'!$H$388</f>
        <v>0</v>
      </c>
      <c r="G564" s="164" t="e">
        <f>'Resultaat 5'!#REF!</f>
        <v>#REF!</v>
      </c>
      <c r="H564" s="164">
        <f>'Resultaat 5'!$I$388</f>
        <v>0</v>
      </c>
      <c r="I564" s="164">
        <f>'Resultaat 5'!$J$388</f>
        <v>0</v>
      </c>
      <c r="J564" s="164">
        <f t="shared" si="188"/>
        <v>0</v>
      </c>
      <c r="K564" s="162" t="e">
        <f t="shared" si="188"/>
        <v>#REF!</v>
      </c>
      <c r="L564" s="163">
        <f t="shared" si="189"/>
        <v>0</v>
      </c>
      <c r="M564" s="162" t="e">
        <f t="shared" si="190"/>
        <v>#REF!</v>
      </c>
      <c r="N564" s="163">
        <f t="shared" si="191"/>
        <v>0</v>
      </c>
    </row>
    <row r="565" spans="1:14" hidden="1" x14ac:dyDescent="0.2">
      <c r="A565" s="149" t="s">
        <v>222</v>
      </c>
      <c r="B565" s="164">
        <f>'Resultaat 6'!$D$388</f>
        <v>0</v>
      </c>
      <c r="C565" s="164">
        <f>'Resultaat 6'!$E$388</f>
        <v>0</v>
      </c>
      <c r="D565" s="164">
        <f>'Resultaat 6'!$F$388</f>
        <v>0</v>
      </c>
      <c r="E565" s="164">
        <f>'Resultaat 6'!$G$388</f>
        <v>0</v>
      </c>
      <c r="F565" s="164">
        <f>'Resultaat 6'!$H$388</f>
        <v>0</v>
      </c>
      <c r="G565" s="164" t="e">
        <f>'Resultaat 6'!#REF!</f>
        <v>#REF!</v>
      </c>
      <c r="H565" s="164">
        <f>'Resultaat 6'!$I$388</f>
        <v>0</v>
      </c>
      <c r="I565" s="164">
        <f>'Resultaat 6'!$J$388</f>
        <v>0</v>
      </c>
      <c r="J565" s="164">
        <f t="shared" si="188"/>
        <v>0</v>
      </c>
      <c r="K565" s="162" t="e">
        <f t="shared" si="188"/>
        <v>#REF!</v>
      </c>
      <c r="L565" s="163">
        <f t="shared" si="189"/>
        <v>0</v>
      </c>
      <c r="M565" s="162" t="e">
        <f t="shared" si="190"/>
        <v>#REF!</v>
      </c>
      <c r="N565" s="163">
        <f t="shared" si="191"/>
        <v>0</v>
      </c>
    </row>
    <row r="566" spans="1:14" hidden="1" x14ac:dyDescent="0.2">
      <c r="A566" s="149" t="s">
        <v>223</v>
      </c>
      <c r="B566" s="164">
        <f>'Resultaat 7'!$D$388</f>
        <v>0</v>
      </c>
      <c r="C566" s="164">
        <f>'Resultaat 7'!$E$388</f>
        <v>0</v>
      </c>
      <c r="D566" s="164">
        <f>'Resultaat 7'!$F$388</f>
        <v>0</v>
      </c>
      <c r="E566" s="164">
        <f>'Resultaat 7'!$G$388</f>
        <v>0</v>
      </c>
      <c r="F566" s="164">
        <f>'Resultaat 7'!$H$388</f>
        <v>0</v>
      </c>
      <c r="G566" s="164" t="e">
        <f>'Resultaat 7'!#REF!</f>
        <v>#REF!</v>
      </c>
      <c r="H566" s="164">
        <f>'Resultaat 7'!$I$388</f>
        <v>0</v>
      </c>
      <c r="I566" s="164">
        <f>'Resultaat 7'!$J$388</f>
        <v>0</v>
      </c>
      <c r="J566" s="164">
        <f t="shared" si="188"/>
        <v>0</v>
      </c>
      <c r="K566" s="162" t="e">
        <f t="shared" si="188"/>
        <v>#REF!</v>
      </c>
      <c r="L566" s="163">
        <f t="shared" si="189"/>
        <v>0</v>
      </c>
      <c r="M566" s="162" t="e">
        <f t="shared" si="190"/>
        <v>#REF!</v>
      </c>
      <c r="N566" s="163">
        <f t="shared" si="191"/>
        <v>0</v>
      </c>
    </row>
    <row r="567" spans="1:14" hidden="1" x14ac:dyDescent="0.2">
      <c r="A567" s="149" t="s">
        <v>224</v>
      </c>
      <c r="B567" s="164">
        <f>'Resultaat 8'!$D$388</f>
        <v>0</v>
      </c>
      <c r="C567" s="164">
        <f>'Resultaat 8'!$E$388</f>
        <v>0</v>
      </c>
      <c r="D567" s="164">
        <f>'Resultaat 8'!$F$388</f>
        <v>0</v>
      </c>
      <c r="E567" s="164">
        <f>'Resultaat 8'!$G$388</f>
        <v>0</v>
      </c>
      <c r="F567" s="164">
        <f>'Resultaat 8'!$H$388</f>
        <v>0</v>
      </c>
      <c r="G567" s="164" t="e">
        <f>'Resultaat 8'!#REF!</f>
        <v>#REF!</v>
      </c>
      <c r="H567" s="164">
        <f>'Resultaat 8'!$I$388</f>
        <v>0</v>
      </c>
      <c r="I567" s="164">
        <f>'Resultaat 8'!$J$388</f>
        <v>0</v>
      </c>
      <c r="J567" s="164">
        <f t="shared" si="188"/>
        <v>0</v>
      </c>
      <c r="K567" s="162" t="e">
        <f t="shared" si="188"/>
        <v>#REF!</v>
      </c>
      <c r="L567" s="163">
        <f t="shared" si="189"/>
        <v>0</v>
      </c>
      <c r="M567" s="162" t="e">
        <f t="shared" si="190"/>
        <v>#REF!</v>
      </c>
      <c r="N567" s="163">
        <f t="shared" si="191"/>
        <v>0</v>
      </c>
    </row>
    <row r="568" spans="1:14" hidden="1" x14ac:dyDescent="0.2">
      <c r="A568" s="149" t="s">
        <v>225</v>
      </c>
      <c r="B568" s="164">
        <f>'Resultaat 9'!$D$388</f>
        <v>0</v>
      </c>
      <c r="C568" s="164">
        <f>'Resultaat 9'!$E$388</f>
        <v>0</v>
      </c>
      <c r="D568" s="164">
        <f>'Resultaat 9'!$F$388</f>
        <v>0</v>
      </c>
      <c r="E568" s="164">
        <f>'Resultaat 9'!$G$388</f>
        <v>0</v>
      </c>
      <c r="F568" s="164">
        <f>'Resultaat 9'!$H$388</f>
        <v>0</v>
      </c>
      <c r="G568" s="164" t="e">
        <f>'Resultaat 9'!#REF!</f>
        <v>#REF!</v>
      </c>
      <c r="H568" s="164">
        <f>'Resultaat 9'!$I$388</f>
        <v>0</v>
      </c>
      <c r="I568" s="164">
        <f>'Resultaat 9'!$J$388</f>
        <v>0</v>
      </c>
      <c r="J568" s="164">
        <f t="shared" si="188"/>
        <v>0</v>
      </c>
      <c r="K568" s="162" t="e">
        <f t="shared" si="188"/>
        <v>#REF!</v>
      </c>
      <c r="L568" s="163">
        <f t="shared" si="189"/>
        <v>0</v>
      </c>
      <c r="M568" s="162" t="e">
        <f t="shared" si="190"/>
        <v>#REF!</v>
      </c>
      <c r="N568" s="163">
        <f t="shared" si="191"/>
        <v>0</v>
      </c>
    </row>
    <row r="569" spans="1:14" ht="12.75" hidden="1" thickBot="1" x14ac:dyDescent="0.25">
      <c r="A569" s="149" t="s">
        <v>226</v>
      </c>
      <c r="B569" s="164">
        <f>'Resultaat 10'!$D$388</f>
        <v>0</v>
      </c>
      <c r="C569" s="164">
        <f>'Resultaat 10'!$E$388</f>
        <v>0</v>
      </c>
      <c r="D569" s="164">
        <f>'Resultaat 10'!$F$388</f>
        <v>0</v>
      </c>
      <c r="E569" s="164">
        <f>'Resultaat 10'!$G$388</f>
        <v>0</v>
      </c>
      <c r="F569" s="164">
        <f>'Resultaat 10'!$H$388</f>
        <v>0</v>
      </c>
      <c r="G569" s="164" t="e">
        <f>'Resultaat 10'!#REF!</f>
        <v>#REF!</v>
      </c>
      <c r="H569" s="164">
        <f>'Resultaat 10'!$I$388</f>
        <v>0</v>
      </c>
      <c r="I569" s="164">
        <f>'Resultaat 10'!$J$388</f>
        <v>0</v>
      </c>
      <c r="J569" s="164">
        <f t="shared" si="188"/>
        <v>0</v>
      </c>
      <c r="K569" s="165" t="e">
        <f t="shared" si="188"/>
        <v>#REF!</v>
      </c>
      <c r="L569" s="166">
        <f t="shared" si="189"/>
        <v>0</v>
      </c>
      <c r="M569" s="165" t="e">
        <f t="shared" si="190"/>
        <v>#REF!</v>
      </c>
      <c r="N569" s="166">
        <f t="shared" si="191"/>
        <v>0</v>
      </c>
    </row>
    <row r="570" spans="1:14" ht="12.75" hidden="1" thickBot="1" x14ac:dyDescent="0.25">
      <c r="A570" s="150" t="s">
        <v>17</v>
      </c>
      <c r="B570" s="167">
        <f t="shared" ref="B570:K570" si="192">SUM(B560:B569)</f>
        <v>0</v>
      </c>
      <c r="C570" s="167">
        <f t="shared" si="192"/>
        <v>0</v>
      </c>
      <c r="D570" s="167">
        <f t="shared" si="192"/>
        <v>0</v>
      </c>
      <c r="E570" s="167">
        <f t="shared" si="192"/>
        <v>0</v>
      </c>
      <c r="F570" s="167">
        <f t="shared" si="192"/>
        <v>0</v>
      </c>
      <c r="G570" s="167" t="e">
        <f t="shared" si="192"/>
        <v>#REF!</v>
      </c>
      <c r="H570" s="167">
        <f t="shared" si="192"/>
        <v>0</v>
      </c>
      <c r="I570" s="167">
        <f t="shared" si="192"/>
        <v>0</v>
      </c>
      <c r="J570" s="167">
        <f t="shared" si="192"/>
        <v>0</v>
      </c>
      <c r="K570" s="167" t="e">
        <f t="shared" si="192"/>
        <v>#REF!</v>
      </c>
      <c r="L570" s="169">
        <f t="shared" si="189"/>
        <v>0</v>
      </c>
      <c r="M570" s="168" t="e">
        <f>SUM(M560:M569)</f>
        <v>#REF!</v>
      </c>
      <c r="N570" s="170">
        <f t="shared" si="191"/>
        <v>0</v>
      </c>
    </row>
    <row r="571" spans="1:14" ht="12.75" hidden="1" thickBot="1" x14ac:dyDescent="0.25"/>
    <row r="572" spans="1:14" ht="12.75" hidden="1" thickBot="1" x14ac:dyDescent="0.25">
      <c r="A572" s="157" t="str">
        <f>Deelnemersoverzicht!$B$53&amp;":"</f>
        <v>Deelnemer 37:</v>
      </c>
      <c r="B572" s="225">
        <f>Deelnemersoverzicht!$C$53</f>
        <v>0</v>
      </c>
      <c r="C572" s="158"/>
      <c r="D572" s="158"/>
      <c r="E572" s="158"/>
      <c r="F572" s="158"/>
      <c r="G572" s="158"/>
      <c r="H572" s="158"/>
      <c r="I572" s="158"/>
      <c r="J572" s="158"/>
      <c r="K572" s="158"/>
      <c r="L572" s="158"/>
      <c r="M572" s="158"/>
      <c r="N572" s="159"/>
    </row>
    <row r="573" spans="1:14" ht="12.75" hidden="1" thickBot="1" x14ac:dyDescent="0.25">
      <c r="A573" s="156"/>
      <c r="B573" s="602" t="s">
        <v>1</v>
      </c>
      <c r="C573" s="601"/>
      <c r="D573" s="602" t="s">
        <v>2</v>
      </c>
      <c r="E573" s="601"/>
      <c r="F573" s="600"/>
      <c r="G573" s="603" t="s">
        <v>235</v>
      </c>
      <c r="H573" s="603"/>
      <c r="I573" s="601"/>
      <c r="J573" s="600"/>
      <c r="K573" s="604" t="s">
        <v>17</v>
      </c>
      <c r="L573" s="603"/>
      <c r="M573" s="603"/>
      <c r="N573" s="601"/>
    </row>
    <row r="574" spans="1:14" ht="48.75" hidden="1" thickBot="1" x14ac:dyDescent="0.25">
      <c r="A574" s="155" t="s">
        <v>214</v>
      </c>
      <c r="B574" s="146" t="s">
        <v>227</v>
      </c>
      <c r="C574" s="146" t="s">
        <v>228</v>
      </c>
      <c r="D574" s="146" t="s">
        <v>229</v>
      </c>
      <c r="E574" s="146" t="s">
        <v>230</v>
      </c>
      <c r="F574" s="146" t="s">
        <v>236</v>
      </c>
      <c r="G574" s="146" t="s">
        <v>237</v>
      </c>
      <c r="H574" s="146" t="s">
        <v>238</v>
      </c>
      <c r="I574" s="146" t="s">
        <v>239</v>
      </c>
      <c r="J574" s="146" t="s">
        <v>231</v>
      </c>
      <c r="K574" s="151" t="s">
        <v>112</v>
      </c>
      <c r="L574" s="147" t="s">
        <v>59</v>
      </c>
      <c r="M574" s="221" t="s">
        <v>91</v>
      </c>
      <c r="N574" s="148" t="s">
        <v>59</v>
      </c>
    </row>
    <row r="575" spans="1:14" hidden="1" x14ac:dyDescent="0.2">
      <c r="A575" s="149" t="s">
        <v>217</v>
      </c>
      <c r="B575" s="160">
        <f>'Resultaat 1'!$D$389</f>
        <v>0</v>
      </c>
      <c r="C575" s="160">
        <f>'Resultaat 1'!$E$389</f>
        <v>0</v>
      </c>
      <c r="D575" s="160">
        <f>'Resultaat 1'!$F$389</f>
        <v>0</v>
      </c>
      <c r="E575" s="160">
        <f>'Resultaat 1'!$G$389</f>
        <v>0</v>
      </c>
      <c r="F575" s="160">
        <f>'Resultaat 1'!$H$389</f>
        <v>0</v>
      </c>
      <c r="G575" s="160">
        <f>'Resultaat 1'!$I$389</f>
        <v>0</v>
      </c>
      <c r="H575" s="160">
        <f>'Resultaat 1'!$J$389</f>
        <v>0</v>
      </c>
      <c r="I575" s="160">
        <f>'Resultaat 1'!$K$389</f>
        <v>0</v>
      </c>
      <c r="J575" s="160">
        <f>B575+D575+F575+H575</f>
        <v>0</v>
      </c>
      <c r="K575" s="160">
        <f>C575+E575+G575+I575</f>
        <v>0</v>
      </c>
      <c r="L575" s="161">
        <f>IFERROR(K575/J575,0)</f>
        <v>0</v>
      </c>
      <c r="M575" s="160">
        <f>J575-K575</f>
        <v>0</v>
      </c>
      <c r="N575" s="161">
        <f>IFERROR(M575/J575,0)</f>
        <v>0</v>
      </c>
    </row>
    <row r="576" spans="1:14" hidden="1" x14ac:dyDescent="0.2">
      <c r="A576" s="149" t="s">
        <v>218</v>
      </c>
      <c r="B576" s="162">
        <f>'Resultaat 2'!$D$389</f>
        <v>0</v>
      </c>
      <c r="C576" s="162">
        <f>'Resultaat 2'!$E$389</f>
        <v>0</v>
      </c>
      <c r="D576" s="162">
        <f>'Resultaat 2'!$F$389</f>
        <v>0</v>
      </c>
      <c r="E576" s="162">
        <f>'Resultaat 2'!$G$389</f>
        <v>0</v>
      </c>
      <c r="F576" s="162">
        <f>'Resultaat 2'!$H$389</f>
        <v>0</v>
      </c>
      <c r="G576" s="162" t="e">
        <f>'Resultaat 2'!#REF!</f>
        <v>#REF!</v>
      </c>
      <c r="H576" s="162">
        <f>'Resultaat 2'!$I$389</f>
        <v>0</v>
      </c>
      <c r="I576" s="162">
        <f>'Resultaat 2'!$J$389</f>
        <v>0</v>
      </c>
      <c r="J576" s="162">
        <f t="shared" ref="J576:K584" si="193">B576+D576+F576+H576</f>
        <v>0</v>
      </c>
      <c r="K576" s="162" t="e">
        <f t="shared" si="193"/>
        <v>#REF!</v>
      </c>
      <c r="L576" s="163">
        <f t="shared" ref="L576:L585" si="194">IFERROR(K576/J576,0)</f>
        <v>0</v>
      </c>
      <c r="M576" s="162" t="e">
        <f t="shared" ref="M576:M584" si="195">J576-K576</f>
        <v>#REF!</v>
      </c>
      <c r="N576" s="163">
        <f t="shared" ref="N576:N585" si="196">IFERROR(M576/J576,0)</f>
        <v>0</v>
      </c>
    </row>
    <row r="577" spans="1:14" hidden="1" x14ac:dyDescent="0.2">
      <c r="A577" s="149" t="s">
        <v>219</v>
      </c>
      <c r="B577" s="164">
        <f>'Resultaat 3'!$D$389</f>
        <v>0</v>
      </c>
      <c r="C577" s="164">
        <f>'Resultaat 3'!$E$389</f>
        <v>0</v>
      </c>
      <c r="D577" s="164">
        <f>'Resultaat 3'!$F$389</f>
        <v>0</v>
      </c>
      <c r="E577" s="164">
        <f>'Resultaat 3'!$G$389</f>
        <v>0</v>
      </c>
      <c r="F577" s="164">
        <f>'Resultaat 3'!$H$389</f>
        <v>0</v>
      </c>
      <c r="G577" s="164" t="e">
        <f>'Resultaat 3'!#REF!</f>
        <v>#REF!</v>
      </c>
      <c r="H577" s="164">
        <f>'Resultaat 3'!$I$389</f>
        <v>0</v>
      </c>
      <c r="I577" s="164">
        <f>'Resultaat 3'!$J$389</f>
        <v>0</v>
      </c>
      <c r="J577" s="164">
        <f t="shared" si="193"/>
        <v>0</v>
      </c>
      <c r="K577" s="162" t="e">
        <f t="shared" si="193"/>
        <v>#REF!</v>
      </c>
      <c r="L577" s="163">
        <f t="shared" si="194"/>
        <v>0</v>
      </c>
      <c r="M577" s="162" t="e">
        <f t="shared" si="195"/>
        <v>#REF!</v>
      </c>
      <c r="N577" s="163">
        <f t="shared" si="196"/>
        <v>0</v>
      </c>
    </row>
    <row r="578" spans="1:14" hidden="1" x14ac:dyDescent="0.2">
      <c r="A578" s="149" t="s">
        <v>220</v>
      </c>
      <c r="B578" s="164">
        <f>'Resultaat 4'!$D$389</f>
        <v>0</v>
      </c>
      <c r="C578" s="164">
        <f>'Resultaat 4'!$E$389</f>
        <v>0</v>
      </c>
      <c r="D578" s="164">
        <f>'Resultaat 4'!$F$389</f>
        <v>0</v>
      </c>
      <c r="E578" s="164">
        <f>'Resultaat 4'!$G$389</f>
        <v>0</v>
      </c>
      <c r="F578" s="164">
        <f>'Resultaat 4'!$H$389</f>
        <v>0</v>
      </c>
      <c r="G578" s="164" t="e">
        <f>'Resultaat 4'!#REF!</f>
        <v>#REF!</v>
      </c>
      <c r="H578" s="164">
        <f>'Resultaat 4'!$I$389</f>
        <v>0</v>
      </c>
      <c r="I578" s="164">
        <f>'Resultaat 4'!$J$389</f>
        <v>0</v>
      </c>
      <c r="J578" s="164">
        <f t="shared" si="193"/>
        <v>0</v>
      </c>
      <c r="K578" s="162" t="e">
        <f t="shared" si="193"/>
        <v>#REF!</v>
      </c>
      <c r="L578" s="163">
        <f t="shared" si="194"/>
        <v>0</v>
      </c>
      <c r="M578" s="162" t="e">
        <f t="shared" si="195"/>
        <v>#REF!</v>
      </c>
      <c r="N578" s="163">
        <f t="shared" si="196"/>
        <v>0</v>
      </c>
    </row>
    <row r="579" spans="1:14" hidden="1" x14ac:dyDescent="0.2">
      <c r="A579" s="149" t="s">
        <v>221</v>
      </c>
      <c r="B579" s="164">
        <f>'Resultaat 5'!$D$389</f>
        <v>0</v>
      </c>
      <c r="C579" s="164">
        <f>'Resultaat 5'!$E$389</f>
        <v>0</v>
      </c>
      <c r="D579" s="164">
        <f>'Resultaat 5'!$F$389</f>
        <v>0</v>
      </c>
      <c r="E579" s="164">
        <f>'Resultaat 5'!$G$389</f>
        <v>0</v>
      </c>
      <c r="F579" s="164">
        <f>'Resultaat 5'!$H$389</f>
        <v>0</v>
      </c>
      <c r="G579" s="164" t="e">
        <f>'Resultaat 5'!#REF!</f>
        <v>#REF!</v>
      </c>
      <c r="H579" s="164">
        <f>'Resultaat 5'!$I$389</f>
        <v>0</v>
      </c>
      <c r="I579" s="164">
        <f>'Resultaat 5'!$J$389</f>
        <v>0</v>
      </c>
      <c r="J579" s="164">
        <f t="shared" si="193"/>
        <v>0</v>
      </c>
      <c r="K579" s="162" t="e">
        <f t="shared" si="193"/>
        <v>#REF!</v>
      </c>
      <c r="L579" s="163">
        <f t="shared" si="194"/>
        <v>0</v>
      </c>
      <c r="M579" s="162" t="e">
        <f t="shared" si="195"/>
        <v>#REF!</v>
      </c>
      <c r="N579" s="163">
        <f t="shared" si="196"/>
        <v>0</v>
      </c>
    </row>
    <row r="580" spans="1:14" hidden="1" x14ac:dyDescent="0.2">
      <c r="A580" s="149" t="s">
        <v>222</v>
      </c>
      <c r="B580" s="164">
        <f>'Resultaat 6'!$D$389</f>
        <v>0</v>
      </c>
      <c r="C580" s="164">
        <f>'Resultaat 6'!$E$389</f>
        <v>0</v>
      </c>
      <c r="D580" s="164">
        <f>'Resultaat 6'!$F$389</f>
        <v>0</v>
      </c>
      <c r="E580" s="164">
        <f>'Resultaat 6'!$G$389</f>
        <v>0</v>
      </c>
      <c r="F580" s="164">
        <f>'Resultaat 6'!$H$389</f>
        <v>0</v>
      </c>
      <c r="G580" s="164" t="e">
        <f>'Resultaat 6'!#REF!</f>
        <v>#REF!</v>
      </c>
      <c r="H580" s="164">
        <f>'Resultaat 6'!$I$389</f>
        <v>0</v>
      </c>
      <c r="I580" s="164">
        <f>'Resultaat 6'!$J$389</f>
        <v>0</v>
      </c>
      <c r="J580" s="164">
        <f t="shared" si="193"/>
        <v>0</v>
      </c>
      <c r="K580" s="162" t="e">
        <f t="shared" si="193"/>
        <v>#REF!</v>
      </c>
      <c r="L580" s="163">
        <f t="shared" si="194"/>
        <v>0</v>
      </c>
      <c r="M580" s="162" t="e">
        <f t="shared" si="195"/>
        <v>#REF!</v>
      </c>
      <c r="N580" s="163">
        <f t="shared" si="196"/>
        <v>0</v>
      </c>
    </row>
    <row r="581" spans="1:14" hidden="1" x14ac:dyDescent="0.2">
      <c r="A581" s="149" t="s">
        <v>223</v>
      </c>
      <c r="B581" s="164">
        <f>'Resultaat 7'!$D$389</f>
        <v>0</v>
      </c>
      <c r="C581" s="164">
        <f>'Resultaat 7'!$E$389</f>
        <v>0</v>
      </c>
      <c r="D581" s="164">
        <f>'Resultaat 7'!$F$389</f>
        <v>0</v>
      </c>
      <c r="E581" s="164">
        <f>'Resultaat 7'!$G$389</f>
        <v>0</v>
      </c>
      <c r="F581" s="164">
        <f>'Resultaat 7'!$H$389</f>
        <v>0</v>
      </c>
      <c r="G581" s="164" t="e">
        <f>'Resultaat 7'!#REF!</f>
        <v>#REF!</v>
      </c>
      <c r="H581" s="164">
        <f>'Resultaat 7'!$I$389</f>
        <v>0</v>
      </c>
      <c r="I581" s="164">
        <f>'Resultaat 7'!$J$389</f>
        <v>0</v>
      </c>
      <c r="J581" s="164">
        <f t="shared" si="193"/>
        <v>0</v>
      </c>
      <c r="K581" s="162" t="e">
        <f t="shared" si="193"/>
        <v>#REF!</v>
      </c>
      <c r="L581" s="163">
        <f t="shared" si="194"/>
        <v>0</v>
      </c>
      <c r="M581" s="162" t="e">
        <f t="shared" si="195"/>
        <v>#REF!</v>
      </c>
      <c r="N581" s="163">
        <f t="shared" si="196"/>
        <v>0</v>
      </c>
    </row>
    <row r="582" spans="1:14" hidden="1" x14ac:dyDescent="0.2">
      <c r="A582" s="149" t="s">
        <v>224</v>
      </c>
      <c r="B582" s="164">
        <f>'Resultaat 8'!$D$389</f>
        <v>0</v>
      </c>
      <c r="C582" s="164">
        <f>'Resultaat 8'!$E$389</f>
        <v>0</v>
      </c>
      <c r="D582" s="164">
        <f>'Resultaat 8'!$F$389</f>
        <v>0</v>
      </c>
      <c r="E582" s="164">
        <f>'Resultaat 8'!$G$389</f>
        <v>0</v>
      </c>
      <c r="F582" s="164">
        <f>'Resultaat 8'!$H$389</f>
        <v>0</v>
      </c>
      <c r="G582" s="164" t="e">
        <f>'Resultaat 8'!#REF!</f>
        <v>#REF!</v>
      </c>
      <c r="H582" s="164">
        <f>'Resultaat 8'!$I$389</f>
        <v>0</v>
      </c>
      <c r="I582" s="164">
        <f>'Resultaat 8'!$J$389</f>
        <v>0</v>
      </c>
      <c r="J582" s="164">
        <f t="shared" si="193"/>
        <v>0</v>
      </c>
      <c r="K582" s="162" t="e">
        <f t="shared" si="193"/>
        <v>#REF!</v>
      </c>
      <c r="L582" s="163">
        <f t="shared" si="194"/>
        <v>0</v>
      </c>
      <c r="M582" s="162" t="e">
        <f t="shared" si="195"/>
        <v>#REF!</v>
      </c>
      <c r="N582" s="163">
        <f t="shared" si="196"/>
        <v>0</v>
      </c>
    </row>
    <row r="583" spans="1:14" hidden="1" x14ac:dyDescent="0.2">
      <c r="A583" s="149" t="s">
        <v>225</v>
      </c>
      <c r="B583" s="164">
        <f>'Resultaat 9'!$D$389</f>
        <v>0</v>
      </c>
      <c r="C583" s="164">
        <f>'Resultaat 9'!$E$389</f>
        <v>0</v>
      </c>
      <c r="D583" s="164">
        <f>'Resultaat 9'!$F$389</f>
        <v>0</v>
      </c>
      <c r="E583" s="164">
        <f>'Resultaat 9'!$G$389</f>
        <v>0</v>
      </c>
      <c r="F583" s="164">
        <f>'Resultaat 9'!$H$389</f>
        <v>0</v>
      </c>
      <c r="G583" s="164" t="e">
        <f>'Resultaat 9'!#REF!</f>
        <v>#REF!</v>
      </c>
      <c r="H583" s="164">
        <f>'Resultaat 9'!$I$389</f>
        <v>0</v>
      </c>
      <c r="I583" s="164">
        <f>'Resultaat 9'!$J$389</f>
        <v>0</v>
      </c>
      <c r="J583" s="164">
        <f t="shared" si="193"/>
        <v>0</v>
      </c>
      <c r="K583" s="162" t="e">
        <f t="shared" si="193"/>
        <v>#REF!</v>
      </c>
      <c r="L583" s="163">
        <f t="shared" si="194"/>
        <v>0</v>
      </c>
      <c r="M583" s="162" t="e">
        <f t="shared" si="195"/>
        <v>#REF!</v>
      </c>
      <c r="N583" s="163">
        <f t="shared" si="196"/>
        <v>0</v>
      </c>
    </row>
    <row r="584" spans="1:14" ht="12.75" hidden="1" thickBot="1" x14ac:dyDescent="0.25">
      <c r="A584" s="149" t="s">
        <v>226</v>
      </c>
      <c r="B584" s="164">
        <f>'Resultaat 10'!$D$389</f>
        <v>0</v>
      </c>
      <c r="C584" s="164">
        <f>'Resultaat 10'!$E$389</f>
        <v>0</v>
      </c>
      <c r="D584" s="164">
        <f>'Resultaat 10'!$F$389</f>
        <v>0</v>
      </c>
      <c r="E584" s="164">
        <f>'Resultaat 10'!$G$389</f>
        <v>0</v>
      </c>
      <c r="F584" s="164">
        <f>'Resultaat 10'!$H$389</f>
        <v>0</v>
      </c>
      <c r="G584" s="164" t="e">
        <f>'Resultaat 10'!#REF!</f>
        <v>#REF!</v>
      </c>
      <c r="H584" s="164">
        <f>'Resultaat 10'!$I$389</f>
        <v>0</v>
      </c>
      <c r="I584" s="164">
        <f>'Resultaat 10'!$J$389</f>
        <v>0</v>
      </c>
      <c r="J584" s="164">
        <f t="shared" si="193"/>
        <v>0</v>
      </c>
      <c r="K584" s="165" t="e">
        <f t="shared" si="193"/>
        <v>#REF!</v>
      </c>
      <c r="L584" s="166">
        <f t="shared" si="194"/>
        <v>0</v>
      </c>
      <c r="M584" s="165" t="e">
        <f t="shared" si="195"/>
        <v>#REF!</v>
      </c>
      <c r="N584" s="166">
        <f t="shared" si="196"/>
        <v>0</v>
      </c>
    </row>
    <row r="585" spans="1:14" ht="12.75" hidden="1" thickBot="1" x14ac:dyDescent="0.25">
      <c r="A585" s="150" t="s">
        <v>17</v>
      </c>
      <c r="B585" s="167">
        <f t="shared" ref="B585:K585" si="197">SUM(B575:B584)</f>
        <v>0</v>
      </c>
      <c r="C585" s="167">
        <f t="shared" si="197"/>
        <v>0</v>
      </c>
      <c r="D585" s="167">
        <f t="shared" si="197"/>
        <v>0</v>
      </c>
      <c r="E585" s="167">
        <f t="shared" si="197"/>
        <v>0</v>
      </c>
      <c r="F585" s="167">
        <f t="shared" si="197"/>
        <v>0</v>
      </c>
      <c r="G585" s="167" t="e">
        <f t="shared" si="197"/>
        <v>#REF!</v>
      </c>
      <c r="H585" s="167">
        <f t="shared" si="197"/>
        <v>0</v>
      </c>
      <c r="I585" s="167">
        <f t="shared" si="197"/>
        <v>0</v>
      </c>
      <c r="J585" s="167">
        <f t="shared" si="197"/>
        <v>0</v>
      </c>
      <c r="K585" s="167" t="e">
        <f t="shared" si="197"/>
        <v>#REF!</v>
      </c>
      <c r="L585" s="169">
        <f t="shared" si="194"/>
        <v>0</v>
      </c>
      <c r="M585" s="168" t="e">
        <f>SUM(M575:M584)</f>
        <v>#REF!</v>
      </c>
      <c r="N585" s="170">
        <f t="shared" si="196"/>
        <v>0</v>
      </c>
    </row>
    <row r="586" spans="1:14" ht="12.75" hidden="1" thickBot="1" x14ac:dyDescent="0.25"/>
    <row r="587" spans="1:14" ht="12.75" hidden="1" thickBot="1" x14ac:dyDescent="0.25">
      <c r="A587" s="157" t="str">
        <f>Deelnemersoverzicht!$B$54&amp;":"</f>
        <v>Deelnemer 38:</v>
      </c>
      <c r="B587" s="225">
        <f>Deelnemersoverzicht!$C$54</f>
        <v>0</v>
      </c>
      <c r="C587" s="158"/>
      <c r="D587" s="158"/>
      <c r="E587" s="158"/>
      <c r="F587" s="158"/>
      <c r="G587" s="158"/>
      <c r="H587" s="158"/>
      <c r="I587" s="158"/>
      <c r="J587" s="158"/>
      <c r="K587" s="158"/>
      <c r="L587" s="158"/>
      <c r="M587" s="158"/>
      <c r="N587" s="159"/>
    </row>
    <row r="588" spans="1:14" ht="12.75" hidden="1" thickBot="1" x14ac:dyDescent="0.25">
      <c r="A588" s="156"/>
      <c r="B588" s="602" t="s">
        <v>1</v>
      </c>
      <c r="C588" s="601"/>
      <c r="D588" s="602" t="s">
        <v>2</v>
      </c>
      <c r="E588" s="601"/>
      <c r="F588" s="600"/>
      <c r="G588" s="603" t="s">
        <v>235</v>
      </c>
      <c r="H588" s="603"/>
      <c r="I588" s="601"/>
      <c r="J588" s="600"/>
      <c r="K588" s="604" t="s">
        <v>17</v>
      </c>
      <c r="L588" s="603"/>
      <c r="M588" s="603"/>
      <c r="N588" s="601"/>
    </row>
    <row r="589" spans="1:14" ht="48.75" hidden="1" thickBot="1" x14ac:dyDescent="0.25">
      <c r="A589" s="155" t="s">
        <v>214</v>
      </c>
      <c r="B589" s="146" t="s">
        <v>227</v>
      </c>
      <c r="C589" s="146" t="s">
        <v>228</v>
      </c>
      <c r="D589" s="146" t="s">
        <v>229</v>
      </c>
      <c r="E589" s="146" t="s">
        <v>230</v>
      </c>
      <c r="F589" s="146" t="s">
        <v>236</v>
      </c>
      <c r="G589" s="146" t="s">
        <v>237</v>
      </c>
      <c r="H589" s="146" t="s">
        <v>238</v>
      </c>
      <c r="I589" s="146" t="s">
        <v>239</v>
      </c>
      <c r="J589" s="146" t="s">
        <v>231</v>
      </c>
      <c r="K589" s="151" t="s">
        <v>112</v>
      </c>
      <c r="L589" s="147" t="s">
        <v>59</v>
      </c>
      <c r="M589" s="221" t="s">
        <v>91</v>
      </c>
      <c r="N589" s="148" t="s">
        <v>59</v>
      </c>
    </row>
    <row r="590" spans="1:14" hidden="1" x14ac:dyDescent="0.2">
      <c r="A590" s="149" t="s">
        <v>217</v>
      </c>
      <c r="B590" s="160">
        <f>'Resultaat 1'!$D$390</f>
        <v>0</v>
      </c>
      <c r="C590" s="160">
        <f>'Resultaat 1'!$E$390</f>
        <v>0</v>
      </c>
      <c r="D590" s="160">
        <f>'Resultaat 1'!$F$390</f>
        <v>0</v>
      </c>
      <c r="E590" s="160">
        <f>'Resultaat 1'!$G$390</f>
        <v>0</v>
      </c>
      <c r="F590" s="160">
        <f>'Resultaat 1'!$H$390</f>
        <v>0</v>
      </c>
      <c r="G590" s="160">
        <f>'Resultaat 1'!$I$390</f>
        <v>0</v>
      </c>
      <c r="H590" s="160">
        <f>'Resultaat 1'!$J$390</f>
        <v>0</v>
      </c>
      <c r="I590" s="160">
        <f>'Resultaat 1'!$K$390</f>
        <v>0</v>
      </c>
      <c r="J590" s="160">
        <f>B590+D590+F590+H590</f>
        <v>0</v>
      </c>
      <c r="K590" s="160">
        <f>C590+E590+G590+I590</f>
        <v>0</v>
      </c>
      <c r="L590" s="161">
        <f>IFERROR(K590/J590,0)</f>
        <v>0</v>
      </c>
      <c r="M590" s="160">
        <f>J590-K590</f>
        <v>0</v>
      </c>
      <c r="N590" s="161">
        <f>IFERROR(M590/J590,0)</f>
        <v>0</v>
      </c>
    </row>
    <row r="591" spans="1:14" hidden="1" x14ac:dyDescent="0.2">
      <c r="A591" s="149" t="s">
        <v>218</v>
      </c>
      <c r="B591" s="162">
        <f>'Resultaat 2'!$D$390</f>
        <v>0</v>
      </c>
      <c r="C591" s="162">
        <f>'Resultaat 2'!$E$390</f>
        <v>0</v>
      </c>
      <c r="D591" s="162">
        <f>'Resultaat 2'!$F$390</f>
        <v>0</v>
      </c>
      <c r="E591" s="162">
        <f>'Resultaat 2'!$G$390</f>
        <v>0</v>
      </c>
      <c r="F591" s="162">
        <f>'Resultaat 2'!$H$390</f>
        <v>0</v>
      </c>
      <c r="G591" s="162" t="e">
        <f>'Resultaat 2'!#REF!</f>
        <v>#REF!</v>
      </c>
      <c r="H591" s="162">
        <f>'Resultaat 2'!$I$390</f>
        <v>0</v>
      </c>
      <c r="I591" s="162">
        <f>'Resultaat 2'!$J$390</f>
        <v>0</v>
      </c>
      <c r="J591" s="162">
        <f t="shared" ref="J591:K599" si="198">B591+D591+F591+H591</f>
        <v>0</v>
      </c>
      <c r="K591" s="162" t="e">
        <f t="shared" si="198"/>
        <v>#REF!</v>
      </c>
      <c r="L591" s="163">
        <f t="shared" ref="L591:L600" si="199">IFERROR(K591/J591,0)</f>
        <v>0</v>
      </c>
      <c r="M591" s="162" t="e">
        <f t="shared" ref="M591:M599" si="200">J591-K591</f>
        <v>#REF!</v>
      </c>
      <c r="N591" s="163">
        <f t="shared" ref="N591:N600" si="201">IFERROR(M591/J591,0)</f>
        <v>0</v>
      </c>
    </row>
    <row r="592" spans="1:14" hidden="1" x14ac:dyDescent="0.2">
      <c r="A592" s="149" t="s">
        <v>219</v>
      </c>
      <c r="B592" s="164">
        <f>'Resultaat 3'!$D$390</f>
        <v>0</v>
      </c>
      <c r="C592" s="164">
        <f>'Resultaat 3'!$E$390</f>
        <v>0</v>
      </c>
      <c r="D592" s="164">
        <f>'Resultaat 3'!$F$390</f>
        <v>0</v>
      </c>
      <c r="E592" s="164">
        <f>'Resultaat 3'!$G$390</f>
        <v>0</v>
      </c>
      <c r="F592" s="164">
        <f>'Resultaat 3'!$H$390</f>
        <v>0</v>
      </c>
      <c r="G592" s="164" t="e">
        <f>'Resultaat 3'!#REF!</f>
        <v>#REF!</v>
      </c>
      <c r="H592" s="164">
        <f>'Resultaat 3'!$I$390</f>
        <v>0</v>
      </c>
      <c r="I592" s="164">
        <f>'Resultaat 3'!$J$390</f>
        <v>0</v>
      </c>
      <c r="J592" s="164">
        <f t="shared" si="198"/>
        <v>0</v>
      </c>
      <c r="K592" s="162" t="e">
        <f t="shared" si="198"/>
        <v>#REF!</v>
      </c>
      <c r="L592" s="163">
        <f t="shared" si="199"/>
        <v>0</v>
      </c>
      <c r="M592" s="162" t="e">
        <f t="shared" si="200"/>
        <v>#REF!</v>
      </c>
      <c r="N592" s="163">
        <f t="shared" si="201"/>
        <v>0</v>
      </c>
    </row>
    <row r="593" spans="1:14" hidden="1" x14ac:dyDescent="0.2">
      <c r="A593" s="149" t="s">
        <v>220</v>
      </c>
      <c r="B593" s="164">
        <f>'Resultaat 4'!$D$390</f>
        <v>0</v>
      </c>
      <c r="C593" s="164">
        <f>'Resultaat 4'!$E$390</f>
        <v>0</v>
      </c>
      <c r="D593" s="164">
        <f>'Resultaat 4'!$F$390</f>
        <v>0</v>
      </c>
      <c r="E593" s="164">
        <f>'Resultaat 4'!$G$390</f>
        <v>0</v>
      </c>
      <c r="F593" s="164">
        <f>'Resultaat 4'!$H$390</f>
        <v>0</v>
      </c>
      <c r="G593" s="164" t="e">
        <f>'Resultaat 4'!#REF!</f>
        <v>#REF!</v>
      </c>
      <c r="H593" s="164">
        <f>'Resultaat 4'!$I$390</f>
        <v>0</v>
      </c>
      <c r="I593" s="164">
        <f>'Resultaat 4'!$J$390</f>
        <v>0</v>
      </c>
      <c r="J593" s="164">
        <f t="shared" si="198"/>
        <v>0</v>
      </c>
      <c r="K593" s="162" t="e">
        <f t="shared" si="198"/>
        <v>#REF!</v>
      </c>
      <c r="L593" s="163">
        <f t="shared" si="199"/>
        <v>0</v>
      </c>
      <c r="M593" s="162" t="e">
        <f t="shared" si="200"/>
        <v>#REF!</v>
      </c>
      <c r="N593" s="163">
        <f t="shared" si="201"/>
        <v>0</v>
      </c>
    </row>
    <row r="594" spans="1:14" hidden="1" x14ac:dyDescent="0.2">
      <c r="A594" s="149" t="s">
        <v>221</v>
      </c>
      <c r="B594" s="164">
        <f>'Resultaat 5'!$D$390</f>
        <v>0</v>
      </c>
      <c r="C594" s="164">
        <f>'Resultaat 5'!$E$390</f>
        <v>0</v>
      </c>
      <c r="D594" s="164">
        <f>'Resultaat 5'!$F$390</f>
        <v>0</v>
      </c>
      <c r="E594" s="164">
        <f>'Resultaat 5'!$G$390</f>
        <v>0</v>
      </c>
      <c r="F594" s="164">
        <f>'Resultaat 5'!$H$390</f>
        <v>0</v>
      </c>
      <c r="G594" s="164" t="e">
        <f>'Resultaat 5'!#REF!</f>
        <v>#REF!</v>
      </c>
      <c r="H594" s="164">
        <f>'Resultaat 5'!$I$390</f>
        <v>0</v>
      </c>
      <c r="I594" s="164">
        <f>'Resultaat 5'!$J$390</f>
        <v>0</v>
      </c>
      <c r="J594" s="164">
        <f t="shared" si="198"/>
        <v>0</v>
      </c>
      <c r="K594" s="162" t="e">
        <f t="shared" si="198"/>
        <v>#REF!</v>
      </c>
      <c r="L594" s="163">
        <f t="shared" si="199"/>
        <v>0</v>
      </c>
      <c r="M594" s="162" t="e">
        <f t="shared" si="200"/>
        <v>#REF!</v>
      </c>
      <c r="N594" s="163">
        <f t="shared" si="201"/>
        <v>0</v>
      </c>
    </row>
    <row r="595" spans="1:14" hidden="1" x14ac:dyDescent="0.2">
      <c r="A595" s="149" t="s">
        <v>222</v>
      </c>
      <c r="B595" s="164">
        <f>'Resultaat 6'!$D$390</f>
        <v>0</v>
      </c>
      <c r="C595" s="164">
        <f>'Resultaat 6'!$E$390</f>
        <v>0</v>
      </c>
      <c r="D595" s="164">
        <f>'Resultaat 6'!$F$390</f>
        <v>0</v>
      </c>
      <c r="E595" s="164">
        <f>'Resultaat 6'!$G$390</f>
        <v>0</v>
      </c>
      <c r="F595" s="164">
        <f>'Resultaat 6'!$H$390</f>
        <v>0</v>
      </c>
      <c r="G595" s="164" t="e">
        <f>'Resultaat 6'!#REF!</f>
        <v>#REF!</v>
      </c>
      <c r="H595" s="164">
        <f>'Resultaat 6'!$I$390</f>
        <v>0</v>
      </c>
      <c r="I595" s="164">
        <f>'Resultaat 6'!$J$390</f>
        <v>0</v>
      </c>
      <c r="J595" s="164">
        <f t="shared" si="198"/>
        <v>0</v>
      </c>
      <c r="K595" s="162" t="e">
        <f t="shared" si="198"/>
        <v>#REF!</v>
      </c>
      <c r="L595" s="163">
        <f t="shared" si="199"/>
        <v>0</v>
      </c>
      <c r="M595" s="162" t="e">
        <f t="shared" si="200"/>
        <v>#REF!</v>
      </c>
      <c r="N595" s="163">
        <f t="shared" si="201"/>
        <v>0</v>
      </c>
    </row>
    <row r="596" spans="1:14" hidden="1" x14ac:dyDescent="0.2">
      <c r="A596" s="149" t="s">
        <v>223</v>
      </c>
      <c r="B596" s="164">
        <f>'Resultaat 7'!$D$390</f>
        <v>0</v>
      </c>
      <c r="C596" s="164">
        <f>'Resultaat 7'!$E$390</f>
        <v>0</v>
      </c>
      <c r="D596" s="164">
        <f>'Resultaat 7'!$F$390</f>
        <v>0</v>
      </c>
      <c r="E596" s="164">
        <f>'Resultaat 7'!$G$390</f>
        <v>0</v>
      </c>
      <c r="F596" s="164">
        <f>'Resultaat 7'!$H$390</f>
        <v>0</v>
      </c>
      <c r="G596" s="164" t="e">
        <f>'Resultaat 7'!#REF!</f>
        <v>#REF!</v>
      </c>
      <c r="H596" s="164">
        <f>'Resultaat 7'!$I$390</f>
        <v>0</v>
      </c>
      <c r="I596" s="164">
        <f>'Resultaat 7'!$J$390</f>
        <v>0</v>
      </c>
      <c r="J596" s="164">
        <f t="shared" si="198"/>
        <v>0</v>
      </c>
      <c r="K596" s="162" t="e">
        <f t="shared" si="198"/>
        <v>#REF!</v>
      </c>
      <c r="L596" s="163">
        <f t="shared" si="199"/>
        <v>0</v>
      </c>
      <c r="M596" s="162" t="e">
        <f t="shared" si="200"/>
        <v>#REF!</v>
      </c>
      <c r="N596" s="163">
        <f t="shared" si="201"/>
        <v>0</v>
      </c>
    </row>
    <row r="597" spans="1:14" hidden="1" x14ac:dyDescent="0.2">
      <c r="A597" s="149" t="s">
        <v>224</v>
      </c>
      <c r="B597" s="164">
        <f>'Resultaat 8'!$D$390</f>
        <v>0</v>
      </c>
      <c r="C597" s="164">
        <f>'Resultaat 8'!$E$390</f>
        <v>0</v>
      </c>
      <c r="D597" s="164">
        <f>'Resultaat 8'!$F$390</f>
        <v>0</v>
      </c>
      <c r="E597" s="164">
        <f>'Resultaat 8'!$G$390</f>
        <v>0</v>
      </c>
      <c r="F597" s="164">
        <f>'Resultaat 8'!$H$390</f>
        <v>0</v>
      </c>
      <c r="G597" s="164" t="e">
        <f>'Resultaat 8'!#REF!</f>
        <v>#REF!</v>
      </c>
      <c r="H597" s="164">
        <f>'Resultaat 8'!$I$390</f>
        <v>0</v>
      </c>
      <c r="I597" s="164">
        <f>'Resultaat 8'!$J$390</f>
        <v>0</v>
      </c>
      <c r="J597" s="164">
        <f t="shared" si="198"/>
        <v>0</v>
      </c>
      <c r="K597" s="162" t="e">
        <f t="shared" si="198"/>
        <v>#REF!</v>
      </c>
      <c r="L597" s="163">
        <f t="shared" si="199"/>
        <v>0</v>
      </c>
      <c r="M597" s="162" t="e">
        <f t="shared" si="200"/>
        <v>#REF!</v>
      </c>
      <c r="N597" s="163">
        <f t="shared" si="201"/>
        <v>0</v>
      </c>
    </row>
    <row r="598" spans="1:14" hidden="1" x14ac:dyDescent="0.2">
      <c r="A598" s="149" t="s">
        <v>225</v>
      </c>
      <c r="B598" s="164">
        <f>'Resultaat 9'!$D$390</f>
        <v>0</v>
      </c>
      <c r="C598" s="164">
        <f>'Resultaat 9'!$E$390</f>
        <v>0</v>
      </c>
      <c r="D598" s="164">
        <f>'Resultaat 9'!$F$390</f>
        <v>0</v>
      </c>
      <c r="E598" s="164">
        <f>'Resultaat 9'!$G$390</f>
        <v>0</v>
      </c>
      <c r="F598" s="164">
        <f>'Resultaat 9'!$H$390</f>
        <v>0</v>
      </c>
      <c r="G598" s="164" t="e">
        <f>'Resultaat 9'!#REF!</f>
        <v>#REF!</v>
      </c>
      <c r="H598" s="164">
        <f>'Resultaat 9'!$I$390</f>
        <v>0</v>
      </c>
      <c r="I598" s="164">
        <f>'Resultaat 9'!$J$390</f>
        <v>0</v>
      </c>
      <c r="J598" s="164">
        <f t="shared" si="198"/>
        <v>0</v>
      </c>
      <c r="K598" s="162" t="e">
        <f t="shared" si="198"/>
        <v>#REF!</v>
      </c>
      <c r="L598" s="163">
        <f t="shared" si="199"/>
        <v>0</v>
      </c>
      <c r="M598" s="162" t="e">
        <f t="shared" si="200"/>
        <v>#REF!</v>
      </c>
      <c r="N598" s="163">
        <f t="shared" si="201"/>
        <v>0</v>
      </c>
    </row>
    <row r="599" spans="1:14" ht="12.75" hidden="1" thickBot="1" x14ac:dyDescent="0.25">
      <c r="A599" s="149" t="s">
        <v>226</v>
      </c>
      <c r="B599" s="164">
        <f>'Resultaat 10'!$D$390</f>
        <v>0</v>
      </c>
      <c r="C599" s="164">
        <f>'Resultaat 10'!$E$390</f>
        <v>0</v>
      </c>
      <c r="D599" s="164">
        <f>'Resultaat 10'!$F$390</f>
        <v>0</v>
      </c>
      <c r="E599" s="164">
        <f>'Resultaat 10'!$G$390</f>
        <v>0</v>
      </c>
      <c r="F599" s="164">
        <f>'Resultaat 10'!$H$390</f>
        <v>0</v>
      </c>
      <c r="G599" s="164" t="e">
        <f>'Resultaat 10'!#REF!</f>
        <v>#REF!</v>
      </c>
      <c r="H599" s="164">
        <f>'Resultaat 10'!$I$390</f>
        <v>0</v>
      </c>
      <c r="I599" s="164">
        <f>'Resultaat 10'!$J$390</f>
        <v>0</v>
      </c>
      <c r="J599" s="164">
        <f t="shared" si="198"/>
        <v>0</v>
      </c>
      <c r="K599" s="165" t="e">
        <f t="shared" si="198"/>
        <v>#REF!</v>
      </c>
      <c r="L599" s="166">
        <f t="shared" si="199"/>
        <v>0</v>
      </c>
      <c r="M599" s="165" t="e">
        <f t="shared" si="200"/>
        <v>#REF!</v>
      </c>
      <c r="N599" s="166">
        <f t="shared" si="201"/>
        <v>0</v>
      </c>
    </row>
    <row r="600" spans="1:14" ht="12.75" hidden="1" thickBot="1" x14ac:dyDescent="0.25">
      <c r="A600" s="150" t="s">
        <v>17</v>
      </c>
      <c r="B600" s="167">
        <f t="shared" ref="B600:K600" si="202">SUM(B590:B599)</f>
        <v>0</v>
      </c>
      <c r="C600" s="167">
        <f t="shared" si="202"/>
        <v>0</v>
      </c>
      <c r="D600" s="167">
        <f t="shared" si="202"/>
        <v>0</v>
      </c>
      <c r="E600" s="167">
        <f t="shared" si="202"/>
        <v>0</v>
      </c>
      <c r="F600" s="167">
        <f t="shared" si="202"/>
        <v>0</v>
      </c>
      <c r="G600" s="167" t="e">
        <f t="shared" si="202"/>
        <v>#REF!</v>
      </c>
      <c r="H600" s="167">
        <f t="shared" si="202"/>
        <v>0</v>
      </c>
      <c r="I600" s="167">
        <f t="shared" si="202"/>
        <v>0</v>
      </c>
      <c r="J600" s="167">
        <f t="shared" si="202"/>
        <v>0</v>
      </c>
      <c r="K600" s="167" t="e">
        <f t="shared" si="202"/>
        <v>#REF!</v>
      </c>
      <c r="L600" s="169">
        <f t="shared" si="199"/>
        <v>0</v>
      </c>
      <c r="M600" s="168" t="e">
        <f>SUM(M590:M599)</f>
        <v>#REF!</v>
      </c>
      <c r="N600" s="170">
        <f t="shared" si="201"/>
        <v>0</v>
      </c>
    </row>
    <row r="601" spans="1:14" ht="12.75" hidden="1" thickBot="1" x14ac:dyDescent="0.25"/>
    <row r="602" spans="1:14" ht="12.75" hidden="1" thickBot="1" x14ac:dyDescent="0.25">
      <c r="A602" s="157" t="str">
        <f>Deelnemersoverzicht!$B$55&amp;":"</f>
        <v>Deelnemer 39:</v>
      </c>
      <c r="B602" s="225">
        <f>Deelnemersoverzicht!$C$55</f>
        <v>0</v>
      </c>
      <c r="C602" s="158"/>
      <c r="D602" s="158"/>
      <c r="E602" s="158"/>
      <c r="F602" s="158"/>
      <c r="G602" s="158"/>
      <c r="H602" s="158"/>
      <c r="I602" s="158"/>
      <c r="J602" s="158"/>
      <c r="K602" s="158"/>
      <c r="L602" s="158"/>
      <c r="M602" s="158"/>
      <c r="N602" s="159"/>
    </row>
    <row r="603" spans="1:14" ht="12.75" hidden="1" thickBot="1" x14ac:dyDescent="0.25">
      <c r="A603" s="156"/>
      <c r="B603" s="602" t="s">
        <v>1</v>
      </c>
      <c r="C603" s="601"/>
      <c r="D603" s="602" t="s">
        <v>2</v>
      </c>
      <c r="E603" s="601"/>
      <c r="F603" s="600"/>
      <c r="G603" s="603" t="s">
        <v>235</v>
      </c>
      <c r="H603" s="603"/>
      <c r="I603" s="601"/>
      <c r="J603" s="600"/>
      <c r="K603" s="604" t="s">
        <v>17</v>
      </c>
      <c r="L603" s="603"/>
      <c r="M603" s="603"/>
      <c r="N603" s="601"/>
    </row>
    <row r="604" spans="1:14" ht="48.75" hidden="1" thickBot="1" x14ac:dyDescent="0.25">
      <c r="A604" s="155" t="s">
        <v>214</v>
      </c>
      <c r="B604" s="146" t="s">
        <v>227</v>
      </c>
      <c r="C604" s="146" t="s">
        <v>228</v>
      </c>
      <c r="D604" s="146" t="s">
        <v>229</v>
      </c>
      <c r="E604" s="146" t="s">
        <v>230</v>
      </c>
      <c r="F604" s="146" t="s">
        <v>236</v>
      </c>
      <c r="G604" s="146" t="s">
        <v>237</v>
      </c>
      <c r="H604" s="146" t="s">
        <v>238</v>
      </c>
      <c r="I604" s="146" t="s">
        <v>239</v>
      </c>
      <c r="J604" s="146" t="s">
        <v>231</v>
      </c>
      <c r="K604" s="151" t="s">
        <v>112</v>
      </c>
      <c r="L604" s="147" t="s">
        <v>59</v>
      </c>
      <c r="M604" s="221" t="s">
        <v>91</v>
      </c>
      <c r="N604" s="148" t="s">
        <v>59</v>
      </c>
    </row>
    <row r="605" spans="1:14" hidden="1" x14ac:dyDescent="0.2">
      <c r="A605" s="149" t="s">
        <v>217</v>
      </c>
      <c r="B605" s="160">
        <f>'Resultaat 1'!$D$391</f>
        <v>0</v>
      </c>
      <c r="C605" s="160">
        <f>'Resultaat 1'!$E$391</f>
        <v>0</v>
      </c>
      <c r="D605" s="160">
        <f>'Resultaat 1'!$F$391</f>
        <v>0</v>
      </c>
      <c r="E605" s="160">
        <f>'Resultaat 1'!$G$391</f>
        <v>0</v>
      </c>
      <c r="F605" s="160">
        <f>'Resultaat 1'!$H$391</f>
        <v>0</v>
      </c>
      <c r="G605" s="160">
        <f>'Resultaat 1'!$I$391</f>
        <v>0</v>
      </c>
      <c r="H605" s="160">
        <f>'Resultaat 1'!$J$391</f>
        <v>0</v>
      </c>
      <c r="I605" s="160">
        <f>'Resultaat 1'!$K$391</f>
        <v>0</v>
      </c>
      <c r="J605" s="160">
        <f>B605+D605+F605+H605</f>
        <v>0</v>
      </c>
      <c r="K605" s="160">
        <f>C605+E605+G605+I605</f>
        <v>0</v>
      </c>
      <c r="L605" s="161">
        <f>IFERROR(K605/J605,0)</f>
        <v>0</v>
      </c>
      <c r="M605" s="160">
        <f>J605-K605</f>
        <v>0</v>
      </c>
      <c r="N605" s="161">
        <f>IFERROR(M605/J605,0)</f>
        <v>0</v>
      </c>
    </row>
    <row r="606" spans="1:14" hidden="1" x14ac:dyDescent="0.2">
      <c r="A606" s="149" t="s">
        <v>218</v>
      </c>
      <c r="B606" s="162">
        <f>'Resultaat 2'!$D$391</f>
        <v>0</v>
      </c>
      <c r="C606" s="162">
        <f>'Resultaat 2'!$E$391</f>
        <v>0</v>
      </c>
      <c r="D606" s="162">
        <f>'Resultaat 2'!$F$391</f>
        <v>0</v>
      </c>
      <c r="E606" s="162">
        <f>'Resultaat 2'!$G$391</f>
        <v>0</v>
      </c>
      <c r="F606" s="162">
        <f>'Resultaat 2'!$H$391</f>
        <v>0</v>
      </c>
      <c r="G606" s="162" t="e">
        <f>'Resultaat 2'!#REF!</f>
        <v>#REF!</v>
      </c>
      <c r="H606" s="162">
        <f>'Resultaat 2'!$I$391</f>
        <v>0</v>
      </c>
      <c r="I606" s="162">
        <f>'Resultaat 2'!$J$391</f>
        <v>0</v>
      </c>
      <c r="J606" s="162">
        <f t="shared" ref="J606:K614" si="203">B606+D606+F606+H606</f>
        <v>0</v>
      </c>
      <c r="K606" s="162" t="e">
        <f t="shared" si="203"/>
        <v>#REF!</v>
      </c>
      <c r="L606" s="163">
        <f t="shared" ref="L606:L615" si="204">IFERROR(K606/J606,0)</f>
        <v>0</v>
      </c>
      <c r="M606" s="162" t="e">
        <f t="shared" ref="M606:M614" si="205">J606-K606</f>
        <v>#REF!</v>
      </c>
      <c r="N606" s="163">
        <f t="shared" ref="N606:N615" si="206">IFERROR(M606/J606,0)</f>
        <v>0</v>
      </c>
    </row>
    <row r="607" spans="1:14" hidden="1" x14ac:dyDescent="0.2">
      <c r="A607" s="149" t="s">
        <v>219</v>
      </c>
      <c r="B607" s="164">
        <f>'Resultaat 3'!$D$391</f>
        <v>0</v>
      </c>
      <c r="C607" s="164">
        <f>'Resultaat 3'!$E$391</f>
        <v>0</v>
      </c>
      <c r="D607" s="164">
        <f>'Resultaat 3'!$F$391</f>
        <v>0</v>
      </c>
      <c r="E607" s="164">
        <f>'Resultaat 3'!$G$391</f>
        <v>0</v>
      </c>
      <c r="F607" s="164">
        <f>'Resultaat 3'!$H$391</f>
        <v>0</v>
      </c>
      <c r="G607" s="164" t="e">
        <f>'Resultaat 3'!#REF!</f>
        <v>#REF!</v>
      </c>
      <c r="H607" s="164">
        <f>'Resultaat 3'!$I$391</f>
        <v>0</v>
      </c>
      <c r="I607" s="164">
        <f>'Resultaat 3'!$J$391</f>
        <v>0</v>
      </c>
      <c r="J607" s="164">
        <f t="shared" si="203"/>
        <v>0</v>
      </c>
      <c r="K607" s="162" t="e">
        <f t="shared" si="203"/>
        <v>#REF!</v>
      </c>
      <c r="L607" s="163">
        <f t="shared" si="204"/>
        <v>0</v>
      </c>
      <c r="M607" s="162" t="e">
        <f t="shared" si="205"/>
        <v>#REF!</v>
      </c>
      <c r="N607" s="163">
        <f t="shared" si="206"/>
        <v>0</v>
      </c>
    </row>
    <row r="608" spans="1:14" hidden="1" x14ac:dyDescent="0.2">
      <c r="A608" s="149" t="s">
        <v>220</v>
      </c>
      <c r="B608" s="164">
        <f>'Resultaat 4'!$D$391</f>
        <v>0</v>
      </c>
      <c r="C608" s="164">
        <f>'Resultaat 4'!$E$391</f>
        <v>0</v>
      </c>
      <c r="D608" s="164">
        <f>'Resultaat 4'!$F$391</f>
        <v>0</v>
      </c>
      <c r="E608" s="164">
        <f>'Resultaat 4'!$G$391</f>
        <v>0</v>
      </c>
      <c r="F608" s="164">
        <f>'Resultaat 4'!$H$391</f>
        <v>0</v>
      </c>
      <c r="G608" s="164" t="e">
        <f>'Resultaat 4'!#REF!</f>
        <v>#REF!</v>
      </c>
      <c r="H608" s="164">
        <f>'Resultaat 4'!$I$391</f>
        <v>0</v>
      </c>
      <c r="I608" s="164">
        <f>'Resultaat 4'!$J$391</f>
        <v>0</v>
      </c>
      <c r="J608" s="164">
        <f t="shared" si="203"/>
        <v>0</v>
      </c>
      <c r="K608" s="162" t="e">
        <f t="shared" si="203"/>
        <v>#REF!</v>
      </c>
      <c r="L608" s="163">
        <f t="shared" si="204"/>
        <v>0</v>
      </c>
      <c r="M608" s="162" t="e">
        <f t="shared" si="205"/>
        <v>#REF!</v>
      </c>
      <c r="N608" s="163">
        <f t="shared" si="206"/>
        <v>0</v>
      </c>
    </row>
    <row r="609" spans="1:14" hidden="1" x14ac:dyDescent="0.2">
      <c r="A609" s="149" t="s">
        <v>221</v>
      </c>
      <c r="B609" s="164">
        <f>'Resultaat 5'!$D$391</f>
        <v>0</v>
      </c>
      <c r="C609" s="164">
        <f>'Resultaat 5'!$E$391</f>
        <v>0</v>
      </c>
      <c r="D609" s="164">
        <f>'Resultaat 5'!$F$391</f>
        <v>0</v>
      </c>
      <c r="E609" s="164">
        <f>'Resultaat 5'!$G$391</f>
        <v>0</v>
      </c>
      <c r="F609" s="164">
        <f>'Resultaat 5'!$H$391</f>
        <v>0</v>
      </c>
      <c r="G609" s="164" t="e">
        <f>'Resultaat 5'!#REF!</f>
        <v>#REF!</v>
      </c>
      <c r="H609" s="164">
        <f>'Resultaat 5'!$I$391</f>
        <v>0</v>
      </c>
      <c r="I609" s="164">
        <f>'Resultaat 5'!$J$391</f>
        <v>0</v>
      </c>
      <c r="J609" s="164">
        <f t="shared" si="203"/>
        <v>0</v>
      </c>
      <c r="K609" s="162" t="e">
        <f t="shared" si="203"/>
        <v>#REF!</v>
      </c>
      <c r="L609" s="163">
        <f t="shared" si="204"/>
        <v>0</v>
      </c>
      <c r="M609" s="162" t="e">
        <f t="shared" si="205"/>
        <v>#REF!</v>
      </c>
      <c r="N609" s="163">
        <f t="shared" si="206"/>
        <v>0</v>
      </c>
    </row>
    <row r="610" spans="1:14" hidden="1" x14ac:dyDescent="0.2">
      <c r="A610" s="149" t="s">
        <v>222</v>
      </c>
      <c r="B610" s="164">
        <f>'Resultaat 6'!$D$391</f>
        <v>0</v>
      </c>
      <c r="C610" s="164">
        <f>'Resultaat 6'!$E$391</f>
        <v>0</v>
      </c>
      <c r="D610" s="164">
        <f>'Resultaat 6'!$F$391</f>
        <v>0</v>
      </c>
      <c r="E610" s="164">
        <f>'Resultaat 6'!$G$391</f>
        <v>0</v>
      </c>
      <c r="F610" s="164">
        <f>'Resultaat 6'!$H$391</f>
        <v>0</v>
      </c>
      <c r="G610" s="164" t="e">
        <f>'Resultaat 6'!#REF!</f>
        <v>#REF!</v>
      </c>
      <c r="H610" s="164">
        <f>'Resultaat 6'!$I$391</f>
        <v>0</v>
      </c>
      <c r="I610" s="164">
        <f>'Resultaat 6'!$J$391</f>
        <v>0</v>
      </c>
      <c r="J610" s="164">
        <f t="shared" si="203"/>
        <v>0</v>
      </c>
      <c r="K610" s="162" t="e">
        <f t="shared" si="203"/>
        <v>#REF!</v>
      </c>
      <c r="L610" s="163">
        <f t="shared" si="204"/>
        <v>0</v>
      </c>
      <c r="M610" s="162" t="e">
        <f t="shared" si="205"/>
        <v>#REF!</v>
      </c>
      <c r="N610" s="163">
        <f t="shared" si="206"/>
        <v>0</v>
      </c>
    </row>
    <row r="611" spans="1:14" hidden="1" x14ac:dyDescent="0.2">
      <c r="A611" s="149" t="s">
        <v>223</v>
      </c>
      <c r="B611" s="164">
        <f>'Resultaat 7'!$D$391</f>
        <v>0</v>
      </c>
      <c r="C611" s="164">
        <f>'Resultaat 7'!$E$391</f>
        <v>0</v>
      </c>
      <c r="D611" s="164">
        <f>'Resultaat 7'!$F$391</f>
        <v>0</v>
      </c>
      <c r="E611" s="164">
        <f>'Resultaat 7'!$G$391</f>
        <v>0</v>
      </c>
      <c r="F611" s="164">
        <f>'Resultaat 7'!$H$391</f>
        <v>0</v>
      </c>
      <c r="G611" s="164" t="e">
        <f>'Resultaat 7'!#REF!</f>
        <v>#REF!</v>
      </c>
      <c r="H611" s="164">
        <f>'Resultaat 7'!$I$391</f>
        <v>0</v>
      </c>
      <c r="I611" s="164">
        <f>'Resultaat 7'!$J$391</f>
        <v>0</v>
      </c>
      <c r="J611" s="164">
        <f t="shared" si="203"/>
        <v>0</v>
      </c>
      <c r="K611" s="162" t="e">
        <f t="shared" si="203"/>
        <v>#REF!</v>
      </c>
      <c r="L611" s="163">
        <f t="shared" si="204"/>
        <v>0</v>
      </c>
      <c r="M611" s="162" t="e">
        <f t="shared" si="205"/>
        <v>#REF!</v>
      </c>
      <c r="N611" s="163">
        <f t="shared" si="206"/>
        <v>0</v>
      </c>
    </row>
    <row r="612" spans="1:14" hidden="1" x14ac:dyDescent="0.2">
      <c r="A612" s="149" t="s">
        <v>224</v>
      </c>
      <c r="B612" s="164">
        <f>'Resultaat 8'!$D$391</f>
        <v>0</v>
      </c>
      <c r="C612" s="164">
        <f>'Resultaat 8'!$E$391</f>
        <v>0</v>
      </c>
      <c r="D612" s="164">
        <f>'Resultaat 8'!$F$391</f>
        <v>0</v>
      </c>
      <c r="E612" s="164">
        <f>'Resultaat 8'!$G$391</f>
        <v>0</v>
      </c>
      <c r="F612" s="164">
        <f>'Resultaat 8'!$H$391</f>
        <v>0</v>
      </c>
      <c r="G612" s="164" t="e">
        <f>'Resultaat 8'!#REF!</f>
        <v>#REF!</v>
      </c>
      <c r="H612" s="164">
        <f>'Resultaat 8'!$I$391</f>
        <v>0</v>
      </c>
      <c r="I612" s="164">
        <f>'Resultaat 8'!$J$391</f>
        <v>0</v>
      </c>
      <c r="J612" s="164">
        <f t="shared" si="203"/>
        <v>0</v>
      </c>
      <c r="K612" s="162" t="e">
        <f t="shared" si="203"/>
        <v>#REF!</v>
      </c>
      <c r="L612" s="163">
        <f t="shared" si="204"/>
        <v>0</v>
      </c>
      <c r="M612" s="162" t="e">
        <f t="shared" si="205"/>
        <v>#REF!</v>
      </c>
      <c r="N612" s="163">
        <f t="shared" si="206"/>
        <v>0</v>
      </c>
    </row>
    <row r="613" spans="1:14" hidden="1" x14ac:dyDescent="0.2">
      <c r="A613" s="149" t="s">
        <v>225</v>
      </c>
      <c r="B613" s="164">
        <f>'Resultaat 9'!$D$391</f>
        <v>0</v>
      </c>
      <c r="C613" s="164">
        <f>'Resultaat 9'!$E$391</f>
        <v>0</v>
      </c>
      <c r="D613" s="164">
        <f>'Resultaat 9'!$F$391</f>
        <v>0</v>
      </c>
      <c r="E613" s="164">
        <f>'Resultaat 9'!$G$391</f>
        <v>0</v>
      </c>
      <c r="F613" s="164">
        <f>'Resultaat 9'!$H$391</f>
        <v>0</v>
      </c>
      <c r="G613" s="164" t="e">
        <f>'Resultaat 9'!#REF!</f>
        <v>#REF!</v>
      </c>
      <c r="H613" s="164">
        <f>'Resultaat 9'!$I$391</f>
        <v>0</v>
      </c>
      <c r="I613" s="164">
        <f>'Resultaat 9'!$J$391</f>
        <v>0</v>
      </c>
      <c r="J613" s="164">
        <f t="shared" si="203"/>
        <v>0</v>
      </c>
      <c r="K613" s="162" t="e">
        <f t="shared" si="203"/>
        <v>#REF!</v>
      </c>
      <c r="L613" s="163">
        <f t="shared" si="204"/>
        <v>0</v>
      </c>
      <c r="M613" s="162" t="e">
        <f t="shared" si="205"/>
        <v>#REF!</v>
      </c>
      <c r="N613" s="163">
        <f t="shared" si="206"/>
        <v>0</v>
      </c>
    </row>
    <row r="614" spans="1:14" ht="12.75" hidden="1" thickBot="1" x14ac:dyDescent="0.25">
      <c r="A614" s="149" t="s">
        <v>226</v>
      </c>
      <c r="B614" s="164">
        <f>'Resultaat 10'!$D$391</f>
        <v>0</v>
      </c>
      <c r="C614" s="164">
        <f>'Resultaat 10'!$E$391</f>
        <v>0</v>
      </c>
      <c r="D614" s="164">
        <f>'Resultaat 10'!$F$391</f>
        <v>0</v>
      </c>
      <c r="E614" s="164">
        <f>'Resultaat 10'!$G$391</f>
        <v>0</v>
      </c>
      <c r="F614" s="164">
        <f>'Resultaat 10'!$H$391</f>
        <v>0</v>
      </c>
      <c r="G614" s="164" t="e">
        <f>'Resultaat 10'!#REF!</f>
        <v>#REF!</v>
      </c>
      <c r="H614" s="164">
        <f>'Resultaat 10'!$I$391</f>
        <v>0</v>
      </c>
      <c r="I614" s="164">
        <f>'Resultaat 10'!$J$391</f>
        <v>0</v>
      </c>
      <c r="J614" s="164">
        <f t="shared" si="203"/>
        <v>0</v>
      </c>
      <c r="K614" s="165" t="e">
        <f t="shared" si="203"/>
        <v>#REF!</v>
      </c>
      <c r="L614" s="166">
        <f t="shared" si="204"/>
        <v>0</v>
      </c>
      <c r="M614" s="165" t="e">
        <f t="shared" si="205"/>
        <v>#REF!</v>
      </c>
      <c r="N614" s="166">
        <f t="shared" si="206"/>
        <v>0</v>
      </c>
    </row>
    <row r="615" spans="1:14" ht="12.75" hidden="1" thickBot="1" x14ac:dyDescent="0.25">
      <c r="A615" s="150" t="s">
        <v>17</v>
      </c>
      <c r="B615" s="167">
        <f t="shared" ref="B615:K615" si="207">SUM(B605:B614)</f>
        <v>0</v>
      </c>
      <c r="C615" s="167">
        <f t="shared" si="207"/>
        <v>0</v>
      </c>
      <c r="D615" s="167">
        <f t="shared" si="207"/>
        <v>0</v>
      </c>
      <c r="E615" s="167">
        <f t="shared" si="207"/>
        <v>0</v>
      </c>
      <c r="F615" s="167">
        <f t="shared" si="207"/>
        <v>0</v>
      </c>
      <c r="G615" s="167" t="e">
        <f t="shared" si="207"/>
        <v>#REF!</v>
      </c>
      <c r="H615" s="167">
        <f t="shared" si="207"/>
        <v>0</v>
      </c>
      <c r="I615" s="167">
        <f t="shared" si="207"/>
        <v>0</v>
      </c>
      <c r="J615" s="167">
        <f t="shared" si="207"/>
        <v>0</v>
      </c>
      <c r="K615" s="167" t="e">
        <f t="shared" si="207"/>
        <v>#REF!</v>
      </c>
      <c r="L615" s="169">
        <f t="shared" si="204"/>
        <v>0</v>
      </c>
      <c r="M615" s="168" t="e">
        <f>SUM(M605:M614)</f>
        <v>#REF!</v>
      </c>
      <c r="N615" s="170">
        <f t="shared" si="206"/>
        <v>0</v>
      </c>
    </row>
    <row r="616" spans="1:14" ht="12.75" hidden="1" thickBot="1" x14ac:dyDescent="0.25"/>
    <row r="617" spans="1:14" ht="12.75" hidden="1" thickBot="1" x14ac:dyDescent="0.25">
      <c r="A617" s="157" t="str">
        <f>Deelnemersoverzicht!$B$56&amp;":"</f>
        <v>Deelnemer 40:</v>
      </c>
      <c r="B617" s="225">
        <f>Deelnemersoverzicht!$C$56</f>
        <v>0</v>
      </c>
      <c r="C617" s="158"/>
      <c r="D617" s="158"/>
      <c r="E617" s="158"/>
      <c r="F617" s="158"/>
      <c r="G617" s="158"/>
      <c r="H617" s="158"/>
      <c r="I617" s="158"/>
      <c r="J617" s="158"/>
      <c r="K617" s="158"/>
      <c r="L617" s="158"/>
      <c r="M617" s="158"/>
      <c r="N617" s="159"/>
    </row>
    <row r="618" spans="1:14" ht="12.75" hidden="1" thickBot="1" x14ac:dyDescent="0.25">
      <c r="A618" s="156"/>
      <c r="B618" s="602" t="s">
        <v>1</v>
      </c>
      <c r="C618" s="601"/>
      <c r="D618" s="602" t="s">
        <v>2</v>
      </c>
      <c r="E618" s="601"/>
      <c r="F618" s="600"/>
      <c r="G618" s="603" t="s">
        <v>235</v>
      </c>
      <c r="H618" s="603"/>
      <c r="I618" s="601"/>
      <c r="J618" s="600"/>
      <c r="K618" s="604" t="s">
        <v>17</v>
      </c>
      <c r="L618" s="603"/>
      <c r="M618" s="603"/>
      <c r="N618" s="601"/>
    </row>
    <row r="619" spans="1:14" ht="48.75" hidden="1" thickBot="1" x14ac:dyDescent="0.25">
      <c r="A619" s="155" t="s">
        <v>214</v>
      </c>
      <c r="B619" s="146" t="s">
        <v>227</v>
      </c>
      <c r="C619" s="146" t="s">
        <v>228</v>
      </c>
      <c r="D619" s="146" t="s">
        <v>229</v>
      </c>
      <c r="E619" s="146" t="s">
        <v>230</v>
      </c>
      <c r="F619" s="146" t="s">
        <v>236</v>
      </c>
      <c r="G619" s="146" t="s">
        <v>237</v>
      </c>
      <c r="H619" s="146" t="s">
        <v>238</v>
      </c>
      <c r="I619" s="146" t="s">
        <v>239</v>
      </c>
      <c r="J619" s="146" t="s">
        <v>231</v>
      </c>
      <c r="K619" s="151" t="s">
        <v>112</v>
      </c>
      <c r="L619" s="147" t="s">
        <v>59</v>
      </c>
      <c r="M619" s="221" t="s">
        <v>91</v>
      </c>
      <c r="N619" s="148" t="s">
        <v>59</v>
      </c>
    </row>
    <row r="620" spans="1:14" hidden="1" x14ac:dyDescent="0.2">
      <c r="A620" s="149" t="s">
        <v>217</v>
      </c>
      <c r="B620" s="160">
        <f>'Resultaat 1'!$D$392</f>
        <v>0</v>
      </c>
      <c r="C620" s="160">
        <f>'Resultaat 1'!$E$392</f>
        <v>0</v>
      </c>
      <c r="D620" s="160">
        <f>'Resultaat 1'!$F$392</f>
        <v>0</v>
      </c>
      <c r="E620" s="160">
        <f>'Resultaat 1'!$G$392</f>
        <v>0</v>
      </c>
      <c r="F620" s="160">
        <f>'Resultaat 1'!$H$392</f>
        <v>0</v>
      </c>
      <c r="G620" s="160">
        <f>'Resultaat 1'!$I$392</f>
        <v>0</v>
      </c>
      <c r="H620" s="160">
        <f>'Resultaat 1'!$J$392</f>
        <v>0</v>
      </c>
      <c r="I620" s="160">
        <f>'Resultaat 1'!$K$392</f>
        <v>0</v>
      </c>
      <c r="J620" s="160">
        <f>B620+D620+F620+H620</f>
        <v>0</v>
      </c>
      <c r="K620" s="160">
        <f>C620+E620+G620+I620</f>
        <v>0</v>
      </c>
      <c r="L620" s="161">
        <f>IFERROR(K620/J620,0)</f>
        <v>0</v>
      </c>
      <c r="M620" s="160">
        <f>J620-K620</f>
        <v>0</v>
      </c>
      <c r="N620" s="161">
        <f>IFERROR(M620/J620,0)</f>
        <v>0</v>
      </c>
    </row>
    <row r="621" spans="1:14" hidden="1" x14ac:dyDescent="0.2">
      <c r="A621" s="149" t="s">
        <v>218</v>
      </c>
      <c r="B621" s="162">
        <f>'Resultaat 2'!$D$392</f>
        <v>0</v>
      </c>
      <c r="C621" s="162">
        <f>'Resultaat 2'!$E$392</f>
        <v>0</v>
      </c>
      <c r="D621" s="162">
        <f>'Resultaat 2'!$F$392</f>
        <v>0</v>
      </c>
      <c r="E621" s="162">
        <f>'Resultaat 2'!$G$392</f>
        <v>0</v>
      </c>
      <c r="F621" s="162">
        <f>'Resultaat 2'!$H$392</f>
        <v>0</v>
      </c>
      <c r="G621" s="162" t="e">
        <f>'Resultaat 2'!#REF!</f>
        <v>#REF!</v>
      </c>
      <c r="H621" s="162">
        <f>'Resultaat 2'!$I$392</f>
        <v>0</v>
      </c>
      <c r="I621" s="162">
        <f>'Resultaat 2'!$J$392</f>
        <v>0</v>
      </c>
      <c r="J621" s="162">
        <f t="shared" ref="J621:K629" si="208">B621+D621+F621+H621</f>
        <v>0</v>
      </c>
      <c r="K621" s="162" t="e">
        <f t="shared" si="208"/>
        <v>#REF!</v>
      </c>
      <c r="L621" s="163">
        <f t="shared" ref="L621:L630" si="209">IFERROR(K621/J621,0)</f>
        <v>0</v>
      </c>
      <c r="M621" s="162" t="e">
        <f t="shared" ref="M621:M629" si="210">J621-K621</f>
        <v>#REF!</v>
      </c>
      <c r="N621" s="163">
        <f t="shared" ref="N621:N630" si="211">IFERROR(M621/J621,0)</f>
        <v>0</v>
      </c>
    </row>
    <row r="622" spans="1:14" hidden="1" x14ac:dyDescent="0.2">
      <c r="A622" s="149" t="s">
        <v>219</v>
      </c>
      <c r="B622" s="164">
        <f>'Resultaat 3'!$D$392</f>
        <v>0</v>
      </c>
      <c r="C622" s="164">
        <f>'Resultaat 3'!$E$392</f>
        <v>0</v>
      </c>
      <c r="D622" s="164">
        <f>'Resultaat 3'!$F$392</f>
        <v>0</v>
      </c>
      <c r="E622" s="164">
        <f>'Resultaat 3'!$G$392</f>
        <v>0</v>
      </c>
      <c r="F622" s="164">
        <f>'Resultaat 3'!$H$392</f>
        <v>0</v>
      </c>
      <c r="G622" s="164" t="e">
        <f>'Resultaat 3'!#REF!</f>
        <v>#REF!</v>
      </c>
      <c r="H622" s="164">
        <f>'Resultaat 3'!$I$392</f>
        <v>0</v>
      </c>
      <c r="I622" s="164">
        <f>'Resultaat 3'!$J$392</f>
        <v>0</v>
      </c>
      <c r="J622" s="164">
        <f t="shared" si="208"/>
        <v>0</v>
      </c>
      <c r="K622" s="162" t="e">
        <f t="shared" si="208"/>
        <v>#REF!</v>
      </c>
      <c r="L622" s="163">
        <f t="shared" si="209"/>
        <v>0</v>
      </c>
      <c r="M622" s="162" t="e">
        <f t="shared" si="210"/>
        <v>#REF!</v>
      </c>
      <c r="N622" s="163">
        <f t="shared" si="211"/>
        <v>0</v>
      </c>
    </row>
    <row r="623" spans="1:14" hidden="1" x14ac:dyDescent="0.2">
      <c r="A623" s="149" t="s">
        <v>220</v>
      </c>
      <c r="B623" s="164">
        <f>'Resultaat 4'!$D$392</f>
        <v>0</v>
      </c>
      <c r="C623" s="164">
        <f>'Resultaat 4'!$E$392</f>
        <v>0</v>
      </c>
      <c r="D623" s="164">
        <f>'Resultaat 4'!$F$392</f>
        <v>0</v>
      </c>
      <c r="E623" s="164">
        <f>'Resultaat 4'!$G$392</f>
        <v>0</v>
      </c>
      <c r="F623" s="164">
        <f>'Resultaat 4'!$H$392</f>
        <v>0</v>
      </c>
      <c r="G623" s="164" t="e">
        <f>'Resultaat 4'!#REF!</f>
        <v>#REF!</v>
      </c>
      <c r="H623" s="164">
        <f>'Resultaat 4'!$I$392</f>
        <v>0</v>
      </c>
      <c r="I623" s="164">
        <f>'Resultaat 4'!$J$392</f>
        <v>0</v>
      </c>
      <c r="J623" s="164">
        <f t="shared" si="208"/>
        <v>0</v>
      </c>
      <c r="K623" s="162" t="e">
        <f t="shared" si="208"/>
        <v>#REF!</v>
      </c>
      <c r="L623" s="163">
        <f t="shared" si="209"/>
        <v>0</v>
      </c>
      <c r="M623" s="162" t="e">
        <f t="shared" si="210"/>
        <v>#REF!</v>
      </c>
      <c r="N623" s="163">
        <f t="shared" si="211"/>
        <v>0</v>
      </c>
    </row>
    <row r="624" spans="1:14" hidden="1" x14ac:dyDescent="0.2">
      <c r="A624" s="149" t="s">
        <v>221</v>
      </c>
      <c r="B624" s="164">
        <f>'Resultaat 5'!$D$392</f>
        <v>0</v>
      </c>
      <c r="C624" s="164">
        <f>'Resultaat 5'!$E$392</f>
        <v>0</v>
      </c>
      <c r="D624" s="164">
        <f>'Resultaat 5'!$F$392</f>
        <v>0</v>
      </c>
      <c r="E624" s="164">
        <f>'Resultaat 5'!$G$392</f>
        <v>0</v>
      </c>
      <c r="F624" s="164">
        <f>'Resultaat 5'!$H$392</f>
        <v>0</v>
      </c>
      <c r="G624" s="164" t="e">
        <f>'Resultaat 5'!#REF!</f>
        <v>#REF!</v>
      </c>
      <c r="H624" s="164">
        <f>'Resultaat 5'!$I$392</f>
        <v>0</v>
      </c>
      <c r="I624" s="164">
        <f>'Resultaat 5'!$J$392</f>
        <v>0</v>
      </c>
      <c r="J624" s="164">
        <f t="shared" si="208"/>
        <v>0</v>
      </c>
      <c r="K624" s="162" t="e">
        <f t="shared" si="208"/>
        <v>#REF!</v>
      </c>
      <c r="L624" s="163">
        <f t="shared" si="209"/>
        <v>0</v>
      </c>
      <c r="M624" s="162" t="e">
        <f t="shared" si="210"/>
        <v>#REF!</v>
      </c>
      <c r="N624" s="163">
        <f t="shared" si="211"/>
        <v>0</v>
      </c>
    </row>
    <row r="625" spans="1:14" hidden="1" x14ac:dyDescent="0.2">
      <c r="A625" s="149" t="s">
        <v>222</v>
      </c>
      <c r="B625" s="164">
        <f>'Resultaat 6'!$D$392</f>
        <v>0</v>
      </c>
      <c r="C625" s="164">
        <f>'Resultaat 6'!$E$392</f>
        <v>0</v>
      </c>
      <c r="D625" s="164">
        <f>'Resultaat 6'!$F$392</f>
        <v>0</v>
      </c>
      <c r="E625" s="164">
        <f>'Resultaat 6'!$G$392</f>
        <v>0</v>
      </c>
      <c r="F625" s="164">
        <f>'Resultaat 6'!$H$392</f>
        <v>0</v>
      </c>
      <c r="G625" s="164" t="e">
        <f>'Resultaat 6'!#REF!</f>
        <v>#REF!</v>
      </c>
      <c r="H625" s="164">
        <f>'Resultaat 6'!$I$392</f>
        <v>0</v>
      </c>
      <c r="I625" s="164">
        <f>'Resultaat 6'!$J$392</f>
        <v>0</v>
      </c>
      <c r="J625" s="164">
        <f t="shared" si="208"/>
        <v>0</v>
      </c>
      <c r="K625" s="162" t="e">
        <f t="shared" si="208"/>
        <v>#REF!</v>
      </c>
      <c r="L625" s="163">
        <f t="shared" si="209"/>
        <v>0</v>
      </c>
      <c r="M625" s="162" t="e">
        <f t="shared" si="210"/>
        <v>#REF!</v>
      </c>
      <c r="N625" s="163">
        <f t="shared" si="211"/>
        <v>0</v>
      </c>
    </row>
    <row r="626" spans="1:14" hidden="1" x14ac:dyDescent="0.2">
      <c r="A626" s="149" t="s">
        <v>223</v>
      </c>
      <c r="B626" s="164">
        <f>'Resultaat 7'!$D$392</f>
        <v>0</v>
      </c>
      <c r="C626" s="164">
        <f>'Resultaat 7'!$E$392</f>
        <v>0</v>
      </c>
      <c r="D626" s="164">
        <f>'Resultaat 7'!$F$392</f>
        <v>0</v>
      </c>
      <c r="E626" s="164">
        <f>'Resultaat 7'!$G$392</f>
        <v>0</v>
      </c>
      <c r="F626" s="164">
        <f>'Resultaat 7'!$H$392</f>
        <v>0</v>
      </c>
      <c r="G626" s="164" t="e">
        <f>'Resultaat 7'!#REF!</f>
        <v>#REF!</v>
      </c>
      <c r="H626" s="164">
        <f>'Resultaat 7'!$I$392</f>
        <v>0</v>
      </c>
      <c r="I626" s="164">
        <f>'Resultaat 7'!$J$392</f>
        <v>0</v>
      </c>
      <c r="J626" s="164">
        <f t="shared" si="208"/>
        <v>0</v>
      </c>
      <c r="K626" s="162" t="e">
        <f t="shared" si="208"/>
        <v>#REF!</v>
      </c>
      <c r="L626" s="163">
        <f t="shared" si="209"/>
        <v>0</v>
      </c>
      <c r="M626" s="162" t="e">
        <f t="shared" si="210"/>
        <v>#REF!</v>
      </c>
      <c r="N626" s="163">
        <f t="shared" si="211"/>
        <v>0</v>
      </c>
    </row>
    <row r="627" spans="1:14" hidden="1" x14ac:dyDescent="0.2">
      <c r="A627" s="149" t="s">
        <v>224</v>
      </c>
      <c r="B627" s="164">
        <f>'Resultaat 8'!$D$392</f>
        <v>0</v>
      </c>
      <c r="C627" s="164">
        <f>'Resultaat 8'!$E$392</f>
        <v>0</v>
      </c>
      <c r="D627" s="164">
        <f>'Resultaat 8'!$F$392</f>
        <v>0</v>
      </c>
      <c r="E627" s="164">
        <f>'Resultaat 8'!$G$392</f>
        <v>0</v>
      </c>
      <c r="F627" s="164">
        <f>'Resultaat 8'!$H$392</f>
        <v>0</v>
      </c>
      <c r="G627" s="164" t="e">
        <f>'Resultaat 8'!#REF!</f>
        <v>#REF!</v>
      </c>
      <c r="H627" s="164">
        <f>'Resultaat 8'!$I$392</f>
        <v>0</v>
      </c>
      <c r="I627" s="164">
        <f>'Resultaat 8'!$J$392</f>
        <v>0</v>
      </c>
      <c r="J627" s="164">
        <f t="shared" si="208"/>
        <v>0</v>
      </c>
      <c r="K627" s="162" t="e">
        <f t="shared" si="208"/>
        <v>#REF!</v>
      </c>
      <c r="L627" s="163">
        <f t="shared" si="209"/>
        <v>0</v>
      </c>
      <c r="M627" s="162" t="e">
        <f t="shared" si="210"/>
        <v>#REF!</v>
      </c>
      <c r="N627" s="163">
        <f t="shared" si="211"/>
        <v>0</v>
      </c>
    </row>
    <row r="628" spans="1:14" hidden="1" x14ac:dyDescent="0.2">
      <c r="A628" s="149" t="s">
        <v>225</v>
      </c>
      <c r="B628" s="164">
        <f>'Resultaat 9'!$D$392</f>
        <v>0</v>
      </c>
      <c r="C628" s="164">
        <f>'Resultaat 9'!$E$392</f>
        <v>0</v>
      </c>
      <c r="D628" s="164">
        <f>'Resultaat 9'!$F$392</f>
        <v>0</v>
      </c>
      <c r="E628" s="164">
        <f>'Resultaat 9'!$G$392</f>
        <v>0</v>
      </c>
      <c r="F628" s="164">
        <f>'Resultaat 9'!$H$392</f>
        <v>0</v>
      </c>
      <c r="G628" s="164" t="e">
        <f>'Resultaat 9'!#REF!</f>
        <v>#REF!</v>
      </c>
      <c r="H628" s="164">
        <f>'Resultaat 9'!$I$392</f>
        <v>0</v>
      </c>
      <c r="I628" s="164">
        <f>'Resultaat 9'!$J$392</f>
        <v>0</v>
      </c>
      <c r="J628" s="164">
        <f t="shared" si="208"/>
        <v>0</v>
      </c>
      <c r="K628" s="162" t="e">
        <f t="shared" si="208"/>
        <v>#REF!</v>
      </c>
      <c r="L628" s="163">
        <f t="shared" si="209"/>
        <v>0</v>
      </c>
      <c r="M628" s="162" t="e">
        <f t="shared" si="210"/>
        <v>#REF!</v>
      </c>
      <c r="N628" s="163">
        <f t="shared" si="211"/>
        <v>0</v>
      </c>
    </row>
    <row r="629" spans="1:14" ht="12.75" hidden="1" thickBot="1" x14ac:dyDescent="0.25">
      <c r="A629" s="149" t="s">
        <v>226</v>
      </c>
      <c r="B629" s="164">
        <f>'Resultaat 10'!$D$392</f>
        <v>0</v>
      </c>
      <c r="C629" s="164">
        <f>'Resultaat 10'!$E$392</f>
        <v>0</v>
      </c>
      <c r="D629" s="164">
        <f>'Resultaat 10'!$F$392</f>
        <v>0</v>
      </c>
      <c r="E629" s="164">
        <f>'Resultaat 10'!$G$392</f>
        <v>0</v>
      </c>
      <c r="F629" s="164">
        <f>'Resultaat 10'!$H$392</f>
        <v>0</v>
      </c>
      <c r="G629" s="164" t="e">
        <f>'Resultaat 10'!#REF!</f>
        <v>#REF!</v>
      </c>
      <c r="H629" s="164">
        <f>'Resultaat 10'!$I$392</f>
        <v>0</v>
      </c>
      <c r="I629" s="164">
        <f>'Resultaat 10'!$J$392</f>
        <v>0</v>
      </c>
      <c r="J629" s="164">
        <f t="shared" si="208"/>
        <v>0</v>
      </c>
      <c r="K629" s="165" t="e">
        <f t="shared" si="208"/>
        <v>#REF!</v>
      </c>
      <c r="L629" s="166">
        <f t="shared" si="209"/>
        <v>0</v>
      </c>
      <c r="M629" s="165" t="e">
        <f t="shared" si="210"/>
        <v>#REF!</v>
      </c>
      <c r="N629" s="166">
        <f t="shared" si="211"/>
        <v>0</v>
      </c>
    </row>
    <row r="630" spans="1:14" ht="12.75" hidden="1" thickBot="1" x14ac:dyDescent="0.25">
      <c r="A630" s="150" t="s">
        <v>17</v>
      </c>
      <c r="B630" s="167">
        <f t="shared" ref="B630:K630" si="212">SUM(B620:B629)</f>
        <v>0</v>
      </c>
      <c r="C630" s="167">
        <f t="shared" si="212"/>
        <v>0</v>
      </c>
      <c r="D630" s="167">
        <f t="shared" si="212"/>
        <v>0</v>
      </c>
      <c r="E630" s="167">
        <f t="shared" si="212"/>
        <v>0</v>
      </c>
      <c r="F630" s="167">
        <f t="shared" si="212"/>
        <v>0</v>
      </c>
      <c r="G630" s="167" t="e">
        <f t="shared" si="212"/>
        <v>#REF!</v>
      </c>
      <c r="H630" s="167">
        <f t="shared" si="212"/>
        <v>0</v>
      </c>
      <c r="I630" s="167">
        <f t="shared" si="212"/>
        <v>0</v>
      </c>
      <c r="J630" s="167">
        <f t="shared" si="212"/>
        <v>0</v>
      </c>
      <c r="K630" s="167" t="e">
        <f t="shared" si="212"/>
        <v>#REF!</v>
      </c>
      <c r="L630" s="169">
        <f t="shared" si="209"/>
        <v>0</v>
      </c>
      <c r="M630" s="168" t="e">
        <f>SUM(M620:M629)</f>
        <v>#REF!</v>
      </c>
      <c r="N630" s="170">
        <f t="shared" si="211"/>
        <v>0</v>
      </c>
    </row>
    <row r="631" spans="1:14" ht="12.75" hidden="1" thickBot="1" x14ac:dyDescent="0.25"/>
    <row r="632" spans="1:14" ht="12.75" hidden="1" thickBot="1" x14ac:dyDescent="0.25">
      <c r="A632" s="157" t="str">
        <f>Deelnemersoverzicht!$B$57&amp;":"</f>
        <v>Deelnemer 41:</v>
      </c>
      <c r="B632" s="225">
        <f>Deelnemersoverzicht!$C$57</f>
        <v>0</v>
      </c>
      <c r="C632" s="158"/>
      <c r="D632" s="158"/>
      <c r="E632" s="158"/>
      <c r="F632" s="158"/>
      <c r="G632" s="158"/>
      <c r="H632" s="158"/>
      <c r="I632" s="158"/>
      <c r="J632" s="158"/>
      <c r="K632" s="158"/>
      <c r="L632" s="158"/>
      <c r="M632" s="158"/>
      <c r="N632" s="159"/>
    </row>
    <row r="633" spans="1:14" ht="12.75" hidden="1" thickBot="1" x14ac:dyDescent="0.25">
      <c r="A633" s="156"/>
      <c r="B633" s="602" t="s">
        <v>1</v>
      </c>
      <c r="C633" s="601"/>
      <c r="D633" s="602" t="s">
        <v>2</v>
      </c>
      <c r="E633" s="601"/>
      <c r="F633" s="600"/>
      <c r="G633" s="603" t="s">
        <v>235</v>
      </c>
      <c r="H633" s="603"/>
      <c r="I633" s="601"/>
      <c r="J633" s="600"/>
      <c r="K633" s="604" t="s">
        <v>17</v>
      </c>
      <c r="L633" s="603"/>
      <c r="M633" s="603"/>
      <c r="N633" s="601"/>
    </row>
    <row r="634" spans="1:14" ht="48.75" hidden="1" thickBot="1" x14ac:dyDescent="0.25">
      <c r="A634" s="155" t="s">
        <v>214</v>
      </c>
      <c r="B634" s="146" t="s">
        <v>227</v>
      </c>
      <c r="C634" s="146" t="s">
        <v>228</v>
      </c>
      <c r="D634" s="146" t="s">
        <v>229</v>
      </c>
      <c r="E634" s="146" t="s">
        <v>230</v>
      </c>
      <c r="F634" s="146" t="s">
        <v>236</v>
      </c>
      <c r="G634" s="146" t="s">
        <v>237</v>
      </c>
      <c r="H634" s="146" t="s">
        <v>238</v>
      </c>
      <c r="I634" s="146" t="s">
        <v>239</v>
      </c>
      <c r="J634" s="146" t="s">
        <v>231</v>
      </c>
      <c r="K634" s="151" t="s">
        <v>112</v>
      </c>
      <c r="L634" s="147" t="s">
        <v>59</v>
      </c>
      <c r="M634" s="221" t="s">
        <v>91</v>
      </c>
      <c r="N634" s="148" t="s">
        <v>59</v>
      </c>
    </row>
    <row r="635" spans="1:14" hidden="1" x14ac:dyDescent="0.2">
      <c r="A635" s="149" t="s">
        <v>217</v>
      </c>
      <c r="B635" s="160">
        <f>'Resultaat 1'!$D$393</f>
        <v>0</v>
      </c>
      <c r="C635" s="160">
        <f>'Resultaat 1'!$E$393</f>
        <v>0</v>
      </c>
      <c r="D635" s="160">
        <f>'Resultaat 1'!$F$393</f>
        <v>0</v>
      </c>
      <c r="E635" s="160">
        <f>'Resultaat 1'!$G$393</f>
        <v>0</v>
      </c>
      <c r="F635" s="160">
        <f>'Resultaat 1'!$H$393</f>
        <v>0</v>
      </c>
      <c r="G635" s="160">
        <f>'Resultaat 1'!$I$393</f>
        <v>0</v>
      </c>
      <c r="H635" s="160">
        <f>'Resultaat 1'!$J$393</f>
        <v>0</v>
      </c>
      <c r="I635" s="160">
        <f>'Resultaat 1'!$K$393</f>
        <v>0</v>
      </c>
      <c r="J635" s="160">
        <f>B635+D635+F635+H635</f>
        <v>0</v>
      </c>
      <c r="K635" s="160">
        <f>C635+E635+G635+I635</f>
        <v>0</v>
      </c>
      <c r="L635" s="161">
        <f>IFERROR(K635/J635,0)</f>
        <v>0</v>
      </c>
      <c r="M635" s="160">
        <f>J635-K635</f>
        <v>0</v>
      </c>
      <c r="N635" s="161">
        <f>IFERROR(M635/J635,0)</f>
        <v>0</v>
      </c>
    </row>
    <row r="636" spans="1:14" hidden="1" x14ac:dyDescent="0.2">
      <c r="A636" s="149" t="s">
        <v>218</v>
      </c>
      <c r="B636" s="162">
        <f>'Resultaat 2'!$D$393</f>
        <v>0</v>
      </c>
      <c r="C636" s="162">
        <f>'Resultaat 2'!$E$393</f>
        <v>0</v>
      </c>
      <c r="D636" s="162">
        <f>'Resultaat 2'!$F$393</f>
        <v>0</v>
      </c>
      <c r="E636" s="162">
        <f>'Resultaat 2'!$G$393</f>
        <v>0</v>
      </c>
      <c r="F636" s="162">
        <f>'Resultaat 2'!$H$393</f>
        <v>0</v>
      </c>
      <c r="G636" s="162" t="e">
        <f>'Resultaat 2'!#REF!</f>
        <v>#REF!</v>
      </c>
      <c r="H636" s="162">
        <f>'Resultaat 2'!$I$393</f>
        <v>0</v>
      </c>
      <c r="I636" s="162">
        <f>'Resultaat 2'!$J$393</f>
        <v>0</v>
      </c>
      <c r="J636" s="162">
        <f t="shared" ref="J636:K644" si="213">B636+D636+F636+H636</f>
        <v>0</v>
      </c>
      <c r="K636" s="162" t="e">
        <f t="shared" si="213"/>
        <v>#REF!</v>
      </c>
      <c r="L636" s="163">
        <f t="shared" ref="L636:L645" si="214">IFERROR(K636/J636,0)</f>
        <v>0</v>
      </c>
      <c r="M636" s="162" t="e">
        <f t="shared" ref="M636:M644" si="215">J636-K636</f>
        <v>#REF!</v>
      </c>
      <c r="N636" s="163">
        <f t="shared" ref="N636:N645" si="216">IFERROR(M636/J636,0)</f>
        <v>0</v>
      </c>
    </row>
    <row r="637" spans="1:14" hidden="1" x14ac:dyDescent="0.2">
      <c r="A637" s="149" t="s">
        <v>219</v>
      </c>
      <c r="B637" s="164">
        <f>'Resultaat 3'!$D$393</f>
        <v>0</v>
      </c>
      <c r="C637" s="164">
        <f>'Resultaat 3'!$E$393</f>
        <v>0</v>
      </c>
      <c r="D637" s="164">
        <f>'Resultaat 3'!$F$393</f>
        <v>0</v>
      </c>
      <c r="E637" s="164">
        <f>'Resultaat 3'!$G$393</f>
        <v>0</v>
      </c>
      <c r="F637" s="164">
        <f>'Resultaat 3'!$H$393</f>
        <v>0</v>
      </c>
      <c r="G637" s="164" t="e">
        <f>'Resultaat 3'!#REF!</f>
        <v>#REF!</v>
      </c>
      <c r="H637" s="164">
        <f>'Resultaat 3'!$I$393</f>
        <v>0</v>
      </c>
      <c r="I637" s="164">
        <f>'Resultaat 3'!$J$393</f>
        <v>0</v>
      </c>
      <c r="J637" s="164">
        <f t="shared" si="213"/>
        <v>0</v>
      </c>
      <c r="K637" s="162" t="e">
        <f t="shared" si="213"/>
        <v>#REF!</v>
      </c>
      <c r="L637" s="163">
        <f t="shared" si="214"/>
        <v>0</v>
      </c>
      <c r="M637" s="162" t="e">
        <f t="shared" si="215"/>
        <v>#REF!</v>
      </c>
      <c r="N637" s="163">
        <f t="shared" si="216"/>
        <v>0</v>
      </c>
    </row>
    <row r="638" spans="1:14" hidden="1" x14ac:dyDescent="0.2">
      <c r="A638" s="149" t="s">
        <v>220</v>
      </c>
      <c r="B638" s="164">
        <f>'Resultaat 4'!$D$393</f>
        <v>0</v>
      </c>
      <c r="C638" s="164">
        <f>'Resultaat 4'!$E$393</f>
        <v>0</v>
      </c>
      <c r="D638" s="164">
        <f>'Resultaat 4'!$F$393</f>
        <v>0</v>
      </c>
      <c r="E638" s="164">
        <f>'Resultaat 4'!$G$393</f>
        <v>0</v>
      </c>
      <c r="F638" s="164">
        <f>'Resultaat 4'!$H$393</f>
        <v>0</v>
      </c>
      <c r="G638" s="164" t="e">
        <f>'Resultaat 4'!#REF!</f>
        <v>#REF!</v>
      </c>
      <c r="H638" s="164">
        <f>'Resultaat 4'!$I$393</f>
        <v>0</v>
      </c>
      <c r="I638" s="164">
        <f>'Resultaat 4'!$J$393</f>
        <v>0</v>
      </c>
      <c r="J638" s="164">
        <f t="shared" si="213"/>
        <v>0</v>
      </c>
      <c r="K638" s="162" t="e">
        <f t="shared" si="213"/>
        <v>#REF!</v>
      </c>
      <c r="L638" s="163">
        <f t="shared" si="214"/>
        <v>0</v>
      </c>
      <c r="M638" s="162" t="e">
        <f t="shared" si="215"/>
        <v>#REF!</v>
      </c>
      <c r="N638" s="163">
        <f t="shared" si="216"/>
        <v>0</v>
      </c>
    </row>
    <row r="639" spans="1:14" hidden="1" x14ac:dyDescent="0.2">
      <c r="A639" s="149" t="s">
        <v>221</v>
      </c>
      <c r="B639" s="164">
        <f>'Resultaat 5'!$D$393</f>
        <v>0</v>
      </c>
      <c r="C639" s="164">
        <f>'Resultaat 5'!$E$393</f>
        <v>0</v>
      </c>
      <c r="D639" s="164">
        <f>'Resultaat 5'!$F$393</f>
        <v>0</v>
      </c>
      <c r="E639" s="164">
        <f>'Resultaat 5'!$G$393</f>
        <v>0</v>
      </c>
      <c r="F639" s="164">
        <f>'Resultaat 5'!$H$393</f>
        <v>0</v>
      </c>
      <c r="G639" s="164" t="e">
        <f>'Resultaat 5'!#REF!</f>
        <v>#REF!</v>
      </c>
      <c r="H639" s="164">
        <f>'Resultaat 5'!$I$393</f>
        <v>0</v>
      </c>
      <c r="I639" s="164">
        <f>'Resultaat 5'!$J$393</f>
        <v>0</v>
      </c>
      <c r="J639" s="164">
        <f t="shared" si="213"/>
        <v>0</v>
      </c>
      <c r="K639" s="162" t="e">
        <f t="shared" si="213"/>
        <v>#REF!</v>
      </c>
      <c r="L639" s="163">
        <f t="shared" si="214"/>
        <v>0</v>
      </c>
      <c r="M639" s="162" t="e">
        <f t="shared" si="215"/>
        <v>#REF!</v>
      </c>
      <c r="N639" s="163">
        <f t="shared" si="216"/>
        <v>0</v>
      </c>
    </row>
    <row r="640" spans="1:14" hidden="1" x14ac:dyDescent="0.2">
      <c r="A640" s="149" t="s">
        <v>222</v>
      </c>
      <c r="B640" s="164">
        <f>'Resultaat 6'!$D$393</f>
        <v>0</v>
      </c>
      <c r="C640" s="164">
        <f>'Resultaat 6'!$E$393</f>
        <v>0</v>
      </c>
      <c r="D640" s="164">
        <f>'Resultaat 6'!$F$393</f>
        <v>0</v>
      </c>
      <c r="E640" s="164">
        <f>'Resultaat 6'!$G$393</f>
        <v>0</v>
      </c>
      <c r="F640" s="164">
        <f>'Resultaat 6'!$H$393</f>
        <v>0</v>
      </c>
      <c r="G640" s="164" t="e">
        <f>'Resultaat 6'!#REF!</f>
        <v>#REF!</v>
      </c>
      <c r="H640" s="164">
        <f>'Resultaat 6'!$I$393</f>
        <v>0</v>
      </c>
      <c r="I640" s="164">
        <f>'Resultaat 6'!$J$393</f>
        <v>0</v>
      </c>
      <c r="J640" s="164">
        <f t="shared" si="213"/>
        <v>0</v>
      </c>
      <c r="K640" s="162" t="e">
        <f t="shared" si="213"/>
        <v>#REF!</v>
      </c>
      <c r="L640" s="163">
        <f t="shared" si="214"/>
        <v>0</v>
      </c>
      <c r="M640" s="162" t="e">
        <f t="shared" si="215"/>
        <v>#REF!</v>
      </c>
      <c r="N640" s="163">
        <f t="shared" si="216"/>
        <v>0</v>
      </c>
    </row>
    <row r="641" spans="1:14" hidden="1" x14ac:dyDescent="0.2">
      <c r="A641" s="149" t="s">
        <v>223</v>
      </c>
      <c r="B641" s="164">
        <f>'Resultaat 7'!$D$393</f>
        <v>0</v>
      </c>
      <c r="C641" s="164">
        <f>'Resultaat 7'!$E$393</f>
        <v>0</v>
      </c>
      <c r="D641" s="164">
        <f>'Resultaat 7'!$F$393</f>
        <v>0</v>
      </c>
      <c r="E641" s="164">
        <f>'Resultaat 7'!$G$393</f>
        <v>0</v>
      </c>
      <c r="F641" s="164">
        <f>'Resultaat 7'!$H$393</f>
        <v>0</v>
      </c>
      <c r="G641" s="164" t="e">
        <f>'Resultaat 7'!#REF!</f>
        <v>#REF!</v>
      </c>
      <c r="H641" s="164">
        <f>'Resultaat 7'!$I$393</f>
        <v>0</v>
      </c>
      <c r="I641" s="164">
        <f>'Resultaat 7'!$J$393</f>
        <v>0</v>
      </c>
      <c r="J641" s="164">
        <f t="shared" si="213"/>
        <v>0</v>
      </c>
      <c r="K641" s="162" t="e">
        <f t="shared" si="213"/>
        <v>#REF!</v>
      </c>
      <c r="L641" s="163">
        <f t="shared" si="214"/>
        <v>0</v>
      </c>
      <c r="M641" s="162" t="e">
        <f t="shared" si="215"/>
        <v>#REF!</v>
      </c>
      <c r="N641" s="163">
        <f t="shared" si="216"/>
        <v>0</v>
      </c>
    </row>
    <row r="642" spans="1:14" hidden="1" x14ac:dyDescent="0.2">
      <c r="A642" s="149" t="s">
        <v>224</v>
      </c>
      <c r="B642" s="164">
        <f>'Resultaat 8'!$D$393</f>
        <v>0</v>
      </c>
      <c r="C642" s="164">
        <f>'Resultaat 8'!$E$393</f>
        <v>0</v>
      </c>
      <c r="D642" s="164">
        <f>'Resultaat 8'!$F$393</f>
        <v>0</v>
      </c>
      <c r="E642" s="164">
        <f>'Resultaat 8'!$G$393</f>
        <v>0</v>
      </c>
      <c r="F642" s="164">
        <f>'Resultaat 8'!$H$393</f>
        <v>0</v>
      </c>
      <c r="G642" s="164" t="e">
        <f>'Resultaat 8'!#REF!</f>
        <v>#REF!</v>
      </c>
      <c r="H642" s="164">
        <f>'Resultaat 8'!$I$393</f>
        <v>0</v>
      </c>
      <c r="I642" s="164">
        <f>'Resultaat 8'!$J$393</f>
        <v>0</v>
      </c>
      <c r="J642" s="164">
        <f t="shared" si="213"/>
        <v>0</v>
      </c>
      <c r="K642" s="162" t="e">
        <f t="shared" si="213"/>
        <v>#REF!</v>
      </c>
      <c r="L642" s="163">
        <f t="shared" si="214"/>
        <v>0</v>
      </c>
      <c r="M642" s="162" t="e">
        <f t="shared" si="215"/>
        <v>#REF!</v>
      </c>
      <c r="N642" s="163">
        <f t="shared" si="216"/>
        <v>0</v>
      </c>
    </row>
    <row r="643" spans="1:14" hidden="1" x14ac:dyDescent="0.2">
      <c r="A643" s="149" t="s">
        <v>225</v>
      </c>
      <c r="B643" s="164">
        <f>'Resultaat 9'!$D$393</f>
        <v>0</v>
      </c>
      <c r="C643" s="164">
        <f>'Resultaat 9'!$E$393</f>
        <v>0</v>
      </c>
      <c r="D643" s="164">
        <f>'Resultaat 9'!$F$393</f>
        <v>0</v>
      </c>
      <c r="E643" s="164">
        <f>'Resultaat 9'!$G$393</f>
        <v>0</v>
      </c>
      <c r="F643" s="164">
        <f>'Resultaat 9'!$H$393</f>
        <v>0</v>
      </c>
      <c r="G643" s="164" t="e">
        <f>'Resultaat 9'!#REF!</f>
        <v>#REF!</v>
      </c>
      <c r="H643" s="164">
        <f>'Resultaat 9'!$I$393</f>
        <v>0</v>
      </c>
      <c r="I643" s="164">
        <f>'Resultaat 9'!$J$393</f>
        <v>0</v>
      </c>
      <c r="J643" s="164">
        <f t="shared" si="213"/>
        <v>0</v>
      </c>
      <c r="K643" s="162" t="e">
        <f t="shared" si="213"/>
        <v>#REF!</v>
      </c>
      <c r="L643" s="163">
        <f t="shared" si="214"/>
        <v>0</v>
      </c>
      <c r="M643" s="162" t="e">
        <f t="shared" si="215"/>
        <v>#REF!</v>
      </c>
      <c r="N643" s="163">
        <f t="shared" si="216"/>
        <v>0</v>
      </c>
    </row>
    <row r="644" spans="1:14" ht="12.75" hidden="1" thickBot="1" x14ac:dyDescent="0.25">
      <c r="A644" s="149" t="s">
        <v>226</v>
      </c>
      <c r="B644" s="164">
        <f>'Resultaat 10'!$D$393</f>
        <v>0</v>
      </c>
      <c r="C644" s="164">
        <f>'Resultaat 10'!$E$393</f>
        <v>0</v>
      </c>
      <c r="D644" s="164">
        <f>'Resultaat 10'!$F$393</f>
        <v>0</v>
      </c>
      <c r="E644" s="164">
        <f>'Resultaat 10'!$G$393</f>
        <v>0</v>
      </c>
      <c r="F644" s="164">
        <f>'Resultaat 10'!$H$393</f>
        <v>0</v>
      </c>
      <c r="G644" s="164" t="e">
        <f>'Resultaat 10'!#REF!</f>
        <v>#REF!</v>
      </c>
      <c r="H644" s="164">
        <f>'Resultaat 10'!$I$393</f>
        <v>0</v>
      </c>
      <c r="I644" s="164">
        <f>'Resultaat 10'!$J$393</f>
        <v>0</v>
      </c>
      <c r="J644" s="164">
        <f t="shared" si="213"/>
        <v>0</v>
      </c>
      <c r="K644" s="165" t="e">
        <f t="shared" si="213"/>
        <v>#REF!</v>
      </c>
      <c r="L644" s="166">
        <f t="shared" si="214"/>
        <v>0</v>
      </c>
      <c r="M644" s="165" t="e">
        <f t="shared" si="215"/>
        <v>#REF!</v>
      </c>
      <c r="N644" s="166">
        <f t="shared" si="216"/>
        <v>0</v>
      </c>
    </row>
    <row r="645" spans="1:14" ht="12.75" hidden="1" thickBot="1" x14ac:dyDescent="0.25">
      <c r="A645" s="150" t="s">
        <v>17</v>
      </c>
      <c r="B645" s="167">
        <f t="shared" ref="B645:K645" si="217">SUM(B635:B644)</f>
        <v>0</v>
      </c>
      <c r="C645" s="167">
        <f t="shared" si="217"/>
        <v>0</v>
      </c>
      <c r="D645" s="167">
        <f t="shared" si="217"/>
        <v>0</v>
      </c>
      <c r="E645" s="167">
        <f t="shared" si="217"/>
        <v>0</v>
      </c>
      <c r="F645" s="167">
        <f t="shared" si="217"/>
        <v>0</v>
      </c>
      <c r="G645" s="167" t="e">
        <f t="shared" si="217"/>
        <v>#REF!</v>
      </c>
      <c r="H645" s="167">
        <f t="shared" si="217"/>
        <v>0</v>
      </c>
      <c r="I645" s="167">
        <f t="shared" si="217"/>
        <v>0</v>
      </c>
      <c r="J645" s="167">
        <f t="shared" si="217"/>
        <v>0</v>
      </c>
      <c r="K645" s="167" t="e">
        <f t="shared" si="217"/>
        <v>#REF!</v>
      </c>
      <c r="L645" s="169">
        <f t="shared" si="214"/>
        <v>0</v>
      </c>
      <c r="M645" s="168" t="e">
        <f>SUM(M635:M644)</f>
        <v>#REF!</v>
      </c>
      <c r="N645" s="170">
        <f t="shared" si="216"/>
        <v>0</v>
      </c>
    </row>
    <row r="646" spans="1:14" ht="12.75" hidden="1" thickBot="1" x14ac:dyDescent="0.25">
      <c r="A646" s="222"/>
    </row>
    <row r="647" spans="1:14" ht="12.75" hidden="1" thickBot="1" x14ac:dyDescent="0.25">
      <c r="A647" s="157" t="str">
        <f>Deelnemersoverzicht!$B$58&amp;":"</f>
        <v>Deelnemer 42:</v>
      </c>
      <c r="B647" s="225">
        <f>Deelnemersoverzicht!$C$58</f>
        <v>0</v>
      </c>
      <c r="C647" s="158"/>
      <c r="D647" s="158"/>
      <c r="E647" s="158"/>
      <c r="F647" s="158"/>
      <c r="G647" s="158"/>
      <c r="H647" s="158"/>
      <c r="I647" s="158"/>
      <c r="J647" s="158"/>
      <c r="K647" s="158"/>
      <c r="L647" s="158"/>
      <c r="M647" s="158"/>
      <c r="N647" s="159"/>
    </row>
    <row r="648" spans="1:14" ht="12.75" hidden="1" thickBot="1" x14ac:dyDescent="0.25">
      <c r="A648" s="156"/>
      <c r="B648" s="602" t="s">
        <v>1</v>
      </c>
      <c r="C648" s="601"/>
      <c r="D648" s="602" t="s">
        <v>2</v>
      </c>
      <c r="E648" s="601"/>
      <c r="F648" s="600"/>
      <c r="G648" s="603" t="s">
        <v>235</v>
      </c>
      <c r="H648" s="603"/>
      <c r="I648" s="601"/>
      <c r="J648" s="600"/>
      <c r="K648" s="604" t="s">
        <v>17</v>
      </c>
      <c r="L648" s="603"/>
      <c r="M648" s="603"/>
      <c r="N648" s="601"/>
    </row>
    <row r="649" spans="1:14" ht="48.75" hidden="1" thickBot="1" x14ac:dyDescent="0.25">
      <c r="A649" s="155" t="s">
        <v>214</v>
      </c>
      <c r="B649" s="146" t="s">
        <v>227</v>
      </c>
      <c r="C649" s="146" t="s">
        <v>228</v>
      </c>
      <c r="D649" s="146" t="s">
        <v>229</v>
      </c>
      <c r="E649" s="146" t="s">
        <v>230</v>
      </c>
      <c r="F649" s="146" t="s">
        <v>236</v>
      </c>
      <c r="G649" s="146" t="s">
        <v>237</v>
      </c>
      <c r="H649" s="146" t="s">
        <v>238</v>
      </c>
      <c r="I649" s="146" t="s">
        <v>239</v>
      </c>
      <c r="J649" s="146" t="s">
        <v>231</v>
      </c>
      <c r="K649" s="151" t="s">
        <v>112</v>
      </c>
      <c r="L649" s="147" t="s">
        <v>59</v>
      </c>
      <c r="M649" s="221" t="s">
        <v>91</v>
      </c>
      <c r="N649" s="148" t="s">
        <v>59</v>
      </c>
    </row>
    <row r="650" spans="1:14" hidden="1" x14ac:dyDescent="0.2">
      <c r="A650" s="149" t="s">
        <v>217</v>
      </c>
      <c r="B650" s="160">
        <f>'Resultaat 1'!$D$394</f>
        <v>0</v>
      </c>
      <c r="C650" s="160">
        <f>'Resultaat 1'!$E$394</f>
        <v>0</v>
      </c>
      <c r="D650" s="160">
        <f>'Resultaat 1'!$F$394</f>
        <v>0</v>
      </c>
      <c r="E650" s="160">
        <f>'Resultaat 1'!$G$394</f>
        <v>0</v>
      </c>
      <c r="F650" s="160">
        <f>'Resultaat 1'!$H$394</f>
        <v>0</v>
      </c>
      <c r="G650" s="160">
        <f>'Resultaat 1'!$I$394</f>
        <v>0</v>
      </c>
      <c r="H650" s="160">
        <f>'Resultaat 1'!$J$394</f>
        <v>0</v>
      </c>
      <c r="I650" s="160">
        <f>'Resultaat 1'!$K$394</f>
        <v>0</v>
      </c>
      <c r="J650" s="160">
        <f>B650+D650+F650+H650</f>
        <v>0</v>
      </c>
      <c r="K650" s="160">
        <f>C650+E650+G650+I650</f>
        <v>0</v>
      </c>
      <c r="L650" s="161">
        <f>IFERROR(K650/J650,0)</f>
        <v>0</v>
      </c>
      <c r="M650" s="160">
        <f>J650-K650</f>
        <v>0</v>
      </c>
      <c r="N650" s="161">
        <f>IFERROR(M650/J650,0)</f>
        <v>0</v>
      </c>
    </row>
    <row r="651" spans="1:14" hidden="1" x14ac:dyDescent="0.2">
      <c r="A651" s="149" t="s">
        <v>218</v>
      </c>
      <c r="B651" s="162">
        <f>'Resultaat 2'!$D$394</f>
        <v>0</v>
      </c>
      <c r="C651" s="162">
        <f>'Resultaat 2'!$E$394</f>
        <v>0</v>
      </c>
      <c r="D651" s="162">
        <f>'Resultaat 2'!$F$394</f>
        <v>0</v>
      </c>
      <c r="E651" s="162">
        <f>'Resultaat 2'!$G$394</f>
        <v>0</v>
      </c>
      <c r="F651" s="162">
        <f>'Resultaat 2'!$H$394</f>
        <v>0</v>
      </c>
      <c r="G651" s="162" t="e">
        <f>'Resultaat 2'!#REF!</f>
        <v>#REF!</v>
      </c>
      <c r="H651" s="162">
        <f>'Resultaat 2'!$I$394</f>
        <v>0</v>
      </c>
      <c r="I651" s="162">
        <f>'Resultaat 2'!$J$394</f>
        <v>0</v>
      </c>
      <c r="J651" s="162">
        <f t="shared" ref="J651:K659" si="218">B651+D651+F651+H651</f>
        <v>0</v>
      </c>
      <c r="K651" s="162" t="e">
        <f t="shared" si="218"/>
        <v>#REF!</v>
      </c>
      <c r="L651" s="163">
        <f t="shared" ref="L651:L660" si="219">IFERROR(K651/J651,0)</f>
        <v>0</v>
      </c>
      <c r="M651" s="162" t="e">
        <f t="shared" ref="M651:M659" si="220">J651-K651</f>
        <v>#REF!</v>
      </c>
      <c r="N651" s="163">
        <f t="shared" ref="N651:N660" si="221">IFERROR(M651/J651,0)</f>
        <v>0</v>
      </c>
    </row>
    <row r="652" spans="1:14" hidden="1" x14ac:dyDescent="0.2">
      <c r="A652" s="149" t="s">
        <v>219</v>
      </c>
      <c r="B652" s="164">
        <f>'Resultaat 3'!$D$394</f>
        <v>0</v>
      </c>
      <c r="C652" s="164">
        <f>'Resultaat 3'!$E$394</f>
        <v>0</v>
      </c>
      <c r="D652" s="164">
        <f>'Resultaat 3'!$F$394</f>
        <v>0</v>
      </c>
      <c r="E652" s="164">
        <f>'Resultaat 3'!$G$394</f>
        <v>0</v>
      </c>
      <c r="F652" s="164">
        <f>'Resultaat 3'!$H$394</f>
        <v>0</v>
      </c>
      <c r="G652" s="164" t="e">
        <f>'Resultaat 3'!#REF!</f>
        <v>#REF!</v>
      </c>
      <c r="H652" s="164">
        <f>'Resultaat 3'!$I$394</f>
        <v>0</v>
      </c>
      <c r="I652" s="164">
        <f>'Resultaat 3'!$J$394</f>
        <v>0</v>
      </c>
      <c r="J652" s="164">
        <f t="shared" si="218"/>
        <v>0</v>
      </c>
      <c r="K652" s="162" t="e">
        <f t="shared" si="218"/>
        <v>#REF!</v>
      </c>
      <c r="L652" s="163">
        <f t="shared" si="219"/>
        <v>0</v>
      </c>
      <c r="M652" s="162" t="e">
        <f t="shared" si="220"/>
        <v>#REF!</v>
      </c>
      <c r="N652" s="163">
        <f t="shared" si="221"/>
        <v>0</v>
      </c>
    </row>
    <row r="653" spans="1:14" hidden="1" x14ac:dyDescent="0.2">
      <c r="A653" s="149" t="s">
        <v>220</v>
      </c>
      <c r="B653" s="164">
        <f>'Resultaat 4'!$D$394</f>
        <v>0</v>
      </c>
      <c r="C653" s="164">
        <f>'Resultaat 4'!$E$394</f>
        <v>0</v>
      </c>
      <c r="D653" s="164">
        <f>'Resultaat 4'!$F$394</f>
        <v>0</v>
      </c>
      <c r="E653" s="164">
        <f>'Resultaat 4'!$G$394</f>
        <v>0</v>
      </c>
      <c r="F653" s="164">
        <f>'Resultaat 4'!$H$394</f>
        <v>0</v>
      </c>
      <c r="G653" s="164" t="e">
        <f>'Resultaat 4'!#REF!</f>
        <v>#REF!</v>
      </c>
      <c r="H653" s="164">
        <f>'Resultaat 4'!$I$394</f>
        <v>0</v>
      </c>
      <c r="I653" s="164">
        <f>'Resultaat 4'!$J$394</f>
        <v>0</v>
      </c>
      <c r="J653" s="164">
        <f t="shared" si="218"/>
        <v>0</v>
      </c>
      <c r="K653" s="162" t="e">
        <f t="shared" si="218"/>
        <v>#REF!</v>
      </c>
      <c r="L653" s="163">
        <f t="shared" si="219"/>
        <v>0</v>
      </c>
      <c r="M653" s="162" t="e">
        <f t="shared" si="220"/>
        <v>#REF!</v>
      </c>
      <c r="N653" s="163">
        <f t="shared" si="221"/>
        <v>0</v>
      </c>
    </row>
    <row r="654" spans="1:14" hidden="1" x14ac:dyDescent="0.2">
      <c r="A654" s="149" t="s">
        <v>221</v>
      </c>
      <c r="B654" s="164">
        <f>'Resultaat 5'!$D$394</f>
        <v>0</v>
      </c>
      <c r="C654" s="164">
        <f>'Resultaat 5'!$E$394</f>
        <v>0</v>
      </c>
      <c r="D654" s="164">
        <f>'Resultaat 5'!$F$394</f>
        <v>0</v>
      </c>
      <c r="E654" s="164">
        <f>'Resultaat 5'!$G$394</f>
        <v>0</v>
      </c>
      <c r="F654" s="164">
        <f>'Resultaat 5'!$H$394</f>
        <v>0</v>
      </c>
      <c r="G654" s="164" t="e">
        <f>'Resultaat 5'!#REF!</f>
        <v>#REF!</v>
      </c>
      <c r="H654" s="164">
        <f>'Resultaat 5'!$I$394</f>
        <v>0</v>
      </c>
      <c r="I654" s="164">
        <f>'Resultaat 5'!$J$394</f>
        <v>0</v>
      </c>
      <c r="J654" s="164">
        <f t="shared" si="218"/>
        <v>0</v>
      </c>
      <c r="K654" s="162" t="e">
        <f t="shared" si="218"/>
        <v>#REF!</v>
      </c>
      <c r="L654" s="163">
        <f t="shared" si="219"/>
        <v>0</v>
      </c>
      <c r="M654" s="162" t="e">
        <f t="shared" si="220"/>
        <v>#REF!</v>
      </c>
      <c r="N654" s="163">
        <f t="shared" si="221"/>
        <v>0</v>
      </c>
    </row>
    <row r="655" spans="1:14" hidden="1" x14ac:dyDescent="0.2">
      <c r="A655" s="149" t="s">
        <v>222</v>
      </c>
      <c r="B655" s="164">
        <f>'Resultaat 6'!$D$394</f>
        <v>0</v>
      </c>
      <c r="C655" s="164">
        <f>'Resultaat 6'!$E$394</f>
        <v>0</v>
      </c>
      <c r="D655" s="164">
        <f>'Resultaat 6'!$F$394</f>
        <v>0</v>
      </c>
      <c r="E655" s="164">
        <f>'Resultaat 6'!$G$394</f>
        <v>0</v>
      </c>
      <c r="F655" s="164">
        <f>'Resultaat 6'!$H$394</f>
        <v>0</v>
      </c>
      <c r="G655" s="164" t="e">
        <f>'Resultaat 6'!#REF!</f>
        <v>#REF!</v>
      </c>
      <c r="H655" s="164">
        <f>'Resultaat 6'!$I$394</f>
        <v>0</v>
      </c>
      <c r="I655" s="164">
        <f>'Resultaat 6'!$J$394</f>
        <v>0</v>
      </c>
      <c r="J655" s="164">
        <f t="shared" si="218"/>
        <v>0</v>
      </c>
      <c r="K655" s="162" t="e">
        <f t="shared" si="218"/>
        <v>#REF!</v>
      </c>
      <c r="L655" s="163">
        <f t="shared" si="219"/>
        <v>0</v>
      </c>
      <c r="M655" s="162" t="e">
        <f t="shared" si="220"/>
        <v>#REF!</v>
      </c>
      <c r="N655" s="163">
        <f t="shared" si="221"/>
        <v>0</v>
      </c>
    </row>
    <row r="656" spans="1:14" hidden="1" x14ac:dyDescent="0.2">
      <c r="A656" s="149" t="s">
        <v>223</v>
      </c>
      <c r="B656" s="164">
        <f>'Resultaat 7'!$D$394</f>
        <v>0</v>
      </c>
      <c r="C656" s="164">
        <f>'Resultaat 7'!$E$394</f>
        <v>0</v>
      </c>
      <c r="D656" s="164">
        <f>'Resultaat 7'!$F$394</f>
        <v>0</v>
      </c>
      <c r="E656" s="164">
        <f>'Resultaat 7'!$G$394</f>
        <v>0</v>
      </c>
      <c r="F656" s="164">
        <f>'Resultaat 7'!$H$394</f>
        <v>0</v>
      </c>
      <c r="G656" s="164" t="e">
        <f>'Resultaat 7'!#REF!</f>
        <v>#REF!</v>
      </c>
      <c r="H656" s="164">
        <f>'Resultaat 7'!$I$394</f>
        <v>0</v>
      </c>
      <c r="I656" s="164">
        <f>'Resultaat 7'!$J$394</f>
        <v>0</v>
      </c>
      <c r="J656" s="164">
        <f t="shared" si="218"/>
        <v>0</v>
      </c>
      <c r="K656" s="162" t="e">
        <f t="shared" si="218"/>
        <v>#REF!</v>
      </c>
      <c r="L656" s="163">
        <f t="shared" si="219"/>
        <v>0</v>
      </c>
      <c r="M656" s="162" t="e">
        <f t="shared" si="220"/>
        <v>#REF!</v>
      </c>
      <c r="N656" s="163">
        <f t="shared" si="221"/>
        <v>0</v>
      </c>
    </row>
    <row r="657" spans="1:14" hidden="1" x14ac:dyDescent="0.2">
      <c r="A657" s="149" t="s">
        <v>224</v>
      </c>
      <c r="B657" s="164">
        <f>'Resultaat 8'!$D$394</f>
        <v>0</v>
      </c>
      <c r="C657" s="164">
        <f>'Resultaat 8'!$E$394</f>
        <v>0</v>
      </c>
      <c r="D657" s="164">
        <f>'Resultaat 8'!$F$394</f>
        <v>0</v>
      </c>
      <c r="E657" s="164">
        <f>'Resultaat 8'!$G$394</f>
        <v>0</v>
      </c>
      <c r="F657" s="164">
        <f>'Resultaat 8'!$H$394</f>
        <v>0</v>
      </c>
      <c r="G657" s="164" t="e">
        <f>'Resultaat 8'!#REF!</f>
        <v>#REF!</v>
      </c>
      <c r="H657" s="164">
        <f>'Resultaat 8'!$I$394</f>
        <v>0</v>
      </c>
      <c r="I657" s="164">
        <f>'Resultaat 8'!$J$394</f>
        <v>0</v>
      </c>
      <c r="J657" s="164">
        <f t="shared" si="218"/>
        <v>0</v>
      </c>
      <c r="K657" s="162" t="e">
        <f t="shared" si="218"/>
        <v>#REF!</v>
      </c>
      <c r="L657" s="163">
        <f t="shared" si="219"/>
        <v>0</v>
      </c>
      <c r="M657" s="162" t="e">
        <f t="shared" si="220"/>
        <v>#REF!</v>
      </c>
      <c r="N657" s="163">
        <f t="shared" si="221"/>
        <v>0</v>
      </c>
    </row>
    <row r="658" spans="1:14" hidden="1" x14ac:dyDescent="0.2">
      <c r="A658" s="149" t="s">
        <v>225</v>
      </c>
      <c r="B658" s="164">
        <f>'Resultaat 9'!$D$394</f>
        <v>0</v>
      </c>
      <c r="C658" s="164">
        <f>'Resultaat 9'!$E$394</f>
        <v>0</v>
      </c>
      <c r="D658" s="164">
        <f>'Resultaat 9'!$F$394</f>
        <v>0</v>
      </c>
      <c r="E658" s="164">
        <f>'Resultaat 9'!$G$394</f>
        <v>0</v>
      </c>
      <c r="F658" s="164">
        <f>'Resultaat 9'!$H$394</f>
        <v>0</v>
      </c>
      <c r="G658" s="164" t="e">
        <f>'Resultaat 9'!#REF!</f>
        <v>#REF!</v>
      </c>
      <c r="H658" s="164">
        <f>'Resultaat 9'!$I$394</f>
        <v>0</v>
      </c>
      <c r="I658" s="164">
        <f>'Resultaat 9'!$J$394</f>
        <v>0</v>
      </c>
      <c r="J658" s="164">
        <f t="shared" si="218"/>
        <v>0</v>
      </c>
      <c r="K658" s="162" t="e">
        <f t="shared" si="218"/>
        <v>#REF!</v>
      </c>
      <c r="L658" s="163">
        <f t="shared" si="219"/>
        <v>0</v>
      </c>
      <c r="M658" s="162" t="e">
        <f t="shared" si="220"/>
        <v>#REF!</v>
      </c>
      <c r="N658" s="163">
        <f t="shared" si="221"/>
        <v>0</v>
      </c>
    </row>
    <row r="659" spans="1:14" ht="12.75" hidden="1" thickBot="1" x14ac:dyDescent="0.25">
      <c r="A659" s="149" t="s">
        <v>226</v>
      </c>
      <c r="B659" s="164">
        <f>'Resultaat 10'!$D$394</f>
        <v>0</v>
      </c>
      <c r="C659" s="164">
        <f>'Resultaat 10'!$E$394</f>
        <v>0</v>
      </c>
      <c r="D659" s="164">
        <f>'Resultaat 10'!$F$394</f>
        <v>0</v>
      </c>
      <c r="E659" s="164">
        <f>'Resultaat 10'!$G$394</f>
        <v>0</v>
      </c>
      <c r="F659" s="164">
        <f>'Resultaat 10'!$H$394</f>
        <v>0</v>
      </c>
      <c r="G659" s="164" t="e">
        <f>'Resultaat 10'!#REF!</f>
        <v>#REF!</v>
      </c>
      <c r="H659" s="164">
        <f>'Resultaat 10'!$I$394</f>
        <v>0</v>
      </c>
      <c r="I659" s="164">
        <f>'Resultaat 10'!$J$394</f>
        <v>0</v>
      </c>
      <c r="J659" s="164">
        <f t="shared" si="218"/>
        <v>0</v>
      </c>
      <c r="K659" s="165" t="e">
        <f t="shared" si="218"/>
        <v>#REF!</v>
      </c>
      <c r="L659" s="166">
        <f t="shared" si="219"/>
        <v>0</v>
      </c>
      <c r="M659" s="165" t="e">
        <f t="shared" si="220"/>
        <v>#REF!</v>
      </c>
      <c r="N659" s="166">
        <f t="shared" si="221"/>
        <v>0</v>
      </c>
    </row>
    <row r="660" spans="1:14" ht="12.75" hidden="1" thickBot="1" x14ac:dyDescent="0.25">
      <c r="A660" s="150" t="s">
        <v>17</v>
      </c>
      <c r="B660" s="167">
        <f t="shared" ref="B660:K660" si="222">SUM(B650:B659)</f>
        <v>0</v>
      </c>
      <c r="C660" s="167">
        <f t="shared" si="222"/>
        <v>0</v>
      </c>
      <c r="D660" s="167">
        <f t="shared" si="222"/>
        <v>0</v>
      </c>
      <c r="E660" s="167">
        <f t="shared" si="222"/>
        <v>0</v>
      </c>
      <c r="F660" s="167">
        <f t="shared" si="222"/>
        <v>0</v>
      </c>
      <c r="G660" s="167" t="e">
        <f t="shared" si="222"/>
        <v>#REF!</v>
      </c>
      <c r="H660" s="167">
        <f t="shared" si="222"/>
        <v>0</v>
      </c>
      <c r="I660" s="167">
        <f t="shared" si="222"/>
        <v>0</v>
      </c>
      <c r="J660" s="167">
        <f t="shared" si="222"/>
        <v>0</v>
      </c>
      <c r="K660" s="167" t="e">
        <f t="shared" si="222"/>
        <v>#REF!</v>
      </c>
      <c r="L660" s="169">
        <f t="shared" si="219"/>
        <v>0</v>
      </c>
      <c r="M660" s="168" t="e">
        <f>SUM(M650:M659)</f>
        <v>#REF!</v>
      </c>
      <c r="N660" s="170">
        <f t="shared" si="221"/>
        <v>0</v>
      </c>
    </row>
    <row r="661" spans="1:14" ht="12.75" hidden="1" thickBot="1" x14ac:dyDescent="0.25">
      <c r="A661" s="222"/>
    </row>
    <row r="662" spans="1:14" ht="12.75" hidden="1" thickBot="1" x14ac:dyDescent="0.25">
      <c r="A662" s="157" t="str">
        <f>Deelnemersoverzicht!$B$59&amp;":"</f>
        <v>Deelnemer 43:</v>
      </c>
      <c r="B662" s="225">
        <f>Deelnemersoverzicht!$C$59</f>
        <v>0</v>
      </c>
      <c r="C662" s="158"/>
      <c r="D662" s="158"/>
      <c r="E662" s="158"/>
      <c r="F662" s="158"/>
      <c r="G662" s="158"/>
      <c r="H662" s="158"/>
      <c r="I662" s="158"/>
      <c r="J662" s="158"/>
      <c r="K662" s="158"/>
      <c r="L662" s="158"/>
      <c r="M662" s="158"/>
      <c r="N662" s="159"/>
    </row>
    <row r="663" spans="1:14" ht="12.75" hidden="1" thickBot="1" x14ac:dyDescent="0.25">
      <c r="A663" s="156"/>
      <c r="B663" s="602" t="s">
        <v>1</v>
      </c>
      <c r="C663" s="601"/>
      <c r="D663" s="602" t="s">
        <v>2</v>
      </c>
      <c r="E663" s="601"/>
      <c r="F663" s="600"/>
      <c r="G663" s="603" t="s">
        <v>235</v>
      </c>
      <c r="H663" s="603"/>
      <c r="I663" s="601"/>
      <c r="J663" s="600"/>
      <c r="K663" s="604" t="s">
        <v>17</v>
      </c>
      <c r="L663" s="603"/>
      <c r="M663" s="603"/>
      <c r="N663" s="601"/>
    </row>
    <row r="664" spans="1:14" ht="48.75" hidden="1" thickBot="1" x14ac:dyDescent="0.25">
      <c r="A664" s="155" t="s">
        <v>214</v>
      </c>
      <c r="B664" s="146" t="s">
        <v>227</v>
      </c>
      <c r="C664" s="146" t="s">
        <v>228</v>
      </c>
      <c r="D664" s="146" t="s">
        <v>229</v>
      </c>
      <c r="E664" s="146" t="s">
        <v>230</v>
      </c>
      <c r="F664" s="146" t="s">
        <v>236</v>
      </c>
      <c r="G664" s="146" t="s">
        <v>237</v>
      </c>
      <c r="H664" s="146" t="s">
        <v>238</v>
      </c>
      <c r="I664" s="146" t="s">
        <v>239</v>
      </c>
      <c r="J664" s="146" t="s">
        <v>231</v>
      </c>
      <c r="K664" s="151" t="s">
        <v>112</v>
      </c>
      <c r="L664" s="147" t="s">
        <v>59</v>
      </c>
      <c r="M664" s="221" t="s">
        <v>91</v>
      </c>
      <c r="N664" s="148" t="s">
        <v>59</v>
      </c>
    </row>
    <row r="665" spans="1:14" hidden="1" x14ac:dyDescent="0.2">
      <c r="A665" s="149" t="s">
        <v>217</v>
      </c>
      <c r="B665" s="160">
        <f>'Resultaat 1'!$D$395</f>
        <v>0</v>
      </c>
      <c r="C665" s="160">
        <f>'Resultaat 1'!$E$395</f>
        <v>0</v>
      </c>
      <c r="D665" s="160">
        <f>'Resultaat 1'!$F$395</f>
        <v>0</v>
      </c>
      <c r="E665" s="160">
        <f>'Resultaat 1'!$G$395</f>
        <v>0</v>
      </c>
      <c r="F665" s="160">
        <f>'Resultaat 1'!$H$395</f>
        <v>0</v>
      </c>
      <c r="G665" s="160">
        <f>'Resultaat 1'!$I$395</f>
        <v>0</v>
      </c>
      <c r="H665" s="160">
        <f>'Resultaat 1'!$J$395</f>
        <v>0</v>
      </c>
      <c r="I665" s="160">
        <f>'Resultaat 1'!$K$395</f>
        <v>0</v>
      </c>
      <c r="J665" s="160">
        <f>B665+D665+F665+H665</f>
        <v>0</v>
      </c>
      <c r="K665" s="160">
        <f>C665+E665+G665+I665</f>
        <v>0</v>
      </c>
      <c r="L665" s="161">
        <f>IFERROR(K665/J665,0)</f>
        <v>0</v>
      </c>
      <c r="M665" s="160">
        <f>J665-K665</f>
        <v>0</v>
      </c>
      <c r="N665" s="161">
        <f>IFERROR(M665/J665,0)</f>
        <v>0</v>
      </c>
    </row>
    <row r="666" spans="1:14" hidden="1" x14ac:dyDescent="0.2">
      <c r="A666" s="149" t="s">
        <v>218</v>
      </c>
      <c r="B666" s="162">
        <f>'Resultaat 2'!$D$395</f>
        <v>0</v>
      </c>
      <c r="C666" s="162">
        <f>'Resultaat 2'!$E$395</f>
        <v>0</v>
      </c>
      <c r="D666" s="162">
        <f>'Resultaat 2'!$F$395</f>
        <v>0</v>
      </c>
      <c r="E666" s="162">
        <f>'Resultaat 2'!$G$395</f>
        <v>0</v>
      </c>
      <c r="F666" s="162">
        <f>'Resultaat 2'!$H$395</f>
        <v>0</v>
      </c>
      <c r="G666" s="162" t="e">
        <f>'Resultaat 2'!#REF!</f>
        <v>#REF!</v>
      </c>
      <c r="H666" s="162">
        <f>'Resultaat 2'!$I$395</f>
        <v>0</v>
      </c>
      <c r="I666" s="162">
        <f>'Resultaat 2'!$J$395</f>
        <v>0</v>
      </c>
      <c r="J666" s="162">
        <f t="shared" ref="J666:K674" si="223">B666+D666+F666+H666</f>
        <v>0</v>
      </c>
      <c r="K666" s="162" t="e">
        <f t="shared" si="223"/>
        <v>#REF!</v>
      </c>
      <c r="L666" s="163">
        <f t="shared" ref="L666:L675" si="224">IFERROR(K666/J666,0)</f>
        <v>0</v>
      </c>
      <c r="M666" s="162" t="e">
        <f t="shared" ref="M666:M674" si="225">J666-K666</f>
        <v>#REF!</v>
      </c>
      <c r="N666" s="163">
        <f t="shared" ref="N666:N675" si="226">IFERROR(M666/J666,0)</f>
        <v>0</v>
      </c>
    </row>
    <row r="667" spans="1:14" hidden="1" x14ac:dyDescent="0.2">
      <c r="A667" s="149" t="s">
        <v>219</v>
      </c>
      <c r="B667" s="164">
        <f>'Resultaat 3'!$D$395</f>
        <v>0</v>
      </c>
      <c r="C667" s="164">
        <f>'Resultaat 3'!$E$395</f>
        <v>0</v>
      </c>
      <c r="D667" s="164">
        <f>'Resultaat 3'!$F$395</f>
        <v>0</v>
      </c>
      <c r="E667" s="164">
        <f>'Resultaat 3'!$G$395</f>
        <v>0</v>
      </c>
      <c r="F667" s="164">
        <f>'Resultaat 3'!$H$395</f>
        <v>0</v>
      </c>
      <c r="G667" s="164" t="e">
        <f>'Resultaat 3'!#REF!</f>
        <v>#REF!</v>
      </c>
      <c r="H667" s="164">
        <f>'Resultaat 3'!$I$395</f>
        <v>0</v>
      </c>
      <c r="I667" s="164">
        <f>'Resultaat 3'!$J$395</f>
        <v>0</v>
      </c>
      <c r="J667" s="164">
        <f t="shared" si="223"/>
        <v>0</v>
      </c>
      <c r="K667" s="162" t="e">
        <f t="shared" si="223"/>
        <v>#REF!</v>
      </c>
      <c r="L667" s="163">
        <f t="shared" si="224"/>
        <v>0</v>
      </c>
      <c r="M667" s="162" t="e">
        <f t="shared" si="225"/>
        <v>#REF!</v>
      </c>
      <c r="N667" s="163">
        <f t="shared" si="226"/>
        <v>0</v>
      </c>
    </row>
    <row r="668" spans="1:14" hidden="1" x14ac:dyDescent="0.2">
      <c r="A668" s="149" t="s">
        <v>220</v>
      </c>
      <c r="B668" s="164">
        <f>'Resultaat 4'!$D$395</f>
        <v>0</v>
      </c>
      <c r="C668" s="164">
        <f>'Resultaat 4'!$E$395</f>
        <v>0</v>
      </c>
      <c r="D668" s="164">
        <f>'Resultaat 4'!$F$395</f>
        <v>0</v>
      </c>
      <c r="E668" s="164">
        <f>'Resultaat 4'!$G$395</f>
        <v>0</v>
      </c>
      <c r="F668" s="164">
        <f>'Resultaat 4'!$H$395</f>
        <v>0</v>
      </c>
      <c r="G668" s="164" t="e">
        <f>'Resultaat 4'!#REF!</f>
        <v>#REF!</v>
      </c>
      <c r="H668" s="164">
        <f>'Resultaat 4'!$I$395</f>
        <v>0</v>
      </c>
      <c r="I668" s="164">
        <f>'Resultaat 4'!$J$395</f>
        <v>0</v>
      </c>
      <c r="J668" s="164">
        <f t="shared" si="223"/>
        <v>0</v>
      </c>
      <c r="K668" s="162" t="e">
        <f t="shared" si="223"/>
        <v>#REF!</v>
      </c>
      <c r="L668" s="163">
        <f t="shared" si="224"/>
        <v>0</v>
      </c>
      <c r="M668" s="162" t="e">
        <f t="shared" si="225"/>
        <v>#REF!</v>
      </c>
      <c r="N668" s="163">
        <f t="shared" si="226"/>
        <v>0</v>
      </c>
    </row>
    <row r="669" spans="1:14" hidden="1" x14ac:dyDescent="0.2">
      <c r="A669" s="149" t="s">
        <v>221</v>
      </c>
      <c r="B669" s="164">
        <f>'Resultaat 5'!$D$395</f>
        <v>0</v>
      </c>
      <c r="C669" s="164">
        <f>'Resultaat 5'!$E$395</f>
        <v>0</v>
      </c>
      <c r="D669" s="164">
        <f>'Resultaat 5'!$F$395</f>
        <v>0</v>
      </c>
      <c r="E669" s="164">
        <f>'Resultaat 5'!$G$395</f>
        <v>0</v>
      </c>
      <c r="F669" s="164">
        <f>'Resultaat 5'!$H$395</f>
        <v>0</v>
      </c>
      <c r="G669" s="164" t="e">
        <f>'Resultaat 5'!#REF!</f>
        <v>#REF!</v>
      </c>
      <c r="H669" s="164">
        <f>'Resultaat 5'!$I$395</f>
        <v>0</v>
      </c>
      <c r="I669" s="164">
        <f>'Resultaat 5'!$J$395</f>
        <v>0</v>
      </c>
      <c r="J669" s="164">
        <f t="shared" si="223"/>
        <v>0</v>
      </c>
      <c r="K669" s="162" t="e">
        <f t="shared" si="223"/>
        <v>#REF!</v>
      </c>
      <c r="L669" s="163">
        <f t="shared" si="224"/>
        <v>0</v>
      </c>
      <c r="M669" s="162" t="e">
        <f t="shared" si="225"/>
        <v>#REF!</v>
      </c>
      <c r="N669" s="163">
        <f t="shared" si="226"/>
        <v>0</v>
      </c>
    </row>
    <row r="670" spans="1:14" hidden="1" x14ac:dyDescent="0.2">
      <c r="A670" s="149" t="s">
        <v>222</v>
      </c>
      <c r="B670" s="164">
        <f>'Resultaat 6'!$D$395</f>
        <v>0</v>
      </c>
      <c r="C670" s="164">
        <f>'Resultaat 6'!$E$395</f>
        <v>0</v>
      </c>
      <c r="D670" s="164">
        <f>'Resultaat 6'!$F$395</f>
        <v>0</v>
      </c>
      <c r="E670" s="164">
        <f>'Resultaat 6'!$G$395</f>
        <v>0</v>
      </c>
      <c r="F670" s="164">
        <f>'Resultaat 6'!$H$395</f>
        <v>0</v>
      </c>
      <c r="G670" s="164" t="e">
        <f>'Resultaat 6'!#REF!</f>
        <v>#REF!</v>
      </c>
      <c r="H670" s="164">
        <f>'Resultaat 6'!$I$395</f>
        <v>0</v>
      </c>
      <c r="I670" s="164">
        <f>'Resultaat 6'!$J$395</f>
        <v>0</v>
      </c>
      <c r="J670" s="164">
        <f t="shared" si="223"/>
        <v>0</v>
      </c>
      <c r="K670" s="162" t="e">
        <f t="shared" si="223"/>
        <v>#REF!</v>
      </c>
      <c r="L670" s="163">
        <f t="shared" si="224"/>
        <v>0</v>
      </c>
      <c r="M670" s="162" t="e">
        <f t="shared" si="225"/>
        <v>#REF!</v>
      </c>
      <c r="N670" s="163">
        <f t="shared" si="226"/>
        <v>0</v>
      </c>
    </row>
    <row r="671" spans="1:14" hidden="1" x14ac:dyDescent="0.2">
      <c r="A671" s="149" t="s">
        <v>223</v>
      </c>
      <c r="B671" s="164">
        <f>'Resultaat 7'!$D$395</f>
        <v>0</v>
      </c>
      <c r="C671" s="164">
        <f>'Resultaat 7'!$E$395</f>
        <v>0</v>
      </c>
      <c r="D671" s="164">
        <f>'Resultaat 7'!$F$395</f>
        <v>0</v>
      </c>
      <c r="E671" s="164">
        <f>'Resultaat 7'!$G$395</f>
        <v>0</v>
      </c>
      <c r="F671" s="164">
        <f>'Resultaat 7'!$H$395</f>
        <v>0</v>
      </c>
      <c r="G671" s="164" t="e">
        <f>'Resultaat 7'!#REF!</f>
        <v>#REF!</v>
      </c>
      <c r="H671" s="164">
        <f>'Resultaat 7'!$I$395</f>
        <v>0</v>
      </c>
      <c r="I671" s="164">
        <f>'Resultaat 7'!$J$395</f>
        <v>0</v>
      </c>
      <c r="J671" s="164">
        <f t="shared" si="223"/>
        <v>0</v>
      </c>
      <c r="K671" s="162" t="e">
        <f t="shared" si="223"/>
        <v>#REF!</v>
      </c>
      <c r="L671" s="163">
        <f t="shared" si="224"/>
        <v>0</v>
      </c>
      <c r="M671" s="162" t="e">
        <f t="shared" si="225"/>
        <v>#REF!</v>
      </c>
      <c r="N671" s="163">
        <f t="shared" si="226"/>
        <v>0</v>
      </c>
    </row>
    <row r="672" spans="1:14" hidden="1" x14ac:dyDescent="0.2">
      <c r="A672" s="149" t="s">
        <v>224</v>
      </c>
      <c r="B672" s="164">
        <f>'Resultaat 8'!$D$395</f>
        <v>0</v>
      </c>
      <c r="C672" s="164">
        <f>'Resultaat 8'!$E$395</f>
        <v>0</v>
      </c>
      <c r="D672" s="164">
        <f>'Resultaat 8'!$F$395</f>
        <v>0</v>
      </c>
      <c r="E672" s="164">
        <f>'Resultaat 8'!$G$395</f>
        <v>0</v>
      </c>
      <c r="F672" s="164">
        <f>'Resultaat 8'!$H$395</f>
        <v>0</v>
      </c>
      <c r="G672" s="164" t="e">
        <f>'Resultaat 8'!#REF!</f>
        <v>#REF!</v>
      </c>
      <c r="H672" s="164">
        <f>'Resultaat 8'!$I$395</f>
        <v>0</v>
      </c>
      <c r="I672" s="164">
        <f>'Resultaat 8'!$J$395</f>
        <v>0</v>
      </c>
      <c r="J672" s="164">
        <f t="shared" si="223"/>
        <v>0</v>
      </c>
      <c r="K672" s="162" t="e">
        <f t="shared" si="223"/>
        <v>#REF!</v>
      </c>
      <c r="L672" s="163">
        <f t="shared" si="224"/>
        <v>0</v>
      </c>
      <c r="M672" s="162" t="e">
        <f t="shared" si="225"/>
        <v>#REF!</v>
      </c>
      <c r="N672" s="163">
        <f t="shared" si="226"/>
        <v>0</v>
      </c>
    </row>
    <row r="673" spans="1:14" hidden="1" x14ac:dyDescent="0.2">
      <c r="A673" s="149" t="s">
        <v>225</v>
      </c>
      <c r="B673" s="164">
        <f>'Resultaat 9'!$D$395</f>
        <v>0</v>
      </c>
      <c r="C673" s="164">
        <f>'Resultaat 9'!$E$395</f>
        <v>0</v>
      </c>
      <c r="D673" s="164">
        <f>'Resultaat 9'!$F$395</f>
        <v>0</v>
      </c>
      <c r="E673" s="164">
        <f>'Resultaat 9'!$G$395</f>
        <v>0</v>
      </c>
      <c r="F673" s="164">
        <f>'Resultaat 9'!$H$395</f>
        <v>0</v>
      </c>
      <c r="G673" s="164" t="e">
        <f>'Resultaat 9'!#REF!</f>
        <v>#REF!</v>
      </c>
      <c r="H673" s="164">
        <f>'Resultaat 9'!$I$395</f>
        <v>0</v>
      </c>
      <c r="I673" s="164">
        <f>'Resultaat 9'!$J$395</f>
        <v>0</v>
      </c>
      <c r="J673" s="164">
        <f t="shared" si="223"/>
        <v>0</v>
      </c>
      <c r="K673" s="162" t="e">
        <f t="shared" si="223"/>
        <v>#REF!</v>
      </c>
      <c r="L673" s="163">
        <f t="shared" si="224"/>
        <v>0</v>
      </c>
      <c r="M673" s="162" t="e">
        <f t="shared" si="225"/>
        <v>#REF!</v>
      </c>
      <c r="N673" s="163">
        <f t="shared" si="226"/>
        <v>0</v>
      </c>
    </row>
    <row r="674" spans="1:14" ht="12.75" hidden="1" thickBot="1" x14ac:dyDescent="0.25">
      <c r="A674" s="149" t="s">
        <v>226</v>
      </c>
      <c r="B674" s="164">
        <f>'Resultaat 10'!$D$395</f>
        <v>0</v>
      </c>
      <c r="C674" s="164">
        <f>'Resultaat 10'!$E$395</f>
        <v>0</v>
      </c>
      <c r="D674" s="164">
        <f>'Resultaat 10'!$F$395</f>
        <v>0</v>
      </c>
      <c r="E674" s="164">
        <f>'Resultaat 10'!$G$395</f>
        <v>0</v>
      </c>
      <c r="F674" s="164">
        <f>'Resultaat 10'!$H$395</f>
        <v>0</v>
      </c>
      <c r="G674" s="164" t="e">
        <f>'Resultaat 10'!#REF!</f>
        <v>#REF!</v>
      </c>
      <c r="H674" s="164">
        <f>'Resultaat 10'!$I$395</f>
        <v>0</v>
      </c>
      <c r="I674" s="164">
        <f>'Resultaat 10'!$J$395</f>
        <v>0</v>
      </c>
      <c r="J674" s="164">
        <f t="shared" si="223"/>
        <v>0</v>
      </c>
      <c r="K674" s="165" t="e">
        <f t="shared" si="223"/>
        <v>#REF!</v>
      </c>
      <c r="L674" s="166">
        <f t="shared" si="224"/>
        <v>0</v>
      </c>
      <c r="M674" s="165" t="e">
        <f t="shared" si="225"/>
        <v>#REF!</v>
      </c>
      <c r="N674" s="166">
        <f t="shared" si="226"/>
        <v>0</v>
      </c>
    </row>
    <row r="675" spans="1:14" ht="12.75" hidden="1" thickBot="1" x14ac:dyDescent="0.25">
      <c r="A675" s="150" t="s">
        <v>17</v>
      </c>
      <c r="B675" s="167">
        <f t="shared" ref="B675:K675" si="227">SUM(B665:B674)</f>
        <v>0</v>
      </c>
      <c r="C675" s="167">
        <f t="shared" si="227"/>
        <v>0</v>
      </c>
      <c r="D675" s="167">
        <f t="shared" si="227"/>
        <v>0</v>
      </c>
      <c r="E675" s="167">
        <f t="shared" si="227"/>
        <v>0</v>
      </c>
      <c r="F675" s="167">
        <f t="shared" si="227"/>
        <v>0</v>
      </c>
      <c r="G675" s="167" t="e">
        <f t="shared" si="227"/>
        <v>#REF!</v>
      </c>
      <c r="H675" s="167">
        <f t="shared" si="227"/>
        <v>0</v>
      </c>
      <c r="I675" s="167">
        <f t="shared" si="227"/>
        <v>0</v>
      </c>
      <c r="J675" s="167">
        <f t="shared" si="227"/>
        <v>0</v>
      </c>
      <c r="K675" s="167" t="e">
        <f t="shared" si="227"/>
        <v>#REF!</v>
      </c>
      <c r="L675" s="169">
        <f t="shared" si="224"/>
        <v>0</v>
      </c>
      <c r="M675" s="168" t="e">
        <f>SUM(M665:M674)</f>
        <v>#REF!</v>
      </c>
      <c r="N675" s="170">
        <f t="shared" si="226"/>
        <v>0</v>
      </c>
    </row>
    <row r="676" spans="1:14" ht="12.75" hidden="1" thickBot="1" x14ac:dyDescent="0.25"/>
    <row r="677" spans="1:14" ht="12.75" hidden="1" thickBot="1" x14ac:dyDescent="0.25">
      <c r="A677" s="157" t="str">
        <f>Deelnemersoverzicht!$B$60&amp;":"</f>
        <v>Deelnemer 44:</v>
      </c>
      <c r="B677" s="225">
        <f>Deelnemersoverzicht!$C$60</f>
        <v>0</v>
      </c>
      <c r="C677" s="158"/>
      <c r="D677" s="158"/>
      <c r="E677" s="158"/>
      <c r="F677" s="158"/>
      <c r="G677" s="158"/>
      <c r="H677" s="158"/>
      <c r="I677" s="158"/>
      <c r="J677" s="158"/>
      <c r="K677" s="158"/>
      <c r="L677" s="158"/>
      <c r="M677" s="158"/>
      <c r="N677" s="159"/>
    </row>
    <row r="678" spans="1:14" ht="12.75" hidden="1" thickBot="1" x14ac:dyDescent="0.25">
      <c r="A678" s="156"/>
      <c r="B678" s="602" t="s">
        <v>1</v>
      </c>
      <c r="C678" s="601"/>
      <c r="D678" s="602" t="s">
        <v>2</v>
      </c>
      <c r="E678" s="601"/>
      <c r="F678" s="600"/>
      <c r="G678" s="603" t="s">
        <v>235</v>
      </c>
      <c r="H678" s="603"/>
      <c r="I678" s="601"/>
      <c r="J678" s="600"/>
      <c r="K678" s="604" t="s">
        <v>17</v>
      </c>
      <c r="L678" s="603"/>
      <c r="M678" s="603"/>
      <c r="N678" s="601"/>
    </row>
    <row r="679" spans="1:14" ht="48.75" hidden="1" thickBot="1" x14ac:dyDescent="0.25">
      <c r="A679" s="155" t="s">
        <v>214</v>
      </c>
      <c r="B679" s="146" t="s">
        <v>227</v>
      </c>
      <c r="C679" s="146" t="s">
        <v>228</v>
      </c>
      <c r="D679" s="146" t="s">
        <v>229</v>
      </c>
      <c r="E679" s="146" t="s">
        <v>230</v>
      </c>
      <c r="F679" s="146" t="s">
        <v>236</v>
      </c>
      <c r="G679" s="146" t="s">
        <v>237</v>
      </c>
      <c r="H679" s="146" t="s">
        <v>238</v>
      </c>
      <c r="I679" s="146" t="s">
        <v>239</v>
      </c>
      <c r="J679" s="146" t="s">
        <v>231</v>
      </c>
      <c r="K679" s="151" t="s">
        <v>112</v>
      </c>
      <c r="L679" s="147" t="s">
        <v>59</v>
      </c>
      <c r="M679" s="221" t="s">
        <v>91</v>
      </c>
      <c r="N679" s="148" t="s">
        <v>59</v>
      </c>
    </row>
    <row r="680" spans="1:14" hidden="1" x14ac:dyDescent="0.2">
      <c r="A680" s="149" t="s">
        <v>217</v>
      </c>
      <c r="B680" s="160">
        <f>'Resultaat 1'!$D$396</f>
        <v>0</v>
      </c>
      <c r="C680" s="160">
        <f>'Resultaat 1'!$E$396</f>
        <v>0</v>
      </c>
      <c r="D680" s="160">
        <f>'Resultaat 1'!$F$396</f>
        <v>0</v>
      </c>
      <c r="E680" s="160">
        <f>'Resultaat 1'!$G$396</f>
        <v>0</v>
      </c>
      <c r="F680" s="160">
        <f>'Resultaat 1'!$H$396</f>
        <v>0</v>
      </c>
      <c r="G680" s="160">
        <f>'Resultaat 1'!$I$396</f>
        <v>0</v>
      </c>
      <c r="H680" s="160">
        <f>'Resultaat 1'!$J$396</f>
        <v>0</v>
      </c>
      <c r="I680" s="160">
        <f>'Resultaat 1'!$K$396</f>
        <v>0</v>
      </c>
      <c r="J680" s="160">
        <f>B680+D680+F680+H680</f>
        <v>0</v>
      </c>
      <c r="K680" s="160">
        <f>C680+E680+G680+I680</f>
        <v>0</v>
      </c>
      <c r="L680" s="161">
        <f>IFERROR(K680/J680,0)</f>
        <v>0</v>
      </c>
      <c r="M680" s="160">
        <f>J680-K680</f>
        <v>0</v>
      </c>
      <c r="N680" s="161">
        <f>IFERROR(M680/J680,0)</f>
        <v>0</v>
      </c>
    </row>
    <row r="681" spans="1:14" hidden="1" x14ac:dyDescent="0.2">
      <c r="A681" s="149" t="s">
        <v>218</v>
      </c>
      <c r="B681" s="162">
        <f>'Resultaat 2'!$D$396</f>
        <v>0</v>
      </c>
      <c r="C681" s="162">
        <f>'Resultaat 2'!$E$396</f>
        <v>0</v>
      </c>
      <c r="D681" s="162">
        <f>'Resultaat 2'!$F$396</f>
        <v>0</v>
      </c>
      <c r="E681" s="162">
        <f>'Resultaat 2'!$G$396</f>
        <v>0</v>
      </c>
      <c r="F681" s="162">
        <f>'Resultaat 2'!$H$396</f>
        <v>0</v>
      </c>
      <c r="G681" s="162" t="e">
        <f>'Resultaat 2'!#REF!</f>
        <v>#REF!</v>
      </c>
      <c r="H681" s="162">
        <f>'Resultaat 2'!$I$396</f>
        <v>0</v>
      </c>
      <c r="I681" s="162">
        <f>'Resultaat 2'!$J$396</f>
        <v>0</v>
      </c>
      <c r="J681" s="162">
        <f t="shared" ref="J681:K689" si="228">B681+D681+F681+H681</f>
        <v>0</v>
      </c>
      <c r="K681" s="162" t="e">
        <f t="shared" si="228"/>
        <v>#REF!</v>
      </c>
      <c r="L681" s="163">
        <f t="shared" ref="L681:L690" si="229">IFERROR(K681/J681,0)</f>
        <v>0</v>
      </c>
      <c r="M681" s="162" t="e">
        <f t="shared" ref="M681:M689" si="230">J681-K681</f>
        <v>#REF!</v>
      </c>
      <c r="N681" s="163">
        <f t="shared" ref="N681:N690" si="231">IFERROR(M681/J681,0)</f>
        <v>0</v>
      </c>
    </row>
    <row r="682" spans="1:14" hidden="1" x14ac:dyDescent="0.2">
      <c r="A682" s="149" t="s">
        <v>219</v>
      </c>
      <c r="B682" s="164">
        <f>'Resultaat 3'!$D$396</f>
        <v>0</v>
      </c>
      <c r="C682" s="164">
        <f>'Resultaat 3'!$E$396</f>
        <v>0</v>
      </c>
      <c r="D682" s="164">
        <f>'Resultaat 3'!$F$396</f>
        <v>0</v>
      </c>
      <c r="E682" s="164">
        <f>'Resultaat 3'!$G$396</f>
        <v>0</v>
      </c>
      <c r="F682" s="164">
        <f>'Resultaat 3'!$H$396</f>
        <v>0</v>
      </c>
      <c r="G682" s="164" t="e">
        <f>'Resultaat 3'!#REF!</f>
        <v>#REF!</v>
      </c>
      <c r="H682" s="164">
        <f>'Resultaat 3'!$I$396</f>
        <v>0</v>
      </c>
      <c r="I682" s="164">
        <f>'Resultaat 3'!$J$396</f>
        <v>0</v>
      </c>
      <c r="J682" s="164">
        <f t="shared" si="228"/>
        <v>0</v>
      </c>
      <c r="K682" s="162" t="e">
        <f t="shared" si="228"/>
        <v>#REF!</v>
      </c>
      <c r="L682" s="163">
        <f t="shared" si="229"/>
        <v>0</v>
      </c>
      <c r="M682" s="162" t="e">
        <f t="shared" si="230"/>
        <v>#REF!</v>
      </c>
      <c r="N682" s="163">
        <f t="shared" si="231"/>
        <v>0</v>
      </c>
    </row>
    <row r="683" spans="1:14" hidden="1" x14ac:dyDescent="0.2">
      <c r="A683" s="149" t="s">
        <v>220</v>
      </c>
      <c r="B683" s="164">
        <f>'Resultaat 4'!$D$396</f>
        <v>0</v>
      </c>
      <c r="C683" s="164">
        <f>'Resultaat 4'!$E$396</f>
        <v>0</v>
      </c>
      <c r="D683" s="164">
        <f>'Resultaat 4'!$F$396</f>
        <v>0</v>
      </c>
      <c r="E683" s="164">
        <f>'Resultaat 4'!$G$396</f>
        <v>0</v>
      </c>
      <c r="F683" s="164">
        <f>'Resultaat 4'!$H$396</f>
        <v>0</v>
      </c>
      <c r="G683" s="164" t="e">
        <f>'Resultaat 4'!#REF!</f>
        <v>#REF!</v>
      </c>
      <c r="H683" s="164">
        <f>'Resultaat 4'!$I$396</f>
        <v>0</v>
      </c>
      <c r="I683" s="164">
        <f>'Resultaat 4'!$J$396</f>
        <v>0</v>
      </c>
      <c r="J683" s="164">
        <f t="shared" si="228"/>
        <v>0</v>
      </c>
      <c r="K683" s="162" t="e">
        <f t="shared" si="228"/>
        <v>#REF!</v>
      </c>
      <c r="L683" s="163">
        <f t="shared" si="229"/>
        <v>0</v>
      </c>
      <c r="M683" s="162" t="e">
        <f t="shared" si="230"/>
        <v>#REF!</v>
      </c>
      <c r="N683" s="163">
        <f t="shared" si="231"/>
        <v>0</v>
      </c>
    </row>
    <row r="684" spans="1:14" hidden="1" x14ac:dyDescent="0.2">
      <c r="A684" s="149" t="s">
        <v>221</v>
      </c>
      <c r="B684" s="164">
        <f>'Resultaat 5'!$D$396</f>
        <v>0</v>
      </c>
      <c r="C684" s="164">
        <f>'Resultaat 5'!$E$396</f>
        <v>0</v>
      </c>
      <c r="D684" s="164">
        <f>'Resultaat 5'!$F$396</f>
        <v>0</v>
      </c>
      <c r="E684" s="164">
        <f>'Resultaat 5'!$G$396</f>
        <v>0</v>
      </c>
      <c r="F684" s="164">
        <f>'Resultaat 5'!$H$396</f>
        <v>0</v>
      </c>
      <c r="G684" s="164" t="e">
        <f>'Resultaat 5'!#REF!</f>
        <v>#REF!</v>
      </c>
      <c r="H684" s="164">
        <f>'Resultaat 5'!$I$396</f>
        <v>0</v>
      </c>
      <c r="I684" s="164">
        <f>'Resultaat 5'!$J$396</f>
        <v>0</v>
      </c>
      <c r="J684" s="164">
        <f t="shared" si="228"/>
        <v>0</v>
      </c>
      <c r="K684" s="162" t="e">
        <f t="shared" si="228"/>
        <v>#REF!</v>
      </c>
      <c r="L684" s="163">
        <f t="shared" si="229"/>
        <v>0</v>
      </c>
      <c r="M684" s="162" t="e">
        <f t="shared" si="230"/>
        <v>#REF!</v>
      </c>
      <c r="N684" s="163">
        <f t="shared" si="231"/>
        <v>0</v>
      </c>
    </row>
    <row r="685" spans="1:14" hidden="1" x14ac:dyDescent="0.2">
      <c r="A685" s="149" t="s">
        <v>222</v>
      </c>
      <c r="B685" s="164">
        <f>'Resultaat 6'!$D$396</f>
        <v>0</v>
      </c>
      <c r="C685" s="164">
        <f>'Resultaat 6'!$E$396</f>
        <v>0</v>
      </c>
      <c r="D685" s="164">
        <f>'Resultaat 6'!$F$396</f>
        <v>0</v>
      </c>
      <c r="E685" s="164">
        <f>'Resultaat 6'!$G$396</f>
        <v>0</v>
      </c>
      <c r="F685" s="164">
        <f>'Resultaat 6'!$H$396</f>
        <v>0</v>
      </c>
      <c r="G685" s="164" t="e">
        <f>'Resultaat 6'!#REF!</f>
        <v>#REF!</v>
      </c>
      <c r="H685" s="164">
        <f>'Resultaat 6'!$I$396</f>
        <v>0</v>
      </c>
      <c r="I685" s="164">
        <f>'Resultaat 6'!$J$396</f>
        <v>0</v>
      </c>
      <c r="J685" s="164">
        <f t="shared" si="228"/>
        <v>0</v>
      </c>
      <c r="K685" s="162" t="e">
        <f t="shared" si="228"/>
        <v>#REF!</v>
      </c>
      <c r="L685" s="163">
        <f t="shared" si="229"/>
        <v>0</v>
      </c>
      <c r="M685" s="162" t="e">
        <f t="shared" si="230"/>
        <v>#REF!</v>
      </c>
      <c r="N685" s="163">
        <f t="shared" si="231"/>
        <v>0</v>
      </c>
    </row>
    <row r="686" spans="1:14" hidden="1" x14ac:dyDescent="0.2">
      <c r="A686" s="149" t="s">
        <v>223</v>
      </c>
      <c r="B686" s="164">
        <f>'Resultaat 7'!$D$396</f>
        <v>0</v>
      </c>
      <c r="C686" s="164">
        <f>'Resultaat 7'!$E$396</f>
        <v>0</v>
      </c>
      <c r="D686" s="164">
        <f>'Resultaat 7'!$F$396</f>
        <v>0</v>
      </c>
      <c r="E686" s="164">
        <f>'Resultaat 7'!$G$396</f>
        <v>0</v>
      </c>
      <c r="F686" s="164">
        <f>'Resultaat 7'!$H$396</f>
        <v>0</v>
      </c>
      <c r="G686" s="164" t="e">
        <f>'Resultaat 7'!#REF!</f>
        <v>#REF!</v>
      </c>
      <c r="H686" s="164">
        <f>'Resultaat 7'!$I$396</f>
        <v>0</v>
      </c>
      <c r="I686" s="164">
        <f>'Resultaat 7'!$J$396</f>
        <v>0</v>
      </c>
      <c r="J686" s="164">
        <f t="shared" si="228"/>
        <v>0</v>
      </c>
      <c r="K686" s="162" t="e">
        <f t="shared" si="228"/>
        <v>#REF!</v>
      </c>
      <c r="L686" s="163">
        <f t="shared" si="229"/>
        <v>0</v>
      </c>
      <c r="M686" s="162" t="e">
        <f t="shared" si="230"/>
        <v>#REF!</v>
      </c>
      <c r="N686" s="163">
        <f t="shared" si="231"/>
        <v>0</v>
      </c>
    </row>
    <row r="687" spans="1:14" hidden="1" x14ac:dyDescent="0.2">
      <c r="A687" s="149" t="s">
        <v>224</v>
      </c>
      <c r="B687" s="164">
        <f>'Resultaat 8'!$D$396</f>
        <v>0</v>
      </c>
      <c r="C687" s="164">
        <f>'Resultaat 8'!$E$396</f>
        <v>0</v>
      </c>
      <c r="D687" s="164">
        <f>'Resultaat 8'!$F$396</f>
        <v>0</v>
      </c>
      <c r="E687" s="164">
        <f>'Resultaat 8'!$G$396</f>
        <v>0</v>
      </c>
      <c r="F687" s="164">
        <f>'Resultaat 8'!$H$396</f>
        <v>0</v>
      </c>
      <c r="G687" s="164" t="e">
        <f>'Resultaat 8'!#REF!</f>
        <v>#REF!</v>
      </c>
      <c r="H687" s="164">
        <f>'Resultaat 8'!$I$396</f>
        <v>0</v>
      </c>
      <c r="I687" s="164">
        <f>'Resultaat 8'!$J$396</f>
        <v>0</v>
      </c>
      <c r="J687" s="164">
        <f t="shared" si="228"/>
        <v>0</v>
      </c>
      <c r="K687" s="162" t="e">
        <f t="shared" si="228"/>
        <v>#REF!</v>
      </c>
      <c r="L687" s="163">
        <f t="shared" si="229"/>
        <v>0</v>
      </c>
      <c r="M687" s="162" t="e">
        <f t="shared" si="230"/>
        <v>#REF!</v>
      </c>
      <c r="N687" s="163">
        <f t="shared" si="231"/>
        <v>0</v>
      </c>
    </row>
    <row r="688" spans="1:14" hidden="1" x14ac:dyDescent="0.2">
      <c r="A688" s="149" t="s">
        <v>225</v>
      </c>
      <c r="B688" s="164">
        <f>'Resultaat 9'!$D$396</f>
        <v>0</v>
      </c>
      <c r="C688" s="164">
        <f>'Resultaat 9'!$E$396</f>
        <v>0</v>
      </c>
      <c r="D688" s="164">
        <f>'Resultaat 9'!$F$396</f>
        <v>0</v>
      </c>
      <c r="E688" s="164">
        <f>'Resultaat 9'!$G$396</f>
        <v>0</v>
      </c>
      <c r="F688" s="164">
        <f>'Resultaat 9'!$H$396</f>
        <v>0</v>
      </c>
      <c r="G688" s="164" t="e">
        <f>'Resultaat 9'!#REF!</f>
        <v>#REF!</v>
      </c>
      <c r="H688" s="164">
        <f>'Resultaat 9'!$I$396</f>
        <v>0</v>
      </c>
      <c r="I688" s="164">
        <f>'Resultaat 9'!$J$396</f>
        <v>0</v>
      </c>
      <c r="J688" s="164">
        <f t="shared" si="228"/>
        <v>0</v>
      </c>
      <c r="K688" s="162" t="e">
        <f t="shared" si="228"/>
        <v>#REF!</v>
      </c>
      <c r="L688" s="163">
        <f t="shared" si="229"/>
        <v>0</v>
      </c>
      <c r="M688" s="162" t="e">
        <f t="shared" si="230"/>
        <v>#REF!</v>
      </c>
      <c r="N688" s="163">
        <f t="shared" si="231"/>
        <v>0</v>
      </c>
    </row>
    <row r="689" spans="1:14" ht="12.75" hidden="1" thickBot="1" x14ac:dyDescent="0.25">
      <c r="A689" s="149" t="s">
        <v>226</v>
      </c>
      <c r="B689" s="164">
        <f>'Resultaat 10'!$D$396</f>
        <v>0</v>
      </c>
      <c r="C689" s="164">
        <f>'Resultaat 10'!$E$396</f>
        <v>0</v>
      </c>
      <c r="D689" s="164">
        <f>'Resultaat 10'!$F$396</f>
        <v>0</v>
      </c>
      <c r="E689" s="164">
        <f>'Resultaat 10'!$G$396</f>
        <v>0</v>
      </c>
      <c r="F689" s="164">
        <f>'Resultaat 10'!$H$396</f>
        <v>0</v>
      </c>
      <c r="G689" s="164" t="e">
        <f>'Resultaat 10'!#REF!</f>
        <v>#REF!</v>
      </c>
      <c r="H689" s="164">
        <f>'Resultaat 10'!$I$396</f>
        <v>0</v>
      </c>
      <c r="I689" s="164">
        <f>'Resultaat 10'!$J$396</f>
        <v>0</v>
      </c>
      <c r="J689" s="164">
        <f t="shared" si="228"/>
        <v>0</v>
      </c>
      <c r="K689" s="165" t="e">
        <f t="shared" si="228"/>
        <v>#REF!</v>
      </c>
      <c r="L689" s="166">
        <f t="shared" si="229"/>
        <v>0</v>
      </c>
      <c r="M689" s="165" t="e">
        <f t="shared" si="230"/>
        <v>#REF!</v>
      </c>
      <c r="N689" s="166">
        <f t="shared" si="231"/>
        <v>0</v>
      </c>
    </row>
    <row r="690" spans="1:14" ht="12.75" hidden="1" thickBot="1" x14ac:dyDescent="0.25">
      <c r="A690" s="150" t="s">
        <v>17</v>
      </c>
      <c r="B690" s="167">
        <f t="shared" ref="B690:K690" si="232">SUM(B680:B689)</f>
        <v>0</v>
      </c>
      <c r="C690" s="167">
        <f t="shared" si="232"/>
        <v>0</v>
      </c>
      <c r="D690" s="167">
        <f t="shared" si="232"/>
        <v>0</v>
      </c>
      <c r="E690" s="167">
        <f t="shared" si="232"/>
        <v>0</v>
      </c>
      <c r="F690" s="167">
        <f t="shared" si="232"/>
        <v>0</v>
      </c>
      <c r="G690" s="167" t="e">
        <f t="shared" si="232"/>
        <v>#REF!</v>
      </c>
      <c r="H690" s="167">
        <f t="shared" si="232"/>
        <v>0</v>
      </c>
      <c r="I690" s="167">
        <f t="shared" si="232"/>
        <v>0</v>
      </c>
      <c r="J690" s="167">
        <f t="shared" si="232"/>
        <v>0</v>
      </c>
      <c r="K690" s="167" t="e">
        <f t="shared" si="232"/>
        <v>#REF!</v>
      </c>
      <c r="L690" s="169">
        <f t="shared" si="229"/>
        <v>0</v>
      </c>
      <c r="M690" s="168" t="e">
        <f>SUM(M680:M689)</f>
        <v>#REF!</v>
      </c>
      <c r="N690" s="170">
        <f t="shared" si="231"/>
        <v>0</v>
      </c>
    </row>
    <row r="691" spans="1:14" ht="12.75" hidden="1" thickBot="1" x14ac:dyDescent="0.25"/>
    <row r="692" spans="1:14" ht="12.75" hidden="1" thickBot="1" x14ac:dyDescent="0.25">
      <c r="A692" s="157" t="str">
        <f>Deelnemersoverzicht!$B$61&amp;":"</f>
        <v>Deelnemer 45:</v>
      </c>
      <c r="B692" s="225">
        <f>Deelnemersoverzicht!$C$61</f>
        <v>0</v>
      </c>
      <c r="C692" s="158"/>
      <c r="D692" s="158"/>
      <c r="E692" s="158"/>
      <c r="F692" s="158"/>
      <c r="G692" s="158"/>
      <c r="H692" s="158"/>
      <c r="I692" s="158"/>
      <c r="J692" s="158"/>
      <c r="K692" s="158"/>
      <c r="L692" s="158"/>
      <c r="M692" s="158"/>
      <c r="N692" s="159"/>
    </row>
    <row r="693" spans="1:14" ht="12.75" hidden="1" thickBot="1" x14ac:dyDescent="0.25">
      <c r="A693" s="156"/>
      <c r="B693" s="602" t="s">
        <v>1</v>
      </c>
      <c r="C693" s="601"/>
      <c r="D693" s="602" t="s">
        <v>2</v>
      </c>
      <c r="E693" s="601"/>
      <c r="F693" s="600"/>
      <c r="G693" s="603" t="s">
        <v>235</v>
      </c>
      <c r="H693" s="603"/>
      <c r="I693" s="601"/>
      <c r="J693" s="600"/>
      <c r="K693" s="604" t="s">
        <v>17</v>
      </c>
      <c r="L693" s="603"/>
      <c r="M693" s="603"/>
      <c r="N693" s="601"/>
    </row>
    <row r="694" spans="1:14" ht="48.75" hidden="1" thickBot="1" x14ac:dyDescent="0.25">
      <c r="A694" s="155" t="s">
        <v>214</v>
      </c>
      <c r="B694" s="146" t="s">
        <v>227</v>
      </c>
      <c r="C694" s="146" t="s">
        <v>228</v>
      </c>
      <c r="D694" s="146" t="s">
        <v>229</v>
      </c>
      <c r="E694" s="146" t="s">
        <v>230</v>
      </c>
      <c r="F694" s="146" t="s">
        <v>236</v>
      </c>
      <c r="G694" s="146" t="s">
        <v>237</v>
      </c>
      <c r="H694" s="146" t="s">
        <v>238</v>
      </c>
      <c r="I694" s="146" t="s">
        <v>239</v>
      </c>
      <c r="J694" s="146" t="s">
        <v>231</v>
      </c>
      <c r="K694" s="151" t="s">
        <v>112</v>
      </c>
      <c r="L694" s="147" t="s">
        <v>59</v>
      </c>
      <c r="M694" s="221" t="s">
        <v>91</v>
      </c>
      <c r="N694" s="148" t="s">
        <v>59</v>
      </c>
    </row>
    <row r="695" spans="1:14" hidden="1" x14ac:dyDescent="0.2">
      <c r="A695" s="149" t="s">
        <v>217</v>
      </c>
      <c r="B695" s="160">
        <f>'Resultaat 1'!$D$397</f>
        <v>0</v>
      </c>
      <c r="C695" s="160">
        <f>'Resultaat 1'!$E$397</f>
        <v>0</v>
      </c>
      <c r="D695" s="160">
        <f>'Resultaat 1'!$F$397</f>
        <v>0</v>
      </c>
      <c r="E695" s="160">
        <f>'Resultaat 1'!$G$397</f>
        <v>0</v>
      </c>
      <c r="F695" s="160">
        <f>'Resultaat 1'!$H$397</f>
        <v>0</v>
      </c>
      <c r="G695" s="160">
        <f>'Resultaat 1'!$I$397</f>
        <v>0</v>
      </c>
      <c r="H695" s="160">
        <f>'Resultaat 1'!$J$397</f>
        <v>0</v>
      </c>
      <c r="I695" s="160">
        <f>'Resultaat 1'!$K$397</f>
        <v>0</v>
      </c>
      <c r="J695" s="160">
        <f>B695+D695+F695+H695</f>
        <v>0</v>
      </c>
      <c r="K695" s="160">
        <f>C695+E695+G695+I695</f>
        <v>0</v>
      </c>
      <c r="L695" s="161">
        <f>IFERROR(K695/J695,0)</f>
        <v>0</v>
      </c>
      <c r="M695" s="160">
        <f>J695-K695</f>
        <v>0</v>
      </c>
      <c r="N695" s="161">
        <f>IFERROR(M695/J695,0)</f>
        <v>0</v>
      </c>
    </row>
    <row r="696" spans="1:14" hidden="1" x14ac:dyDescent="0.2">
      <c r="A696" s="149" t="s">
        <v>218</v>
      </c>
      <c r="B696" s="162">
        <f>'Resultaat 2'!$D$397</f>
        <v>0</v>
      </c>
      <c r="C696" s="162">
        <f>'Resultaat 2'!$E$397</f>
        <v>0</v>
      </c>
      <c r="D696" s="162">
        <f>'Resultaat 2'!$F$397</f>
        <v>0</v>
      </c>
      <c r="E696" s="162">
        <f>'Resultaat 2'!$G$397</f>
        <v>0</v>
      </c>
      <c r="F696" s="162">
        <f>'Resultaat 2'!$H$397</f>
        <v>0</v>
      </c>
      <c r="G696" s="162" t="e">
        <f>'Resultaat 2'!#REF!</f>
        <v>#REF!</v>
      </c>
      <c r="H696" s="162">
        <f>'Resultaat 2'!$I$397</f>
        <v>0</v>
      </c>
      <c r="I696" s="162">
        <f>'Resultaat 2'!$J$397</f>
        <v>0</v>
      </c>
      <c r="J696" s="162">
        <f t="shared" ref="J696:K704" si="233">B696+D696+F696+H696</f>
        <v>0</v>
      </c>
      <c r="K696" s="162" t="e">
        <f t="shared" si="233"/>
        <v>#REF!</v>
      </c>
      <c r="L696" s="163">
        <f t="shared" ref="L696:L705" si="234">IFERROR(K696/J696,0)</f>
        <v>0</v>
      </c>
      <c r="M696" s="162" t="e">
        <f t="shared" ref="M696:M704" si="235">J696-K696</f>
        <v>#REF!</v>
      </c>
      <c r="N696" s="163">
        <f t="shared" ref="N696:N705" si="236">IFERROR(M696/J696,0)</f>
        <v>0</v>
      </c>
    </row>
    <row r="697" spans="1:14" hidden="1" x14ac:dyDescent="0.2">
      <c r="A697" s="149" t="s">
        <v>219</v>
      </c>
      <c r="B697" s="164">
        <f>'Resultaat 3'!$D$397</f>
        <v>0</v>
      </c>
      <c r="C697" s="164">
        <f>'Resultaat 3'!$E$397</f>
        <v>0</v>
      </c>
      <c r="D697" s="164">
        <f>'Resultaat 3'!$F$397</f>
        <v>0</v>
      </c>
      <c r="E697" s="164">
        <f>'Resultaat 3'!$G$397</f>
        <v>0</v>
      </c>
      <c r="F697" s="164">
        <f>'Resultaat 3'!$H$397</f>
        <v>0</v>
      </c>
      <c r="G697" s="164" t="e">
        <f>'Resultaat 3'!#REF!</f>
        <v>#REF!</v>
      </c>
      <c r="H697" s="164">
        <f>'Resultaat 3'!$I$397</f>
        <v>0</v>
      </c>
      <c r="I697" s="164">
        <f>'Resultaat 3'!$J$397</f>
        <v>0</v>
      </c>
      <c r="J697" s="164">
        <f t="shared" si="233"/>
        <v>0</v>
      </c>
      <c r="K697" s="162" t="e">
        <f t="shared" si="233"/>
        <v>#REF!</v>
      </c>
      <c r="L697" s="163">
        <f t="shared" si="234"/>
        <v>0</v>
      </c>
      <c r="M697" s="162" t="e">
        <f t="shared" si="235"/>
        <v>#REF!</v>
      </c>
      <c r="N697" s="163">
        <f t="shared" si="236"/>
        <v>0</v>
      </c>
    </row>
    <row r="698" spans="1:14" hidden="1" x14ac:dyDescent="0.2">
      <c r="A698" s="149" t="s">
        <v>220</v>
      </c>
      <c r="B698" s="164">
        <f>'Resultaat 4'!$D$397</f>
        <v>0</v>
      </c>
      <c r="C698" s="164">
        <f>'Resultaat 4'!$E$397</f>
        <v>0</v>
      </c>
      <c r="D698" s="164">
        <f>'Resultaat 4'!$F$397</f>
        <v>0</v>
      </c>
      <c r="E698" s="164">
        <f>'Resultaat 4'!$G$397</f>
        <v>0</v>
      </c>
      <c r="F698" s="164">
        <f>'Resultaat 4'!$H$397</f>
        <v>0</v>
      </c>
      <c r="G698" s="164" t="e">
        <f>'Resultaat 4'!#REF!</f>
        <v>#REF!</v>
      </c>
      <c r="H698" s="164">
        <f>'Resultaat 4'!$I$397</f>
        <v>0</v>
      </c>
      <c r="I698" s="164">
        <f>'Resultaat 4'!$J$397</f>
        <v>0</v>
      </c>
      <c r="J698" s="164">
        <f t="shared" si="233"/>
        <v>0</v>
      </c>
      <c r="K698" s="162" t="e">
        <f t="shared" si="233"/>
        <v>#REF!</v>
      </c>
      <c r="L698" s="163">
        <f t="shared" si="234"/>
        <v>0</v>
      </c>
      <c r="M698" s="162" t="e">
        <f t="shared" si="235"/>
        <v>#REF!</v>
      </c>
      <c r="N698" s="163">
        <f t="shared" si="236"/>
        <v>0</v>
      </c>
    </row>
    <row r="699" spans="1:14" hidden="1" x14ac:dyDescent="0.2">
      <c r="A699" s="149" t="s">
        <v>221</v>
      </c>
      <c r="B699" s="164">
        <f>'Resultaat 5'!$D$397</f>
        <v>0</v>
      </c>
      <c r="C699" s="164">
        <f>'Resultaat 5'!$E$397</f>
        <v>0</v>
      </c>
      <c r="D699" s="164">
        <f>'Resultaat 5'!$F$397</f>
        <v>0</v>
      </c>
      <c r="E699" s="164">
        <f>'Resultaat 5'!$G$397</f>
        <v>0</v>
      </c>
      <c r="F699" s="164">
        <f>'Resultaat 5'!$H$397</f>
        <v>0</v>
      </c>
      <c r="G699" s="164" t="e">
        <f>'Resultaat 5'!#REF!</f>
        <v>#REF!</v>
      </c>
      <c r="H699" s="164">
        <f>'Resultaat 5'!$I$397</f>
        <v>0</v>
      </c>
      <c r="I699" s="164">
        <f>'Resultaat 5'!$J$397</f>
        <v>0</v>
      </c>
      <c r="J699" s="164">
        <f t="shared" si="233"/>
        <v>0</v>
      </c>
      <c r="K699" s="162" t="e">
        <f t="shared" si="233"/>
        <v>#REF!</v>
      </c>
      <c r="L699" s="163">
        <f t="shared" si="234"/>
        <v>0</v>
      </c>
      <c r="M699" s="162" t="e">
        <f t="shared" si="235"/>
        <v>#REF!</v>
      </c>
      <c r="N699" s="163">
        <f t="shared" si="236"/>
        <v>0</v>
      </c>
    </row>
    <row r="700" spans="1:14" hidden="1" x14ac:dyDescent="0.2">
      <c r="A700" s="149" t="s">
        <v>222</v>
      </c>
      <c r="B700" s="164">
        <f>'Resultaat 6'!$D$397</f>
        <v>0</v>
      </c>
      <c r="C700" s="164">
        <f>'Resultaat 6'!$E$397</f>
        <v>0</v>
      </c>
      <c r="D700" s="164">
        <f>'Resultaat 6'!$F$397</f>
        <v>0</v>
      </c>
      <c r="E700" s="164">
        <f>'Resultaat 6'!$G$397</f>
        <v>0</v>
      </c>
      <c r="F700" s="164">
        <f>'Resultaat 6'!$H$397</f>
        <v>0</v>
      </c>
      <c r="G700" s="164" t="e">
        <f>'Resultaat 6'!#REF!</f>
        <v>#REF!</v>
      </c>
      <c r="H700" s="164">
        <f>'Resultaat 6'!$I$397</f>
        <v>0</v>
      </c>
      <c r="I700" s="164">
        <f>'Resultaat 6'!$J$397</f>
        <v>0</v>
      </c>
      <c r="J700" s="164">
        <f t="shared" si="233"/>
        <v>0</v>
      </c>
      <c r="K700" s="162" t="e">
        <f t="shared" si="233"/>
        <v>#REF!</v>
      </c>
      <c r="L700" s="163">
        <f t="shared" si="234"/>
        <v>0</v>
      </c>
      <c r="M700" s="162" t="e">
        <f t="shared" si="235"/>
        <v>#REF!</v>
      </c>
      <c r="N700" s="163">
        <f t="shared" si="236"/>
        <v>0</v>
      </c>
    </row>
    <row r="701" spans="1:14" hidden="1" x14ac:dyDescent="0.2">
      <c r="A701" s="149" t="s">
        <v>223</v>
      </c>
      <c r="B701" s="164">
        <f>'Resultaat 7'!$D$397</f>
        <v>0</v>
      </c>
      <c r="C701" s="164">
        <f>'Resultaat 7'!$E$397</f>
        <v>0</v>
      </c>
      <c r="D701" s="164">
        <f>'Resultaat 7'!$F$397</f>
        <v>0</v>
      </c>
      <c r="E701" s="164">
        <f>'Resultaat 7'!$G$397</f>
        <v>0</v>
      </c>
      <c r="F701" s="164">
        <f>'Resultaat 7'!$H$397</f>
        <v>0</v>
      </c>
      <c r="G701" s="164" t="e">
        <f>'Resultaat 7'!#REF!</f>
        <v>#REF!</v>
      </c>
      <c r="H701" s="164">
        <f>'Resultaat 7'!$I$397</f>
        <v>0</v>
      </c>
      <c r="I701" s="164">
        <f>'Resultaat 7'!$J$397</f>
        <v>0</v>
      </c>
      <c r="J701" s="164">
        <f t="shared" si="233"/>
        <v>0</v>
      </c>
      <c r="K701" s="162" t="e">
        <f t="shared" si="233"/>
        <v>#REF!</v>
      </c>
      <c r="L701" s="163">
        <f t="shared" si="234"/>
        <v>0</v>
      </c>
      <c r="M701" s="162" t="e">
        <f t="shared" si="235"/>
        <v>#REF!</v>
      </c>
      <c r="N701" s="163">
        <f t="shared" si="236"/>
        <v>0</v>
      </c>
    </row>
    <row r="702" spans="1:14" hidden="1" x14ac:dyDescent="0.2">
      <c r="A702" s="149" t="s">
        <v>224</v>
      </c>
      <c r="B702" s="164">
        <f>'Resultaat 8'!$D$397</f>
        <v>0</v>
      </c>
      <c r="C702" s="164">
        <f>'Resultaat 8'!$E$397</f>
        <v>0</v>
      </c>
      <c r="D702" s="164">
        <f>'Resultaat 8'!$F$397</f>
        <v>0</v>
      </c>
      <c r="E702" s="164">
        <f>'Resultaat 8'!$G$397</f>
        <v>0</v>
      </c>
      <c r="F702" s="164">
        <f>'Resultaat 8'!$H$397</f>
        <v>0</v>
      </c>
      <c r="G702" s="164" t="e">
        <f>'Resultaat 8'!#REF!</f>
        <v>#REF!</v>
      </c>
      <c r="H702" s="164">
        <f>'Resultaat 8'!$I$397</f>
        <v>0</v>
      </c>
      <c r="I702" s="164">
        <f>'Resultaat 8'!$J$397</f>
        <v>0</v>
      </c>
      <c r="J702" s="164">
        <f t="shared" si="233"/>
        <v>0</v>
      </c>
      <c r="K702" s="162" t="e">
        <f t="shared" si="233"/>
        <v>#REF!</v>
      </c>
      <c r="L702" s="163">
        <f t="shared" si="234"/>
        <v>0</v>
      </c>
      <c r="M702" s="162" t="e">
        <f t="shared" si="235"/>
        <v>#REF!</v>
      </c>
      <c r="N702" s="163">
        <f t="shared" si="236"/>
        <v>0</v>
      </c>
    </row>
    <row r="703" spans="1:14" hidden="1" x14ac:dyDescent="0.2">
      <c r="A703" s="149" t="s">
        <v>225</v>
      </c>
      <c r="B703" s="164">
        <f>'Resultaat 9'!$D$397</f>
        <v>0</v>
      </c>
      <c r="C703" s="164">
        <f>'Resultaat 9'!$E$397</f>
        <v>0</v>
      </c>
      <c r="D703" s="164">
        <f>'Resultaat 9'!$F$397</f>
        <v>0</v>
      </c>
      <c r="E703" s="164">
        <f>'Resultaat 9'!$G$397</f>
        <v>0</v>
      </c>
      <c r="F703" s="164">
        <f>'Resultaat 9'!$H$397</f>
        <v>0</v>
      </c>
      <c r="G703" s="164" t="e">
        <f>'Resultaat 9'!#REF!</f>
        <v>#REF!</v>
      </c>
      <c r="H703" s="164">
        <f>'Resultaat 9'!$I$397</f>
        <v>0</v>
      </c>
      <c r="I703" s="164">
        <f>'Resultaat 9'!$J$397</f>
        <v>0</v>
      </c>
      <c r="J703" s="164">
        <f t="shared" si="233"/>
        <v>0</v>
      </c>
      <c r="K703" s="162" t="e">
        <f t="shared" si="233"/>
        <v>#REF!</v>
      </c>
      <c r="L703" s="163">
        <f t="shared" si="234"/>
        <v>0</v>
      </c>
      <c r="M703" s="162" t="e">
        <f t="shared" si="235"/>
        <v>#REF!</v>
      </c>
      <c r="N703" s="163">
        <f t="shared" si="236"/>
        <v>0</v>
      </c>
    </row>
    <row r="704" spans="1:14" ht="12.75" hidden="1" thickBot="1" x14ac:dyDescent="0.25">
      <c r="A704" s="149" t="s">
        <v>226</v>
      </c>
      <c r="B704" s="164">
        <f>'Resultaat 10'!$D$397</f>
        <v>0</v>
      </c>
      <c r="C704" s="164">
        <f>'Resultaat 10'!$E$397</f>
        <v>0</v>
      </c>
      <c r="D704" s="164">
        <f>'Resultaat 10'!$F$397</f>
        <v>0</v>
      </c>
      <c r="E704" s="164">
        <f>'Resultaat 10'!$G$397</f>
        <v>0</v>
      </c>
      <c r="F704" s="164">
        <f>'Resultaat 10'!$H$397</f>
        <v>0</v>
      </c>
      <c r="G704" s="164" t="e">
        <f>'Resultaat 10'!#REF!</f>
        <v>#REF!</v>
      </c>
      <c r="H704" s="164">
        <f>'Resultaat 10'!$I$397</f>
        <v>0</v>
      </c>
      <c r="I704" s="164">
        <f>'Resultaat 10'!$J$397</f>
        <v>0</v>
      </c>
      <c r="J704" s="164">
        <f t="shared" si="233"/>
        <v>0</v>
      </c>
      <c r="K704" s="165" t="e">
        <f t="shared" si="233"/>
        <v>#REF!</v>
      </c>
      <c r="L704" s="166">
        <f t="shared" si="234"/>
        <v>0</v>
      </c>
      <c r="M704" s="165" t="e">
        <f t="shared" si="235"/>
        <v>#REF!</v>
      </c>
      <c r="N704" s="166">
        <f t="shared" si="236"/>
        <v>0</v>
      </c>
    </row>
    <row r="705" spans="1:14" ht="12.75" hidden="1" thickBot="1" x14ac:dyDescent="0.25">
      <c r="A705" s="150" t="s">
        <v>17</v>
      </c>
      <c r="B705" s="167">
        <f t="shared" ref="B705:K705" si="237">SUM(B695:B704)</f>
        <v>0</v>
      </c>
      <c r="C705" s="167">
        <f t="shared" si="237"/>
        <v>0</v>
      </c>
      <c r="D705" s="167">
        <f t="shared" si="237"/>
        <v>0</v>
      </c>
      <c r="E705" s="167">
        <f t="shared" si="237"/>
        <v>0</v>
      </c>
      <c r="F705" s="167">
        <f t="shared" si="237"/>
        <v>0</v>
      </c>
      <c r="G705" s="167" t="e">
        <f t="shared" si="237"/>
        <v>#REF!</v>
      </c>
      <c r="H705" s="167">
        <f t="shared" si="237"/>
        <v>0</v>
      </c>
      <c r="I705" s="167">
        <f t="shared" si="237"/>
        <v>0</v>
      </c>
      <c r="J705" s="167">
        <f t="shared" si="237"/>
        <v>0</v>
      </c>
      <c r="K705" s="167" t="e">
        <f t="shared" si="237"/>
        <v>#REF!</v>
      </c>
      <c r="L705" s="169">
        <f t="shared" si="234"/>
        <v>0</v>
      </c>
      <c r="M705" s="168" t="e">
        <f>SUM(M695:M704)</f>
        <v>#REF!</v>
      </c>
      <c r="N705" s="170">
        <f t="shared" si="236"/>
        <v>0</v>
      </c>
    </row>
    <row r="706" spans="1:14" ht="12.75" hidden="1" thickBot="1" x14ac:dyDescent="0.25"/>
    <row r="707" spans="1:14" ht="12.75" hidden="1" thickBot="1" x14ac:dyDescent="0.25">
      <c r="A707" s="157" t="str">
        <f>Deelnemersoverzicht!$B$62&amp;":"</f>
        <v>Deelnemer 46:</v>
      </c>
      <c r="B707" s="225">
        <f>Deelnemersoverzicht!$C$62</f>
        <v>0</v>
      </c>
      <c r="C707" s="158"/>
      <c r="D707" s="158"/>
      <c r="E707" s="158"/>
      <c r="F707" s="158"/>
      <c r="G707" s="158"/>
      <c r="H707" s="158"/>
      <c r="I707" s="158"/>
      <c r="J707" s="158"/>
      <c r="K707" s="158"/>
      <c r="L707" s="158"/>
      <c r="M707" s="158"/>
      <c r="N707" s="159"/>
    </row>
    <row r="708" spans="1:14" ht="12.75" hidden="1" thickBot="1" x14ac:dyDescent="0.25">
      <c r="A708" s="156"/>
      <c r="B708" s="602" t="s">
        <v>1</v>
      </c>
      <c r="C708" s="601"/>
      <c r="D708" s="602" t="s">
        <v>2</v>
      </c>
      <c r="E708" s="601"/>
      <c r="F708" s="600"/>
      <c r="G708" s="603" t="s">
        <v>235</v>
      </c>
      <c r="H708" s="603"/>
      <c r="I708" s="601"/>
      <c r="J708" s="600"/>
      <c r="K708" s="604" t="s">
        <v>17</v>
      </c>
      <c r="L708" s="603"/>
      <c r="M708" s="603"/>
      <c r="N708" s="601"/>
    </row>
    <row r="709" spans="1:14" ht="48.75" hidden="1" thickBot="1" x14ac:dyDescent="0.25">
      <c r="A709" s="155" t="s">
        <v>214</v>
      </c>
      <c r="B709" s="146" t="s">
        <v>227</v>
      </c>
      <c r="C709" s="146" t="s">
        <v>228</v>
      </c>
      <c r="D709" s="146" t="s">
        <v>229</v>
      </c>
      <c r="E709" s="146" t="s">
        <v>230</v>
      </c>
      <c r="F709" s="146" t="s">
        <v>236</v>
      </c>
      <c r="G709" s="146" t="s">
        <v>237</v>
      </c>
      <c r="H709" s="146" t="s">
        <v>238</v>
      </c>
      <c r="I709" s="146" t="s">
        <v>239</v>
      </c>
      <c r="J709" s="146" t="s">
        <v>231</v>
      </c>
      <c r="K709" s="151" t="s">
        <v>112</v>
      </c>
      <c r="L709" s="147" t="s">
        <v>59</v>
      </c>
      <c r="M709" s="221" t="s">
        <v>91</v>
      </c>
      <c r="N709" s="148" t="s">
        <v>59</v>
      </c>
    </row>
    <row r="710" spans="1:14" hidden="1" x14ac:dyDescent="0.2">
      <c r="A710" s="149" t="s">
        <v>217</v>
      </c>
      <c r="B710" s="160">
        <f>'Resultaat 1'!$D$398</f>
        <v>0</v>
      </c>
      <c r="C710" s="160">
        <f>'Resultaat 1'!$E$398</f>
        <v>0</v>
      </c>
      <c r="D710" s="160">
        <f>'Resultaat 1'!$F$398</f>
        <v>0</v>
      </c>
      <c r="E710" s="160">
        <f>'Resultaat 1'!$G$398</f>
        <v>0</v>
      </c>
      <c r="F710" s="160">
        <f>'Resultaat 1'!$H$398</f>
        <v>0</v>
      </c>
      <c r="G710" s="160">
        <f>'Resultaat 1'!$I$398</f>
        <v>0</v>
      </c>
      <c r="H710" s="160">
        <f>'Resultaat 1'!$J$398</f>
        <v>0</v>
      </c>
      <c r="I710" s="160">
        <f>'Resultaat 1'!$K$398</f>
        <v>0</v>
      </c>
      <c r="J710" s="160">
        <f>B710+D710+F710+H710</f>
        <v>0</v>
      </c>
      <c r="K710" s="160">
        <f>C710+E710+G710+I710</f>
        <v>0</v>
      </c>
      <c r="L710" s="161">
        <f>IFERROR(K710/J710,0)</f>
        <v>0</v>
      </c>
      <c r="M710" s="160">
        <f>J710-K710</f>
        <v>0</v>
      </c>
      <c r="N710" s="161">
        <f>IFERROR(M710/J710,0)</f>
        <v>0</v>
      </c>
    </row>
    <row r="711" spans="1:14" hidden="1" x14ac:dyDescent="0.2">
      <c r="A711" s="149" t="s">
        <v>218</v>
      </c>
      <c r="B711" s="162">
        <f>'Resultaat 2'!$D$398</f>
        <v>0</v>
      </c>
      <c r="C711" s="162">
        <f>'Resultaat 2'!$E$398</f>
        <v>0</v>
      </c>
      <c r="D711" s="162">
        <f>'Resultaat 2'!$F$398</f>
        <v>0</v>
      </c>
      <c r="E711" s="162">
        <f>'Resultaat 2'!$G$398</f>
        <v>0</v>
      </c>
      <c r="F711" s="162">
        <f>'Resultaat 2'!$H$398</f>
        <v>0</v>
      </c>
      <c r="G711" s="162" t="e">
        <f>'Resultaat 2'!#REF!</f>
        <v>#REF!</v>
      </c>
      <c r="H711" s="162">
        <f>'Resultaat 2'!$I$398</f>
        <v>0</v>
      </c>
      <c r="I711" s="162">
        <f>'Resultaat 2'!$J$398</f>
        <v>0</v>
      </c>
      <c r="J711" s="162">
        <f t="shared" ref="J711:K719" si="238">B711+D711+F711+H711</f>
        <v>0</v>
      </c>
      <c r="K711" s="162" t="e">
        <f t="shared" si="238"/>
        <v>#REF!</v>
      </c>
      <c r="L711" s="163">
        <f t="shared" ref="L711:L720" si="239">IFERROR(K711/J711,0)</f>
        <v>0</v>
      </c>
      <c r="M711" s="162" t="e">
        <f t="shared" ref="M711:M719" si="240">J711-K711</f>
        <v>#REF!</v>
      </c>
      <c r="N711" s="163">
        <f t="shared" ref="N711:N720" si="241">IFERROR(M711/J711,0)</f>
        <v>0</v>
      </c>
    </row>
    <row r="712" spans="1:14" hidden="1" x14ac:dyDescent="0.2">
      <c r="A712" s="149" t="s">
        <v>219</v>
      </c>
      <c r="B712" s="164">
        <f>'Resultaat 3'!$D$398</f>
        <v>0</v>
      </c>
      <c r="C712" s="164">
        <f>'Resultaat 3'!$E$398</f>
        <v>0</v>
      </c>
      <c r="D712" s="164">
        <f>'Resultaat 3'!$F$398</f>
        <v>0</v>
      </c>
      <c r="E712" s="164">
        <f>'Resultaat 3'!$G$398</f>
        <v>0</v>
      </c>
      <c r="F712" s="164">
        <f>'Resultaat 3'!$H$398</f>
        <v>0</v>
      </c>
      <c r="G712" s="164" t="e">
        <f>'Resultaat 3'!#REF!</f>
        <v>#REF!</v>
      </c>
      <c r="H712" s="164">
        <f>'Resultaat 3'!$I$398</f>
        <v>0</v>
      </c>
      <c r="I712" s="164">
        <f>'Resultaat 3'!$J$398</f>
        <v>0</v>
      </c>
      <c r="J712" s="164">
        <f t="shared" si="238"/>
        <v>0</v>
      </c>
      <c r="K712" s="162" t="e">
        <f t="shared" si="238"/>
        <v>#REF!</v>
      </c>
      <c r="L712" s="163">
        <f t="shared" si="239"/>
        <v>0</v>
      </c>
      <c r="M712" s="162" t="e">
        <f t="shared" si="240"/>
        <v>#REF!</v>
      </c>
      <c r="N712" s="163">
        <f t="shared" si="241"/>
        <v>0</v>
      </c>
    </row>
    <row r="713" spans="1:14" hidden="1" x14ac:dyDescent="0.2">
      <c r="A713" s="149" t="s">
        <v>220</v>
      </c>
      <c r="B713" s="164">
        <f>'Resultaat 4'!$D$398</f>
        <v>0</v>
      </c>
      <c r="C713" s="164">
        <f>'Resultaat 4'!$E$398</f>
        <v>0</v>
      </c>
      <c r="D713" s="164">
        <f>'Resultaat 4'!$F$398</f>
        <v>0</v>
      </c>
      <c r="E713" s="164">
        <f>'Resultaat 4'!$G$398</f>
        <v>0</v>
      </c>
      <c r="F713" s="164">
        <f>'Resultaat 4'!$H$398</f>
        <v>0</v>
      </c>
      <c r="G713" s="164" t="e">
        <f>'Resultaat 4'!#REF!</f>
        <v>#REF!</v>
      </c>
      <c r="H713" s="164">
        <f>'Resultaat 4'!$I$398</f>
        <v>0</v>
      </c>
      <c r="I713" s="164">
        <f>'Resultaat 4'!$J$398</f>
        <v>0</v>
      </c>
      <c r="J713" s="164">
        <f t="shared" si="238"/>
        <v>0</v>
      </c>
      <c r="K713" s="162" t="e">
        <f t="shared" si="238"/>
        <v>#REF!</v>
      </c>
      <c r="L713" s="163">
        <f t="shared" si="239"/>
        <v>0</v>
      </c>
      <c r="M713" s="162" t="e">
        <f t="shared" si="240"/>
        <v>#REF!</v>
      </c>
      <c r="N713" s="163">
        <f t="shared" si="241"/>
        <v>0</v>
      </c>
    </row>
    <row r="714" spans="1:14" hidden="1" x14ac:dyDescent="0.2">
      <c r="A714" s="149" t="s">
        <v>221</v>
      </c>
      <c r="B714" s="164">
        <f>'Resultaat 5'!$D$398</f>
        <v>0</v>
      </c>
      <c r="C714" s="164">
        <f>'Resultaat 5'!$E$398</f>
        <v>0</v>
      </c>
      <c r="D714" s="164">
        <f>'Resultaat 5'!$F$398</f>
        <v>0</v>
      </c>
      <c r="E714" s="164">
        <f>'Resultaat 5'!$G$398</f>
        <v>0</v>
      </c>
      <c r="F714" s="164">
        <f>'Resultaat 5'!$H$398</f>
        <v>0</v>
      </c>
      <c r="G714" s="164" t="e">
        <f>'Resultaat 5'!#REF!</f>
        <v>#REF!</v>
      </c>
      <c r="H714" s="164">
        <f>'Resultaat 5'!$I$398</f>
        <v>0</v>
      </c>
      <c r="I714" s="164">
        <f>'Resultaat 5'!$J$398</f>
        <v>0</v>
      </c>
      <c r="J714" s="164">
        <f t="shared" si="238"/>
        <v>0</v>
      </c>
      <c r="K714" s="162" t="e">
        <f t="shared" si="238"/>
        <v>#REF!</v>
      </c>
      <c r="L714" s="163">
        <f t="shared" si="239"/>
        <v>0</v>
      </c>
      <c r="M714" s="162" t="e">
        <f t="shared" si="240"/>
        <v>#REF!</v>
      </c>
      <c r="N714" s="163">
        <f t="shared" si="241"/>
        <v>0</v>
      </c>
    </row>
    <row r="715" spans="1:14" hidden="1" x14ac:dyDescent="0.2">
      <c r="A715" s="149" t="s">
        <v>222</v>
      </c>
      <c r="B715" s="164">
        <f>'Resultaat 6'!$D$398</f>
        <v>0</v>
      </c>
      <c r="C715" s="164">
        <f>'Resultaat 6'!$E$398</f>
        <v>0</v>
      </c>
      <c r="D715" s="164">
        <f>'Resultaat 6'!$F$398</f>
        <v>0</v>
      </c>
      <c r="E715" s="164">
        <f>'Resultaat 6'!$G$398</f>
        <v>0</v>
      </c>
      <c r="F715" s="164">
        <f>'Resultaat 6'!$H$398</f>
        <v>0</v>
      </c>
      <c r="G715" s="164" t="e">
        <f>'Resultaat 6'!#REF!</f>
        <v>#REF!</v>
      </c>
      <c r="H715" s="164">
        <f>'Resultaat 6'!$I$398</f>
        <v>0</v>
      </c>
      <c r="I715" s="164">
        <f>'Resultaat 6'!$J$398</f>
        <v>0</v>
      </c>
      <c r="J715" s="164">
        <f t="shared" si="238"/>
        <v>0</v>
      </c>
      <c r="K715" s="162" t="e">
        <f t="shared" si="238"/>
        <v>#REF!</v>
      </c>
      <c r="L715" s="163">
        <f t="shared" si="239"/>
        <v>0</v>
      </c>
      <c r="M715" s="162" t="e">
        <f t="shared" si="240"/>
        <v>#REF!</v>
      </c>
      <c r="N715" s="163">
        <f t="shared" si="241"/>
        <v>0</v>
      </c>
    </row>
    <row r="716" spans="1:14" hidden="1" x14ac:dyDescent="0.2">
      <c r="A716" s="149" t="s">
        <v>223</v>
      </c>
      <c r="B716" s="164">
        <f>'Resultaat 7'!$D$398</f>
        <v>0</v>
      </c>
      <c r="C716" s="164">
        <f>'Resultaat 7'!$E$398</f>
        <v>0</v>
      </c>
      <c r="D716" s="164">
        <f>'Resultaat 7'!$F$398</f>
        <v>0</v>
      </c>
      <c r="E716" s="164">
        <f>'Resultaat 7'!$G$398</f>
        <v>0</v>
      </c>
      <c r="F716" s="164">
        <f>'Resultaat 7'!$H$398</f>
        <v>0</v>
      </c>
      <c r="G716" s="164" t="e">
        <f>'Resultaat 7'!#REF!</f>
        <v>#REF!</v>
      </c>
      <c r="H716" s="164">
        <f>'Resultaat 7'!$I$398</f>
        <v>0</v>
      </c>
      <c r="I716" s="164">
        <f>'Resultaat 7'!$J$398</f>
        <v>0</v>
      </c>
      <c r="J716" s="164">
        <f t="shared" si="238"/>
        <v>0</v>
      </c>
      <c r="K716" s="162" t="e">
        <f t="shared" si="238"/>
        <v>#REF!</v>
      </c>
      <c r="L716" s="163">
        <f t="shared" si="239"/>
        <v>0</v>
      </c>
      <c r="M716" s="162" t="e">
        <f t="shared" si="240"/>
        <v>#REF!</v>
      </c>
      <c r="N716" s="163">
        <f t="shared" si="241"/>
        <v>0</v>
      </c>
    </row>
    <row r="717" spans="1:14" hidden="1" x14ac:dyDescent="0.2">
      <c r="A717" s="149" t="s">
        <v>224</v>
      </c>
      <c r="B717" s="164">
        <f>'Resultaat 8'!$D$398</f>
        <v>0</v>
      </c>
      <c r="C717" s="164">
        <f>'Resultaat 8'!$E$398</f>
        <v>0</v>
      </c>
      <c r="D717" s="164">
        <f>'Resultaat 8'!$F$398</f>
        <v>0</v>
      </c>
      <c r="E717" s="164">
        <f>'Resultaat 8'!$G$398</f>
        <v>0</v>
      </c>
      <c r="F717" s="164">
        <f>'Resultaat 8'!$H$398</f>
        <v>0</v>
      </c>
      <c r="G717" s="164" t="e">
        <f>'Resultaat 8'!#REF!</f>
        <v>#REF!</v>
      </c>
      <c r="H717" s="164">
        <f>'Resultaat 8'!$I$398</f>
        <v>0</v>
      </c>
      <c r="I717" s="164">
        <f>'Resultaat 8'!$J$398</f>
        <v>0</v>
      </c>
      <c r="J717" s="164">
        <f t="shared" si="238"/>
        <v>0</v>
      </c>
      <c r="K717" s="162" t="e">
        <f t="shared" si="238"/>
        <v>#REF!</v>
      </c>
      <c r="L717" s="163">
        <f t="shared" si="239"/>
        <v>0</v>
      </c>
      <c r="M717" s="162" t="e">
        <f t="shared" si="240"/>
        <v>#REF!</v>
      </c>
      <c r="N717" s="163">
        <f t="shared" si="241"/>
        <v>0</v>
      </c>
    </row>
    <row r="718" spans="1:14" hidden="1" x14ac:dyDescent="0.2">
      <c r="A718" s="149" t="s">
        <v>225</v>
      </c>
      <c r="B718" s="164">
        <f>'Resultaat 9'!$D$398</f>
        <v>0</v>
      </c>
      <c r="C718" s="164">
        <f>'Resultaat 9'!$E$398</f>
        <v>0</v>
      </c>
      <c r="D718" s="164">
        <f>'Resultaat 9'!$F$398</f>
        <v>0</v>
      </c>
      <c r="E718" s="164">
        <f>'Resultaat 9'!$G$398</f>
        <v>0</v>
      </c>
      <c r="F718" s="164">
        <f>'Resultaat 9'!$H$398</f>
        <v>0</v>
      </c>
      <c r="G718" s="164" t="e">
        <f>'Resultaat 9'!#REF!</f>
        <v>#REF!</v>
      </c>
      <c r="H718" s="164">
        <f>'Resultaat 9'!$I$398</f>
        <v>0</v>
      </c>
      <c r="I718" s="164">
        <f>'Resultaat 9'!$J$398</f>
        <v>0</v>
      </c>
      <c r="J718" s="164">
        <f t="shared" si="238"/>
        <v>0</v>
      </c>
      <c r="K718" s="162" t="e">
        <f t="shared" si="238"/>
        <v>#REF!</v>
      </c>
      <c r="L718" s="163">
        <f t="shared" si="239"/>
        <v>0</v>
      </c>
      <c r="M718" s="162" t="e">
        <f t="shared" si="240"/>
        <v>#REF!</v>
      </c>
      <c r="N718" s="163">
        <f t="shared" si="241"/>
        <v>0</v>
      </c>
    </row>
    <row r="719" spans="1:14" ht="12.75" hidden="1" thickBot="1" x14ac:dyDescent="0.25">
      <c r="A719" s="149" t="s">
        <v>226</v>
      </c>
      <c r="B719" s="164">
        <f>'Resultaat 10'!$D$398</f>
        <v>0</v>
      </c>
      <c r="C719" s="164">
        <f>'Resultaat 10'!$E$398</f>
        <v>0</v>
      </c>
      <c r="D719" s="164">
        <f>'Resultaat 10'!$F$398</f>
        <v>0</v>
      </c>
      <c r="E719" s="164">
        <f>'Resultaat 10'!$G$398</f>
        <v>0</v>
      </c>
      <c r="F719" s="164">
        <f>'Resultaat 10'!$H$398</f>
        <v>0</v>
      </c>
      <c r="G719" s="164" t="e">
        <f>'Resultaat 10'!#REF!</f>
        <v>#REF!</v>
      </c>
      <c r="H719" s="164">
        <f>'Resultaat 10'!$I$398</f>
        <v>0</v>
      </c>
      <c r="I719" s="164">
        <f>'Resultaat 10'!$J$398</f>
        <v>0</v>
      </c>
      <c r="J719" s="164">
        <f t="shared" si="238"/>
        <v>0</v>
      </c>
      <c r="K719" s="165" t="e">
        <f t="shared" si="238"/>
        <v>#REF!</v>
      </c>
      <c r="L719" s="166">
        <f t="shared" si="239"/>
        <v>0</v>
      </c>
      <c r="M719" s="165" t="e">
        <f t="shared" si="240"/>
        <v>#REF!</v>
      </c>
      <c r="N719" s="166">
        <f t="shared" si="241"/>
        <v>0</v>
      </c>
    </row>
    <row r="720" spans="1:14" ht="12.75" hidden="1" thickBot="1" x14ac:dyDescent="0.25">
      <c r="A720" s="150" t="s">
        <v>17</v>
      </c>
      <c r="B720" s="167">
        <f t="shared" ref="B720:K720" si="242">SUM(B710:B719)</f>
        <v>0</v>
      </c>
      <c r="C720" s="167">
        <f t="shared" si="242"/>
        <v>0</v>
      </c>
      <c r="D720" s="167">
        <f t="shared" si="242"/>
        <v>0</v>
      </c>
      <c r="E720" s="167">
        <f t="shared" si="242"/>
        <v>0</v>
      </c>
      <c r="F720" s="167">
        <f t="shared" si="242"/>
        <v>0</v>
      </c>
      <c r="G720" s="167" t="e">
        <f t="shared" si="242"/>
        <v>#REF!</v>
      </c>
      <c r="H720" s="167">
        <f t="shared" si="242"/>
        <v>0</v>
      </c>
      <c r="I720" s="167">
        <f t="shared" si="242"/>
        <v>0</v>
      </c>
      <c r="J720" s="167">
        <f t="shared" si="242"/>
        <v>0</v>
      </c>
      <c r="K720" s="167" t="e">
        <f t="shared" si="242"/>
        <v>#REF!</v>
      </c>
      <c r="L720" s="169">
        <f t="shared" si="239"/>
        <v>0</v>
      </c>
      <c r="M720" s="168" t="e">
        <f>SUM(M710:M719)</f>
        <v>#REF!</v>
      </c>
      <c r="N720" s="170">
        <f t="shared" si="241"/>
        <v>0</v>
      </c>
    </row>
    <row r="721" spans="1:14" ht="12.75" hidden="1" thickBot="1" x14ac:dyDescent="0.25"/>
    <row r="722" spans="1:14" ht="12.75" hidden="1" thickBot="1" x14ac:dyDescent="0.25">
      <c r="A722" s="157" t="str">
        <f>Deelnemersoverzicht!$B$63&amp;":"</f>
        <v>Deelnemer 47:</v>
      </c>
      <c r="B722" s="225">
        <f>Deelnemersoverzicht!$C$63</f>
        <v>0</v>
      </c>
      <c r="C722" s="158"/>
      <c r="D722" s="158"/>
      <c r="E722" s="158"/>
      <c r="F722" s="158"/>
      <c r="G722" s="158"/>
      <c r="H722" s="158"/>
      <c r="I722" s="158"/>
      <c r="J722" s="158"/>
      <c r="K722" s="158"/>
      <c r="L722" s="158"/>
      <c r="M722" s="158"/>
      <c r="N722" s="159"/>
    </row>
    <row r="723" spans="1:14" ht="12.75" hidden="1" thickBot="1" x14ac:dyDescent="0.25">
      <c r="A723" s="156"/>
      <c r="B723" s="602" t="s">
        <v>1</v>
      </c>
      <c r="C723" s="601"/>
      <c r="D723" s="602" t="s">
        <v>2</v>
      </c>
      <c r="E723" s="601"/>
      <c r="F723" s="600"/>
      <c r="G723" s="603" t="s">
        <v>235</v>
      </c>
      <c r="H723" s="603"/>
      <c r="I723" s="601"/>
      <c r="J723" s="600"/>
      <c r="K723" s="604" t="s">
        <v>17</v>
      </c>
      <c r="L723" s="603"/>
      <c r="M723" s="603"/>
      <c r="N723" s="601"/>
    </row>
    <row r="724" spans="1:14" ht="48.75" hidden="1" thickBot="1" x14ac:dyDescent="0.25">
      <c r="A724" s="155" t="s">
        <v>214</v>
      </c>
      <c r="B724" s="146" t="s">
        <v>227</v>
      </c>
      <c r="C724" s="146" t="s">
        <v>228</v>
      </c>
      <c r="D724" s="146" t="s">
        <v>229</v>
      </c>
      <c r="E724" s="146" t="s">
        <v>230</v>
      </c>
      <c r="F724" s="146" t="s">
        <v>236</v>
      </c>
      <c r="G724" s="146" t="s">
        <v>237</v>
      </c>
      <c r="H724" s="146" t="s">
        <v>238</v>
      </c>
      <c r="I724" s="146" t="s">
        <v>239</v>
      </c>
      <c r="J724" s="146" t="s">
        <v>231</v>
      </c>
      <c r="K724" s="151" t="s">
        <v>112</v>
      </c>
      <c r="L724" s="147" t="s">
        <v>59</v>
      </c>
      <c r="M724" s="221" t="s">
        <v>91</v>
      </c>
      <c r="N724" s="148" t="s">
        <v>59</v>
      </c>
    </row>
    <row r="725" spans="1:14" hidden="1" x14ac:dyDescent="0.2">
      <c r="A725" s="149" t="s">
        <v>217</v>
      </c>
      <c r="B725" s="160">
        <f>'Resultaat 1'!$D$399</f>
        <v>0</v>
      </c>
      <c r="C725" s="160">
        <f>'Resultaat 1'!$E$399</f>
        <v>0</v>
      </c>
      <c r="D725" s="160">
        <f>'Resultaat 1'!$F$399</f>
        <v>0</v>
      </c>
      <c r="E725" s="160">
        <f>'Resultaat 1'!$G$399</f>
        <v>0</v>
      </c>
      <c r="F725" s="160">
        <f>'Resultaat 1'!$H$399</f>
        <v>0</v>
      </c>
      <c r="G725" s="160">
        <f>'Resultaat 1'!$I$399</f>
        <v>0</v>
      </c>
      <c r="H725" s="160">
        <f>'Resultaat 1'!$J$399</f>
        <v>0</v>
      </c>
      <c r="I725" s="160">
        <f>'Resultaat 1'!$K$399</f>
        <v>0</v>
      </c>
      <c r="J725" s="160">
        <f>B725+D725+F725+H725</f>
        <v>0</v>
      </c>
      <c r="K725" s="160">
        <f>C725+E725+G725+I725</f>
        <v>0</v>
      </c>
      <c r="L725" s="161">
        <f>IFERROR(K725/J725,0)</f>
        <v>0</v>
      </c>
      <c r="M725" s="160">
        <f>J725-K725</f>
        <v>0</v>
      </c>
      <c r="N725" s="161">
        <f>IFERROR(M725/J725,0)</f>
        <v>0</v>
      </c>
    </row>
    <row r="726" spans="1:14" hidden="1" x14ac:dyDescent="0.2">
      <c r="A726" s="149" t="s">
        <v>218</v>
      </c>
      <c r="B726" s="162">
        <f>'Resultaat 2'!$D$399</f>
        <v>0</v>
      </c>
      <c r="C726" s="162">
        <f>'Resultaat 2'!$E$399</f>
        <v>0</v>
      </c>
      <c r="D726" s="162">
        <f>'Resultaat 2'!$F$399</f>
        <v>0</v>
      </c>
      <c r="E726" s="162">
        <f>'Resultaat 2'!$G$399</f>
        <v>0</v>
      </c>
      <c r="F726" s="162">
        <f>'Resultaat 2'!$H$399</f>
        <v>0</v>
      </c>
      <c r="G726" s="162" t="e">
        <f>'Resultaat 2'!#REF!</f>
        <v>#REF!</v>
      </c>
      <c r="H726" s="162">
        <f>'Resultaat 2'!$I$399</f>
        <v>0</v>
      </c>
      <c r="I726" s="162">
        <f>'Resultaat 2'!$J$399</f>
        <v>0</v>
      </c>
      <c r="J726" s="162">
        <f t="shared" ref="J726:K734" si="243">B726+D726+F726+H726</f>
        <v>0</v>
      </c>
      <c r="K726" s="162" t="e">
        <f t="shared" si="243"/>
        <v>#REF!</v>
      </c>
      <c r="L726" s="163">
        <f t="shared" ref="L726:L735" si="244">IFERROR(K726/J726,0)</f>
        <v>0</v>
      </c>
      <c r="M726" s="162" t="e">
        <f t="shared" ref="M726:M734" si="245">J726-K726</f>
        <v>#REF!</v>
      </c>
      <c r="N726" s="163">
        <f t="shared" ref="N726:N735" si="246">IFERROR(M726/J726,0)</f>
        <v>0</v>
      </c>
    </row>
    <row r="727" spans="1:14" hidden="1" x14ac:dyDescent="0.2">
      <c r="A727" s="149" t="s">
        <v>219</v>
      </c>
      <c r="B727" s="164">
        <f>'Resultaat 3'!$D$399</f>
        <v>0</v>
      </c>
      <c r="C727" s="164">
        <f>'Resultaat 3'!$E$399</f>
        <v>0</v>
      </c>
      <c r="D727" s="164">
        <f>'Resultaat 3'!$F$399</f>
        <v>0</v>
      </c>
      <c r="E727" s="164">
        <f>'Resultaat 3'!$G$399</f>
        <v>0</v>
      </c>
      <c r="F727" s="164">
        <f>'Resultaat 3'!$H$399</f>
        <v>0</v>
      </c>
      <c r="G727" s="164" t="e">
        <f>'Resultaat 3'!#REF!</f>
        <v>#REF!</v>
      </c>
      <c r="H727" s="164">
        <f>'Resultaat 3'!$I$399</f>
        <v>0</v>
      </c>
      <c r="I727" s="164">
        <f>'Resultaat 3'!$J$399</f>
        <v>0</v>
      </c>
      <c r="J727" s="164">
        <f t="shared" si="243"/>
        <v>0</v>
      </c>
      <c r="K727" s="162" t="e">
        <f t="shared" si="243"/>
        <v>#REF!</v>
      </c>
      <c r="L727" s="163">
        <f t="shared" si="244"/>
        <v>0</v>
      </c>
      <c r="M727" s="162" t="e">
        <f t="shared" si="245"/>
        <v>#REF!</v>
      </c>
      <c r="N727" s="163">
        <f t="shared" si="246"/>
        <v>0</v>
      </c>
    </row>
    <row r="728" spans="1:14" hidden="1" x14ac:dyDescent="0.2">
      <c r="A728" s="149" t="s">
        <v>220</v>
      </c>
      <c r="B728" s="164">
        <f>'Resultaat 4'!$D$399</f>
        <v>0</v>
      </c>
      <c r="C728" s="164">
        <f>'Resultaat 4'!$E$399</f>
        <v>0</v>
      </c>
      <c r="D728" s="164">
        <f>'Resultaat 4'!$F$399</f>
        <v>0</v>
      </c>
      <c r="E728" s="164">
        <f>'Resultaat 4'!$G$399</f>
        <v>0</v>
      </c>
      <c r="F728" s="164">
        <f>'Resultaat 4'!$H$399</f>
        <v>0</v>
      </c>
      <c r="G728" s="164" t="e">
        <f>'Resultaat 4'!#REF!</f>
        <v>#REF!</v>
      </c>
      <c r="H728" s="164">
        <f>'Resultaat 4'!$I$399</f>
        <v>0</v>
      </c>
      <c r="I728" s="164">
        <f>'Resultaat 4'!$J$399</f>
        <v>0</v>
      </c>
      <c r="J728" s="164">
        <f t="shared" si="243"/>
        <v>0</v>
      </c>
      <c r="K728" s="162" t="e">
        <f t="shared" si="243"/>
        <v>#REF!</v>
      </c>
      <c r="L728" s="163">
        <f t="shared" si="244"/>
        <v>0</v>
      </c>
      <c r="M728" s="162" t="e">
        <f t="shared" si="245"/>
        <v>#REF!</v>
      </c>
      <c r="N728" s="163">
        <f t="shared" si="246"/>
        <v>0</v>
      </c>
    </row>
    <row r="729" spans="1:14" hidden="1" x14ac:dyDescent="0.2">
      <c r="A729" s="149" t="s">
        <v>221</v>
      </c>
      <c r="B729" s="164">
        <f>'Resultaat 5'!$D$399</f>
        <v>0</v>
      </c>
      <c r="C729" s="164">
        <f>'Resultaat 5'!$E$399</f>
        <v>0</v>
      </c>
      <c r="D729" s="164">
        <f>'Resultaat 5'!$F$399</f>
        <v>0</v>
      </c>
      <c r="E729" s="164">
        <f>'Resultaat 5'!$G$399</f>
        <v>0</v>
      </c>
      <c r="F729" s="164">
        <f>'Resultaat 5'!$H$399</f>
        <v>0</v>
      </c>
      <c r="G729" s="164" t="e">
        <f>'Resultaat 5'!#REF!</f>
        <v>#REF!</v>
      </c>
      <c r="H729" s="164">
        <f>'Resultaat 5'!$I$399</f>
        <v>0</v>
      </c>
      <c r="I729" s="164">
        <f>'Resultaat 5'!$J$399</f>
        <v>0</v>
      </c>
      <c r="J729" s="164">
        <f t="shared" si="243"/>
        <v>0</v>
      </c>
      <c r="K729" s="162" t="e">
        <f t="shared" si="243"/>
        <v>#REF!</v>
      </c>
      <c r="L729" s="163">
        <f t="shared" si="244"/>
        <v>0</v>
      </c>
      <c r="M729" s="162" t="e">
        <f t="shared" si="245"/>
        <v>#REF!</v>
      </c>
      <c r="N729" s="163">
        <f t="shared" si="246"/>
        <v>0</v>
      </c>
    </row>
    <row r="730" spans="1:14" hidden="1" x14ac:dyDescent="0.2">
      <c r="A730" s="149" t="s">
        <v>222</v>
      </c>
      <c r="B730" s="164">
        <f>'Resultaat 6'!$D$399</f>
        <v>0</v>
      </c>
      <c r="C730" s="164">
        <f>'Resultaat 6'!$E$399</f>
        <v>0</v>
      </c>
      <c r="D730" s="164">
        <f>'Resultaat 6'!$F$399</f>
        <v>0</v>
      </c>
      <c r="E730" s="164">
        <f>'Resultaat 6'!$G$399</f>
        <v>0</v>
      </c>
      <c r="F730" s="164">
        <f>'Resultaat 6'!$H$399</f>
        <v>0</v>
      </c>
      <c r="G730" s="164" t="e">
        <f>'Resultaat 6'!#REF!</f>
        <v>#REF!</v>
      </c>
      <c r="H730" s="164">
        <f>'Resultaat 6'!$I$399</f>
        <v>0</v>
      </c>
      <c r="I730" s="164">
        <f>'Resultaat 6'!$J$399</f>
        <v>0</v>
      </c>
      <c r="J730" s="164">
        <f t="shared" si="243"/>
        <v>0</v>
      </c>
      <c r="K730" s="162" t="e">
        <f t="shared" si="243"/>
        <v>#REF!</v>
      </c>
      <c r="L730" s="163">
        <f t="shared" si="244"/>
        <v>0</v>
      </c>
      <c r="M730" s="162" t="e">
        <f t="shared" si="245"/>
        <v>#REF!</v>
      </c>
      <c r="N730" s="163">
        <f t="shared" si="246"/>
        <v>0</v>
      </c>
    </row>
    <row r="731" spans="1:14" hidden="1" x14ac:dyDescent="0.2">
      <c r="A731" s="149" t="s">
        <v>223</v>
      </c>
      <c r="B731" s="164">
        <f>'Resultaat 7'!$D$399</f>
        <v>0</v>
      </c>
      <c r="C731" s="164">
        <f>'Resultaat 7'!$E$399</f>
        <v>0</v>
      </c>
      <c r="D731" s="164">
        <f>'Resultaat 7'!$F$399</f>
        <v>0</v>
      </c>
      <c r="E731" s="164">
        <f>'Resultaat 7'!$G$399</f>
        <v>0</v>
      </c>
      <c r="F731" s="164">
        <f>'Resultaat 7'!$H$399</f>
        <v>0</v>
      </c>
      <c r="G731" s="164" t="e">
        <f>'Resultaat 7'!#REF!</f>
        <v>#REF!</v>
      </c>
      <c r="H731" s="164">
        <f>'Resultaat 7'!$I$399</f>
        <v>0</v>
      </c>
      <c r="I731" s="164">
        <f>'Resultaat 7'!$J$399</f>
        <v>0</v>
      </c>
      <c r="J731" s="164">
        <f t="shared" si="243"/>
        <v>0</v>
      </c>
      <c r="K731" s="162" t="e">
        <f t="shared" si="243"/>
        <v>#REF!</v>
      </c>
      <c r="L731" s="163">
        <f t="shared" si="244"/>
        <v>0</v>
      </c>
      <c r="M731" s="162" t="e">
        <f t="shared" si="245"/>
        <v>#REF!</v>
      </c>
      <c r="N731" s="163">
        <f t="shared" si="246"/>
        <v>0</v>
      </c>
    </row>
    <row r="732" spans="1:14" hidden="1" x14ac:dyDescent="0.2">
      <c r="A732" s="149" t="s">
        <v>224</v>
      </c>
      <c r="B732" s="164">
        <f>'Resultaat 8'!$D$399</f>
        <v>0</v>
      </c>
      <c r="C732" s="164">
        <f>'Resultaat 8'!$E$399</f>
        <v>0</v>
      </c>
      <c r="D732" s="164">
        <f>'Resultaat 8'!$F$399</f>
        <v>0</v>
      </c>
      <c r="E732" s="164">
        <f>'Resultaat 8'!$G$399</f>
        <v>0</v>
      </c>
      <c r="F732" s="164">
        <f>'Resultaat 8'!$H$399</f>
        <v>0</v>
      </c>
      <c r="G732" s="164" t="e">
        <f>'Resultaat 8'!#REF!</f>
        <v>#REF!</v>
      </c>
      <c r="H732" s="164">
        <f>'Resultaat 8'!$I$399</f>
        <v>0</v>
      </c>
      <c r="I732" s="164">
        <f>'Resultaat 8'!$J$399</f>
        <v>0</v>
      </c>
      <c r="J732" s="164">
        <f t="shared" si="243"/>
        <v>0</v>
      </c>
      <c r="K732" s="162" t="e">
        <f t="shared" si="243"/>
        <v>#REF!</v>
      </c>
      <c r="L732" s="163">
        <f t="shared" si="244"/>
        <v>0</v>
      </c>
      <c r="M732" s="162" t="e">
        <f t="shared" si="245"/>
        <v>#REF!</v>
      </c>
      <c r="N732" s="163">
        <f t="shared" si="246"/>
        <v>0</v>
      </c>
    </row>
    <row r="733" spans="1:14" hidden="1" x14ac:dyDescent="0.2">
      <c r="A733" s="149" t="s">
        <v>225</v>
      </c>
      <c r="B733" s="164">
        <f>'Resultaat 9'!$D$399</f>
        <v>0</v>
      </c>
      <c r="C733" s="164">
        <f>'Resultaat 9'!$E$399</f>
        <v>0</v>
      </c>
      <c r="D733" s="164">
        <f>'Resultaat 9'!$F$399</f>
        <v>0</v>
      </c>
      <c r="E733" s="164">
        <f>'Resultaat 9'!$G$399</f>
        <v>0</v>
      </c>
      <c r="F733" s="164">
        <f>'Resultaat 9'!$H$399</f>
        <v>0</v>
      </c>
      <c r="G733" s="164" t="e">
        <f>'Resultaat 9'!#REF!</f>
        <v>#REF!</v>
      </c>
      <c r="H733" s="164">
        <f>'Resultaat 9'!$I$399</f>
        <v>0</v>
      </c>
      <c r="I733" s="164">
        <f>'Resultaat 9'!$J$399</f>
        <v>0</v>
      </c>
      <c r="J733" s="164">
        <f t="shared" si="243"/>
        <v>0</v>
      </c>
      <c r="K733" s="162" t="e">
        <f t="shared" si="243"/>
        <v>#REF!</v>
      </c>
      <c r="L733" s="163">
        <f t="shared" si="244"/>
        <v>0</v>
      </c>
      <c r="M733" s="162" t="e">
        <f t="shared" si="245"/>
        <v>#REF!</v>
      </c>
      <c r="N733" s="163">
        <f t="shared" si="246"/>
        <v>0</v>
      </c>
    </row>
    <row r="734" spans="1:14" ht="12.75" hidden="1" thickBot="1" x14ac:dyDescent="0.25">
      <c r="A734" s="149" t="s">
        <v>226</v>
      </c>
      <c r="B734" s="164">
        <f>'Resultaat 10'!$D$399</f>
        <v>0</v>
      </c>
      <c r="C734" s="164">
        <f>'Resultaat 10'!$E$399</f>
        <v>0</v>
      </c>
      <c r="D734" s="164">
        <f>'Resultaat 10'!$F$399</f>
        <v>0</v>
      </c>
      <c r="E734" s="164">
        <f>'Resultaat 10'!$G$399</f>
        <v>0</v>
      </c>
      <c r="F734" s="164">
        <f>'Resultaat 10'!$H$399</f>
        <v>0</v>
      </c>
      <c r="G734" s="164" t="e">
        <f>'Resultaat 10'!#REF!</f>
        <v>#REF!</v>
      </c>
      <c r="H734" s="164">
        <f>'Resultaat 10'!$I$399</f>
        <v>0</v>
      </c>
      <c r="I734" s="164">
        <f>'Resultaat 10'!$J$399</f>
        <v>0</v>
      </c>
      <c r="J734" s="164">
        <f t="shared" si="243"/>
        <v>0</v>
      </c>
      <c r="K734" s="165" t="e">
        <f t="shared" si="243"/>
        <v>#REF!</v>
      </c>
      <c r="L734" s="166">
        <f t="shared" si="244"/>
        <v>0</v>
      </c>
      <c r="M734" s="165" t="e">
        <f t="shared" si="245"/>
        <v>#REF!</v>
      </c>
      <c r="N734" s="166">
        <f t="shared" si="246"/>
        <v>0</v>
      </c>
    </row>
    <row r="735" spans="1:14" ht="12.75" hidden="1" thickBot="1" x14ac:dyDescent="0.25">
      <c r="A735" s="150" t="s">
        <v>17</v>
      </c>
      <c r="B735" s="167">
        <f t="shared" ref="B735:K735" si="247">SUM(B725:B734)</f>
        <v>0</v>
      </c>
      <c r="C735" s="167">
        <f t="shared" si="247"/>
        <v>0</v>
      </c>
      <c r="D735" s="167">
        <f t="shared" si="247"/>
        <v>0</v>
      </c>
      <c r="E735" s="167">
        <f t="shared" si="247"/>
        <v>0</v>
      </c>
      <c r="F735" s="167">
        <f t="shared" si="247"/>
        <v>0</v>
      </c>
      <c r="G735" s="167" t="e">
        <f t="shared" si="247"/>
        <v>#REF!</v>
      </c>
      <c r="H735" s="167">
        <f t="shared" si="247"/>
        <v>0</v>
      </c>
      <c r="I735" s="167">
        <f t="shared" si="247"/>
        <v>0</v>
      </c>
      <c r="J735" s="167">
        <f t="shared" si="247"/>
        <v>0</v>
      </c>
      <c r="K735" s="167" t="e">
        <f t="shared" si="247"/>
        <v>#REF!</v>
      </c>
      <c r="L735" s="169">
        <f t="shared" si="244"/>
        <v>0</v>
      </c>
      <c r="M735" s="168" t="e">
        <f>SUM(M725:M734)</f>
        <v>#REF!</v>
      </c>
      <c r="N735" s="170">
        <f t="shared" si="246"/>
        <v>0</v>
      </c>
    </row>
    <row r="736" spans="1:14" ht="12.75" hidden="1" thickBot="1" x14ac:dyDescent="0.25"/>
    <row r="737" spans="1:14" ht="12.75" hidden="1" thickBot="1" x14ac:dyDescent="0.25">
      <c r="A737" s="157" t="str">
        <f>Deelnemersoverzicht!$B$64&amp;":"</f>
        <v>Deelnemer 48:</v>
      </c>
      <c r="B737" s="225">
        <f>Deelnemersoverzicht!$C$64</f>
        <v>0</v>
      </c>
      <c r="C737" s="158"/>
      <c r="D737" s="158"/>
      <c r="E737" s="158"/>
      <c r="F737" s="158"/>
      <c r="G737" s="158"/>
      <c r="H737" s="158"/>
      <c r="I737" s="158"/>
      <c r="J737" s="158"/>
      <c r="K737" s="158"/>
      <c r="L737" s="158"/>
      <c r="M737" s="158"/>
      <c r="N737" s="159"/>
    </row>
    <row r="738" spans="1:14" ht="12.75" hidden="1" thickBot="1" x14ac:dyDescent="0.25">
      <c r="A738" s="156"/>
      <c r="B738" s="602" t="s">
        <v>1</v>
      </c>
      <c r="C738" s="601"/>
      <c r="D738" s="602" t="s">
        <v>2</v>
      </c>
      <c r="E738" s="601"/>
      <c r="F738" s="600"/>
      <c r="G738" s="603" t="s">
        <v>235</v>
      </c>
      <c r="H738" s="603"/>
      <c r="I738" s="601"/>
      <c r="J738" s="600"/>
      <c r="K738" s="604" t="s">
        <v>17</v>
      </c>
      <c r="L738" s="603"/>
      <c r="M738" s="603"/>
      <c r="N738" s="601"/>
    </row>
    <row r="739" spans="1:14" ht="48.75" hidden="1" thickBot="1" x14ac:dyDescent="0.25">
      <c r="A739" s="155" t="s">
        <v>214</v>
      </c>
      <c r="B739" s="146" t="s">
        <v>227</v>
      </c>
      <c r="C739" s="146" t="s">
        <v>228</v>
      </c>
      <c r="D739" s="146" t="s">
        <v>229</v>
      </c>
      <c r="E739" s="146" t="s">
        <v>230</v>
      </c>
      <c r="F739" s="146" t="s">
        <v>236</v>
      </c>
      <c r="G739" s="146" t="s">
        <v>237</v>
      </c>
      <c r="H739" s="146" t="s">
        <v>238</v>
      </c>
      <c r="I739" s="146" t="s">
        <v>239</v>
      </c>
      <c r="J739" s="146" t="s">
        <v>231</v>
      </c>
      <c r="K739" s="151" t="s">
        <v>112</v>
      </c>
      <c r="L739" s="147" t="s">
        <v>59</v>
      </c>
      <c r="M739" s="221" t="s">
        <v>91</v>
      </c>
      <c r="N739" s="148" t="s">
        <v>59</v>
      </c>
    </row>
    <row r="740" spans="1:14" hidden="1" x14ac:dyDescent="0.2">
      <c r="A740" s="149" t="s">
        <v>217</v>
      </c>
      <c r="B740" s="160">
        <f>'Resultaat 1'!$D$400</f>
        <v>0</v>
      </c>
      <c r="C740" s="160">
        <f>'Resultaat 1'!$E$400</f>
        <v>0</v>
      </c>
      <c r="D740" s="160">
        <f>'Resultaat 1'!$F$400</f>
        <v>0</v>
      </c>
      <c r="E740" s="160">
        <f>'Resultaat 1'!$G$400</f>
        <v>0</v>
      </c>
      <c r="F740" s="160">
        <f>'Resultaat 1'!$H$400</f>
        <v>0</v>
      </c>
      <c r="G740" s="160">
        <f>'Resultaat 1'!$I$400</f>
        <v>0</v>
      </c>
      <c r="H740" s="160">
        <f>'Resultaat 1'!$J$400</f>
        <v>0</v>
      </c>
      <c r="I740" s="160">
        <f>'Resultaat 1'!$K$400</f>
        <v>0</v>
      </c>
      <c r="J740" s="160">
        <f>B740+D740+F740+H740</f>
        <v>0</v>
      </c>
      <c r="K740" s="160">
        <f>C740+E740+G740+I740</f>
        <v>0</v>
      </c>
      <c r="L740" s="161">
        <f>IFERROR(K740/J740,0)</f>
        <v>0</v>
      </c>
      <c r="M740" s="160">
        <f>J740-K740</f>
        <v>0</v>
      </c>
      <c r="N740" s="161">
        <f>IFERROR(M740/J740,0)</f>
        <v>0</v>
      </c>
    </row>
    <row r="741" spans="1:14" hidden="1" x14ac:dyDescent="0.2">
      <c r="A741" s="149" t="s">
        <v>218</v>
      </c>
      <c r="B741" s="162">
        <f>'Resultaat 2'!$D$400</f>
        <v>0</v>
      </c>
      <c r="C741" s="162">
        <f>'Resultaat 2'!$E$400</f>
        <v>0</v>
      </c>
      <c r="D741" s="162">
        <f>'Resultaat 2'!$F$400</f>
        <v>0</v>
      </c>
      <c r="E741" s="162">
        <f>'Resultaat 2'!$G$400</f>
        <v>0</v>
      </c>
      <c r="F741" s="162">
        <f>'Resultaat 2'!$H$400</f>
        <v>0</v>
      </c>
      <c r="G741" s="162" t="e">
        <f>'Resultaat 2'!#REF!</f>
        <v>#REF!</v>
      </c>
      <c r="H741" s="162">
        <f>'Resultaat 2'!$I$400</f>
        <v>0</v>
      </c>
      <c r="I741" s="162">
        <f>'Resultaat 2'!$J$400</f>
        <v>0</v>
      </c>
      <c r="J741" s="162">
        <f t="shared" ref="J741:K749" si="248">B741+D741+F741+H741</f>
        <v>0</v>
      </c>
      <c r="K741" s="162" t="e">
        <f t="shared" si="248"/>
        <v>#REF!</v>
      </c>
      <c r="L741" s="163">
        <f t="shared" ref="L741:L750" si="249">IFERROR(K741/J741,0)</f>
        <v>0</v>
      </c>
      <c r="M741" s="162" t="e">
        <f t="shared" ref="M741:M749" si="250">J741-K741</f>
        <v>#REF!</v>
      </c>
      <c r="N741" s="163">
        <f t="shared" ref="N741:N750" si="251">IFERROR(M741/J741,0)</f>
        <v>0</v>
      </c>
    </row>
    <row r="742" spans="1:14" hidden="1" x14ac:dyDescent="0.2">
      <c r="A742" s="149" t="s">
        <v>219</v>
      </c>
      <c r="B742" s="164">
        <f>'Resultaat 3'!$D$400</f>
        <v>0</v>
      </c>
      <c r="C742" s="164">
        <f>'Resultaat 3'!$E$400</f>
        <v>0</v>
      </c>
      <c r="D742" s="164">
        <f>'Resultaat 3'!$F$400</f>
        <v>0</v>
      </c>
      <c r="E742" s="164">
        <f>'Resultaat 3'!$G$400</f>
        <v>0</v>
      </c>
      <c r="F742" s="164">
        <f>'Resultaat 3'!$H$400</f>
        <v>0</v>
      </c>
      <c r="G742" s="164" t="e">
        <f>'Resultaat 3'!#REF!</f>
        <v>#REF!</v>
      </c>
      <c r="H742" s="164">
        <f>'Resultaat 3'!$I$400</f>
        <v>0</v>
      </c>
      <c r="I742" s="164">
        <f>'Resultaat 3'!$J$400</f>
        <v>0</v>
      </c>
      <c r="J742" s="164">
        <f t="shared" si="248"/>
        <v>0</v>
      </c>
      <c r="K742" s="162" t="e">
        <f t="shared" si="248"/>
        <v>#REF!</v>
      </c>
      <c r="L742" s="163">
        <f t="shared" si="249"/>
        <v>0</v>
      </c>
      <c r="M742" s="162" t="e">
        <f t="shared" si="250"/>
        <v>#REF!</v>
      </c>
      <c r="N742" s="163">
        <f t="shared" si="251"/>
        <v>0</v>
      </c>
    </row>
    <row r="743" spans="1:14" hidden="1" x14ac:dyDescent="0.2">
      <c r="A743" s="149" t="s">
        <v>220</v>
      </c>
      <c r="B743" s="164">
        <f>'Resultaat 4'!$D$400</f>
        <v>0</v>
      </c>
      <c r="C743" s="164">
        <f>'Resultaat 4'!$E$400</f>
        <v>0</v>
      </c>
      <c r="D743" s="164">
        <f>'Resultaat 4'!$F$400</f>
        <v>0</v>
      </c>
      <c r="E743" s="164">
        <f>'Resultaat 4'!$G$400</f>
        <v>0</v>
      </c>
      <c r="F743" s="164">
        <f>'Resultaat 4'!$H$400</f>
        <v>0</v>
      </c>
      <c r="G743" s="164" t="e">
        <f>'Resultaat 4'!#REF!</f>
        <v>#REF!</v>
      </c>
      <c r="H743" s="164">
        <f>'Resultaat 4'!$I$400</f>
        <v>0</v>
      </c>
      <c r="I743" s="164">
        <f>'Resultaat 4'!$J$400</f>
        <v>0</v>
      </c>
      <c r="J743" s="164">
        <f t="shared" si="248"/>
        <v>0</v>
      </c>
      <c r="K743" s="162" t="e">
        <f t="shared" si="248"/>
        <v>#REF!</v>
      </c>
      <c r="L743" s="163">
        <f t="shared" si="249"/>
        <v>0</v>
      </c>
      <c r="M743" s="162" t="e">
        <f t="shared" si="250"/>
        <v>#REF!</v>
      </c>
      <c r="N743" s="163">
        <f t="shared" si="251"/>
        <v>0</v>
      </c>
    </row>
    <row r="744" spans="1:14" hidden="1" x14ac:dyDescent="0.2">
      <c r="A744" s="149" t="s">
        <v>221</v>
      </c>
      <c r="B744" s="164">
        <f>'Resultaat 5'!$D$400</f>
        <v>0</v>
      </c>
      <c r="C744" s="164">
        <f>'Resultaat 5'!$E$400</f>
        <v>0</v>
      </c>
      <c r="D744" s="164">
        <f>'Resultaat 5'!$F$400</f>
        <v>0</v>
      </c>
      <c r="E744" s="164">
        <f>'Resultaat 5'!$G$400</f>
        <v>0</v>
      </c>
      <c r="F744" s="164">
        <f>'Resultaat 5'!$H$400</f>
        <v>0</v>
      </c>
      <c r="G744" s="164" t="e">
        <f>'Resultaat 5'!#REF!</f>
        <v>#REF!</v>
      </c>
      <c r="H744" s="164">
        <f>'Resultaat 5'!$I$400</f>
        <v>0</v>
      </c>
      <c r="I744" s="164">
        <f>'Resultaat 5'!$J$400</f>
        <v>0</v>
      </c>
      <c r="J744" s="164">
        <f t="shared" si="248"/>
        <v>0</v>
      </c>
      <c r="K744" s="162" t="e">
        <f t="shared" si="248"/>
        <v>#REF!</v>
      </c>
      <c r="L744" s="163">
        <f t="shared" si="249"/>
        <v>0</v>
      </c>
      <c r="M744" s="162" t="e">
        <f t="shared" si="250"/>
        <v>#REF!</v>
      </c>
      <c r="N744" s="163">
        <f t="shared" si="251"/>
        <v>0</v>
      </c>
    </row>
    <row r="745" spans="1:14" hidden="1" x14ac:dyDescent="0.2">
      <c r="A745" s="149" t="s">
        <v>222</v>
      </c>
      <c r="B745" s="164">
        <f>'Resultaat 6'!$D$400</f>
        <v>0</v>
      </c>
      <c r="C745" s="164">
        <f>'Resultaat 6'!$E$400</f>
        <v>0</v>
      </c>
      <c r="D745" s="164">
        <f>'Resultaat 6'!$F$400</f>
        <v>0</v>
      </c>
      <c r="E745" s="164">
        <f>'Resultaat 6'!$G$400</f>
        <v>0</v>
      </c>
      <c r="F745" s="164">
        <f>'Resultaat 6'!$H$400</f>
        <v>0</v>
      </c>
      <c r="G745" s="164" t="e">
        <f>'Resultaat 6'!#REF!</f>
        <v>#REF!</v>
      </c>
      <c r="H745" s="164">
        <f>'Resultaat 6'!$I$400</f>
        <v>0</v>
      </c>
      <c r="I745" s="164">
        <f>'Resultaat 6'!$J$400</f>
        <v>0</v>
      </c>
      <c r="J745" s="164">
        <f t="shared" si="248"/>
        <v>0</v>
      </c>
      <c r="K745" s="162" t="e">
        <f t="shared" si="248"/>
        <v>#REF!</v>
      </c>
      <c r="L745" s="163">
        <f t="shared" si="249"/>
        <v>0</v>
      </c>
      <c r="M745" s="162" t="e">
        <f t="shared" si="250"/>
        <v>#REF!</v>
      </c>
      <c r="N745" s="163">
        <f t="shared" si="251"/>
        <v>0</v>
      </c>
    </row>
    <row r="746" spans="1:14" hidden="1" x14ac:dyDescent="0.2">
      <c r="A746" s="149" t="s">
        <v>223</v>
      </c>
      <c r="B746" s="164">
        <f>'Resultaat 7'!$D$400</f>
        <v>0</v>
      </c>
      <c r="C746" s="164">
        <f>'Resultaat 7'!$E$400</f>
        <v>0</v>
      </c>
      <c r="D746" s="164">
        <f>'Resultaat 7'!$F$400</f>
        <v>0</v>
      </c>
      <c r="E746" s="164">
        <f>'Resultaat 7'!$G$400</f>
        <v>0</v>
      </c>
      <c r="F746" s="164">
        <f>'Resultaat 7'!$H$400</f>
        <v>0</v>
      </c>
      <c r="G746" s="164" t="e">
        <f>'Resultaat 7'!#REF!</f>
        <v>#REF!</v>
      </c>
      <c r="H746" s="164">
        <f>'Resultaat 7'!$I$400</f>
        <v>0</v>
      </c>
      <c r="I746" s="164">
        <f>'Resultaat 7'!$J$400</f>
        <v>0</v>
      </c>
      <c r="J746" s="164">
        <f t="shared" si="248"/>
        <v>0</v>
      </c>
      <c r="K746" s="162" t="e">
        <f t="shared" si="248"/>
        <v>#REF!</v>
      </c>
      <c r="L746" s="163">
        <f t="shared" si="249"/>
        <v>0</v>
      </c>
      <c r="M746" s="162" t="e">
        <f t="shared" si="250"/>
        <v>#REF!</v>
      </c>
      <c r="N746" s="163">
        <f t="shared" si="251"/>
        <v>0</v>
      </c>
    </row>
    <row r="747" spans="1:14" hidden="1" x14ac:dyDescent="0.2">
      <c r="A747" s="149" t="s">
        <v>224</v>
      </c>
      <c r="B747" s="164">
        <f>'Resultaat 8'!$D$400</f>
        <v>0</v>
      </c>
      <c r="C747" s="164">
        <f>'Resultaat 8'!$E$400</f>
        <v>0</v>
      </c>
      <c r="D747" s="164">
        <f>'Resultaat 8'!$F$400</f>
        <v>0</v>
      </c>
      <c r="E747" s="164">
        <f>'Resultaat 8'!$G$400</f>
        <v>0</v>
      </c>
      <c r="F747" s="164">
        <f>'Resultaat 8'!$H$400</f>
        <v>0</v>
      </c>
      <c r="G747" s="164" t="e">
        <f>'Resultaat 8'!#REF!</f>
        <v>#REF!</v>
      </c>
      <c r="H747" s="164">
        <f>'Resultaat 8'!$I$400</f>
        <v>0</v>
      </c>
      <c r="I747" s="164">
        <f>'Resultaat 8'!$J$400</f>
        <v>0</v>
      </c>
      <c r="J747" s="164">
        <f t="shared" si="248"/>
        <v>0</v>
      </c>
      <c r="K747" s="162" t="e">
        <f t="shared" si="248"/>
        <v>#REF!</v>
      </c>
      <c r="L747" s="163">
        <f t="shared" si="249"/>
        <v>0</v>
      </c>
      <c r="M747" s="162" t="e">
        <f t="shared" si="250"/>
        <v>#REF!</v>
      </c>
      <c r="N747" s="163">
        <f t="shared" si="251"/>
        <v>0</v>
      </c>
    </row>
    <row r="748" spans="1:14" hidden="1" x14ac:dyDescent="0.2">
      <c r="A748" s="149" t="s">
        <v>225</v>
      </c>
      <c r="B748" s="164">
        <f>'Resultaat 9'!$D$400</f>
        <v>0</v>
      </c>
      <c r="C748" s="164">
        <f>'Resultaat 9'!$E$400</f>
        <v>0</v>
      </c>
      <c r="D748" s="164">
        <f>'Resultaat 9'!$F$400</f>
        <v>0</v>
      </c>
      <c r="E748" s="164">
        <f>'Resultaat 9'!$G$400</f>
        <v>0</v>
      </c>
      <c r="F748" s="164">
        <f>'Resultaat 9'!$H$400</f>
        <v>0</v>
      </c>
      <c r="G748" s="164" t="e">
        <f>'Resultaat 9'!#REF!</f>
        <v>#REF!</v>
      </c>
      <c r="H748" s="164">
        <f>'Resultaat 9'!$I$400</f>
        <v>0</v>
      </c>
      <c r="I748" s="164">
        <f>'Resultaat 9'!$J$400</f>
        <v>0</v>
      </c>
      <c r="J748" s="164">
        <f t="shared" si="248"/>
        <v>0</v>
      </c>
      <c r="K748" s="162" t="e">
        <f t="shared" si="248"/>
        <v>#REF!</v>
      </c>
      <c r="L748" s="163">
        <f t="shared" si="249"/>
        <v>0</v>
      </c>
      <c r="M748" s="162" t="e">
        <f t="shared" si="250"/>
        <v>#REF!</v>
      </c>
      <c r="N748" s="163">
        <f t="shared" si="251"/>
        <v>0</v>
      </c>
    </row>
    <row r="749" spans="1:14" ht="12.75" hidden="1" thickBot="1" x14ac:dyDescent="0.25">
      <c r="A749" s="149" t="s">
        <v>226</v>
      </c>
      <c r="B749" s="164">
        <f>'Resultaat 10'!$D$400</f>
        <v>0</v>
      </c>
      <c r="C749" s="164">
        <f>'Resultaat 10'!$E$400</f>
        <v>0</v>
      </c>
      <c r="D749" s="164">
        <f>'Resultaat 10'!$F$400</f>
        <v>0</v>
      </c>
      <c r="E749" s="164">
        <f>'Resultaat 10'!$G$400</f>
        <v>0</v>
      </c>
      <c r="F749" s="164">
        <f>'Resultaat 10'!$H$400</f>
        <v>0</v>
      </c>
      <c r="G749" s="164" t="e">
        <f>'Resultaat 10'!#REF!</f>
        <v>#REF!</v>
      </c>
      <c r="H749" s="164">
        <f>'Resultaat 10'!$I$400</f>
        <v>0</v>
      </c>
      <c r="I749" s="164">
        <f>'Resultaat 10'!$J$400</f>
        <v>0</v>
      </c>
      <c r="J749" s="164">
        <f t="shared" si="248"/>
        <v>0</v>
      </c>
      <c r="K749" s="165" t="e">
        <f t="shared" si="248"/>
        <v>#REF!</v>
      </c>
      <c r="L749" s="166">
        <f t="shared" si="249"/>
        <v>0</v>
      </c>
      <c r="M749" s="165" t="e">
        <f t="shared" si="250"/>
        <v>#REF!</v>
      </c>
      <c r="N749" s="166">
        <f t="shared" si="251"/>
        <v>0</v>
      </c>
    </row>
    <row r="750" spans="1:14" ht="12.75" hidden="1" thickBot="1" x14ac:dyDescent="0.25">
      <c r="A750" s="150" t="s">
        <v>17</v>
      </c>
      <c r="B750" s="167">
        <f t="shared" ref="B750:K750" si="252">SUM(B740:B749)</f>
        <v>0</v>
      </c>
      <c r="C750" s="167">
        <f t="shared" si="252"/>
        <v>0</v>
      </c>
      <c r="D750" s="167">
        <f t="shared" si="252"/>
        <v>0</v>
      </c>
      <c r="E750" s="167">
        <f t="shared" si="252"/>
        <v>0</v>
      </c>
      <c r="F750" s="167">
        <f t="shared" si="252"/>
        <v>0</v>
      </c>
      <c r="G750" s="167" t="e">
        <f t="shared" si="252"/>
        <v>#REF!</v>
      </c>
      <c r="H750" s="167">
        <f t="shared" si="252"/>
        <v>0</v>
      </c>
      <c r="I750" s="167">
        <f t="shared" si="252"/>
        <v>0</v>
      </c>
      <c r="J750" s="167">
        <f t="shared" si="252"/>
        <v>0</v>
      </c>
      <c r="K750" s="167" t="e">
        <f t="shared" si="252"/>
        <v>#REF!</v>
      </c>
      <c r="L750" s="169">
        <f t="shared" si="249"/>
        <v>0</v>
      </c>
      <c r="M750" s="168" t="e">
        <f>SUM(M740:M749)</f>
        <v>#REF!</v>
      </c>
      <c r="N750" s="170">
        <f t="shared" si="251"/>
        <v>0</v>
      </c>
    </row>
    <row r="751" spans="1:14" ht="12.75" hidden="1" thickBot="1" x14ac:dyDescent="0.25"/>
    <row r="752" spans="1:14" ht="12.75" hidden="1" thickBot="1" x14ac:dyDescent="0.25">
      <c r="A752" s="157" t="str">
        <f>Deelnemersoverzicht!$B$65&amp;":"</f>
        <v>Deelnemer 49:</v>
      </c>
      <c r="B752" s="225">
        <f>Deelnemersoverzicht!$C$65</f>
        <v>0</v>
      </c>
      <c r="C752" s="158"/>
      <c r="D752" s="158"/>
      <c r="E752" s="158"/>
      <c r="F752" s="158"/>
      <c r="G752" s="158"/>
      <c r="H752" s="158"/>
      <c r="I752" s="158"/>
      <c r="J752" s="158"/>
      <c r="K752" s="158"/>
      <c r="L752" s="158"/>
      <c r="M752" s="158"/>
      <c r="N752" s="159"/>
    </row>
    <row r="753" spans="1:14" ht="12.75" hidden="1" thickBot="1" x14ac:dyDescent="0.25">
      <c r="A753" s="156"/>
      <c r="B753" s="602" t="s">
        <v>1</v>
      </c>
      <c r="C753" s="601"/>
      <c r="D753" s="602" t="s">
        <v>2</v>
      </c>
      <c r="E753" s="601"/>
      <c r="F753" s="600"/>
      <c r="G753" s="603" t="s">
        <v>235</v>
      </c>
      <c r="H753" s="603"/>
      <c r="I753" s="601"/>
      <c r="J753" s="600"/>
      <c r="K753" s="604" t="s">
        <v>17</v>
      </c>
      <c r="L753" s="603"/>
      <c r="M753" s="603"/>
      <c r="N753" s="601"/>
    </row>
    <row r="754" spans="1:14" ht="48.75" hidden="1" thickBot="1" x14ac:dyDescent="0.25">
      <c r="A754" s="155" t="s">
        <v>214</v>
      </c>
      <c r="B754" s="146" t="s">
        <v>227</v>
      </c>
      <c r="C754" s="146" t="s">
        <v>228</v>
      </c>
      <c r="D754" s="146" t="s">
        <v>229</v>
      </c>
      <c r="E754" s="146" t="s">
        <v>230</v>
      </c>
      <c r="F754" s="146" t="s">
        <v>236</v>
      </c>
      <c r="G754" s="146" t="s">
        <v>237</v>
      </c>
      <c r="H754" s="146" t="s">
        <v>238</v>
      </c>
      <c r="I754" s="146" t="s">
        <v>239</v>
      </c>
      <c r="J754" s="146" t="s">
        <v>231</v>
      </c>
      <c r="K754" s="151" t="s">
        <v>112</v>
      </c>
      <c r="L754" s="147" t="s">
        <v>59</v>
      </c>
      <c r="M754" s="221" t="s">
        <v>91</v>
      </c>
      <c r="N754" s="148" t="s">
        <v>59</v>
      </c>
    </row>
    <row r="755" spans="1:14" hidden="1" x14ac:dyDescent="0.2">
      <c r="A755" s="149" t="s">
        <v>217</v>
      </c>
      <c r="B755" s="160">
        <f>'Resultaat 1'!$D$401</f>
        <v>0</v>
      </c>
      <c r="C755" s="160">
        <f>'Resultaat 1'!$E$401</f>
        <v>0</v>
      </c>
      <c r="D755" s="160">
        <f>'Resultaat 1'!$F$401</f>
        <v>0</v>
      </c>
      <c r="E755" s="160">
        <f>'Resultaat 1'!$G$401</f>
        <v>0</v>
      </c>
      <c r="F755" s="160">
        <f>'Resultaat 1'!$H$401</f>
        <v>0</v>
      </c>
      <c r="G755" s="160">
        <f>'Resultaat 1'!$I$401</f>
        <v>0</v>
      </c>
      <c r="H755" s="160">
        <f>'Resultaat 1'!$J$401</f>
        <v>0</v>
      </c>
      <c r="I755" s="160">
        <f>'Resultaat 1'!$K$401</f>
        <v>0</v>
      </c>
      <c r="J755" s="160">
        <f>B755+D755+F755+H755</f>
        <v>0</v>
      </c>
      <c r="K755" s="160">
        <f>C755+E755+G755+I755</f>
        <v>0</v>
      </c>
      <c r="L755" s="161">
        <f>IFERROR(K755/J755,0)</f>
        <v>0</v>
      </c>
      <c r="M755" s="160">
        <f>J755-K755</f>
        <v>0</v>
      </c>
      <c r="N755" s="161">
        <f>IFERROR(M755/J755,0)</f>
        <v>0</v>
      </c>
    </row>
    <row r="756" spans="1:14" hidden="1" x14ac:dyDescent="0.2">
      <c r="A756" s="149" t="s">
        <v>218</v>
      </c>
      <c r="B756" s="162">
        <f>'Resultaat 2'!$D$401</f>
        <v>0</v>
      </c>
      <c r="C756" s="162">
        <f>'Resultaat 2'!$E$401</f>
        <v>0</v>
      </c>
      <c r="D756" s="162">
        <f>'Resultaat 2'!$F$401</f>
        <v>0</v>
      </c>
      <c r="E756" s="162">
        <f>'Resultaat 2'!$G$401</f>
        <v>0</v>
      </c>
      <c r="F756" s="162">
        <f>'Resultaat 2'!$H$401</f>
        <v>0</v>
      </c>
      <c r="G756" s="162" t="e">
        <f>'Resultaat 2'!#REF!</f>
        <v>#REF!</v>
      </c>
      <c r="H756" s="162">
        <f>'Resultaat 2'!$I$401</f>
        <v>0</v>
      </c>
      <c r="I756" s="162">
        <f>'Resultaat 2'!$J$401</f>
        <v>0</v>
      </c>
      <c r="J756" s="162">
        <f t="shared" ref="J756:K764" si="253">B756+D756+F756+H756</f>
        <v>0</v>
      </c>
      <c r="K756" s="162" t="e">
        <f t="shared" si="253"/>
        <v>#REF!</v>
      </c>
      <c r="L756" s="163">
        <f t="shared" ref="L756:L765" si="254">IFERROR(K756/J756,0)</f>
        <v>0</v>
      </c>
      <c r="M756" s="162" t="e">
        <f t="shared" ref="M756:M764" si="255">J756-K756</f>
        <v>#REF!</v>
      </c>
      <c r="N756" s="163">
        <f t="shared" ref="N756:N765" si="256">IFERROR(M756/J756,0)</f>
        <v>0</v>
      </c>
    </row>
    <row r="757" spans="1:14" hidden="1" x14ac:dyDescent="0.2">
      <c r="A757" s="149" t="s">
        <v>219</v>
      </c>
      <c r="B757" s="164">
        <f>'Resultaat 3'!$D$401</f>
        <v>0</v>
      </c>
      <c r="C757" s="164">
        <f>'Resultaat 3'!$E$401</f>
        <v>0</v>
      </c>
      <c r="D757" s="164">
        <f>'Resultaat 3'!$F$401</f>
        <v>0</v>
      </c>
      <c r="E757" s="164">
        <f>'Resultaat 3'!$G$401</f>
        <v>0</v>
      </c>
      <c r="F757" s="164">
        <f>'Resultaat 3'!$H$401</f>
        <v>0</v>
      </c>
      <c r="G757" s="164" t="e">
        <f>'Resultaat 3'!#REF!</f>
        <v>#REF!</v>
      </c>
      <c r="H757" s="164">
        <f>'Resultaat 3'!$I$401</f>
        <v>0</v>
      </c>
      <c r="I757" s="164">
        <f>'Resultaat 3'!$J$401</f>
        <v>0</v>
      </c>
      <c r="J757" s="164">
        <f t="shared" si="253"/>
        <v>0</v>
      </c>
      <c r="K757" s="162" t="e">
        <f t="shared" si="253"/>
        <v>#REF!</v>
      </c>
      <c r="L757" s="163">
        <f t="shared" si="254"/>
        <v>0</v>
      </c>
      <c r="M757" s="162" t="e">
        <f t="shared" si="255"/>
        <v>#REF!</v>
      </c>
      <c r="N757" s="163">
        <f t="shared" si="256"/>
        <v>0</v>
      </c>
    </row>
    <row r="758" spans="1:14" hidden="1" x14ac:dyDescent="0.2">
      <c r="A758" s="149" t="s">
        <v>220</v>
      </c>
      <c r="B758" s="164">
        <f>'Resultaat 4'!$D$401</f>
        <v>0</v>
      </c>
      <c r="C758" s="164">
        <f>'Resultaat 4'!$E$401</f>
        <v>0</v>
      </c>
      <c r="D758" s="164">
        <f>'Resultaat 4'!$F$401</f>
        <v>0</v>
      </c>
      <c r="E758" s="164">
        <f>'Resultaat 4'!$G$401</f>
        <v>0</v>
      </c>
      <c r="F758" s="164">
        <f>'Resultaat 4'!$H$401</f>
        <v>0</v>
      </c>
      <c r="G758" s="164" t="e">
        <f>'Resultaat 4'!#REF!</f>
        <v>#REF!</v>
      </c>
      <c r="H758" s="164">
        <f>'Resultaat 4'!$I$401</f>
        <v>0</v>
      </c>
      <c r="I758" s="164">
        <f>'Resultaat 4'!$J$401</f>
        <v>0</v>
      </c>
      <c r="J758" s="164">
        <f t="shared" si="253"/>
        <v>0</v>
      </c>
      <c r="K758" s="162" t="e">
        <f t="shared" si="253"/>
        <v>#REF!</v>
      </c>
      <c r="L758" s="163">
        <f t="shared" si="254"/>
        <v>0</v>
      </c>
      <c r="M758" s="162" t="e">
        <f t="shared" si="255"/>
        <v>#REF!</v>
      </c>
      <c r="N758" s="163">
        <f t="shared" si="256"/>
        <v>0</v>
      </c>
    </row>
    <row r="759" spans="1:14" hidden="1" x14ac:dyDescent="0.2">
      <c r="A759" s="149" t="s">
        <v>221</v>
      </c>
      <c r="B759" s="164">
        <f>'Resultaat 5'!$D$401</f>
        <v>0</v>
      </c>
      <c r="C759" s="164">
        <f>'Resultaat 5'!$E$401</f>
        <v>0</v>
      </c>
      <c r="D759" s="164">
        <f>'Resultaat 5'!$F$401</f>
        <v>0</v>
      </c>
      <c r="E759" s="164">
        <f>'Resultaat 5'!$G$401</f>
        <v>0</v>
      </c>
      <c r="F759" s="164">
        <f>'Resultaat 5'!$H$401</f>
        <v>0</v>
      </c>
      <c r="G759" s="164" t="e">
        <f>'Resultaat 5'!#REF!</f>
        <v>#REF!</v>
      </c>
      <c r="H759" s="164">
        <f>'Resultaat 5'!$I$401</f>
        <v>0</v>
      </c>
      <c r="I759" s="164">
        <f>'Resultaat 5'!$J$401</f>
        <v>0</v>
      </c>
      <c r="J759" s="164">
        <f t="shared" si="253"/>
        <v>0</v>
      </c>
      <c r="K759" s="162" t="e">
        <f t="shared" si="253"/>
        <v>#REF!</v>
      </c>
      <c r="L759" s="163">
        <f t="shared" si="254"/>
        <v>0</v>
      </c>
      <c r="M759" s="162" t="e">
        <f t="shared" si="255"/>
        <v>#REF!</v>
      </c>
      <c r="N759" s="163">
        <f t="shared" si="256"/>
        <v>0</v>
      </c>
    </row>
    <row r="760" spans="1:14" hidden="1" x14ac:dyDescent="0.2">
      <c r="A760" s="149" t="s">
        <v>222</v>
      </c>
      <c r="B760" s="164">
        <f>'Resultaat 6'!$D$401</f>
        <v>0</v>
      </c>
      <c r="C760" s="164">
        <f>'Resultaat 6'!$E$401</f>
        <v>0</v>
      </c>
      <c r="D760" s="164">
        <f>'Resultaat 6'!$F$401</f>
        <v>0</v>
      </c>
      <c r="E760" s="164">
        <f>'Resultaat 6'!$G$401</f>
        <v>0</v>
      </c>
      <c r="F760" s="164">
        <f>'Resultaat 6'!$H$401</f>
        <v>0</v>
      </c>
      <c r="G760" s="164" t="e">
        <f>'Resultaat 6'!#REF!</f>
        <v>#REF!</v>
      </c>
      <c r="H760" s="164">
        <f>'Resultaat 6'!$I$401</f>
        <v>0</v>
      </c>
      <c r="I760" s="164">
        <f>'Resultaat 6'!$J$401</f>
        <v>0</v>
      </c>
      <c r="J760" s="164">
        <f t="shared" si="253"/>
        <v>0</v>
      </c>
      <c r="K760" s="162" t="e">
        <f t="shared" si="253"/>
        <v>#REF!</v>
      </c>
      <c r="L760" s="163">
        <f t="shared" si="254"/>
        <v>0</v>
      </c>
      <c r="M760" s="162" t="e">
        <f t="shared" si="255"/>
        <v>#REF!</v>
      </c>
      <c r="N760" s="163">
        <f t="shared" si="256"/>
        <v>0</v>
      </c>
    </row>
    <row r="761" spans="1:14" hidden="1" x14ac:dyDescent="0.2">
      <c r="A761" s="149" t="s">
        <v>223</v>
      </c>
      <c r="B761" s="164">
        <f>'Resultaat 7'!$D$401</f>
        <v>0</v>
      </c>
      <c r="C761" s="164">
        <f>'Resultaat 7'!$E$401</f>
        <v>0</v>
      </c>
      <c r="D761" s="164">
        <f>'Resultaat 7'!$F$401</f>
        <v>0</v>
      </c>
      <c r="E761" s="164">
        <f>'Resultaat 7'!$G$401</f>
        <v>0</v>
      </c>
      <c r="F761" s="164">
        <f>'Resultaat 7'!$H$401</f>
        <v>0</v>
      </c>
      <c r="G761" s="164" t="e">
        <f>'Resultaat 7'!#REF!</f>
        <v>#REF!</v>
      </c>
      <c r="H761" s="164">
        <f>'Resultaat 7'!$I$401</f>
        <v>0</v>
      </c>
      <c r="I761" s="164">
        <f>'Resultaat 7'!$J$401</f>
        <v>0</v>
      </c>
      <c r="J761" s="164">
        <f t="shared" si="253"/>
        <v>0</v>
      </c>
      <c r="K761" s="162" t="e">
        <f t="shared" si="253"/>
        <v>#REF!</v>
      </c>
      <c r="L761" s="163">
        <f t="shared" si="254"/>
        <v>0</v>
      </c>
      <c r="M761" s="162" t="e">
        <f t="shared" si="255"/>
        <v>#REF!</v>
      </c>
      <c r="N761" s="163">
        <f t="shared" si="256"/>
        <v>0</v>
      </c>
    </row>
    <row r="762" spans="1:14" hidden="1" x14ac:dyDescent="0.2">
      <c r="A762" s="149" t="s">
        <v>224</v>
      </c>
      <c r="B762" s="164">
        <f>'Resultaat 8'!$D$401</f>
        <v>0</v>
      </c>
      <c r="C762" s="164">
        <f>'Resultaat 8'!$E$401</f>
        <v>0</v>
      </c>
      <c r="D762" s="164">
        <f>'Resultaat 8'!$F$401</f>
        <v>0</v>
      </c>
      <c r="E762" s="164">
        <f>'Resultaat 8'!$G$401</f>
        <v>0</v>
      </c>
      <c r="F762" s="164">
        <f>'Resultaat 8'!$H$401</f>
        <v>0</v>
      </c>
      <c r="G762" s="164" t="e">
        <f>'Resultaat 8'!#REF!</f>
        <v>#REF!</v>
      </c>
      <c r="H762" s="164">
        <f>'Resultaat 8'!$I$401</f>
        <v>0</v>
      </c>
      <c r="I762" s="164">
        <f>'Resultaat 8'!$J$401</f>
        <v>0</v>
      </c>
      <c r="J762" s="164">
        <f t="shared" si="253"/>
        <v>0</v>
      </c>
      <c r="K762" s="162" t="e">
        <f t="shared" si="253"/>
        <v>#REF!</v>
      </c>
      <c r="L762" s="163">
        <f t="shared" si="254"/>
        <v>0</v>
      </c>
      <c r="M762" s="162" t="e">
        <f t="shared" si="255"/>
        <v>#REF!</v>
      </c>
      <c r="N762" s="163">
        <f t="shared" si="256"/>
        <v>0</v>
      </c>
    </row>
    <row r="763" spans="1:14" hidden="1" x14ac:dyDescent="0.2">
      <c r="A763" s="149" t="s">
        <v>225</v>
      </c>
      <c r="B763" s="164">
        <f>'Resultaat 9'!$D$401</f>
        <v>0</v>
      </c>
      <c r="C763" s="164">
        <f>'Resultaat 9'!$E$401</f>
        <v>0</v>
      </c>
      <c r="D763" s="164">
        <f>'Resultaat 9'!$F$401</f>
        <v>0</v>
      </c>
      <c r="E763" s="164">
        <f>'Resultaat 9'!$G$401</f>
        <v>0</v>
      </c>
      <c r="F763" s="164">
        <f>'Resultaat 9'!$H$401</f>
        <v>0</v>
      </c>
      <c r="G763" s="164" t="e">
        <f>'Resultaat 9'!#REF!</f>
        <v>#REF!</v>
      </c>
      <c r="H763" s="164">
        <f>'Resultaat 9'!$I$401</f>
        <v>0</v>
      </c>
      <c r="I763" s="164">
        <f>'Resultaat 9'!$J$401</f>
        <v>0</v>
      </c>
      <c r="J763" s="164">
        <f t="shared" si="253"/>
        <v>0</v>
      </c>
      <c r="K763" s="162" t="e">
        <f t="shared" si="253"/>
        <v>#REF!</v>
      </c>
      <c r="L763" s="163">
        <f t="shared" si="254"/>
        <v>0</v>
      </c>
      <c r="M763" s="162" t="e">
        <f t="shared" si="255"/>
        <v>#REF!</v>
      </c>
      <c r="N763" s="163">
        <f t="shared" si="256"/>
        <v>0</v>
      </c>
    </row>
    <row r="764" spans="1:14" ht="12.75" hidden="1" thickBot="1" x14ac:dyDescent="0.25">
      <c r="A764" s="149" t="s">
        <v>226</v>
      </c>
      <c r="B764" s="164">
        <f>'Resultaat 10'!$D$401</f>
        <v>0</v>
      </c>
      <c r="C764" s="164">
        <f>'Resultaat 10'!$E$401</f>
        <v>0</v>
      </c>
      <c r="D764" s="164">
        <f>'Resultaat 10'!$F$401</f>
        <v>0</v>
      </c>
      <c r="E764" s="164">
        <f>'Resultaat 10'!$G$401</f>
        <v>0</v>
      </c>
      <c r="F764" s="164">
        <f>'Resultaat 10'!$H$401</f>
        <v>0</v>
      </c>
      <c r="G764" s="164" t="e">
        <f>'Resultaat 10'!#REF!</f>
        <v>#REF!</v>
      </c>
      <c r="H764" s="164">
        <f>'Resultaat 10'!$I$401</f>
        <v>0</v>
      </c>
      <c r="I764" s="164">
        <f>'Resultaat 10'!$J$401</f>
        <v>0</v>
      </c>
      <c r="J764" s="164">
        <f t="shared" si="253"/>
        <v>0</v>
      </c>
      <c r="K764" s="165" t="e">
        <f t="shared" si="253"/>
        <v>#REF!</v>
      </c>
      <c r="L764" s="166">
        <f t="shared" si="254"/>
        <v>0</v>
      </c>
      <c r="M764" s="165" t="e">
        <f t="shared" si="255"/>
        <v>#REF!</v>
      </c>
      <c r="N764" s="166">
        <f t="shared" si="256"/>
        <v>0</v>
      </c>
    </row>
    <row r="765" spans="1:14" ht="12.75" hidden="1" thickBot="1" x14ac:dyDescent="0.25">
      <c r="A765" s="150" t="s">
        <v>17</v>
      </c>
      <c r="B765" s="167">
        <f t="shared" ref="B765:K765" si="257">SUM(B755:B764)</f>
        <v>0</v>
      </c>
      <c r="C765" s="167">
        <f t="shared" si="257"/>
        <v>0</v>
      </c>
      <c r="D765" s="167">
        <f t="shared" si="257"/>
        <v>0</v>
      </c>
      <c r="E765" s="167">
        <f t="shared" si="257"/>
        <v>0</v>
      </c>
      <c r="F765" s="167">
        <f t="shared" si="257"/>
        <v>0</v>
      </c>
      <c r="G765" s="167" t="e">
        <f t="shared" si="257"/>
        <v>#REF!</v>
      </c>
      <c r="H765" s="167">
        <f t="shared" si="257"/>
        <v>0</v>
      </c>
      <c r="I765" s="167">
        <f t="shared" si="257"/>
        <v>0</v>
      </c>
      <c r="J765" s="167">
        <f t="shared" si="257"/>
        <v>0</v>
      </c>
      <c r="K765" s="167" t="e">
        <f t="shared" si="257"/>
        <v>#REF!</v>
      </c>
      <c r="L765" s="169">
        <f t="shared" si="254"/>
        <v>0</v>
      </c>
      <c r="M765" s="168" t="e">
        <f>SUM(M755:M764)</f>
        <v>#REF!</v>
      </c>
      <c r="N765" s="170">
        <f t="shared" si="256"/>
        <v>0</v>
      </c>
    </row>
    <row r="766" spans="1:14" ht="12.75" hidden="1" thickBot="1" x14ac:dyDescent="0.25"/>
    <row r="767" spans="1:14" ht="12.75" hidden="1" thickBot="1" x14ac:dyDescent="0.25">
      <c r="A767" s="157" t="str">
        <f>Deelnemersoverzicht!$B$66&amp;":"</f>
        <v>Deelnemer 50:</v>
      </c>
      <c r="B767" s="225">
        <f>Deelnemersoverzicht!$C$66</f>
        <v>0</v>
      </c>
      <c r="C767" s="158"/>
      <c r="D767" s="158"/>
      <c r="E767" s="158"/>
      <c r="F767" s="158"/>
      <c r="G767" s="158"/>
      <c r="H767" s="158"/>
      <c r="I767" s="158"/>
      <c r="J767" s="158"/>
      <c r="K767" s="158"/>
      <c r="L767" s="158"/>
      <c r="M767" s="158"/>
      <c r="N767" s="159"/>
    </row>
    <row r="768" spans="1:14" ht="12.75" hidden="1" thickBot="1" x14ac:dyDescent="0.25">
      <c r="A768" s="156"/>
      <c r="B768" s="602" t="s">
        <v>1</v>
      </c>
      <c r="C768" s="601"/>
      <c r="D768" s="602" t="s">
        <v>2</v>
      </c>
      <c r="E768" s="601"/>
      <c r="F768" s="600"/>
      <c r="G768" s="603" t="s">
        <v>235</v>
      </c>
      <c r="H768" s="603"/>
      <c r="I768" s="601"/>
      <c r="J768" s="600"/>
      <c r="K768" s="604" t="s">
        <v>17</v>
      </c>
      <c r="L768" s="603"/>
      <c r="M768" s="603"/>
      <c r="N768" s="601"/>
    </row>
    <row r="769" spans="1:14" ht="48.75" hidden="1" thickBot="1" x14ac:dyDescent="0.25">
      <c r="A769" s="155" t="s">
        <v>214</v>
      </c>
      <c r="B769" s="146" t="s">
        <v>227</v>
      </c>
      <c r="C769" s="146" t="s">
        <v>228</v>
      </c>
      <c r="D769" s="146" t="s">
        <v>229</v>
      </c>
      <c r="E769" s="146" t="s">
        <v>230</v>
      </c>
      <c r="F769" s="146" t="s">
        <v>236</v>
      </c>
      <c r="G769" s="146" t="s">
        <v>237</v>
      </c>
      <c r="H769" s="146" t="s">
        <v>238</v>
      </c>
      <c r="I769" s="146" t="s">
        <v>239</v>
      </c>
      <c r="J769" s="146" t="s">
        <v>231</v>
      </c>
      <c r="K769" s="151" t="s">
        <v>112</v>
      </c>
      <c r="L769" s="147" t="s">
        <v>59</v>
      </c>
      <c r="M769" s="221" t="s">
        <v>91</v>
      </c>
      <c r="N769" s="148" t="s">
        <v>59</v>
      </c>
    </row>
    <row r="770" spans="1:14" hidden="1" x14ac:dyDescent="0.2">
      <c r="A770" s="149" t="s">
        <v>217</v>
      </c>
      <c r="B770" s="160">
        <f>'Resultaat 1'!$D$402</f>
        <v>0</v>
      </c>
      <c r="C770" s="160">
        <f>'Resultaat 1'!$E$402</f>
        <v>0</v>
      </c>
      <c r="D770" s="160">
        <f>'Resultaat 1'!$F$402</f>
        <v>0</v>
      </c>
      <c r="E770" s="160">
        <f>'Resultaat 1'!$G$402</f>
        <v>0</v>
      </c>
      <c r="F770" s="160">
        <f>'Resultaat 1'!$H$402</f>
        <v>0</v>
      </c>
      <c r="G770" s="160">
        <f>'Resultaat 1'!$I$402</f>
        <v>0</v>
      </c>
      <c r="H770" s="160">
        <f>'Resultaat 1'!$J$402</f>
        <v>0</v>
      </c>
      <c r="I770" s="160">
        <f>'Resultaat 1'!$K$402</f>
        <v>0</v>
      </c>
      <c r="J770" s="160">
        <f>B770+D770+F770+H770</f>
        <v>0</v>
      </c>
      <c r="K770" s="160">
        <f>C770+E770+G770+I770</f>
        <v>0</v>
      </c>
      <c r="L770" s="161">
        <f>IFERROR(K770/J770,0)</f>
        <v>0</v>
      </c>
      <c r="M770" s="160">
        <f>J770-K770</f>
        <v>0</v>
      </c>
      <c r="N770" s="161">
        <f>IFERROR(M770/J770,0)</f>
        <v>0</v>
      </c>
    </row>
    <row r="771" spans="1:14" hidden="1" x14ac:dyDescent="0.2">
      <c r="A771" s="149" t="s">
        <v>218</v>
      </c>
      <c r="B771" s="162">
        <f>'Resultaat 2'!$D$402</f>
        <v>0</v>
      </c>
      <c r="C771" s="162">
        <f>'Resultaat 2'!$E$402</f>
        <v>0</v>
      </c>
      <c r="D771" s="162">
        <f>'Resultaat 2'!$F$402</f>
        <v>0</v>
      </c>
      <c r="E771" s="162">
        <f>'Resultaat 2'!$G$402</f>
        <v>0</v>
      </c>
      <c r="F771" s="162">
        <f>'Resultaat 2'!$H$402</f>
        <v>0</v>
      </c>
      <c r="G771" s="162" t="e">
        <f>'Resultaat 2'!#REF!</f>
        <v>#REF!</v>
      </c>
      <c r="H771" s="162">
        <f>'Resultaat 2'!$I$402</f>
        <v>0</v>
      </c>
      <c r="I771" s="162">
        <f>'Resultaat 2'!$J$402</f>
        <v>0</v>
      </c>
      <c r="J771" s="162">
        <f t="shared" ref="J771:K779" si="258">B771+D771+F771+H771</f>
        <v>0</v>
      </c>
      <c r="K771" s="162" t="e">
        <f t="shared" si="258"/>
        <v>#REF!</v>
      </c>
      <c r="L771" s="163">
        <f t="shared" ref="L771:L780" si="259">IFERROR(K771/J771,0)</f>
        <v>0</v>
      </c>
      <c r="M771" s="162" t="e">
        <f t="shared" ref="M771:M779" si="260">J771-K771</f>
        <v>#REF!</v>
      </c>
      <c r="N771" s="163">
        <f t="shared" ref="N771:N780" si="261">IFERROR(M771/J771,0)</f>
        <v>0</v>
      </c>
    </row>
    <row r="772" spans="1:14" hidden="1" x14ac:dyDescent="0.2">
      <c r="A772" s="149" t="s">
        <v>219</v>
      </c>
      <c r="B772" s="164">
        <f>'Resultaat 3'!$D$402</f>
        <v>0</v>
      </c>
      <c r="C772" s="164">
        <f>'Resultaat 3'!$E$402</f>
        <v>0</v>
      </c>
      <c r="D772" s="164">
        <f>'Resultaat 3'!$F$402</f>
        <v>0</v>
      </c>
      <c r="E772" s="164">
        <f>'Resultaat 3'!$G$402</f>
        <v>0</v>
      </c>
      <c r="F772" s="164">
        <f>'Resultaat 3'!$H$402</f>
        <v>0</v>
      </c>
      <c r="G772" s="164" t="e">
        <f>'Resultaat 3'!#REF!</f>
        <v>#REF!</v>
      </c>
      <c r="H772" s="164">
        <f>'Resultaat 3'!$I$402</f>
        <v>0</v>
      </c>
      <c r="I772" s="164">
        <f>'Resultaat 3'!$J$402</f>
        <v>0</v>
      </c>
      <c r="J772" s="164">
        <f t="shared" si="258"/>
        <v>0</v>
      </c>
      <c r="K772" s="162" t="e">
        <f t="shared" si="258"/>
        <v>#REF!</v>
      </c>
      <c r="L772" s="163">
        <f t="shared" si="259"/>
        <v>0</v>
      </c>
      <c r="M772" s="162" t="e">
        <f t="shared" si="260"/>
        <v>#REF!</v>
      </c>
      <c r="N772" s="163">
        <f t="shared" si="261"/>
        <v>0</v>
      </c>
    </row>
    <row r="773" spans="1:14" hidden="1" x14ac:dyDescent="0.2">
      <c r="A773" s="149" t="s">
        <v>220</v>
      </c>
      <c r="B773" s="164">
        <f>'Resultaat 4'!$D$402</f>
        <v>0</v>
      </c>
      <c r="C773" s="164">
        <f>'Resultaat 4'!$E$402</f>
        <v>0</v>
      </c>
      <c r="D773" s="164">
        <f>'Resultaat 4'!$F$402</f>
        <v>0</v>
      </c>
      <c r="E773" s="164">
        <f>'Resultaat 4'!$G$402</f>
        <v>0</v>
      </c>
      <c r="F773" s="164">
        <f>'Resultaat 4'!$H$402</f>
        <v>0</v>
      </c>
      <c r="G773" s="164" t="e">
        <f>'Resultaat 4'!#REF!</f>
        <v>#REF!</v>
      </c>
      <c r="H773" s="164">
        <f>'Resultaat 4'!$I$402</f>
        <v>0</v>
      </c>
      <c r="I773" s="164">
        <f>'Resultaat 4'!$J$402</f>
        <v>0</v>
      </c>
      <c r="J773" s="164">
        <f t="shared" si="258"/>
        <v>0</v>
      </c>
      <c r="K773" s="162" t="e">
        <f t="shared" si="258"/>
        <v>#REF!</v>
      </c>
      <c r="L773" s="163">
        <f t="shared" si="259"/>
        <v>0</v>
      </c>
      <c r="M773" s="162" t="e">
        <f t="shared" si="260"/>
        <v>#REF!</v>
      </c>
      <c r="N773" s="163">
        <f t="shared" si="261"/>
        <v>0</v>
      </c>
    </row>
    <row r="774" spans="1:14" hidden="1" x14ac:dyDescent="0.2">
      <c r="A774" s="149" t="s">
        <v>221</v>
      </c>
      <c r="B774" s="164">
        <f>'Resultaat 5'!$D$402</f>
        <v>0</v>
      </c>
      <c r="C774" s="164">
        <f>'Resultaat 5'!$E$402</f>
        <v>0</v>
      </c>
      <c r="D774" s="164">
        <f>'Resultaat 5'!$F$402</f>
        <v>0</v>
      </c>
      <c r="E774" s="164">
        <f>'Resultaat 5'!$G$402</f>
        <v>0</v>
      </c>
      <c r="F774" s="164">
        <f>'Resultaat 5'!$H$402</f>
        <v>0</v>
      </c>
      <c r="G774" s="164" t="e">
        <f>'Resultaat 5'!#REF!</f>
        <v>#REF!</v>
      </c>
      <c r="H774" s="164">
        <f>'Resultaat 5'!$I$402</f>
        <v>0</v>
      </c>
      <c r="I774" s="164">
        <f>'Resultaat 5'!$J$402</f>
        <v>0</v>
      </c>
      <c r="J774" s="164">
        <f t="shared" si="258"/>
        <v>0</v>
      </c>
      <c r="K774" s="162" t="e">
        <f t="shared" si="258"/>
        <v>#REF!</v>
      </c>
      <c r="L774" s="163">
        <f t="shared" si="259"/>
        <v>0</v>
      </c>
      <c r="M774" s="162" t="e">
        <f t="shared" si="260"/>
        <v>#REF!</v>
      </c>
      <c r="N774" s="163">
        <f t="shared" si="261"/>
        <v>0</v>
      </c>
    </row>
    <row r="775" spans="1:14" hidden="1" x14ac:dyDescent="0.2">
      <c r="A775" s="149" t="s">
        <v>222</v>
      </c>
      <c r="B775" s="164">
        <f>'Resultaat 6'!$D$402</f>
        <v>0</v>
      </c>
      <c r="C775" s="164">
        <f>'Resultaat 6'!$E$402</f>
        <v>0</v>
      </c>
      <c r="D775" s="164">
        <f>'Resultaat 6'!$F$402</f>
        <v>0</v>
      </c>
      <c r="E775" s="164">
        <f>'Resultaat 6'!$G$402</f>
        <v>0</v>
      </c>
      <c r="F775" s="164">
        <f>'Resultaat 6'!$H$402</f>
        <v>0</v>
      </c>
      <c r="G775" s="164" t="e">
        <f>'Resultaat 6'!#REF!</f>
        <v>#REF!</v>
      </c>
      <c r="H775" s="164">
        <f>'Resultaat 6'!$I$402</f>
        <v>0</v>
      </c>
      <c r="I775" s="164">
        <f>'Resultaat 6'!$J$402</f>
        <v>0</v>
      </c>
      <c r="J775" s="164">
        <f t="shared" si="258"/>
        <v>0</v>
      </c>
      <c r="K775" s="162" t="e">
        <f t="shared" si="258"/>
        <v>#REF!</v>
      </c>
      <c r="L775" s="163">
        <f t="shared" si="259"/>
        <v>0</v>
      </c>
      <c r="M775" s="162" t="e">
        <f t="shared" si="260"/>
        <v>#REF!</v>
      </c>
      <c r="N775" s="163">
        <f t="shared" si="261"/>
        <v>0</v>
      </c>
    </row>
    <row r="776" spans="1:14" hidden="1" x14ac:dyDescent="0.2">
      <c r="A776" s="149" t="s">
        <v>223</v>
      </c>
      <c r="B776" s="164">
        <f>'Resultaat 7'!$D$402</f>
        <v>0</v>
      </c>
      <c r="C776" s="164">
        <f>'Resultaat 7'!$E$402</f>
        <v>0</v>
      </c>
      <c r="D776" s="164">
        <f>'Resultaat 7'!$F$402</f>
        <v>0</v>
      </c>
      <c r="E776" s="164">
        <f>'Resultaat 7'!$G$402</f>
        <v>0</v>
      </c>
      <c r="F776" s="164">
        <f>'Resultaat 7'!$H$402</f>
        <v>0</v>
      </c>
      <c r="G776" s="164" t="e">
        <f>'Resultaat 7'!#REF!</f>
        <v>#REF!</v>
      </c>
      <c r="H776" s="164">
        <f>'Resultaat 7'!$I$402</f>
        <v>0</v>
      </c>
      <c r="I776" s="164">
        <f>'Resultaat 7'!$J$402</f>
        <v>0</v>
      </c>
      <c r="J776" s="164">
        <f t="shared" si="258"/>
        <v>0</v>
      </c>
      <c r="K776" s="162" t="e">
        <f t="shared" si="258"/>
        <v>#REF!</v>
      </c>
      <c r="L776" s="163">
        <f t="shared" si="259"/>
        <v>0</v>
      </c>
      <c r="M776" s="162" t="e">
        <f t="shared" si="260"/>
        <v>#REF!</v>
      </c>
      <c r="N776" s="163">
        <f t="shared" si="261"/>
        <v>0</v>
      </c>
    </row>
    <row r="777" spans="1:14" hidden="1" x14ac:dyDescent="0.2">
      <c r="A777" s="149" t="s">
        <v>224</v>
      </c>
      <c r="B777" s="164">
        <f>'Resultaat 8'!$D$402</f>
        <v>0</v>
      </c>
      <c r="C777" s="164">
        <f>'Resultaat 8'!$E$402</f>
        <v>0</v>
      </c>
      <c r="D777" s="164">
        <f>'Resultaat 8'!$F$402</f>
        <v>0</v>
      </c>
      <c r="E777" s="164">
        <f>'Resultaat 8'!$G$402</f>
        <v>0</v>
      </c>
      <c r="F777" s="164">
        <f>'Resultaat 8'!$H$402</f>
        <v>0</v>
      </c>
      <c r="G777" s="164" t="e">
        <f>'Resultaat 8'!#REF!</f>
        <v>#REF!</v>
      </c>
      <c r="H777" s="164">
        <f>'Resultaat 8'!$I$402</f>
        <v>0</v>
      </c>
      <c r="I777" s="164">
        <f>'Resultaat 8'!$J$402</f>
        <v>0</v>
      </c>
      <c r="J777" s="164">
        <f t="shared" si="258"/>
        <v>0</v>
      </c>
      <c r="K777" s="162" t="e">
        <f t="shared" si="258"/>
        <v>#REF!</v>
      </c>
      <c r="L777" s="163">
        <f t="shared" si="259"/>
        <v>0</v>
      </c>
      <c r="M777" s="162" t="e">
        <f t="shared" si="260"/>
        <v>#REF!</v>
      </c>
      <c r="N777" s="163">
        <f t="shared" si="261"/>
        <v>0</v>
      </c>
    </row>
    <row r="778" spans="1:14" hidden="1" x14ac:dyDescent="0.2">
      <c r="A778" s="149" t="s">
        <v>225</v>
      </c>
      <c r="B778" s="164">
        <f>'Resultaat 9'!$D$402</f>
        <v>0</v>
      </c>
      <c r="C778" s="164">
        <f>'Resultaat 9'!$E$402</f>
        <v>0</v>
      </c>
      <c r="D778" s="164">
        <f>'Resultaat 9'!$F$402</f>
        <v>0</v>
      </c>
      <c r="E778" s="164">
        <f>'Resultaat 9'!$G$402</f>
        <v>0</v>
      </c>
      <c r="F778" s="164">
        <f>'Resultaat 9'!$H$402</f>
        <v>0</v>
      </c>
      <c r="G778" s="164" t="e">
        <f>'Resultaat 9'!#REF!</f>
        <v>#REF!</v>
      </c>
      <c r="H778" s="164">
        <f>'Resultaat 9'!$I$402</f>
        <v>0</v>
      </c>
      <c r="I778" s="164">
        <f>'Resultaat 9'!$J$402</f>
        <v>0</v>
      </c>
      <c r="J778" s="164">
        <f t="shared" si="258"/>
        <v>0</v>
      </c>
      <c r="K778" s="162" t="e">
        <f t="shared" si="258"/>
        <v>#REF!</v>
      </c>
      <c r="L778" s="163">
        <f t="shared" si="259"/>
        <v>0</v>
      </c>
      <c r="M778" s="162" t="e">
        <f t="shared" si="260"/>
        <v>#REF!</v>
      </c>
      <c r="N778" s="163">
        <f t="shared" si="261"/>
        <v>0</v>
      </c>
    </row>
    <row r="779" spans="1:14" ht="12.75" hidden="1" thickBot="1" x14ac:dyDescent="0.25">
      <c r="A779" s="149" t="s">
        <v>226</v>
      </c>
      <c r="B779" s="164">
        <f>'Resultaat 10'!$D$402</f>
        <v>0</v>
      </c>
      <c r="C779" s="164">
        <f>'Resultaat 10'!$E$402</f>
        <v>0</v>
      </c>
      <c r="D779" s="164">
        <f>'Resultaat 10'!$F$402</f>
        <v>0</v>
      </c>
      <c r="E779" s="164">
        <f>'Resultaat 10'!$G$402</f>
        <v>0</v>
      </c>
      <c r="F779" s="164">
        <f>'Resultaat 10'!$H$402</f>
        <v>0</v>
      </c>
      <c r="G779" s="164" t="e">
        <f>'Resultaat 10'!#REF!</f>
        <v>#REF!</v>
      </c>
      <c r="H779" s="164">
        <f>'Resultaat 10'!$I$402</f>
        <v>0</v>
      </c>
      <c r="I779" s="164">
        <f>'Resultaat 10'!$J$402</f>
        <v>0</v>
      </c>
      <c r="J779" s="164">
        <f t="shared" si="258"/>
        <v>0</v>
      </c>
      <c r="K779" s="165" t="e">
        <f t="shared" si="258"/>
        <v>#REF!</v>
      </c>
      <c r="L779" s="166">
        <f t="shared" si="259"/>
        <v>0</v>
      </c>
      <c r="M779" s="165" t="e">
        <f t="shared" si="260"/>
        <v>#REF!</v>
      </c>
      <c r="N779" s="166">
        <f t="shared" si="261"/>
        <v>0</v>
      </c>
    </row>
    <row r="780" spans="1:14" ht="12.75" hidden="1" thickBot="1" x14ac:dyDescent="0.25">
      <c r="A780" s="150" t="s">
        <v>17</v>
      </c>
      <c r="B780" s="167">
        <f t="shared" ref="B780:K780" si="262">SUM(B770:B779)</f>
        <v>0</v>
      </c>
      <c r="C780" s="167">
        <f t="shared" si="262"/>
        <v>0</v>
      </c>
      <c r="D780" s="167">
        <f t="shared" si="262"/>
        <v>0</v>
      </c>
      <c r="E780" s="167">
        <f t="shared" si="262"/>
        <v>0</v>
      </c>
      <c r="F780" s="167">
        <f t="shared" si="262"/>
        <v>0</v>
      </c>
      <c r="G780" s="167" t="e">
        <f t="shared" si="262"/>
        <v>#REF!</v>
      </c>
      <c r="H780" s="167">
        <f t="shared" si="262"/>
        <v>0</v>
      </c>
      <c r="I780" s="167">
        <f t="shared" si="262"/>
        <v>0</v>
      </c>
      <c r="J780" s="167">
        <f t="shared" si="262"/>
        <v>0</v>
      </c>
      <c r="K780" s="167" t="e">
        <f t="shared" si="262"/>
        <v>#REF!</v>
      </c>
      <c r="L780" s="169">
        <f t="shared" si="259"/>
        <v>0</v>
      </c>
      <c r="M780" s="168" t="e">
        <f>SUM(M770:M779)</f>
        <v>#REF!</v>
      </c>
      <c r="N780" s="170">
        <f t="shared" si="261"/>
        <v>0</v>
      </c>
    </row>
  </sheetData>
  <sheetProtection algorithmName="SHA-512" hashValue="3cHJBn9fF/upJvJFkOQa2v+8VHUgpV43KgNsSvCa89+xECXHAeqat5Q5f9ZVp6tUZ6PgF8Q3jhIciG30T80eYA==" saltValue="5pbOfq+QKe1ZGDlrCG9JSA==" spinCount="100000" sheet="1" objects="1" scenarios="1"/>
  <mergeCells count="1">
    <mergeCell ref="B2:C2"/>
  </mergeCells>
  <dataValidations count="1">
    <dataValidation type="list" allowBlank="1" showInputMessage="1" showErrorMessage="1" promptTitle="Kies uit lijst" prompt="Selecteer de deelnemer waarvan u een overzicht wil zien." sqref="B2:C2" xr:uid="{00000000-0002-0000-0500-000000000000}">
      <formula1>deelnemers</formula1>
    </dataValidation>
  </dataValidations>
  <pageMargins left="0.25" right="0.25" top="0.75" bottom="0.75" header="0.3" footer="0.3"/>
  <pageSetup paperSize="8" scale="88" fitToHeight="0" orientation="portrait" r:id="rId1"/>
  <headerFooter>
    <oddFooter>&amp;L_x000D_&amp;1#&amp;"Calibri"&amp;10&amp;K000000 Intern gebruik</oddFooter>
  </headerFooter>
  <rowBreaks count="2" manualBreakCount="2">
    <brk id="75" max="13" man="1"/>
    <brk id="150" max="13" man="1"/>
  </rowBreaks>
  <ignoredErrors>
    <ignoredError sqref="L3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tabColor rgb="FFFFFF00"/>
    <pageSetUpPr fitToPage="1"/>
  </sheetPr>
  <dimension ref="A1:Y404"/>
  <sheetViews>
    <sheetView showGridLines="0" zoomScaleNormal="100" workbookViewId="0">
      <selection activeCell="G8" sqref="G8"/>
    </sheetView>
  </sheetViews>
  <sheetFormatPr defaultRowHeight="12.75" x14ac:dyDescent="0.2"/>
  <cols>
    <col min="1" max="1" width="2.140625" style="15" customWidth="1"/>
    <col min="2" max="2" width="10.5703125" style="15" customWidth="1"/>
    <col min="3" max="3" width="27.28515625" style="15" customWidth="1"/>
    <col min="4" max="4" width="16.85546875" style="15" customWidth="1"/>
    <col min="5" max="5" width="14.7109375" style="15" customWidth="1"/>
    <col min="6" max="6" width="11.7109375" style="15" customWidth="1"/>
    <col min="7" max="7" width="11" style="15" customWidth="1"/>
    <col min="8" max="8" width="16" style="15" customWidth="1"/>
    <col min="9" max="9" width="16.7109375" style="15" customWidth="1"/>
    <col min="10" max="10" width="10.85546875" style="15" customWidth="1"/>
    <col min="11" max="11" width="11.7109375" style="15" customWidth="1"/>
    <col min="12" max="12" width="10.85546875" style="15" customWidth="1"/>
    <col min="13" max="13" width="16.7109375" style="15" customWidth="1"/>
    <col min="14" max="14" width="12" style="15" customWidth="1"/>
    <col min="15" max="15" width="11.7109375" style="15" customWidth="1"/>
    <col min="16" max="16" width="7.7109375" style="15" customWidth="1"/>
    <col min="17" max="17" width="12.140625" style="15" bestFit="1" customWidth="1"/>
    <col min="18" max="18" width="7.7109375" style="15" customWidth="1"/>
    <col min="19" max="22" width="9.140625" style="15" customWidth="1"/>
    <col min="23" max="23" width="9.140625" style="56" hidden="1" customWidth="1"/>
    <col min="24" max="24" width="21.140625" style="15" hidden="1" customWidth="1"/>
    <col min="25" max="28" width="9.140625" style="15" customWidth="1"/>
    <col min="29" max="29" width="8.140625" style="15" bestFit="1" customWidth="1"/>
    <col min="30" max="77" width="13.5703125" style="15" bestFit="1" customWidth="1"/>
    <col min="78" max="16384" width="9.140625" style="15"/>
  </cols>
  <sheetData>
    <row r="1" spans="1:25" ht="14.25" customHeight="1" x14ac:dyDescent="0.25">
      <c r="A1" s="118" t="s">
        <v>387</v>
      </c>
      <c r="B1" s="6" t="s">
        <v>244</v>
      </c>
      <c r="C1" s="117"/>
      <c r="E1" s="118"/>
      <c r="F1" s="118"/>
      <c r="G1" s="118"/>
      <c r="H1" s="118"/>
      <c r="I1" s="118"/>
      <c r="J1" s="141"/>
      <c r="M1" s="6" t="str">
        <f>IF(Deelnemersoverzicht!C6="[wordt door RVO ingevuld]","",Deelnemersoverzicht!C6)</f>
        <v/>
      </c>
      <c r="N1" s="118"/>
      <c r="O1" s="118"/>
      <c r="P1" s="118"/>
      <c r="Q1" s="118"/>
      <c r="W1" s="617" t="s">
        <v>381</v>
      </c>
      <c r="X1" s="617"/>
    </row>
    <row r="2" spans="1:25" ht="17.25" customHeight="1" x14ac:dyDescent="0.25">
      <c r="A2" s="118"/>
      <c r="B2" s="90" t="s">
        <v>217</v>
      </c>
      <c r="C2" s="117"/>
      <c r="D2" s="119"/>
      <c r="E2" s="118"/>
      <c r="F2" s="118"/>
      <c r="G2" s="118"/>
      <c r="H2" s="118"/>
      <c r="I2" s="118"/>
      <c r="J2" s="118"/>
      <c r="K2" s="117"/>
      <c r="L2" s="117"/>
      <c r="M2" s="117"/>
      <c r="N2" s="117"/>
      <c r="O2" s="117"/>
      <c r="P2" s="118"/>
      <c r="Q2" s="118"/>
    </row>
    <row r="3" spans="1:25" ht="12.75" customHeight="1" x14ac:dyDescent="0.2">
      <c r="A3" s="5"/>
      <c r="B3" s="89"/>
      <c r="C3" s="89"/>
      <c r="D3" s="5"/>
      <c r="E3" s="5"/>
      <c r="F3" s="5"/>
      <c r="G3" s="5"/>
      <c r="H3" s="5"/>
      <c r="I3" s="5"/>
      <c r="J3" s="5"/>
      <c r="K3" s="5"/>
      <c r="L3" s="5"/>
      <c r="M3" s="5"/>
      <c r="N3" s="5"/>
      <c r="O3" s="5"/>
      <c r="P3" s="5"/>
      <c r="Q3" s="118"/>
    </row>
    <row r="4" spans="1:25" ht="12.75" customHeight="1" x14ac:dyDescent="0.2">
      <c r="A4" s="5"/>
      <c r="B4" s="120"/>
      <c r="C4" s="120" t="s">
        <v>194</v>
      </c>
      <c r="D4" s="120"/>
      <c r="E4" s="120"/>
      <c r="F4" s="120"/>
      <c r="G4" s="120"/>
      <c r="H4" s="120"/>
      <c r="I4" s="120"/>
      <c r="J4" s="120"/>
      <c r="K4" s="120"/>
      <c r="L4" s="120"/>
      <c r="M4" s="120"/>
      <c r="N4" s="120"/>
      <c r="O4" s="485"/>
      <c r="P4" s="120"/>
      <c r="Q4" s="121"/>
      <c r="R4" s="121"/>
      <c r="S4" s="121"/>
      <c r="T4" s="121"/>
      <c r="U4" s="121"/>
      <c r="V4" s="121"/>
      <c r="X4" s="118"/>
      <c r="Y4" s="118"/>
    </row>
    <row r="5" spans="1:25" ht="12.75" customHeight="1" x14ac:dyDescent="0.2">
      <c r="A5" s="5"/>
      <c r="B5" s="89"/>
      <c r="C5" s="89"/>
      <c r="D5" s="89"/>
      <c r="E5" s="122"/>
      <c r="F5" s="122"/>
      <c r="G5" s="5"/>
      <c r="H5" s="5"/>
      <c r="I5" s="5"/>
      <c r="J5" s="5"/>
      <c r="K5" s="5"/>
      <c r="L5" s="5"/>
      <c r="M5" s="5"/>
      <c r="N5" s="5"/>
      <c r="O5" s="5"/>
      <c r="P5" s="5"/>
      <c r="Q5" s="5"/>
      <c r="R5" s="118"/>
    </row>
    <row r="6" spans="1:25" ht="12.75" customHeight="1" x14ac:dyDescent="0.2">
      <c r="A6" s="5"/>
      <c r="B6" s="89"/>
      <c r="C6" s="143" t="s">
        <v>38</v>
      </c>
      <c r="D6" s="136"/>
      <c r="E6" s="549">
        <f>Deelnemersoverzicht!C9</f>
        <v>0</v>
      </c>
      <c r="F6" s="550"/>
      <c r="G6" s="550"/>
      <c r="H6" s="550"/>
      <c r="I6" s="550"/>
      <c r="J6" s="550"/>
      <c r="K6" s="550"/>
      <c r="L6" s="550"/>
      <c r="M6" s="550"/>
      <c r="N6" s="551"/>
      <c r="O6" s="473"/>
      <c r="P6" s="118"/>
      <c r="Q6" s="118"/>
    </row>
    <row r="7" spans="1:25" ht="12.75" customHeight="1" x14ac:dyDescent="0.2">
      <c r="A7" s="5"/>
      <c r="B7" s="89"/>
      <c r="C7" s="143" t="s">
        <v>195</v>
      </c>
      <c r="D7" s="136"/>
      <c r="E7" s="584"/>
      <c r="F7" s="585"/>
      <c r="G7" s="585"/>
      <c r="H7" s="585"/>
      <c r="I7" s="585"/>
      <c r="J7" s="585"/>
      <c r="K7" s="585"/>
      <c r="L7" s="585"/>
      <c r="M7" s="585"/>
      <c r="N7" s="586"/>
      <c r="O7" s="473"/>
      <c r="P7" s="118"/>
      <c r="Q7" s="118"/>
    </row>
    <row r="8" spans="1:25"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row>
    <row r="9" spans="1:25"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row>
    <row r="10" spans="1:25" ht="12.75" customHeight="1" x14ac:dyDescent="0.2">
      <c r="A10" s="5"/>
      <c r="B10" s="89"/>
      <c r="C10" s="89"/>
      <c r="D10" s="5"/>
      <c r="E10" s="5"/>
      <c r="F10" s="5"/>
      <c r="G10" s="5"/>
      <c r="H10" s="5"/>
      <c r="I10" s="5"/>
      <c r="J10" s="5"/>
      <c r="K10" s="5"/>
      <c r="L10" s="5"/>
      <c r="M10" s="5"/>
      <c r="N10" s="5"/>
      <c r="O10" s="5"/>
      <c r="P10" s="5"/>
      <c r="Q10" s="118"/>
    </row>
    <row r="11" spans="1:25" ht="14.25" customHeight="1" x14ac:dyDescent="0.2">
      <c r="A11" s="5"/>
      <c r="B11" s="120" t="s">
        <v>69</v>
      </c>
      <c r="C11" s="120"/>
      <c r="D11" s="123"/>
      <c r="E11" s="124"/>
      <c r="F11" s="125"/>
      <c r="G11" s="123"/>
      <c r="H11" s="123"/>
      <c r="I11" s="123"/>
      <c r="J11" s="123"/>
      <c r="K11" s="123"/>
      <c r="L11" s="123"/>
      <c r="M11" s="123"/>
      <c r="N11" s="123"/>
      <c r="O11" s="5"/>
    </row>
    <row r="12" spans="1:25" ht="12.75" customHeight="1" x14ac:dyDescent="0.2">
      <c r="A12" s="5"/>
      <c r="B12" s="120" t="s">
        <v>196</v>
      </c>
      <c r="C12" s="120"/>
      <c r="D12" s="123"/>
      <c r="E12" s="124"/>
      <c r="F12" s="125"/>
      <c r="G12" s="123"/>
      <c r="H12" s="123"/>
      <c r="I12" s="123"/>
      <c r="J12" s="123"/>
      <c r="K12" s="123"/>
      <c r="L12" s="123"/>
      <c r="M12" s="123"/>
      <c r="N12" s="123"/>
      <c r="O12" s="5"/>
    </row>
    <row r="13" spans="1:25" ht="12" customHeight="1" x14ac:dyDescent="0.2">
      <c r="A13" s="5"/>
      <c r="B13" s="137"/>
      <c r="C13" s="137"/>
      <c r="D13" s="136"/>
      <c r="E13" s="136"/>
      <c r="F13" s="136"/>
      <c r="G13" s="136"/>
      <c r="H13" s="136"/>
      <c r="I13" s="136"/>
      <c r="J13" s="136"/>
      <c r="K13" s="136"/>
      <c r="L13" s="136"/>
      <c r="M13" s="136"/>
      <c r="N13" s="136"/>
      <c r="O13" s="136"/>
    </row>
    <row r="14" spans="1:25"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P14"/>
      <c r="Q14"/>
      <c r="R14"/>
      <c r="S14"/>
      <c r="T14"/>
      <c r="U14"/>
      <c r="V14"/>
    </row>
    <row r="15" spans="1:25" ht="12" customHeight="1" x14ac:dyDescent="0.2">
      <c r="A15" s="195" t="str">
        <f>B15&amp;M15</f>
        <v/>
      </c>
      <c r="B15" s="552"/>
      <c r="C15" s="553"/>
      <c r="D15" s="553"/>
      <c r="E15" s="553"/>
      <c r="F15" s="554"/>
      <c r="G15" s="554"/>
      <c r="H15" s="554"/>
      <c r="I15" s="555"/>
      <c r="J15" s="556"/>
      <c r="K15" s="557"/>
      <c r="L15" s="558"/>
      <c r="M15" s="559"/>
      <c r="N15" s="475">
        <f t="shared" ref="N15:N22" si="0">K15*J15</f>
        <v>0</v>
      </c>
      <c r="O15" s="141" t="str">
        <f>IF(AND(COUNTA(B15:K15)&gt;0,ISBLANK(M15)),"Activiteittype ontbreekt!",IF(B15="","",IF(COUNTIF($B$15:$B$314,B15)=1,"",IF(COUNTIF($A$15:$A$314,B15&amp;M15)&gt;1,"","Let op dat elk activiteitnummer hetzelfde activiteittype moet krijgen!"))))</f>
        <v/>
      </c>
      <c r="P15"/>
      <c r="Q15"/>
      <c r="R15"/>
      <c r="S15"/>
      <c r="T15"/>
      <c r="U15"/>
      <c r="V15"/>
      <c r="W15" s="620" t="str">
        <f>IF(ISBLANK($C15),"",_xlfn.IFNA(MATCH($C15,Deelnemersoverzicht!$C$16:$C$66,0),0))</f>
        <v/>
      </c>
    </row>
    <row r="16" spans="1:25" ht="12" customHeight="1" x14ac:dyDescent="0.2">
      <c r="A16" s="195" t="str">
        <f t="shared" ref="A16:A46"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P16"/>
      <c r="Q16"/>
      <c r="R16"/>
      <c r="S16"/>
      <c r="T16"/>
      <c r="U16"/>
      <c r="V16"/>
      <c r="W16" s="620" t="str">
        <f>IF(ISBLANK($C16),"",_xlfn.IFNA(MATCH($C16,Deelnemersoverzicht!$C$16:$C$66,0),0))</f>
        <v/>
      </c>
    </row>
    <row r="17" spans="1:23"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P17"/>
      <c r="Q17"/>
      <c r="R17"/>
      <c r="S17"/>
      <c r="T17"/>
      <c r="U17"/>
      <c r="V17"/>
      <c r="W17" s="620" t="str">
        <f>IF(ISBLANK($C17),"",_xlfn.IFNA(MATCH($C17,Deelnemersoverzicht!$C$16:$C$66,0),0))</f>
        <v/>
      </c>
    </row>
    <row r="18" spans="1:23"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P18"/>
      <c r="Q18"/>
      <c r="R18"/>
      <c r="S18"/>
      <c r="T18"/>
      <c r="U18"/>
      <c r="V18"/>
      <c r="W18" s="620" t="str">
        <f>IF(ISBLANK($C18),"",_xlfn.IFNA(MATCH($C18,Deelnemersoverzicht!$C$16:$C$66,0),0))</f>
        <v/>
      </c>
    </row>
    <row r="19" spans="1:23"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P19"/>
      <c r="Q19"/>
      <c r="R19"/>
      <c r="S19"/>
      <c r="T19"/>
      <c r="U19"/>
      <c r="V19"/>
      <c r="W19" s="620" t="str">
        <f>IF(ISBLANK($C19),"",_xlfn.IFNA(MATCH($C19,Deelnemersoverzicht!$C$16:$C$66,0),0))</f>
        <v/>
      </c>
    </row>
    <row r="20" spans="1:23"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P20"/>
      <c r="Q20"/>
      <c r="R20"/>
      <c r="S20"/>
      <c r="T20"/>
      <c r="U20"/>
      <c r="V20"/>
      <c r="W20" s="620" t="str">
        <f>IF(ISBLANK($C20),"",_xlfn.IFNA(MATCH($C20,Deelnemersoverzicht!$C$16:$C$66,0),0))</f>
        <v/>
      </c>
    </row>
    <row r="21" spans="1:23"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P21"/>
      <c r="Q21"/>
      <c r="R21"/>
      <c r="S21"/>
      <c r="T21"/>
      <c r="U21"/>
      <c r="V21"/>
      <c r="W21" s="620" t="str">
        <f>IF(ISBLANK($C21),"",_xlfn.IFNA(MATCH($C21,Deelnemersoverzicht!$C$16:$C$66,0),0))</f>
        <v/>
      </c>
    </row>
    <row r="22" spans="1:23"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P22"/>
      <c r="Q22"/>
      <c r="R22"/>
      <c r="S22"/>
      <c r="T22"/>
      <c r="U22"/>
      <c r="V22"/>
      <c r="W22" s="620" t="str">
        <f>IF(ISBLANK($C22),"",_xlfn.IFNA(MATCH($C22,Deelnemersoverzicht!$C$16:$C$66,0),0))</f>
        <v/>
      </c>
    </row>
    <row r="23" spans="1:23" ht="12" customHeight="1" x14ac:dyDescent="0.2">
      <c r="A23" s="195" t="str">
        <f t="shared" si="1"/>
        <v/>
      </c>
      <c r="B23" s="552"/>
      <c r="C23" s="553"/>
      <c r="D23" s="553"/>
      <c r="E23" s="553"/>
      <c r="F23" s="554"/>
      <c r="G23" s="554"/>
      <c r="H23" s="554"/>
      <c r="I23" s="555"/>
      <c r="J23" s="556"/>
      <c r="K23" s="557"/>
      <c r="L23" s="558"/>
      <c r="M23" s="559"/>
      <c r="N23" s="475">
        <f t="shared" ref="N23:N86" si="3">K23*J23</f>
        <v>0</v>
      </c>
      <c r="O23" s="141" t="str">
        <f t="shared" si="2"/>
        <v/>
      </c>
      <c r="P23"/>
      <c r="Q23"/>
      <c r="R23"/>
      <c r="S23"/>
      <c r="T23"/>
      <c r="U23"/>
      <c r="V23"/>
      <c r="W23" s="620" t="str">
        <f>IF(ISBLANK($C23),"",_xlfn.IFNA(MATCH($C23,Deelnemersoverzicht!$C$16:$C$66,0),0))</f>
        <v/>
      </c>
    </row>
    <row r="24" spans="1:23" ht="12" customHeight="1" x14ac:dyDescent="0.2">
      <c r="A24" s="195" t="str">
        <f t="shared" si="1"/>
        <v/>
      </c>
      <c r="B24" s="552"/>
      <c r="C24" s="553"/>
      <c r="D24" s="553"/>
      <c r="E24" s="553"/>
      <c r="F24" s="554"/>
      <c r="G24" s="554"/>
      <c r="H24" s="554"/>
      <c r="I24" s="555"/>
      <c r="J24" s="556"/>
      <c r="K24" s="557"/>
      <c r="L24" s="558"/>
      <c r="M24" s="559"/>
      <c r="N24" s="475">
        <f t="shared" si="3"/>
        <v>0</v>
      </c>
      <c r="O24" s="141" t="str">
        <f t="shared" si="2"/>
        <v/>
      </c>
      <c r="P24"/>
      <c r="Q24"/>
      <c r="R24"/>
      <c r="S24"/>
      <c r="T24"/>
      <c r="U24"/>
      <c r="V24"/>
      <c r="W24" s="620" t="str">
        <f>IF(ISBLANK($C24),"",_xlfn.IFNA(MATCH($C24,Deelnemersoverzicht!$C$16:$C$66,0),0))</f>
        <v/>
      </c>
    </row>
    <row r="25" spans="1:23" ht="12" customHeight="1" x14ac:dyDescent="0.2">
      <c r="A25" s="195" t="str">
        <f t="shared" si="1"/>
        <v/>
      </c>
      <c r="B25" s="552"/>
      <c r="C25" s="553"/>
      <c r="D25" s="553"/>
      <c r="E25" s="553"/>
      <c r="F25" s="554"/>
      <c r="G25" s="554"/>
      <c r="H25" s="554"/>
      <c r="I25" s="555"/>
      <c r="J25" s="556"/>
      <c r="K25" s="557"/>
      <c r="L25" s="558"/>
      <c r="M25" s="559"/>
      <c r="N25" s="475">
        <f t="shared" si="3"/>
        <v>0</v>
      </c>
      <c r="O25" s="141" t="str">
        <f t="shared" si="2"/>
        <v/>
      </c>
      <c r="P25"/>
      <c r="Q25"/>
      <c r="R25"/>
      <c r="S25"/>
      <c r="T25"/>
      <c r="U25"/>
      <c r="V25"/>
      <c r="W25" s="620" t="str">
        <f>IF(ISBLANK($C25),"",_xlfn.IFNA(MATCH($C25,Deelnemersoverzicht!$C$16:$C$66,0),0))</f>
        <v/>
      </c>
    </row>
    <row r="26" spans="1:23" ht="12" customHeight="1" x14ac:dyDescent="0.2">
      <c r="A26" s="195" t="str">
        <f t="shared" si="1"/>
        <v/>
      </c>
      <c r="B26" s="552"/>
      <c r="C26" s="553"/>
      <c r="D26" s="553"/>
      <c r="E26" s="553"/>
      <c r="F26" s="554"/>
      <c r="G26" s="554"/>
      <c r="H26" s="554"/>
      <c r="I26" s="555"/>
      <c r="J26" s="556"/>
      <c r="K26" s="557"/>
      <c r="L26" s="558"/>
      <c r="M26" s="559"/>
      <c r="N26" s="475">
        <f t="shared" si="3"/>
        <v>0</v>
      </c>
      <c r="O26" s="141" t="str">
        <f t="shared" si="2"/>
        <v/>
      </c>
      <c r="P26"/>
      <c r="Q26"/>
      <c r="R26"/>
      <c r="S26"/>
      <c r="T26"/>
      <c r="U26"/>
      <c r="V26"/>
      <c r="W26" s="620" t="str">
        <f>IF(ISBLANK($C26),"",_xlfn.IFNA(MATCH($C26,Deelnemersoverzicht!$C$16:$C$66,0),0))</f>
        <v/>
      </c>
    </row>
    <row r="27" spans="1:23" ht="12" customHeight="1" x14ac:dyDescent="0.2">
      <c r="A27" s="195" t="str">
        <f t="shared" si="1"/>
        <v/>
      </c>
      <c r="B27" s="552"/>
      <c r="C27" s="553"/>
      <c r="D27" s="553"/>
      <c r="E27" s="553"/>
      <c r="F27" s="554"/>
      <c r="G27" s="554"/>
      <c r="H27" s="554"/>
      <c r="I27" s="555"/>
      <c r="J27" s="556"/>
      <c r="K27" s="557"/>
      <c r="L27" s="558"/>
      <c r="M27" s="559"/>
      <c r="N27" s="475">
        <f t="shared" si="3"/>
        <v>0</v>
      </c>
      <c r="O27" s="141" t="str">
        <f t="shared" si="2"/>
        <v/>
      </c>
      <c r="P27"/>
      <c r="Q27"/>
      <c r="R27"/>
      <c r="S27"/>
      <c r="T27"/>
      <c r="U27"/>
      <c r="V27"/>
      <c r="W27" s="620" t="str">
        <f>IF(ISBLANK($C27),"",_xlfn.IFNA(MATCH($C27,Deelnemersoverzicht!$C$16:$C$66,0),0))</f>
        <v/>
      </c>
    </row>
    <row r="28" spans="1:23" ht="12" customHeight="1" x14ac:dyDescent="0.2">
      <c r="A28" s="195" t="str">
        <f t="shared" si="1"/>
        <v/>
      </c>
      <c r="B28" s="552"/>
      <c r="C28" s="553"/>
      <c r="D28" s="553"/>
      <c r="E28" s="553"/>
      <c r="F28" s="554"/>
      <c r="G28" s="554"/>
      <c r="H28" s="554"/>
      <c r="I28" s="555"/>
      <c r="J28" s="556"/>
      <c r="K28" s="557"/>
      <c r="L28" s="558"/>
      <c r="M28" s="559"/>
      <c r="N28" s="475">
        <f t="shared" si="3"/>
        <v>0</v>
      </c>
      <c r="O28" s="141" t="str">
        <f t="shared" si="2"/>
        <v/>
      </c>
      <c r="P28"/>
      <c r="Q28"/>
      <c r="R28"/>
      <c r="S28"/>
      <c r="T28"/>
      <c r="U28"/>
      <c r="V28"/>
      <c r="W28" s="620" t="str">
        <f>IF(ISBLANK($C28),"",_xlfn.IFNA(MATCH($C28,Deelnemersoverzicht!$C$16:$C$66,0),0))</f>
        <v/>
      </c>
    </row>
    <row r="29" spans="1:23" ht="12" customHeight="1" x14ac:dyDescent="0.2">
      <c r="A29" s="195" t="str">
        <f t="shared" si="1"/>
        <v/>
      </c>
      <c r="B29" s="552"/>
      <c r="C29" s="553"/>
      <c r="D29" s="553"/>
      <c r="E29" s="553"/>
      <c r="F29" s="554"/>
      <c r="G29" s="554"/>
      <c r="H29" s="554"/>
      <c r="I29" s="555"/>
      <c r="J29" s="556"/>
      <c r="K29" s="557"/>
      <c r="L29" s="558"/>
      <c r="M29" s="559"/>
      <c r="N29" s="475">
        <f t="shared" si="3"/>
        <v>0</v>
      </c>
      <c r="O29" s="141" t="str">
        <f t="shared" si="2"/>
        <v/>
      </c>
      <c r="P29"/>
      <c r="Q29"/>
      <c r="R29"/>
      <c r="S29"/>
      <c r="T29"/>
      <c r="U29"/>
      <c r="V29"/>
      <c r="W29" s="620" t="str">
        <f>IF(ISBLANK($C29),"",_xlfn.IFNA(MATCH($C29,Deelnemersoverzicht!$C$16:$C$66,0),0))</f>
        <v/>
      </c>
    </row>
    <row r="30" spans="1:23" ht="12" customHeight="1" x14ac:dyDescent="0.2">
      <c r="A30" s="195" t="str">
        <f t="shared" si="1"/>
        <v/>
      </c>
      <c r="B30" s="552"/>
      <c r="C30" s="553"/>
      <c r="D30" s="553"/>
      <c r="E30" s="553"/>
      <c r="F30" s="554"/>
      <c r="G30" s="554"/>
      <c r="H30" s="554"/>
      <c r="I30" s="555"/>
      <c r="J30" s="556"/>
      <c r="K30" s="557"/>
      <c r="L30" s="558"/>
      <c r="M30" s="559"/>
      <c r="N30" s="475">
        <f t="shared" si="3"/>
        <v>0</v>
      </c>
      <c r="O30" s="141" t="str">
        <f t="shared" si="2"/>
        <v/>
      </c>
      <c r="P30"/>
      <c r="Q30"/>
      <c r="R30"/>
      <c r="S30"/>
      <c r="T30"/>
      <c r="U30"/>
      <c r="V30"/>
      <c r="W30" s="620" t="str">
        <f>IF(ISBLANK($C30),"",_xlfn.IFNA(MATCH($C30,Deelnemersoverzicht!$C$16:$C$66,0),0))</f>
        <v/>
      </c>
    </row>
    <row r="31" spans="1:23" ht="12" customHeight="1" x14ac:dyDescent="0.2">
      <c r="A31" s="195" t="str">
        <f t="shared" si="1"/>
        <v/>
      </c>
      <c r="B31" s="552"/>
      <c r="C31" s="553"/>
      <c r="D31" s="553"/>
      <c r="E31" s="553"/>
      <c r="F31" s="554"/>
      <c r="G31" s="554"/>
      <c r="H31" s="554"/>
      <c r="I31" s="555"/>
      <c r="J31" s="556"/>
      <c r="K31" s="557"/>
      <c r="L31" s="558"/>
      <c r="M31" s="559"/>
      <c r="N31" s="475">
        <f t="shared" si="3"/>
        <v>0</v>
      </c>
      <c r="O31" s="141" t="str">
        <f t="shared" si="2"/>
        <v/>
      </c>
      <c r="P31"/>
      <c r="Q31"/>
      <c r="R31"/>
      <c r="S31"/>
      <c r="T31"/>
      <c r="U31"/>
      <c r="V31"/>
      <c r="W31" s="620" t="str">
        <f>IF(ISBLANK($C31),"",_xlfn.IFNA(MATCH($C31,Deelnemersoverzicht!$C$16:$C$66,0),0))</f>
        <v/>
      </c>
    </row>
    <row r="32" spans="1:23" ht="12" customHeight="1" x14ac:dyDescent="0.2">
      <c r="A32" s="195" t="str">
        <f t="shared" si="1"/>
        <v/>
      </c>
      <c r="B32" s="552"/>
      <c r="C32" s="553"/>
      <c r="D32" s="553"/>
      <c r="E32" s="553"/>
      <c r="F32" s="554"/>
      <c r="G32" s="554"/>
      <c r="H32" s="554"/>
      <c r="I32" s="555"/>
      <c r="J32" s="556"/>
      <c r="K32" s="557"/>
      <c r="L32" s="558"/>
      <c r="M32" s="559"/>
      <c r="N32" s="475">
        <f t="shared" si="3"/>
        <v>0</v>
      </c>
      <c r="O32" s="141" t="str">
        <f t="shared" si="2"/>
        <v/>
      </c>
      <c r="P32"/>
      <c r="Q32"/>
      <c r="R32"/>
      <c r="S32"/>
      <c r="T32"/>
      <c r="U32"/>
      <c r="V32"/>
      <c r="W32" s="620" t="str">
        <f>IF(ISBLANK($C32),"",_xlfn.IFNA(MATCH($C32,Deelnemersoverzicht!$C$16:$C$66,0),0))</f>
        <v/>
      </c>
    </row>
    <row r="33" spans="1:23" ht="12" customHeight="1" x14ac:dyDescent="0.2">
      <c r="A33" s="195" t="str">
        <f t="shared" si="1"/>
        <v/>
      </c>
      <c r="B33" s="552"/>
      <c r="C33" s="553"/>
      <c r="D33" s="553"/>
      <c r="E33" s="553"/>
      <c r="F33" s="554"/>
      <c r="G33" s="554"/>
      <c r="H33" s="554"/>
      <c r="I33" s="555"/>
      <c r="J33" s="556"/>
      <c r="K33" s="557"/>
      <c r="L33" s="558"/>
      <c r="M33" s="559"/>
      <c r="N33" s="475">
        <f t="shared" si="3"/>
        <v>0</v>
      </c>
      <c r="O33" s="141" t="str">
        <f t="shared" si="2"/>
        <v/>
      </c>
      <c r="P33"/>
      <c r="Q33"/>
      <c r="R33"/>
      <c r="S33"/>
      <c r="T33"/>
      <c r="U33"/>
      <c r="V33"/>
      <c r="W33" s="620" t="str">
        <f>IF(ISBLANK($C33),"",_xlfn.IFNA(MATCH($C33,Deelnemersoverzicht!$C$16:$C$66,0),0))</f>
        <v/>
      </c>
    </row>
    <row r="34" spans="1:23" ht="12" customHeight="1" x14ac:dyDescent="0.2">
      <c r="A34" s="195" t="str">
        <f t="shared" si="1"/>
        <v/>
      </c>
      <c r="B34" s="552"/>
      <c r="C34" s="553"/>
      <c r="D34" s="553"/>
      <c r="E34" s="553"/>
      <c r="F34" s="554"/>
      <c r="G34" s="554"/>
      <c r="H34" s="554"/>
      <c r="I34" s="555"/>
      <c r="J34" s="556"/>
      <c r="K34" s="557"/>
      <c r="L34" s="558"/>
      <c r="M34" s="559"/>
      <c r="N34" s="475">
        <f t="shared" si="3"/>
        <v>0</v>
      </c>
      <c r="O34" s="141" t="str">
        <f t="shared" si="2"/>
        <v/>
      </c>
      <c r="P34"/>
      <c r="Q34"/>
      <c r="R34"/>
      <c r="S34"/>
      <c r="T34"/>
      <c r="U34"/>
      <c r="V34"/>
      <c r="W34" s="620" t="str">
        <f>IF(ISBLANK($C34),"",_xlfn.IFNA(MATCH($C34,Deelnemersoverzicht!$C$16:$C$66,0),0))</f>
        <v/>
      </c>
    </row>
    <row r="35" spans="1:23" ht="12" customHeight="1" x14ac:dyDescent="0.2">
      <c r="A35" s="195" t="str">
        <f t="shared" si="1"/>
        <v/>
      </c>
      <c r="B35" s="552"/>
      <c r="C35" s="553"/>
      <c r="D35" s="553"/>
      <c r="E35" s="553"/>
      <c r="F35" s="554"/>
      <c r="G35" s="554"/>
      <c r="H35" s="554"/>
      <c r="I35" s="555"/>
      <c r="J35" s="556"/>
      <c r="K35" s="557"/>
      <c r="L35" s="558"/>
      <c r="M35" s="559"/>
      <c r="N35" s="475">
        <f t="shared" si="3"/>
        <v>0</v>
      </c>
      <c r="O35" s="141" t="str">
        <f t="shared" si="2"/>
        <v/>
      </c>
      <c r="P35"/>
      <c r="Q35"/>
      <c r="R35"/>
      <c r="S35"/>
      <c r="T35"/>
      <c r="U35"/>
      <c r="V35"/>
      <c r="W35" s="620" t="str">
        <f>IF(ISBLANK($C35),"",_xlfn.IFNA(MATCH($C35,Deelnemersoverzicht!$C$16:$C$66,0),0))</f>
        <v/>
      </c>
    </row>
    <row r="36" spans="1:23" ht="12" customHeight="1" x14ac:dyDescent="0.2">
      <c r="A36" s="195" t="str">
        <f t="shared" si="1"/>
        <v/>
      </c>
      <c r="B36" s="552"/>
      <c r="C36" s="553"/>
      <c r="D36" s="553"/>
      <c r="E36" s="553"/>
      <c r="F36" s="554"/>
      <c r="G36" s="554"/>
      <c r="H36" s="554"/>
      <c r="I36" s="555"/>
      <c r="J36" s="556"/>
      <c r="K36" s="557"/>
      <c r="L36" s="558"/>
      <c r="M36" s="559"/>
      <c r="N36" s="475">
        <f t="shared" si="3"/>
        <v>0</v>
      </c>
      <c r="O36" s="141" t="str">
        <f t="shared" si="2"/>
        <v/>
      </c>
      <c r="P36"/>
      <c r="Q36"/>
      <c r="R36"/>
      <c r="S36"/>
      <c r="T36"/>
      <c r="U36"/>
      <c r="V36"/>
      <c r="W36" s="620" t="str">
        <f>IF(ISBLANK($C36),"",_xlfn.IFNA(MATCH($C36,Deelnemersoverzicht!$C$16:$C$66,0),0))</f>
        <v/>
      </c>
    </row>
    <row r="37" spans="1:23" ht="12" customHeight="1" x14ac:dyDescent="0.2">
      <c r="A37" s="195" t="str">
        <f t="shared" si="1"/>
        <v/>
      </c>
      <c r="B37" s="552"/>
      <c r="C37" s="553"/>
      <c r="D37" s="553"/>
      <c r="E37" s="553"/>
      <c r="F37" s="554"/>
      <c r="G37" s="554"/>
      <c r="H37" s="554"/>
      <c r="I37" s="555"/>
      <c r="J37" s="556"/>
      <c r="K37" s="557"/>
      <c r="L37" s="558"/>
      <c r="M37" s="559"/>
      <c r="N37" s="475">
        <f t="shared" si="3"/>
        <v>0</v>
      </c>
      <c r="O37" s="141" t="str">
        <f t="shared" si="2"/>
        <v/>
      </c>
      <c r="P37"/>
      <c r="Q37"/>
      <c r="R37"/>
      <c r="S37"/>
      <c r="T37"/>
      <c r="U37"/>
      <c r="V37"/>
      <c r="W37" s="620" t="str">
        <f>IF(ISBLANK($C37),"",_xlfn.IFNA(MATCH($C37,Deelnemersoverzicht!$C$16:$C$66,0),0))</f>
        <v/>
      </c>
    </row>
    <row r="38" spans="1:23" ht="12" customHeight="1" x14ac:dyDescent="0.2">
      <c r="A38" s="195" t="str">
        <f t="shared" si="1"/>
        <v/>
      </c>
      <c r="B38" s="552"/>
      <c r="C38" s="553"/>
      <c r="D38" s="553"/>
      <c r="E38" s="553"/>
      <c r="F38" s="554"/>
      <c r="G38" s="554"/>
      <c r="H38" s="554"/>
      <c r="I38" s="555"/>
      <c r="J38" s="556"/>
      <c r="K38" s="557"/>
      <c r="L38" s="558"/>
      <c r="M38" s="559"/>
      <c r="N38" s="475">
        <f t="shared" si="3"/>
        <v>0</v>
      </c>
      <c r="O38" s="141" t="str">
        <f t="shared" si="2"/>
        <v/>
      </c>
      <c r="P38"/>
      <c r="Q38"/>
      <c r="R38"/>
      <c r="S38"/>
      <c r="T38"/>
      <c r="U38"/>
      <c r="V38"/>
      <c r="W38" s="620" t="str">
        <f>IF(ISBLANK($C38),"",_xlfn.IFNA(MATCH($C38,Deelnemersoverzicht!$C$16:$C$66,0),0))</f>
        <v/>
      </c>
    </row>
    <row r="39" spans="1:23" ht="12" customHeight="1" x14ac:dyDescent="0.2">
      <c r="A39" s="195" t="str">
        <f t="shared" si="1"/>
        <v/>
      </c>
      <c r="B39" s="552"/>
      <c r="C39" s="553"/>
      <c r="D39" s="553"/>
      <c r="E39" s="553"/>
      <c r="F39" s="554"/>
      <c r="G39" s="554"/>
      <c r="H39" s="554"/>
      <c r="I39" s="555"/>
      <c r="J39" s="556"/>
      <c r="K39" s="557"/>
      <c r="L39" s="558"/>
      <c r="M39" s="559"/>
      <c r="N39" s="475">
        <f t="shared" si="3"/>
        <v>0</v>
      </c>
      <c r="O39" s="141" t="str">
        <f t="shared" si="2"/>
        <v/>
      </c>
      <c r="P39"/>
      <c r="Q39"/>
      <c r="R39"/>
      <c r="S39"/>
      <c r="T39"/>
      <c r="U39"/>
      <c r="V39"/>
      <c r="W39" s="620" t="str">
        <f>IF(ISBLANK($C39),"",_xlfn.IFNA(MATCH($C39,Deelnemersoverzicht!$C$16:$C$66,0),0))</f>
        <v/>
      </c>
    </row>
    <row r="40" spans="1:23" ht="12" customHeight="1" x14ac:dyDescent="0.2">
      <c r="A40" s="195" t="str">
        <f t="shared" si="1"/>
        <v/>
      </c>
      <c r="B40" s="552"/>
      <c r="C40" s="553"/>
      <c r="D40" s="553"/>
      <c r="E40" s="553"/>
      <c r="F40" s="554"/>
      <c r="G40" s="554"/>
      <c r="H40" s="554"/>
      <c r="I40" s="555"/>
      <c r="J40" s="556"/>
      <c r="K40" s="557"/>
      <c r="L40" s="558"/>
      <c r="M40" s="559"/>
      <c r="N40" s="475">
        <f t="shared" si="3"/>
        <v>0</v>
      </c>
      <c r="O40" s="141" t="str">
        <f t="shared" si="2"/>
        <v/>
      </c>
      <c r="P40"/>
      <c r="Q40"/>
      <c r="R40"/>
      <c r="S40"/>
      <c r="T40"/>
      <c r="U40"/>
      <c r="V40"/>
      <c r="W40" s="620" t="str">
        <f>IF(ISBLANK($C40),"",_xlfn.IFNA(MATCH($C40,Deelnemersoverzicht!$C$16:$C$66,0),0))</f>
        <v/>
      </c>
    </row>
    <row r="41" spans="1:23" ht="12" customHeight="1" x14ac:dyDescent="0.2">
      <c r="A41" s="195" t="str">
        <f t="shared" si="1"/>
        <v/>
      </c>
      <c r="B41" s="552"/>
      <c r="C41" s="553"/>
      <c r="D41" s="553"/>
      <c r="E41" s="553"/>
      <c r="F41" s="554"/>
      <c r="G41" s="554"/>
      <c r="H41" s="554"/>
      <c r="I41" s="555"/>
      <c r="J41" s="556"/>
      <c r="K41" s="557"/>
      <c r="L41" s="558"/>
      <c r="M41" s="559"/>
      <c r="N41" s="475">
        <f t="shared" si="3"/>
        <v>0</v>
      </c>
      <c r="O41" s="141" t="str">
        <f t="shared" si="2"/>
        <v/>
      </c>
      <c r="P41"/>
      <c r="Q41"/>
      <c r="R41"/>
      <c r="S41"/>
      <c r="T41"/>
      <c r="U41"/>
      <c r="V41"/>
      <c r="W41" s="620" t="str">
        <f>IF(ISBLANK($C41),"",_xlfn.IFNA(MATCH($C41,Deelnemersoverzicht!$C$16:$C$66,0),0))</f>
        <v/>
      </c>
    </row>
    <row r="42" spans="1:23" ht="12" customHeight="1" x14ac:dyDescent="0.2">
      <c r="A42" s="195" t="str">
        <f t="shared" si="1"/>
        <v/>
      </c>
      <c r="B42" s="552"/>
      <c r="C42" s="553"/>
      <c r="D42" s="553"/>
      <c r="E42" s="553"/>
      <c r="F42" s="554"/>
      <c r="G42" s="554"/>
      <c r="H42" s="554"/>
      <c r="I42" s="555"/>
      <c r="J42" s="556"/>
      <c r="K42" s="557"/>
      <c r="L42" s="558"/>
      <c r="M42" s="559"/>
      <c r="N42" s="475">
        <f t="shared" si="3"/>
        <v>0</v>
      </c>
      <c r="O42" s="141" t="str">
        <f t="shared" si="2"/>
        <v/>
      </c>
      <c r="P42"/>
      <c r="Q42"/>
      <c r="R42"/>
      <c r="S42"/>
      <c r="T42"/>
      <c r="U42"/>
      <c r="V42"/>
      <c r="W42" s="620" t="str">
        <f>IF(ISBLANK($C42),"",_xlfn.IFNA(MATCH($C42,Deelnemersoverzicht!$C$16:$C$66,0),0))</f>
        <v/>
      </c>
    </row>
    <row r="43" spans="1:23" ht="12" customHeight="1" x14ac:dyDescent="0.2">
      <c r="A43" s="195" t="str">
        <f t="shared" si="1"/>
        <v/>
      </c>
      <c r="B43" s="552"/>
      <c r="C43" s="553"/>
      <c r="D43" s="553"/>
      <c r="E43" s="553"/>
      <c r="F43" s="554"/>
      <c r="G43" s="554"/>
      <c r="H43" s="554"/>
      <c r="I43" s="555"/>
      <c r="J43" s="556"/>
      <c r="K43" s="557"/>
      <c r="L43" s="558"/>
      <c r="M43" s="559"/>
      <c r="N43" s="475">
        <f t="shared" si="3"/>
        <v>0</v>
      </c>
      <c r="O43" s="141" t="str">
        <f t="shared" si="2"/>
        <v/>
      </c>
      <c r="P43"/>
      <c r="Q43"/>
      <c r="R43"/>
      <c r="S43"/>
      <c r="T43"/>
      <c r="U43"/>
      <c r="V43"/>
      <c r="W43" s="620" t="str">
        <f>IF(ISBLANK($C43),"",_xlfn.IFNA(MATCH($C43,Deelnemersoverzicht!$C$16:$C$66,0),0))</f>
        <v/>
      </c>
    </row>
    <row r="44" spans="1:23" ht="12" customHeight="1" x14ac:dyDescent="0.2">
      <c r="A44" s="195" t="str">
        <f t="shared" si="1"/>
        <v/>
      </c>
      <c r="B44" s="552"/>
      <c r="C44" s="553"/>
      <c r="D44" s="553"/>
      <c r="E44" s="553"/>
      <c r="F44" s="554"/>
      <c r="G44" s="554"/>
      <c r="H44" s="554"/>
      <c r="I44" s="555"/>
      <c r="J44" s="556"/>
      <c r="K44" s="557"/>
      <c r="L44" s="558"/>
      <c r="M44" s="559"/>
      <c r="N44" s="475">
        <f t="shared" si="3"/>
        <v>0</v>
      </c>
      <c r="O44" s="141" t="str">
        <f t="shared" si="2"/>
        <v/>
      </c>
      <c r="P44"/>
      <c r="Q44"/>
      <c r="R44"/>
      <c r="S44"/>
      <c r="T44"/>
      <c r="U44"/>
      <c r="V44"/>
      <c r="W44" s="620" t="str">
        <f>IF(ISBLANK($C44),"",_xlfn.IFNA(MATCH($C44,Deelnemersoverzicht!$C$16:$C$66,0),0))</f>
        <v/>
      </c>
    </row>
    <row r="45" spans="1:23" ht="12" customHeight="1" x14ac:dyDescent="0.2">
      <c r="A45" s="195" t="str">
        <f t="shared" si="1"/>
        <v/>
      </c>
      <c r="B45" s="552"/>
      <c r="C45" s="553"/>
      <c r="D45" s="553"/>
      <c r="E45" s="553"/>
      <c r="F45" s="554"/>
      <c r="G45" s="554"/>
      <c r="H45" s="554"/>
      <c r="I45" s="555"/>
      <c r="J45" s="556"/>
      <c r="K45" s="557"/>
      <c r="L45" s="558"/>
      <c r="M45" s="559"/>
      <c r="N45" s="475">
        <f t="shared" si="3"/>
        <v>0</v>
      </c>
      <c r="O45" s="141" t="str">
        <f t="shared" si="2"/>
        <v/>
      </c>
      <c r="P45"/>
      <c r="Q45"/>
      <c r="R45"/>
      <c r="S45"/>
      <c r="T45"/>
      <c r="U45"/>
      <c r="V45"/>
      <c r="W45" s="620" t="str">
        <f>IF(ISBLANK($C45),"",_xlfn.IFNA(MATCH($C45,Deelnemersoverzicht!$C$16:$C$66,0),0))</f>
        <v/>
      </c>
    </row>
    <row r="46" spans="1:23" ht="12" customHeight="1" x14ac:dyDescent="0.2">
      <c r="A46" s="195" t="str">
        <f t="shared" si="1"/>
        <v/>
      </c>
      <c r="B46" s="552"/>
      <c r="C46" s="553"/>
      <c r="D46" s="553"/>
      <c r="E46" s="553"/>
      <c r="F46" s="554"/>
      <c r="G46" s="554"/>
      <c r="H46" s="554"/>
      <c r="I46" s="555"/>
      <c r="J46" s="556"/>
      <c r="K46" s="557"/>
      <c r="L46" s="558"/>
      <c r="M46" s="559"/>
      <c r="N46" s="475">
        <f t="shared" si="3"/>
        <v>0</v>
      </c>
      <c r="O46" s="141" t="str">
        <f t="shared" si="2"/>
        <v/>
      </c>
      <c r="P46"/>
      <c r="Q46"/>
      <c r="R46"/>
      <c r="S46"/>
      <c r="T46"/>
      <c r="U46"/>
      <c r="V46"/>
      <c r="W46" s="620" t="str">
        <f>IF(ISBLANK($C46),"",_xlfn.IFNA(MATCH($C46,Deelnemersoverzicht!$C$16:$C$66,0),0))</f>
        <v/>
      </c>
    </row>
    <row r="47" spans="1:23" ht="12" customHeight="1" x14ac:dyDescent="0.2">
      <c r="A47" s="195" t="str">
        <f t="shared" ref="A47:A78" si="4">B47&amp;M47</f>
        <v/>
      </c>
      <c r="B47" s="552"/>
      <c r="C47" s="553"/>
      <c r="D47" s="553"/>
      <c r="E47" s="553"/>
      <c r="F47" s="554"/>
      <c r="G47" s="554"/>
      <c r="H47" s="554"/>
      <c r="I47" s="555"/>
      <c r="J47" s="556"/>
      <c r="K47" s="557"/>
      <c r="L47" s="558"/>
      <c r="M47" s="559"/>
      <c r="N47" s="475">
        <f t="shared" si="3"/>
        <v>0</v>
      </c>
      <c r="O47" s="141" t="str">
        <f t="shared" si="2"/>
        <v/>
      </c>
      <c r="P47"/>
      <c r="Q47"/>
      <c r="R47"/>
      <c r="S47"/>
      <c r="T47"/>
      <c r="U47"/>
      <c r="V47"/>
      <c r="W47" s="620" t="str">
        <f>IF(ISBLANK($C47),"",_xlfn.IFNA(MATCH($C47,Deelnemersoverzicht!$C$16:$C$66,0),0))</f>
        <v/>
      </c>
    </row>
    <row r="48" spans="1:23" ht="12" customHeight="1" x14ac:dyDescent="0.2">
      <c r="A48" s="195" t="str">
        <f t="shared" si="4"/>
        <v/>
      </c>
      <c r="B48" s="552"/>
      <c r="C48" s="553"/>
      <c r="D48" s="553"/>
      <c r="E48" s="553"/>
      <c r="F48" s="554"/>
      <c r="G48" s="554"/>
      <c r="H48" s="554"/>
      <c r="I48" s="555"/>
      <c r="J48" s="556"/>
      <c r="K48" s="557"/>
      <c r="L48" s="558"/>
      <c r="M48" s="559"/>
      <c r="N48" s="475">
        <f t="shared" si="3"/>
        <v>0</v>
      </c>
      <c r="O48" s="141" t="str">
        <f t="shared" si="2"/>
        <v/>
      </c>
      <c r="P48"/>
      <c r="Q48"/>
      <c r="R48"/>
      <c r="S48"/>
      <c r="T48"/>
      <c r="U48"/>
      <c r="V48"/>
      <c r="W48" s="620" t="str">
        <f>IF(ISBLANK($C48),"",_xlfn.IFNA(MATCH($C48,Deelnemersoverzicht!$C$16:$C$66,0),0))</f>
        <v/>
      </c>
    </row>
    <row r="49" spans="1:23" ht="12" customHeight="1" x14ac:dyDescent="0.2">
      <c r="A49" s="195" t="str">
        <f t="shared" si="4"/>
        <v/>
      </c>
      <c r="B49" s="552"/>
      <c r="C49" s="553"/>
      <c r="D49" s="553"/>
      <c r="E49" s="553"/>
      <c r="F49" s="554"/>
      <c r="G49" s="554"/>
      <c r="H49" s="554"/>
      <c r="I49" s="555"/>
      <c r="J49" s="556"/>
      <c r="K49" s="557"/>
      <c r="L49" s="558"/>
      <c r="M49" s="559"/>
      <c r="N49" s="475">
        <f t="shared" si="3"/>
        <v>0</v>
      </c>
      <c r="O49" s="141" t="str">
        <f t="shared" si="2"/>
        <v/>
      </c>
      <c r="P49"/>
      <c r="Q49"/>
      <c r="R49"/>
      <c r="S49"/>
      <c r="T49"/>
      <c r="U49"/>
      <c r="V49"/>
      <c r="W49" s="620" t="str">
        <f>IF(ISBLANK($C49),"",_xlfn.IFNA(MATCH($C49,Deelnemersoverzicht!$C$16:$C$66,0),0))</f>
        <v/>
      </c>
    </row>
    <row r="50" spans="1:23" ht="12" customHeight="1" x14ac:dyDescent="0.2">
      <c r="A50" s="195" t="str">
        <f t="shared" si="4"/>
        <v/>
      </c>
      <c r="B50" s="552"/>
      <c r="C50" s="553"/>
      <c r="D50" s="553"/>
      <c r="E50" s="553"/>
      <c r="F50" s="554"/>
      <c r="G50" s="554"/>
      <c r="H50" s="554"/>
      <c r="I50" s="555"/>
      <c r="J50" s="556"/>
      <c r="K50" s="557"/>
      <c r="L50" s="558"/>
      <c r="M50" s="559"/>
      <c r="N50" s="475">
        <f t="shared" si="3"/>
        <v>0</v>
      </c>
      <c r="O50" s="141" t="str">
        <f t="shared" si="2"/>
        <v/>
      </c>
      <c r="P50"/>
      <c r="Q50"/>
      <c r="R50"/>
      <c r="S50"/>
      <c r="T50"/>
      <c r="U50"/>
      <c r="V50"/>
      <c r="W50" s="620" t="str">
        <f>IF(ISBLANK($C50),"",_xlfn.IFNA(MATCH($C50,Deelnemersoverzicht!$C$16:$C$66,0),0))</f>
        <v/>
      </c>
    </row>
    <row r="51" spans="1:23" ht="12" customHeight="1" x14ac:dyDescent="0.2">
      <c r="A51" s="195" t="str">
        <f t="shared" si="4"/>
        <v/>
      </c>
      <c r="B51" s="552"/>
      <c r="C51" s="553"/>
      <c r="D51" s="553"/>
      <c r="E51" s="553"/>
      <c r="F51" s="554"/>
      <c r="G51" s="554"/>
      <c r="H51" s="554"/>
      <c r="I51" s="555"/>
      <c r="J51" s="556"/>
      <c r="K51" s="557"/>
      <c r="L51" s="558"/>
      <c r="M51" s="559"/>
      <c r="N51" s="475">
        <f t="shared" si="3"/>
        <v>0</v>
      </c>
      <c r="O51" s="141" t="str">
        <f t="shared" si="2"/>
        <v/>
      </c>
      <c r="P51"/>
      <c r="Q51"/>
      <c r="R51"/>
      <c r="S51"/>
      <c r="T51"/>
      <c r="U51"/>
      <c r="V51"/>
      <c r="W51" s="620" t="str">
        <f>IF(ISBLANK($C51),"",_xlfn.IFNA(MATCH($C51,Deelnemersoverzicht!$C$16:$C$66,0),0))</f>
        <v/>
      </c>
    </row>
    <row r="52" spans="1:23" ht="12" customHeight="1" x14ac:dyDescent="0.2">
      <c r="A52" s="195" t="str">
        <f t="shared" si="4"/>
        <v/>
      </c>
      <c r="B52" s="552"/>
      <c r="C52" s="553"/>
      <c r="D52" s="553"/>
      <c r="E52" s="553"/>
      <c r="F52" s="554"/>
      <c r="G52" s="554"/>
      <c r="H52" s="554"/>
      <c r="I52" s="555"/>
      <c r="J52" s="556"/>
      <c r="K52" s="557"/>
      <c r="L52" s="558"/>
      <c r="M52" s="559"/>
      <c r="N52" s="475">
        <f t="shared" si="3"/>
        <v>0</v>
      </c>
      <c r="O52" s="141" t="str">
        <f t="shared" si="2"/>
        <v/>
      </c>
      <c r="P52"/>
      <c r="Q52"/>
      <c r="R52"/>
      <c r="S52"/>
      <c r="T52"/>
      <c r="U52"/>
      <c r="V52"/>
      <c r="W52" s="620" t="str">
        <f>IF(ISBLANK($C52),"",_xlfn.IFNA(MATCH($C52,Deelnemersoverzicht!$C$16:$C$66,0),0))</f>
        <v/>
      </c>
    </row>
    <row r="53" spans="1:23" ht="12" customHeight="1" x14ac:dyDescent="0.2">
      <c r="A53" s="195" t="str">
        <f t="shared" si="4"/>
        <v/>
      </c>
      <c r="B53" s="552"/>
      <c r="C53" s="553"/>
      <c r="D53" s="553"/>
      <c r="E53" s="553"/>
      <c r="F53" s="554"/>
      <c r="G53" s="554"/>
      <c r="H53" s="554"/>
      <c r="I53" s="555"/>
      <c r="J53" s="556"/>
      <c r="K53" s="557"/>
      <c r="L53" s="558"/>
      <c r="M53" s="559"/>
      <c r="N53" s="475">
        <f t="shared" si="3"/>
        <v>0</v>
      </c>
      <c r="O53" s="141" t="str">
        <f t="shared" si="2"/>
        <v/>
      </c>
      <c r="P53"/>
      <c r="Q53"/>
      <c r="R53"/>
      <c r="S53"/>
      <c r="T53"/>
      <c r="U53"/>
      <c r="V53"/>
      <c r="W53" s="620" t="str">
        <f>IF(ISBLANK($C53),"",_xlfn.IFNA(MATCH($C53,Deelnemersoverzicht!$C$16:$C$66,0),0))</f>
        <v/>
      </c>
    </row>
    <row r="54" spans="1:23" ht="12" customHeight="1" x14ac:dyDescent="0.2">
      <c r="A54" s="195" t="str">
        <f t="shared" si="4"/>
        <v/>
      </c>
      <c r="B54" s="552"/>
      <c r="C54" s="553"/>
      <c r="D54" s="553"/>
      <c r="E54" s="553"/>
      <c r="F54" s="554"/>
      <c r="G54" s="554"/>
      <c r="H54" s="554"/>
      <c r="I54" s="555"/>
      <c r="J54" s="556"/>
      <c r="K54" s="557"/>
      <c r="L54" s="558"/>
      <c r="M54" s="559"/>
      <c r="N54" s="475">
        <f t="shared" si="3"/>
        <v>0</v>
      </c>
      <c r="O54" s="141" t="str">
        <f t="shared" si="2"/>
        <v/>
      </c>
      <c r="P54"/>
      <c r="Q54"/>
      <c r="R54"/>
      <c r="S54"/>
      <c r="T54"/>
      <c r="U54"/>
      <c r="V54"/>
      <c r="W54" s="620" t="str">
        <f>IF(ISBLANK($C54),"",_xlfn.IFNA(MATCH($C54,Deelnemersoverzicht!$C$16:$C$66,0),0))</f>
        <v/>
      </c>
    </row>
    <row r="55" spans="1:23" ht="12" customHeight="1" x14ac:dyDescent="0.2">
      <c r="A55" s="195" t="str">
        <f t="shared" si="4"/>
        <v/>
      </c>
      <c r="B55" s="552"/>
      <c r="C55" s="553"/>
      <c r="D55" s="553"/>
      <c r="E55" s="553"/>
      <c r="F55" s="554"/>
      <c r="G55" s="554"/>
      <c r="H55" s="554"/>
      <c r="I55" s="555"/>
      <c r="J55" s="556"/>
      <c r="K55" s="557"/>
      <c r="L55" s="558"/>
      <c r="M55" s="559"/>
      <c r="N55" s="475">
        <f t="shared" si="3"/>
        <v>0</v>
      </c>
      <c r="O55" s="141" t="str">
        <f t="shared" si="2"/>
        <v/>
      </c>
      <c r="P55"/>
      <c r="Q55"/>
      <c r="R55"/>
      <c r="S55"/>
      <c r="T55"/>
      <c r="U55"/>
      <c r="V55"/>
      <c r="W55" s="620" t="str">
        <f>IF(ISBLANK($C55),"",_xlfn.IFNA(MATCH($C55,Deelnemersoverzicht!$C$16:$C$66,0),0))</f>
        <v/>
      </c>
    </row>
    <row r="56" spans="1:23" ht="12" customHeight="1" x14ac:dyDescent="0.2">
      <c r="A56" s="195" t="str">
        <f t="shared" si="4"/>
        <v/>
      </c>
      <c r="B56" s="552"/>
      <c r="C56" s="553"/>
      <c r="D56" s="553"/>
      <c r="E56" s="553"/>
      <c r="F56" s="554"/>
      <c r="G56" s="554"/>
      <c r="H56" s="554"/>
      <c r="I56" s="555"/>
      <c r="J56" s="556"/>
      <c r="K56" s="557"/>
      <c r="L56" s="558"/>
      <c r="M56" s="559"/>
      <c r="N56" s="475">
        <f t="shared" si="3"/>
        <v>0</v>
      </c>
      <c r="O56" s="141" t="str">
        <f t="shared" si="2"/>
        <v/>
      </c>
      <c r="P56"/>
      <c r="Q56"/>
      <c r="R56"/>
      <c r="S56"/>
      <c r="T56"/>
      <c r="U56"/>
      <c r="V56"/>
      <c r="W56" s="620" t="str">
        <f>IF(ISBLANK($C56),"",_xlfn.IFNA(MATCH($C56,Deelnemersoverzicht!$C$16:$C$66,0),0))</f>
        <v/>
      </c>
    </row>
    <row r="57" spans="1:23" ht="12" customHeight="1" x14ac:dyDescent="0.2">
      <c r="A57" s="195" t="str">
        <f t="shared" si="4"/>
        <v/>
      </c>
      <c r="B57" s="552"/>
      <c r="C57" s="553"/>
      <c r="D57" s="553"/>
      <c r="E57" s="553"/>
      <c r="F57" s="554"/>
      <c r="G57" s="554"/>
      <c r="H57" s="554"/>
      <c r="I57" s="555"/>
      <c r="J57" s="556"/>
      <c r="K57" s="557"/>
      <c r="L57" s="558"/>
      <c r="M57" s="559"/>
      <c r="N57" s="475">
        <f t="shared" si="3"/>
        <v>0</v>
      </c>
      <c r="O57" s="141" t="str">
        <f t="shared" si="2"/>
        <v/>
      </c>
      <c r="P57"/>
      <c r="Q57"/>
      <c r="R57"/>
      <c r="S57"/>
      <c r="T57"/>
      <c r="U57"/>
      <c r="V57"/>
      <c r="W57" s="620" t="str">
        <f>IF(ISBLANK($C57),"",_xlfn.IFNA(MATCH($C57,Deelnemersoverzicht!$C$16:$C$66,0),0))</f>
        <v/>
      </c>
    </row>
    <row r="58" spans="1:23" ht="12" customHeight="1" x14ac:dyDescent="0.2">
      <c r="A58" s="195" t="str">
        <f t="shared" si="4"/>
        <v/>
      </c>
      <c r="B58" s="552"/>
      <c r="C58" s="553"/>
      <c r="D58" s="553"/>
      <c r="E58" s="553"/>
      <c r="F58" s="554"/>
      <c r="G58" s="554"/>
      <c r="H58" s="554"/>
      <c r="I58" s="555"/>
      <c r="J58" s="556"/>
      <c r="K58" s="557"/>
      <c r="L58" s="558"/>
      <c r="M58" s="559"/>
      <c r="N58" s="475">
        <f t="shared" si="3"/>
        <v>0</v>
      </c>
      <c r="O58" s="141" t="str">
        <f t="shared" si="2"/>
        <v/>
      </c>
      <c r="P58"/>
      <c r="Q58"/>
      <c r="R58"/>
      <c r="S58"/>
      <c r="T58"/>
      <c r="U58"/>
      <c r="V58"/>
      <c r="W58" s="620" t="str">
        <f>IF(ISBLANK($C58),"",_xlfn.IFNA(MATCH($C58,Deelnemersoverzicht!$C$16:$C$66,0),0))</f>
        <v/>
      </c>
    </row>
    <row r="59" spans="1:23" ht="12" customHeight="1" x14ac:dyDescent="0.2">
      <c r="A59" s="195" t="str">
        <f t="shared" si="4"/>
        <v/>
      </c>
      <c r="B59" s="552"/>
      <c r="C59" s="553"/>
      <c r="D59" s="553"/>
      <c r="E59" s="553"/>
      <c r="F59" s="554"/>
      <c r="G59" s="554"/>
      <c r="H59" s="554"/>
      <c r="I59" s="555"/>
      <c r="J59" s="556"/>
      <c r="K59" s="557"/>
      <c r="L59" s="558"/>
      <c r="M59" s="559"/>
      <c r="N59" s="475">
        <f t="shared" si="3"/>
        <v>0</v>
      </c>
      <c r="O59" s="141" t="str">
        <f t="shared" si="2"/>
        <v/>
      </c>
      <c r="P59"/>
      <c r="Q59"/>
      <c r="R59"/>
      <c r="S59"/>
      <c r="T59"/>
      <c r="U59"/>
      <c r="V59"/>
      <c r="W59" s="620" t="str">
        <f>IF(ISBLANK($C59),"",_xlfn.IFNA(MATCH($C59,Deelnemersoverzicht!$C$16:$C$66,0),0))</f>
        <v/>
      </c>
    </row>
    <row r="60" spans="1:23" ht="12" customHeight="1" x14ac:dyDescent="0.2">
      <c r="A60" s="195" t="str">
        <f t="shared" si="4"/>
        <v/>
      </c>
      <c r="B60" s="552"/>
      <c r="C60" s="553"/>
      <c r="D60" s="553"/>
      <c r="E60" s="553"/>
      <c r="F60" s="554"/>
      <c r="G60" s="554"/>
      <c r="H60" s="554"/>
      <c r="I60" s="555"/>
      <c r="J60" s="556"/>
      <c r="K60" s="557"/>
      <c r="L60" s="558"/>
      <c r="M60" s="559"/>
      <c r="N60" s="475">
        <f t="shared" si="3"/>
        <v>0</v>
      </c>
      <c r="O60" s="141" t="str">
        <f t="shared" si="2"/>
        <v/>
      </c>
      <c r="P60"/>
      <c r="Q60"/>
      <c r="R60"/>
      <c r="S60"/>
      <c r="T60"/>
      <c r="U60"/>
      <c r="V60"/>
      <c r="W60" s="620" t="str">
        <f>IF(ISBLANK($C60),"",_xlfn.IFNA(MATCH($C60,Deelnemersoverzicht!$C$16:$C$66,0),0))</f>
        <v/>
      </c>
    </row>
    <row r="61" spans="1:23" ht="12" customHeight="1" x14ac:dyDescent="0.2">
      <c r="A61" s="195" t="str">
        <f t="shared" si="4"/>
        <v/>
      </c>
      <c r="B61" s="552"/>
      <c r="C61" s="553"/>
      <c r="D61" s="553"/>
      <c r="E61" s="553"/>
      <c r="F61" s="554"/>
      <c r="G61" s="554"/>
      <c r="H61" s="554"/>
      <c r="I61" s="555"/>
      <c r="J61" s="556"/>
      <c r="K61" s="557"/>
      <c r="L61" s="558"/>
      <c r="M61" s="559"/>
      <c r="N61" s="475">
        <f t="shared" si="3"/>
        <v>0</v>
      </c>
      <c r="O61" s="141" t="str">
        <f t="shared" si="2"/>
        <v/>
      </c>
      <c r="P61"/>
      <c r="Q61"/>
      <c r="R61"/>
      <c r="S61"/>
      <c r="T61"/>
      <c r="U61"/>
      <c r="V61"/>
      <c r="W61" s="620" t="str">
        <f>IF(ISBLANK($C61),"",_xlfn.IFNA(MATCH($C61,Deelnemersoverzicht!$C$16:$C$66,0),0))</f>
        <v/>
      </c>
    </row>
    <row r="62" spans="1:23" ht="12" customHeight="1" x14ac:dyDescent="0.2">
      <c r="A62" s="195" t="str">
        <f t="shared" si="4"/>
        <v/>
      </c>
      <c r="B62" s="552"/>
      <c r="C62" s="553"/>
      <c r="D62" s="553"/>
      <c r="E62" s="553"/>
      <c r="F62" s="554"/>
      <c r="G62" s="554"/>
      <c r="H62" s="554"/>
      <c r="I62" s="555"/>
      <c r="J62" s="556"/>
      <c r="K62" s="557"/>
      <c r="L62" s="558"/>
      <c r="M62" s="559"/>
      <c r="N62" s="475">
        <f t="shared" si="3"/>
        <v>0</v>
      </c>
      <c r="O62" s="141" t="str">
        <f t="shared" si="2"/>
        <v/>
      </c>
      <c r="P62"/>
      <c r="Q62"/>
      <c r="R62"/>
      <c r="S62"/>
      <c r="T62"/>
      <c r="U62"/>
      <c r="V62"/>
      <c r="W62" s="620" t="str">
        <f>IF(ISBLANK($C62),"",_xlfn.IFNA(MATCH($C62,Deelnemersoverzicht!$C$16:$C$66,0),0))</f>
        <v/>
      </c>
    </row>
    <row r="63" spans="1:23" ht="12" customHeight="1" x14ac:dyDescent="0.2">
      <c r="A63" s="195" t="str">
        <f t="shared" si="4"/>
        <v/>
      </c>
      <c r="B63" s="552"/>
      <c r="C63" s="553"/>
      <c r="D63" s="553"/>
      <c r="E63" s="553"/>
      <c r="F63" s="554"/>
      <c r="G63" s="554"/>
      <c r="H63" s="554"/>
      <c r="I63" s="555"/>
      <c r="J63" s="556"/>
      <c r="K63" s="557"/>
      <c r="L63" s="558"/>
      <c r="M63" s="559"/>
      <c r="N63" s="475">
        <f t="shared" si="3"/>
        <v>0</v>
      </c>
      <c r="O63" s="141" t="str">
        <f t="shared" si="2"/>
        <v/>
      </c>
      <c r="P63"/>
      <c r="Q63"/>
      <c r="R63"/>
      <c r="S63"/>
      <c r="T63"/>
      <c r="U63"/>
      <c r="V63"/>
      <c r="W63" s="620" t="str">
        <f>IF(ISBLANK($C63),"",_xlfn.IFNA(MATCH($C63,Deelnemersoverzicht!$C$16:$C$66,0),0))</f>
        <v/>
      </c>
    </row>
    <row r="64" spans="1:23" ht="12" customHeight="1" x14ac:dyDescent="0.2">
      <c r="A64" s="195" t="str">
        <f t="shared" si="4"/>
        <v/>
      </c>
      <c r="B64" s="552"/>
      <c r="C64" s="553"/>
      <c r="D64" s="553"/>
      <c r="E64" s="553"/>
      <c r="F64" s="554"/>
      <c r="G64" s="554"/>
      <c r="H64" s="554"/>
      <c r="I64" s="555"/>
      <c r="J64" s="556"/>
      <c r="K64" s="557"/>
      <c r="L64" s="558"/>
      <c r="M64" s="559"/>
      <c r="N64" s="475">
        <f t="shared" si="3"/>
        <v>0</v>
      </c>
      <c r="O64" s="141" t="str">
        <f t="shared" si="2"/>
        <v/>
      </c>
      <c r="P64"/>
      <c r="Q64"/>
      <c r="R64"/>
      <c r="S64"/>
      <c r="T64"/>
      <c r="U64"/>
      <c r="V64"/>
      <c r="W64" s="620" t="str">
        <f>IF(ISBLANK($C64),"",_xlfn.IFNA(MATCH($C64,Deelnemersoverzicht!$C$16:$C$66,0),0))</f>
        <v/>
      </c>
    </row>
    <row r="65" spans="1:23" ht="12" customHeight="1" x14ac:dyDescent="0.2">
      <c r="A65" s="195" t="str">
        <f t="shared" si="4"/>
        <v/>
      </c>
      <c r="B65" s="552"/>
      <c r="C65" s="553"/>
      <c r="D65" s="553"/>
      <c r="E65" s="553"/>
      <c r="F65" s="554"/>
      <c r="G65" s="554"/>
      <c r="H65" s="554"/>
      <c r="I65" s="555"/>
      <c r="J65" s="556"/>
      <c r="K65" s="557"/>
      <c r="L65" s="558"/>
      <c r="M65" s="559"/>
      <c r="N65" s="475">
        <f t="shared" si="3"/>
        <v>0</v>
      </c>
      <c r="O65" s="141" t="str">
        <f t="shared" si="2"/>
        <v/>
      </c>
      <c r="P65"/>
      <c r="Q65"/>
      <c r="R65"/>
      <c r="S65"/>
      <c r="T65"/>
      <c r="U65"/>
      <c r="V65"/>
      <c r="W65" s="620" t="str">
        <f>IF(ISBLANK($C65),"",_xlfn.IFNA(MATCH($C65,Deelnemersoverzicht!$C$16:$C$66,0),0))</f>
        <v/>
      </c>
    </row>
    <row r="66" spans="1:23" ht="12" customHeight="1" x14ac:dyDescent="0.2">
      <c r="A66" s="195" t="str">
        <f t="shared" si="4"/>
        <v/>
      </c>
      <c r="B66" s="552"/>
      <c r="C66" s="553"/>
      <c r="D66" s="553"/>
      <c r="E66" s="553"/>
      <c r="F66" s="554"/>
      <c r="G66" s="554"/>
      <c r="H66" s="554"/>
      <c r="I66" s="555"/>
      <c r="J66" s="556"/>
      <c r="K66" s="557"/>
      <c r="L66" s="558"/>
      <c r="M66" s="559"/>
      <c r="N66" s="475">
        <f t="shared" si="3"/>
        <v>0</v>
      </c>
      <c r="O66" s="141" t="str">
        <f t="shared" si="2"/>
        <v/>
      </c>
      <c r="P66"/>
      <c r="Q66"/>
      <c r="R66"/>
      <c r="S66"/>
      <c r="T66"/>
      <c r="U66"/>
      <c r="V66"/>
      <c r="W66" s="620" t="str">
        <f>IF(ISBLANK($C66),"",_xlfn.IFNA(MATCH($C66,Deelnemersoverzicht!$C$16:$C$66,0),0))</f>
        <v/>
      </c>
    </row>
    <row r="67" spans="1:23" ht="12" customHeight="1" x14ac:dyDescent="0.2">
      <c r="A67" s="195" t="str">
        <f t="shared" si="4"/>
        <v/>
      </c>
      <c r="B67" s="552"/>
      <c r="C67" s="553"/>
      <c r="D67" s="553"/>
      <c r="E67" s="553"/>
      <c r="F67" s="554"/>
      <c r="G67" s="554"/>
      <c r="H67" s="554"/>
      <c r="I67" s="555"/>
      <c r="J67" s="556"/>
      <c r="K67" s="557"/>
      <c r="L67" s="558"/>
      <c r="M67" s="559"/>
      <c r="N67" s="475">
        <f t="shared" si="3"/>
        <v>0</v>
      </c>
      <c r="O67" s="141" t="str">
        <f t="shared" si="2"/>
        <v/>
      </c>
      <c r="P67"/>
      <c r="Q67"/>
      <c r="R67"/>
      <c r="S67"/>
      <c r="T67"/>
      <c r="U67"/>
      <c r="V67"/>
      <c r="W67" s="620" t="str">
        <f>IF(ISBLANK($C67),"",_xlfn.IFNA(MATCH($C67,Deelnemersoverzicht!$C$16:$C$66,0),0))</f>
        <v/>
      </c>
    </row>
    <row r="68" spans="1:23" ht="12" customHeight="1" x14ac:dyDescent="0.2">
      <c r="A68" s="195" t="str">
        <f t="shared" si="4"/>
        <v/>
      </c>
      <c r="B68" s="552"/>
      <c r="C68" s="553"/>
      <c r="D68" s="553"/>
      <c r="E68" s="553"/>
      <c r="F68" s="554"/>
      <c r="G68" s="554"/>
      <c r="H68" s="554"/>
      <c r="I68" s="555"/>
      <c r="J68" s="556"/>
      <c r="K68" s="557"/>
      <c r="L68" s="558"/>
      <c r="M68" s="559"/>
      <c r="N68" s="475">
        <f t="shared" si="3"/>
        <v>0</v>
      </c>
      <c r="O68" s="141" t="str">
        <f t="shared" si="2"/>
        <v/>
      </c>
      <c r="P68"/>
      <c r="Q68"/>
      <c r="R68"/>
      <c r="S68"/>
      <c r="T68"/>
      <c r="U68"/>
      <c r="V68"/>
      <c r="W68" s="620" t="str">
        <f>IF(ISBLANK($C68),"",_xlfn.IFNA(MATCH($C68,Deelnemersoverzicht!$C$16:$C$66,0),0))</f>
        <v/>
      </c>
    </row>
    <row r="69" spans="1:23" ht="12" customHeight="1" x14ac:dyDescent="0.2">
      <c r="A69" s="195" t="str">
        <f t="shared" si="4"/>
        <v/>
      </c>
      <c r="B69" s="552"/>
      <c r="C69" s="553"/>
      <c r="D69" s="553"/>
      <c r="E69" s="553"/>
      <c r="F69" s="554"/>
      <c r="G69" s="554"/>
      <c r="H69" s="554"/>
      <c r="I69" s="555"/>
      <c r="J69" s="556"/>
      <c r="K69" s="557"/>
      <c r="L69" s="558"/>
      <c r="M69" s="559"/>
      <c r="N69" s="475">
        <f t="shared" si="3"/>
        <v>0</v>
      </c>
      <c r="O69" s="141" t="str">
        <f t="shared" si="2"/>
        <v/>
      </c>
      <c r="P69"/>
      <c r="Q69"/>
      <c r="R69"/>
      <c r="S69"/>
      <c r="T69"/>
      <c r="U69"/>
      <c r="V69"/>
      <c r="W69" s="620" t="str">
        <f>IF(ISBLANK($C69),"",_xlfn.IFNA(MATCH($C69,Deelnemersoverzicht!$C$16:$C$66,0),0))</f>
        <v/>
      </c>
    </row>
    <row r="70" spans="1:23" ht="12" customHeight="1" x14ac:dyDescent="0.2">
      <c r="A70" s="195" t="str">
        <f t="shared" si="4"/>
        <v/>
      </c>
      <c r="B70" s="552"/>
      <c r="C70" s="553"/>
      <c r="D70" s="553"/>
      <c r="E70" s="553"/>
      <c r="F70" s="554"/>
      <c r="G70" s="554"/>
      <c r="H70" s="554"/>
      <c r="I70" s="555"/>
      <c r="J70" s="556"/>
      <c r="K70" s="557"/>
      <c r="L70" s="558"/>
      <c r="M70" s="559"/>
      <c r="N70" s="475">
        <f t="shared" si="3"/>
        <v>0</v>
      </c>
      <c r="O70" s="141" t="str">
        <f t="shared" si="2"/>
        <v/>
      </c>
      <c r="P70"/>
      <c r="Q70"/>
      <c r="R70"/>
      <c r="S70"/>
      <c r="T70"/>
      <c r="U70"/>
      <c r="V70"/>
      <c r="W70" s="620" t="str">
        <f>IF(ISBLANK($C70),"",_xlfn.IFNA(MATCH($C70,Deelnemersoverzicht!$C$16:$C$66,0),0))</f>
        <v/>
      </c>
    </row>
    <row r="71" spans="1:23" ht="12" customHeight="1" x14ac:dyDescent="0.2">
      <c r="A71" s="195" t="str">
        <f t="shared" si="4"/>
        <v/>
      </c>
      <c r="B71" s="552"/>
      <c r="C71" s="553"/>
      <c r="D71" s="553"/>
      <c r="E71" s="553"/>
      <c r="F71" s="554"/>
      <c r="G71" s="554"/>
      <c r="H71" s="554"/>
      <c r="I71" s="555"/>
      <c r="J71" s="556"/>
      <c r="K71" s="557"/>
      <c r="L71" s="558"/>
      <c r="M71" s="559"/>
      <c r="N71" s="475">
        <f t="shared" si="3"/>
        <v>0</v>
      </c>
      <c r="O71" s="141" t="str">
        <f t="shared" si="2"/>
        <v/>
      </c>
      <c r="P71"/>
      <c r="Q71"/>
      <c r="R71"/>
      <c r="S71"/>
      <c r="T71"/>
      <c r="U71"/>
      <c r="V71"/>
      <c r="W71" s="620" t="str">
        <f>IF(ISBLANK($C71),"",_xlfn.IFNA(MATCH($C71,Deelnemersoverzicht!$C$16:$C$66,0),0))</f>
        <v/>
      </c>
    </row>
    <row r="72" spans="1:23" ht="12" customHeight="1" x14ac:dyDescent="0.2">
      <c r="A72" s="195" t="str">
        <f t="shared" si="4"/>
        <v/>
      </c>
      <c r="B72" s="552"/>
      <c r="C72" s="553"/>
      <c r="D72" s="553"/>
      <c r="E72" s="553"/>
      <c r="F72" s="554"/>
      <c r="G72" s="554"/>
      <c r="H72" s="554"/>
      <c r="I72" s="555"/>
      <c r="J72" s="556"/>
      <c r="K72" s="557"/>
      <c r="L72" s="558"/>
      <c r="M72" s="559"/>
      <c r="N72" s="475">
        <f t="shared" si="3"/>
        <v>0</v>
      </c>
      <c r="O72" s="141" t="str">
        <f t="shared" si="2"/>
        <v/>
      </c>
      <c r="W72" s="620" t="str">
        <f>IF(ISBLANK($C72),"",_xlfn.IFNA(MATCH($C72,Deelnemersoverzicht!$C$16:$C$66,0),0))</f>
        <v/>
      </c>
    </row>
    <row r="73" spans="1:23" ht="12" customHeight="1" x14ac:dyDescent="0.2">
      <c r="A73" s="195" t="str">
        <f t="shared" si="4"/>
        <v/>
      </c>
      <c r="B73" s="552"/>
      <c r="C73" s="553"/>
      <c r="D73" s="553"/>
      <c r="E73" s="553"/>
      <c r="F73" s="554"/>
      <c r="G73" s="554"/>
      <c r="H73" s="554"/>
      <c r="I73" s="555"/>
      <c r="J73" s="556"/>
      <c r="K73" s="557"/>
      <c r="L73" s="558"/>
      <c r="M73" s="559"/>
      <c r="N73" s="475">
        <f t="shared" si="3"/>
        <v>0</v>
      </c>
      <c r="O73" s="141" t="str">
        <f t="shared" si="2"/>
        <v/>
      </c>
      <c r="W73" s="620" t="str">
        <f>IF(ISBLANK($C73),"",_xlfn.IFNA(MATCH($C73,Deelnemersoverzicht!$C$16:$C$66,0),0))</f>
        <v/>
      </c>
    </row>
    <row r="74" spans="1:23" ht="12" customHeight="1" x14ac:dyDescent="0.2">
      <c r="A74" s="195" t="str">
        <f t="shared" si="4"/>
        <v/>
      </c>
      <c r="B74" s="552"/>
      <c r="C74" s="553"/>
      <c r="D74" s="553"/>
      <c r="E74" s="553"/>
      <c r="F74" s="554"/>
      <c r="G74" s="554"/>
      <c r="H74" s="554"/>
      <c r="I74" s="555"/>
      <c r="J74" s="556"/>
      <c r="K74" s="557"/>
      <c r="L74" s="558"/>
      <c r="M74" s="559"/>
      <c r="N74" s="475">
        <f t="shared" si="3"/>
        <v>0</v>
      </c>
      <c r="O74" s="141" t="str">
        <f t="shared" si="2"/>
        <v/>
      </c>
      <c r="W74" s="620" t="str">
        <f>IF(ISBLANK($C74),"",_xlfn.IFNA(MATCH($C74,Deelnemersoverzicht!$C$16:$C$66,0),0))</f>
        <v/>
      </c>
    </row>
    <row r="75" spans="1:23" ht="12" customHeight="1" x14ac:dyDescent="0.2">
      <c r="A75" s="195" t="str">
        <f t="shared" si="4"/>
        <v/>
      </c>
      <c r="B75" s="552"/>
      <c r="C75" s="553"/>
      <c r="D75" s="553"/>
      <c r="E75" s="553"/>
      <c r="F75" s="554"/>
      <c r="G75" s="554"/>
      <c r="H75" s="554"/>
      <c r="I75" s="555"/>
      <c r="J75" s="556"/>
      <c r="K75" s="557"/>
      <c r="L75" s="558"/>
      <c r="M75" s="559"/>
      <c r="N75" s="475">
        <f t="shared" si="3"/>
        <v>0</v>
      </c>
      <c r="O75" s="141" t="str">
        <f t="shared" si="2"/>
        <v/>
      </c>
      <c r="W75" s="620" t="str">
        <f>IF(ISBLANK($C75),"",_xlfn.IFNA(MATCH($C75,Deelnemersoverzicht!$C$16:$C$66,0),0))</f>
        <v/>
      </c>
    </row>
    <row r="76" spans="1:23" ht="12" customHeight="1" x14ac:dyDescent="0.2">
      <c r="A76" s="195" t="str">
        <f t="shared" si="4"/>
        <v/>
      </c>
      <c r="B76" s="552"/>
      <c r="C76" s="553"/>
      <c r="D76" s="553"/>
      <c r="E76" s="553"/>
      <c r="F76" s="554"/>
      <c r="G76" s="554"/>
      <c r="H76" s="554"/>
      <c r="I76" s="555"/>
      <c r="J76" s="556"/>
      <c r="K76" s="557"/>
      <c r="L76" s="558"/>
      <c r="M76" s="559"/>
      <c r="N76" s="475">
        <f t="shared" si="3"/>
        <v>0</v>
      </c>
      <c r="O76" s="141" t="str">
        <f t="shared" si="2"/>
        <v/>
      </c>
      <c r="W76" s="620" t="str">
        <f>IF(ISBLANK($C76),"",_xlfn.IFNA(MATCH($C76,Deelnemersoverzicht!$C$16:$C$66,0),0))</f>
        <v/>
      </c>
    </row>
    <row r="77" spans="1:23" ht="12" customHeight="1" x14ac:dyDescent="0.2">
      <c r="A77" s="195" t="str">
        <f t="shared" si="4"/>
        <v/>
      </c>
      <c r="B77" s="552"/>
      <c r="C77" s="553"/>
      <c r="D77" s="553"/>
      <c r="E77" s="553"/>
      <c r="F77" s="554"/>
      <c r="G77" s="554"/>
      <c r="H77" s="554"/>
      <c r="I77" s="555"/>
      <c r="J77" s="556"/>
      <c r="K77" s="557"/>
      <c r="L77" s="558"/>
      <c r="M77" s="559"/>
      <c r="N77" s="475">
        <f t="shared" si="3"/>
        <v>0</v>
      </c>
      <c r="O77" s="141" t="str">
        <f t="shared" si="2"/>
        <v/>
      </c>
      <c r="W77" s="620" t="str">
        <f>IF(ISBLANK($C77),"",_xlfn.IFNA(MATCH($C77,Deelnemersoverzicht!$C$16:$C$66,0),0))</f>
        <v/>
      </c>
    </row>
    <row r="78" spans="1:23" ht="12" customHeight="1" x14ac:dyDescent="0.2">
      <c r="A78" s="195" t="str">
        <f t="shared" si="4"/>
        <v/>
      </c>
      <c r="B78" s="552"/>
      <c r="C78" s="553"/>
      <c r="D78" s="553"/>
      <c r="E78" s="553"/>
      <c r="F78" s="554"/>
      <c r="G78" s="554"/>
      <c r="H78" s="554"/>
      <c r="I78" s="555"/>
      <c r="J78" s="556"/>
      <c r="K78" s="557"/>
      <c r="L78" s="558"/>
      <c r="M78" s="559"/>
      <c r="N78" s="475">
        <f t="shared" si="3"/>
        <v>0</v>
      </c>
      <c r="O78" s="141" t="str">
        <f t="shared" si="2"/>
        <v/>
      </c>
      <c r="W78" s="620" t="str">
        <f>IF(ISBLANK($C78),"",_xlfn.IFNA(MATCH($C78,Deelnemersoverzicht!$C$16:$C$66,0),0))</f>
        <v/>
      </c>
    </row>
    <row r="79" spans="1:23" ht="12" customHeight="1" x14ac:dyDescent="0.2">
      <c r="A79" s="195" t="str">
        <f t="shared" ref="A79:A89" si="5">B79&amp;M79</f>
        <v/>
      </c>
      <c r="B79" s="552"/>
      <c r="C79" s="553"/>
      <c r="D79" s="553"/>
      <c r="E79" s="553"/>
      <c r="F79" s="554"/>
      <c r="G79" s="554"/>
      <c r="H79" s="554"/>
      <c r="I79" s="555"/>
      <c r="J79" s="556"/>
      <c r="K79" s="557"/>
      <c r="L79" s="558"/>
      <c r="M79" s="559"/>
      <c r="N79" s="475">
        <f t="shared" si="3"/>
        <v>0</v>
      </c>
      <c r="O79" s="141" t="str">
        <f t="shared" si="2"/>
        <v/>
      </c>
      <c r="W79" s="620" t="str">
        <f>IF(ISBLANK($C79),"",_xlfn.IFNA(MATCH($C79,Deelnemersoverzicht!$C$16:$C$66,0),0))</f>
        <v/>
      </c>
    </row>
    <row r="80" spans="1:23" ht="12" customHeight="1" x14ac:dyDescent="0.2">
      <c r="A80" s="195" t="str">
        <f t="shared" si="5"/>
        <v/>
      </c>
      <c r="B80" s="552"/>
      <c r="C80" s="553"/>
      <c r="D80" s="553"/>
      <c r="E80" s="553"/>
      <c r="F80" s="554"/>
      <c r="G80" s="554"/>
      <c r="H80" s="554"/>
      <c r="I80" s="555"/>
      <c r="J80" s="556"/>
      <c r="K80" s="557"/>
      <c r="L80" s="558"/>
      <c r="M80" s="559"/>
      <c r="N80" s="475">
        <f t="shared" si="3"/>
        <v>0</v>
      </c>
      <c r="O80" s="141" t="str">
        <f t="shared" ref="O80:O89" si="6">IF(AND(COUNTA(B80:K80)&gt;0,ISBLANK(M80)),"Activiteittype ontbreekt!",IF(B80="","",IF(COUNTIF($B$15:$B$314,B80)=1,"",IF(COUNTIF($A$15:$A$314,B80&amp;M80)&gt;1,"","Let op dat elk activiteitnummer hetzelfde activiteittype moet krijgen!"))))</f>
        <v/>
      </c>
      <c r="W80" s="620" t="str">
        <f>IF(ISBLANK($C80),"",_xlfn.IFNA(MATCH($C80,Deelnemersoverzicht!$C$16:$C$66,0),0))</f>
        <v/>
      </c>
    </row>
    <row r="81" spans="1:24" ht="12" customHeight="1" x14ac:dyDescent="0.2">
      <c r="A81" s="195" t="str">
        <f t="shared" si="5"/>
        <v/>
      </c>
      <c r="B81" s="552"/>
      <c r="C81" s="553"/>
      <c r="D81" s="553"/>
      <c r="E81" s="553"/>
      <c r="F81" s="554"/>
      <c r="G81" s="554"/>
      <c r="H81" s="554"/>
      <c r="I81" s="555"/>
      <c r="J81" s="556"/>
      <c r="K81" s="557"/>
      <c r="L81" s="558"/>
      <c r="M81" s="559"/>
      <c r="N81" s="475">
        <f t="shared" si="3"/>
        <v>0</v>
      </c>
      <c r="O81" s="141" t="str">
        <f t="shared" si="6"/>
        <v/>
      </c>
      <c r="W81" s="620" t="str">
        <f>IF(ISBLANK($C81),"",_xlfn.IFNA(MATCH($C81,Deelnemersoverzicht!$C$16:$C$66,0),0))</f>
        <v/>
      </c>
    </row>
    <row r="82" spans="1:24" ht="12" customHeight="1" x14ac:dyDescent="0.2">
      <c r="A82" s="195" t="str">
        <f t="shared" si="5"/>
        <v/>
      </c>
      <c r="B82" s="552"/>
      <c r="C82" s="553"/>
      <c r="D82" s="553"/>
      <c r="E82" s="553"/>
      <c r="F82" s="554"/>
      <c r="G82" s="554"/>
      <c r="H82" s="554"/>
      <c r="I82" s="555"/>
      <c r="J82" s="556"/>
      <c r="K82" s="557"/>
      <c r="L82" s="558"/>
      <c r="M82" s="559"/>
      <c r="N82" s="475">
        <f t="shared" si="3"/>
        <v>0</v>
      </c>
      <c r="O82" s="141" t="str">
        <f t="shared" si="6"/>
        <v/>
      </c>
      <c r="W82" s="620" t="str">
        <f>IF(ISBLANK($C82),"",_xlfn.IFNA(MATCH($C82,Deelnemersoverzicht!$C$16:$C$66,0),0))</f>
        <v/>
      </c>
    </row>
    <row r="83" spans="1:24" ht="12" customHeight="1" x14ac:dyDescent="0.2">
      <c r="A83" s="195" t="str">
        <f t="shared" si="5"/>
        <v/>
      </c>
      <c r="B83" s="552"/>
      <c r="C83" s="553"/>
      <c r="D83" s="553"/>
      <c r="E83" s="553"/>
      <c r="F83" s="554"/>
      <c r="G83" s="554"/>
      <c r="H83" s="554"/>
      <c r="I83" s="555"/>
      <c r="J83" s="556"/>
      <c r="K83" s="557"/>
      <c r="L83" s="558"/>
      <c r="M83" s="559"/>
      <c r="N83" s="475">
        <f t="shared" si="3"/>
        <v>0</v>
      </c>
      <c r="O83" s="141" t="str">
        <f t="shared" si="6"/>
        <v/>
      </c>
      <c r="W83" s="620" t="str">
        <f>IF(ISBLANK($C83),"",_xlfn.IFNA(MATCH($C83,Deelnemersoverzicht!$C$16:$C$66,0),0))</f>
        <v/>
      </c>
    </row>
    <row r="84" spans="1:24" ht="12" customHeight="1" x14ac:dyDescent="0.2">
      <c r="A84" s="195" t="str">
        <f t="shared" si="5"/>
        <v/>
      </c>
      <c r="B84" s="552"/>
      <c r="C84" s="553"/>
      <c r="D84" s="553"/>
      <c r="E84" s="553"/>
      <c r="F84" s="554"/>
      <c r="G84" s="554"/>
      <c r="H84" s="554"/>
      <c r="I84" s="555"/>
      <c r="J84" s="556"/>
      <c r="K84" s="557"/>
      <c r="L84" s="558"/>
      <c r="M84" s="559"/>
      <c r="N84" s="475">
        <f t="shared" si="3"/>
        <v>0</v>
      </c>
      <c r="O84" s="141" t="str">
        <f t="shared" si="6"/>
        <v/>
      </c>
      <c r="W84" s="620" t="str">
        <f>IF(ISBLANK($C84),"",_xlfn.IFNA(MATCH($C84,Deelnemersoverzicht!$C$16:$C$66,0),0))</f>
        <v/>
      </c>
    </row>
    <row r="85" spans="1:24" ht="12" customHeight="1" x14ac:dyDescent="0.2">
      <c r="A85" s="195" t="str">
        <f t="shared" si="5"/>
        <v/>
      </c>
      <c r="B85" s="552"/>
      <c r="C85" s="553"/>
      <c r="D85" s="553"/>
      <c r="E85" s="553"/>
      <c r="F85" s="554"/>
      <c r="G85" s="554"/>
      <c r="H85" s="554"/>
      <c r="I85" s="555"/>
      <c r="J85" s="556"/>
      <c r="K85" s="557"/>
      <c r="L85" s="558"/>
      <c r="M85" s="559"/>
      <c r="N85" s="475">
        <f t="shared" si="3"/>
        <v>0</v>
      </c>
      <c r="O85" s="141" t="str">
        <f t="shared" si="6"/>
        <v/>
      </c>
      <c r="W85" s="620" t="str">
        <f>IF(ISBLANK($C85),"",_xlfn.IFNA(MATCH($C85,Deelnemersoverzicht!$C$16:$C$66,0),0))</f>
        <v/>
      </c>
    </row>
    <row r="86" spans="1:24" ht="12" customHeight="1" x14ac:dyDescent="0.2">
      <c r="A86" s="195" t="str">
        <f t="shared" si="5"/>
        <v/>
      </c>
      <c r="B86" s="552"/>
      <c r="C86" s="553"/>
      <c r="D86" s="553"/>
      <c r="E86" s="553"/>
      <c r="F86" s="554"/>
      <c r="G86" s="554"/>
      <c r="H86" s="554"/>
      <c r="I86" s="555"/>
      <c r="J86" s="556"/>
      <c r="K86" s="557"/>
      <c r="L86" s="558"/>
      <c r="M86" s="559"/>
      <c r="N86" s="475">
        <f t="shared" si="3"/>
        <v>0</v>
      </c>
      <c r="O86" s="141" t="str">
        <f t="shared" si="6"/>
        <v/>
      </c>
      <c r="W86" s="620" t="str">
        <f>IF(ISBLANK($C86),"",_xlfn.IFNA(MATCH($C86,Deelnemersoverzicht!$C$16:$C$66,0),0))</f>
        <v/>
      </c>
    </row>
    <row r="87" spans="1:24" ht="12" customHeight="1" x14ac:dyDescent="0.2">
      <c r="A87" s="195" t="str">
        <f t="shared" si="5"/>
        <v/>
      </c>
      <c r="B87" s="552"/>
      <c r="C87" s="553"/>
      <c r="D87" s="553"/>
      <c r="E87" s="553"/>
      <c r="F87" s="554"/>
      <c r="G87" s="554"/>
      <c r="H87" s="554"/>
      <c r="I87" s="555"/>
      <c r="J87" s="556"/>
      <c r="K87" s="557"/>
      <c r="L87" s="558"/>
      <c r="M87" s="559"/>
      <c r="N87" s="475">
        <f>K87*J87</f>
        <v>0</v>
      </c>
      <c r="O87" s="141" t="str">
        <f t="shared" si="6"/>
        <v/>
      </c>
      <c r="W87" s="620" t="str">
        <f>IF(ISBLANK($C87),"",_xlfn.IFNA(MATCH($C87,Deelnemersoverzicht!$C$16:$C$66,0),0))</f>
        <v/>
      </c>
    </row>
    <row r="88" spans="1:24" ht="12" customHeight="1" x14ac:dyDescent="0.2">
      <c r="A88" s="195" t="str">
        <f t="shared" si="5"/>
        <v/>
      </c>
      <c r="B88" s="552"/>
      <c r="C88" s="553"/>
      <c r="D88" s="553"/>
      <c r="E88" s="553"/>
      <c r="F88" s="554"/>
      <c r="G88" s="554"/>
      <c r="H88" s="554"/>
      <c r="I88" s="555"/>
      <c r="J88" s="556"/>
      <c r="K88" s="557"/>
      <c r="L88" s="558"/>
      <c r="M88" s="559"/>
      <c r="N88" s="475">
        <f>K88*J88</f>
        <v>0</v>
      </c>
      <c r="O88" s="141" t="str">
        <f t="shared" si="6"/>
        <v/>
      </c>
      <c r="W88" s="620" t="str">
        <f>IF(ISBLANK($C88),"",_xlfn.IFNA(MATCH($C88,Deelnemersoverzicht!$C$16:$C$66,0),0))</f>
        <v/>
      </c>
    </row>
    <row r="89" spans="1:24" ht="12" customHeight="1" x14ac:dyDescent="0.2">
      <c r="A89" s="195" t="str">
        <f t="shared" si="5"/>
        <v/>
      </c>
      <c r="B89" s="552"/>
      <c r="C89" s="553"/>
      <c r="D89" s="553"/>
      <c r="E89" s="553"/>
      <c r="F89" s="554"/>
      <c r="G89" s="554"/>
      <c r="H89" s="554"/>
      <c r="I89" s="555"/>
      <c r="J89" s="556"/>
      <c r="K89" s="557"/>
      <c r="L89" s="558"/>
      <c r="M89" s="559"/>
      <c r="N89" s="475">
        <f>K89*J89</f>
        <v>0</v>
      </c>
      <c r="O89" s="141" t="str">
        <f t="shared" si="6"/>
        <v/>
      </c>
      <c r="W89" s="620" t="str">
        <f>IF(ISBLANK($C89),"",_xlfn.IFNA(MATCH($C89,Deelnemersoverzicht!$C$16:$C$66,0),0))</f>
        <v/>
      </c>
    </row>
    <row r="90" spans="1:24" ht="12" customHeight="1" x14ac:dyDescent="0.2">
      <c r="A90" s="195"/>
      <c r="B90" s="136"/>
      <c r="D90" s="137"/>
      <c r="E90" s="137"/>
      <c r="F90" s="137"/>
      <c r="G90" s="137"/>
      <c r="H90" s="137"/>
      <c r="I90" s="137"/>
      <c r="J90" s="137"/>
      <c r="K90" s="136"/>
      <c r="L90" s="136"/>
      <c r="M90" s="470" t="s">
        <v>503</v>
      </c>
      <c r="N90" s="471">
        <f>SUM(N15:N89)</f>
        <v>0</v>
      </c>
      <c r="O90" s="141"/>
      <c r="W90" s="620"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W91" s="620"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W92" s="620"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W93" s="618"/>
      <c r="X93" s="607" t="s">
        <v>382</v>
      </c>
    </row>
    <row r="94" spans="1:24" ht="12" customHeight="1" x14ac:dyDescent="0.2">
      <c r="A94" s="195"/>
      <c r="B94" s="137"/>
      <c r="C94" s="137"/>
      <c r="D94" s="137"/>
      <c r="E94" s="137"/>
      <c r="F94" s="136"/>
      <c r="G94" s="136"/>
      <c r="H94" s="136"/>
      <c r="I94" s="136"/>
      <c r="J94" s="136"/>
      <c r="K94" s="136"/>
      <c r="L94" s="136"/>
      <c r="M94" s="136"/>
      <c r="N94" s="136"/>
      <c r="O94" s="141"/>
      <c r="W94" s="618"/>
      <c r="X94" s="606"/>
    </row>
    <row r="95" spans="1:24" ht="51" customHeight="1" x14ac:dyDescent="0.2">
      <c r="A95" s="196"/>
      <c r="B95" s="464" t="s">
        <v>263</v>
      </c>
      <c r="C95" s="670" t="s">
        <v>99</v>
      </c>
      <c r="D95" s="714" t="s">
        <v>73</v>
      </c>
      <c r="E95" s="714"/>
      <c r="F95" s="465" t="s">
        <v>207</v>
      </c>
      <c r="G95" s="465" t="s">
        <v>384</v>
      </c>
      <c r="H95" s="465" t="s">
        <v>379</v>
      </c>
      <c r="I95" s="465" t="s">
        <v>380</v>
      </c>
      <c r="J95" s="465" t="s">
        <v>116</v>
      </c>
      <c r="K95" s="464" t="s">
        <v>37</v>
      </c>
      <c r="L95" s="465" t="s">
        <v>198</v>
      </c>
      <c r="M95" s="466" t="s">
        <v>65</v>
      </c>
      <c r="N95" s="464" t="s">
        <v>71</v>
      </c>
      <c r="O95" s="141"/>
      <c r="W95" s="618"/>
      <c r="X95" s="486" t="s">
        <v>383</v>
      </c>
    </row>
    <row r="96" spans="1:24" ht="12" customHeight="1" x14ac:dyDescent="0.2">
      <c r="A96" s="195" t="str">
        <f t="shared" ref="A96:A127" si="7">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W96" s="620" t="str">
        <f>IF(ISBLANK($C96),"",_xlfn.IFNA(MATCH($C96,Deelnemersoverzicht!$C$16:$C$66,0),0))</f>
        <v/>
      </c>
      <c r="X96" s="487" t="str">
        <f t="shared" ref="X96:X127" si="8">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7"/>
        <v/>
      </c>
      <c r="B97" s="552"/>
      <c r="C97" s="553"/>
      <c r="D97" s="710"/>
      <c r="E97" s="711"/>
      <c r="F97" s="561"/>
      <c r="G97" s="669"/>
      <c r="H97" s="563"/>
      <c r="I97" s="472">
        <f t="shared" ref="I97:I150" si="9">IFERROR(G97/H97,0)</f>
        <v>0</v>
      </c>
      <c r="J97" s="564"/>
      <c r="K97" s="668">
        <f t="shared" ref="K97:K150" si="10">IFERROR(I97/J97,0)</f>
        <v>0</v>
      </c>
      <c r="L97" s="565"/>
      <c r="M97" s="558"/>
      <c r="N97" s="474">
        <f t="shared" ref="N97:N150" si="11">K97*L97</f>
        <v>0</v>
      </c>
      <c r="O97" s="141" t="str">
        <f>IF(AND(COUNTA(B97:H97)&gt;0,ISBLANK(M97)),"Activiteittype ontbreekt!",IF(B97="","",IF(COUNTIF($B$15:$B$314,B97)=1,"",IF(COUNTIF($A$15:$A$314,B97&amp;M97)&gt;1,"","Let op dat elk activiteitnummer hetzelfde activiteittype moet krijgen!"))))</f>
        <v/>
      </c>
      <c r="W97" s="620" t="str">
        <f>IF(ISBLANK($C97),"",_xlfn.IFNA(MATCH($C97,Deelnemersoverzicht!$C$16:$C$66,0),0))</f>
        <v/>
      </c>
      <c r="X97" s="487" t="str">
        <f t="shared" si="8"/>
        <v>Na startdatum aangekocht</v>
      </c>
    </row>
    <row r="98" spans="1:24" ht="12" customHeight="1" x14ac:dyDescent="0.2">
      <c r="A98" s="195" t="str">
        <f t="shared" si="7"/>
        <v/>
      </c>
      <c r="B98" s="552"/>
      <c r="C98" s="553"/>
      <c r="D98" s="710"/>
      <c r="E98" s="711"/>
      <c r="F98" s="566"/>
      <c r="G98" s="669"/>
      <c r="H98" s="563"/>
      <c r="I98" s="472">
        <f t="shared" si="9"/>
        <v>0</v>
      </c>
      <c r="J98" s="564"/>
      <c r="K98" s="668">
        <f t="shared" si="10"/>
        <v>0</v>
      </c>
      <c r="L98" s="565"/>
      <c r="M98" s="558"/>
      <c r="N98" s="474">
        <f t="shared" si="11"/>
        <v>0</v>
      </c>
      <c r="O98" s="141" t="str">
        <f>IF(AND(COUNTA(B98:H98)&gt;0,ISBLANK(M98)),"Activiteittype ontbreekt!",IF(B98="","",IF(COUNTIF($B$15:$B$314,B98)=1,"",IF(COUNTIF($A$15:$A$314,B98&amp;M98)&gt;1,"","Let op dat elk activiteitnummer hetzelfde activiteittype moet krijgen!"))))</f>
        <v/>
      </c>
      <c r="W98" s="620" t="str">
        <f>IF(ISBLANK($C98),"",_xlfn.IFNA(MATCH($C98,Deelnemersoverzicht!$C$16:$C$66,0),0))</f>
        <v/>
      </c>
      <c r="X98" s="487" t="str">
        <f t="shared" si="8"/>
        <v>Na startdatum aangekocht</v>
      </c>
    </row>
    <row r="99" spans="1:24" ht="12" customHeight="1" x14ac:dyDescent="0.2">
      <c r="A99" s="195" t="str">
        <f t="shared" si="7"/>
        <v/>
      </c>
      <c r="B99" s="552"/>
      <c r="C99" s="553"/>
      <c r="D99" s="710"/>
      <c r="E99" s="711"/>
      <c r="F99" s="566"/>
      <c r="G99" s="669"/>
      <c r="H99" s="563"/>
      <c r="I99" s="472">
        <f t="shared" si="9"/>
        <v>0</v>
      </c>
      <c r="J99" s="564"/>
      <c r="K99" s="668">
        <f t="shared" si="10"/>
        <v>0</v>
      </c>
      <c r="L99" s="565"/>
      <c r="M99" s="558"/>
      <c r="N99" s="474">
        <f t="shared" si="11"/>
        <v>0</v>
      </c>
      <c r="O99" s="141" t="str">
        <f t="shared" ref="O99:O150" si="12">IF(AND(COUNTA(B99:H99)&gt;0,ISBLANK(M99)),"Activiteittype ontbreekt!",IF(B99="","",IF(COUNTIF($B$15:$B$314,B99)=1,"",IF(COUNTIF($A$15:$A$314,B99&amp;M99)&gt;1,"","Let op dat elk activiteitnummer hetzelfde activiteittype moet krijgen!"))))</f>
        <v/>
      </c>
      <c r="W99" s="620" t="str">
        <f>IF(ISBLANK($C99),"",_xlfn.IFNA(MATCH($C99,Deelnemersoverzicht!$C$16:$C$66,0),0))</f>
        <v/>
      </c>
      <c r="X99" s="487" t="str">
        <f t="shared" si="8"/>
        <v>Na startdatum aangekocht</v>
      </c>
    </row>
    <row r="100" spans="1:24" ht="12" customHeight="1" x14ac:dyDescent="0.2">
      <c r="A100" s="195" t="str">
        <f t="shared" si="7"/>
        <v/>
      </c>
      <c r="B100" s="552"/>
      <c r="C100" s="553"/>
      <c r="D100" s="710"/>
      <c r="E100" s="711"/>
      <c r="F100" s="566"/>
      <c r="G100" s="669"/>
      <c r="H100" s="563"/>
      <c r="I100" s="472">
        <f t="shared" si="9"/>
        <v>0</v>
      </c>
      <c r="J100" s="564"/>
      <c r="K100" s="668">
        <f t="shared" si="10"/>
        <v>0</v>
      </c>
      <c r="L100" s="565"/>
      <c r="M100" s="558"/>
      <c r="N100" s="474">
        <f t="shared" si="11"/>
        <v>0</v>
      </c>
      <c r="O100" s="141" t="str">
        <f t="shared" si="12"/>
        <v/>
      </c>
      <c r="W100" s="620" t="str">
        <f>IF(ISBLANK($C100),"",_xlfn.IFNA(MATCH($C100,Deelnemersoverzicht!$C$16:$C$66,0),0))</f>
        <v/>
      </c>
      <c r="X100" s="487" t="str">
        <f t="shared" si="8"/>
        <v>Na startdatum aangekocht</v>
      </c>
    </row>
    <row r="101" spans="1:24" ht="12" customHeight="1" x14ac:dyDescent="0.2">
      <c r="A101" s="195" t="str">
        <f t="shared" si="7"/>
        <v/>
      </c>
      <c r="B101" s="552"/>
      <c r="C101" s="553"/>
      <c r="D101" s="710"/>
      <c r="E101" s="711"/>
      <c r="F101" s="566"/>
      <c r="G101" s="669"/>
      <c r="H101" s="563"/>
      <c r="I101" s="472">
        <f t="shared" si="9"/>
        <v>0</v>
      </c>
      <c r="J101" s="564"/>
      <c r="K101" s="668">
        <f t="shared" si="10"/>
        <v>0</v>
      </c>
      <c r="L101" s="565"/>
      <c r="M101" s="558"/>
      <c r="N101" s="474">
        <f t="shared" si="11"/>
        <v>0</v>
      </c>
      <c r="O101" s="141" t="str">
        <f t="shared" si="12"/>
        <v/>
      </c>
      <c r="W101" s="620" t="str">
        <f>IF(ISBLANK($C101),"",_xlfn.IFNA(MATCH($C101,Deelnemersoverzicht!$C$16:$C$66,0),0))</f>
        <v/>
      </c>
      <c r="X101" s="487" t="str">
        <f t="shared" si="8"/>
        <v>Na startdatum aangekocht</v>
      </c>
    </row>
    <row r="102" spans="1:24" ht="12" customHeight="1" x14ac:dyDescent="0.2">
      <c r="A102" s="195" t="str">
        <f t="shared" si="7"/>
        <v/>
      </c>
      <c r="B102" s="552"/>
      <c r="C102" s="553"/>
      <c r="D102" s="710"/>
      <c r="E102" s="711"/>
      <c r="F102" s="566"/>
      <c r="G102" s="669"/>
      <c r="H102" s="563"/>
      <c r="I102" s="472">
        <f t="shared" si="9"/>
        <v>0</v>
      </c>
      <c r="J102" s="564"/>
      <c r="K102" s="668">
        <f t="shared" si="10"/>
        <v>0</v>
      </c>
      <c r="L102" s="565"/>
      <c r="M102" s="558"/>
      <c r="N102" s="474">
        <f t="shared" si="11"/>
        <v>0</v>
      </c>
      <c r="O102" s="141" t="str">
        <f t="shared" si="12"/>
        <v/>
      </c>
      <c r="W102" s="620" t="str">
        <f>IF(ISBLANK($C102),"",_xlfn.IFNA(MATCH($C102,Deelnemersoverzicht!$C$16:$C$66,0),0))</f>
        <v/>
      </c>
      <c r="X102" s="487" t="str">
        <f t="shared" si="8"/>
        <v>Na startdatum aangekocht</v>
      </c>
    </row>
    <row r="103" spans="1:24" ht="12" customHeight="1" x14ac:dyDescent="0.2">
      <c r="A103" s="195" t="str">
        <f t="shared" si="7"/>
        <v/>
      </c>
      <c r="B103" s="552"/>
      <c r="C103" s="553"/>
      <c r="D103" s="710"/>
      <c r="E103" s="711"/>
      <c r="F103" s="566"/>
      <c r="G103" s="669"/>
      <c r="H103" s="563"/>
      <c r="I103" s="472">
        <f t="shared" si="9"/>
        <v>0</v>
      </c>
      <c r="J103" s="564"/>
      <c r="K103" s="668">
        <f t="shared" si="10"/>
        <v>0</v>
      </c>
      <c r="L103" s="565"/>
      <c r="M103" s="558"/>
      <c r="N103" s="474">
        <f t="shared" si="11"/>
        <v>0</v>
      </c>
      <c r="O103" s="141" t="str">
        <f t="shared" si="12"/>
        <v/>
      </c>
      <c r="W103" s="620" t="str">
        <f>IF(ISBLANK($C103),"",_xlfn.IFNA(MATCH($C103,Deelnemersoverzicht!$C$16:$C$66,0),0))</f>
        <v/>
      </c>
      <c r="X103" s="487" t="str">
        <f t="shared" si="8"/>
        <v>Na startdatum aangekocht</v>
      </c>
    </row>
    <row r="104" spans="1:24" ht="12" customHeight="1" x14ac:dyDescent="0.2">
      <c r="A104" s="195" t="str">
        <f t="shared" si="7"/>
        <v/>
      </c>
      <c r="B104" s="552"/>
      <c r="C104" s="553"/>
      <c r="D104" s="710"/>
      <c r="E104" s="711"/>
      <c r="F104" s="566"/>
      <c r="G104" s="669"/>
      <c r="H104" s="563"/>
      <c r="I104" s="472">
        <f t="shared" si="9"/>
        <v>0</v>
      </c>
      <c r="J104" s="564"/>
      <c r="K104" s="668">
        <f t="shared" si="10"/>
        <v>0</v>
      </c>
      <c r="L104" s="565"/>
      <c r="M104" s="558"/>
      <c r="N104" s="474">
        <f t="shared" si="11"/>
        <v>0</v>
      </c>
      <c r="O104" s="141" t="str">
        <f t="shared" si="12"/>
        <v/>
      </c>
      <c r="W104" s="620" t="str">
        <f>IF(ISBLANK($C104),"",_xlfn.IFNA(MATCH($C104,Deelnemersoverzicht!$C$16:$C$66,0),0))</f>
        <v/>
      </c>
      <c r="X104" s="487" t="str">
        <f t="shared" si="8"/>
        <v>Na startdatum aangekocht</v>
      </c>
    </row>
    <row r="105" spans="1:24" ht="12" customHeight="1" x14ac:dyDescent="0.2">
      <c r="A105" s="195" t="str">
        <f t="shared" si="7"/>
        <v/>
      </c>
      <c r="B105" s="552"/>
      <c r="C105" s="553"/>
      <c r="D105" s="710"/>
      <c r="E105" s="711"/>
      <c r="F105" s="566"/>
      <c r="G105" s="669"/>
      <c r="H105" s="563"/>
      <c r="I105" s="472">
        <f t="shared" si="9"/>
        <v>0</v>
      </c>
      <c r="J105" s="564"/>
      <c r="K105" s="668">
        <f t="shared" si="10"/>
        <v>0</v>
      </c>
      <c r="L105" s="565"/>
      <c r="M105" s="558"/>
      <c r="N105" s="474">
        <f t="shared" si="11"/>
        <v>0</v>
      </c>
      <c r="O105" s="141" t="str">
        <f t="shared" si="12"/>
        <v/>
      </c>
      <c r="W105" s="620" t="str">
        <f>IF(ISBLANK($C105),"",_xlfn.IFNA(MATCH($C105,Deelnemersoverzicht!$C$16:$C$66,0),0))</f>
        <v/>
      </c>
      <c r="X105" s="487" t="str">
        <f t="shared" si="8"/>
        <v>Na startdatum aangekocht</v>
      </c>
    </row>
    <row r="106" spans="1:24" ht="12" customHeight="1" x14ac:dyDescent="0.2">
      <c r="A106" s="195" t="str">
        <f t="shared" si="7"/>
        <v/>
      </c>
      <c r="B106" s="552"/>
      <c r="C106" s="553"/>
      <c r="D106" s="710"/>
      <c r="E106" s="711"/>
      <c r="F106" s="566"/>
      <c r="G106" s="669"/>
      <c r="H106" s="563"/>
      <c r="I106" s="472">
        <f t="shared" si="9"/>
        <v>0</v>
      </c>
      <c r="J106" s="564"/>
      <c r="K106" s="668">
        <f t="shared" si="10"/>
        <v>0</v>
      </c>
      <c r="L106" s="565"/>
      <c r="M106" s="558"/>
      <c r="N106" s="474">
        <f t="shared" si="11"/>
        <v>0</v>
      </c>
      <c r="O106" s="141" t="str">
        <f t="shared" si="12"/>
        <v/>
      </c>
      <c r="W106" s="620" t="str">
        <f>IF(ISBLANK($C106),"",_xlfn.IFNA(MATCH($C106,Deelnemersoverzicht!$C$16:$C$66,0),0))</f>
        <v/>
      </c>
      <c r="X106" s="487" t="str">
        <f t="shared" si="8"/>
        <v>Na startdatum aangekocht</v>
      </c>
    </row>
    <row r="107" spans="1:24" ht="12" customHeight="1" x14ac:dyDescent="0.2">
      <c r="A107" s="195" t="str">
        <f t="shared" si="7"/>
        <v/>
      </c>
      <c r="B107" s="552"/>
      <c r="C107" s="553"/>
      <c r="D107" s="710"/>
      <c r="E107" s="711"/>
      <c r="F107" s="566"/>
      <c r="G107" s="669"/>
      <c r="H107" s="563"/>
      <c r="I107" s="472">
        <f t="shared" si="9"/>
        <v>0</v>
      </c>
      <c r="J107" s="564"/>
      <c r="K107" s="668">
        <f t="shared" si="10"/>
        <v>0</v>
      </c>
      <c r="L107" s="565"/>
      <c r="M107" s="558"/>
      <c r="N107" s="474">
        <f t="shared" si="11"/>
        <v>0</v>
      </c>
      <c r="O107" s="141" t="str">
        <f t="shared" si="12"/>
        <v/>
      </c>
      <c r="W107" s="620" t="str">
        <f>IF(ISBLANK($C107),"",_xlfn.IFNA(MATCH($C107,Deelnemersoverzicht!$C$16:$C$66,0),0))</f>
        <v/>
      </c>
      <c r="X107" s="487" t="str">
        <f t="shared" si="8"/>
        <v>Na startdatum aangekocht</v>
      </c>
    </row>
    <row r="108" spans="1:24" ht="12" customHeight="1" x14ac:dyDescent="0.2">
      <c r="A108" s="195" t="str">
        <f t="shared" si="7"/>
        <v/>
      </c>
      <c r="B108" s="552"/>
      <c r="C108" s="553"/>
      <c r="D108" s="710"/>
      <c r="E108" s="711"/>
      <c r="F108" s="566"/>
      <c r="G108" s="669"/>
      <c r="H108" s="563"/>
      <c r="I108" s="472">
        <f t="shared" si="9"/>
        <v>0</v>
      </c>
      <c r="J108" s="564"/>
      <c r="K108" s="668">
        <f t="shared" si="10"/>
        <v>0</v>
      </c>
      <c r="L108" s="565"/>
      <c r="M108" s="558"/>
      <c r="N108" s="474">
        <f t="shared" si="11"/>
        <v>0</v>
      </c>
      <c r="O108" s="141" t="str">
        <f t="shared" si="12"/>
        <v/>
      </c>
      <c r="W108" s="620" t="str">
        <f>IF(ISBLANK($C108),"",_xlfn.IFNA(MATCH($C108,Deelnemersoverzicht!$C$16:$C$66,0),0))</f>
        <v/>
      </c>
      <c r="X108" s="487" t="str">
        <f t="shared" si="8"/>
        <v>Na startdatum aangekocht</v>
      </c>
    </row>
    <row r="109" spans="1:24" ht="12" customHeight="1" x14ac:dyDescent="0.2">
      <c r="A109" s="195" t="str">
        <f t="shared" si="7"/>
        <v/>
      </c>
      <c r="B109" s="552"/>
      <c r="C109" s="553"/>
      <c r="D109" s="710"/>
      <c r="E109" s="711"/>
      <c r="F109" s="566"/>
      <c r="G109" s="669"/>
      <c r="H109" s="563"/>
      <c r="I109" s="472">
        <f t="shared" si="9"/>
        <v>0</v>
      </c>
      <c r="J109" s="564"/>
      <c r="K109" s="668">
        <f t="shared" si="10"/>
        <v>0</v>
      </c>
      <c r="L109" s="565"/>
      <c r="M109" s="558"/>
      <c r="N109" s="474">
        <f t="shared" si="11"/>
        <v>0</v>
      </c>
      <c r="O109" s="141" t="str">
        <f t="shared" si="12"/>
        <v/>
      </c>
      <c r="W109" s="620" t="str">
        <f>IF(ISBLANK($C109),"",_xlfn.IFNA(MATCH($C109,Deelnemersoverzicht!$C$16:$C$66,0),0))</f>
        <v/>
      </c>
      <c r="X109" s="487" t="str">
        <f t="shared" si="8"/>
        <v>Na startdatum aangekocht</v>
      </c>
    </row>
    <row r="110" spans="1:24" ht="12" customHeight="1" x14ac:dyDescent="0.2">
      <c r="A110" s="195" t="str">
        <f t="shared" si="7"/>
        <v/>
      </c>
      <c r="B110" s="552"/>
      <c r="C110" s="553"/>
      <c r="D110" s="710"/>
      <c r="E110" s="711"/>
      <c r="F110" s="566"/>
      <c r="G110" s="669"/>
      <c r="H110" s="563"/>
      <c r="I110" s="472">
        <f t="shared" si="9"/>
        <v>0</v>
      </c>
      <c r="J110" s="564"/>
      <c r="K110" s="668">
        <f t="shared" si="10"/>
        <v>0</v>
      </c>
      <c r="L110" s="565"/>
      <c r="M110" s="558"/>
      <c r="N110" s="474">
        <f t="shared" si="11"/>
        <v>0</v>
      </c>
      <c r="O110" s="141" t="str">
        <f t="shared" si="12"/>
        <v/>
      </c>
      <c r="W110" s="620" t="str">
        <f>IF(ISBLANK($C110),"",_xlfn.IFNA(MATCH($C110,Deelnemersoverzicht!$C$16:$C$66,0),0))</f>
        <v/>
      </c>
      <c r="X110" s="487" t="str">
        <f t="shared" si="8"/>
        <v>Na startdatum aangekocht</v>
      </c>
    </row>
    <row r="111" spans="1:24" ht="12" customHeight="1" x14ac:dyDescent="0.2">
      <c r="A111" s="195" t="str">
        <f t="shared" si="7"/>
        <v/>
      </c>
      <c r="B111" s="552"/>
      <c r="C111" s="553"/>
      <c r="D111" s="710"/>
      <c r="E111" s="711"/>
      <c r="F111" s="566"/>
      <c r="G111" s="669"/>
      <c r="H111" s="563"/>
      <c r="I111" s="472">
        <f t="shared" si="9"/>
        <v>0</v>
      </c>
      <c r="J111" s="564"/>
      <c r="K111" s="668">
        <f t="shared" si="10"/>
        <v>0</v>
      </c>
      <c r="L111" s="565"/>
      <c r="M111" s="558"/>
      <c r="N111" s="474">
        <f t="shared" si="11"/>
        <v>0</v>
      </c>
      <c r="O111" s="141" t="str">
        <f t="shared" si="12"/>
        <v/>
      </c>
      <c r="W111" s="620" t="str">
        <f>IF(ISBLANK($C111),"",_xlfn.IFNA(MATCH($C111,Deelnemersoverzicht!$C$16:$C$66,0),0))</f>
        <v/>
      </c>
      <c r="X111" s="487" t="str">
        <f t="shared" si="8"/>
        <v>Na startdatum aangekocht</v>
      </c>
    </row>
    <row r="112" spans="1:24" ht="12" customHeight="1" x14ac:dyDescent="0.2">
      <c r="A112" s="195" t="str">
        <f t="shared" si="7"/>
        <v/>
      </c>
      <c r="B112" s="552"/>
      <c r="C112" s="553"/>
      <c r="D112" s="710"/>
      <c r="E112" s="711"/>
      <c r="F112" s="566"/>
      <c r="G112" s="669"/>
      <c r="H112" s="563"/>
      <c r="I112" s="472">
        <f t="shared" si="9"/>
        <v>0</v>
      </c>
      <c r="J112" s="564"/>
      <c r="K112" s="668">
        <f t="shared" si="10"/>
        <v>0</v>
      </c>
      <c r="L112" s="565"/>
      <c r="M112" s="558"/>
      <c r="N112" s="474">
        <f t="shared" si="11"/>
        <v>0</v>
      </c>
      <c r="O112" s="141" t="str">
        <f t="shared" si="12"/>
        <v/>
      </c>
      <c r="W112" s="620" t="str">
        <f>IF(ISBLANK($C112),"",_xlfn.IFNA(MATCH($C112,Deelnemersoverzicht!$C$16:$C$66,0),0))</f>
        <v/>
      </c>
      <c r="X112" s="487" t="str">
        <f t="shared" si="8"/>
        <v>Na startdatum aangekocht</v>
      </c>
    </row>
    <row r="113" spans="1:24" ht="12" customHeight="1" x14ac:dyDescent="0.2">
      <c r="A113" s="195" t="str">
        <f t="shared" si="7"/>
        <v/>
      </c>
      <c r="B113" s="552"/>
      <c r="C113" s="553"/>
      <c r="D113" s="710"/>
      <c r="E113" s="711"/>
      <c r="F113" s="566"/>
      <c r="G113" s="669"/>
      <c r="H113" s="563"/>
      <c r="I113" s="472">
        <f t="shared" si="9"/>
        <v>0</v>
      </c>
      <c r="J113" s="564"/>
      <c r="K113" s="668">
        <f t="shared" si="10"/>
        <v>0</v>
      </c>
      <c r="L113" s="565"/>
      <c r="M113" s="558"/>
      <c r="N113" s="474">
        <f t="shared" si="11"/>
        <v>0</v>
      </c>
      <c r="O113" s="141" t="str">
        <f t="shared" si="12"/>
        <v/>
      </c>
      <c r="W113" s="620" t="str">
        <f>IF(ISBLANK($C113),"",_xlfn.IFNA(MATCH($C113,Deelnemersoverzicht!$C$16:$C$66,0),0))</f>
        <v/>
      </c>
      <c r="X113" s="487" t="str">
        <f t="shared" si="8"/>
        <v>Na startdatum aangekocht</v>
      </c>
    </row>
    <row r="114" spans="1:24" ht="12" customHeight="1" x14ac:dyDescent="0.2">
      <c r="A114" s="195" t="str">
        <f t="shared" si="7"/>
        <v/>
      </c>
      <c r="B114" s="552"/>
      <c r="C114" s="553"/>
      <c r="D114" s="710"/>
      <c r="E114" s="711"/>
      <c r="F114" s="566"/>
      <c r="G114" s="669"/>
      <c r="H114" s="563"/>
      <c r="I114" s="472">
        <f t="shared" si="9"/>
        <v>0</v>
      </c>
      <c r="J114" s="564"/>
      <c r="K114" s="668">
        <f t="shared" si="10"/>
        <v>0</v>
      </c>
      <c r="L114" s="565"/>
      <c r="M114" s="558"/>
      <c r="N114" s="474">
        <f t="shared" si="11"/>
        <v>0</v>
      </c>
      <c r="O114" s="141" t="str">
        <f t="shared" si="12"/>
        <v/>
      </c>
      <c r="W114" s="620" t="str">
        <f>IF(ISBLANK($C114),"",_xlfn.IFNA(MATCH($C114,Deelnemersoverzicht!$C$16:$C$66,0),0))</f>
        <v/>
      </c>
      <c r="X114" s="487" t="str">
        <f t="shared" si="8"/>
        <v>Na startdatum aangekocht</v>
      </c>
    </row>
    <row r="115" spans="1:24" ht="12" customHeight="1" x14ac:dyDescent="0.2">
      <c r="A115" s="195" t="str">
        <f t="shared" si="7"/>
        <v/>
      </c>
      <c r="B115" s="552"/>
      <c r="C115" s="553"/>
      <c r="D115" s="710"/>
      <c r="E115" s="711"/>
      <c r="F115" s="566"/>
      <c r="G115" s="669"/>
      <c r="H115" s="563"/>
      <c r="I115" s="472">
        <f t="shared" si="9"/>
        <v>0</v>
      </c>
      <c r="J115" s="564"/>
      <c r="K115" s="668">
        <f t="shared" si="10"/>
        <v>0</v>
      </c>
      <c r="L115" s="565"/>
      <c r="M115" s="558"/>
      <c r="N115" s="474">
        <f t="shared" si="11"/>
        <v>0</v>
      </c>
      <c r="O115" s="141" t="str">
        <f t="shared" si="12"/>
        <v/>
      </c>
      <c r="W115" s="620" t="str">
        <f>IF(ISBLANK($C115),"",_xlfn.IFNA(MATCH($C115,Deelnemersoverzicht!$C$16:$C$66,0),0))</f>
        <v/>
      </c>
      <c r="X115" s="487" t="str">
        <f t="shared" si="8"/>
        <v>Na startdatum aangekocht</v>
      </c>
    </row>
    <row r="116" spans="1:24" ht="12" customHeight="1" x14ac:dyDescent="0.2">
      <c r="A116" s="195" t="str">
        <f t="shared" si="7"/>
        <v/>
      </c>
      <c r="B116" s="552"/>
      <c r="C116" s="553"/>
      <c r="D116" s="710"/>
      <c r="E116" s="711"/>
      <c r="F116" s="566"/>
      <c r="G116" s="669"/>
      <c r="H116" s="563"/>
      <c r="I116" s="472">
        <f t="shared" si="9"/>
        <v>0</v>
      </c>
      <c r="J116" s="564"/>
      <c r="K116" s="668">
        <f t="shared" si="10"/>
        <v>0</v>
      </c>
      <c r="L116" s="565"/>
      <c r="M116" s="558"/>
      <c r="N116" s="474">
        <f t="shared" si="11"/>
        <v>0</v>
      </c>
      <c r="O116" s="141" t="str">
        <f t="shared" si="12"/>
        <v/>
      </c>
      <c r="W116" s="620" t="str">
        <f>IF(ISBLANK($C116),"",_xlfn.IFNA(MATCH($C116,Deelnemersoverzicht!$C$16:$C$66,0),0))</f>
        <v/>
      </c>
      <c r="X116" s="487" t="str">
        <f t="shared" si="8"/>
        <v>Na startdatum aangekocht</v>
      </c>
    </row>
    <row r="117" spans="1:24" ht="12" customHeight="1" x14ac:dyDescent="0.2">
      <c r="A117" s="195" t="str">
        <f t="shared" si="7"/>
        <v/>
      </c>
      <c r="B117" s="552"/>
      <c r="C117" s="553"/>
      <c r="D117" s="710"/>
      <c r="E117" s="711"/>
      <c r="F117" s="566"/>
      <c r="G117" s="669"/>
      <c r="H117" s="563"/>
      <c r="I117" s="472">
        <f t="shared" si="9"/>
        <v>0</v>
      </c>
      <c r="J117" s="564"/>
      <c r="K117" s="668">
        <f t="shared" si="10"/>
        <v>0</v>
      </c>
      <c r="L117" s="565"/>
      <c r="M117" s="558"/>
      <c r="N117" s="474">
        <f t="shared" si="11"/>
        <v>0</v>
      </c>
      <c r="O117" s="141" t="str">
        <f t="shared" si="12"/>
        <v/>
      </c>
      <c r="W117" s="620" t="str">
        <f>IF(ISBLANK($C117),"",_xlfn.IFNA(MATCH($C117,Deelnemersoverzicht!$C$16:$C$66,0),0))</f>
        <v/>
      </c>
      <c r="X117" s="487" t="str">
        <f t="shared" si="8"/>
        <v>Na startdatum aangekocht</v>
      </c>
    </row>
    <row r="118" spans="1:24" ht="12" customHeight="1" x14ac:dyDescent="0.2">
      <c r="A118" s="195" t="str">
        <f t="shared" si="7"/>
        <v/>
      </c>
      <c r="B118" s="552"/>
      <c r="C118" s="553"/>
      <c r="D118" s="710"/>
      <c r="E118" s="711"/>
      <c r="F118" s="566"/>
      <c r="G118" s="669"/>
      <c r="H118" s="563"/>
      <c r="I118" s="472">
        <f t="shared" si="9"/>
        <v>0</v>
      </c>
      <c r="J118" s="564"/>
      <c r="K118" s="668">
        <f t="shared" si="10"/>
        <v>0</v>
      </c>
      <c r="L118" s="565"/>
      <c r="M118" s="558"/>
      <c r="N118" s="474">
        <f t="shared" si="11"/>
        <v>0</v>
      </c>
      <c r="O118" s="141" t="str">
        <f t="shared" si="12"/>
        <v/>
      </c>
      <c r="W118" s="620" t="str">
        <f>IF(ISBLANK($C118),"",_xlfn.IFNA(MATCH($C118,Deelnemersoverzicht!$C$16:$C$66,0),0))</f>
        <v/>
      </c>
      <c r="X118" s="487" t="str">
        <f t="shared" si="8"/>
        <v>Na startdatum aangekocht</v>
      </c>
    </row>
    <row r="119" spans="1:24" ht="12" customHeight="1" x14ac:dyDescent="0.2">
      <c r="A119" s="195" t="str">
        <f t="shared" si="7"/>
        <v/>
      </c>
      <c r="B119" s="552"/>
      <c r="C119" s="553"/>
      <c r="D119" s="710"/>
      <c r="E119" s="711"/>
      <c r="F119" s="566"/>
      <c r="G119" s="669"/>
      <c r="H119" s="563"/>
      <c r="I119" s="472">
        <f t="shared" si="9"/>
        <v>0</v>
      </c>
      <c r="J119" s="564"/>
      <c r="K119" s="668">
        <f t="shared" si="10"/>
        <v>0</v>
      </c>
      <c r="L119" s="565"/>
      <c r="M119" s="558"/>
      <c r="N119" s="474">
        <f t="shared" si="11"/>
        <v>0</v>
      </c>
      <c r="O119" s="141" t="str">
        <f t="shared" si="12"/>
        <v/>
      </c>
      <c r="W119" s="620" t="str">
        <f>IF(ISBLANK($C119),"",_xlfn.IFNA(MATCH($C119,Deelnemersoverzicht!$C$16:$C$66,0),0))</f>
        <v/>
      </c>
      <c r="X119" s="487" t="str">
        <f t="shared" si="8"/>
        <v>Na startdatum aangekocht</v>
      </c>
    </row>
    <row r="120" spans="1:24" ht="12" customHeight="1" x14ac:dyDescent="0.2">
      <c r="A120" s="195" t="str">
        <f t="shared" si="7"/>
        <v/>
      </c>
      <c r="B120" s="552"/>
      <c r="C120" s="553"/>
      <c r="D120" s="710"/>
      <c r="E120" s="711"/>
      <c r="F120" s="566"/>
      <c r="G120" s="669"/>
      <c r="H120" s="563"/>
      <c r="I120" s="472">
        <f t="shared" si="9"/>
        <v>0</v>
      </c>
      <c r="J120" s="564"/>
      <c r="K120" s="668">
        <f t="shared" si="10"/>
        <v>0</v>
      </c>
      <c r="L120" s="565"/>
      <c r="M120" s="558"/>
      <c r="N120" s="474">
        <f t="shared" si="11"/>
        <v>0</v>
      </c>
      <c r="O120" s="141" t="str">
        <f t="shared" si="12"/>
        <v/>
      </c>
      <c r="W120" s="620" t="str">
        <f>IF(ISBLANK($C120),"",_xlfn.IFNA(MATCH($C120,Deelnemersoverzicht!$C$16:$C$66,0),0))</f>
        <v/>
      </c>
      <c r="X120" s="487" t="str">
        <f t="shared" si="8"/>
        <v>Na startdatum aangekocht</v>
      </c>
    </row>
    <row r="121" spans="1:24" ht="12" customHeight="1" x14ac:dyDescent="0.2">
      <c r="A121" s="195" t="str">
        <f t="shared" si="7"/>
        <v/>
      </c>
      <c r="B121" s="552"/>
      <c r="C121" s="553"/>
      <c r="D121" s="710"/>
      <c r="E121" s="711"/>
      <c r="F121" s="566"/>
      <c r="G121" s="669"/>
      <c r="H121" s="563"/>
      <c r="I121" s="472">
        <f t="shared" si="9"/>
        <v>0</v>
      </c>
      <c r="J121" s="564"/>
      <c r="K121" s="668">
        <f t="shared" si="10"/>
        <v>0</v>
      </c>
      <c r="L121" s="565"/>
      <c r="M121" s="558"/>
      <c r="N121" s="474">
        <f t="shared" si="11"/>
        <v>0</v>
      </c>
      <c r="O121" s="141" t="str">
        <f t="shared" si="12"/>
        <v/>
      </c>
      <c r="W121" s="620" t="str">
        <f>IF(ISBLANK($C121),"",_xlfn.IFNA(MATCH($C121,Deelnemersoverzicht!$C$16:$C$66,0),0))</f>
        <v/>
      </c>
      <c r="X121" s="487" t="str">
        <f t="shared" si="8"/>
        <v>Na startdatum aangekocht</v>
      </c>
    </row>
    <row r="122" spans="1:24" ht="12" customHeight="1" x14ac:dyDescent="0.2">
      <c r="A122" s="195" t="str">
        <f t="shared" si="7"/>
        <v/>
      </c>
      <c r="B122" s="552"/>
      <c r="C122" s="553"/>
      <c r="D122" s="710"/>
      <c r="E122" s="711"/>
      <c r="F122" s="566"/>
      <c r="G122" s="669"/>
      <c r="H122" s="563"/>
      <c r="I122" s="472">
        <f t="shared" si="9"/>
        <v>0</v>
      </c>
      <c r="J122" s="564"/>
      <c r="K122" s="668">
        <f t="shared" si="10"/>
        <v>0</v>
      </c>
      <c r="L122" s="565"/>
      <c r="M122" s="558"/>
      <c r="N122" s="474">
        <f t="shared" si="11"/>
        <v>0</v>
      </c>
      <c r="O122" s="141" t="str">
        <f t="shared" si="12"/>
        <v/>
      </c>
      <c r="W122" s="620" t="str">
        <f>IF(ISBLANK($C122),"",_xlfn.IFNA(MATCH($C122,Deelnemersoverzicht!$C$16:$C$66,0),0))</f>
        <v/>
      </c>
      <c r="X122" s="487" t="str">
        <f t="shared" si="8"/>
        <v>Na startdatum aangekocht</v>
      </c>
    </row>
    <row r="123" spans="1:24" ht="12" customHeight="1" x14ac:dyDescent="0.2">
      <c r="A123" s="195" t="str">
        <f t="shared" si="7"/>
        <v/>
      </c>
      <c r="B123" s="552"/>
      <c r="C123" s="553"/>
      <c r="D123" s="710"/>
      <c r="E123" s="711"/>
      <c r="F123" s="566"/>
      <c r="G123" s="669"/>
      <c r="H123" s="563"/>
      <c r="I123" s="472">
        <f t="shared" si="9"/>
        <v>0</v>
      </c>
      <c r="J123" s="564"/>
      <c r="K123" s="668">
        <f t="shared" si="10"/>
        <v>0</v>
      </c>
      <c r="L123" s="565"/>
      <c r="M123" s="558"/>
      <c r="N123" s="474">
        <f t="shared" si="11"/>
        <v>0</v>
      </c>
      <c r="O123" s="141" t="str">
        <f t="shared" si="12"/>
        <v/>
      </c>
      <c r="W123" s="620" t="str">
        <f>IF(ISBLANK($C123),"",_xlfn.IFNA(MATCH($C123,Deelnemersoverzicht!$C$16:$C$66,0),0))</f>
        <v/>
      </c>
      <c r="X123" s="487" t="str">
        <f t="shared" si="8"/>
        <v>Na startdatum aangekocht</v>
      </c>
    </row>
    <row r="124" spans="1:24" ht="12" customHeight="1" x14ac:dyDescent="0.2">
      <c r="A124" s="195" t="str">
        <f t="shared" si="7"/>
        <v/>
      </c>
      <c r="B124" s="552"/>
      <c r="C124" s="553"/>
      <c r="D124" s="710"/>
      <c r="E124" s="711"/>
      <c r="F124" s="566"/>
      <c r="G124" s="669"/>
      <c r="H124" s="563"/>
      <c r="I124" s="472">
        <f t="shared" si="9"/>
        <v>0</v>
      </c>
      <c r="J124" s="564"/>
      <c r="K124" s="668">
        <f t="shared" si="10"/>
        <v>0</v>
      </c>
      <c r="L124" s="565"/>
      <c r="M124" s="558"/>
      <c r="N124" s="474">
        <f t="shared" si="11"/>
        <v>0</v>
      </c>
      <c r="O124" s="141" t="str">
        <f t="shared" si="12"/>
        <v/>
      </c>
      <c r="W124" s="620" t="str">
        <f>IF(ISBLANK($C124),"",_xlfn.IFNA(MATCH($C124,Deelnemersoverzicht!$C$16:$C$66,0),0))</f>
        <v/>
      </c>
      <c r="X124" s="487" t="str">
        <f t="shared" si="8"/>
        <v>Na startdatum aangekocht</v>
      </c>
    </row>
    <row r="125" spans="1:24" ht="12" customHeight="1" x14ac:dyDescent="0.2">
      <c r="A125" s="195" t="str">
        <f t="shared" si="7"/>
        <v/>
      </c>
      <c r="B125" s="552"/>
      <c r="C125" s="553"/>
      <c r="D125" s="710"/>
      <c r="E125" s="711"/>
      <c r="F125" s="566"/>
      <c r="G125" s="669"/>
      <c r="H125" s="563"/>
      <c r="I125" s="472">
        <f t="shared" si="9"/>
        <v>0</v>
      </c>
      <c r="J125" s="564"/>
      <c r="K125" s="668">
        <f t="shared" si="10"/>
        <v>0</v>
      </c>
      <c r="L125" s="565"/>
      <c r="M125" s="558"/>
      <c r="N125" s="474">
        <f t="shared" si="11"/>
        <v>0</v>
      </c>
      <c r="O125" s="141" t="str">
        <f t="shared" si="12"/>
        <v/>
      </c>
      <c r="W125" s="620" t="str">
        <f>IF(ISBLANK($C125),"",_xlfn.IFNA(MATCH($C125,Deelnemersoverzicht!$C$16:$C$66,0),0))</f>
        <v/>
      </c>
      <c r="X125" s="487" t="str">
        <f t="shared" si="8"/>
        <v>Na startdatum aangekocht</v>
      </c>
    </row>
    <row r="126" spans="1:24" ht="12" customHeight="1" x14ac:dyDescent="0.2">
      <c r="A126" s="195" t="str">
        <f t="shared" si="7"/>
        <v/>
      </c>
      <c r="B126" s="552"/>
      <c r="C126" s="553"/>
      <c r="D126" s="710"/>
      <c r="E126" s="711"/>
      <c r="F126" s="566"/>
      <c r="G126" s="669"/>
      <c r="H126" s="563"/>
      <c r="I126" s="472">
        <f t="shared" si="9"/>
        <v>0</v>
      </c>
      <c r="J126" s="564"/>
      <c r="K126" s="668">
        <f t="shared" si="10"/>
        <v>0</v>
      </c>
      <c r="L126" s="565"/>
      <c r="M126" s="558"/>
      <c r="N126" s="474">
        <f t="shared" si="11"/>
        <v>0</v>
      </c>
      <c r="O126" s="141" t="str">
        <f t="shared" si="12"/>
        <v/>
      </c>
      <c r="W126" s="620" t="str">
        <f>IF(ISBLANK($C126),"",_xlfn.IFNA(MATCH($C126,Deelnemersoverzicht!$C$16:$C$66,0),0))</f>
        <v/>
      </c>
      <c r="X126" s="487" t="str">
        <f t="shared" si="8"/>
        <v>Na startdatum aangekocht</v>
      </c>
    </row>
    <row r="127" spans="1:24" ht="12" customHeight="1" x14ac:dyDescent="0.2">
      <c r="A127" s="195" t="str">
        <f t="shared" si="7"/>
        <v/>
      </c>
      <c r="B127" s="552"/>
      <c r="C127" s="553"/>
      <c r="D127" s="710"/>
      <c r="E127" s="711"/>
      <c r="F127" s="566"/>
      <c r="G127" s="669"/>
      <c r="H127" s="563"/>
      <c r="I127" s="472">
        <f t="shared" si="9"/>
        <v>0</v>
      </c>
      <c r="J127" s="564"/>
      <c r="K127" s="668">
        <f t="shared" si="10"/>
        <v>0</v>
      </c>
      <c r="L127" s="565"/>
      <c r="M127" s="558"/>
      <c r="N127" s="474">
        <f t="shared" si="11"/>
        <v>0</v>
      </c>
      <c r="O127" s="141" t="str">
        <f t="shared" si="12"/>
        <v/>
      </c>
      <c r="W127" s="620" t="str">
        <f>IF(ISBLANK($C127),"",_xlfn.IFNA(MATCH($C127,Deelnemersoverzicht!$C$16:$C$66,0),0))</f>
        <v/>
      </c>
      <c r="X127" s="487" t="str">
        <f t="shared" si="8"/>
        <v>Na startdatum aangekocht</v>
      </c>
    </row>
    <row r="128" spans="1:24" ht="12" customHeight="1" x14ac:dyDescent="0.2">
      <c r="A128" s="195" t="str">
        <f t="shared" ref="A128:A150" si="13">B128&amp;M128</f>
        <v/>
      </c>
      <c r="B128" s="552"/>
      <c r="C128" s="553"/>
      <c r="D128" s="710"/>
      <c r="E128" s="711"/>
      <c r="F128" s="566"/>
      <c r="G128" s="669"/>
      <c r="H128" s="563"/>
      <c r="I128" s="472">
        <f t="shared" si="9"/>
        <v>0</v>
      </c>
      <c r="J128" s="564"/>
      <c r="K128" s="668">
        <f t="shared" si="10"/>
        <v>0</v>
      </c>
      <c r="L128" s="565"/>
      <c r="M128" s="558"/>
      <c r="N128" s="474">
        <f t="shared" si="11"/>
        <v>0</v>
      </c>
      <c r="O128" s="141" t="str">
        <f t="shared" si="12"/>
        <v/>
      </c>
      <c r="W128" s="620" t="str">
        <f>IF(ISBLANK($C128),"",_xlfn.IFNA(MATCH($C128,Deelnemersoverzicht!$C$16:$C$66,0),0))</f>
        <v/>
      </c>
      <c r="X128" s="487" t="str">
        <f t="shared" ref="X128:X152" si="14">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13"/>
        <v/>
      </c>
      <c r="B129" s="552"/>
      <c r="C129" s="553"/>
      <c r="D129" s="710"/>
      <c r="E129" s="711"/>
      <c r="F129" s="566"/>
      <c r="G129" s="669"/>
      <c r="H129" s="563"/>
      <c r="I129" s="472">
        <f t="shared" si="9"/>
        <v>0</v>
      </c>
      <c r="J129" s="564"/>
      <c r="K129" s="668">
        <f t="shared" si="10"/>
        <v>0</v>
      </c>
      <c r="L129" s="565"/>
      <c r="M129" s="558"/>
      <c r="N129" s="474">
        <f t="shared" si="11"/>
        <v>0</v>
      </c>
      <c r="O129" s="141" t="str">
        <f t="shared" si="12"/>
        <v/>
      </c>
      <c r="W129" s="620" t="str">
        <f>IF(ISBLANK($C129),"",_xlfn.IFNA(MATCH($C129,Deelnemersoverzicht!$C$16:$C$66,0),0))</f>
        <v/>
      </c>
      <c r="X129" s="487" t="str">
        <f t="shared" si="14"/>
        <v>Na startdatum aangekocht</v>
      </c>
    </row>
    <row r="130" spans="1:24" ht="12" customHeight="1" x14ac:dyDescent="0.2">
      <c r="A130" s="195" t="str">
        <f t="shared" si="13"/>
        <v/>
      </c>
      <c r="B130" s="552"/>
      <c r="C130" s="553"/>
      <c r="D130" s="710"/>
      <c r="E130" s="711"/>
      <c r="F130" s="566"/>
      <c r="G130" s="669"/>
      <c r="H130" s="563"/>
      <c r="I130" s="472">
        <f t="shared" si="9"/>
        <v>0</v>
      </c>
      <c r="J130" s="564"/>
      <c r="K130" s="668">
        <f t="shared" si="10"/>
        <v>0</v>
      </c>
      <c r="L130" s="565"/>
      <c r="M130" s="558"/>
      <c r="N130" s="474">
        <f t="shared" si="11"/>
        <v>0</v>
      </c>
      <c r="O130" s="141" t="str">
        <f t="shared" si="12"/>
        <v/>
      </c>
      <c r="W130" s="620" t="str">
        <f>IF(ISBLANK($C130),"",_xlfn.IFNA(MATCH($C130,Deelnemersoverzicht!$C$16:$C$66,0),0))</f>
        <v/>
      </c>
      <c r="X130" s="487" t="str">
        <f t="shared" si="14"/>
        <v>Na startdatum aangekocht</v>
      </c>
    </row>
    <row r="131" spans="1:24" ht="12" customHeight="1" x14ac:dyDescent="0.2">
      <c r="A131" s="195" t="str">
        <f t="shared" si="13"/>
        <v/>
      </c>
      <c r="B131" s="552"/>
      <c r="C131" s="553"/>
      <c r="D131" s="710"/>
      <c r="E131" s="711"/>
      <c r="F131" s="566"/>
      <c r="G131" s="669"/>
      <c r="H131" s="563"/>
      <c r="I131" s="472">
        <f t="shared" si="9"/>
        <v>0</v>
      </c>
      <c r="J131" s="564"/>
      <c r="K131" s="668">
        <f t="shared" si="10"/>
        <v>0</v>
      </c>
      <c r="L131" s="565"/>
      <c r="M131" s="558"/>
      <c r="N131" s="474">
        <f t="shared" si="11"/>
        <v>0</v>
      </c>
      <c r="O131" s="141" t="str">
        <f t="shared" si="12"/>
        <v/>
      </c>
      <c r="W131" s="620" t="str">
        <f>IF(ISBLANK($C131),"",_xlfn.IFNA(MATCH($C131,Deelnemersoverzicht!$C$16:$C$66,0),0))</f>
        <v/>
      </c>
      <c r="X131" s="487" t="str">
        <f t="shared" si="14"/>
        <v>Na startdatum aangekocht</v>
      </c>
    </row>
    <row r="132" spans="1:24" ht="12" customHeight="1" x14ac:dyDescent="0.2">
      <c r="A132" s="195" t="str">
        <f t="shared" si="13"/>
        <v/>
      </c>
      <c r="B132" s="552"/>
      <c r="C132" s="553"/>
      <c r="D132" s="710"/>
      <c r="E132" s="711"/>
      <c r="F132" s="566"/>
      <c r="G132" s="669"/>
      <c r="H132" s="563"/>
      <c r="I132" s="472">
        <f t="shared" si="9"/>
        <v>0</v>
      </c>
      <c r="J132" s="564"/>
      <c r="K132" s="668">
        <f t="shared" si="10"/>
        <v>0</v>
      </c>
      <c r="L132" s="565"/>
      <c r="M132" s="558"/>
      <c r="N132" s="474">
        <f t="shared" si="11"/>
        <v>0</v>
      </c>
      <c r="O132" s="141" t="str">
        <f t="shared" si="12"/>
        <v/>
      </c>
      <c r="W132" s="620" t="str">
        <f>IF(ISBLANK($C132),"",_xlfn.IFNA(MATCH($C132,Deelnemersoverzicht!$C$16:$C$66,0),0))</f>
        <v/>
      </c>
      <c r="X132" s="487" t="str">
        <f t="shared" si="14"/>
        <v>Na startdatum aangekocht</v>
      </c>
    </row>
    <row r="133" spans="1:24" ht="12" customHeight="1" x14ac:dyDescent="0.2">
      <c r="A133" s="195" t="str">
        <f t="shared" si="13"/>
        <v/>
      </c>
      <c r="B133" s="552"/>
      <c r="C133" s="553"/>
      <c r="D133" s="710"/>
      <c r="E133" s="711"/>
      <c r="F133" s="566"/>
      <c r="G133" s="669"/>
      <c r="H133" s="563"/>
      <c r="I133" s="472">
        <f t="shared" si="9"/>
        <v>0</v>
      </c>
      <c r="J133" s="564"/>
      <c r="K133" s="668">
        <f t="shared" si="10"/>
        <v>0</v>
      </c>
      <c r="L133" s="565"/>
      <c r="M133" s="558"/>
      <c r="N133" s="474">
        <f t="shared" si="11"/>
        <v>0</v>
      </c>
      <c r="O133" s="141" t="str">
        <f t="shared" si="12"/>
        <v/>
      </c>
      <c r="W133" s="620" t="str">
        <f>IF(ISBLANK($C133),"",_xlfn.IFNA(MATCH($C133,Deelnemersoverzicht!$C$16:$C$66,0),0))</f>
        <v/>
      </c>
      <c r="X133" s="487" t="str">
        <f t="shared" si="14"/>
        <v>Na startdatum aangekocht</v>
      </c>
    </row>
    <row r="134" spans="1:24" ht="12" customHeight="1" x14ac:dyDescent="0.2">
      <c r="A134" s="195" t="str">
        <f t="shared" si="13"/>
        <v/>
      </c>
      <c r="B134" s="552"/>
      <c r="C134" s="553"/>
      <c r="D134" s="710"/>
      <c r="E134" s="711"/>
      <c r="F134" s="566"/>
      <c r="G134" s="669"/>
      <c r="H134" s="563"/>
      <c r="I134" s="472">
        <f t="shared" si="9"/>
        <v>0</v>
      </c>
      <c r="J134" s="564"/>
      <c r="K134" s="668">
        <f t="shared" si="10"/>
        <v>0</v>
      </c>
      <c r="L134" s="565"/>
      <c r="M134" s="558"/>
      <c r="N134" s="474">
        <f t="shared" si="11"/>
        <v>0</v>
      </c>
      <c r="O134" s="141" t="str">
        <f t="shared" si="12"/>
        <v/>
      </c>
      <c r="W134" s="620" t="str">
        <f>IF(ISBLANK($C134),"",_xlfn.IFNA(MATCH($C134,Deelnemersoverzicht!$C$16:$C$66,0),0))</f>
        <v/>
      </c>
      <c r="X134" s="487" t="str">
        <f t="shared" si="14"/>
        <v>Na startdatum aangekocht</v>
      </c>
    </row>
    <row r="135" spans="1:24" ht="12" customHeight="1" x14ac:dyDescent="0.2">
      <c r="A135" s="195" t="str">
        <f t="shared" si="13"/>
        <v/>
      </c>
      <c r="B135" s="552"/>
      <c r="C135" s="553"/>
      <c r="D135" s="710"/>
      <c r="E135" s="711"/>
      <c r="F135" s="566"/>
      <c r="G135" s="669"/>
      <c r="H135" s="563"/>
      <c r="I135" s="472">
        <f t="shared" si="9"/>
        <v>0</v>
      </c>
      <c r="J135" s="564"/>
      <c r="K135" s="668">
        <f t="shared" si="10"/>
        <v>0</v>
      </c>
      <c r="L135" s="565"/>
      <c r="M135" s="558"/>
      <c r="N135" s="474">
        <f t="shared" si="11"/>
        <v>0</v>
      </c>
      <c r="O135" s="141" t="str">
        <f t="shared" si="12"/>
        <v/>
      </c>
      <c r="W135" s="620" t="str">
        <f>IF(ISBLANK($C135),"",_xlfn.IFNA(MATCH($C135,Deelnemersoverzicht!$C$16:$C$66,0),0))</f>
        <v/>
      </c>
      <c r="X135" s="487" t="str">
        <f t="shared" si="14"/>
        <v>Na startdatum aangekocht</v>
      </c>
    </row>
    <row r="136" spans="1:24" ht="12" customHeight="1" x14ac:dyDescent="0.2">
      <c r="A136" s="195" t="str">
        <f t="shared" si="13"/>
        <v/>
      </c>
      <c r="B136" s="552"/>
      <c r="C136" s="553"/>
      <c r="D136" s="710"/>
      <c r="E136" s="711"/>
      <c r="F136" s="566"/>
      <c r="G136" s="669"/>
      <c r="H136" s="563"/>
      <c r="I136" s="472">
        <f t="shared" si="9"/>
        <v>0</v>
      </c>
      <c r="J136" s="564"/>
      <c r="K136" s="668">
        <f t="shared" si="10"/>
        <v>0</v>
      </c>
      <c r="L136" s="565"/>
      <c r="M136" s="558"/>
      <c r="N136" s="474">
        <f t="shared" si="11"/>
        <v>0</v>
      </c>
      <c r="O136" s="141" t="str">
        <f t="shared" si="12"/>
        <v/>
      </c>
      <c r="W136" s="620" t="str">
        <f>IF(ISBLANK($C136),"",_xlfn.IFNA(MATCH($C136,Deelnemersoverzicht!$C$16:$C$66,0),0))</f>
        <v/>
      </c>
      <c r="X136" s="487" t="str">
        <f t="shared" si="14"/>
        <v>Na startdatum aangekocht</v>
      </c>
    </row>
    <row r="137" spans="1:24" ht="12" customHeight="1" x14ac:dyDescent="0.2">
      <c r="A137" s="195" t="str">
        <f t="shared" si="13"/>
        <v/>
      </c>
      <c r="B137" s="552"/>
      <c r="C137" s="553"/>
      <c r="D137" s="710"/>
      <c r="E137" s="711"/>
      <c r="F137" s="566"/>
      <c r="G137" s="669"/>
      <c r="H137" s="563"/>
      <c r="I137" s="472">
        <f t="shared" si="9"/>
        <v>0</v>
      </c>
      <c r="J137" s="564"/>
      <c r="K137" s="668">
        <f t="shared" si="10"/>
        <v>0</v>
      </c>
      <c r="L137" s="565"/>
      <c r="M137" s="558"/>
      <c r="N137" s="474">
        <f t="shared" si="11"/>
        <v>0</v>
      </c>
      <c r="O137" s="141" t="str">
        <f t="shared" si="12"/>
        <v/>
      </c>
      <c r="W137" s="620" t="str">
        <f>IF(ISBLANK($C137),"",_xlfn.IFNA(MATCH($C137,Deelnemersoverzicht!$C$16:$C$66,0),0))</f>
        <v/>
      </c>
      <c r="X137" s="487" t="str">
        <f t="shared" si="14"/>
        <v>Na startdatum aangekocht</v>
      </c>
    </row>
    <row r="138" spans="1:24" ht="12" customHeight="1" x14ac:dyDescent="0.2">
      <c r="A138" s="195" t="str">
        <f t="shared" si="13"/>
        <v/>
      </c>
      <c r="B138" s="552"/>
      <c r="C138" s="553"/>
      <c r="D138" s="710"/>
      <c r="E138" s="711"/>
      <c r="F138" s="566"/>
      <c r="G138" s="669"/>
      <c r="H138" s="563"/>
      <c r="I138" s="472">
        <f t="shared" si="9"/>
        <v>0</v>
      </c>
      <c r="J138" s="564"/>
      <c r="K138" s="668">
        <f t="shared" si="10"/>
        <v>0</v>
      </c>
      <c r="L138" s="565"/>
      <c r="M138" s="558"/>
      <c r="N138" s="474">
        <f t="shared" si="11"/>
        <v>0</v>
      </c>
      <c r="O138" s="141" t="str">
        <f t="shared" si="12"/>
        <v/>
      </c>
      <c r="W138" s="620" t="str">
        <f>IF(ISBLANK($C138),"",_xlfn.IFNA(MATCH($C138,Deelnemersoverzicht!$C$16:$C$66,0),0))</f>
        <v/>
      </c>
      <c r="X138" s="487" t="str">
        <f t="shared" si="14"/>
        <v>Na startdatum aangekocht</v>
      </c>
    </row>
    <row r="139" spans="1:24" ht="12" customHeight="1" x14ac:dyDescent="0.2">
      <c r="A139" s="195" t="str">
        <f t="shared" si="13"/>
        <v/>
      </c>
      <c r="B139" s="552"/>
      <c r="C139" s="553"/>
      <c r="D139" s="710"/>
      <c r="E139" s="711"/>
      <c r="F139" s="566"/>
      <c r="G139" s="669"/>
      <c r="H139" s="563"/>
      <c r="I139" s="472">
        <f t="shared" si="9"/>
        <v>0</v>
      </c>
      <c r="J139" s="564"/>
      <c r="K139" s="668">
        <f t="shared" si="10"/>
        <v>0</v>
      </c>
      <c r="L139" s="565"/>
      <c r="M139" s="558"/>
      <c r="N139" s="474">
        <f t="shared" si="11"/>
        <v>0</v>
      </c>
      <c r="O139" s="141" t="str">
        <f t="shared" si="12"/>
        <v/>
      </c>
      <c r="W139" s="620" t="str">
        <f>IF(ISBLANK($C139),"",_xlfn.IFNA(MATCH($C139,Deelnemersoverzicht!$C$16:$C$66,0),0))</f>
        <v/>
      </c>
      <c r="X139" s="487" t="str">
        <f t="shared" si="14"/>
        <v>Na startdatum aangekocht</v>
      </c>
    </row>
    <row r="140" spans="1:24" ht="12" customHeight="1" x14ac:dyDescent="0.2">
      <c r="A140" s="195" t="str">
        <f t="shared" si="13"/>
        <v/>
      </c>
      <c r="B140" s="552"/>
      <c r="C140" s="553"/>
      <c r="D140" s="710"/>
      <c r="E140" s="711"/>
      <c r="F140" s="566"/>
      <c r="G140" s="669"/>
      <c r="H140" s="563"/>
      <c r="I140" s="472">
        <f t="shared" si="9"/>
        <v>0</v>
      </c>
      <c r="J140" s="564"/>
      <c r="K140" s="668">
        <f t="shared" si="10"/>
        <v>0</v>
      </c>
      <c r="L140" s="565"/>
      <c r="M140" s="558"/>
      <c r="N140" s="474">
        <f t="shared" si="11"/>
        <v>0</v>
      </c>
      <c r="O140" s="141" t="str">
        <f t="shared" si="12"/>
        <v/>
      </c>
      <c r="W140" s="620" t="str">
        <f>IF(ISBLANK($C140),"",_xlfn.IFNA(MATCH($C140,Deelnemersoverzicht!$C$16:$C$66,0),0))</f>
        <v/>
      </c>
      <c r="X140" s="487" t="str">
        <f t="shared" si="14"/>
        <v>Na startdatum aangekocht</v>
      </c>
    </row>
    <row r="141" spans="1:24" ht="12" customHeight="1" x14ac:dyDescent="0.2">
      <c r="A141" s="195" t="str">
        <f t="shared" si="13"/>
        <v/>
      </c>
      <c r="B141" s="552"/>
      <c r="C141" s="553"/>
      <c r="D141" s="710"/>
      <c r="E141" s="711"/>
      <c r="F141" s="566"/>
      <c r="G141" s="669"/>
      <c r="H141" s="563"/>
      <c r="I141" s="472">
        <f t="shared" si="9"/>
        <v>0</v>
      </c>
      <c r="J141" s="564"/>
      <c r="K141" s="668">
        <f t="shared" si="10"/>
        <v>0</v>
      </c>
      <c r="L141" s="565"/>
      <c r="M141" s="558"/>
      <c r="N141" s="474">
        <f t="shared" si="11"/>
        <v>0</v>
      </c>
      <c r="O141" s="141" t="str">
        <f t="shared" si="12"/>
        <v/>
      </c>
      <c r="W141" s="620" t="str">
        <f>IF(ISBLANK($C141),"",_xlfn.IFNA(MATCH($C141,Deelnemersoverzicht!$C$16:$C$66,0),0))</f>
        <v/>
      </c>
      <c r="X141" s="487" t="str">
        <f t="shared" si="14"/>
        <v>Na startdatum aangekocht</v>
      </c>
    </row>
    <row r="142" spans="1:24" ht="12" customHeight="1" x14ac:dyDescent="0.2">
      <c r="A142" s="195" t="str">
        <f t="shared" si="13"/>
        <v/>
      </c>
      <c r="B142" s="552"/>
      <c r="C142" s="553"/>
      <c r="D142" s="710"/>
      <c r="E142" s="711"/>
      <c r="F142" s="566"/>
      <c r="G142" s="669"/>
      <c r="H142" s="563"/>
      <c r="I142" s="472">
        <f t="shared" si="9"/>
        <v>0</v>
      </c>
      <c r="J142" s="564"/>
      <c r="K142" s="668">
        <f t="shared" si="10"/>
        <v>0</v>
      </c>
      <c r="L142" s="565"/>
      <c r="M142" s="558"/>
      <c r="N142" s="474">
        <f t="shared" si="11"/>
        <v>0</v>
      </c>
      <c r="O142" s="141" t="str">
        <f t="shared" si="12"/>
        <v/>
      </c>
      <c r="W142" s="620" t="str">
        <f>IF(ISBLANK($C142),"",_xlfn.IFNA(MATCH($C142,Deelnemersoverzicht!$C$16:$C$66,0),0))</f>
        <v/>
      </c>
      <c r="X142" s="487" t="str">
        <f t="shared" si="14"/>
        <v>Na startdatum aangekocht</v>
      </c>
    </row>
    <row r="143" spans="1:24" ht="12" customHeight="1" x14ac:dyDescent="0.2">
      <c r="A143" s="195" t="str">
        <f t="shared" si="13"/>
        <v/>
      </c>
      <c r="B143" s="552"/>
      <c r="C143" s="553"/>
      <c r="D143" s="710"/>
      <c r="E143" s="711"/>
      <c r="F143" s="566"/>
      <c r="G143" s="669"/>
      <c r="H143" s="563"/>
      <c r="I143" s="472">
        <f t="shared" si="9"/>
        <v>0</v>
      </c>
      <c r="J143" s="564"/>
      <c r="K143" s="668">
        <f t="shared" si="10"/>
        <v>0</v>
      </c>
      <c r="L143" s="565"/>
      <c r="M143" s="558"/>
      <c r="N143" s="474">
        <f t="shared" si="11"/>
        <v>0</v>
      </c>
      <c r="O143" s="141" t="str">
        <f t="shared" si="12"/>
        <v/>
      </c>
      <c r="W143" s="620" t="str">
        <f>IF(ISBLANK($C143),"",_xlfn.IFNA(MATCH($C143,Deelnemersoverzicht!$C$16:$C$66,0),0))</f>
        <v/>
      </c>
      <c r="X143" s="487" t="str">
        <f t="shared" si="14"/>
        <v>Na startdatum aangekocht</v>
      </c>
    </row>
    <row r="144" spans="1:24" ht="12" customHeight="1" x14ac:dyDescent="0.2">
      <c r="A144" s="195" t="str">
        <f t="shared" si="13"/>
        <v/>
      </c>
      <c r="B144" s="552"/>
      <c r="C144" s="553"/>
      <c r="D144" s="710"/>
      <c r="E144" s="711"/>
      <c r="F144" s="566"/>
      <c r="G144" s="669"/>
      <c r="H144" s="563"/>
      <c r="I144" s="472">
        <f t="shared" si="9"/>
        <v>0</v>
      </c>
      <c r="J144" s="564"/>
      <c r="K144" s="668">
        <f t="shared" si="10"/>
        <v>0</v>
      </c>
      <c r="L144" s="565"/>
      <c r="M144" s="558"/>
      <c r="N144" s="474">
        <f t="shared" si="11"/>
        <v>0</v>
      </c>
      <c r="O144" s="141" t="str">
        <f t="shared" si="12"/>
        <v/>
      </c>
      <c r="W144" s="620" t="str">
        <f>IF(ISBLANK($C144),"",_xlfn.IFNA(MATCH($C144,Deelnemersoverzicht!$C$16:$C$66,0),0))</f>
        <v/>
      </c>
      <c r="X144" s="487" t="str">
        <f t="shared" si="14"/>
        <v>Na startdatum aangekocht</v>
      </c>
    </row>
    <row r="145" spans="1:24" ht="12" customHeight="1" x14ac:dyDescent="0.2">
      <c r="A145" s="195" t="str">
        <f t="shared" si="13"/>
        <v/>
      </c>
      <c r="B145" s="552"/>
      <c r="C145" s="553"/>
      <c r="D145" s="710"/>
      <c r="E145" s="711"/>
      <c r="F145" s="566"/>
      <c r="G145" s="669"/>
      <c r="H145" s="563"/>
      <c r="I145" s="472">
        <f t="shared" si="9"/>
        <v>0</v>
      </c>
      <c r="J145" s="564"/>
      <c r="K145" s="668">
        <f t="shared" si="10"/>
        <v>0</v>
      </c>
      <c r="L145" s="565"/>
      <c r="M145" s="558"/>
      <c r="N145" s="474">
        <f t="shared" si="11"/>
        <v>0</v>
      </c>
      <c r="O145" s="141" t="str">
        <f t="shared" si="12"/>
        <v/>
      </c>
      <c r="W145" s="620" t="str">
        <f>IF(ISBLANK($C145),"",_xlfn.IFNA(MATCH($C145,Deelnemersoverzicht!$C$16:$C$66,0),0))</f>
        <v/>
      </c>
      <c r="X145" s="487" t="str">
        <f t="shared" si="14"/>
        <v>Na startdatum aangekocht</v>
      </c>
    </row>
    <row r="146" spans="1:24" ht="12" customHeight="1" x14ac:dyDescent="0.2">
      <c r="A146" s="195" t="str">
        <f t="shared" si="13"/>
        <v/>
      </c>
      <c r="B146" s="552"/>
      <c r="C146" s="553"/>
      <c r="D146" s="710"/>
      <c r="E146" s="711"/>
      <c r="F146" s="566"/>
      <c r="G146" s="669"/>
      <c r="H146" s="563"/>
      <c r="I146" s="472">
        <f t="shared" si="9"/>
        <v>0</v>
      </c>
      <c r="J146" s="564"/>
      <c r="K146" s="668">
        <f t="shared" si="10"/>
        <v>0</v>
      </c>
      <c r="L146" s="565"/>
      <c r="M146" s="558"/>
      <c r="N146" s="474">
        <f t="shared" si="11"/>
        <v>0</v>
      </c>
      <c r="O146" s="141" t="str">
        <f t="shared" si="12"/>
        <v/>
      </c>
      <c r="W146" s="620" t="str">
        <f>IF(ISBLANK($C146),"",_xlfn.IFNA(MATCH($C146,Deelnemersoverzicht!$C$16:$C$66,0),0))</f>
        <v/>
      </c>
      <c r="X146" s="487" t="str">
        <f t="shared" si="14"/>
        <v>Na startdatum aangekocht</v>
      </c>
    </row>
    <row r="147" spans="1:24" ht="12" customHeight="1" x14ac:dyDescent="0.2">
      <c r="A147" s="195" t="str">
        <f t="shared" si="13"/>
        <v/>
      </c>
      <c r="B147" s="552"/>
      <c r="C147" s="553"/>
      <c r="D147" s="710"/>
      <c r="E147" s="711"/>
      <c r="F147" s="566"/>
      <c r="G147" s="669"/>
      <c r="H147" s="563"/>
      <c r="I147" s="472">
        <f t="shared" si="9"/>
        <v>0</v>
      </c>
      <c r="J147" s="564"/>
      <c r="K147" s="668">
        <f t="shared" si="10"/>
        <v>0</v>
      </c>
      <c r="L147" s="565"/>
      <c r="M147" s="558"/>
      <c r="N147" s="474">
        <f t="shared" si="11"/>
        <v>0</v>
      </c>
      <c r="O147" s="141" t="str">
        <f t="shared" si="12"/>
        <v/>
      </c>
      <c r="W147" s="620" t="str">
        <f>IF(ISBLANK($C147),"",_xlfn.IFNA(MATCH($C147,Deelnemersoverzicht!$C$16:$C$66,0),0))</f>
        <v/>
      </c>
      <c r="X147" s="487" t="str">
        <f t="shared" si="14"/>
        <v>Na startdatum aangekocht</v>
      </c>
    </row>
    <row r="148" spans="1:24" ht="12" customHeight="1" x14ac:dyDescent="0.2">
      <c r="A148" s="195" t="str">
        <f t="shared" si="13"/>
        <v/>
      </c>
      <c r="B148" s="552"/>
      <c r="C148" s="553"/>
      <c r="D148" s="710"/>
      <c r="E148" s="711"/>
      <c r="F148" s="566"/>
      <c r="G148" s="669"/>
      <c r="H148" s="563"/>
      <c r="I148" s="472">
        <f t="shared" si="9"/>
        <v>0</v>
      </c>
      <c r="J148" s="564"/>
      <c r="K148" s="668">
        <f t="shared" si="10"/>
        <v>0</v>
      </c>
      <c r="L148" s="565"/>
      <c r="M148" s="558"/>
      <c r="N148" s="474">
        <f t="shared" si="11"/>
        <v>0</v>
      </c>
      <c r="O148" s="141" t="str">
        <f t="shared" si="12"/>
        <v/>
      </c>
      <c r="W148" s="620" t="str">
        <f>IF(ISBLANK($C148),"",_xlfn.IFNA(MATCH($C148,Deelnemersoverzicht!$C$16:$C$66,0),0))</f>
        <v/>
      </c>
      <c r="X148" s="487" t="str">
        <f t="shared" si="14"/>
        <v>Na startdatum aangekocht</v>
      </c>
    </row>
    <row r="149" spans="1:24" ht="12" customHeight="1" x14ac:dyDescent="0.2">
      <c r="A149" s="195" t="str">
        <f t="shared" si="13"/>
        <v/>
      </c>
      <c r="B149" s="552"/>
      <c r="C149" s="553"/>
      <c r="D149" s="710"/>
      <c r="E149" s="711"/>
      <c r="F149" s="566"/>
      <c r="G149" s="669"/>
      <c r="H149" s="563"/>
      <c r="I149" s="472">
        <f t="shared" si="9"/>
        <v>0</v>
      </c>
      <c r="J149" s="564"/>
      <c r="K149" s="668">
        <f t="shared" si="10"/>
        <v>0</v>
      </c>
      <c r="L149" s="565"/>
      <c r="M149" s="558"/>
      <c r="N149" s="474">
        <f t="shared" si="11"/>
        <v>0</v>
      </c>
      <c r="O149" s="141" t="str">
        <f t="shared" si="12"/>
        <v/>
      </c>
      <c r="W149" s="620" t="str">
        <f>IF(ISBLANK($C149),"",_xlfn.IFNA(MATCH($C149,Deelnemersoverzicht!$C$16:$C$66,0),0))</f>
        <v/>
      </c>
      <c r="X149" s="487" t="str">
        <f t="shared" si="14"/>
        <v>Na startdatum aangekocht</v>
      </c>
    </row>
    <row r="150" spans="1:24" ht="12" customHeight="1" x14ac:dyDescent="0.2">
      <c r="A150" s="195" t="str">
        <f t="shared" si="13"/>
        <v/>
      </c>
      <c r="B150" s="552"/>
      <c r="C150" s="553"/>
      <c r="D150" s="710"/>
      <c r="E150" s="711"/>
      <c r="F150" s="566"/>
      <c r="G150" s="669"/>
      <c r="H150" s="563"/>
      <c r="I150" s="472">
        <f t="shared" si="9"/>
        <v>0</v>
      </c>
      <c r="J150" s="564"/>
      <c r="K150" s="668">
        <f t="shared" si="10"/>
        <v>0</v>
      </c>
      <c r="L150" s="565"/>
      <c r="M150" s="558"/>
      <c r="N150" s="474">
        <f t="shared" si="11"/>
        <v>0</v>
      </c>
      <c r="O150" s="141" t="str">
        <f t="shared" si="12"/>
        <v/>
      </c>
      <c r="W150" s="620" t="str">
        <f>IF(ISBLANK($C150),"",_xlfn.IFNA(MATCH($C150,Deelnemersoverzicht!$C$16:$C$66,0),0))</f>
        <v/>
      </c>
      <c r="X150" s="487" t="str">
        <f t="shared" si="14"/>
        <v>Na startdatum aangekocht</v>
      </c>
    </row>
    <row r="151" spans="1:24" ht="12" customHeight="1" x14ac:dyDescent="0.2">
      <c r="A151" s="195"/>
      <c r="B151" s="136"/>
      <c r="D151" s="136"/>
      <c r="E151" s="136"/>
      <c r="F151" s="136"/>
      <c r="G151" s="136"/>
      <c r="H151" s="136"/>
      <c r="I151" s="136"/>
      <c r="J151" s="136"/>
      <c r="K151" s="136"/>
      <c r="L151" s="136"/>
      <c r="M151" s="470" t="s">
        <v>74</v>
      </c>
      <c r="N151" s="471">
        <f>SUM(N96:N150)</f>
        <v>0</v>
      </c>
      <c r="O151" s="141"/>
      <c r="W151" s="618"/>
      <c r="X151" s="487" t="str">
        <f t="shared" si="14"/>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W152" s="618"/>
      <c r="X152" s="487" t="str">
        <f t="shared" si="14"/>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W153" s="618"/>
    </row>
    <row r="154" spans="1:24" ht="12" customHeight="1" x14ac:dyDescent="0.2">
      <c r="A154" s="195"/>
      <c r="B154" s="137"/>
      <c r="C154" s="137"/>
      <c r="D154" s="136"/>
      <c r="E154" s="136"/>
      <c r="F154" s="136"/>
      <c r="G154" s="136"/>
      <c r="H154" s="136"/>
      <c r="I154" s="136"/>
      <c r="J154" s="136"/>
      <c r="K154" s="136"/>
      <c r="L154" s="136"/>
      <c r="M154" s="136"/>
      <c r="N154" s="136"/>
      <c r="O154" s="141"/>
      <c r="W154" s="618"/>
    </row>
    <row r="155" spans="1:24" ht="12" customHeight="1" x14ac:dyDescent="0.2">
      <c r="A155" s="195"/>
      <c r="B155" s="137" t="s">
        <v>122</v>
      </c>
      <c r="C155" s="136"/>
      <c r="D155" s="136"/>
      <c r="E155" s="136"/>
      <c r="F155" s="136"/>
      <c r="G155" s="136"/>
      <c r="H155" s="136"/>
      <c r="I155" s="136"/>
      <c r="J155" s="136"/>
      <c r="K155" s="136"/>
      <c r="L155" s="136"/>
      <c r="M155" s="136"/>
      <c r="N155" s="136"/>
      <c r="O155" s="141"/>
      <c r="W155" s="618"/>
    </row>
    <row r="156" spans="1:24" ht="60" x14ac:dyDescent="0.2">
      <c r="A156" s="195"/>
      <c r="B156" s="464" t="s">
        <v>263</v>
      </c>
      <c r="C156" s="670" t="s">
        <v>99</v>
      </c>
      <c r="D156" s="465" t="s">
        <v>73</v>
      </c>
      <c r="E156" s="467"/>
      <c r="F156" s="467"/>
      <c r="G156" s="467"/>
      <c r="H156" s="465" t="s">
        <v>450</v>
      </c>
      <c r="I156" s="465" t="s">
        <v>385</v>
      </c>
      <c r="J156" s="488" t="s">
        <v>379</v>
      </c>
      <c r="K156" s="712" t="s">
        <v>234</v>
      </c>
      <c r="L156" s="713"/>
      <c r="M156" s="466" t="s">
        <v>65</v>
      </c>
      <c r="N156" s="464" t="s">
        <v>386</v>
      </c>
      <c r="O156" s="141"/>
      <c r="W156" s="618"/>
      <c r="X156" s="486" t="s">
        <v>383</v>
      </c>
    </row>
    <row r="157" spans="1:24" ht="12" customHeight="1" x14ac:dyDescent="0.2">
      <c r="A157" s="195" t="str">
        <f t="shared" ref="A157:A188" si="15">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662"/>
      <c r="W157" s="620"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5"/>
        <v/>
      </c>
      <c r="B158" s="552"/>
      <c r="C158" s="560"/>
      <c r="D158" s="567"/>
      <c r="E158" s="567"/>
      <c r="F158" s="567"/>
      <c r="G158" s="567"/>
      <c r="H158" s="568"/>
      <c r="I158" s="562"/>
      <c r="J158" s="563"/>
      <c r="K158" s="708">
        <f t="shared" ref="K158:K206" si="16">IFERROR($I158-$N158,0)</f>
        <v>0</v>
      </c>
      <c r="L158" s="709"/>
      <c r="M158" s="559"/>
      <c r="N158" s="474">
        <f>IFERROR(($I158/$J158)*(Deelnemersoverzicht!$C$13-(DATEDIF(Startdatum,$H158,"D")/365)),0)</f>
        <v>0</v>
      </c>
      <c r="O158" s="141" t="str">
        <f t="shared" ref="O158:O206" si="17">IF(AND(COUNTA(B158:J158)&gt;0,ISBLANK(M158)),"Activiteittype ontbreekt!",IF(B158="","",IF(COUNTIF($B$15:$B$314,B158)=1,"",IF(COUNTIF($A$15:$A$314,B158&amp;M158)&gt;1,"","Let op dat elk activiteitnummer hetzelfde activiteittype moet krijgen!"))))</f>
        <v/>
      </c>
      <c r="W158" s="620" t="str">
        <f>IF(ISBLANK($C158),"",_xlfn.IFNA(MATCH($C158,Deelnemersoverzicht!$C$16:$C$66,0),0))</f>
        <v/>
      </c>
      <c r="X158" s="487" t="str">
        <f t="shared" ref="X158:X189" si="18">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5"/>
        <v/>
      </c>
      <c r="B159" s="552"/>
      <c r="C159" s="560"/>
      <c r="D159" s="567"/>
      <c r="E159" s="567"/>
      <c r="F159" s="567"/>
      <c r="G159" s="567"/>
      <c r="H159" s="568"/>
      <c r="I159" s="562"/>
      <c r="J159" s="563"/>
      <c r="K159" s="708">
        <f t="shared" si="16"/>
        <v>0</v>
      </c>
      <c r="L159" s="709"/>
      <c r="M159" s="559"/>
      <c r="N159" s="474">
        <f>IFERROR(($I159/$J159)*(Deelnemersoverzicht!$C$13-(DATEDIF(Startdatum,$H159,"D")/365)),0)</f>
        <v>0</v>
      </c>
      <c r="O159" s="141" t="str">
        <f t="shared" si="17"/>
        <v/>
      </c>
      <c r="W159" s="620" t="str">
        <f>IF(ISBLANK($C159),"",_xlfn.IFNA(MATCH($C159,Deelnemersoverzicht!$C$16:$C$66,0),0))</f>
        <v/>
      </c>
      <c r="X159" s="487" t="str">
        <f t="shared" si="18"/>
        <v>Na startdatum aangekocht</v>
      </c>
    </row>
    <row r="160" spans="1:24" ht="12" customHeight="1" x14ac:dyDescent="0.2">
      <c r="A160" s="195" t="str">
        <f t="shared" si="15"/>
        <v/>
      </c>
      <c r="B160" s="552"/>
      <c r="C160" s="560"/>
      <c r="D160" s="567"/>
      <c r="E160" s="567"/>
      <c r="F160" s="567"/>
      <c r="G160" s="567"/>
      <c r="H160" s="568"/>
      <c r="I160" s="562"/>
      <c r="J160" s="563"/>
      <c r="K160" s="708">
        <f t="shared" si="16"/>
        <v>0</v>
      </c>
      <c r="L160" s="709"/>
      <c r="M160" s="559"/>
      <c r="N160" s="474">
        <f>IFERROR(($I160/$J160)*(Deelnemersoverzicht!$C$13-(DATEDIF(Startdatum,$H160,"D")/365)),0)</f>
        <v>0</v>
      </c>
      <c r="O160" s="141" t="str">
        <f t="shared" si="17"/>
        <v/>
      </c>
      <c r="W160" s="620" t="str">
        <f>IF(ISBLANK($C160),"",_xlfn.IFNA(MATCH($C160,Deelnemersoverzicht!$C$16:$C$66,0),0))</f>
        <v/>
      </c>
      <c r="X160" s="487" t="str">
        <f t="shared" si="18"/>
        <v>Na startdatum aangekocht</v>
      </c>
    </row>
    <row r="161" spans="1:24" ht="12" customHeight="1" x14ac:dyDescent="0.2">
      <c r="A161" s="195" t="str">
        <f t="shared" si="15"/>
        <v/>
      </c>
      <c r="B161" s="552"/>
      <c r="C161" s="560"/>
      <c r="D161" s="567"/>
      <c r="E161" s="567"/>
      <c r="F161" s="567"/>
      <c r="G161" s="567"/>
      <c r="H161" s="568"/>
      <c r="I161" s="562"/>
      <c r="J161" s="563"/>
      <c r="K161" s="708">
        <f t="shared" si="16"/>
        <v>0</v>
      </c>
      <c r="L161" s="709"/>
      <c r="M161" s="559"/>
      <c r="N161" s="474">
        <f>IFERROR(($I161/$J161)*(Deelnemersoverzicht!$C$13-(DATEDIF(Startdatum,$H161,"D")/365)),0)</f>
        <v>0</v>
      </c>
      <c r="O161" s="141" t="str">
        <f t="shared" si="17"/>
        <v/>
      </c>
      <c r="W161" s="620" t="str">
        <f>IF(ISBLANK($C161),"",_xlfn.IFNA(MATCH($C161,Deelnemersoverzicht!$C$16:$C$66,0),0))</f>
        <v/>
      </c>
      <c r="X161" s="487" t="str">
        <f t="shared" si="18"/>
        <v>Na startdatum aangekocht</v>
      </c>
    </row>
    <row r="162" spans="1:24" ht="12" customHeight="1" x14ac:dyDescent="0.2">
      <c r="A162" s="195" t="str">
        <f t="shared" si="15"/>
        <v/>
      </c>
      <c r="B162" s="552"/>
      <c r="C162" s="560"/>
      <c r="D162" s="567"/>
      <c r="E162" s="567"/>
      <c r="F162" s="567"/>
      <c r="G162" s="567"/>
      <c r="H162" s="568"/>
      <c r="I162" s="562"/>
      <c r="J162" s="563"/>
      <c r="K162" s="708">
        <f t="shared" si="16"/>
        <v>0</v>
      </c>
      <c r="L162" s="709"/>
      <c r="M162" s="559"/>
      <c r="N162" s="474">
        <f>IFERROR(($I162/$J162)*(Deelnemersoverzicht!$C$13-(DATEDIF(Startdatum,$H162,"D")/365)),0)</f>
        <v>0</v>
      </c>
      <c r="O162" s="141" t="str">
        <f t="shared" si="17"/>
        <v/>
      </c>
      <c r="W162" s="620" t="str">
        <f>IF(ISBLANK($C162),"",_xlfn.IFNA(MATCH($C162,Deelnemersoverzicht!$C$16:$C$66,0),0))</f>
        <v/>
      </c>
      <c r="X162" s="487" t="str">
        <f t="shared" si="18"/>
        <v>Na startdatum aangekocht</v>
      </c>
    </row>
    <row r="163" spans="1:24" ht="12" customHeight="1" x14ac:dyDescent="0.2">
      <c r="A163" s="195" t="str">
        <f t="shared" si="15"/>
        <v/>
      </c>
      <c r="B163" s="552"/>
      <c r="C163" s="560"/>
      <c r="D163" s="567"/>
      <c r="E163" s="567"/>
      <c r="F163" s="567"/>
      <c r="G163" s="567"/>
      <c r="H163" s="568"/>
      <c r="I163" s="562"/>
      <c r="J163" s="563"/>
      <c r="K163" s="708">
        <f t="shared" si="16"/>
        <v>0</v>
      </c>
      <c r="L163" s="709"/>
      <c r="M163" s="559"/>
      <c r="N163" s="474">
        <f>IFERROR(($I163/$J163)*(Deelnemersoverzicht!$C$13-(DATEDIF(Startdatum,$H163,"D")/365)),0)</f>
        <v>0</v>
      </c>
      <c r="O163" s="141" t="str">
        <f t="shared" si="17"/>
        <v/>
      </c>
      <c r="W163" s="620" t="str">
        <f>IF(ISBLANK($C163),"",_xlfn.IFNA(MATCH($C163,Deelnemersoverzicht!$C$16:$C$66,0),0))</f>
        <v/>
      </c>
      <c r="X163" s="487" t="str">
        <f t="shared" si="18"/>
        <v>Na startdatum aangekocht</v>
      </c>
    </row>
    <row r="164" spans="1:24" x14ac:dyDescent="0.2">
      <c r="A164" s="195" t="str">
        <f t="shared" si="15"/>
        <v/>
      </c>
      <c r="B164" s="552"/>
      <c r="C164" s="560"/>
      <c r="D164" s="567"/>
      <c r="E164" s="567"/>
      <c r="F164" s="567"/>
      <c r="G164" s="567"/>
      <c r="H164" s="568"/>
      <c r="I164" s="562"/>
      <c r="J164" s="563"/>
      <c r="K164" s="708">
        <f t="shared" si="16"/>
        <v>0</v>
      </c>
      <c r="L164" s="709"/>
      <c r="M164" s="559"/>
      <c r="N164" s="474">
        <f>IFERROR(($I164/$J164)*(Deelnemersoverzicht!$C$13-(DATEDIF(Startdatum,$H164,"D")/365)),0)</f>
        <v>0</v>
      </c>
      <c r="O164" s="141" t="str">
        <f t="shared" si="17"/>
        <v/>
      </c>
      <c r="W164" s="620" t="str">
        <f>IF(ISBLANK($C164),"",_xlfn.IFNA(MATCH($C164,Deelnemersoverzicht!$C$16:$C$66,0),0))</f>
        <v/>
      </c>
      <c r="X164" s="487" t="str">
        <f t="shared" si="18"/>
        <v>Na startdatum aangekocht</v>
      </c>
    </row>
    <row r="165" spans="1:24" ht="12" customHeight="1" x14ac:dyDescent="0.2">
      <c r="A165" s="195" t="str">
        <f t="shared" si="15"/>
        <v/>
      </c>
      <c r="B165" s="552"/>
      <c r="C165" s="560"/>
      <c r="D165" s="567"/>
      <c r="E165" s="567"/>
      <c r="F165" s="567"/>
      <c r="G165" s="567"/>
      <c r="H165" s="568"/>
      <c r="I165" s="562"/>
      <c r="J165" s="563"/>
      <c r="K165" s="708">
        <f t="shared" si="16"/>
        <v>0</v>
      </c>
      <c r="L165" s="709"/>
      <c r="M165" s="559"/>
      <c r="N165" s="474">
        <f>IFERROR(($I165/$J165)*(Deelnemersoverzicht!$C$13-(DATEDIF(Startdatum,$H165,"D")/365)),0)</f>
        <v>0</v>
      </c>
      <c r="O165" s="141" t="str">
        <f t="shared" si="17"/>
        <v/>
      </c>
      <c r="W165" s="620" t="str">
        <f>IF(ISBLANK($C165),"",_xlfn.IFNA(MATCH($C165,Deelnemersoverzicht!$C$16:$C$66,0),0))</f>
        <v/>
      </c>
      <c r="X165" s="487" t="str">
        <f t="shared" si="18"/>
        <v>Na startdatum aangekocht</v>
      </c>
    </row>
    <row r="166" spans="1:24" ht="12" customHeight="1" x14ac:dyDescent="0.2">
      <c r="A166" s="195" t="str">
        <f t="shared" si="15"/>
        <v/>
      </c>
      <c r="B166" s="552"/>
      <c r="C166" s="560"/>
      <c r="D166" s="567"/>
      <c r="E166" s="567"/>
      <c r="F166" s="567"/>
      <c r="G166" s="567"/>
      <c r="H166" s="568"/>
      <c r="I166" s="562"/>
      <c r="J166" s="563"/>
      <c r="K166" s="708">
        <f t="shared" si="16"/>
        <v>0</v>
      </c>
      <c r="L166" s="709"/>
      <c r="M166" s="559"/>
      <c r="N166" s="474">
        <f>IFERROR(($I166/$J166)*(Deelnemersoverzicht!$C$13-(DATEDIF(Startdatum,$H166,"D")/365)),0)</f>
        <v>0</v>
      </c>
      <c r="O166" s="141" t="str">
        <f t="shared" si="17"/>
        <v/>
      </c>
      <c r="W166" s="620" t="str">
        <f>IF(ISBLANK($C166),"",_xlfn.IFNA(MATCH($C166,Deelnemersoverzicht!$C$16:$C$66,0),0))</f>
        <v/>
      </c>
      <c r="X166" s="487" t="str">
        <f t="shared" si="18"/>
        <v>Na startdatum aangekocht</v>
      </c>
    </row>
    <row r="167" spans="1:24" ht="12" customHeight="1" x14ac:dyDescent="0.2">
      <c r="A167" s="195" t="str">
        <f t="shared" si="15"/>
        <v/>
      </c>
      <c r="B167" s="552"/>
      <c r="C167" s="560"/>
      <c r="D167" s="567"/>
      <c r="E167" s="567"/>
      <c r="F167" s="567"/>
      <c r="G167" s="567"/>
      <c r="H167" s="568"/>
      <c r="I167" s="562"/>
      <c r="J167" s="563"/>
      <c r="K167" s="708">
        <f t="shared" si="16"/>
        <v>0</v>
      </c>
      <c r="L167" s="709"/>
      <c r="M167" s="559"/>
      <c r="N167" s="474">
        <f>IFERROR(($I167/$J167)*(Deelnemersoverzicht!$C$13-(DATEDIF(Startdatum,$H167,"D")/365)),0)</f>
        <v>0</v>
      </c>
      <c r="O167" s="141" t="str">
        <f t="shared" si="17"/>
        <v/>
      </c>
      <c r="W167" s="620" t="str">
        <f>IF(ISBLANK($C167),"",_xlfn.IFNA(MATCH($C167,Deelnemersoverzicht!$C$16:$C$66,0),0))</f>
        <v/>
      </c>
      <c r="X167" s="487" t="str">
        <f t="shared" si="18"/>
        <v>Na startdatum aangekocht</v>
      </c>
    </row>
    <row r="168" spans="1:24" ht="12" customHeight="1" x14ac:dyDescent="0.2">
      <c r="A168" s="195" t="str">
        <f t="shared" si="15"/>
        <v/>
      </c>
      <c r="B168" s="552"/>
      <c r="C168" s="560"/>
      <c r="D168" s="567"/>
      <c r="E168" s="567"/>
      <c r="F168" s="567"/>
      <c r="G168" s="567"/>
      <c r="H168" s="568"/>
      <c r="I168" s="562"/>
      <c r="J168" s="563"/>
      <c r="K168" s="708">
        <f t="shared" si="16"/>
        <v>0</v>
      </c>
      <c r="L168" s="709"/>
      <c r="M168" s="559"/>
      <c r="N168" s="474">
        <f>IFERROR(($I168/$J168)*(Deelnemersoverzicht!$C$13-(DATEDIF(Startdatum,$H168,"D")/365)),0)</f>
        <v>0</v>
      </c>
      <c r="O168" s="141" t="str">
        <f t="shared" si="17"/>
        <v/>
      </c>
      <c r="W168" s="620" t="str">
        <f>IF(ISBLANK($C168),"",_xlfn.IFNA(MATCH($C168,Deelnemersoverzicht!$C$16:$C$66,0),0))</f>
        <v/>
      </c>
      <c r="X168" s="487" t="str">
        <f t="shared" si="18"/>
        <v>Na startdatum aangekocht</v>
      </c>
    </row>
    <row r="169" spans="1:24" ht="12" customHeight="1" x14ac:dyDescent="0.2">
      <c r="A169" s="195" t="str">
        <f t="shared" si="15"/>
        <v/>
      </c>
      <c r="B169" s="552"/>
      <c r="C169" s="560"/>
      <c r="D169" s="567"/>
      <c r="E169" s="567"/>
      <c r="F169" s="567"/>
      <c r="G169" s="567"/>
      <c r="H169" s="568"/>
      <c r="I169" s="562"/>
      <c r="J169" s="563"/>
      <c r="K169" s="708">
        <f t="shared" si="16"/>
        <v>0</v>
      </c>
      <c r="L169" s="709"/>
      <c r="M169" s="559"/>
      <c r="N169" s="474">
        <f>IFERROR(($I169/$J169)*(Deelnemersoverzicht!$C$13-(DATEDIF(Startdatum,$H169,"D")/365)),0)</f>
        <v>0</v>
      </c>
      <c r="O169" s="141" t="str">
        <f t="shared" si="17"/>
        <v/>
      </c>
      <c r="W169" s="620" t="str">
        <f>IF(ISBLANK($C169),"",_xlfn.IFNA(MATCH($C169,Deelnemersoverzicht!$C$16:$C$66,0),0))</f>
        <v/>
      </c>
      <c r="X169" s="487" t="str">
        <f t="shared" si="18"/>
        <v>Na startdatum aangekocht</v>
      </c>
    </row>
    <row r="170" spans="1:24" ht="12" customHeight="1" x14ac:dyDescent="0.2">
      <c r="A170" s="195" t="str">
        <f t="shared" si="15"/>
        <v/>
      </c>
      <c r="B170" s="552"/>
      <c r="C170" s="560"/>
      <c r="D170" s="567"/>
      <c r="E170" s="567"/>
      <c r="F170" s="567"/>
      <c r="G170" s="567"/>
      <c r="H170" s="568"/>
      <c r="I170" s="562"/>
      <c r="J170" s="563"/>
      <c r="K170" s="708">
        <f t="shared" si="16"/>
        <v>0</v>
      </c>
      <c r="L170" s="709"/>
      <c r="M170" s="559"/>
      <c r="N170" s="474">
        <f>IFERROR(($I170/$J170)*(Deelnemersoverzicht!$C$13-(DATEDIF(Startdatum,$H170,"D")/365)),0)</f>
        <v>0</v>
      </c>
      <c r="O170" s="141" t="str">
        <f t="shared" si="17"/>
        <v/>
      </c>
      <c r="W170" s="620" t="str">
        <f>IF(ISBLANK($C170),"",_xlfn.IFNA(MATCH($C170,Deelnemersoverzicht!$C$16:$C$66,0),0))</f>
        <v/>
      </c>
      <c r="X170" s="487" t="str">
        <f t="shared" si="18"/>
        <v>Na startdatum aangekocht</v>
      </c>
    </row>
    <row r="171" spans="1:24" ht="12" customHeight="1" x14ac:dyDescent="0.2">
      <c r="A171" s="195" t="str">
        <f t="shared" si="15"/>
        <v/>
      </c>
      <c r="B171" s="552"/>
      <c r="C171" s="560"/>
      <c r="D171" s="567"/>
      <c r="E171" s="567"/>
      <c r="F171" s="567"/>
      <c r="G171" s="567"/>
      <c r="H171" s="568"/>
      <c r="I171" s="562"/>
      <c r="J171" s="563"/>
      <c r="K171" s="708">
        <f t="shared" si="16"/>
        <v>0</v>
      </c>
      <c r="L171" s="709"/>
      <c r="M171" s="559"/>
      <c r="N171" s="474">
        <f>IFERROR(($I171/$J171)*(Deelnemersoverzicht!$C$13-(DATEDIF(Startdatum,$H171,"D")/365)),0)</f>
        <v>0</v>
      </c>
      <c r="O171" s="141" t="str">
        <f t="shared" si="17"/>
        <v/>
      </c>
      <c r="W171" s="620" t="str">
        <f>IF(ISBLANK($C171),"",_xlfn.IFNA(MATCH($C171,Deelnemersoverzicht!$C$16:$C$66,0),0))</f>
        <v/>
      </c>
      <c r="X171" s="487" t="str">
        <f t="shared" si="18"/>
        <v>Na startdatum aangekocht</v>
      </c>
    </row>
    <row r="172" spans="1:24" ht="12" customHeight="1" x14ac:dyDescent="0.2">
      <c r="A172" s="195" t="str">
        <f t="shared" si="15"/>
        <v/>
      </c>
      <c r="B172" s="552"/>
      <c r="C172" s="560"/>
      <c r="D172" s="567"/>
      <c r="E172" s="567"/>
      <c r="F172" s="567"/>
      <c r="G172" s="567"/>
      <c r="H172" s="568"/>
      <c r="I172" s="562"/>
      <c r="J172" s="563"/>
      <c r="K172" s="708">
        <f t="shared" si="16"/>
        <v>0</v>
      </c>
      <c r="L172" s="709"/>
      <c r="M172" s="559"/>
      <c r="N172" s="474">
        <f>IFERROR(($I172/$J172)*(Deelnemersoverzicht!$C$13-(DATEDIF(Startdatum,$H172,"D")/365)),0)</f>
        <v>0</v>
      </c>
      <c r="O172" s="141" t="str">
        <f t="shared" si="17"/>
        <v/>
      </c>
      <c r="W172" s="620" t="str">
        <f>IF(ISBLANK($C172),"",_xlfn.IFNA(MATCH($C172,Deelnemersoverzicht!$C$16:$C$66,0),0))</f>
        <v/>
      </c>
      <c r="X172" s="487" t="str">
        <f t="shared" si="18"/>
        <v>Na startdatum aangekocht</v>
      </c>
    </row>
    <row r="173" spans="1:24" ht="12" customHeight="1" x14ac:dyDescent="0.2">
      <c r="A173" s="195" t="str">
        <f t="shared" si="15"/>
        <v/>
      </c>
      <c r="B173" s="552"/>
      <c r="C173" s="560"/>
      <c r="D173" s="567"/>
      <c r="E173" s="567"/>
      <c r="F173" s="567"/>
      <c r="G173" s="567"/>
      <c r="H173" s="568"/>
      <c r="I173" s="562"/>
      <c r="J173" s="563"/>
      <c r="K173" s="708">
        <f t="shared" si="16"/>
        <v>0</v>
      </c>
      <c r="L173" s="709"/>
      <c r="M173" s="559"/>
      <c r="N173" s="474">
        <f>IFERROR(($I173/$J173)*(Deelnemersoverzicht!$C$13-(DATEDIF(Startdatum,$H173,"D")/365)),0)</f>
        <v>0</v>
      </c>
      <c r="O173" s="141" t="str">
        <f t="shared" si="17"/>
        <v/>
      </c>
      <c r="W173" s="620" t="str">
        <f>IF(ISBLANK($C173),"",_xlfn.IFNA(MATCH($C173,Deelnemersoverzicht!$C$16:$C$66,0),0))</f>
        <v/>
      </c>
      <c r="X173" s="487" t="str">
        <f t="shared" si="18"/>
        <v>Na startdatum aangekocht</v>
      </c>
    </row>
    <row r="174" spans="1:24" ht="12" customHeight="1" x14ac:dyDescent="0.2">
      <c r="A174" s="195" t="str">
        <f t="shared" si="15"/>
        <v/>
      </c>
      <c r="B174" s="552"/>
      <c r="C174" s="560"/>
      <c r="D174" s="567"/>
      <c r="E174" s="567"/>
      <c r="F174" s="567"/>
      <c r="G174" s="567"/>
      <c r="H174" s="568"/>
      <c r="I174" s="562"/>
      <c r="J174" s="563"/>
      <c r="K174" s="708">
        <f t="shared" si="16"/>
        <v>0</v>
      </c>
      <c r="L174" s="709"/>
      <c r="M174" s="559"/>
      <c r="N174" s="474">
        <f>IFERROR(($I174/$J174)*(Deelnemersoverzicht!$C$13-(DATEDIF(Startdatum,$H174,"D")/365)),0)</f>
        <v>0</v>
      </c>
      <c r="O174" s="141" t="str">
        <f t="shared" si="17"/>
        <v/>
      </c>
      <c r="W174" s="620" t="str">
        <f>IF(ISBLANK($C174),"",_xlfn.IFNA(MATCH($C174,Deelnemersoverzicht!$C$16:$C$66,0),0))</f>
        <v/>
      </c>
      <c r="X174" s="487" t="str">
        <f t="shared" si="18"/>
        <v>Na startdatum aangekocht</v>
      </c>
    </row>
    <row r="175" spans="1:24" ht="12" customHeight="1" x14ac:dyDescent="0.2">
      <c r="A175" s="195" t="str">
        <f t="shared" si="15"/>
        <v/>
      </c>
      <c r="B175" s="552"/>
      <c r="C175" s="560"/>
      <c r="D175" s="567"/>
      <c r="E175" s="567"/>
      <c r="F175" s="567"/>
      <c r="G175" s="567"/>
      <c r="H175" s="568"/>
      <c r="I175" s="562"/>
      <c r="J175" s="563"/>
      <c r="K175" s="708">
        <f t="shared" si="16"/>
        <v>0</v>
      </c>
      <c r="L175" s="709"/>
      <c r="M175" s="559"/>
      <c r="N175" s="474">
        <f>IFERROR(($I175/$J175)*(Deelnemersoverzicht!$C$13-(DATEDIF(Startdatum,$H175,"D")/365)),0)</f>
        <v>0</v>
      </c>
      <c r="O175" s="141" t="str">
        <f t="shared" si="17"/>
        <v/>
      </c>
      <c r="W175" s="620" t="str">
        <f>IF(ISBLANK($C175),"",_xlfn.IFNA(MATCH($C175,Deelnemersoverzicht!$C$16:$C$66,0),0))</f>
        <v/>
      </c>
      <c r="X175" s="487" t="str">
        <f t="shared" si="18"/>
        <v>Na startdatum aangekocht</v>
      </c>
    </row>
    <row r="176" spans="1:24" ht="12" customHeight="1" x14ac:dyDescent="0.2">
      <c r="A176" s="195" t="str">
        <f t="shared" si="15"/>
        <v/>
      </c>
      <c r="B176" s="552"/>
      <c r="C176" s="560"/>
      <c r="D176" s="567"/>
      <c r="E176" s="567"/>
      <c r="F176" s="567"/>
      <c r="G176" s="567"/>
      <c r="H176" s="568"/>
      <c r="I176" s="562"/>
      <c r="J176" s="563"/>
      <c r="K176" s="708">
        <f t="shared" si="16"/>
        <v>0</v>
      </c>
      <c r="L176" s="709"/>
      <c r="M176" s="559"/>
      <c r="N176" s="474">
        <f>IFERROR(($I176/$J176)*(Deelnemersoverzicht!$C$13-(DATEDIF(Startdatum,$H176,"D")/365)),0)</f>
        <v>0</v>
      </c>
      <c r="O176" s="141" t="str">
        <f t="shared" si="17"/>
        <v/>
      </c>
      <c r="W176" s="620" t="str">
        <f>IF(ISBLANK($C176),"",_xlfn.IFNA(MATCH($C176,Deelnemersoverzicht!$C$16:$C$66,0),0))</f>
        <v/>
      </c>
      <c r="X176" s="487" t="str">
        <f t="shared" si="18"/>
        <v>Na startdatum aangekocht</v>
      </c>
    </row>
    <row r="177" spans="1:24" ht="12" customHeight="1" x14ac:dyDescent="0.2">
      <c r="A177" s="195" t="str">
        <f t="shared" si="15"/>
        <v/>
      </c>
      <c r="B177" s="552"/>
      <c r="C177" s="560"/>
      <c r="D177" s="567"/>
      <c r="E177" s="567"/>
      <c r="F177" s="567"/>
      <c r="G177" s="567"/>
      <c r="H177" s="568"/>
      <c r="I177" s="562"/>
      <c r="J177" s="563"/>
      <c r="K177" s="708">
        <f t="shared" si="16"/>
        <v>0</v>
      </c>
      <c r="L177" s="709"/>
      <c r="M177" s="559"/>
      <c r="N177" s="474">
        <f>IFERROR(($I177/$J177)*(Deelnemersoverzicht!$C$13-(DATEDIF(Startdatum,$H177,"D")/365)),0)</f>
        <v>0</v>
      </c>
      <c r="O177" s="141" t="str">
        <f t="shared" si="17"/>
        <v/>
      </c>
      <c r="W177" s="620" t="str">
        <f>IF(ISBLANK($C177),"",_xlfn.IFNA(MATCH($C177,Deelnemersoverzicht!$C$16:$C$66,0),0))</f>
        <v/>
      </c>
      <c r="X177" s="487" t="str">
        <f t="shared" si="18"/>
        <v>Na startdatum aangekocht</v>
      </c>
    </row>
    <row r="178" spans="1:24" ht="12" customHeight="1" x14ac:dyDescent="0.2">
      <c r="A178" s="195" t="str">
        <f t="shared" si="15"/>
        <v/>
      </c>
      <c r="B178" s="552"/>
      <c r="C178" s="560"/>
      <c r="D178" s="567"/>
      <c r="E178" s="567"/>
      <c r="F178" s="567"/>
      <c r="G178" s="567"/>
      <c r="H178" s="568"/>
      <c r="I178" s="562"/>
      <c r="J178" s="563"/>
      <c r="K178" s="708">
        <f t="shared" si="16"/>
        <v>0</v>
      </c>
      <c r="L178" s="709"/>
      <c r="M178" s="559"/>
      <c r="N178" s="474">
        <f>IFERROR(($I178/$J178)*(Deelnemersoverzicht!$C$13-(DATEDIF(Startdatum,$H178,"D")/365)),0)</f>
        <v>0</v>
      </c>
      <c r="O178" s="141" t="str">
        <f t="shared" si="17"/>
        <v/>
      </c>
      <c r="W178" s="620" t="str">
        <f>IF(ISBLANK($C178),"",_xlfn.IFNA(MATCH($C178,Deelnemersoverzicht!$C$16:$C$66,0),0))</f>
        <v/>
      </c>
      <c r="X178" s="487" t="str">
        <f t="shared" si="18"/>
        <v>Na startdatum aangekocht</v>
      </c>
    </row>
    <row r="179" spans="1:24" ht="12" customHeight="1" x14ac:dyDescent="0.2">
      <c r="A179" s="195" t="str">
        <f t="shared" si="15"/>
        <v/>
      </c>
      <c r="B179" s="552"/>
      <c r="C179" s="560"/>
      <c r="D179" s="567"/>
      <c r="E179" s="567"/>
      <c r="F179" s="567"/>
      <c r="G179" s="567"/>
      <c r="H179" s="568"/>
      <c r="I179" s="562"/>
      <c r="J179" s="563"/>
      <c r="K179" s="708">
        <f t="shared" si="16"/>
        <v>0</v>
      </c>
      <c r="L179" s="709"/>
      <c r="M179" s="559"/>
      <c r="N179" s="474">
        <f>IFERROR(($I179/$J179)*(Deelnemersoverzicht!$C$13-(DATEDIF(Startdatum,$H179,"D")/365)),0)</f>
        <v>0</v>
      </c>
      <c r="O179" s="141" t="str">
        <f t="shared" si="17"/>
        <v/>
      </c>
      <c r="W179" s="620" t="str">
        <f>IF(ISBLANK($C179),"",_xlfn.IFNA(MATCH($C179,Deelnemersoverzicht!$C$16:$C$66,0),0))</f>
        <v/>
      </c>
      <c r="X179" s="487" t="str">
        <f t="shared" si="18"/>
        <v>Na startdatum aangekocht</v>
      </c>
    </row>
    <row r="180" spans="1:24" ht="12" customHeight="1" x14ac:dyDescent="0.2">
      <c r="A180" s="195" t="str">
        <f t="shared" si="15"/>
        <v/>
      </c>
      <c r="B180" s="552"/>
      <c r="C180" s="560"/>
      <c r="D180" s="567"/>
      <c r="E180" s="567"/>
      <c r="F180" s="567"/>
      <c r="G180" s="567"/>
      <c r="H180" s="568"/>
      <c r="I180" s="562"/>
      <c r="J180" s="563"/>
      <c r="K180" s="708">
        <f t="shared" si="16"/>
        <v>0</v>
      </c>
      <c r="L180" s="709"/>
      <c r="M180" s="559"/>
      <c r="N180" s="474">
        <f>IFERROR(($I180/$J180)*(Deelnemersoverzicht!$C$13-(DATEDIF(Startdatum,$H180,"D")/365)),0)</f>
        <v>0</v>
      </c>
      <c r="O180" s="141" t="str">
        <f t="shared" si="17"/>
        <v/>
      </c>
      <c r="W180" s="620" t="str">
        <f>IF(ISBLANK($C180),"",_xlfn.IFNA(MATCH($C180,Deelnemersoverzicht!$C$16:$C$66,0),0))</f>
        <v/>
      </c>
      <c r="X180" s="487" t="str">
        <f t="shared" si="18"/>
        <v>Na startdatum aangekocht</v>
      </c>
    </row>
    <row r="181" spans="1:24" ht="12" customHeight="1" x14ac:dyDescent="0.2">
      <c r="A181" s="195" t="str">
        <f t="shared" si="15"/>
        <v/>
      </c>
      <c r="B181" s="552"/>
      <c r="C181" s="560"/>
      <c r="D181" s="567"/>
      <c r="E181" s="567"/>
      <c r="F181" s="567"/>
      <c r="G181" s="567"/>
      <c r="H181" s="568"/>
      <c r="I181" s="562"/>
      <c r="J181" s="563"/>
      <c r="K181" s="708">
        <f t="shared" si="16"/>
        <v>0</v>
      </c>
      <c r="L181" s="709"/>
      <c r="M181" s="559"/>
      <c r="N181" s="474">
        <f>IFERROR(($I181/$J181)*(Deelnemersoverzicht!$C$13-(DATEDIF(Startdatum,$H181,"D")/365)),0)</f>
        <v>0</v>
      </c>
      <c r="O181" s="141" t="str">
        <f t="shared" si="17"/>
        <v/>
      </c>
      <c r="W181" s="620" t="str">
        <f>IF(ISBLANK($C181),"",_xlfn.IFNA(MATCH($C181,Deelnemersoverzicht!$C$16:$C$66,0),0))</f>
        <v/>
      </c>
      <c r="X181" s="487" t="str">
        <f t="shared" si="18"/>
        <v>Na startdatum aangekocht</v>
      </c>
    </row>
    <row r="182" spans="1:24" ht="12" customHeight="1" x14ac:dyDescent="0.2">
      <c r="A182" s="195" t="str">
        <f t="shared" si="15"/>
        <v/>
      </c>
      <c r="B182" s="552"/>
      <c r="C182" s="560"/>
      <c r="D182" s="567"/>
      <c r="E182" s="567"/>
      <c r="F182" s="567"/>
      <c r="G182" s="567"/>
      <c r="H182" s="568"/>
      <c r="I182" s="562"/>
      <c r="J182" s="563"/>
      <c r="K182" s="708">
        <f t="shared" si="16"/>
        <v>0</v>
      </c>
      <c r="L182" s="709"/>
      <c r="M182" s="559"/>
      <c r="N182" s="474">
        <f>IFERROR(($I182/$J182)*(Deelnemersoverzicht!$C$13-(DATEDIF(Startdatum,$H182,"D")/365)),0)</f>
        <v>0</v>
      </c>
      <c r="O182" s="141" t="str">
        <f t="shared" si="17"/>
        <v/>
      </c>
      <c r="W182" s="620" t="str">
        <f>IF(ISBLANK($C182),"",_xlfn.IFNA(MATCH($C182,Deelnemersoverzicht!$C$16:$C$66,0),0))</f>
        <v/>
      </c>
      <c r="X182" s="487" t="str">
        <f t="shared" si="18"/>
        <v>Na startdatum aangekocht</v>
      </c>
    </row>
    <row r="183" spans="1:24" ht="12" customHeight="1" x14ac:dyDescent="0.2">
      <c r="A183" s="195" t="str">
        <f t="shared" si="15"/>
        <v/>
      </c>
      <c r="B183" s="552"/>
      <c r="C183" s="560"/>
      <c r="D183" s="567"/>
      <c r="E183" s="567"/>
      <c r="F183" s="567"/>
      <c r="G183" s="567"/>
      <c r="H183" s="568"/>
      <c r="I183" s="562"/>
      <c r="J183" s="563"/>
      <c r="K183" s="708">
        <f t="shared" si="16"/>
        <v>0</v>
      </c>
      <c r="L183" s="709"/>
      <c r="M183" s="559"/>
      <c r="N183" s="474">
        <f>IFERROR(($I183/$J183)*(Deelnemersoverzicht!$C$13-(DATEDIF(Startdatum,$H183,"D")/365)),0)</f>
        <v>0</v>
      </c>
      <c r="O183" s="141" t="str">
        <f t="shared" si="17"/>
        <v/>
      </c>
      <c r="W183" s="620" t="str">
        <f>IF(ISBLANK($C183),"",_xlfn.IFNA(MATCH($C183,Deelnemersoverzicht!$C$16:$C$66,0),0))</f>
        <v/>
      </c>
      <c r="X183" s="487" t="str">
        <f t="shared" si="18"/>
        <v>Na startdatum aangekocht</v>
      </c>
    </row>
    <row r="184" spans="1:24" ht="12" customHeight="1" x14ac:dyDescent="0.2">
      <c r="A184" s="195" t="str">
        <f t="shared" si="15"/>
        <v/>
      </c>
      <c r="B184" s="552"/>
      <c r="C184" s="560"/>
      <c r="D184" s="567"/>
      <c r="E184" s="567"/>
      <c r="F184" s="567"/>
      <c r="G184" s="567"/>
      <c r="H184" s="568"/>
      <c r="I184" s="562"/>
      <c r="J184" s="563"/>
      <c r="K184" s="708">
        <f t="shared" si="16"/>
        <v>0</v>
      </c>
      <c r="L184" s="709"/>
      <c r="M184" s="559"/>
      <c r="N184" s="474">
        <f>IFERROR(($I184/$J184)*(Deelnemersoverzicht!$C$13-(DATEDIF(Startdatum,$H184,"D")/365)),0)</f>
        <v>0</v>
      </c>
      <c r="O184" s="141" t="str">
        <f t="shared" si="17"/>
        <v/>
      </c>
      <c r="W184" s="620" t="str">
        <f>IF(ISBLANK($C184),"",_xlfn.IFNA(MATCH($C184,Deelnemersoverzicht!$C$16:$C$66,0),0))</f>
        <v/>
      </c>
      <c r="X184" s="487" t="str">
        <f t="shared" si="18"/>
        <v>Na startdatum aangekocht</v>
      </c>
    </row>
    <row r="185" spans="1:24" ht="12" customHeight="1" x14ac:dyDescent="0.2">
      <c r="A185" s="195" t="str">
        <f t="shared" si="15"/>
        <v/>
      </c>
      <c r="B185" s="552"/>
      <c r="C185" s="560"/>
      <c r="D185" s="567"/>
      <c r="E185" s="567"/>
      <c r="F185" s="567"/>
      <c r="G185" s="567"/>
      <c r="H185" s="568"/>
      <c r="I185" s="562"/>
      <c r="J185" s="563"/>
      <c r="K185" s="708">
        <f t="shared" si="16"/>
        <v>0</v>
      </c>
      <c r="L185" s="709"/>
      <c r="M185" s="559"/>
      <c r="N185" s="474">
        <f>IFERROR(($I185/$J185)*(Deelnemersoverzicht!$C$13-(DATEDIF(Startdatum,$H185,"D")/365)),0)</f>
        <v>0</v>
      </c>
      <c r="O185" s="141" t="str">
        <f t="shared" si="17"/>
        <v/>
      </c>
      <c r="W185" s="620" t="str">
        <f>IF(ISBLANK($C185),"",_xlfn.IFNA(MATCH($C185,Deelnemersoverzicht!$C$16:$C$66,0),0))</f>
        <v/>
      </c>
      <c r="X185" s="487" t="str">
        <f t="shared" si="18"/>
        <v>Na startdatum aangekocht</v>
      </c>
    </row>
    <row r="186" spans="1:24" ht="12" customHeight="1" x14ac:dyDescent="0.2">
      <c r="A186" s="195" t="str">
        <f t="shared" si="15"/>
        <v/>
      </c>
      <c r="B186" s="552"/>
      <c r="C186" s="560"/>
      <c r="D186" s="567"/>
      <c r="E186" s="567"/>
      <c r="F186" s="567"/>
      <c r="G186" s="567"/>
      <c r="H186" s="568"/>
      <c r="I186" s="562"/>
      <c r="J186" s="563"/>
      <c r="K186" s="708">
        <f t="shared" si="16"/>
        <v>0</v>
      </c>
      <c r="L186" s="709"/>
      <c r="M186" s="559"/>
      <c r="N186" s="474">
        <f>IFERROR(($I186/$J186)*(Deelnemersoverzicht!$C$13-(DATEDIF(Startdatum,$H186,"D")/365)),0)</f>
        <v>0</v>
      </c>
      <c r="O186" s="141" t="str">
        <f t="shared" si="17"/>
        <v/>
      </c>
      <c r="W186" s="620" t="str">
        <f>IF(ISBLANK($C186),"",_xlfn.IFNA(MATCH($C186,Deelnemersoverzicht!$C$16:$C$66,0),0))</f>
        <v/>
      </c>
      <c r="X186" s="487" t="str">
        <f t="shared" si="18"/>
        <v>Na startdatum aangekocht</v>
      </c>
    </row>
    <row r="187" spans="1:24" ht="12" customHeight="1" x14ac:dyDescent="0.2">
      <c r="A187" s="195" t="str">
        <f t="shared" si="15"/>
        <v/>
      </c>
      <c r="B187" s="552"/>
      <c r="C187" s="560"/>
      <c r="D187" s="567"/>
      <c r="E187" s="567"/>
      <c r="F187" s="567"/>
      <c r="G187" s="567"/>
      <c r="H187" s="568"/>
      <c r="I187" s="562"/>
      <c r="J187" s="563"/>
      <c r="K187" s="708">
        <f t="shared" si="16"/>
        <v>0</v>
      </c>
      <c r="L187" s="709"/>
      <c r="M187" s="559"/>
      <c r="N187" s="474">
        <f>IFERROR(($I187/$J187)*(Deelnemersoverzicht!$C$13-(DATEDIF(Startdatum,$H187,"D")/365)),0)</f>
        <v>0</v>
      </c>
      <c r="O187" s="141" t="str">
        <f t="shared" si="17"/>
        <v/>
      </c>
      <c r="W187" s="620" t="str">
        <f>IF(ISBLANK($C187),"",_xlfn.IFNA(MATCH($C187,Deelnemersoverzicht!$C$16:$C$66,0),0))</f>
        <v/>
      </c>
      <c r="X187" s="487" t="str">
        <f t="shared" si="18"/>
        <v>Na startdatum aangekocht</v>
      </c>
    </row>
    <row r="188" spans="1:24" ht="12" customHeight="1" x14ac:dyDescent="0.2">
      <c r="A188" s="195" t="str">
        <f t="shared" si="15"/>
        <v/>
      </c>
      <c r="B188" s="552"/>
      <c r="C188" s="560"/>
      <c r="D188" s="567"/>
      <c r="E188" s="567"/>
      <c r="F188" s="567"/>
      <c r="G188" s="567"/>
      <c r="H188" s="568"/>
      <c r="I188" s="562"/>
      <c r="J188" s="563"/>
      <c r="K188" s="708">
        <f t="shared" si="16"/>
        <v>0</v>
      </c>
      <c r="L188" s="709"/>
      <c r="M188" s="559"/>
      <c r="N188" s="474">
        <f>IFERROR(($I188/$J188)*(Deelnemersoverzicht!$C$13-(DATEDIF(Startdatum,$H188,"D")/365)),0)</f>
        <v>0</v>
      </c>
      <c r="O188" s="141" t="str">
        <f t="shared" si="17"/>
        <v/>
      </c>
      <c r="W188" s="620" t="str">
        <f>IF(ISBLANK($C188),"",_xlfn.IFNA(MATCH($C188,Deelnemersoverzicht!$C$16:$C$66,0),0))</f>
        <v/>
      </c>
      <c r="X188" s="487" t="str">
        <f t="shared" si="18"/>
        <v>Na startdatum aangekocht</v>
      </c>
    </row>
    <row r="189" spans="1:24" ht="12" customHeight="1" x14ac:dyDescent="0.2">
      <c r="A189" s="195" t="str">
        <f t="shared" ref="A189:A206" si="19">B189&amp;M189</f>
        <v/>
      </c>
      <c r="B189" s="552"/>
      <c r="C189" s="560"/>
      <c r="D189" s="567"/>
      <c r="E189" s="567"/>
      <c r="F189" s="567"/>
      <c r="G189" s="567"/>
      <c r="H189" s="568"/>
      <c r="I189" s="562"/>
      <c r="J189" s="563"/>
      <c r="K189" s="708">
        <f t="shared" si="16"/>
        <v>0</v>
      </c>
      <c r="L189" s="709"/>
      <c r="M189" s="559"/>
      <c r="N189" s="474">
        <f>IFERROR(($I189/$J189)*(Deelnemersoverzicht!$C$13-(DATEDIF(Startdatum,$H189,"D")/365)),0)</f>
        <v>0</v>
      </c>
      <c r="O189" s="141" t="str">
        <f t="shared" si="17"/>
        <v/>
      </c>
      <c r="W189" s="620" t="str">
        <f>IF(ISBLANK($C189),"",_xlfn.IFNA(MATCH($C189,Deelnemersoverzicht!$C$16:$C$66,0),0))</f>
        <v/>
      </c>
      <c r="X189" s="487" t="str">
        <f t="shared" si="18"/>
        <v>Na startdatum aangekocht</v>
      </c>
    </row>
    <row r="190" spans="1:24" ht="12" customHeight="1" x14ac:dyDescent="0.2">
      <c r="A190" s="195" t="str">
        <f t="shared" si="19"/>
        <v/>
      </c>
      <c r="B190" s="552"/>
      <c r="C190" s="560"/>
      <c r="D190" s="567"/>
      <c r="E190" s="567"/>
      <c r="F190" s="567"/>
      <c r="G190" s="567"/>
      <c r="H190" s="568"/>
      <c r="I190" s="562"/>
      <c r="J190" s="563"/>
      <c r="K190" s="708">
        <f t="shared" si="16"/>
        <v>0</v>
      </c>
      <c r="L190" s="709"/>
      <c r="M190" s="559"/>
      <c r="N190" s="474">
        <f>IFERROR(($I190/$J190)*(Deelnemersoverzicht!$C$13-(DATEDIF(Startdatum,$H190,"D")/365)),0)</f>
        <v>0</v>
      </c>
      <c r="O190" s="141" t="str">
        <f t="shared" si="17"/>
        <v/>
      </c>
      <c r="W190" s="620" t="str">
        <f>IF(ISBLANK($C190),"",_xlfn.IFNA(MATCH($C190,Deelnemersoverzicht!$C$16:$C$66,0),0))</f>
        <v/>
      </c>
      <c r="X190" s="487" t="str">
        <f t="shared" ref="X190:X206" si="20">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9"/>
        <v/>
      </c>
      <c r="B191" s="552"/>
      <c r="C191" s="560"/>
      <c r="D191" s="567"/>
      <c r="E191" s="567"/>
      <c r="F191" s="567"/>
      <c r="G191" s="567"/>
      <c r="H191" s="568"/>
      <c r="I191" s="562"/>
      <c r="J191" s="563"/>
      <c r="K191" s="708">
        <f t="shared" si="16"/>
        <v>0</v>
      </c>
      <c r="L191" s="709"/>
      <c r="M191" s="559"/>
      <c r="N191" s="474">
        <f>IFERROR(($I191/$J191)*(Deelnemersoverzicht!$C$13-(DATEDIF(Startdatum,$H191,"D")/365)),0)</f>
        <v>0</v>
      </c>
      <c r="O191" s="141" t="str">
        <f t="shared" si="17"/>
        <v/>
      </c>
      <c r="W191" s="620" t="str">
        <f>IF(ISBLANK($C191),"",_xlfn.IFNA(MATCH($C191,Deelnemersoverzicht!$C$16:$C$66,0),0))</f>
        <v/>
      </c>
      <c r="X191" s="487" t="str">
        <f t="shared" si="20"/>
        <v>Na startdatum aangekocht</v>
      </c>
    </row>
    <row r="192" spans="1:24" ht="12" customHeight="1" x14ac:dyDescent="0.2">
      <c r="A192" s="195" t="str">
        <f t="shared" si="19"/>
        <v/>
      </c>
      <c r="B192" s="552"/>
      <c r="C192" s="560"/>
      <c r="D192" s="567"/>
      <c r="E192" s="567"/>
      <c r="F192" s="567"/>
      <c r="G192" s="567"/>
      <c r="H192" s="568"/>
      <c r="I192" s="562"/>
      <c r="J192" s="563"/>
      <c r="K192" s="708">
        <f t="shared" si="16"/>
        <v>0</v>
      </c>
      <c r="L192" s="709"/>
      <c r="M192" s="559"/>
      <c r="N192" s="474">
        <f>IFERROR(($I192/$J192)*(Deelnemersoverzicht!$C$13-(DATEDIF(Startdatum,$H192,"D")/365)),0)</f>
        <v>0</v>
      </c>
      <c r="O192" s="141" t="str">
        <f t="shared" si="17"/>
        <v/>
      </c>
      <c r="W192" s="620" t="str">
        <f>IF(ISBLANK($C192),"",_xlfn.IFNA(MATCH($C192,Deelnemersoverzicht!$C$16:$C$66,0),0))</f>
        <v/>
      </c>
      <c r="X192" s="487" t="str">
        <f t="shared" si="20"/>
        <v>Na startdatum aangekocht</v>
      </c>
    </row>
    <row r="193" spans="1:24" ht="12" customHeight="1" x14ac:dyDescent="0.2">
      <c r="A193" s="195" t="str">
        <f t="shared" si="19"/>
        <v/>
      </c>
      <c r="B193" s="552"/>
      <c r="C193" s="560"/>
      <c r="D193" s="567"/>
      <c r="E193" s="567"/>
      <c r="F193" s="567"/>
      <c r="G193" s="567"/>
      <c r="H193" s="568"/>
      <c r="I193" s="562"/>
      <c r="J193" s="563"/>
      <c r="K193" s="708">
        <f t="shared" si="16"/>
        <v>0</v>
      </c>
      <c r="L193" s="709"/>
      <c r="M193" s="559"/>
      <c r="N193" s="474">
        <f>IFERROR(($I193/$J193)*(Deelnemersoverzicht!$C$13-(DATEDIF(Startdatum,$H193,"D")/365)),0)</f>
        <v>0</v>
      </c>
      <c r="O193" s="141" t="str">
        <f t="shared" si="17"/>
        <v/>
      </c>
      <c r="W193" s="620" t="str">
        <f>IF(ISBLANK($C193),"",_xlfn.IFNA(MATCH($C193,Deelnemersoverzicht!$C$16:$C$66,0),0))</f>
        <v/>
      </c>
      <c r="X193" s="487" t="str">
        <f t="shared" si="20"/>
        <v>Na startdatum aangekocht</v>
      </c>
    </row>
    <row r="194" spans="1:24" ht="12" customHeight="1" x14ac:dyDescent="0.2">
      <c r="A194" s="195" t="str">
        <f t="shared" si="19"/>
        <v/>
      </c>
      <c r="B194" s="552"/>
      <c r="C194" s="560"/>
      <c r="D194" s="567"/>
      <c r="E194" s="567"/>
      <c r="F194" s="567"/>
      <c r="G194" s="567"/>
      <c r="H194" s="568"/>
      <c r="I194" s="562"/>
      <c r="J194" s="563"/>
      <c r="K194" s="708">
        <f t="shared" si="16"/>
        <v>0</v>
      </c>
      <c r="L194" s="709"/>
      <c r="M194" s="559"/>
      <c r="N194" s="474">
        <f>IFERROR(($I194/$J194)*(Deelnemersoverzicht!$C$13-(DATEDIF(Startdatum,$H194,"D")/365)),0)</f>
        <v>0</v>
      </c>
      <c r="O194" s="141" t="str">
        <f t="shared" si="17"/>
        <v/>
      </c>
      <c r="W194" s="620" t="str">
        <f>IF(ISBLANK($C194),"",_xlfn.IFNA(MATCH($C194,Deelnemersoverzicht!$C$16:$C$66,0),0))</f>
        <v/>
      </c>
      <c r="X194" s="487" t="str">
        <f t="shared" si="20"/>
        <v>Na startdatum aangekocht</v>
      </c>
    </row>
    <row r="195" spans="1:24" ht="12" customHeight="1" x14ac:dyDescent="0.2">
      <c r="A195" s="195" t="str">
        <f t="shared" si="19"/>
        <v/>
      </c>
      <c r="B195" s="552"/>
      <c r="C195" s="560"/>
      <c r="D195" s="567"/>
      <c r="E195" s="567"/>
      <c r="F195" s="567"/>
      <c r="G195" s="567"/>
      <c r="H195" s="568"/>
      <c r="I195" s="562"/>
      <c r="J195" s="563"/>
      <c r="K195" s="708">
        <f t="shared" si="16"/>
        <v>0</v>
      </c>
      <c r="L195" s="709"/>
      <c r="M195" s="559"/>
      <c r="N195" s="474">
        <f>IFERROR(($I195/$J195)*(Deelnemersoverzicht!$C$13-(DATEDIF(Startdatum,$H195,"D")/365)),0)</f>
        <v>0</v>
      </c>
      <c r="O195" s="141" t="str">
        <f t="shared" si="17"/>
        <v/>
      </c>
      <c r="W195" s="620" t="str">
        <f>IF(ISBLANK($C195),"",_xlfn.IFNA(MATCH($C195,Deelnemersoverzicht!$C$16:$C$66,0),0))</f>
        <v/>
      </c>
      <c r="X195" s="487" t="str">
        <f t="shared" si="20"/>
        <v>Na startdatum aangekocht</v>
      </c>
    </row>
    <row r="196" spans="1:24" ht="12" customHeight="1" x14ac:dyDescent="0.2">
      <c r="A196" s="195" t="str">
        <f t="shared" si="19"/>
        <v/>
      </c>
      <c r="B196" s="552"/>
      <c r="C196" s="560"/>
      <c r="D196" s="567"/>
      <c r="E196" s="567"/>
      <c r="F196" s="567"/>
      <c r="G196" s="567"/>
      <c r="H196" s="568"/>
      <c r="I196" s="562"/>
      <c r="J196" s="563"/>
      <c r="K196" s="708">
        <f t="shared" si="16"/>
        <v>0</v>
      </c>
      <c r="L196" s="709"/>
      <c r="M196" s="559"/>
      <c r="N196" s="474">
        <f>IFERROR(($I196/$J196)*(Deelnemersoverzicht!$C$13-(DATEDIF(Startdatum,$H196,"D")/365)),0)</f>
        <v>0</v>
      </c>
      <c r="O196" s="141" t="str">
        <f t="shared" si="17"/>
        <v/>
      </c>
      <c r="W196" s="620" t="str">
        <f>IF(ISBLANK($C196),"",_xlfn.IFNA(MATCH($C196,Deelnemersoverzicht!$C$16:$C$66,0),0))</f>
        <v/>
      </c>
      <c r="X196" s="487" t="str">
        <f t="shared" si="20"/>
        <v>Na startdatum aangekocht</v>
      </c>
    </row>
    <row r="197" spans="1:24" ht="12" customHeight="1" x14ac:dyDescent="0.2">
      <c r="A197" s="195" t="str">
        <f t="shared" si="19"/>
        <v/>
      </c>
      <c r="B197" s="552"/>
      <c r="C197" s="560"/>
      <c r="D197" s="567"/>
      <c r="E197" s="567"/>
      <c r="F197" s="567"/>
      <c r="G197" s="567"/>
      <c r="H197" s="568"/>
      <c r="I197" s="562"/>
      <c r="J197" s="563"/>
      <c r="K197" s="708">
        <f t="shared" si="16"/>
        <v>0</v>
      </c>
      <c r="L197" s="709"/>
      <c r="M197" s="559"/>
      <c r="N197" s="474">
        <f>IFERROR(($I197/$J197)*(Deelnemersoverzicht!$C$13-(DATEDIF(Startdatum,$H197,"D")/365)),0)</f>
        <v>0</v>
      </c>
      <c r="O197" s="141" t="str">
        <f t="shared" si="17"/>
        <v/>
      </c>
      <c r="W197" s="620" t="str">
        <f>IF(ISBLANK($C197),"",_xlfn.IFNA(MATCH($C197,Deelnemersoverzicht!$C$16:$C$66,0),0))</f>
        <v/>
      </c>
      <c r="X197" s="487" t="str">
        <f t="shared" si="20"/>
        <v>Na startdatum aangekocht</v>
      </c>
    </row>
    <row r="198" spans="1:24" ht="12" customHeight="1" x14ac:dyDescent="0.2">
      <c r="A198" s="195" t="str">
        <f t="shared" si="19"/>
        <v/>
      </c>
      <c r="B198" s="552"/>
      <c r="C198" s="560"/>
      <c r="D198" s="567"/>
      <c r="E198" s="567"/>
      <c r="F198" s="567"/>
      <c r="G198" s="567"/>
      <c r="H198" s="568"/>
      <c r="I198" s="562"/>
      <c r="J198" s="563"/>
      <c r="K198" s="708">
        <f t="shared" si="16"/>
        <v>0</v>
      </c>
      <c r="L198" s="709"/>
      <c r="M198" s="559"/>
      <c r="N198" s="474">
        <f>IFERROR(($I198/$J198)*(Deelnemersoverzicht!$C$13-(DATEDIF(Startdatum,$H198,"D")/365)),0)</f>
        <v>0</v>
      </c>
      <c r="O198" s="141" t="str">
        <f t="shared" si="17"/>
        <v/>
      </c>
      <c r="W198" s="620" t="str">
        <f>IF(ISBLANK($C198),"",_xlfn.IFNA(MATCH($C198,Deelnemersoverzicht!$C$16:$C$66,0),0))</f>
        <v/>
      </c>
      <c r="X198" s="487" t="str">
        <f t="shared" si="20"/>
        <v>Na startdatum aangekocht</v>
      </c>
    </row>
    <row r="199" spans="1:24" ht="12" customHeight="1" x14ac:dyDescent="0.2">
      <c r="A199" s="195" t="str">
        <f t="shared" si="19"/>
        <v/>
      </c>
      <c r="B199" s="552"/>
      <c r="C199" s="560"/>
      <c r="D199" s="567"/>
      <c r="E199" s="567"/>
      <c r="F199" s="567"/>
      <c r="G199" s="567"/>
      <c r="H199" s="568"/>
      <c r="I199" s="562"/>
      <c r="J199" s="563"/>
      <c r="K199" s="708">
        <f t="shared" si="16"/>
        <v>0</v>
      </c>
      <c r="L199" s="709"/>
      <c r="M199" s="559"/>
      <c r="N199" s="474">
        <f>IFERROR(($I199/$J199)*(Deelnemersoverzicht!$C$13-(DATEDIF(Startdatum,$H199,"D")/365)),0)</f>
        <v>0</v>
      </c>
      <c r="O199" s="141" t="str">
        <f t="shared" si="17"/>
        <v/>
      </c>
      <c r="W199" s="620" t="str">
        <f>IF(ISBLANK($C199),"",_xlfn.IFNA(MATCH($C199,Deelnemersoverzicht!$C$16:$C$66,0),0))</f>
        <v/>
      </c>
      <c r="X199" s="487" t="str">
        <f t="shared" si="20"/>
        <v>Na startdatum aangekocht</v>
      </c>
    </row>
    <row r="200" spans="1:24" ht="12" customHeight="1" x14ac:dyDescent="0.2">
      <c r="A200" s="195" t="str">
        <f t="shared" si="19"/>
        <v/>
      </c>
      <c r="B200" s="552"/>
      <c r="C200" s="560"/>
      <c r="D200" s="567"/>
      <c r="E200" s="567"/>
      <c r="F200" s="567"/>
      <c r="G200" s="567"/>
      <c r="H200" s="568"/>
      <c r="I200" s="562"/>
      <c r="J200" s="563"/>
      <c r="K200" s="708">
        <f t="shared" si="16"/>
        <v>0</v>
      </c>
      <c r="L200" s="709"/>
      <c r="M200" s="559"/>
      <c r="N200" s="474">
        <f>IFERROR(($I200/$J200)*(Deelnemersoverzicht!$C$13-(DATEDIF(Startdatum,$H200,"D")/365)),0)</f>
        <v>0</v>
      </c>
      <c r="O200" s="141" t="str">
        <f t="shared" si="17"/>
        <v/>
      </c>
      <c r="W200" s="620" t="str">
        <f>IF(ISBLANK($C200),"",_xlfn.IFNA(MATCH($C200,Deelnemersoverzicht!$C$16:$C$66,0),0))</f>
        <v/>
      </c>
      <c r="X200" s="487" t="str">
        <f t="shared" si="20"/>
        <v>Na startdatum aangekocht</v>
      </c>
    </row>
    <row r="201" spans="1:24" ht="12" customHeight="1" x14ac:dyDescent="0.2">
      <c r="A201" s="195" t="str">
        <f t="shared" si="19"/>
        <v/>
      </c>
      <c r="B201" s="552"/>
      <c r="C201" s="560"/>
      <c r="D201" s="567"/>
      <c r="E201" s="567"/>
      <c r="F201" s="567"/>
      <c r="G201" s="567"/>
      <c r="H201" s="568"/>
      <c r="I201" s="562"/>
      <c r="J201" s="563"/>
      <c r="K201" s="708">
        <f t="shared" si="16"/>
        <v>0</v>
      </c>
      <c r="L201" s="709"/>
      <c r="M201" s="559"/>
      <c r="N201" s="474">
        <f>IFERROR(($I201/$J201)*(Deelnemersoverzicht!$C$13-(DATEDIF(Startdatum,$H201,"D")/365)),0)</f>
        <v>0</v>
      </c>
      <c r="O201" s="141" t="str">
        <f t="shared" si="17"/>
        <v/>
      </c>
      <c r="W201" s="620" t="str">
        <f>IF(ISBLANK($C201),"",_xlfn.IFNA(MATCH($C201,Deelnemersoverzicht!$C$16:$C$66,0),0))</f>
        <v/>
      </c>
      <c r="X201" s="487" t="str">
        <f t="shared" si="20"/>
        <v>Na startdatum aangekocht</v>
      </c>
    </row>
    <row r="202" spans="1:24" ht="12" customHeight="1" x14ac:dyDescent="0.2">
      <c r="A202" s="195" t="str">
        <f t="shared" si="19"/>
        <v/>
      </c>
      <c r="B202" s="552"/>
      <c r="C202" s="560"/>
      <c r="D202" s="567"/>
      <c r="E202" s="567"/>
      <c r="F202" s="567"/>
      <c r="G202" s="567"/>
      <c r="H202" s="568"/>
      <c r="I202" s="562"/>
      <c r="J202" s="563"/>
      <c r="K202" s="708">
        <f t="shared" si="16"/>
        <v>0</v>
      </c>
      <c r="L202" s="709"/>
      <c r="M202" s="559"/>
      <c r="N202" s="474">
        <f>IFERROR(($I202/$J202)*(Deelnemersoverzicht!$C$13-(DATEDIF(Startdatum,$H202,"D")/365)),0)</f>
        <v>0</v>
      </c>
      <c r="O202" s="141" t="str">
        <f t="shared" si="17"/>
        <v/>
      </c>
      <c r="W202" s="620" t="str">
        <f>IF(ISBLANK($C202),"",_xlfn.IFNA(MATCH($C202,Deelnemersoverzicht!$C$16:$C$66,0),0))</f>
        <v/>
      </c>
      <c r="X202" s="487" t="str">
        <f t="shared" si="20"/>
        <v>Na startdatum aangekocht</v>
      </c>
    </row>
    <row r="203" spans="1:24" ht="12" customHeight="1" x14ac:dyDescent="0.2">
      <c r="A203" s="195" t="str">
        <f t="shared" si="19"/>
        <v/>
      </c>
      <c r="B203" s="552"/>
      <c r="C203" s="560"/>
      <c r="D203" s="567"/>
      <c r="E203" s="567"/>
      <c r="F203" s="567"/>
      <c r="G203" s="567"/>
      <c r="H203" s="568"/>
      <c r="I203" s="562"/>
      <c r="J203" s="563"/>
      <c r="K203" s="708">
        <f t="shared" si="16"/>
        <v>0</v>
      </c>
      <c r="L203" s="709"/>
      <c r="M203" s="559"/>
      <c r="N203" s="474">
        <f>IFERROR(($I203/$J203)*(Deelnemersoverzicht!$C$13-(DATEDIF(Startdatum,$H203,"D")/365)),0)</f>
        <v>0</v>
      </c>
      <c r="O203" s="141" t="str">
        <f t="shared" si="17"/>
        <v/>
      </c>
      <c r="W203" s="620" t="str">
        <f>IF(ISBLANK($C203),"",_xlfn.IFNA(MATCH($C203,Deelnemersoverzicht!$C$16:$C$66,0),0))</f>
        <v/>
      </c>
      <c r="X203" s="487" t="str">
        <f t="shared" si="20"/>
        <v>Na startdatum aangekocht</v>
      </c>
    </row>
    <row r="204" spans="1:24" ht="12" customHeight="1" x14ac:dyDescent="0.2">
      <c r="A204" s="195" t="str">
        <f t="shared" si="19"/>
        <v/>
      </c>
      <c r="B204" s="552"/>
      <c r="C204" s="560"/>
      <c r="D204" s="567"/>
      <c r="E204" s="567"/>
      <c r="F204" s="567"/>
      <c r="G204" s="567"/>
      <c r="H204" s="568"/>
      <c r="I204" s="562"/>
      <c r="J204" s="563"/>
      <c r="K204" s="708">
        <f t="shared" si="16"/>
        <v>0</v>
      </c>
      <c r="L204" s="709"/>
      <c r="M204" s="559"/>
      <c r="N204" s="474">
        <f>IFERROR(($I204/$J204)*(Deelnemersoverzicht!$C$13-(DATEDIF(Startdatum,$H204,"D")/365)),0)</f>
        <v>0</v>
      </c>
      <c r="O204" s="141" t="str">
        <f t="shared" si="17"/>
        <v/>
      </c>
      <c r="W204" s="620" t="str">
        <f>IF(ISBLANK($C204),"",_xlfn.IFNA(MATCH($C204,Deelnemersoverzicht!$C$16:$C$66,0),0))</f>
        <v/>
      </c>
      <c r="X204" s="487" t="str">
        <f t="shared" si="20"/>
        <v>Na startdatum aangekocht</v>
      </c>
    </row>
    <row r="205" spans="1:24" ht="12" customHeight="1" x14ac:dyDescent="0.2">
      <c r="A205" s="195" t="str">
        <f t="shared" si="19"/>
        <v/>
      </c>
      <c r="B205" s="552"/>
      <c r="C205" s="560"/>
      <c r="D205" s="567"/>
      <c r="E205" s="567"/>
      <c r="F205" s="567"/>
      <c r="G205" s="567"/>
      <c r="H205" s="568"/>
      <c r="I205" s="562"/>
      <c r="J205" s="563"/>
      <c r="K205" s="708">
        <f t="shared" si="16"/>
        <v>0</v>
      </c>
      <c r="L205" s="709"/>
      <c r="M205" s="559"/>
      <c r="N205" s="474">
        <f>IFERROR(($I205/$J205)*(Deelnemersoverzicht!$C$13-(DATEDIF(Startdatum,$H205,"D")/365)),0)</f>
        <v>0</v>
      </c>
      <c r="O205" s="141" t="str">
        <f t="shared" si="17"/>
        <v/>
      </c>
      <c r="W205" s="620" t="str">
        <f>IF(ISBLANK($C205),"",_xlfn.IFNA(MATCH($C205,Deelnemersoverzicht!$C$16:$C$66,0),0))</f>
        <v/>
      </c>
      <c r="X205" s="487" t="str">
        <f t="shared" si="20"/>
        <v>Na startdatum aangekocht</v>
      </c>
    </row>
    <row r="206" spans="1:24" ht="12" customHeight="1" x14ac:dyDescent="0.2">
      <c r="A206" s="195" t="str">
        <f t="shared" si="19"/>
        <v/>
      </c>
      <c r="B206" s="552"/>
      <c r="C206" s="560"/>
      <c r="D206" s="567"/>
      <c r="E206" s="567"/>
      <c r="F206" s="567"/>
      <c r="G206" s="567"/>
      <c r="H206" s="568"/>
      <c r="I206" s="562"/>
      <c r="J206" s="563"/>
      <c r="K206" s="708">
        <f t="shared" si="16"/>
        <v>0</v>
      </c>
      <c r="L206" s="709"/>
      <c r="M206" s="559"/>
      <c r="N206" s="474">
        <f>IFERROR(($I206/$J206)*(Deelnemersoverzicht!$C$13-(DATEDIF(Startdatum,$H206,"D")/365)),0)</f>
        <v>0</v>
      </c>
      <c r="O206" s="141" t="str">
        <f t="shared" si="17"/>
        <v/>
      </c>
      <c r="W206" s="620" t="str">
        <f>IF(ISBLANK($C206),"",_xlfn.IFNA(MATCH($C206,Deelnemersoverzicht!$C$16:$C$66,0),0))</f>
        <v/>
      </c>
      <c r="X206" s="487" t="str">
        <f t="shared" si="20"/>
        <v>Na startdatum aangekocht</v>
      </c>
    </row>
    <row r="207" spans="1:24" ht="12" customHeight="1" x14ac:dyDescent="0.2">
      <c r="A207" s="195"/>
      <c r="B207" s="137"/>
      <c r="C207" s="136"/>
      <c r="D207" s="136"/>
      <c r="H207" s="136"/>
      <c r="I207" s="136"/>
      <c r="J207" s="136"/>
      <c r="K207" s="136"/>
      <c r="L207" s="136"/>
      <c r="M207" s="470" t="s">
        <v>504</v>
      </c>
      <c r="N207" s="471">
        <f>SUM(N157:N206)</f>
        <v>0</v>
      </c>
      <c r="O207" s="141"/>
      <c r="W207" s="618"/>
    </row>
    <row r="208" spans="1:24" ht="12" customHeight="1" x14ac:dyDescent="0.2">
      <c r="A208" s="195"/>
      <c r="B208" s="137"/>
      <c r="C208" s="136"/>
      <c r="D208" s="136"/>
      <c r="E208" s="136"/>
      <c r="F208" s="136"/>
      <c r="G208" s="136"/>
      <c r="H208" s="136"/>
      <c r="I208" s="136"/>
      <c r="J208" s="136"/>
      <c r="K208" s="136"/>
      <c r="L208" s="136"/>
      <c r="M208" s="136"/>
      <c r="O208" s="141"/>
      <c r="W208" s="618"/>
    </row>
    <row r="209" spans="1:23" ht="12" customHeight="1" x14ac:dyDescent="0.2">
      <c r="A209" s="195"/>
      <c r="B209" s="137" t="s">
        <v>117</v>
      </c>
      <c r="C209" s="136"/>
      <c r="D209" s="136"/>
      <c r="E209" s="136"/>
      <c r="F209" s="136"/>
      <c r="G209" s="136"/>
      <c r="H209" s="136"/>
      <c r="I209" s="136"/>
      <c r="J209" s="136"/>
      <c r="K209" s="136"/>
      <c r="L209" s="136"/>
      <c r="M209" s="136"/>
      <c r="O209" s="141"/>
      <c r="W209" s="618"/>
    </row>
    <row r="210" spans="1:23" ht="51" customHeight="1" x14ac:dyDescent="0.2">
      <c r="A210" s="195"/>
      <c r="B210" s="464" t="s">
        <v>263</v>
      </c>
      <c r="C210" s="670" t="s">
        <v>99</v>
      </c>
      <c r="D210" s="465" t="s">
        <v>73</v>
      </c>
      <c r="E210" s="140"/>
      <c r="F210" s="140"/>
      <c r="G210" s="140"/>
      <c r="H210" s="140"/>
      <c r="I210" s="140"/>
      <c r="J210" s="464" t="s">
        <v>76</v>
      </c>
      <c r="K210" s="464" t="s">
        <v>119</v>
      </c>
      <c r="L210" s="465"/>
      <c r="M210" s="466" t="s">
        <v>65</v>
      </c>
      <c r="N210" s="464" t="s">
        <v>71</v>
      </c>
      <c r="O210" s="141"/>
      <c r="W210" s="618"/>
    </row>
    <row r="211" spans="1:23" ht="12" customHeight="1" x14ac:dyDescent="0.2">
      <c r="A211" s="195" t="str">
        <f t="shared" ref="A211:A242" si="21">B211&amp;M211</f>
        <v/>
      </c>
      <c r="B211" s="552"/>
      <c r="C211" s="560"/>
      <c r="D211" s="554"/>
      <c r="E211" s="554"/>
      <c r="F211" s="554"/>
      <c r="G211" s="554"/>
      <c r="H211" s="554"/>
      <c r="I211" s="554"/>
      <c r="J211" s="566"/>
      <c r="K211" s="569"/>
      <c r="L211" s="569"/>
      <c r="M211" s="559"/>
      <c r="N211" s="474">
        <f>J211*K211</f>
        <v>0</v>
      </c>
      <c r="O211" s="141" t="str">
        <f t="shared" ref="O211:O260" si="22">IF(AND(COUNTA(B211:K211)&gt;0,ISBLANK(M211)),"Activiteittype ontbreekt!",IF(B211="","",IF(COUNTIF($B$15:$B$314,B211)=1,"",IF(COUNTIF($A$15:$A$314,B211&amp;M211)&gt;1,"","Let op dat elk activiteitnummer hetzelfde activiteittype moet krijgen!"))))</f>
        <v/>
      </c>
      <c r="W211" s="620" t="str">
        <f>IF(ISBLANK($C211),"",_xlfn.IFNA(MATCH($C211,Deelnemersoverzicht!$C$16:$C$66,0),0))</f>
        <v/>
      </c>
    </row>
    <row r="212" spans="1:23" ht="12" customHeight="1" x14ac:dyDescent="0.2">
      <c r="A212" s="195" t="str">
        <f t="shared" si="21"/>
        <v/>
      </c>
      <c r="B212" s="552"/>
      <c r="C212" s="560"/>
      <c r="D212" s="554"/>
      <c r="E212" s="554"/>
      <c r="F212" s="554"/>
      <c r="G212" s="554"/>
      <c r="H212" s="554"/>
      <c r="I212" s="554"/>
      <c r="J212" s="566"/>
      <c r="K212" s="569"/>
      <c r="L212" s="569"/>
      <c r="M212" s="559"/>
      <c r="N212" s="474">
        <f t="shared" ref="N212:N218" si="23">J212*K212</f>
        <v>0</v>
      </c>
      <c r="O212" s="141" t="str">
        <f t="shared" si="22"/>
        <v/>
      </c>
      <c r="W212" s="620" t="str">
        <f>IF(ISBLANK($C212),"",_xlfn.IFNA(MATCH($C212,Deelnemersoverzicht!$C$16:$C$66,0),0))</f>
        <v/>
      </c>
    </row>
    <row r="213" spans="1:23" ht="12" customHeight="1" x14ac:dyDescent="0.2">
      <c r="A213" s="195" t="str">
        <f t="shared" si="21"/>
        <v/>
      </c>
      <c r="B213" s="552"/>
      <c r="C213" s="560"/>
      <c r="D213" s="554"/>
      <c r="E213" s="554"/>
      <c r="F213" s="554"/>
      <c r="G213" s="554"/>
      <c r="H213" s="554"/>
      <c r="I213" s="554"/>
      <c r="J213" s="566"/>
      <c r="K213" s="569"/>
      <c r="L213" s="569"/>
      <c r="M213" s="559"/>
      <c r="N213" s="474">
        <f t="shared" si="23"/>
        <v>0</v>
      </c>
      <c r="O213" s="141" t="str">
        <f t="shared" si="22"/>
        <v/>
      </c>
      <c r="W213" s="620" t="str">
        <f>IF(ISBLANK($C213),"",_xlfn.IFNA(MATCH($C213,Deelnemersoverzicht!$C$16:$C$66,0),0))</f>
        <v/>
      </c>
    </row>
    <row r="214" spans="1:23" ht="12" customHeight="1" x14ac:dyDescent="0.2">
      <c r="A214" s="195" t="str">
        <f t="shared" si="21"/>
        <v/>
      </c>
      <c r="B214" s="552"/>
      <c r="C214" s="560"/>
      <c r="D214" s="554"/>
      <c r="E214" s="554"/>
      <c r="F214" s="554"/>
      <c r="G214" s="554"/>
      <c r="H214" s="554"/>
      <c r="I214" s="554"/>
      <c r="J214" s="566"/>
      <c r="K214" s="569"/>
      <c r="L214" s="569"/>
      <c r="M214" s="559"/>
      <c r="N214" s="474">
        <f t="shared" si="23"/>
        <v>0</v>
      </c>
      <c r="O214" s="141" t="str">
        <f t="shared" si="22"/>
        <v/>
      </c>
      <c r="W214" s="620" t="str">
        <f>IF(ISBLANK($C214),"",_xlfn.IFNA(MATCH($C214,Deelnemersoverzicht!$C$16:$C$66,0),0))</f>
        <v/>
      </c>
    </row>
    <row r="215" spans="1:23" ht="12" customHeight="1" x14ac:dyDescent="0.2">
      <c r="A215" s="195" t="str">
        <f t="shared" si="21"/>
        <v/>
      </c>
      <c r="B215" s="552"/>
      <c r="C215" s="560"/>
      <c r="D215" s="554"/>
      <c r="E215" s="554"/>
      <c r="F215" s="554"/>
      <c r="G215" s="554"/>
      <c r="H215" s="554"/>
      <c r="I215" s="554"/>
      <c r="J215" s="566"/>
      <c r="K215" s="569"/>
      <c r="L215" s="569"/>
      <c r="M215" s="559"/>
      <c r="N215" s="474">
        <f t="shared" si="23"/>
        <v>0</v>
      </c>
      <c r="O215" s="141" t="str">
        <f t="shared" si="22"/>
        <v/>
      </c>
      <c r="W215" s="620" t="str">
        <f>IF(ISBLANK($C215),"",_xlfn.IFNA(MATCH($C215,Deelnemersoverzicht!$C$16:$C$66,0),0))</f>
        <v/>
      </c>
    </row>
    <row r="216" spans="1:23" ht="12" customHeight="1" x14ac:dyDescent="0.2">
      <c r="A216" s="195" t="str">
        <f t="shared" si="21"/>
        <v/>
      </c>
      <c r="B216" s="552"/>
      <c r="C216" s="560"/>
      <c r="D216" s="554"/>
      <c r="E216" s="554"/>
      <c r="F216" s="554"/>
      <c r="G216" s="554"/>
      <c r="H216" s="554"/>
      <c r="I216" s="554"/>
      <c r="J216" s="566"/>
      <c r="K216" s="569"/>
      <c r="L216" s="569"/>
      <c r="M216" s="559"/>
      <c r="N216" s="474">
        <f t="shared" si="23"/>
        <v>0</v>
      </c>
      <c r="O216" s="141" t="str">
        <f t="shared" si="22"/>
        <v/>
      </c>
      <c r="W216" s="620" t="str">
        <f>IF(ISBLANK($C216),"",_xlfn.IFNA(MATCH($C216,Deelnemersoverzicht!$C$16:$C$66,0),0))</f>
        <v/>
      </c>
    </row>
    <row r="217" spans="1:23" ht="12" customHeight="1" x14ac:dyDescent="0.2">
      <c r="A217" s="195" t="str">
        <f t="shared" si="21"/>
        <v/>
      </c>
      <c r="B217" s="552"/>
      <c r="C217" s="560"/>
      <c r="D217" s="554"/>
      <c r="E217" s="554"/>
      <c r="F217" s="554"/>
      <c r="G217" s="554"/>
      <c r="H217" s="554"/>
      <c r="I217" s="554"/>
      <c r="J217" s="566"/>
      <c r="K217" s="569"/>
      <c r="L217" s="569"/>
      <c r="M217" s="559"/>
      <c r="N217" s="474">
        <f t="shared" si="23"/>
        <v>0</v>
      </c>
      <c r="O217" s="141" t="str">
        <f t="shared" si="22"/>
        <v/>
      </c>
      <c r="W217" s="620" t="str">
        <f>IF(ISBLANK($C217),"",_xlfn.IFNA(MATCH($C217,Deelnemersoverzicht!$C$16:$C$66,0),0))</f>
        <v/>
      </c>
    </row>
    <row r="218" spans="1:23" ht="12" customHeight="1" x14ac:dyDescent="0.2">
      <c r="A218" s="195" t="str">
        <f t="shared" si="21"/>
        <v/>
      </c>
      <c r="B218" s="552"/>
      <c r="C218" s="560"/>
      <c r="D218" s="554"/>
      <c r="E218" s="554"/>
      <c r="F218" s="554"/>
      <c r="G218" s="554"/>
      <c r="H218" s="554"/>
      <c r="I218" s="554"/>
      <c r="J218" s="566"/>
      <c r="K218" s="569"/>
      <c r="L218" s="569"/>
      <c r="M218" s="559"/>
      <c r="N218" s="474">
        <f t="shared" si="23"/>
        <v>0</v>
      </c>
      <c r="O218" s="141" t="str">
        <f t="shared" si="22"/>
        <v/>
      </c>
      <c r="W218" s="620" t="str">
        <f>IF(ISBLANK($C218),"",_xlfn.IFNA(MATCH($C218,Deelnemersoverzicht!$C$16:$C$66,0),0))</f>
        <v/>
      </c>
    </row>
    <row r="219" spans="1:23" ht="12" customHeight="1" x14ac:dyDescent="0.2">
      <c r="A219" s="195" t="str">
        <f t="shared" si="21"/>
        <v/>
      </c>
      <c r="B219" s="552"/>
      <c r="C219" s="560"/>
      <c r="D219" s="554"/>
      <c r="E219" s="554"/>
      <c r="F219" s="554"/>
      <c r="G219" s="554"/>
      <c r="H219" s="554"/>
      <c r="I219" s="554"/>
      <c r="J219" s="566"/>
      <c r="K219" s="569"/>
      <c r="L219" s="569"/>
      <c r="M219" s="559"/>
      <c r="N219" s="474">
        <f t="shared" ref="N219:N260" si="24">J219*K219</f>
        <v>0</v>
      </c>
      <c r="O219" s="141" t="str">
        <f t="shared" si="22"/>
        <v/>
      </c>
      <c r="W219" s="620" t="str">
        <f>IF(ISBLANK($C219),"",_xlfn.IFNA(MATCH($C219,Deelnemersoverzicht!$C$16:$C$66,0),0))</f>
        <v/>
      </c>
    </row>
    <row r="220" spans="1:23" ht="12" customHeight="1" x14ac:dyDescent="0.2">
      <c r="A220" s="195" t="str">
        <f t="shared" si="21"/>
        <v/>
      </c>
      <c r="B220" s="552"/>
      <c r="C220" s="560"/>
      <c r="D220" s="554"/>
      <c r="E220" s="554"/>
      <c r="F220" s="554"/>
      <c r="G220" s="554"/>
      <c r="H220" s="554"/>
      <c r="I220" s="554"/>
      <c r="J220" s="566"/>
      <c r="K220" s="569"/>
      <c r="L220" s="569"/>
      <c r="M220" s="559"/>
      <c r="N220" s="474">
        <f t="shared" si="24"/>
        <v>0</v>
      </c>
      <c r="O220" s="141" t="str">
        <f t="shared" si="22"/>
        <v/>
      </c>
      <c r="W220" s="620" t="str">
        <f>IF(ISBLANK($C220),"",_xlfn.IFNA(MATCH($C220,Deelnemersoverzicht!$C$16:$C$66,0),0))</f>
        <v/>
      </c>
    </row>
    <row r="221" spans="1:23" ht="12" customHeight="1" x14ac:dyDescent="0.2">
      <c r="A221" s="195" t="str">
        <f t="shared" si="21"/>
        <v/>
      </c>
      <c r="B221" s="552"/>
      <c r="C221" s="560"/>
      <c r="D221" s="554"/>
      <c r="E221" s="554"/>
      <c r="F221" s="554"/>
      <c r="G221" s="554"/>
      <c r="H221" s="554"/>
      <c r="I221" s="554"/>
      <c r="J221" s="566"/>
      <c r="K221" s="569"/>
      <c r="L221" s="569"/>
      <c r="M221" s="559"/>
      <c r="N221" s="474">
        <f t="shared" si="24"/>
        <v>0</v>
      </c>
      <c r="O221" s="141" t="str">
        <f t="shared" si="22"/>
        <v/>
      </c>
      <c r="W221" s="620" t="str">
        <f>IF(ISBLANK($C221),"",_xlfn.IFNA(MATCH($C221,Deelnemersoverzicht!$C$16:$C$66,0),0))</f>
        <v/>
      </c>
    </row>
    <row r="222" spans="1:23" ht="12" customHeight="1" x14ac:dyDescent="0.2">
      <c r="A222" s="195" t="str">
        <f t="shared" si="21"/>
        <v/>
      </c>
      <c r="B222" s="552"/>
      <c r="C222" s="560"/>
      <c r="D222" s="554"/>
      <c r="E222" s="554"/>
      <c r="F222" s="554"/>
      <c r="G222" s="554"/>
      <c r="H222" s="554"/>
      <c r="I222" s="554"/>
      <c r="J222" s="566"/>
      <c r="K222" s="569"/>
      <c r="L222" s="569"/>
      <c r="M222" s="559"/>
      <c r="N222" s="474">
        <f t="shared" si="24"/>
        <v>0</v>
      </c>
      <c r="O222" s="141" t="str">
        <f t="shared" si="22"/>
        <v/>
      </c>
      <c r="W222" s="620" t="str">
        <f>IF(ISBLANK($C222),"",_xlfn.IFNA(MATCH($C222,Deelnemersoverzicht!$C$16:$C$66,0),0))</f>
        <v/>
      </c>
    </row>
    <row r="223" spans="1:23" ht="12" customHeight="1" x14ac:dyDescent="0.2">
      <c r="A223" s="195" t="str">
        <f t="shared" si="21"/>
        <v/>
      </c>
      <c r="B223" s="552"/>
      <c r="C223" s="560"/>
      <c r="D223" s="554"/>
      <c r="E223" s="554"/>
      <c r="F223" s="554"/>
      <c r="G223" s="554"/>
      <c r="H223" s="554"/>
      <c r="I223" s="554"/>
      <c r="J223" s="566"/>
      <c r="K223" s="569"/>
      <c r="L223" s="569"/>
      <c r="M223" s="559"/>
      <c r="N223" s="474">
        <f t="shared" si="24"/>
        <v>0</v>
      </c>
      <c r="O223" s="141" t="str">
        <f t="shared" si="22"/>
        <v/>
      </c>
      <c r="W223" s="620" t="str">
        <f>IF(ISBLANK($C223),"",_xlfn.IFNA(MATCH($C223,Deelnemersoverzicht!$C$16:$C$66,0),0))</f>
        <v/>
      </c>
    </row>
    <row r="224" spans="1:23" ht="12" customHeight="1" x14ac:dyDescent="0.2">
      <c r="A224" s="195" t="str">
        <f t="shared" si="21"/>
        <v/>
      </c>
      <c r="B224" s="552"/>
      <c r="C224" s="560"/>
      <c r="D224" s="554"/>
      <c r="E224" s="554"/>
      <c r="F224" s="554"/>
      <c r="G224" s="554"/>
      <c r="H224" s="554"/>
      <c r="I224" s="554"/>
      <c r="J224" s="566"/>
      <c r="K224" s="569"/>
      <c r="L224" s="569"/>
      <c r="M224" s="559"/>
      <c r="N224" s="474">
        <f t="shared" si="24"/>
        <v>0</v>
      </c>
      <c r="O224" s="141" t="str">
        <f t="shared" si="22"/>
        <v/>
      </c>
      <c r="W224" s="620" t="str">
        <f>IF(ISBLANK($C224),"",_xlfn.IFNA(MATCH($C224,Deelnemersoverzicht!$C$16:$C$66,0),0))</f>
        <v/>
      </c>
    </row>
    <row r="225" spans="1:23" ht="12" customHeight="1" x14ac:dyDescent="0.2">
      <c r="A225" s="195" t="str">
        <f t="shared" si="21"/>
        <v/>
      </c>
      <c r="B225" s="552"/>
      <c r="C225" s="560"/>
      <c r="D225" s="554"/>
      <c r="E225" s="554"/>
      <c r="F225" s="554"/>
      <c r="G225" s="554"/>
      <c r="H225" s="554"/>
      <c r="I225" s="554"/>
      <c r="J225" s="566"/>
      <c r="K225" s="569"/>
      <c r="L225" s="569"/>
      <c r="M225" s="559"/>
      <c r="N225" s="474">
        <f t="shared" si="24"/>
        <v>0</v>
      </c>
      <c r="O225" s="141" t="str">
        <f t="shared" si="22"/>
        <v/>
      </c>
      <c r="W225" s="620" t="str">
        <f>IF(ISBLANK($C225),"",_xlfn.IFNA(MATCH($C225,Deelnemersoverzicht!$C$16:$C$66,0),0))</f>
        <v/>
      </c>
    </row>
    <row r="226" spans="1:23" ht="12" customHeight="1" x14ac:dyDescent="0.2">
      <c r="A226" s="195" t="str">
        <f t="shared" si="21"/>
        <v/>
      </c>
      <c r="B226" s="552"/>
      <c r="C226" s="560"/>
      <c r="D226" s="554"/>
      <c r="E226" s="554"/>
      <c r="F226" s="554"/>
      <c r="G226" s="554"/>
      <c r="H226" s="554"/>
      <c r="I226" s="554"/>
      <c r="J226" s="566"/>
      <c r="K226" s="569"/>
      <c r="L226" s="569"/>
      <c r="M226" s="559"/>
      <c r="N226" s="474">
        <f t="shared" si="24"/>
        <v>0</v>
      </c>
      <c r="O226" s="141" t="str">
        <f t="shared" si="22"/>
        <v/>
      </c>
      <c r="W226" s="620" t="str">
        <f>IF(ISBLANK($C226),"",_xlfn.IFNA(MATCH($C226,Deelnemersoverzicht!$C$16:$C$66,0),0))</f>
        <v/>
      </c>
    </row>
    <row r="227" spans="1:23" ht="12" customHeight="1" x14ac:dyDescent="0.2">
      <c r="A227" s="195" t="str">
        <f t="shared" si="21"/>
        <v/>
      </c>
      <c r="B227" s="552"/>
      <c r="C227" s="560"/>
      <c r="D227" s="554"/>
      <c r="E227" s="554"/>
      <c r="F227" s="554"/>
      <c r="G227" s="554"/>
      <c r="H227" s="554"/>
      <c r="I227" s="554"/>
      <c r="J227" s="566"/>
      <c r="K227" s="569"/>
      <c r="L227" s="569"/>
      <c r="M227" s="559"/>
      <c r="N227" s="474">
        <f t="shared" si="24"/>
        <v>0</v>
      </c>
      <c r="O227" s="141" t="str">
        <f t="shared" si="22"/>
        <v/>
      </c>
      <c r="W227" s="620" t="str">
        <f>IF(ISBLANK($C227),"",_xlfn.IFNA(MATCH($C227,Deelnemersoverzicht!$C$16:$C$66,0),0))</f>
        <v/>
      </c>
    </row>
    <row r="228" spans="1:23" ht="12" customHeight="1" x14ac:dyDescent="0.2">
      <c r="A228" s="195" t="str">
        <f t="shared" si="21"/>
        <v/>
      </c>
      <c r="B228" s="552"/>
      <c r="C228" s="560"/>
      <c r="D228" s="554"/>
      <c r="E228" s="554"/>
      <c r="F228" s="554"/>
      <c r="G228" s="554"/>
      <c r="H228" s="554"/>
      <c r="I228" s="554"/>
      <c r="J228" s="566"/>
      <c r="K228" s="569"/>
      <c r="L228" s="569"/>
      <c r="M228" s="559"/>
      <c r="N228" s="474">
        <f t="shared" si="24"/>
        <v>0</v>
      </c>
      <c r="O228" s="141" t="str">
        <f t="shared" si="22"/>
        <v/>
      </c>
      <c r="W228" s="620" t="str">
        <f>IF(ISBLANK($C228),"",_xlfn.IFNA(MATCH($C228,Deelnemersoverzicht!$C$16:$C$66,0),0))</f>
        <v/>
      </c>
    </row>
    <row r="229" spans="1:23" ht="12" customHeight="1" x14ac:dyDescent="0.2">
      <c r="A229" s="195" t="str">
        <f t="shared" si="21"/>
        <v/>
      </c>
      <c r="B229" s="552"/>
      <c r="C229" s="560"/>
      <c r="D229" s="554"/>
      <c r="E229" s="554"/>
      <c r="F229" s="554"/>
      <c r="G229" s="554"/>
      <c r="H229" s="554"/>
      <c r="I229" s="554"/>
      <c r="J229" s="566"/>
      <c r="K229" s="569"/>
      <c r="L229" s="569"/>
      <c r="M229" s="559"/>
      <c r="N229" s="474">
        <f t="shared" si="24"/>
        <v>0</v>
      </c>
      <c r="O229" s="141" t="str">
        <f t="shared" si="22"/>
        <v/>
      </c>
      <c r="W229" s="620" t="str">
        <f>IF(ISBLANK($C229),"",_xlfn.IFNA(MATCH($C229,Deelnemersoverzicht!$C$16:$C$66,0),0))</f>
        <v/>
      </c>
    </row>
    <row r="230" spans="1:23" ht="12" customHeight="1" x14ac:dyDescent="0.2">
      <c r="A230" s="195" t="str">
        <f t="shared" si="21"/>
        <v/>
      </c>
      <c r="B230" s="552"/>
      <c r="C230" s="560"/>
      <c r="D230" s="554"/>
      <c r="E230" s="554"/>
      <c r="F230" s="554"/>
      <c r="G230" s="554"/>
      <c r="H230" s="554"/>
      <c r="I230" s="554"/>
      <c r="J230" s="566"/>
      <c r="K230" s="569"/>
      <c r="L230" s="569"/>
      <c r="M230" s="559"/>
      <c r="N230" s="474">
        <f t="shared" si="24"/>
        <v>0</v>
      </c>
      <c r="O230" s="141" t="str">
        <f t="shared" si="22"/>
        <v/>
      </c>
      <c r="W230" s="620" t="str">
        <f>IF(ISBLANK($C230),"",_xlfn.IFNA(MATCH($C230,Deelnemersoverzicht!$C$16:$C$66,0),0))</f>
        <v/>
      </c>
    </row>
    <row r="231" spans="1:23" ht="12" customHeight="1" x14ac:dyDescent="0.2">
      <c r="A231" s="195" t="str">
        <f t="shared" si="21"/>
        <v/>
      </c>
      <c r="B231" s="552"/>
      <c r="C231" s="560"/>
      <c r="D231" s="554"/>
      <c r="E231" s="554"/>
      <c r="F231" s="554"/>
      <c r="G231" s="554"/>
      <c r="H231" s="554"/>
      <c r="I231" s="554"/>
      <c r="J231" s="566"/>
      <c r="K231" s="569"/>
      <c r="L231" s="569"/>
      <c r="M231" s="559"/>
      <c r="N231" s="474">
        <f t="shared" si="24"/>
        <v>0</v>
      </c>
      <c r="O231" s="141" t="str">
        <f t="shared" si="22"/>
        <v/>
      </c>
      <c r="W231" s="620" t="str">
        <f>IF(ISBLANK($C231),"",_xlfn.IFNA(MATCH($C231,Deelnemersoverzicht!$C$16:$C$66,0),0))</f>
        <v/>
      </c>
    </row>
    <row r="232" spans="1:23" ht="12" customHeight="1" x14ac:dyDescent="0.2">
      <c r="A232" s="195" t="str">
        <f t="shared" si="21"/>
        <v/>
      </c>
      <c r="B232" s="552"/>
      <c r="C232" s="560"/>
      <c r="D232" s="554"/>
      <c r="E232" s="554"/>
      <c r="F232" s="554"/>
      <c r="G232" s="554"/>
      <c r="H232" s="554"/>
      <c r="I232" s="554"/>
      <c r="J232" s="566"/>
      <c r="K232" s="569"/>
      <c r="L232" s="569"/>
      <c r="M232" s="559"/>
      <c r="N232" s="474">
        <f t="shared" si="24"/>
        <v>0</v>
      </c>
      <c r="O232" s="141" t="str">
        <f t="shared" si="22"/>
        <v/>
      </c>
      <c r="W232" s="620" t="str">
        <f>IF(ISBLANK($C232),"",_xlfn.IFNA(MATCH($C232,Deelnemersoverzicht!$C$16:$C$66,0),0))</f>
        <v/>
      </c>
    </row>
    <row r="233" spans="1:23" ht="12" customHeight="1" x14ac:dyDescent="0.2">
      <c r="A233" s="195" t="str">
        <f t="shared" si="21"/>
        <v/>
      </c>
      <c r="B233" s="552"/>
      <c r="C233" s="560"/>
      <c r="D233" s="554"/>
      <c r="E233" s="554"/>
      <c r="F233" s="554"/>
      <c r="G233" s="554"/>
      <c r="H233" s="554"/>
      <c r="I233" s="554"/>
      <c r="J233" s="566"/>
      <c r="K233" s="569"/>
      <c r="L233" s="569"/>
      <c r="M233" s="559"/>
      <c r="N233" s="474">
        <f t="shared" si="24"/>
        <v>0</v>
      </c>
      <c r="O233" s="141" t="str">
        <f t="shared" si="22"/>
        <v/>
      </c>
      <c r="W233" s="620" t="str">
        <f>IF(ISBLANK($C233),"",_xlfn.IFNA(MATCH($C233,Deelnemersoverzicht!$C$16:$C$66,0),0))</f>
        <v/>
      </c>
    </row>
    <row r="234" spans="1:23" ht="12" customHeight="1" x14ac:dyDescent="0.2">
      <c r="A234" s="195" t="str">
        <f t="shared" si="21"/>
        <v/>
      </c>
      <c r="B234" s="552"/>
      <c r="C234" s="560"/>
      <c r="D234" s="554"/>
      <c r="E234" s="554"/>
      <c r="F234" s="554"/>
      <c r="G234" s="554"/>
      <c r="H234" s="554"/>
      <c r="I234" s="554"/>
      <c r="J234" s="566"/>
      <c r="K234" s="569"/>
      <c r="L234" s="569"/>
      <c r="M234" s="559"/>
      <c r="N234" s="474">
        <f t="shared" si="24"/>
        <v>0</v>
      </c>
      <c r="O234" s="141" t="str">
        <f t="shared" si="22"/>
        <v/>
      </c>
      <c r="W234" s="620" t="str">
        <f>IF(ISBLANK($C234),"",_xlfn.IFNA(MATCH($C234,Deelnemersoverzicht!$C$16:$C$66,0),0))</f>
        <v/>
      </c>
    </row>
    <row r="235" spans="1:23" ht="12" customHeight="1" x14ac:dyDescent="0.2">
      <c r="A235" s="195" t="str">
        <f t="shared" si="21"/>
        <v/>
      </c>
      <c r="B235" s="552"/>
      <c r="C235" s="560"/>
      <c r="D235" s="554"/>
      <c r="E235" s="554"/>
      <c r="F235" s="554"/>
      <c r="G235" s="554"/>
      <c r="H235" s="554"/>
      <c r="I235" s="554"/>
      <c r="J235" s="566"/>
      <c r="K235" s="569"/>
      <c r="L235" s="569"/>
      <c r="M235" s="559"/>
      <c r="N235" s="474">
        <f t="shared" si="24"/>
        <v>0</v>
      </c>
      <c r="O235" s="141" t="str">
        <f t="shared" si="22"/>
        <v/>
      </c>
      <c r="W235" s="620" t="str">
        <f>IF(ISBLANK($C235),"",_xlfn.IFNA(MATCH($C235,Deelnemersoverzicht!$C$16:$C$66,0),0))</f>
        <v/>
      </c>
    </row>
    <row r="236" spans="1:23" ht="12" customHeight="1" x14ac:dyDescent="0.2">
      <c r="A236" s="195" t="str">
        <f t="shared" si="21"/>
        <v/>
      </c>
      <c r="B236" s="552"/>
      <c r="C236" s="560"/>
      <c r="D236" s="554"/>
      <c r="E236" s="554"/>
      <c r="F236" s="554"/>
      <c r="G236" s="554"/>
      <c r="H236" s="554"/>
      <c r="I236" s="554"/>
      <c r="J236" s="566"/>
      <c r="K236" s="569"/>
      <c r="L236" s="569"/>
      <c r="M236" s="559"/>
      <c r="N236" s="474">
        <f t="shared" si="24"/>
        <v>0</v>
      </c>
      <c r="O236" s="141" t="str">
        <f t="shared" si="22"/>
        <v/>
      </c>
      <c r="W236" s="620" t="str">
        <f>IF(ISBLANK($C236),"",_xlfn.IFNA(MATCH($C236,Deelnemersoverzicht!$C$16:$C$66,0),0))</f>
        <v/>
      </c>
    </row>
    <row r="237" spans="1:23" ht="12" customHeight="1" x14ac:dyDescent="0.2">
      <c r="A237" s="195" t="str">
        <f t="shared" si="21"/>
        <v/>
      </c>
      <c r="B237" s="552"/>
      <c r="C237" s="560"/>
      <c r="D237" s="554"/>
      <c r="E237" s="554"/>
      <c r="F237" s="554"/>
      <c r="G237" s="554"/>
      <c r="H237" s="554"/>
      <c r="I237" s="554"/>
      <c r="J237" s="566"/>
      <c r="K237" s="569"/>
      <c r="L237" s="569"/>
      <c r="M237" s="559"/>
      <c r="N237" s="474">
        <f t="shared" si="24"/>
        <v>0</v>
      </c>
      <c r="O237" s="141" t="str">
        <f t="shared" si="22"/>
        <v/>
      </c>
      <c r="W237" s="620" t="str">
        <f>IF(ISBLANK($C237),"",_xlfn.IFNA(MATCH($C237,Deelnemersoverzicht!$C$16:$C$66,0),0))</f>
        <v/>
      </c>
    </row>
    <row r="238" spans="1:23" ht="12" customHeight="1" x14ac:dyDescent="0.2">
      <c r="A238" s="195" t="str">
        <f t="shared" si="21"/>
        <v/>
      </c>
      <c r="B238" s="552"/>
      <c r="C238" s="560"/>
      <c r="D238" s="554"/>
      <c r="E238" s="554"/>
      <c r="F238" s="554"/>
      <c r="G238" s="554"/>
      <c r="H238" s="554"/>
      <c r="I238" s="554"/>
      <c r="J238" s="566"/>
      <c r="K238" s="569"/>
      <c r="L238" s="569"/>
      <c r="M238" s="559"/>
      <c r="N238" s="474">
        <f t="shared" si="24"/>
        <v>0</v>
      </c>
      <c r="O238" s="141" t="str">
        <f t="shared" si="22"/>
        <v/>
      </c>
      <c r="W238" s="620" t="str">
        <f>IF(ISBLANK($C238),"",_xlfn.IFNA(MATCH($C238,Deelnemersoverzicht!$C$16:$C$66,0),0))</f>
        <v/>
      </c>
    </row>
    <row r="239" spans="1:23" ht="12" customHeight="1" x14ac:dyDescent="0.2">
      <c r="A239" s="195" t="str">
        <f t="shared" si="21"/>
        <v/>
      </c>
      <c r="B239" s="552"/>
      <c r="C239" s="560"/>
      <c r="D239" s="554"/>
      <c r="E239" s="554"/>
      <c r="F239" s="554"/>
      <c r="G239" s="554"/>
      <c r="H239" s="554"/>
      <c r="I239" s="554"/>
      <c r="J239" s="566"/>
      <c r="K239" s="569"/>
      <c r="L239" s="569"/>
      <c r="M239" s="559"/>
      <c r="N239" s="474">
        <f t="shared" si="24"/>
        <v>0</v>
      </c>
      <c r="O239" s="141" t="str">
        <f t="shared" si="22"/>
        <v/>
      </c>
      <c r="W239" s="620" t="str">
        <f>IF(ISBLANK($C239),"",_xlfn.IFNA(MATCH($C239,Deelnemersoverzicht!$C$16:$C$66,0),0))</f>
        <v/>
      </c>
    </row>
    <row r="240" spans="1:23" ht="12" customHeight="1" x14ac:dyDescent="0.2">
      <c r="A240" s="195" t="str">
        <f t="shared" si="21"/>
        <v/>
      </c>
      <c r="B240" s="552"/>
      <c r="C240" s="560"/>
      <c r="D240" s="554"/>
      <c r="E240" s="554"/>
      <c r="F240" s="554"/>
      <c r="G240" s="554"/>
      <c r="H240" s="554"/>
      <c r="I240" s="554"/>
      <c r="J240" s="566"/>
      <c r="K240" s="569"/>
      <c r="L240" s="569"/>
      <c r="M240" s="559"/>
      <c r="N240" s="474">
        <f t="shared" si="24"/>
        <v>0</v>
      </c>
      <c r="O240" s="141" t="str">
        <f t="shared" si="22"/>
        <v/>
      </c>
      <c r="W240" s="620" t="str">
        <f>IF(ISBLANK($C240),"",_xlfn.IFNA(MATCH($C240,Deelnemersoverzicht!$C$16:$C$66,0),0))</f>
        <v/>
      </c>
    </row>
    <row r="241" spans="1:23" ht="12" customHeight="1" x14ac:dyDescent="0.2">
      <c r="A241" s="195" t="str">
        <f t="shared" si="21"/>
        <v/>
      </c>
      <c r="B241" s="552"/>
      <c r="C241" s="560"/>
      <c r="D241" s="554"/>
      <c r="E241" s="554"/>
      <c r="F241" s="554"/>
      <c r="G241" s="554"/>
      <c r="H241" s="554"/>
      <c r="I241" s="554"/>
      <c r="J241" s="566"/>
      <c r="K241" s="569"/>
      <c r="L241" s="569"/>
      <c r="M241" s="559"/>
      <c r="N241" s="474">
        <f t="shared" si="24"/>
        <v>0</v>
      </c>
      <c r="O241" s="141" t="str">
        <f t="shared" si="22"/>
        <v/>
      </c>
      <c r="W241" s="620" t="str">
        <f>IF(ISBLANK($C241),"",_xlfn.IFNA(MATCH($C241,Deelnemersoverzicht!$C$16:$C$66,0),0))</f>
        <v/>
      </c>
    </row>
    <row r="242" spans="1:23" ht="12" customHeight="1" x14ac:dyDescent="0.2">
      <c r="A242" s="195" t="str">
        <f t="shared" si="21"/>
        <v/>
      </c>
      <c r="B242" s="552"/>
      <c r="C242" s="560"/>
      <c r="D242" s="554"/>
      <c r="E242" s="554"/>
      <c r="F242" s="554"/>
      <c r="G242" s="554"/>
      <c r="H242" s="554"/>
      <c r="I242" s="554"/>
      <c r="J242" s="566"/>
      <c r="K242" s="569"/>
      <c r="L242" s="569"/>
      <c r="M242" s="559"/>
      <c r="N242" s="474">
        <f t="shared" si="24"/>
        <v>0</v>
      </c>
      <c r="O242" s="141" t="str">
        <f t="shared" si="22"/>
        <v/>
      </c>
      <c r="W242" s="620" t="str">
        <f>IF(ISBLANK($C242),"",_xlfn.IFNA(MATCH($C242,Deelnemersoverzicht!$C$16:$C$66,0),0))</f>
        <v/>
      </c>
    </row>
    <row r="243" spans="1:23" ht="12" customHeight="1" x14ac:dyDescent="0.2">
      <c r="A243" s="195" t="str">
        <f t="shared" ref="A243:A260" si="25">B243&amp;M243</f>
        <v/>
      </c>
      <c r="B243" s="552"/>
      <c r="C243" s="560"/>
      <c r="D243" s="554"/>
      <c r="E243" s="554"/>
      <c r="F243" s="554"/>
      <c r="G243" s="554"/>
      <c r="H243" s="554"/>
      <c r="I243" s="554"/>
      <c r="J243" s="566"/>
      <c r="K243" s="569"/>
      <c r="L243" s="569"/>
      <c r="M243" s="559"/>
      <c r="N243" s="474">
        <f t="shared" si="24"/>
        <v>0</v>
      </c>
      <c r="O243" s="141" t="str">
        <f t="shared" si="22"/>
        <v/>
      </c>
      <c r="W243" s="620" t="str">
        <f>IF(ISBLANK($C243),"",_xlfn.IFNA(MATCH($C243,Deelnemersoverzicht!$C$16:$C$66,0),0))</f>
        <v/>
      </c>
    </row>
    <row r="244" spans="1:23" ht="12" customHeight="1" x14ac:dyDescent="0.2">
      <c r="A244" s="195" t="str">
        <f t="shared" si="25"/>
        <v/>
      </c>
      <c r="B244" s="552"/>
      <c r="C244" s="560"/>
      <c r="D244" s="554"/>
      <c r="E244" s="554"/>
      <c r="F244" s="554"/>
      <c r="G244" s="554"/>
      <c r="H244" s="554"/>
      <c r="I244" s="554"/>
      <c r="J244" s="566"/>
      <c r="K244" s="569"/>
      <c r="L244" s="569"/>
      <c r="M244" s="559"/>
      <c r="N244" s="474">
        <f t="shared" si="24"/>
        <v>0</v>
      </c>
      <c r="O244" s="141" t="str">
        <f t="shared" si="22"/>
        <v/>
      </c>
      <c r="W244" s="620" t="str">
        <f>IF(ISBLANK($C244),"",_xlfn.IFNA(MATCH($C244,Deelnemersoverzicht!$C$16:$C$66,0),0))</f>
        <v/>
      </c>
    </row>
    <row r="245" spans="1:23" ht="12" customHeight="1" x14ac:dyDescent="0.2">
      <c r="A245" s="195" t="str">
        <f t="shared" si="25"/>
        <v/>
      </c>
      <c r="B245" s="552"/>
      <c r="C245" s="560"/>
      <c r="D245" s="554"/>
      <c r="E245" s="554"/>
      <c r="F245" s="554"/>
      <c r="G245" s="554"/>
      <c r="H245" s="554"/>
      <c r="I245" s="554"/>
      <c r="J245" s="566"/>
      <c r="K245" s="569"/>
      <c r="L245" s="569"/>
      <c r="M245" s="559"/>
      <c r="N245" s="474">
        <f t="shared" si="24"/>
        <v>0</v>
      </c>
      <c r="O245" s="141" t="str">
        <f t="shared" si="22"/>
        <v/>
      </c>
      <c r="W245" s="620" t="str">
        <f>IF(ISBLANK($C245),"",_xlfn.IFNA(MATCH($C245,Deelnemersoverzicht!$C$16:$C$66,0),0))</f>
        <v/>
      </c>
    </row>
    <row r="246" spans="1:23" ht="12" customHeight="1" x14ac:dyDescent="0.2">
      <c r="A246" s="195" t="str">
        <f t="shared" si="25"/>
        <v/>
      </c>
      <c r="B246" s="552"/>
      <c r="C246" s="560"/>
      <c r="D246" s="554"/>
      <c r="E246" s="554"/>
      <c r="F246" s="554"/>
      <c r="G246" s="554"/>
      <c r="H246" s="554"/>
      <c r="I246" s="554"/>
      <c r="J246" s="566"/>
      <c r="K246" s="569"/>
      <c r="L246" s="569"/>
      <c r="M246" s="559"/>
      <c r="N246" s="474">
        <f t="shared" si="24"/>
        <v>0</v>
      </c>
      <c r="O246" s="141" t="str">
        <f t="shared" si="22"/>
        <v/>
      </c>
      <c r="W246" s="620" t="str">
        <f>IF(ISBLANK($C246),"",_xlfn.IFNA(MATCH($C246,Deelnemersoverzicht!$C$16:$C$66,0),0))</f>
        <v/>
      </c>
    </row>
    <row r="247" spans="1:23" ht="12" customHeight="1" x14ac:dyDescent="0.2">
      <c r="A247" s="195" t="str">
        <f t="shared" si="25"/>
        <v/>
      </c>
      <c r="B247" s="552"/>
      <c r="C247" s="560"/>
      <c r="D247" s="554"/>
      <c r="E247" s="554"/>
      <c r="F247" s="554"/>
      <c r="G247" s="554"/>
      <c r="H247" s="554"/>
      <c r="I247" s="554"/>
      <c r="J247" s="566"/>
      <c r="K247" s="569"/>
      <c r="L247" s="569"/>
      <c r="M247" s="559"/>
      <c r="N247" s="474">
        <f t="shared" si="24"/>
        <v>0</v>
      </c>
      <c r="O247" s="141" t="str">
        <f t="shared" si="22"/>
        <v/>
      </c>
      <c r="W247" s="620" t="str">
        <f>IF(ISBLANK($C247),"",_xlfn.IFNA(MATCH($C247,Deelnemersoverzicht!$C$16:$C$66,0),0))</f>
        <v/>
      </c>
    </row>
    <row r="248" spans="1:23" ht="12" customHeight="1" x14ac:dyDescent="0.2">
      <c r="A248" s="195" t="str">
        <f t="shared" si="25"/>
        <v/>
      </c>
      <c r="B248" s="552"/>
      <c r="C248" s="560"/>
      <c r="D248" s="554"/>
      <c r="E248" s="554"/>
      <c r="F248" s="554"/>
      <c r="G248" s="554"/>
      <c r="H248" s="554"/>
      <c r="I248" s="554"/>
      <c r="J248" s="566"/>
      <c r="K248" s="569"/>
      <c r="L248" s="569"/>
      <c r="M248" s="559"/>
      <c r="N248" s="474">
        <f t="shared" si="24"/>
        <v>0</v>
      </c>
      <c r="O248" s="141" t="str">
        <f t="shared" si="22"/>
        <v/>
      </c>
      <c r="W248" s="620" t="str">
        <f>IF(ISBLANK($C248),"",_xlfn.IFNA(MATCH($C248,Deelnemersoverzicht!$C$16:$C$66,0),0))</f>
        <v/>
      </c>
    </row>
    <row r="249" spans="1:23" ht="12" customHeight="1" x14ac:dyDescent="0.2">
      <c r="A249" s="195" t="str">
        <f t="shared" si="25"/>
        <v/>
      </c>
      <c r="B249" s="552"/>
      <c r="C249" s="560"/>
      <c r="D249" s="554"/>
      <c r="E249" s="554"/>
      <c r="F249" s="554"/>
      <c r="G249" s="554"/>
      <c r="H249" s="554"/>
      <c r="I249" s="554"/>
      <c r="J249" s="566"/>
      <c r="K249" s="569"/>
      <c r="L249" s="569"/>
      <c r="M249" s="559"/>
      <c r="N249" s="474">
        <f t="shared" si="24"/>
        <v>0</v>
      </c>
      <c r="O249" s="141" t="str">
        <f t="shared" si="22"/>
        <v/>
      </c>
      <c r="W249" s="620" t="str">
        <f>IF(ISBLANK($C249),"",_xlfn.IFNA(MATCH($C249,Deelnemersoverzicht!$C$16:$C$66,0),0))</f>
        <v/>
      </c>
    </row>
    <row r="250" spans="1:23" ht="12" customHeight="1" x14ac:dyDescent="0.2">
      <c r="A250" s="195" t="str">
        <f t="shared" si="25"/>
        <v/>
      </c>
      <c r="B250" s="552"/>
      <c r="C250" s="560"/>
      <c r="D250" s="554"/>
      <c r="E250" s="554"/>
      <c r="F250" s="554"/>
      <c r="G250" s="554"/>
      <c r="H250" s="554"/>
      <c r="I250" s="554"/>
      <c r="J250" s="566"/>
      <c r="K250" s="569"/>
      <c r="L250" s="569"/>
      <c r="M250" s="559"/>
      <c r="N250" s="474">
        <f t="shared" si="24"/>
        <v>0</v>
      </c>
      <c r="O250" s="141" t="str">
        <f t="shared" si="22"/>
        <v/>
      </c>
      <c r="W250" s="620" t="str">
        <f>IF(ISBLANK($C250),"",_xlfn.IFNA(MATCH($C250,Deelnemersoverzicht!$C$16:$C$66,0),0))</f>
        <v/>
      </c>
    </row>
    <row r="251" spans="1:23" ht="12" customHeight="1" x14ac:dyDescent="0.2">
      <c r="A251" s="195" t="str">
        <f t="shared" si="25"/>
        <v/>
      </c>
      <c r="B251" s="552"/>
      <c r="C251" s="560"/>
      <c r="D251" s="554"/>
      <c r="E251" s="554"/>
      <c r="F251" s="554"/>
      <c r="G251" s="554"/>
      <c r="H251" s="554"/>
      <c r="I251" s="554"/>
      <c r="J251" s="566"/>
      <c r="K251" s="569"/>
      <c r="L251" s="569"/>
      <c r="M251" s="559"/>
      <c r="N251" s="474">
        <f t="shared" si="24"/>
        <v>0</v>
      </c>
      <c r="O251" s="141" t="str">
        <f t="shared" si="22"/>
        <v/>
      </c>
      <c r="W251" s="620" t="str">
        <f>IF(ISBLANK($C251),"",_xlfn.IFNA(MATCH($C251,Deelnemersoverzicht!$C$16:$C$66,0),0))</f>
        <v/>
      </c>
    </row>
    <row r="252" spans="1:23" ht="12" customHeight="1" x14ac:dyDescent="0.2">
      <c r="A252" s="195" t="str">
        <f t="shared" si="25"/>
        <v/>
      </c>
      <c r="B252" s="552"/>
      <c r="C252" s="560"/>
      <c r="D252" s="554"/>
      <c r="E252" s="554"/>
      <c r="F252" s="554"/>
      <c r="G252" s="554"/>
      <c r="H252" s="554"/>
      <c r="I252" s="554"/>
      <c r="J252" s="566"/>
      <c r="K252" s="569"/>
      <c r="L252" s="569"/>
      <c r="M252" s="559"/>
      <c r="N252" s="474">
        <f t="shared" si="24"/>
        <v>0</v>
      </c>
      <c r="O252" s="141" t="str">
        <f t="shared" si="22"/>
        <v/>
      </c>
      <c r="W252" s="620" t="str">
        <f>IF(ISBLANK($C252),"",_xlfn.IFNA(MATCH($C252,Deelnemersoverzicht!$C$16:$C$66,0),0))</f>
        <v/>
      </c>
    </row>
    <row r="253" spans="1:23" ht="12" customHeight="1" x14ac:dyDescent="0.2">
      <c r="A253" s="195" t="str">
        <f t="shared" si="25"/>
        <v/>
      </c>
      <c r="B253" s="552"/>
      <c r="C253" s="560"/>
      <c r="D253" s="554"/>
      <c r="E253" s="554"/>
      <c r="F253" s="554"/>
      <c r="G253" s="554"/>
      <c r="H253" s="554"/>
      <c r="I253" s="554"/>
      <c r="J253" s="566"/>
      <c r="K253" s="569"/>
      <c r="L253" s="569"/>
      <c r="M253" s="559"/>
      <c r="N253" s="474">
        <f t="shared" si="24"/>
        <v>0</v>
      </c>
      <c r="O253" s="141" t="str">
        <f t="shared" si="22"/>
        <v/>
      </c>
      <c r="W253" s="620" t="str">
        <f>IF(ISBLANK($C253),"",_xlfn.IFNA(MATCH($C253,Deelnemersoverzicht!$C$16:$C$66,0),0))</f>
        <v/>
      </c>
    </row>
    <row r="254" spans="1:23" ht="12" customHeight="1" x14ac:dyDescent="0.2">
      <c r="A254" s="195" t="str">
        <f t="shared" si="25"/>
        <v/>
      </c>
      <c r="B254" s="552"/>
      <c r="C254" s="560"/>
      <c r="D254" s="554"/>
      <c r="E254" s="554"/>
      <c r="F254" s="554"/>
      <c r="G254" s="554"/>
      <c r="H254" s="554"/>
      <c r="I254" s="554"/>
      <c r="J254" s="566"/>
      <c r="K254" s="569"/>
      <c r="L254" s="569"/>
      <c r="M254" s="559"/>
      <c r="N254" s="474">
        <f t="shared" si="24"/>
        <v>0</v>
      </c>
      <c r="O254" s="141" t="str">
        <f t="shared" si="22"/>
        <v/>
      </c>
      <c r="W254" s="620" t="str">
        <f>IF(ISBLANK($C254),"",_xlfn.IFNA(MATCH($C254,Deelnemersoverzicht!$C$16:$C$66,0),0))</f>
        <v/>
      </c>
    </row>
    <row r="255" spans="1:23" ht="12" customHeight="1" x14ac:dyDescent="0.2">
      <c r="A255" s="195" t="str">
        <f t="shared" si="25"/>
        <v/>
      </c>
      <c r="B255" s="552"/>
      <c r="C255" s="560"/>
      <c r="D255" s="554"/>
      <c r="E255" s="554"/>
      <c r="F255" s="554"/>
      <c r="G255" s="554"/>
      <c r="H255" s="554"/>
      <c r="I255" s="554"/>
      <c r="J255" s="566"/>
      <c r="K255" s="569"/>
      <c r="L255" s="569"/>
      <c r="M255" s="559"/>
      <c r="N255" s="474">
        <f t="shared" si="24"/>
        <v>0</v>
      </c>
      <c r="O255" s="141" t="str">
        <f t="shared" si="22"/>
        <v/>
      </c>
      <c r="W255" s="620" t="str">
        <f>IF(ISBLANK($C255),"",_xlfn.IFNA(MATCH($C255,Deelnemersoverzicht!$C$16:$C$66,0),0))</f>
        <v/>
      </c>
    </row>
    <row r="256" spans="1:23" ht="12" customHeight="1" x14ac:dyDescent="0.2">
      <c r="A256" s="195" t="str">
        <f t="shared" si="25"/>
        <v/>
      </c>
      <c r="B256" s="552"/>
      <c r="C256" s="560"/>
      <c r="D256" s="554"/>
      <c r="E256" s="554"/>
      <c r="F256" s="554"/>
      <c r="G256" s="554"/>
      <c r="H256" s="554"/>
      <c r="I256" s="554"/>
      <c r="J256" s="566"/>
      <c r="K256" s="569"/>
      <c r="L256" s="569"/>
      <c r="M256" s="559"/>
      <c r="N256" s="474">
        <f t="shared" si="24"/>
        <v>0</v>
      </c>
      <c r="O256" s="141" t="str">
        <f t="shared" si="22"/>
        <v/>
      </c>
      <c r="W256" s="620" t="str">
        <f>IF(ISBLANK($C256),"",_xlfn.IFNA(MATCH($C256,Deelnemersoverzicht!$C$16:$C$66,0),0))</f>
        <v/>
      </c>
    </row>
    <row r="257" spans="1:23" ht="12" customHeight="1" x14ac:dyDescent="0.2">
      <c r="A257" s="195" t="str">
        <f t="shared" si="25"/>
        <v/>
      </c>
      <c r="B257" s="552"/>
      <c r="C257" s="560"/>
      <c r="D257" s="554"/>
      <c r="E257" s="554"/>
      <c r="F257" s="554"/>
      <c r="G257" s="554"/>
      <c r="H257" s="554"/>
      <c r="I257" s="554"/>
      <c r="J257" s="566"/>
      <c r="K257" s="569"/>
      <c r="L257" s="569"/>
      <c r="M257" s="559"/>
      <c r="N257" s="474">
        <f t="shared" si="24"/>
        <v>0</v>
      </c>
      <c r="O257" s="141" t="str">
        <f t="shared" si="22"/>
        <v/>
      </c>
      <c r="W257" s="620" t="str">
        <f>IF(ISBLANK($C257),"",_xlfn.IFNA(MATCH($C257,Deelnemersoverzicht!$C$16:$C$66,0),0))</f>
        <v/>
      </c>
    </row>
    <row r="258" spans="1:23" ht="12" customHeight="1" x14ac:dyDescent="0.2">
      <c r="A258" s="195" t="str">
        <f t="shared" si="25"/>
        <v/>
      </c>
      <c r="B258" s="552"/>
      <c r="C258" s="560"/>
      <c r="D258" s="554"/>
      <c r="E258" s="554"/>
      <c r="F258" s="554"/>
      <c r="G258" s="554"/>
      <c r="H258" s="554"/>
      <c r="I258" s="554"/>
      <c r="J258" s="566"/>
      <c r="K258" s="569"/>
      <c r="L258" s="569"/>
      <c r="M258" s="559"/>
      <c r="N258" s="474">
        <f t="shared" si="24"/>
        <v>0</v>
      </c>
      <c r="O258" s="141" t="str">
        <f t="shared" si="22"/>
        <v/>
      </c>
      <c r="W258" s="620" t="str">
        <f>IF(ISBLANK($C258),"",_xlfn.IFNA(MATCH($C258,Deelnemersoverzicht!$C$16:$C$66,0),0))</f>
        <v/>
      </c>
    </row>
    <row r="259" spans="1:23" ht="12" customHeight="1" x14ac:dyDescent="0.2">
      <c r="A259" s="195" t="str">
        <f t="shared" si="25"/>
        <v/>
      </c>
      <c r="B259" s="552"/>
      <c r="C259" s="560"/>
      <c r="D259" s="554"/>
      <c r="E259" s="554"/>
      <c r="F259" s="554"/>
      <c r="G259" s="554"/>
      <c r="H259" s="554"/>
      <c r="I259" s="554"/>
      <c r="J259" s="566"/>
      <c r="K259" s="569"/>
      <c r="L259" s="569"/>
      <c r="M259" s="559"/>
      <c r="N259" s="474">
        <f t="shared" si="24"/>
        <v>0</v>
      </c>
      <c r="O259" s="141" t="str">
        <f t="shared" si="22"/>
        <v/>
      </c>
      <c r="W259" s="620" t="str">
        <f>IF(ISBLANK($C259),"",_xlfn.IFNA(MATCH($C259,Deelnemersoverzicht!$C$16:$C$66,0),0))</f>
        <v/>
      </c>
    </row>
    <row r="260" spans="1:23" ht="12" customHeight="1" x14ac:dyDescent="0.2">
      <c r="A260" s="195" t="str">
        <f t="shared" si="25"/>
        <v/>
      </c>
      <c r="B260" s="552"/>
      <c r="C260" s="560"/>
      <c r="D260" s="554"/>
      <c r="E260" s="554"/>
      <c r="F260" s="554"/>
      <c r="G260" s="554"/>
      <c r="H260" s="554"/>
      <c r="I260" s="554"/>
      <c r="J260" s="566"/>
      <c r="K260" s="569"/>
      <c r="L260" s="569"/>
      <c r="M260" s="559"/>
      <c r="N260" s="474">
        <f t="shared" si="24"/>
        <v>0</v>
      </c>
      <c r="O260" s="141" t="str">
        <f t="shared" si="22"/>
        <v/>
      </c>
      <c r="W260" s="620" t="str">
        <f>IF(ISBLANK($C260),"",_xlfn.IFNA(MATCH($C260,Deelnemersoverzicht!$C$16:$C$66,0),0))</f>
        <v/>
      </c>
    </row>
    <row r="261" spans="1:23" ht="12" customHeight="1" x14ac:dyDescent="0.2">
      <c r="A261" s="197"/>
      <c r="B261" s="137"/>
      <c r="D261" s="137"/>
      <c r="E261" s="137"/>
      <c r="J261" s="137"/>
      <c r="K261" s="137"/>
      <c r="L261" s="137"/>
      <c r="M261" s="470" t="s">
        <v>505</v>
      </c>
      <c r="N261" s="471">
        <f>SUM(N211:N260)</f>
        <v>0</v>
      </c>
      <c r="O261" s="141"/>
      <c r="W261" s="618"/>
    </row>
    <row r="262" spans="1:23" ht="12" customHeight="1" x14ac:dyDescent="0.2">
      <c r="A262" s="197"/>
      <c r="B262" s="137"/>
      <c r="C262" s="136"/>
      <c r="D262" s="136"/>
      <c r="E262" s="136"/>
      <c r="F262" s="136"/>
      <c r="G262" s="136"/>
      <c r="H262" s="136"/>
      <c r="I262" s="136"/>
      <c r="J262" s="136"/>
      <c r="K262" s="136"/>
      <c r="L262" s="136"/>
      <c r="M262" s="136"/>
      <c r="O262" s="141"/>
      <c r="W262" s="618"/>
    </row>
    <row r="263" spans="1:23" ht="12" customHeight="1" x14ac:dyDescent="0.2">
      <c r="A263" s="197"/>
      <c r="B263" s="137" t="s">
        <v>118</v>
      </c>
      <c r="C263" s="136"/>
      <c r="D263" s="136"/>
      <c r="E263" s="136"/>
      <c r="F263" s="136"/>
      <c r="G263" s="136"/>
      <c r="H263" s="136"/>
      <c r="I263" s="136"/>
      <c r="J263" s="136"/>
      <c r="K263" s="136"/>
      <c r="L263" s="136"/>
      <c r="M263" s="136"/>
      <c r="O263" s="141"/>
      <c r="W263" s="618"/>
    </row>
    <row r="264" spans="1:23" ht="51" customHeight="1" x14ac:dyDescent="0.2">
      <c r="A264" s="197"/>
      <c r="B264" s="464" t="s">
        <v>263</v>
      </c>
      <c r="C264" s="670" t="s">
        <v>99</v>
      </c>
      <c r="D264" s="465" t="s">
        <v>120</v>
      </c>
      <c r="E264" s="466" t="s">
        <v>73</v>
      </c>
      <c r="F264" s="140"/>
      <c r="G264" s="140"/>
      <c r="H264" s="140"/>
      <c r="I264" s="140"/>
      <c r="J264" s="140"/>
      <c r="K264" s="140"/>
      <c r="L264" s="140"/>
      <c r="M264" s="466" t="s">
        <v>65</v>
      </c>
      <c r="N264" s="464" t="s">
        <v>71</v>
      </c>
      <c r="O264" s="141"/>
      <c r="W264" s="618"/>
    </row>
    <row r="265" spans="1:23" ht="12" customHeight="1" x14ac:dyDescent="0.2">
      <c r="A265" s="195" t="str">
        <f t="shared" ref="A265:A296" si="26">B265&amp;M265</f>
        <v/>
      </c>
      <c r="B265" s="552"/>
      <c r="C265" s="560"/>
      <c r="D265" s="570"/>
      <c r="E265" s="553"/>
      <c r="F265" s="567"/>
      <c r="G265" s="567"/>
      <c r="H265" s="567"/>
      <c r="I265" s="567"/>
      <c r="J265" s="567"/>
      <c r="K265" s="567"/>
      <c r="L265" s="567"/>
      <c r="M265" s="559"/>
      <c r="N265" s="571"/>
      <c r="O265" s="141" t="str">
        <f t="shared" ref="O265:O314" si="27">IF(AND(COUNTA(B265:K265)&gt;0,ISBLANK(M265)),"Activiteittype ontbreekt!",IF(B265="","",IF(COUNTIF($B$15:$B$314,B265)=1,"",IF(COUNTIF($A$15:$A$314,B265&amp;M265)&gt;1,"","Let op dat elk activiteitnummer hetzelfde activiteittype moet krijgen!"))))</f>
        <v/>
      </c>
      <c r="W265" s="620" t="str">
        <f>IF(ISBLANK($C265),"",_xlfn.IFNA(MATCH($C265,Deelnemersoverzicht!$C$16:$C$66,0),0))</f>
        <v/>
      </c>
    </row>
    <row r="266" spans="1:23" ht="12" customHeight="1" x14ac:dyDescent="0.2">
      <c r="A266" s="195" t="str">
        <f t="shared" si="26"/>
        <v/>
      </c>
      <c r="B266" s="552"/>
      <c r="C266" s="560"/>
      <c r="D266" s="570"/>
      <c r="E266" s="553"/>
      <c r="F266" s="567"/>
      <c r="G266" s="567"/>
      <c r="H266" s="567"/>
      <c r="I266" s="567"/>
      <c r="J266" s="567"/>
      <c r="K266" s="567"/>
      <c r="L266" s="567"/>
      <c r="M266" s="559"/>
      <c r="N266" s="571"/>
      <c r="O266" s="141" t="str">
        <f t="shared" si="27"/>
        <v/>
      </c>
      <c r="W266" s="620" t="str">
        <f>IF(ISBLANK($C266),"",_xlfn.IFNA(MATCH($C266,Deelnemersoverzicht!$C$16:$C$66,0),0))</f>
        <v/>
      </c>
    </row>
    <row r="267" spans="1:23" ht="12" customHeight="1" x14ac:dyDescent="0.2">
      <c r="A267" s="195" t="str">
        <f t="shared" si="26"/>
        <v/>
      </c>
      <c r="B267" s="552"/>
      <c r="C267" s="560"/>
      <c r="D267" s="570"/>
      <c r="E267" s="553"/>
      <c r="F267" s="567"/>
      <c r="G267" s="567"/>
      <c r="H267" s="567"/>
      <c r="I267" s="567"/>
      <c r="J267" s="567"/>
      <c r="K267" s="567"/>
      <c r="L267" s="567"/>
      <c r="M267" s="559"/>
      <c r="N267" s="571"/>
      <c r="O267" s="141" t="str">
        <f t="shared" si="27"/>
        <v/>
      </c>
      <c r="W267" s="620" t="str">
        <f>IF(ISBLANK($C267),"",_xlfn.IFNA(MATCH($C267,Deelnemersoverzicht!$C$16:$C$66,0),0))</f>
        <v/>
      </c>
    </row>
    <row r="268" spans="1:23" ht="12" customHeight="1" x14ac:dyDescent="0.2">
      <c r="A268" s="195" t="str">
        <f t="shared" si="26"/>
        <v/>
      </c>
      <c r="B268" s="552"/>
      <c r="C268" s="560"/>
      <c r="D268" s="570"/>
      <c r="E268" s="553"/>
      <c r="F268" s="567"/>
      <c r="G268" s="567"/>
      <c r="H268" s="567"/>
      <c r="I268" s="567"/>
      <c r="J268" s="567"/>
      <c r="K268" s="567"/>
      <c r="L268" s="567"/>
      <c r="M268" s="559"/>
      <c r="N268" s="571"/>
      <c r="O268" s="141" t="str">
        <f t="shared" si="27"/>
        <v/>
      </c>
      <c r="W268" s="620" t="str">
        <f>IF(ISBLANK($C268),"",_xlfn.IFNA(MATCH($C268,Deelnemersoverzicht!$C$16:$C$66,0),0))</f>
        <v/>
      </c>
    </row>
    <row r="269" spans="1:23" ht="12" customHeight="1" x14ac:dyDescent="0.2">
      <c r="A269" s="195" t="str">
        <f t="shared" si="26"/>
        <v/>
      </c>
      <c r="B269" s="552"/>
      <c r="C269" s="560"/>
      <c r="D269" s="570"/>
      <c r="E269" s="553"/>
      <c r="F269" s="567"/>
      <c r="G269" s="567"/>
      <c r="H269" s="567"/>
      <c r="I269" s="567"/>
      <c r="J269" s="567"/>
      <c r="K269" s="567"/>
      <c r="L269" s="567"/>
      <c r="M269" s="559"/>
      <c r="N269" s="571"/>
      <c r="O269" s="141" t="str">
        <f t="shared" si="27"/>
        <v/>
      </c>
      <c r="W269" s="620" t="str">
        <f>IF(ISBLANK($C269),"",_xlfn.IFNA(MATCH($C269,Deelnemersoverzicht!$C$16:$C$66,0),0))</f>
        <v/>
      </c>
    </row>
    <row r="270" spans="1:23" ht="12" customHeight="1" x14ac:dyDescent="0.2">
      <c r="A270" s="195" t="str">
        <f t="shared" si="26"/>
        <v/>
      </c>
      <c r="B270" s="552"/>
      <c r="C270" s="560"/>
      <c r="D270" s="570"/>
      <c r="E270" s="553"/>
      <c r="F270" s="567"/>
      <c r="G270" s="567"/>
      <c r="H270" s="567"/>
      <c r="I270" s="567"/>
      <c r="J270" s="567"/>
      <c r="K270" s="567"/>
      <c r="L270" s="567"/>
      <c r="M270" s="559"/>
      <c r="N270" s="571"/>
      <c r="O270" s="141" t="str">
        <f t="shared" si="27"/>
        <v/>
      </c>
      <c r="W270" s="620" t="str">
        <f>IF(ISBLANK($C270),"",_xlfn.IFNA(MATCH($C270,Deelnemersoverzicht!$C$16:$C$66,0),0))</f>
        <v/>
      </c>
    </row>
    <row r="271" spans="1:23" ht="12" customHeight="1" x14ac:dyDescent="0.2">
      <c r="A271" s="195" t="str">
        <f t="shared" si="26"/>
        <v/>
      </c>
      <c r="B271" s="552"/>
      <c r="C271" s="560"/>
      <c r="D271" s="570"/>
      <c r="E271" s="553"/>
      <c r="F271" s="567"/>
      <c r="G271" s="567"/>
      <c r="H271" s="567"/>
      <c r="I271" s="567"/>
      <c r="J271" s="567"/>
      <c r="K271" s="567"/>
      <c r="L271" s="567"/>
      <c r="M271" s="559"/>
      <c r="N271" s="571"/>
      <c r="O271" s="141" t="str">
        <f t="shared" si="27"/>
        <v/>
      </c>
      <c r="W271" s="620" t="str">
        <f>IF(ISBLANK($C271),"",_xlfn.IFNA(MATCH($C271,Deelnemersoverzicht!$C$16:$C$66,0),0))</f>
        <v/>
      </c>
    </row>
    <row r="272" spans="1:23" ht="12" customHeight="1" x14ac:dyDescent="0.2">
      <c r="A272" s="195" t="str">
        <f t="shared" si="26"/>
        <v/>
      </c>
      <c r="B272" s="552"/>
      <c r="C272" s="560"/>
      <c r="D272" s="570"/>
      <c r="E272" s="553"/>
      <c r="F272" s="567"/>
      <c r="G272" s="567"/>
      <c r="H272" s="567"/>
      <c r="I272" s="567"/>
      <c r="J272" s="567"/>
      <c r="K272" s="567"/>
      <c r="L272" s="567"/>
      <c r="M272" s="559"/>
      <c r="N272" s="571"/>
      <c r="O272" s="141" t="str">
        <f t="shared" si="27"/>
        <v/>
      </c>
      <c r="W272" s="620" t="str">
        <f>IF(ISBLANK($C272),"",_xlfn.IFNA(MATCH($C272,Deelnemersoverzicht!$C$16:$C$66,0),0))</f>
        <v/>
      </c>
    </row>
    <row r="273" spans="1:23" ht="12" customHeight="1" x14ac:dyDescent="0.2">
      <c r="A273" s="195" t="str">
        <f t="shared" si="26"/>
        <v/>
      </c>
      <c r="B273" s="552"/>
      <c r="C273" s="560"/>
      <c r="D273" s="570"/>
      <c r="E273" s="553"/>
      <c r="F273" s="567"/>
      <c r="G273" s="567"/>
      <c r="H273" s="567"/>
      <c r="I273" s="567"/>
      <c r="J273" s="567"/>
      <c r="K273" s="567"/>
      <c r="L273" s="567"/>
      <c r="M273" s="559"/>
      <c r="N273" s="571"/>
      <c r="O273" s="141" t="str">
        <f t="shared" si="27"/>
        <v/>
      </c>
      <c r="W273" s="620" t="str">
        <f>IF(ISBLANK($C273),"",_xlfn.IFNA(MATCH($C273,Deelnemersoverzicht!$C$16:$C$66,0),0))</f>
        <v/>
      </c>
    </row>
    <row r="274" spans="1:23" ht="12" customHeight="1" x14ac:dyDescent="0.2">
      <c r="A274" s="195" t="str">
        <f t="shared" si="26"/>
        <v/>
      </c>
      <c r="B274" s="552"/>
      <c r="C274" s="560"/>
      <c r="D274" s="570"/>
      <c r="E274" s="553"/>
      <c r="F274" s="567"/>
      <c r="G274" s="567"/>
      <c r="H274" s="567"/>
      <c r="I274" s="567"/>
      <c r="J274" s="567"/>
      <c r="K274" s="567"/>
      <c r="L274" s="567"/>
      <c r="M274" s="559"/>
      <c r="N274" s="571"/>
      <c r="O274" s="141" t="str">
        <f t="shared" si="27"/>
        <v/>
      </c>
      <c r="W274" s="620" t="str">
        <f>IF(ISBLANK($C274),"",_xlfn.IFNA(MATCH($C274,Deelnemersoverzicht!$C$16:$C$66,0),0))</f>
        <v/>
      </c>
    </row>
    <row r="275" spans="1:23" ht="12" customHeight="1" x14ac:dyDescent="0.2">
      <c r="A275" s="195" t="str">
        <f t="shared" si="26"/>
        <v/>
      </c>
      <c r="B275" s="552"/>
      <c r="C275" s="560"/>
      <c r="D275" s="570"/>
      <c r="E275" s="553"/>
      <c r="F275" s="567"/>
      <c r="G275" s="567"/>
      <c r="H275" s="567"/>
      <c r="I275" s="567"/>
      <c r="J275" s="567"/>
      <c r="K275" s="567"/>
      <c r="L275" s="567"/>
      <c r="M275" s="559"/>
      <c r="N275" s="571"/>
      <c r="O275" s="141" t="str">
        <f t="shared" si="27"/>
        <v/>
      </c>
      <c r="W275" s="620" t="str">
        <f>IF(ISBLANK($C275),"",_xlfn.IFNA(MATCH($C275,Deelnemersoverzicht!$C$16:$C$66,0),0))</f>
        <v/>
      </c>
    </row>
    <row r="276" spans="1:23" ht="12" customHeight="1" x14ac:dyDescent="0.2">
      <c r="A276" s="195" t="str">
        <f t="shared" si="26"/>
        <v/>
      </c>
      <c r="B276" s="552"/>
      <c r="C276" s="560"/>
      <c r="D276" s="570"/>
      <c r="E276" s="553"/>
      <c r="F276" s="567"/>
      <c r="G276" s="567"/>
      <c r="H276" s="567"/>
      <c r="I276" s="567"/>
      <c r="J276" s="567"/>
      <c r="K276" s="567"/>
      <c r="L276" s="567"/>
      <c r="M276" s="559"/>
      <c r="N276" s="571"/>
      <c r="O276" s="141" t="str">
        <f t="shared" si="27"/>
        <v/>
      </c>
      <c r="W276" s="620" t="str">
        <f>IF(ISBLANK($C276),"",_xlfn.IFNA(MATCH($C276,Deelnemersoverzicht!$C$16:$C$66,0),0))</f>
        <v/>
      </c>
    </row>
    <row r="277" spans="1:23" ht="12" customHeight="1" x14ac:dyDescent="0.2">
      <c r="A277" s="195" t="str">
        <f t="shared" si="26"/>
        <v/>
      </c>
      <c r="B277" s="552"/>
      <c r="C277" s="560"/>
      <c r="D277" s="570"/>
      <c r="E277" s="553"/>
      <c r="F277" s="567"/>
      <c r="G277" s="567"/>
      <c r="H277" s="567"/>
      <c r="I277" s="567"/>
      <c r="J277" s="567"/>
      <c r="K277" s="567"/>
      <c r="L277" s="567"/>
      <c r="M277" s="559"/>
      <c r="N277" s="571"/>
      <c r="O277" s="141" t="str">
        <f t="shared" si="27"/>
        <v/>
      </c>
      <c r="W277" s="620" t="str">
        <f>IF(ISBLANK($C277),"",_xlfn.IFNA(MATCH($C277,Deelnemersoverzicht!$C$16:$C$66,0),0))</f>
        <v/>
      </c>
    </row>
    <row r="278" spans="1:23" ht="12" customHeight="1" x14ac:dyDescent="0.2">
      <c r="A278" s="195" t="str">
        <f t="shared" si="26"/>
        <v/>
      </c>
      <c r="B278" s="552"/>
      <c r="C278" s="560"/>
      <c r="D278" s="570"/>
      <c r="E278" s="553"/>
      <c r="F278" s="567"/>
      <c r="G278" s="567"/>
      <c r="H278" s="567"/>
      <c r="I278" s="567"/>
      <c r="J278" s="567"/>
      <c r="K278" s="567"/>
      <c r="L278" s="567"/>
      <c r="M278" s="559"/>
      <c r="N278" s="571"/>
      <c r="O278" s="141" t="str">
        <f t="shared" si="27"/>
        <v/>
      </c>
      <c r="W278" s="620" t="str">
        <f>IF(ISBLANK($C278),"",_xlfn.IFNA(MATCH($C278,Deelnemersoverzicht!$C$16:$C$66,0),0))</f>
        <v/>
      </c>
    </row>
    <row r="279" spans="1:23" ht="12" customHeight="1" x14ac:dyDescent="0.2">
      <c r="A279" s="195" t="str">
        <f t="shared" si="26"/>
        <v/>
      </c>
      <c r="B279" s="552"/>
      <c r="C279" s="560"/>
      <c r="D279" s="570"/>
      <c r="E279" s="553"/>
      <c r="F279" s="567"/>
      <c r="G279" s="567"/>
      <c r="H279" s="567"/>
      <c r="I279" s="567"/>
      <c r="J279" s="567"/>
      <c r="K279" s="567"/>
      <c r="L279" s="567"/>
      <c r="M279" s="559"/>
      <c r="N279" s="571"/>
      <c r="O279" s="141" t="str">
        <f t="shared" si="27"/>
        <v/>
      </c>
      <c r="W279" s="620" t="str">
        <f>IF(ISBLANK($C279),"",_xlfn.IFNA(MATCH($C279,Deelnemersoverzicht!$C$16:$C$66,0),0))</f>
        <v/>
      </c>
    </row>
    <row r="280" spans="1:23" ht="12" customHeight="1" x14ac:dyDescent="0.2">
      <c r="A280" s="195" t="str">
        <f t="shared" si="26"/>
        <v/>
      </c>
      <c r="B280" s="552"/>
      <c r="C280" s="560"/>
      <c r="D280" s="570"/>
      <c r="E280" s="553"/>
      <c r="F280" s="567"/>
      <c r="G280" s="567"/>
      <c r="H280" s="567"/>
      <c r="I280" s="567"/>
      <c r="J280" s="567"/>
      <c r="K280" s="567"/>
      <c r="L280" s="567"/>
      <c r="M280" s="559"/>
      <c r="N280" s="571"/>
      <c r="O280" s="141" t="str">
        <f t="shared" si="27"/>
        <v/>
      </c>
      <c r="W280" s="620" t="str">
        <f>IF(ISBLANK($C280),"",_xlfn.IFNA(MATCH($C280,Deelnemersoverzicht!$C$16:$C$66,0),0))</f>
        <v/>
      </c>
    </row>
    <row r="281" spans="1:23" ht="12" customHeight="1" x14ac:dyDescent="0.2">
      <c r="A281" s="195" t="str">
        <f t="shared" si="26"/>
        <v/>
      </c>
      <c r="B281" s="552"/>
      <c r="C281" s="560"/>
      <c r="D281" s="570"/>
      <c r="E281" s="553"/>
      <c r="F281" s="567"/>
      <c r="G281" s="567"/>
      <c r="H281" s="567"/>
      <c r="I281" s="567"/>
      <c r="J281" s="567"/>
      <c r="K281" s="567"/>
      <c r="L281" s="567"/>
      <c r="M281" s="559"/>
      <c r="N281" s="571"/>
      <c r="O281" s="141" t="str">
        <f t="shared" si="27"/>
        <v/>
      </c>
      <c r="W281" s="620" t="str">
        <f>IF(ISBLANK($C281),"",_xlfn.IFNA(MATCH($C281,Deelnemersoverzicht!$C$16:$C$66,0),0))</f>
        <v/>
      </c>
    </row>
    <row r="282" spans="1:23" ht="12" customHeight="1" x14ac:dyDescent="0.2">
      <c r="A282" s="195" t="str">
        <f t="shared" si="26"/>
        <v/>
      </c>
      <c r="B282" s="552"/>
      <c r="C282" s="560"/>
      <c r="D282" s="570"/>
      <c r="E282" s="553"/>
      <c r="F282" s="567"/>
      <c r="G282" s="567"/>
      <c r="H282" s="567"/>
      <c r="I282" s="567"/>
      <c r="J282" s="567"/>
      <c r="K282" s="567"/>
      <c r="L282" s="567"/>
      <c r="M282" s="559"/>
      <c r="N282" s="571"/>
      <c r="O282" s="141" t="str">
        <f t="shared" si="27"/>
        <v/>
      </c>
      <c r="W282" s="620" t="str">
        <f>IF(ISBLANK($C282),"",_xlfn.IFNA(MATCH($C282,Deelnemersoverzicht!$C$16:$C$66,0),0))</f>
        <v/>
      </c>
    </row>
    <row r="283" spans="1:23" ht="12" customHeight="1" x14ac:dyDescent="0.2">
      <c r="A283" s="195" t="str">
        <f t="shared" si="26"/>
        <v/>
      </c>
      <c r="B283" s="552"/>
      <c r="C283" s="560"/>
      <c r="D283" s="570"/>
      <c r="E283" s="553"/>
      <c r="F283" s="567"/>
      <c r="G283" s="567"/>
      <c r="H283" s="567"/>
      <c r="I283" s="567"/>
      <c r="J283" s="567"/>
      <c r="K283" s="567"/>
      <c r="L283" s="567"/>
      <c r="M283" s="559"/>
      <c r="N283" s="571"/>
      <c r="O283" s="141" t="str">
        <f t="shared" si="27"/>
        <v/>
      </c>
      <c r="W283" s="620" t="str">
        <f>IF(ISBLANK($C283),"",_xlfn.IFNA(MATCH($C283,Deelnemersoverzicht!$C$16:$C$66,0),0))</f>
        <v/>
      </c>
    </row>
    <row r="284" spans="1:23" ht="12" customHeight="1" x14ac:dyDescent="0.2">
      <c r="A284" s="195" t="str">
        <f t="shared" si="26"/>
        <v/>
      </c>
      <c r="B284" s="552"/>
      <c r="C284" s="560"/>
      <c r="D284" s="570"/>
      <c r="E284" s="553"/>
      <c r="F284" s="567"/>
      <c r="G284" s="567"/>
      <c r="H284" s="567"/>
      <c r="I284" s="567"/>
      <c r="J284" s="567"/>
      <c r="K284" s="567"/>
      <c r="L284" s="567"/>
      <c r="M284" s="559"/>
      <c r="N284" s="571"/>
      <c r="O284" s="141" t="str">
        <f t="shared" si="27"/>
        <v/>
      </c>
      <c r="W284" s="620" t="str">
        <f>IF(ISBLANK($C284),"",_xlfn.IFNA(MATCH($C284,Deelnemersoverzicht!$C$16:$C$66,0),0))</f>
        <v/>
      </c>
    </row>
    <row r="285" spans="1:23" ht="12" customHeight="1" x14ac:dyDescent="0.2">
      <c r="A285" s="195" t="str">
        <f t="shared" si="26"/>
        <v/>
      </c>
      <c r="B285" s="552"/>
      <c r="C285" s="560"/>
      <c r="D285" s="570"/>
      <c r="E285" s="553"/>
      <c r="F285" s="567"/>
      <c r="G285" s="567"/>
      <c r="H285" s="567"/>
      <c r="I285" s="567"/>
      <c r="J285" s="567"/>
      <c r="K285" s="567"/>
      <c r="L285" s="567"/>
      <c r="M285" s="559"/>
      <c r="N285" s="571"/>
      <c r="O285" s="141" t="str">
        <f t="shared" si="27"/>
        <v/>
      </c>
      <c r="W285" s="620" t="str">
        <f>IF(ISBLANK($C285),"",_xlfn.IFNA(MATCH($C285,Deelnemersoverzicht!$C$16:$C$66,0),0))</f>
        <v/>
      </c>
    </row>
    <row r="286" spans="1:23" ht="12" customHeight="1" x14ac:dyDescent="0.2">
      <c r="A286" s="195" t="str">
        <f t="shared" si="26"/>
        <v/>
      </c>
      <c r="B286" s="552"/>
      <c r="C286" s="560"/>
      <c r="D286" s="570"/>
      <c r="E286" s="553"/>
      <c r="F286" s="567"/>
      <c r="G286" s="567"/>
      <c r="H286" s="567"/>
      <c r="I286" s="567"/>
      <c r="J286" s="567"/>
      <c r="K286" s="567"/>
      <c r="L286" s="567"/>
      <c r="M286" s="559"/>
      <c r="N286" s="571"/>
      <c r="O286" s="141" t="str">
        <f t="shared" si="27"/>
        <v/>
      </c>
      <c r="W286" s="620" t="str">
        <f>IF(ISBLANK($C286),"",_xlfn.IFNA(MATCH($C286,Deelnemersoverzicht!$C$16:$C$66,0),0))</f>
        <v/>
      </c>
    </row>
    <row r="287" spans="1:23" ht="12" customHeight="1" x14ac:dyDescent="0.2">
      <c r="A287" s="195" t="str">
        <f t="shared" si="26"/>
        <v/>
      </c>
      <c r="B287" s="552"/>
      <c r="C287" s="560"/>
      <c r="D287" s="570"/>
      <c r="E287" s="553"/>
      <c r="F287" s="567"/>
      <c r="G287" s="567"/>
      <c r="H287" s="567"/>
      <c r="I287" s="567"/>
      <c r="J287" s="567"/>
      <c r="K287" s="567"/>
      <c r="L287" s="567"/>
      <c r="M287" s="559"/>
      <c r="N287" s="571"/>
      <c r="O287" s="141" t="str">
        <f t="shared" si="27"/>
        <v/>
      </c>
      <c r="W287" s="620" t="str">
        <f>IF(ISBLANK($C287),"",_xlfn.IFNA(MATCH($C287,Deelnemersoverzicht!$C$16:$C$66,0),0))</f>
        <v/>
      </c>
    </row>
    <row r="288" spans="1:23" ht="12" customHeight="1" x14ac:dyDescent="0.2">
      <c r="A288" s="195" t="str">
        <f t="shared" si="26"/>
        <v/>
      </c>
      <c r="B288" s="552"/>
      <c r="C288" s="560"/>
      <c r="D288" s="570"/>
      <c r="E288" s="553"/>
      <c r="F288" s="567"/>
      <c r="G288" s="567"/>
      <c r="H288" s="567"/>
      <c r="I288" s="567"/>
      <c r="J288" s="567"/>
      <c r="K288" s="567"/>
      <c r="L288" s="567"/>
      <c r="M288" s="559"/>
      <c r="N288" s="571"/>
      <c r="O288" s="141" t="str">
        <f t="shared" si="27"/>
        <v/>
      </c>
      <c r="W288" s="620" t="str">
        <f>IF(ISBLANK($C288),"",_xlfn.IFNA(MATCH($C288,Deelnemersoverzicht!$C$16:$C$66,0),0))</f>
        <v/>
      </c>
    </row>
    <row r="289" spans="1:23" ht="12" customHeight="1" x14ac:dyDescent="0.2">
      <c r="A289" s="195" t="str">
        <f t="shared" si="26"/>
        <v/>
      </c>
      <c r="B289" s="552"/>
      <c r="C289" s="560"/>
      <c r="D289" s="570"/>
      <c r="E289" s="553"/>
      <c r="F289" s="567"/>
      <c r="G289" s="567"/>
      <c r="H289" s="567"/>
      <c r="I289" s="567"/>
      <c r="J289" s="567"/>
      <c r="K289" s="567"/>
      <c r="L289" s="567"/>
      <c r="M289" s="559"/>
      <c r="N289" s="571"/>
      <c r="O289" s="141" t="str">
        <f t="shared" si="27"/>
        <v/>
      </c>
      <c r="W289" s="620" t="str">
        <f>IF(ISBLANK($C289),"",_xlfn.IFNA(MATCH($C289,Deelnemersoverzicht!$C$16:$C$66,0),0))</f>
        <v/>
      </c>
    </row>
    <row r="290" spans="1:23" ht="12" customHeight="1" x14ac:dyDescent="0.2">
      <c r="A290" s="195" t="str">
        <f t="shared" si="26"/>
        <v/>
      </c>
      <c r="B290" s="552"/>
      <c r="C290" s="560"/>
      <c r="D290" s="570"/>
      <c r="E290" s="553"/>
      <c r="F290" s="567"/>
      <c r="G290" s="567"/>
      <c r="H290" s="567"/>
      <c r="I290" s="567"/>
      <c r="J290" s="567"/>
      <c r="K290" s="567"/>
      <c r="L290" s="567"/>
      <c r="M290" s="559"/>
      <c r="N290" s="571"/>
      <c r="O290" s="141" t="str">
        <f t="shared" si="27"/>
        <v/>
      </c>
      <c r="W290" s="620" t="str">
        <f>IF(ISBLANK($C290),"",_xlfn.IFNA(MATCH($C290,Deelnemersoverzicht!$C$16:$C$66,0),0))</f>
        <v/>
      </c>
    </row>
    <row r="291" spans="1:23" ht="12" customHeight="1" x14ac:dyDescent="0.2">
      <c r="A291" s="195" t="str">
        <f t="shared" si="26"/>
        <v/>
      </c>
      <c r="B291" s="552"/>
      <c r="C291" s="560"/>
      <c r="D291" s="570"/>
      <c r="E291" s="553"/>
      <c r="F291" s="567"/>
      <c r="G291" s="567"/>
      <c r="H291" s="567"/>
      <c r="I291" s="567"/>
      <c r="J291" s="567"/>
      <c r="K291" s="567"/>
      <c r="L291" s="567"/>
      <c r="M291" s="559"/>
      <c r="N291" s="571"/>
      <c r="O291" s="141" t="str">
        <f t="shared" si="27"/>
        <v/>
      </c>
      <c r="W291" s="620" t="str">
        <f>IF(ISBLANK($C291),"",_xlfn.IFNA(MATCH($C291,Deelnemersoverzicht!$C$16:$C$66,0),0))</f>
        <v/>
      </c>
    </row>
    <row r="292" spans="1:23" ht="12" customHeight="1" x14ac:dyDescent="0.2">
      <c r="A292" s="195" t="str">
        <f t="shared" si="26"/>
        <v/>
      </c>
      <c r="B292" s="552"/>
      <c r="C292" s="560"/>
      <c r="D292" s="570"/>
      <c r="E292" s="553"/>
      <c r="F292" s="567"/>
      <c r="G292" s="567"/>
      <c r="H292" s="567"/>
      <c r="I292" s="567"/>
      <c r="J292" s="567"/>
      <c r="K292" s="567"/>
      <c r="L292" s="567"/>
      <c r="M292" s="559"/>
      <c r="N292" s="571"/>
      <c r="O292" s="141" t="str">
        <f t="shared" si="27"/>
        <v/>
      </c>
      <c r="W292" s="620" t="str">
        <f>IF(ISBLANK($C292),"",_xlfn.IFNA(MATCH($C292,Deelnemersoverzicht!$C$16:$C$66,0),0))</f>
        <v/>
      </c>
    </row>
    <row r="293" spans="1:23" ht="12" customHeight="1" x14ac:dyDescent="0.2">
      <c r="A293" s="195" t="str">
        <f t="shared" si="26"/>
        <v/>
      </c>
      <c r="B293" s="552"/>
      <c r="C293" s="560"/>
      <c r="D293" s="570"/>
      <c r="E293" s="553"/>
      <c r="F293" s="567"/>
      <c r="G293" s="567"/>
      <c r="H293" s="567"/>
      <c r="I293" s="567"/>
      <c r="J293" s="567"/>
      <c r="K293" s="567"/>
      <c r="L293" s="567"/>
      <c r="M293" s="559"/>
      <c r="N293" s="571"/>
      <c r="O293" s="141" t="str">
        <f t="shared" si="27"/>
        <v/>
      </c>
      <c r="W293" s="620" t="str">
        <f>IF(ISBLANK($C293),"",_xlfn.IFNA(MATCH($C293,Deelnemersoverzicht!$C$16:$C$66,0),0))</f>
        <v/>
      </c>
    </row>
    <row r="294" spans="1:23" ht="12" customHeight="1" x14ac:dyDescent="0.2">
      <c r="A294" s="195" t="str">
        <f t="shared" si="26"/>
        <v/>
      </c>
      <c r="B294" s="552"/>
      <c r="C294" s="560"/>
      <c r="D294" s="570"/>
      <c r="E294" s="553"/>
      <c r="F294" s="567"/>
      <c r="G294" s="567"/>
      <c r="H294" s="567"/>
      <c r="I294" s="567"/>
      <c r="J294" s="567"/>
      <c r="K294" s="567"/>
      <c r="L294" s="567"/>
      <c r="M294" s="559"/>
      <c r="N294" s="571"/>
      <c r="O294" s="141" t="str">
        <f t="shared" si="27"/>
        <v/>
      </c>
      <c r="W294" s="620" t="str">
        <f>IF(ISBLANK($C294),"",_xlfn.IFNA(MATCH($C294,Deelnemersoverzicht!$C$16:$C$66,0),0))</f>
        <v/>
      </c>
    </row>
    <row r="295" spans="1:23" ht="12" customHeight="1" x14ac:dyDescent="0.2">
      <c r="A295" s="195" t="str">
        <f t="shared" si="26"/>
        <v/>
      </c>
      <c r="B295" s="552"/>
      <c r="C295" s="560"/>
      <c r="D295" s="570"/>
      <c r="E295" s="553"/>
      <c r="F295" s="567"/>
      <c r="G295" s="567"/>
      <c r="H295" s="567"/>
      <c r="I295" s="567"/>
      <c r="J295" s="567"/>
      <c r="K295" s="567"/>
      <c r="L295" s="567"/>
      <c r="M295" s="559"/>
      <c r="N295" s="571"/>
      <c r="O295" s="141" t="str">
        <f t="shared" si="27"/>
        <v/>
      </c>
      <c r="W295" s="620" t="str">
        <f>IF(ISBLANK($C295),"",_xlfn.IFNA(MATCH($C295,Deelnemersoverzicht!$C$16:$C$66,0),0))</f>
        <v/>
      </c>
    </row>
    <row r="296" spans="1:23" ht="12" customHeight="1" x14ac:dyDescent="0.2">
      <c r="A296" s="195" t="str">
        <f t="shared" si="26"/>
        <v/>
      </c>
      <c r="B296" s="552"/>
      <c r="C296" s="560"/>
      <c r="D296" s="570"/>
      <c r="E296" s="553"/>
      <c r="F296" s="567"/>
      <c r="G296" s="567"/>
      <c r="H296" s="567"/>
      <c r="I296" s="567"/>
      <c r="J296" s="567"/>
      <c r="K296" s="567"/>
      <c r="L296" s="567"/>
      <c r="M296" s="559"/>
      <c r="N296" s="571"/>
      <c r="O296" s="141" t="str">
        <f t="shared" si="27"/>
        <v/>
      </c>
      <c r="W296" s="620" t="str">
        <f>IF(ISBLANK($C296),"",_xlfn.IFNA(MATCH($C296,Deelnemersoverzicht!$C$16:$C$66,0),0))</f>
        <v/>
      </c>
    </row>
    <row r="297" spans="1:23" ht="12" customHeight="1" x14ac:dyDescent="0.2">
      <c r="A297" s="195" t="str">
        <f t="shared" ref="A297:A314" si="28">B297&amp;M297</f>
        <v/>
      </c>
      <c r="B297" s="552"/>
      <c r="C297" s="560"/>
      <c r="D297" s="570"/>
      <c r="E297" s="553"/>
      <c r="F297" s="567"/>
      <c r="G297" s="567"/>
      <c r="H297" s="567"/>
      <c r="I297" s="567"/>
      <c r="J297" s="567"/>
      <c r="K297" s="567"/>
      <c r="L297" s="567"/>
      <c r="M297" s="559"/>
      <c r="N297" s="572"/>
      <c r="O297" s="141" t="str">
        <f t="shared" si="27"/>
        <v/>
      </c>
      <c r="W297" s="620" t="str">
        <f>IF(ISBLANK($C297),"",_xlfn.IFNA(MATCH($C297,Deelnemersoverzicht!$C$16:$C$66,0),0))</f>
        <v/>
      </c>
    </row>
    <row r="298" spans="1:23" ht="12" customHeight="1" x14ac:dyDescent="0.2">
      <c r="A298" s="195" t="str">
        <f t="shared" si="28"/>
        <v/>
      </c>
      <c r="B298" s="552"/>
      <c r="C298" s="560"/>
      <c r="D298" s="570"/>
      <c r="E298" s="553"/>
      <c r="F298" s="567"/>
      <c r="G298" s="567"/>
      <c r="H298" s="567"/>
      <c r="I298" s="567"/>
      <c r="J298" s="567"/>
      <c r="K298" s="567"/>
      <c r="L298" s="567"/>
      <c r="M298" s="559"/>
      <c r="N298" s="572"/>
      <c r="O298" s="141" t="str">
        <f t="shared" si="27"/>
        <v/>
      </c>
      <c r="W298" s="620" t="str">
        <f>IF(ISBLANK($C298),"",_xlfn.IFNA(MATCH($C298,Deelnemersoverzicht!$C$16:$C$66,0),0))</f>
        <v/>
      </c>
    </row>
    <row r="299" spans="1:23" ht="12" customHeight="1" x14ac:dyDescent="0.2">
      <c r="A299" s="195" t="str">
        <f t="shared" si="28"/>
        <v/>
      </c>
      <c r="B299" s="552"/>
      <c r="C299" s="560"/>
      <c r="D299" s="570"/>
      <c r="E299" s="553"/>
      <c r="F299" s="567"/>
      <c r="G299" s="567"/>
      <c r="H299" s="567"/>
      <c r="I299" s="567"/>
      <c r="J299" s="567"/>
      <c r="K299" s="567"/>
      <c r="L299" s="567"/>
      <c r="M299" s="559"/>
      <c r="N299" s="572"/>
      <c r="O299" s="141" t="str">
        <f t="shared" si="27"/>
        <v/>
      </c>
      <c r="W299" s="620" t="str">
        <f>IF(ISBLANK($C299),"",_xlfn.IFNA(MATCH($C299,Deelnemersoverzicht!$C$16:$C$66,0),0))</f>
        <v/>
      </c>
    </row>
    <row r="300" spans="1:23" ht="12" customHeight="1" x14ac:dyDescent="0.2">
      <c r="A300" s="195" t="str">
        <f t="shared" si="28"/>
        <v/>
      </c>
      <c r="B300" s="552"/>
      <c r="C300" s="560"/>
      <c r="D300" s="570"/>
      <c r="E300" s="553"/>
      <c r="F300" s="567"/>
      <c r="G300" s="567"/>
      <c r="H300" s="567"/>
      <c r="I300" s="567"/>
      <c r="J300" s="567"/>
      <c r="K300" s="567"/>
      <c r="L300" s="567"/>
      <c r="M300" s="559"/>
      <c r="N300" s="572"/>
      <c r="O300" s="141" t="str">
        <f t="shared" si="27"/>
        <v/>
      </c>
      <c r="W300" s="620" t="str">
        <f>IF(ISBLANK($C300),"",_xlfn.IFNA(MATCH($C300,Deelnemersoverzicht!$C$16:$C$66,0),0))</f>
        <v/>
      </c>
    </row>
    <row r="301" spans="1:23" ht="12" customHeight="1" x14ac:dyDescent="0.2">
      <c r="A301" s="195" t="str">
        <f t="shared" si="28"/>
        <v/>
      </c>
      <c r="B301" s="552"/>
      <c r="C301" s="560"/>
      <c r="D301" s="570"/>
      <c r="E301" s="553"/>
      <c r="F301" s="567"/>
      <c r="G301" s="567"/>
      <c r="H301" s="567"/>
      <c r="I301" s="567"/>
      <c r="J301" s="567"/>
      <c r="K301" s="567"/>
      <c r="L301" s="567"/>
      <c r="M301" s="559"/>
      <c r="N301" s="572"/>
      <c r="O301" s="141" t="str">
        <f t="shared" si="27"/>
        <v/>
      </c>
      <c r="W301" s="620" t="str">
        <f>IF(ISBLANK($C301),"",_xlfn.IFNA(MATCH($C301,Deelnemersoverzicht!$C$16:$C$66,0),0))</f>
        <v/>
      </c>
    </row>
    <row r="302" spans="1:23" ht="12" customHeight="1" x14ac:dyDescent="0.2">
      <c r="A302" s="195" t="str">
        <f t="shared" si="28"/>
        <v/>
      </c>
      <c r="B302" s="552"/>
      <c r="C302" s="560"/>
      <c r="D302" s="570"/>
      <c r="E302" s="553"/>
      <c r="F302" s="567"/>
      <c r="G302" s="567"/>
      <c r="H302" s="567"/>
      <c r="I302" s="567"/>
      <c r="J302" s="567"/>
      <c r="K302" s="567"/>
      <c r="L302" s="567"/>
      <c r="M302" s="559"/>
      <c r="N302" s="572"/>
      <c r="O302" s="141" t="str">
        <f t="shared" si="27"/>
        <v/>
      </c>
      <c r="W302" s="620" t="str">
        <f>IF(ISBLANK($C302),"",_xlfn.IFNA(MATCH($C302,Deelnemersoverzicht!$C$16:$C$66,0),0))</f>
        <v/>
      </c>
    </row>
    <row r="303" spans="1:23" ht="12" customHeight="1" x14ac:dyDescent="0.2">
      <c r="A303" s="195" t="str">
        <f t="shared" si="28"/>
        <v/>
      </c>
      <c r="B303" s="552"/>
      <c r="C303" s="560"/>
      <c r="D303" s="570"/>
      <c r="E303" s="553"/>
      <c r="F303" s="567"/>
      <c r="G303" s="567"/>
      <c r="H303" s="567"/>
      <c r="I303" s="567"/>
      <c r="J303" s="567"/>
      <c r="K303" s="567"/>
      <c r="L303" s="567"/>
      <c r="M303" s="559"/>
      <c r="N303" s="572"/>
      <c r="O303" s="141" t="str">
        <f t="shared" si="27"/>
        <v/>
      </c>
      <c r="W303" s="620" t="str">
        <f>IF(ISBLANK($C303),"",_xlfn.IFNA(MATCH($C303,Deelnemersoverzicht!$C$16:$C$66,0),0))</f>
        <v/>
      </c>
    </row>
    <row r="304" spans="1:23" ht="12" customHeight="1" x14ac:dyDescent="0.2">
      <c r="A304" s="195" t="str">
        <f t="shared" si="28"/>
        <v/>
      </c>
      <c r="B304" s="552"/>
      <c r="C304" s="560"/>
      <c r="D304" s="570"/>
      <c r="E304" s="553"/>
      <c r="F304" s="567"/>
      <c r="G304" s="567"/>
      <c r="H304" s="567"/>
      <c r="I304" s="567"/>
      <c r="J304" s="567"/>
      <c r="K304" s="567"/>
      <c r="L304" s="567"/>
      <c r="M304" s="559"/>
      <c r="N304" s="572"/>
      <c r="O304" s="141" t="str">
        <f t="shared" si="27"/>
        <v/>
      </c>
      <c r="W304" s="620" t="str">
        <f>IF(ISBLANK($C304),"",_xlfn.IFNA(MATCH($C304,Deelnemersoverzicht!$C$16:$C$66,0),0))</f>
        <v/>
      </c>
    </row>
    <row r="305" spans="1:23" ht="12" customHeight="1" x14ac:dyDescent="0.2">
      <c r="A305" s="195" t="str">
        <f t="shared" si="28"/>
        <v/>
      </c>
      <c r="B305" s="552"/>
      <c r="C305" s="560"/>
      <c r="D305" s="570"/>
      <c r="E305" s="553"/>
      <c r="F305" s="567"/>
      <c r="G305" s="567"/>
      <c r="H305" s="567"/>
      <c r="I305" s="567"/>
      <c r="J305" s="567"/>
      <c r="K305" s="567"/>
      <c r="L305" s="567"/>
      <c r="M305" s="559"/>
      <c r="N305" s="572"/>
      <c r="O305" s="141" t="str">
        <f t="shared" si="27"/>
        <v/>
      </c>
      <c r="W305" s="620" t="str">
        <f>IF(ISBLANK($C305),"",_xlfn.IFNA(MATCH($C305,Deelnemersoverzicht!$C$16:$C$66,0),0))</f>
        <v/>
      </c>
    </row>
    <row r="306" spans="1:23" ht="12" customHeight="1" x14ac:dyDescent="0.2">
      <c r="A306" s="195" t="str">
        <f t="shared" si="28"/>
        <v/>
      </c>
      <c r="B306" s="552"/>
      <c r="C306" s="560"/>
      <c r="D306" s="570"/>
      <c r="E306" s="553"/>
      <c r="F306" s="567"/>
      <c r="G306" s="567"/>
      <c r="H306" s="567"/>
      <c r="I306" s="567"/>
      <c r="J306" s="567"/>
      <c r="K306" s="567"/>
      <c r="L306" s="567"/>
      <c r="M306" s="559"/>
      <c r="N306" s="572"/>
      <c r="O306" s="141" t="str">
        <f t="shared" si="27"/>
        <v/>
      </c>
      <c r="W306" s="620" t="str">
        <f>IF(ISBLANK($C306),"",_xlfn.IFNA(MATCH($C306,Deelnemersoverzicht!$C$16:$C$66,0),0))</f>
        <v/>
      </c>
    </row>
    <row r="307" spans="1:23" ht="12" customHeight="1" x14ac:dyDescent="0.2">
      <c r="A307" s="195" t="str">
        <f t="shared" si="28"/>
        <v/>
      </c>
      <c r="B307" s="552"/>
      <c r="C307" s="560"/>
      <c r="D307" s="570"/>
      <c r="E307" s="553"/>
      <c r="F307" s="567"/>
      <c r="G307" s="567"/>
      <c r="H307" s="567"/>
      <c r="I307" s="567"/>
      <c r="J307" s="567"/>
      <c r="K307" s="567"/>
      <c r="L307" s="567"/>
      <c r="M307" s="559"/>
      <c r="N307" s="572"/>
      <c r="O307" s="141" t="str">
        <f t="shared" si="27"/>
        <v/>
      </c>
      <c r="W307" s="620" t="str">
        <f>IF(ISBLANK($C307),"",_xlfn.IFNA(MATCH($C307,Deelnemersoverzicht!$C$16:$C$66,0),0))</f>
        <v/>
      </c>
    </row>
    <row r="308" spans="1:23" ht="12" customHeight="1" x14ac:dyDescent="0.2">
      <c r="A308" s="195" t="str">
        <f t="shared" si="28"/>
        <v/>
      </c>
      <c r="B308" s="552"/>
      <c r="C308" s="560"/>
      <c r="D308" s="570"/>
      <c r="E308" s="553"/>
      <c r="F308" s="567"/>
      <c r="G308" s="567"/>
      <c r="H308" s="567"/>
      <c r="I308" s="567"/>
      <c r="J308" s="567"/>
      <c r="K308" s="567"/>
      <c r="L308" s="567"/>
      <c r="M308" s="559"/>
      <c r="N308" s="572"/>
      <c r="O308" s="141" t="str">
        <f t="shared" si="27"/>
        <v/>
      </c>
      <c r="W308" s="620" t="str">
        <f>IF(ISBLANK($C308),"",_xlfn.IFNA(MATCH($C308,Deelnemersoverzicht!$C$16:$C$66,0),0))</f>
        <v/>
      </c>
    </row>
    <row r="309" spans="1:23" ht="12" customHeight="1" x14ac:dyDescent="0.2">
      <c r="A309" s="195" t="str">
        <f t="shared" si="28"/>
        <v/>
      </c>
      <c r="B309" s="552"/>
      <c r="C309" s="560"/>
      <c r="D309" s="570"/>
      <c r="E309" s="553"/>
      <c r="F309" s="567"/>
      <c r="G309" s="567"/>
      <c r="H309" s="567"/>
      <c r="I309" s="567"/>
      <c r="J309" s="567"/>
      <c r="K309" s="567"/>
      <c r="L309" s="567"/>
      <c r="M309" s="559"/>
      <c r="N309" s="572"/>
      <c r="O309" s="141" t="str">
        <f t="shared" si="27"/>
        <v/>
      </c>
      <c r="W309" s="620" t="str">
        <f>IF(ISBLANK($C309),"",_xlfn.IFNA(MATCH($C309,Deelnemersoverzicht!$C$16:$C$66,0),0))</f>
        <v/>
      </c>
    </row>
    <row r="310" spans="1:23" ht="12" customHeight="1" x14ac:dyDescent="0.2">
      <c r="A310" s="195" t="str">
        <f t="shared" si="28"/>
        <v/>
      </c>
      <c r="B310" s="552"/>
      <c r="C310" s="560"/>
      <c r="D310" s="570"/>
      <c r="E310" s="553"/>
      <c r="F310" s="567"/>
      <c r="G310" s="567"/>
      <c r="H310" s="567"/>
      <c r="I310" s="567"/>
      <c r="J310" s="567"/>
      <c r="K310" s="567"/>
      <c r="L310" s="567"/>
      <c r="M310" s="559"/>
      <c r="N310" s="572"/>
      <c r="O310" s="141" t="str">
        <f t="shared" si="27"/>
        <v/>
      </c>
      <c r="W310" s="620" t="str">
        <f>IF(ISBLANK($C310),"",_xlfn.IFNA(MATCH($C310,Deelnemersoverzicht!$C$16:$C$66,0),0))</f>
        <v/>
      </c>
    </row>
    <row r="311" spans="1:23" ht="12" customHeight="1" x14ac:dyDescent="0.2">
      <c r="A311" s="195" t="str">
        <f t="shared" si="28"/>
        <v/>
      </c>
      <c r="B311" s="552"/>
      <c r="C311" s="560"/>
      <c r="D311" s="570"/>
      <c r="E311" s="553"/>
      <c r="F311" s="567"/>
      <c r="G311" s="567"/>
      <c r="H311" s="567"/>
      <c r="I311" s="567"/>
      <c r="J311" s="567"/>
      <c r="K311" s="567"/>
      <c r="L311" s="567"/>
      <c r="M311" s="559"/>
      <c r="N311" s="572"/>
      <c r="O311" s="141" t="str">
        <f t="shared" si="27"/>
        <v/>
      </c>
      <c r="W311" s="620" t="str">
        <f>IF(ISBLANK($C311),"",_xlfn.IFNA(MATCH($C311,Deelnemersoverzicht!$C$16:$C$66,0),0))</f>
        <v/>
      </c>
    </row>
    <row r="312" spans="1:23" ht="12" customHeight="1" x14ac:dyDescent="0.2">
      <c r="A312" s="195" t="str">
        <f t="shared" si="28"/>
        <v/>
      </c>
      <c r="B312" s="552"/>
      <c r="C312" s="560"/>
      <c r="D312" s="570"/>
      <c r="E312" s="553"/>
      <c r="F312" s="567"/>
      <c r="G312" s="567"/>
      <c r="H312" s="567"/>
      <c r="I312" s="567"/>
      <c r="J312" s="567"/>
      <c r="K312" s="567"/>
      <c r="L312" s="567"/>
      <c r="M312" s="559"/>
      <c r="N312" s="572"/>
      <c r="O312" s="141" t="str">
        <f t="shared" si="27"/>
        <v/>
      </c>
      <c r="W312" s="620" t="str">
        <f>IF(ISBLANK($C312),"",_xlfn.IFNA(MATCH($C312,Deelnemersoverzicht!$C$16:$C$66,0),0))</f>
        <v/>
      </c>
    </row>
    <row r="313" spans="1:23" ht="12" customHeight="1" x14ac:dyDescent="0.2">
      <c r="A313" s="195" t="str">
        <f t="shared" si="28"/>
        <v/>
      </c>
      <c r="B313" s="552"/>
      <c r="C313" s="560"/>
      <c r="D313" s="570"/>
      <c r="E313" s="553"/>
      <c r="F313" s="567"/>
      <c r="G313" s="567"/>
      <c r="H313" s="567"/>
      <c r="I313" s="567"/>
      <c r="J313" s="567"/>
      <c r="K313" s="567"/>
      <c r="L313" s="567"/>
      <c r="M313" s="559"/>
      <c r="N313" s="572"/>
      <c r="O313" s="141" t="str">
        <f t="shared" si="27"/>
        <v/>
      </c>
      <c r="W313" s="620" t="str">
        <f>IF(ISBLANK($C313),"",_xlfn.IFNA(MATCH($C313,Deelnemersoverzicht!$C$16:$C$66,0),0))</f>
        <v/>
      </c>
    </row>
    <row r="314" spans="1:23" ht="12" customHeight="1" x14ac:dyDescent="0.2">
      <c r="A314" s="195" t="str">
        <f t="shared" si="28"/>
        <v/>
      </c>
      <c r="B314" s="552"/>
      <c r="C314" s="560"/>
      <c r="D314" s="570"/>
      <c r="E314" s="553"/>
      <c r="F314" s="567"/>
      <c r="G314" s="567"/>
      <c r="H314" s="567"/>
      <c r="I314" s="567"/>
      <c r="J314" s="567"/>
      <c r="K314" s="567"/>
      <c r="L314" s="567"/>
      <c r="M314" s="559"/>
      <c r="N314" s="572"/>
      <c r="O314" s="141" t="str">
        <f t="shared" si="27"/>
        <v/>
      </c>
      <c r="W314" s="620" t="str">
        <f>IF(ISBLANK($C314),"",_xlfn.IFNA(MATCH($C314,Deelnemersoverzicht!$C$16:$C$66,0),0))</f>
        <v/>
      </c>
    </row>
    <row r="315" spans="1:23" ht="12" customHeight="1" x14ac:dyDescent="0.2">
      <c r="A315" s="118"/>
      <c r="B315" s="137"/>
      <c r="D315" s="137"/>
      <c r="E315" s="137"/>
      <c r="F315" s="137"/>
      <c r="G315" s="137"/>
      <c r="H315" s="137"/>
      <c r="I315" s="137"/>
      <c r="J315" s="137"/>
      <c r="M315" s="470" t="s">
        <v>506</v>
      </c>
      <c r="N315" s="471">
        <f>SUM(N265:N314)</f>
        <v>0</v>
      </c>
      <c r="P315" s="136"/>
      <c r="Q315" s="118"/>
    </row>
    <row r="316" spans="1:23" ht="12" customHeight="1" x14ac:dyDescent="0.2">
      <c r="A316" s="118"/>
      <c r="B316" s="137"/>
      <c r="C316" s="137"/>
      <c r="D316" s="137"/>
      <c r="E316" s="137"/>
      <c r="F316" s="137"/>
      <c r="G316" s="137"/>
      <c r="H316" s="137"/>
      <c r="I316" s="137"/>
      <c r="J316" s="137"/>
      <c r="M316" s="136"/>
      <c r="N316" s="137"/>
      <c r="P316" s="136"/>
      <c r="Q316" s="118"/>
    </row>
    <row r="317" spans="1:23" ht="12" customHeight="1" x14ac:dyDescent="0.2">
      <c r="A317" s="118"/>
      <c r="B317" s="137"/>
      <c r="D317" s="137"/>
      <c r="E317" s="137"/>
      <c r="F317" s="137"/>
      <c r="G317" s="137"/>
      <c r="H317" s="137"/>
      <c r="I317" s="137"/>
      <c r="J317" s="137"/>
      <c r="M317" s="470" t="s">
        <v>507</v>
      </c>
      <c r="N317" s="471">
        <f>N207+N261+N315</f>
        <v>0</v>
      </c>
      <c r="P317" s="136"/>
      <c r="Q317" s="118"/>
    </row>
    <row r="318" spans="1:23" ht="12" customHeight="1" thickBot="1" x14ac:dyDescent="0.25">
      <c r="A318" s="118"/>
      <c r="B318" s="136"/>
      <c r="C318" s="136"/>
      <c r="D318" s="136"/>
      <c r="E318" s="136"/>
      <c r="F318" s="136"/>
      <c r="G318" s="136"/>
      <c r="H318" s="136"/>
      <c r="I318" s="136"/>
      <c r="J318" s="136"/>
      <c r="K318" s="136"/>
      <c r="L318" s="136"/>
      <c r="M318" s="136"/>
      <c r="N318" s="136"/>
      <c r="P318" s="136"/>
      <c r="Q318" s="118"/>
    </row>
    <row r="319" spans="1:23"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J319" s="118"/>
      <c r="M319" s="142" t="str">
        <f>"Totaal"&amp;" "&amp;B2&amp;": "</f>
        <v xml:space="preserve">Totaal Resultaat 1: </v>
      </c>
      <c r="N319" s="476">
        <f>N317+N151+N90</f>
        <v>0</v>
      </c>
      <c r="P319" s="118"/>
      <c r="Q319" s="118"/>
    </row>
    <row r="320" spans="1:23" ht="12" customHeight="1" x14ac:dyDescent="0.2">
      <c r="A320" s="118"/>
      <c r="D320" s="136"/>
      <c r="E320" s="136"/>
      <c r="F320" s="136"/>
      <c r="G320" s="136"/>
      <c r="H320" s="136"/>
      <c r="I320" s="136"/>
      <c r="J320" s="136"/>
      <c r="K320" s="136"/>
      <c r="L320" s="136"/>
      <c r="M320" s="136"/>
      <c r="N320" s="136"/>
      <c r="O320" s="136"/>
      <c r="P320" s="136"/>
      <c r="Q320" s="118"/>
    </row>
    <row r="321" spans="1:17" ht="12" customHeight="1" x14ac:dyDescent="0.2">
      <c r="A321" s="118"/>
      <c r="B321" s="592" t="s">
        <v>325</v>
      </c>
      <c r="C321" s="593"/>
      <c r="D321" s="593"/>
      <c r="E321" s="593"/>
      <c r="F321" s="593"/>
      <c r="G321" s="593"/>
      <c r="H321" s="593"/>
      <c r="I321" s="593"/>
      <c r="J321" s="593"/>
      <c r="K321" s="593"/>
      <c r="L321" s="593"/>
      <c r="M321" s="593"/>
      <c r="N321" s="594"/>
      <c r="O321" s="136"/>
      <c r="P321" s="136"/>
      <c r="Q321" s="118"/>
    </row>
    <row r="322" spans="1:17" ht="12" customHeight="1" x14ac:dyDescent="0.2">
      <c r="A322" s="118"/>
      <c r="B322" s="649"/>
      <c r="C322" s="650"/>
      <c r="D322" s="651"/>
      <c r="E322" s="651"/>
      <c r="F322" s="651"/>
      <c r="G322" s="651"/>
      <c r="H322" s="651"/>
      <c r="I322" s="651"/>
      <c r="J322" s="651"/>
      <c r="K322" s="651"/>
      <c r="L322" s="651"/>
      <c r="M322" s="651"/>
      <c r="N322" s="652"/>
      <c r="O322" s="136"/>
      <c r="P322" s="136"/>
      <c r="Q322" s="118"/>
    </row>
    <row r="323" spans="1:17" ht="12" customHeight="1" x14ac:dyDescent="0.2">
      <c r="A323" s="118"/>
      <c r="B323" s="649"/>
      <c r="C323" s="650"/>
      <c r="D323" s="651"/>
      <c r="E323" s="651"/>
      <c r="F323" s="651"/>
      <c r="G323" s="651"/>
      <c r="H323" s="651"/>
      <c r="I323" s="651"/>
      <c r="J323" s="651"/>
      <c r="K323" s="651"/>
      <c r="L323" s="651"/>
      <c r="M323" s="651"/>
      <c r="N323" s="652"/>
      <c r="O323" s="136"/>
      <c r="P323" s="136"/>
      <c r="Q323" s="118"/>
    </row>
    <row r="324" spans="1:17" ht="12" customHeight="1" x14ac:dyDescent="0.2">
      <c r="A324" s="118"/>
      <c r="B324" s="649"/>
      <c r="C324" s="650"/>
      <c r="D324" s="651"/>
      <c r="E324" s="651"/>
      <c r="F324" s="651"/>
      <c r="G324" s="651"/>
      <c r="H324" s="651"/>
      <c r="I324" s="651"/>
      <c r="J324" s="651"/>
      <c r="K324" s="651"/>
      <c r="L324" s="651"/>
      <c r="M324" s="651"/>
      <c r="N324" s="652"/>
      <c r="O324" s="136"/>
      <c r="P324" s="136"/>
      <c r="Q324" s="118"/>
    </row>
    <row r="325" spans="1:17" ht="12" customHeight="1" x14ac:dyDescent="0.2">
      <c r="A325" s="118"/>
      <c r="B325" s="649"/>
      <c r="C325" s="650"/>
      <c r="D325" s="651"/>
      <c r="E325" s="651"/>
      <c r="F325" s="651"/>
      <c r="G325" s="651"/>
      <c r="H325" s="651"/>
      <c r="I325" s="651"/>
      <c r="J325" s="651"/>
      <c r="K325" s="651"/>
      <c r="L325" s="651"/>
      <c r="M325" s="651"/>
      <c r="N325" s="652"/>
      <c r="O325" s="136"/>
      <c r="P325" s="136"/>
      <c r="Q325" s="118"/>
    </row>
    <row r="326" spans="1:17" ht="12" customHeight="1" x14ac:dyDescent="0.2">
      <c r="A326" s="118"/>
      <c r="B326" s="649"/>
      <c r="C326" s="650"/>
      <c r="D326" s="651"/>
      <c r="E326" s="651"/>
      <c r="F326" s="651"/>
      <c r="G326" s="651"/>
      <c r="H326" s="651"/>
      <c r="I326" s="651"/>
      <c r="J326" s="651"/>
      <c r="K326" s="651"/>
      <c r="L326" s="651"/>
      <c r="M326" s="651"/>
      <c r="N326" s="652"/>
      <c r="O326" s="136"/>
      <c r="P326" s="136"/>
      <c r="Q326" s="118"/>
    </row>
    <row r="327" spans="1:17" ht="12" customHeight="1" x14ac:dyDescent="0.2">
      <c r="A327" s="118"/>
      <c r="B327" s="649"/>
      <c r="C327" s="650"/>
      <c r="D327" s="651"/>
      <c r="E327" s="651"/>
      <c r="F327" s="651"/>
      <c r="G327" s="651"/>
      <c r="H327" s="651"/>
      <c r="I327" s="651"/>
      <c r="J327" s="651"/>
      <c r="K327" s="651"/>
      <c r="L327" s="651"/>
      <c r="M327" s="651"/>
      <c r="N327" s="652"/>
      <c r="O327" s="136"/>
      <c r="P327" s="136"/>
      <c r="Q327" s="118"/>
    </row>
    <row r="328" spans="1:17" ht="12" customHeight="1" x14ac:dyDescent="0.2">
      <c r="A328" s="118"/>
      <c r="B328" s="649"/>
      <c r="C328" s="650"/>
      <c r="D328" s="651"/>
      <c r="E328" s="651"/>
      <c r="F328" s="651"/>
      <c r="G328" s="651"/>
      <c r="H328" s="651"/>
      <c r="I328" s="651"/>
      <c r="J328" s="651"/>
      <c r="K328" s="651"/>
      <c r="L328" s="651"/>
      <c r="M328" s="651"/>
      <c r="N328" s="652"/>
      <c r="O328" s="136"/>
      <c r="P328" s="136"/>
      <c r="Q328" s="118"/>
    </row>
    <row r="329" spans="1:17" ht="12" customHeight="1" x14ac:dyDescent="0.2">
      <c r="A329" s="118"/>
      <c r="B329" s="649"/>
      <c r="C329" s="650"/>
      <c r="D329" s="651"/>
      <c r="E329" s="651"/>
      <c r="F329" s="651"/>
      <c r="G329" s="651"/>
      <c r="H329" s="651"/>
      <c r="I329" s="651"/>
      <c r="J329" s="651"/>
      <c r="K329" s="651"/>
      <c r="L329" s="651"/>
      <c r="M329" s="651"/>
      <c r="N329" s="652"/>
      <c r="O329" s="136"/>
      <c r="P329" s="136"/>
      <c r="Q329" s="118"/>
    </row>
    <row r="330" spans="1:17" ht="12" customHeight="1" x14ac:dyDescent="0.2">
      <c r="A330" s="118"/>
      <c r="B330" s="649"/>
      <c r="C330" s="650"/>
      <c r="D330" s="651"/>
      <c r="E330" s="651"/>
      <c r="F330" s="651"/>
      <c r="G330" s="651"/>
      <c r="H330" s="651"/>
      <c r="I330" s="651"/>
      <c r="J330" s="651"/>
      <c r="K330" s="651"/>
      <c r="L330" s="651"/>
      <c r="M330" s="651"/>
      <c r="N330" s="652"/>
      <c r="O330" s="136"/>
      <c r="P330" s="136"/>
      <c r="Q330" s="118"/>
    </row>
    <row r="331" spans="1:17" ht="12" customHeight="1" x14ac:dyDescent="0.2">
      <c r="A331" s="118"/>
      <c r="B331" s="649"/>
      <c r="C331" s="650"/>
      <c r="D331" s="651"/>
      <c r="E331" s="651"/>
      <c r="F331" s="651"/>
      <c r="G331" s="651"/>
      <c r="H331" s="651"/>
      <c r="I331" s="651"/>
      <c r="J331" s="651"/>
      <c r="K331" s="651"/>
      <c r="L331" s="651"/>
      <c r="M331" s="651"/>
      <c r="N331" s="652"/>
      <c r="O331" s="136"/>
      <c r="P331" s="136"/>
      <c r="Q331" s="118"/>
    </row>
    <row r="332" spans="1:17" ht="12" customHeight="1" x14ac:dyDescent="0.2">
      <c r="A332" s="118"/>
      <c r="B332" s="649"/>
      <c r="C332" s="650"/>
      <c r="D332" s="651"/>
      <c r="E332" s="651"/>
      <c r="F332" s="651"/>
      <c r="G332" s="651"/>
      <c r="H332" s="651"/>
      <c r="I332" s="651"/>
      <c r="J332" s="651"/>
      <c r="K332" s="651"/>
      <c r="L332" s="651"/>
      <c r="M332" s="651"/>
      <c r="N332" s="652"/>
      <c r="O332" s="136"/>
      <c r="P332" s="136"/>
      <c r="Q332" s="118"/>
    </row>
    <row r="333" spans="1:17" ht="12" customHeight="1" x14ac:dyDescent="0.2">
      <c r="A333" s="118"/>
      <c r="B333" s="649"/>
      <c r="C333" s="650"/>
      <c r="D333" s="651"/>
      <c r="E333" s="651"/>
      <c r="F333" s="651"/>
      <c r="G333" s="651"/>
      <c r="H333" s="651"/>
      <c r="I333" s="651"/>
      <c r="J333" s="651"/>
      <c r="K333" s="651"/>
      <c r="L333" s="651"/>
      <c r="M333" s="651"/>
      <c r="N333" s="652"/>
      <c r="O333" s="136"/>
      <c r="P333" s="136"/>
      <c r="Q333" s="118"/>
    </row>
    <row r="334" spans="1:17" ht="12" customHeight="1" x14ac:dyDescent="0.2">
      <c r="A334" s="118"/>
      <c r="B334" s="649"/>
      <c r="C334" s="650"/>
      <c r="D334" s="651"/>
      <c r="E334" s="651"/>
      <c r="F334" s="651"/>
      <c r="G334" s="651"/>
      <c r="H334" s="651"/>
      <c r="I334" s="651"/>
      <c r="J334" s="651"/>
      <c r="K334" s="651"/>
      <c r="L334" s="651"/>
      <c r="M334" s="651"/>
      <c r="N334" s="652"/>
      <c r="O334" s="136"/>
      <c r="P334" s="136"/>
      <c r="Q334" s="118"/>
    </row>
    <row r="335" spans="1:17" ht="12" customHeight="1" x14ac:dyDescent="0.2">
      <c r="A335" s="118"/>
      <c r="B335" s="649"/>
      <c r="C335" s="650"/>
      <c r="D335" s="651"/>
      <c r="E335" s="651"/>
      <c r="F335" s="651"/>
      <c r="G335" s="651"/>
      <c r="H335" s="651"/>
      <c r="I335" s="651"/>
      <c r="J335" s="651"/>
      <c r="K335" s="651"/>
      <c r="L335" s="651"/>
      <c r="M335" s="651"/>
      <c r="N335" s="652"/>
      <c r="O335" s="136"/>
      <c r="P335" s="136"/>
      <c r="Q335" s="118"/>
    </row>
    <row r="336" spans="1:17" ht="12" customHeight="1" x14ac:dyDescent="0.2">
      <c r="A336" s="118"/>
      <c r="B336" s="649"/>
      <c r="C336" s="650"/>
      <c r="D336" s="651"/>
      <c r="E336" s="651"/>
      <c r="F336" s="651"/>
      <c r="G336" s="651"/>
      <c r="H336" s="651"/>
      <c r="I336" s="651"/>
      <c r="J336" s="651"/>
      <c r="K336" s="651"/>
      <c r="L336" s="651"/>
      <c r="M336" s="651"/>
      <c r="N336" s="652"/>
      <c r="O336" s="136"/>
      <c r="P336" s="136"/>
      <c r="Q336" s="118"/>
    </row>
    <row r="337" spans="1:23" ht="12" customHeight="1" x14ac:dyDescent="0.2">
      <c r="A337" s="118"/>
      <c r="B337" s="649"/>
      <c r="C337" s="650"/>
      <c r="D337" s="651"/>
      <c r="E337" s="651"/>
      <c r="F337" s="651"/>
      <c r="G337" s="651"/>
      <c r="H337" s="651"/>
      <c r="I337" s="651"/>
      <c r="J337" s="651"/>
      <c r="K337" s="651"/>
      <c r="L337" s="651"/>
      <c r="M337" s="651"/>
      <c r="N337" s="652"/>
      <c r="O337" s="136"/>
      <c r="P337" s="136"/>
      <c r="Q337" s="118"/>
    </row>
    <row r="338" spans="1:23" ht="12" customHeight="1" x14ac:dyDescent="0.2">
      <c r="A338" s="118"/>
      <c r="B338" s="649"/>
      <c r="C338" s="650"/>
      <c r="D338" s="651"/>
      <c r="E338" s="651"/>
      <c r="F338" s="651"/>
      <c r="G338" s="651"/>
      <c r="H338" s="651"/>
      <c r="I338" s="651"/>
      <c r="J338" s="651"/>
      <c r="K338" s="651"/>
      <c r="L338" s="651"/>
      <c r="M338" s="651"/>
      <c r="N338" s="652"/>
      <c r="O338" s="136"/>
      <c r="P338" s="136"/>
      <c r="Q338" s="118"/>
    </row>
    <row r="339" spans="1:23" ht="12" customHeight="1" x14ac:dyDescent="0.2">
      <c r="A339" s="118"/>
      <c r="B339" s="649"/>
      <c r="C339" s="650"/>
      <c r="D339" s="651"/>
      <c r="E339" s="651"/>
      <c r="F339" s="651"/>
      <c r="G339" s="651"/>
      <c r="H339" s="651"/>
      <c r="I339" s="651"/>
      <c r="J339" s="651"/>
      <c r="K339" s="651"/>
      <c r="L339" s="651"/>
      <c r="M339" s="651"/>
      <c r="N339" s="652"/>
      <c r="O339" s="136"/>
      <c r="P339" s="136"/>
      <c r="Q339" s="118"/>
    </row>
    <row r="340" spans="1:23" ht="12" customHeight="1" x14ac:dyDescent="0.2">
      <c r="A340" s="118"/>
      <c r="B340" s="649"/>
      <c r="C340" s="650"/>
      <c r="D340" s="651"/>
      <c r="E340" s="651"/>
      <c r="F340" s="651"/>
      <c r="G340" s="651"/>
      <c r="H340" s="651"/>
      <c r="I340" s="651"/>
      <c r="J340" s="651"/>
      <c r="K340" s="651"/>
      <c r="L340" s="651"/>
      <c r="M340" s="651"/>
      <c r="N340" s="652"/>
      <c r="O340" s="136"/>
      <c r="P340" s="136"/>
      <c r="Q340" s="118"/>
    </row>
    <row r="341" spans="1:23" ht="12" customHeight="1" x14ac:dyDescent="0.2">
      <c r="A341" s="118"/>
      <c r="B341" s="649"/>
      <c r="C341" s="650"/>
      <c r="D341" s="651"/>
      <c r="E341" s="651"/>
      <c r="F341" s="651"/>
      <c r="G341" s="651"/>
      <c r="H341" s="651"/>
      <c r="I341" s="651"/>
      <c r="J341" s="651"/>
      <c r="K341" s="651"/>
      <c r="L341" s="651"/>
      <c r="M341" s="651"/>
      <c r="N341" s="652"/>
      <c r="O341" s="136"/>
      <c r="P341" s="136"/>
      <c r="Q341" s="118"/>
    </row>
    <row r="342" spans="1:23" ht="12" customHeight="1" x14ac:dyDescent="0.2">
      <c r="A342" s="118"/>
      <c r="B342" s="649"/>
      <c r="C342" s="650"/>
      <c r="D342" s="651"/>
      <c r="E342" s="651"/>
      <c r="F342" s="651"/>
      <c r="G342" s="651"/>
      <c r="H342" s="651"/>
      <c r="I342" s="651"/>
      <c r="J342" s="651"/>
      <c r="K342" s="651"/>
      <c r="L342" s="651"/>
      <c r="M342" s="651"/>
      <c r="N342" s="652"/>
      <c r="O342" s="136"/>
      <c r="P342" s="136"/>
      <c r="Q342" s="118"/>
    </row>
    <row r="343" spans="1:23" ht="12" customHeight="1" x14ac:dyDescent="0.2">
      <c r="A343" s="118"/>
      <c r="B343" s="649"/>
      <c r="C343" s="650"/>
      <c r="D343" s="651"/>
      <c r="E343" s="651"/>
      <c r="F343" s="651"/>
      <c r="G343" s="651"/>
      <c r="H343" s="651"/>
      <c r="I343" s="651"/>
      <c r="J343" s="651"/>
      <c r="K343" s="651"/>
      <c r="L343" s="651"/>
      <c r="M343" s="651"/>
      <c r="N343" s="652"/>
      <c r="O343" s="136"/>
      <c r="P343" s="136"/>
      <c r="Q343" s="118"/>
    </row>
    <row r="344" spans="1:23" ht="12" customHeight="1" x14ac:dyDescent="0.2">
      <c r="A344" s="118"/>
      <c r="B344" s="649"/>
      <c r="C344" s="650"/>
      <c r="D344" s="651"/>
      <c r="E344" s="651"/>
      <c r="F344" s="651"/>
      <c r="G344" s="651"/>
      <c r="H344" s="651"/>
      <c r="I344" s="651"/>
      <c r="J344" s="651"/>
      <c r="K344" s="651"/>
      <c r="L344" s="651"/>
      <c r="M344" s="651"/>
      <c r="N344" s="652"/>
      <c r="O344" s="136"/>
      <c r="P344" s="136"/>
      <c r="Q344" s="118"/>
    </row>
    <row r="345" spans="1:23" ht="12" customHeight="1" x14ac:dyDescent="0.2">
      <c r="A345" s="118"/>
      <c r="B345" s="649"/>
      <c r="C345" s="650"/>
      <c r="D345" s="651"/>
      <c r="E345" s="651"/>
      <c r="F345" s="651"/>
      <c r="G345" s="651"/>
      <c r="H345" s="651"/>
      <c r="I345" s="651"/>
      <c r="J345" s="651"/>
      <c r="K345" s="651"/>
      <c r="L345" s="651"/>
      <c r="M345" s="651"/>
      <c r="N345" s="652"/>
      <c r="O345" s="136"/>
      <c r="P345" s="136"/>
      <c r="Q345" s="118"/>
    </row>
    <row r="346" spans="1:23" ht="12" customHeight="1" x14ac:dyDescent="0.2">
      <c r="A346" s="118"/>
      <c r="B346" s="649"/>
      <c r="C346" s="650"/>
      <c r="D346" s="651"/>
      <c r="E346" s="651"/>
      <c r="F346" s="651"/>
      <c r="G346" s="651"/>
      <c r="H346" s="651"/>
      <c r="I346" s="651"/>
      <c r="J346" s="651"/>
      <c r="K346" s="651"/>
      <c r="L346" s="651"/>
      <c r="M346" s="651"/>
      <c r="N346" s="652"/>
      <c r="O346" s="136"/>
      <c r="P346" s="136"/>
      <c r="Q346" s="118"/>
    </row>
    <row r="347" spans="1:23" ht="12" customHeight="1" x14ac:dyDescent="0.2">
      <c r="A347" s="118"/>
      <c r="B347" s="653"/>
      <c r="C347" s="654"/>
      <c r="D347" s="655"/>
      <c r="E347" s="655"/>
      <c r="F347" s="655"/>
      <c r="G347" s="655"/>
      <c r="H347" s="655"/>
      <c r="I347" s="655"/>
      <c r="J347" s="655"/>
      <c r="K347" s="655"/>
      <c r="L347" s="655"/>
      <c r="M347" s="655"/>
      <c r="N347" s="656"/>
      <c r="O347" s="136"/>
      <c r="P347" s="136"/>
      <c r="Q347" s="118"/>
    </row>
    <row r="348" spans="1:23" ht="12" customHeight="1" x14ac:dyDescent="0.2">
      <c r="A348" s="118"/>
      <c r="C348" s="441"/>
      <c r="D348" s="136"/>
      <c r="E348" s="136"/>
      <c r="F348" s="136"/>
      <c r="G348" s="136"/>
      <c r="H348" s="136"/>
      <c r="I348" s="136"/>
      <c r="J348" s="136"/>
      <c r="K348" s="136"/>
      <c r="L348" s="136"/>
      <c r="M348" s="136"/>
      <c r="N348" s="136"/>
      <c r="O348" s="136"/>
      <c r="P348" s="136"/>
      <c r="Q348" s="118"/>
    </row>
    <row r="349" spans="1:23"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row>
    <row r="350" spans="1:23"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U350"/>
      <c r="W350" s="619"/>
    </row>
    <row r="351" spans="1:23"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U351"/>
      <c r="W351" s="619"/>
    </row>
    <row r="352" spans="1:23" ht="12" customHeight="1" x14ac:dyDescent="0.2">
      <c r="A352" s="118"/>
      <c r="B352" s="496" t="s">
        <v>18</v>
      </c>
      <c r="C352" s="497">
        <f>_xlfn.XLOOKUP(B352,Deelnemersoverzicht!A16:A83,Deelnemersoverzicht!C16:C83)</f>
        <v>0</v>
      </c>
      <c r="D352" s="498">
        <f t="shared" ref="D352:D383" si="29">SUMIFS($N$15:$N$315,$C$15:$C$315,C352,$M$15:$M$315,$D$350)</f>
        <v>0</v>
      </c>
      <c r="E352" s="499">
        <f>IFERROR(IF(D352&gt;0,(_xlfn.XLOOKUP(B352,Financiering!$A$7:$A$32,Financiering!$H$7:$H$32))*'Resultaat 1'!D352,0),)</f>
        <v>0</v>
      </c>
      <c r="F352" s="500">
        <f t="shared" ref="F352:F383" si="30">SUMIFS($N$15:$N$315,$C$15:$C$315,C352,$M$15:$M$315,$F$350)</f>
        <v>0</v>
      </c>
      <c r="G352" s="499">
        <f>IFERROR(IF(F352&gt;0,(_xlfn.XLOOKUP(B352,Financiering!$A$7:$A$32,Financiering!$N$7:$N$32))*'Resultaat 1'!F352,0),)</f>
        <v>0</v>
      </c>
      <c r="H352" s="499">
        <f t="shared" ref="H352:H383" si="31">SUMIFS($N$15:$N$315,$C$15:$C$315,C352,$M$15:$M$315,$H$350)</f>
        <v>0</v>
      </c>
      <c r="I352" s="499">
        <f>IFERROR(IF(H352&gt;0,(_xlfn.XLOOKUP(B352,Financiering!$A$7:$A$32,Financiering!$T$7:$T$32))*'Resultaat 1'!H352,0),"")</f>
        <v>0</v>
      </c>
      <c r="J352" s="499">
        <f t="shared" ref="J352:J383" si="32">SUMIFS($N$15:$N$315,$C$15:$C$315,C352,$M$15:$M$315,$J$350)</f>
        <v>0</v>
      </c>
      <c r="K352" s="499">
        <f>IFERROR(IF(J352&gt;0,_xlfn.XLOOKUP(B352,Financiering!$A$7:$A$32,Financiering!$Z$7:$Z$32)*'Resultaat 1'!J352,0),)</f>
        <v>0</v>
      </c>
      <c r="L352" s="499">
        <f t="shared" ref="L352:L383" si="33">D352+F352+H352+J352</f>
        <v>0</v>
      </c>
      <c r="M352" s="499">
        <f t="shared" ref="M352:M383" si="34">E352+G352+I352+K352</f>
        <v>0</v>
      </c>
      <c r="N352" s="501" t="str">
        <f>IFERROR(M352/L352,"")</f>
        <v/>
      </c>
      <c r="O352" s="502">
        <f>L352-M352</f>
        <v>0</v>
      </c>
      <c r="P352" s="503" t="str">
        <f>IFERROR(O352/L352,"")</f>
        <v/>
      </c>
      <c r="U352"/>
      <c r="W352" s="619"/>
    </row>
    <row r="353" spans="1:23" ht="12" customHeight="1" x14ac:dyDescent="0.2">
      <c r="A353" s="118"/>
      <c r="B353" s="504" t="s">
        <v>19</v>
      </c>
      <c r="C353" s="497">
        <f>_xlfn.XLOOKUP(B353,Deelnemersoverzicht!A17:A84,Deelnemersoverzicht!C17:C84)</f>
        <v>0</v>
      </c>
      <c r="D353" s="505">
        <f t="shared" si="29"/>
        <v>0</v>
      </c>
      <c r="E353" s="502">
        <f>IFERROR(IF(D353&gt;0,(_xlfn.XLOOKUP(B353,Financiering!$A$7:$A$32,Financiering!$H$7:$H$32))*'Resultaat 1'!D353,0),)</f>
        <v>0</v>
      </c>
      <c r="F353" s="506">
        <f t="shared" si="30"/>
        <v>0</v>
      </c>
      <c r="G353" s="502">
        <f>IFERROR(IF(F353&gt;0,(_xlfn.XLOOKUP(B353,Financiering!$A$7:$A$32,Financiering!$N$7:$N$32))*'Resultaat 1'!F353,0),)</f>
        <v>0</v>
      </c>
      <c r="H353" s="502">
        <f t="shared" si="31"/>
        <v>0</v>
      </c>
      <c r="I353" s="502">
        <f>IFERROR(IF(H353&gt;0,(_xlfn.XLOOKUP(B353,Financiering!$A$7:$A$32,Financiering!$T$7:$T$32))*'Resultaat 1'!H353,0),"")</f>
        <v>0</v>
      </c>
      <c r="J353" s="502">
        <f t="shared" si="32"/>
        <v>0</v>
      </c>
      <c r="K353" s="502">
        <f>IFERROR(IF(J353&gt;0,_xlfn.XLOOKUP(B353,Financiering!$A$7:$A$32,Financiering!$Z$7:$Z$32)*'Resultaat 1'!J353,0),)</f>
        <v>0</v>
      </c>
      <c r="L353" s="502">
        <f t="shared" si="33"/>
        <v>0</v>
      </c>
      <c r="M353" s="502">
        <f t="shared" si="34"/>
        <v>0</v>
      </c>
      <c r="N353" s="501" t="str">
        <f t="shared" ref="N353:N403" si="35">IFERROR(M353/L353,"")</f>
        <v/>
      </c>
      <c r="O353" s="502">
        <f t="shared" ref="O353:O402" si="36">L353-M353</f>
        <v>0</v>
      </c>
      <c r="P353" s="507" t="str">
        <f t="shared" ref="P353:P402" si="37">IFERROR(O353/L353,"")</f>
        <v/>
      </c>
      <c r="U353"/>
      <c r="W353" s="619"/>
    </row>
    <row r="354" spans="1:23" ht="12" customHeight="1" x14ac:dyDescent="0.2">
      <c r="A354" s="118"/>
      <c r="B354" s="504" t="s">
        <v>20</v>
      </c>
      <c r="C354" s="497">
        <f>_xlfn.XLOOKUP(B354,Deelnemersoverzicht!A18:A85,Deelnemersoverzicht!C18:C85)</f>
        <v>0</v>
      </c>
      <c r="D354" s="505">
        <f t="shared" si="29"/>
        <v>0</v>
      </c>
      <c r="E354" s="502">
        <f>IFERROR(IF(D354&gt;0,(_xlfn.XLOOKUP(B354,Financiering!$A$7:$A$32,Financiering!$H$7:$H$32))*'Resultaat 1'!D354,0),)</f>
        <v>0</v>
      </c>
      <c r="F354" s="506">
        <f t="shared" si="30"/>
        <v>0</v>
      </c>
      <c r="G354" s="505">
        <f>IFERROR(IF(F354&gt;0,(_xlfn.XLOOKUP(B354,Financiering!$A$7:$A$32,Financiering!$N$7:$N$32))*'Resultaat 1'!F354,0),)</f>
        <v>0</v>
      </c>
      <c r="H354" s="505">
        <f t="shared" si="31"/>
        <v>0</v>
      </c>
      <c r="I354" s="505">
        <f>IFERROR(IF(H354&gt;0,(_xlfn.XLOOKUP(B354,Financiering!$A$7:$A$32,Financiering!$T$7:$T$32))*'Resultaat 1'!H354,0),"")</f>
        <v>0</v>
      </c>
      <c r="J354" s="505">
        <f t="shared" si="32"/>
        <v>0</v>
      </c>
      <c r="K354" s="505">
        <f>IFERROR(IF(J354&gt;0,_xlfn.XLOOKUP(B354,Financiering!$A$7:$A$32,Financiering!$Z$7:$Z$32)*'Resultaat 1'!J354,0),)</f>
        <v>0</v>
      </c>
      <c r="L354" s="505">
        <f t="shared" si="33"/>
        <v>0</v>
      </c>
      <c r="M354" s="505">
        <f t="shared" si="34"/>
        <v>0</v>
      </c>
      <c r="N354" s="501" t="str">
        <f t="shared" si="35"/>
        <v/>
      </c>
      <c r="O354" s="502">
        <f t="shared" si="36"/>
        <v>0</v>
      </c>
      <c r="P354" s="507" t="str">
        <f t="shared" si="37"/>
        <v/>
      </c>
      <c r="U354"/>
      <c r="W354" s="619"/>
    </row>
    <row r="355" spans="1:23" ht="12" customHeight="1" x14ac:dyDescent="0.2">
      <c r="A355" s="118"/>
      <c r="B355" s="504" t="s">
        <v>21</v>
      </c>
      <c r="C355" s="497">
        <f>_xlfn.XLOOKUP(B355,Deelnemersoverzicht!A19:A86,Deelnemersoverzicht!C19:C86)</f>
        <v>0</v>
      </c>
      <c r="D355" s="505">
        <f t="shared" si="29"/>
        <v>0</v>
      </c>
      <c r="E355" s="502">
        <f>IFERROR(IF(D355&gt;0,(_xlfn.XLOOKUP(B355,Financiering!$A$7:$A$32,Financiering!$H$7:$H$32))*'Resultaat 1'!D355,0),)</f>
        <v>0</v>
      </c>
      <c r="F355" s="506">
        <f t="shared" si="30"/>
        <v>0</v>
      </c>
      <c r="G355" s="505">
        <f>IFERROR(IF(F355&gt;0,(_xlfn.XLOOKUP(B355,Financiering!$A$7:$A$32,Financiering!$N$7:$N$32))*'Resultaat 1'!F355,0),)</f>
        <v>0</v>
      </c>
      <c r="H355" s="505">
        <f t="shared" si="31"/>
        <v>0</v>
      </c>
      <c r="I355" s="505">
        <f>IFERROR(IF(H355&gt;0,(_xlfn.XLOOKUP(B355,Financiering!$A$7:$A$32,Financiering!$T$7:$T$32))*'Resultaat 1'!H355,0),"")</f>
        <v>0</v>
      </c>
      <c r="J355" s="505">
        <f t="shared" si="32"/>
        <v>0</v>
      </c>
      <c r="K355" s="505">
        <f>IFERROR(IF(J355&gt;0,_xlfn.XLOOKUP(B355,Financiering!$A$7:$A$32,Financiering!$Z$7:$Z$32)*'Resultaat 1'!J355,0),)</f>
        <v>0</v>
      </c>
      <c r="L355" s="505">
        <f t="shared" si="33"/>
        <v>0</v>
      </c>
      <c r="M355" s="505">
        <f t="shared" si="34"/>
        <v>0</v>
      </c>
      <c r="N355" s="501" t="str">
        <f t="shared" si="35"/>
        <v/>
      </c>
      <c r="O355" s="502">
        <f t="shared" si="36"/>
        <v>0</v>
      </c>
      <c r="P355" s="507" t="str">
        <f t="shared" si="37"/>
        <v/>
      </c>
      <c r="U355"/>
      <c r="W355" s="619"/>
    </row>
    <row r="356" spans="1:23" ht="12" customHeight="1" x14ac:dyDescent="0.2">
      <c r="A356" s="118"/>
      <c r="B356" s="504" t="s">
        <v>22</v>
      </c>
      <c r="C356" s="497">
        <f>_xlfn.XLOOKUP(B356,Deelnemersoverzicht!A20:A87,Deelnemersoverzicht!C20:C87)</f>
        <v>0</v>
      </c>
      <c r="D356" s="505">
        <f t="shared" si="29"/>
        <v>0</v>
      </c>
      <c r="E356" s="502">
        <f>IFERROR(IF(D356&gt;0,(_xlfn.XLOOKUP(B356,Financiering!$A$7:$A$32,Financiering!$H$7:$H$32))*'Resultaat 1'!D356,0),)</f>
        <v>0</v>
      </c>
      <c r="F356" s="506">
        <f t="shared" si="30"/>
        <v>0</v>
      </c>
      <c r="G356" s="505">
        <f>IFERROR(IF(F356&gt;0,(_xlfn.XLOOKUP(B356,Financiering!$A$7:$A$32,Financiering!$N$7:$N$32))*'Resultaat 1'!F356,0),)</f>
        <v>0</v>
      </c>
      <c r="H356" s="505">
        <f t="shared" si="31"/>
        <v>0</v>
      </c>
      <c r="I356" s="505">
        <f>IFERROR(IF(H356&gt;0,(_xlfn.XLOOKUP(B356,Financiering!$A$7:$A$32,Financiering!$T$7:$T$32))*'Resultaat 1'!H356,0),"")</f>
        <v>0</v>
      </c>
      <c r="J356" s="505">
        <f t="shared" si="32"/>
        <v>0</v>
      </c>
      <c r="K356" s="505">
        <f>IFERROR(IF(J356&gt;0,_xlfn.XLOOKUP(B356,Financiering!$A$7:$A$32,Financiering!$Z$7:$Z$32)*'Resultaat 1'!J356,0),)</f>
        <v>0</v>
      </c>
      <c r="L356" s="505">
        <f t="shared" si="33"/>
        <v>0</v>
      </c>
      <c r="M356" s="505">
        <f t="shared" si="34"/>
        <v>0</v>
      </c>
      <c r="N356" s="501" t="str">
        <f t="shared" si="35"/>
        <v/>
      </c>
      <c r="O356" s="502">
        <f t="shared" si="36"/>
        <v>0</v>
      </c>
      <c r="P356" s="507" t="str">
        <f t="shared" si="37"/>
        <v/>
      </c>
      <c r="U356"/>
      <c r="W356" s="619"/>
    </row>
    <row r="357" spans="1:23" ht="12" customHeight="1" x14ac:dyDescent="0.2">
      <c r="A357" s="118"/>
      <c r="B357" s="504" t="s">
        <v>23</v>
      </c>
      <c r="C357" s="497">
        <f>_xlfn.XLOOKUP(B357,Deelnemersoverzicht!A21:A88,Deelnemersoverzicht!C21:C88)</f>
        <v>0</v>
      </c>
      <c r="D357" s="505">
        <f t="shared" si="29"/>
        <v>0</v>
      </c>
      <c r="E357" s="502">
        <f>IFERROR(IF(D357&gt;0,(_xlfn.XLOOKUP(B357,Financiering!$A$7:$A$32,Financiering!$H$7:$H$32))*'Resultaat 1'!D357,0),)</f>
        <v>0</v>
      </c>
      <c r="F357" s="506">
        <f t="shared" si="30"/>
        <v>0</v>
      </c>
      <c r="G357" s="505">
        <f>IFERROR(IF(F357&gt;0,(_xlfn.XLOOKUP(B357,Financiering!$A$7:$A$32,Financiering!$N$7:$N$32))*'Resultaat 1'!F357,0),)</f>
        <v>0</v>
      </c>
      <c r="H357" s="505">
        <f t="shared" si="31"/>
        <v>0</v>
      </c>
      <c r="I357" s="505">
        <f>IFERROR(IF(H357&gt;0,(_xlfn.XLOOKUP(B357,Financiering!$A$7:$A$32,Financiering!$T$7:$T$32))*'Resultaat 1'!H357,0),"")</f>
        <v>0</v>
      </c>
      <c r="J357" s="505">
        <f t="shared" si="32"/>
        <v>0</v>
      </c>
      <c r="K357" s="505">
        <f>IFERROR(IF(J357&gt;0,_xlfn.XLOOKUP(B357,Financiering!$A$7:$A$32,Financiering!$Z$7:$Z$32)*'Resultaat 1'!J357,0),)</f>
        <v>0</v>
      </c>
      <c r="L357" s="505">
        <f t="shared" si="33"/>
        <v>0</v>
      </c>
      <c r="M357" s="505">
        <f t="shared" si="34"/>
        <v>0</v>
      </c>
      <c r="N357" s="501" t="str">
        <f t="shared" si="35"/>
        <v/>
      </c>
      <c r="O357" s="502">
        <f t="shared" si="36"/>
        <v>0</v>
      </c>
      <c r="P357" s="507" t="str">
        <f t="shared" si="37"/>
        <v/>
      </c>
      <c r="U357"/>
      <c r="W357" s="619"/>
    </row>
    <row r="358" spans="1:23" ht="12" customHeight="1" x14ac:dyDescent="0.2">
      <c r="A358" s="118"/>
      <c r="B358" s="504" t="s">
        <v>24</v>
      </c>
      <c r="C358" s="497">
        <f>_xlfn.XLOOKUP(B358,Deelnemersoverzicht!A22:A89,Deelnemersoverzicht!C22:C89)</f>
        <v>0</v>
      </c>
      <c r="D358" s="505">
        <f t="shared" si="29"/>
        <v>0</v>
      </c>
      <c r="E358" s="502">
        <f>IFERROR(IF(D358&gt;0,(_xlfn.XLOOKUP(B358,Financiering!$A$7:$A$32,Financiering!$H$7:$H$32))*'Resultaat 1'!D358,0),)</f>
        <v>0</v>
      </c>
      <c r="F358" s="506">
        <f t="shared" si="30"/>
        <v>0</v>
      </c>
      <c r="G358" s="505">
        <f>IFERROR(IF(F358&gt;0,(_xlfn.XLOOKUP(B358,Financiering!$A$7:$A$32,Financiering!$N$7:$N$32))*'Resultaat 1'!F358,0),)</f>
        <v>0</v>
      </c>
      <c r="H358" s="505">
        <f t="shared" si="31"/>
        <v>0</v>
      </c>
      <c r="I358" s="505">
        <f>IFERROR(IF(H358&gt;0,(_xlfn.XLOOKUP(B358,Financiering!$A$7:$A$32,Financiering!$T$7:$T$32))*'Resultaat 1'!H358,0),"")</f>
        <v>0</v>
      </c>
      <c r="J358" s="505">
        <f t="shared" si="32"/>
        <v>0</v>
      </c>
      <c r="K358" s="505">
        <f>IFERROR(IF(J358&gt;0,_xlfn.XLOOKUP(B358,Financiering!$A$7:$A$32,Financiering!$Z$7:$Z$32)*'Resultaat 1'!J358,0),)</f>
        <v>0</v>
      </c>
      <c r="L358" s="505">
        <f t="shared" si="33"/>
        <v>0</v>
      </c>
      <c r="M358" s="505">
        <f t="shared" si="34"/>
        <v>0</v>
      </c>
      <c r="N358" s="501" t="str">
        <f t="shared" si="35"/>
        <v/>
      </c>
      <c r="O358" s="502">
        <f t="shared" si="36"/>
        <v>0</v>
      </c>
      <c r="P358" s="507" t="str">
        <f t="shared" si="37"/>
        <v/>
      </c>
      <c r="U358"/>
      <c r="W358" s="619"/>
    </row>
    <row r="359" spans="1:23" ht="12" customHeight="1" x14ac:dyDescent="0.2">
      <c r="A359" s="118"/>
      <c r="B359" s="504" t="s">
        <v>25</v>
      </c>
      <c r="C359" s="497">
        <f>_xlfn.XLOOKUP(B359,Deelnemersoverzicht!A23:A90,Deelnemersoverzicht!C23:C90)</f>
        <v>0</v>
      </c>
      <c r="D359" s="505">
        <f t="shared" si="29"/>
        <v>0</v>
      </c>
      <c r="E359" s="502">
        <f>IFERROR(IF(D359&gt;0,(_xlfn.XLOOKUP(B359,Financiering!$A$7:$A$32,Financiering!$H$7:$H$32))*'Resultaat 1'!D359,0),)</f>
        <v>0</v>
      </c>
      <c r="F359" s="506">
        <f t="shared" si="30"/>
        <v>0</v>
      </c>
      <c r="G359" s="505">
        <f>IFERROR(IF(F359&gt;0,(_xlfn.XLOOKUP(B359,Financiering!$A$7:$A$32,Financiering!$N$7:$N$32))*'Resultaat 1'!F359,0),)</f>
        <v>0</v>
      </c>
      <c r="H359" s="505">
        <f t="shared" si="31"/>
        <v>0</v>
      </c>
      <c r="I359" s="505">
        <f>IFERROR(IF(H359&gt;0,(_xlfn.XLOOKUP(B359,Financiering!$A$7:$A$32,Financiering!$T$7:$T$32))*'Resultaat 1'!H359,0),"")</f>
        <v>0</v>
      </c>
      <c r="J359" s="505">
        <f t="shared" si="32"/>
        <v>0</v>
      </c>
      <c r="K359" s="505">
        <f>IFERROR(IF(J359&gt;0,_xlfn.XLOOKUP(B359,Financiering!$A$7:$A$32,Financiering!$Z$7:$Z$32)*'Resultaat 1'!J359,0),)</f>
        <v>0</v>
      </c>
      <c r="L359" s="505">
        <f t="shared" si="33"/>
        <v>0</v>
      </c>
      <c r="M359" s="505">
        <f t="shared" si="34"/>
        <v>0</v>
      </c>
      <c r="N359" s="501" t="str">
        <f t="shared" si="35"/>
        <v/>
      </c>
      <c r="O359" s="502">
        <f t="shared" si="36"/>
        <v>0</v>
      </c>
      <c r="P359" s="507" t="str">
        <f t="shared" si="37"/>
        <v/>
      </c>
      <c r="U359"/>
      <c r="W359" s="619"/>
    </row>
    <row r="360" spans="1:23" ht="12" customHeight="1" x14ac:dyDescent="0.2">
      <c r="A360" s="118"/>
      <c r="B360" s="504" t="s">
        <v>26</v>
      </c>
      <c r="C360" s="497">
        <f>_xlfn.XLOOKUP(B360,Deelnemersoverzicht!A24:A91,Deelnemersoverzicht!C24:C91)</f>
        <v>0</v>
      </c>
      <c r="D360" s="505">
        <f t="shared" si="29"/>
        <v>0</v>
      </c>
      <c r="E360" s="502">
        <f>IFERROR(IF(D360&gt;0,(_xlfn.XLOOKUP(B360,Financiering!$A$7:$A$32,Financiering!$H$7:$H$32))*'Resultaat 1'!D360,0),)</f>
        <v>0</v>
      </c>
      <c r="F360" s="506">
        <f t="shared" si="30"/>
        <v>0</v>
      </c>
      <c r="G360" s="505">
        <f>IFERROR(IF(F360&gt;0,(_xlfn.XLOOKUP(B360,Financiering!$A$7:$A$32,Financiering!$N$7:$N$32))*'Resultaat 1'!F360,0),)</f>
        <v>0</v>
      </c>
      <c r="H360" s="505">
        <f t="shared" si="31"/>
        <v>0</v>
      </c>
      <c r="I360" s="505">
        <f>IFERROR(IF(H360&gt;0,(_xlfn.XLOOKUP(B360,Financiering!$A$7:$A$32,Financiering!$T$7:$T$32))*'Resultaat 1'!H360,0),"")</f>
        <v>0</v>
      </c>
      <c r="J360" s="505">
        <f t="shared" si="32"/>
        <v>0</v>
      </c>
      <c r="K360" s="505">
        <f>IFERROR(IF(J360&gt;0,_xlfn.XLOOKUP(B360,Financiering!$A$7:$A$32,Financiering!$Z$7:$Z$32)*'Resultaat 1'!J360,0),)</f>
        <v>0</v>
      </c>
      <c r="L360" s="505">
        <f t="shared" si="33"/>
        <v>0</v>
      </c>
      <c r="M360" s="505">
        <f t="shared" si="34"/>
        <v>0</v>
      </c>
      <c r="N360" s="501" t="str">
        <f t="shared" si="35"/>
        <v/>
      </c>
      <c r="O360" s="502">
        <f t="shared" si="36"/>
        <v>0</v>
      </c>
      <c r="P360" s="507" t="str">
        <f t="shared" si="37"/>
        <v/>
      </c>
      <c r="U360"/>
      <c r="W360" s="619"/>
    </row>
    <row r="361" spans="1:23" ht="12" customHeight="1" x14ac:dyDescent="0.2">
      <c r="A361" s="118"/>
      <c r="B361" s="504" t="s">
        <v>27</v>
      </c>
      <c r="C361" s="497">
        <f>_xlfn.XLOOKUP(B361,Deelnemersoverzicht!A25:A92,Deelnemersoverzicht!C25:C92)</f>
        <v>0</v>
      </c>
      <c r="D361" s="505">
        <f t="shared" si="29"/>
        <v>0</v>
      </c>
      <c r="E361" s="502">
        <f>IFERROR(IF(D361&gt;0,(_xlfn.XLOOKUP(B361,Financiering!$A$7:$A$32,Financiering!$H$7:$H$32))*'Resultaat 1'!D361,0),)</f>
        <v>0</v>
      </c>
      <c r="F361" s="506">
        <f t="shared" si="30"/>
        <v>0</v>
      </c>
      <c r="G361" s="505">
        <f>IFERROR(IF(F361&gt;0,(_xlfn.XLOOKUP(B361,Financiering!$A$7:$A$32,Financiering!$N$7:$N$32))*'Resultaat 1'!F361,0),)</f>
        <v>0</v>
      </c>
      <c r="H361" s="505">
        <f t="shared" si="31"/>
        <v>0</v>
      </c>
      <c r="I361" s="505">
        <f>IFERROR(IF(H361&gt;0,(_xlfn.XLOOKUP(B361,Financiering!$A$7:$A$32,Financiering!$T$7:$T$32))*'Resultaat 1'!H361,0),"")</f>
        <v>0</v>
      </c>
      <c r="J361" s="505">
        <f t="shared" si="32"/>
        <v>0</v>
      </c>
      <c r="K361" s="505">
        <f>IFERROR(IF(J361&gt;0,_xlfn.XLOOKUP(B361,Financiering!$A$7:$A$32,Financiering!$Z$7:$Z$32)*'Resultaat 1'!J361,0),)</f>
        <v>0</v>
      </c>
      <c r="L361" s="505">
        <f t="shared" si="33"/>
        <v>0</v>
      </c>
      <c r="M361" s="505">
        <f t="shared" si="34"/>
        <v>0</v>
      </c>
      <c r="N361" s="501" t="str">
        <f t="shared" si="35"/>
        <v/>
      </c>
      <c r="O361" s="502">
        <f t="shared" si="36"/>
        <v>0</v>
      </c>
      <c r="P361" s="507" t="str">
        <f t="shared" si="37"/>
        <v/>
      </c>
      <c r="U361"/>
      <c r="W361" s="619"/>
    </row>
    <row r="362" spans="1:23" ht="12" customHeight="1" x14ac:dyDescent="0.2">
      <c r="A362" s="118"/>
      <c r="B362" s="504" t="s">
        <v>28</v>
      </c>
      <c r="C362" s="497">
        <f>_xlfn.XLOOKUP(B362,Deelnemersoverzicht!A26:A93,Deelnemersoverzicht!C26:C93)</f>
        <v>0</v>
      </c>
      <c r="D362" s="505">
        <f t="shared" si="29"/>
        <v>0</v>
      </c>
      <c r="E362" s="502">
        <f>IFERROR(IF(D362&gt;0,(_xlfn.XLOOKUP(B362,Financiering!$A$7:$A$32,Financiering!$H$7:$H$32))*'Resultaat 1'!D362,0),)</f>
        <v>0</v>
      </c>
      <c r="F362" s="506">
        <f t="shared" si="30"/>
        <v>0</v>
      </c>
      <c r="G362" s="505">
        <f>IFERROR(IF(F362&gt;0,(_xlfn.XLOOKUP(B362,Financiering!$A$7:$A$32,Financiering!$N$7:$N$32))*'Resultaat 1'!F362,0),)</f>
        <v>0</v>
      </c>
      <c r="H362" s="505">
        <f t="shared" si="31"/>
        <v>0</v>
      </c>
      <c r="I362" s="505">
        <f>IFERROR(IF(H362&gt;0,(_xlfn.XLOOKUP(B362,Financiering!$A$7:$A$32,Financiering!$T$7:$T$32))*'Resultaat 1'!H362,0),"")</f>
        <v>0</v>
      </c>
      <c r="J362" s="505">
        <f t="shared" si="32"/>
        <v>0</v>
      </c>
      <c r="K362" s="505">
        <f>IFERROR(IF(J362&gt;0,_xlfn.XLOOKUP(B362,Financiering!$A$7:$A$32,Financiering!$Z$7:$Z$32)*'Resultaat 1'!J362,0),)</f>
        <v>0</v>
      </c>
      <c r="L362" s="505">
        <f t="shared" si="33"/>
        <v>0</v>
      </c>
      <c r="M362" s="505">
        <f t="shared" si="34"/>
        <v>0</v>
      </c>
      <c r="N362" s="501" t="str">
        <f t="shared" si="35"/>
        <v/>
      </c>
      <c r="O362" s="502">
        <f t="shared" si="36"/>
        <v>0</v>
      </c>
      <c r="P362" s="507" t="str">
        <f t="shared" si="37"/>
        <v/>
      </c>
      <c r="U362"/>
      <c r="W362" s="619"/>
    </row>
    <row r="363" spans="1:23" ht="12" customHeight="1" x14ac:dyDescent="0.2">
      <c r="A363" s="118"/>
      <c r="B363" s="504" t="s">
        <v>29</v>
      </c>
      <c r="C363" s="497">
        <f>_xlfn.XLOOKUP(B363,Deelnemersoverzicht!A27:A94,Deelnemersoverzicht!C27:C94)</f>
        <v>0</v>
      </c>
      <c r="D363" s="505">
        <f t="shared" si="29"/>
        <v>0</v>
      </c>
      <c r="E363" s="502">
        <f>IFERROR(IF(D363&gt;0,(_xlfn.XLOOKUP(B363,Financiering!$A$7:$A$32,Financiering!$H$7:$H$32))*'Resultaat 1'!D363,0),)</f>
        <v>0</v>
      </c>
      <c r="F363" s="508">
        <f t="shared" si="30"/>
        <v>0</v>
      </c>
      <c r="G363" s="502">
        <f>IFERROR(IF(F363&gt;0,(_xlfn.XLOOKUP(B363,Financiering!$A$7:$A$32,Financiering!$N$7:$N$32))*'Resultaat 1'!F363,0),)</f>
        <v>0</v>
      </c>
      <c r="H363" s="505">
        <f t="shared" si="31"/>
        <v>0</v>
      </c>
      <c r="I363" s="502">
        <f>IFERROR(IF(H363&gt;0,(_xlfn.XLOOKUP(B363,Financiering!$A$7:$A$32,Financiering!$T$7:$T$32))*'Resultaat 1'!H363,0),"")</f>
        <v>0</v>
      </c>
      <c r="J363" s="502">
        <f t="shared" si="32"/>
        <v>0</v>
      </c>
      <c r="K363" s="502">
        <f>IFERROR(IF(J363&gt;0,_xlfn.XLOOKUP(B363,Financiering!$A$7:$A$32,Financiering!$Z$7:$Z$32)*'Resultaat 1'!J363,0),)</f>
        <v>0</v>
      </c>
      <c r="L363" s="502">
        <f t="shared" si="33"/>
        <v>0</v>
      </c>
      <c r="M363" s="502">
        <f t="shared" si="34"/>
        <v>0</v>
      </c>
      <c r="N363" s="501" t="str">
        <f t="shared" si="35"/>
        <v/>
      </c>
      <c r="O363" s="502">
        <f t="shared" si="36"/>
        <v>0</v>
      </c>
      <c r="P363" s="507" t="str">
        <f t="shared" si="37"/>
        <v/>
      </c>
      <c r="U363"/>
      <c r="W363" s="619"/>
    </row>
    <row r="364" spans="1:23" ht="12" customHeight="1" x14ac:dyDescent="0.2">
      <c r="A364" s="118"/>
      <c r="B364" s="504" t="s">
        <v>30</v>
      </c>
      <c r="C364" s="497">
        <f>_xlfn.XLOOKUP(B364,Deelnemersoverzicht!A28:A95,Deelnemersoverzicht!C28:C95)</f>
        <v>0</v>
      </c>
      <c r="D364" s="505">
        <f t="shared" si="29"/>
        <v>0</v>
      </c>
      <c r="E364" s="502">
        <f>IFERROR(IF(D364&gt;0,(_xlfn.XLOOKUP(B364,Financiering!$A$7:$A$32,Financiering!$H$7:$H$32))*'Resultaat 1'!D364,0),)</f>
        <v>0</v>
      </c>
      <c r="F364" s="506">
        <f t="shared" si="30"/>
        <v>0</v>
      </c>
      <c r="G364" s="505">
        <f>IFERROR(IF(F364&gt;0,(_xlfn.XLOOKUP(B364,Financiering!$A$7:$A$32,Financiering!$N$7:$N$32))*'Resultaat 1'!F364,0),)</f>
        <v>0</v>
      </c>
      <c r="H364" s="505">
        <f t="shared" si="31"/>
        <v>0</v>
      </c>
      <c r="I364" s="505">
        <f>IFERROR(IF(H364&gt;0,(_xlfn.XLOOKUP(B364,Financiering!$A$7:$A$32,Financiering!$T$7:$T$32))*'Resultaat 1'!H364,0),"")</f>
        <v>0</v>
      </c>
      <c r="J364" s="505">
        <f t="shared" si="32"/>
        <v>0</v>
      </c>
      <c r="K364" s="505">
        <f>IFERROR(IF(J364&gt;0,_xlfn.XLOOKUP(B364,Financiering!$A$7:$A$32,Financiering!$Z$7:$Z$32)*'Resultaat 1'!J364,0),)</f>
        <v>0</v>
      </c>
      <c r="L364" s="505">
        <f t="shared" si="33"/>
        <v>0</v>
      </c>
      <c r="M364" s="505">
        <f t="shared" si="34"/>
        <v>0</v>
      </c>
      <c r="N364" s="501" t="str">
        <f t="shared" si="35"/>
        <v/>
      </c>
      <c r="O364" s="502">
        <f t="shared" si="36"/>
        <v>0</v>
      </c>
      <c r="P364" s="507" t="str">
        <f t="shared" si="37"/>
        <v/>
      </c>
      <c r="U364"/>
      <c r="W364" s="619"/>
    </row>
    <row r="365" spans="1:23" ht="12" customHeight="1" x14ac:dyDescent="0.2">
      <c r="A365" s="118"/>
      <c r="B365" s="504" t="s">
        <v>31</v>
      </c>
      <c r="C365" s="497">
        <f>_xlfn.XLOOKUP(B365,Deelnemersoverzicht!A29:A96,Deelnemersoverzicht!C29:C96)</f>
        <v>0</v>
      </c>
      <c r="D365" s="505">
        <f t="shared" si="29"/>
        <v>0</v>
      </c>
      <c r="E365" s="502">
        <f>IFERROR(IF(D365&gt;0,(_xlfn.XLOOKUP(B365,Financiering!$A$7:$A$32,Financiering!$H$7:$H$32))*'Resultaat 1'!D365,0),)</f>
        <v>0</v>
      </c>
      <c r="F365" s="506">
        <f t="shared" si="30"/>
        <v>0</v>
      </c>
      <c r="G365" s="505">
        <f>IFERROR(IF(F365&gt;0,(_xlfn.XLOOKUP(B365,Financiering!$A$7:$A$32,Financiering!$N$7:$N$32))*'Resultaat 1'!F365,0),)</f>
        <v>0</v>
      </c>
      <c r="H365" s="505">
        <f t="shared" si="31"/>
        <v>0</v>
      </c>
      <c r="I365" s="505">
        <f>IFERROR(IF(H365&gt;0,(_xlfn.XLOOKUP(B365,Financiering!$A$7:$A$32,Financiering!$T$7:$T$32))*'Resultaat 1'!H365,0),"")</f>
        <v>0</v>
      </c>
      <c r="J365" s="505">
        <f t="shared" si="32"/>
        <v>0</v>
      </c>
      <c r="K365" s="505">
        <f>IFERROR(IF(J365&gt;0,_xlfn.XLOOKUP(B365,Financiering!$A$7:$A$32,Financiering!$Z$7:$Z$32)*'Resultaat 1'!J365,0),)</f>
        <v>0</v>
      </c>
      <c r="L365" s="505">
        <f t="shared" si="33"/>
        <v>0</v>
      </c>
      <c r="M365" s="505">
        <f t="shared" si="34"/>
        <v>0</v>
      </c>
      <c r="N365" s="501" t="str">
        <f t="shared" si="35"/>
        <v/>
      </c>
      <c r="O365" s="502">
        <f t="shared" si="36"/>
        <v>0</v>
      </c>
      <c r="P365" s="507" t="str">
        <f t="shared" si="37"/>
        <v/>
      </c>
      <c r="U365"/>
      <c r="W365" s="619"/>
    </row>
    <row r="366" spans="1:23" ht="12" customHeight="1" x14ac:dyDescent="0.2">
      <c r="A366" s="118"/>
      <c r="B366" s="504" t="s">
        <v>32</v>
      </c>
      <c r="C366" s="497">
        <f>_xlfn.XLOOKUP(B366,Deelnemersoverzicht!A30:A97,Deelnemersoverzicht!C30:C97)</f>
        <v>0</v>
      </c>
      <c r="D366" s="505">
        <f t="shared" si="29"/>
        <v>0</v>
      </c>
      <c r="E366" s="502">
        <f>IFERROR(IF(D366&gt;0,(_xlfn.XLOOKUP(B366,Financiering!$A$7:$A$32,Financiering!$H$7:$H$32))*'Resultaat 1'!D366,0),)</f>
        <v>0</v>
      </c>
      <c r="F366" s="506">
        <f t="shared" si="30"/>
        <v>0</v>
      </c>
      <c r="G366" s="505">
        <f>IFERROR(IF(F366&gt;0,(_xlfn.XLOOKUP(B366,Financiering!$A$7:$A$32,Financiering!$N$7:$N$32))*'Resultaat 1'!F366,0),)</f>
        <v>0</v>
      </c>
      <c r="H366" s="505">
        <f t="shared" si="31"/>
        <v>0</v>
      </c>
      <c r="I366" s="505">
        <f>IFERROR(IF(H366&gt;0,(_xlfn.XLOOKUP(B366,Financiering!$A$7:$A$32,Financiering!$T$7:$T$32))*'Resultaat 1'!H366,0),"")</f>
        <v>0</v>
      </c>
      <c r="J366" s="505">
        <f t="shared" si="32"/>
        <v>0</v>
      </c>
      <c r="K366" s="505">
        <f>IFERROR(IF(J366&gt;0,_xlfn.XLOOKUP(B366,Financiering!$A$7:$A$32,Financiering!$Z$7:$Z$32)*'Resultaat 1'!J366,0),)</f>
        <v>0</v>
      </c>
      <c r="L366" s="505">
        <f t="shared" si="33"/>
        <v>0</v>
      </c>
      <c r="M366" s="505">
        <f t="shared" si="34"/>
        <v>0</v>
      </c>
      <c r="N366" s="501" t="str">
        <f t="shared" si="35"/>
        <v/>
      </c>
      <c r="O366" s="502">
        <f t="shared" si="36"/>
        <v>0</v>
      </c>
      <c r="P366" s="507" t="str">
        <f t="shared" si="37"/>
        <v/>
      </c>
      <c r="U366"/>
      <c r="W366" s="619"/>
    </row>
    <row r="367" spans="1:23" ht="12" customHeight="1" x14ac:dyDescent="0.2">
      <c r="A367" s="118"/>
      <c r="B367" s="504" t="s">
        <v>33</v>
      </c>
      <c r="C367" s="497">
        <f>_xlfn.XLOOKUP(B367,Deelnemersoverzicht!A31:A98,Deelnemersoverzicht!C31:C98)</f>
        <v>0</v>
      </c>
      <c r="D367" s="505">
        <f t="shared" si="29"/>
        <v>0</v>
      </c>
      <c r="E367" s="502">
        <f>IFERROR(IF(D367&gt;0,(_xlfn.XLOOKUP(B367,Financiering!$A$7:$A$32,Financiering!$H$7:$H$32))*'Resultaat 1'!D367,0),)</f>
        <v>0</v>
      </c>
      <c r="F367" s="506">
        <f t="shared" si="30"/>
        <v>0</v>
      </c>
      <c r="G367" s="505">
        <f>IFERROR(IF(F367&gt;0,(_xlfn.XLOOKUP(B367,Financiering!$A$7:$A$32,Financiering!$N$7:$N$32))*'Resultaat 1'!F367,0),)</f>
        <v>0</v>
      </c>
      <c r="H367" s="505">
        <f t="shared" si="31"/>
        <v>0</v>
      </c>
      <c r="I367" s="505">
        <f>IFERROR(IF(H367&gt;0,(_xlfn.XLOOKUP(B367,Financiering!$A$7:$A$32,Financiering!$T$7:$T$32))*'Resultaat 1'!H367,0),"")</f>
        <v>0</v>
      </c>
      <c r="J367" s="505">
        <f t="shared" si="32"/>
        <v>0</v>
      </c>
      <c r="K367" s="505">
        <f>IFERROR(IF(J367&gt;0,_xlfn.XLOOKUP(B367,Financiering!$A$7:$A$32,Financiering!$Z$7:$Z$32)*'Resultaat 1'!J367,0),)</f>
        <v>0</v>
      </c>
      <c r="L367" s="505">
        <f t="shared" si="33"/>
        <v>0</v>
      </c>
      <c r="M367" s="505">
        <f t="shared" si="34"/>
        <v>0</v>
      </c>
      <c r="N367" s="501" t="str">
        <f t="shared" si="35"/>
        <v/>
      </c>
      <c r="O367" s="502">
        <f t="shared" si="36"/>
        <v>0</v>
      </c>
      <c r="P367" s="507" t="str">
        <f t="shared" si="37"/>
        <v/>
      </c>
      <c r="U367"/>
      <c r="W367" s="619"/>
    </row>
    <row r="368" spans="1:23" ht="12" customHeight="1" x14ac:dyDescent="0.2">
      <c r="A368" s="118"/>
      <c r="B368" s="504" t="s">
        <v>34</v>
      </c>
      <c r="C368" s="497">
        <f>_xlfn.XLOOKUP(B368,Deelnemersoverzicht!A32:A99,Deelnemersoverzicht!C32:C99)</f>
        <v>0</v>
      </c>
      <c r="D368" s="505">
        <f t="shared" si="29"/>
        <v>0</v>
      </c>
      <c r="E368" s="502">
        <f>IFERROR(IF(D368&gt;0,(_xlfn.XLOOKUP(B368,Financiering!$A$7:$A$32,Financiering!$H$7:$H$32))*'Resultaat 1'!D368,0),)</f>
        <v>0</v>
      </c>
      <c r="F368" s="506">
        <f t="shared" si="30"/>
        <v>0</v>
      </c>
      <c r="G368" s="505">
        <f>IFERROR(IF(F368&gt;0,(_xlfn.XLOOKUP(B368,Financiering!$A$7:$A$32,Financiering!$N$7:$N$32))*'Resultaat 1'!F368,0),)</f>
        <v>0</v>
      </c>
      <c r="H368" s="505">
        <f t="shared" si="31"/>
        <v>0</v>
      </c>
      <c r="I368" s="505">
        <f>IFERROR(IF(H368&gt;0,(_xlfn.XLOOKUP(B368,Financiering!$A$7:$A$32,Financiering!$T$7:$T$32))*'Resultaat 1'!H368,0),"")</f>
        <v>0</v>
      </c>
      <c r="J368" s="505">
        <f t="shared" si="32"/>
        <v>0</v>
      </c>
      <c r="K368" s="505">
        <f>IFERROR(IF(J368&gt;0,_xlfn.XLOOKUP(B368,Financiering!$A$7:$A$32,Financiering!$Z$7:$Z$32)*'Resultaat 1'!J368,0),)</f>
        <v>0</v>
      </c>
      <c r="L368" s="505">
        <f t="shared" si="33"/>
        <v>0</v>
      </c>
      <c r="M368" s="505">
        <f t="shared" si="34"/>
        <v>0</v>
      </c>
      <c r="N368" s="501" t="str">
        <f t="shared" si="35"/>
        <v/>
      </c>
      <c r="O368" s="502">
        <f t="shared" si="36"/>
        <v>0</v>
      </c>
      <c r="P368" s="507" t="str">
        <f t="shared" si="37"/>
        <v/>
      </c>
      <c r="U368"/>
      <c r="W368" s="619"/>
    </row>
    <row r="369" spans="1:23" ht="12" customHeight="1" x14ac:dyDescent="0.2">
      <c r="A369" s="118"/>
      <c r="B369" s="504" t="s">
        <v>35</v>
      </c>
      <c r="C369" s="497">
        <f>_xlfn.XLOOKUP(B369,Deelnemersoverzicht!A33:A100,Deelnemersoverzicht!C33:C100)</f>
        <v>0</v>
      </c>
      <c r="D369" s="505">
        <f t="shared" si="29"/>
        <v>0</v>
      </c>
      <c r="E369" s="502">
        <f>IFERROR(IF(D369&gt;0,(_xlfn.XLOOKUP(B369,Financiering!$A$7:$A$32,Financiering!$H$7:$H$32))*'Resultaat 1'!D369,0),)</f>
        <v>0</v>
      </c>
      <c r="F369" s="506">
        <f t="shared" si="30"/>
        <v>0</v>
      </c>
      <c r="G369" s="505">
        <f>IFERROR(IF(F369&gt;0,(_xlfn.XLOOKUP(B369,Financiering!$A$7:$A$32,Financiering!$N$7:$N$32))*'Resultaat 1'!F369,0),)</f>
        <v>0</v>
      </c>
      <c r="H369" s="505">
        <f t="shared" si="31"/>
        <v>0</v>
      </c>
      <c r="I369" s="505">
        <f>IFERROR(IF(H369&gt;0,(_xlfn.XLOOKUP(B369,Financiering!$A$7:$A$32,Financiering!$T$7:$T$32))*'Resultaat 1'!H369,0),"")</f>
        <v>0</v>
      </c>
      <c r="J369" s="505">
        <f t="shared" si="32"/>
        <v>0</v>
      </c>
      <c r="K369" s="505">
        <f>IFERROR(IF(J369&gt;0,_xlfn.XLOOKUP(B369,Financiering!$A$7:$A$32,Financiering!$Z$7:$Z$32)*'Resultaat 1'!J369,0),)</f>
        <v>0</v>
      </c>
      <c r="L369" s="505">
        <f t="shared" si="33"/>
        <v>0</v>
      </c>
      <c r="M369" s="505">
        <f t="shared" si="34"/>
        <v>0</v>
      </c>
      <c r="N369" s="501" t="str">
        <f t="shared" si="35"/>
        <v/>
      </c>
      <c r="O369" s="502">
        <f t="shared" si="36"/>
        <v>0</v>
      </c>
      <c r="P369" s="507" t="str">
        <f t="shared" si="37"/>
        <v/>
      </c>
      <c r="U369"/>
      <c r="W369" s="619"/>
    </row>
    <row r="370" spans="1:23" ht="12" customHeight="1" x14ac:dyDescent="0.2">
      <c r="A370" s="118"/>
      <c r="B370" s="504" t="s">
        <v>36</v>
      </c>
      <c r="C370" s="497">
        <f>_xlfn.XLOOKUP(B370,Deelnemersoverzicht!A34:A101,Deelnemersoverzicht!C34:C101)</f>
        <v>0</v>
      </c>
      <c r="D370" s="505">
        <f t="shared" si="29"/>
        <v>0</v>
      </c>
      <c r="E370" s="502">
        <f>IFERROR(IF(D370&gt;0,(_xlfn.XLOOKUP(B370,Financiering!$A$7:$A$32,Financiering!$H$7:$H$32))*'Resultaat 1'!D370,0),)</f>
        <v>0</v>
      </c>
      <c r="F370" s="506">
        <f t="shared" si="30"/>
        <v>0</v>
      </c>
      <c r="G370" s="505">
        <f>IFERROR(IF(F370&gt;0,(_xlfn.XLOOKUP(B370,Financiering!$A$7:$A$32,Financiering!$N$7:$N$32))*'Resultaat 1'!F370,0),)</f>
        <v>0</v>
      </c>
      <c r="H370" s="505">
        <f t="shared" si="31"/>
        <v>0</v>
      </c>
      <c r="I370" s="505">
        <f>IFERROR(IF(H370&gt;0,(_xlfn.XLOOKUP(B370,Financiering!$A$7:$A$32,Financiering!$T$7:$T$32))*'Resultaat 1'!H370,0),"")</f>
        <v>0</v>
      </c>
      <c r="J370" s="505">
        <f t="shared" si="32"/>
        <v>0</v>
      </c>
      <c r="K370" s="505">
        <f>IFERROR(IF(J370&gt;0,_xlfn.XLOOKUP(B370,Financiering!$A$7:$A$32,Financiering!$Z$7:$Z$32)*'Resultaat 1'!J370,0),)</f>
        <v>0</v>
      </c>
      <c r="L370" s="505">
        <f t="shared" si="33"/>
        <v>0</v>
      </c>
      <c r="M370" s="505">
        <f t="shared" si="34"/>
        <v>0</v>
      </c>
      <c r="N370" s="501" t="str">
        <f t="shared" si="35"/>
        <v/>
      </c>
      <c r="O370" s="502">
        <f t="shared" si="36"/>
        <v>0</v>
      </c>
      <c r="P370" s="507" t="str">
        <f t="shared" si="37"/>
        <v/>
      </c>
      <c r="U370"/>
      <c r="W370" s="619"/>
    </row>
    <row r="371" spans="1:23" ht="12" customHeight="1" x14ac:dyDescent="0.2">
      <c r="A371" s="118"/>
      <c r="B371" s="504" t="s">
        <v>104</v>
      </c>
      <c r="C371" s="497">
        <f>_xlfn.XLOOKUP(B371,Deelnemersoverzicht!A35:A102,Deelnemersoverzicht!C35:C102)</f>
        <v>0</v>
      </c>
      <c r="D371" s="505">
        <f t="shared" si="29"/>
        <v>0</v>
      </c>
      <c r="E371" s="502">
        <f>IFERROR(IF(D371&gt;0,(_xlfn.XLOOKUP(B371,Financiering!$A$7:$A$32,Financiering!$H$7:$H$32))*'Resultaat 1'!D371,0),)</f>
        <v>0</v>
      </c>
      <c r="F371" s="506">
        <f t="shared" si="30"/>
        <v>0</v>
      </c>
      <c r="G371" s="505">
        <f>IFERROR(IF(F371&gt;0,(_xlfn.XLOOKUP(B371,Financiering!$A$7:$A$32,Financiering!$N$7:$N$32))*'Resultaat 1'!F371,0),)</f>
        <v>0</v>
      </c>
      <c r="H371" s="505">
        <f t="shared" si="31"/>
        <v>0</v>
      </c>
      <c r="I371" s="505">
        <f>IFERROR(IF(H371&gt;0,(_xlfn.XLOOKUP(B371,Financiering!$A$7:$A$32,Financiering!$T$7:$T$32))*'Resultaat 1'!H371,0),"")</f>
        <v>0</v>
      </c>
      <c r="J371" s="505">
        <f t="shared" si="32"/>
        <v>0</v>
      </c>
      <c r="K371" s="505">
        <f>IFERROR(IF(J371&gt;0,_xlfn.XLOOKUP(B371,Financiering!$A$7:$A$32,Financiering!$Z$7:$Z$32)*'Resultaat 1'!J371,0),)</f>
        <v>0</v>
      </c>
      <c r="L371" s="505">
        <f t="shared" si="33"/>
        <v>0</v>
      </c>
      <c r="M371" s="505">
        <f t="shared" si="34"/>
        <v>0</v>
      </c>
      <c r="N371" s="501" t="str">
        <f t="shared" si="35"/>
        <v/>
      </c>
      <c r="O371" s="502">
        <f t="shared" si="36"/>
        <v>0</v>
      </c>
      <c r="P371" s="507" t="str">
        <f t="shared" si="37"/>
        <v/>
      </c>
      <c r="U371"/>
      <c r="W371" s="619"/>
    </row>
    <row r="372" spans="1:23" ht="12" customHeight="1" x14ac:dyDescent="0.2">
      <c r="A372" s="118"/>
      <c r="B372" s="504" t="s">
        <v>105</v>
      </c>
      <c r="C372" s="497">
        <f>_xlfn.XLOOKUP(B372,Deelnemersoverzicht!A36:A103,Deelnemersoverzicht!C36:C103)</f>
        <v>0</v>
      </c>
      <c r="D372" s="505">
        <f t="shared" si="29"/>
        <v>0</v>
      </c>
      <c r="E372" s="502">
        <f>IFERROR(IF(D372&gt;0,(_xlfn.XLOOKUP(B372,Financiering!$A$7:$A$32,Financiering!$H$7:$H$32))*'Resultaat 1'!D372,0),)</f>
        <v>0</v>
      </c>
      <c r="F372" s="506">
        <f t="shared" si="30"/>
        <v>0</v>
      </c>
      <c r="G372" s="505">
        <f>IFERROR(IF(F372&gt;0,(_xlfn.XLOOKUP(B372,Financiering!$A$7:$A$32,Financiering!$N$7:$N$32))*'Resultaat 1'!F372,0),)</f>
        <v>0</v>
      </c>
      <c r="H372" s="505">
        <f t="shared" si="31"/>
        <v>0</v>
      </c>
      <c r="I372" s="505">
        <f>IFERROR(IF(H372&gt;0,(_xlfn.XLOOKUP(B372,Financiering!$A$7:$A$32,Financiering!$T$7:$T$32))*'Resultaat 1'!H372,0),"")</f>
        <v>0</v>
      </c>
      <c r="J372" s="505">
        <f t="shared" si="32"/>
        <v>0</v>
      </c>
      <c r="K372" s="505">
        <f>IFERROR(IF(J372&gt;0,_xlfn.XLOOKUP(B372,Financiering!$A$7:$A$32,Financiering!$Z$7:$Z$32)*'Resultaat 1'!J372,0),)</f>
        <v>0</v>
      </c>
      <c r="L372" s="505">
        <f t="shared" si="33"/>
        <v>0</v>
      </c>
      <c r="M372" s="505">
        <f t="shared" si="34"/>
        <v>0</v>
      </c>
      <c r="N372" s="501" t="str">
        <f t="shared" si="35"/>
        <v/>
      </c>
      <c r="O372" s="502">
        <f t="shared" si="36"/>
        <v>0</v>
      </c>
      <c r="P372" s="507" t="str">
        <f t="shared" si="37"/>
        <v/>
      </c>
      <c r="U372"/>
      <c r="W372" s="619"/>
    </row>
    <row r="373" spans="1:23" ht="12" customHeight="1" x14ac:dyDescent="0.2">
      <c r="A373" s="118"/>
      <c r="B373" s="504" t="s">
        <v>130</v>
      </c>
      <c r="C373" s="497">
        <f>_xlfn.XLOOKUP(B373,Deelnemersoverzicht!A37:A104,Deelnemersoverzicht!C37:C104)</f>
        <v>0</v>
      </c>
      <c r="D373" s="505">
        <f t="shared" si="29"/>
        <v>0</v>
      </c>
      <c r="E373" s="502">
        <f>IFERROR(IF(D373&gt;0,(_xlfn.XLOOKUP(B373,Financiering!$A$7:$A$32,Financiering!$H$7:$H$32))*'Resultaat 1'!D373,0),)</f>
        <v>0</v>
      </c>
      <c r="F373" s="506">
        <f t="shared" si="30"/>
        <v>0</v>
      </c>
      <c r="G373" s="505">
        <f>IFERROR(IF(F373&gt;0,(_xlfn.XLOOKUP(B373,Financiering!$A$7:$A$32,Financiering!$N$7:$N$32))*'Resultaat 1'!F373,0),)</f>
        <v>0</v>
      </c>
      <c r="H373" s="505">
        <f t="shared" si="31"/>
        <v>0</v>
      </c>
      <c r="I373" s="505">
        <f>IFERROR(IF(H373&gt;0,(_xlfn.XLOOKUP(B373,Financiering!$A$7:$A$32,Financiering!$T$7:$T$32))*'Resultaat 1'!H373,0),"")</f>
        <v>0</v>
      </c>
      <c r="J373" s="505">
        <f t="shared" si="32"/>
        <v>0</v>
      </c>
      <c r="K373" s="505">
        <f>IFERROR(IF(J373&gt;0,_xlfn.XLOOKUP(B373,Financiering!$A$7:$A$32,Financiering!$Z$7:$Z$32)*'Resultaat 1'!J373,0),)</f>
        <v>0</v>
      </c>
      <c r="L373" s="505">
        <f t="shared" si="33"/>
        <v>0</v>
      </c>
      <c r="M373" s="505">
        <f t="shared" si="34"/>
        <v>0</v>
      </c>
      <c r="N373" s="501" t="str">
        <f t="shared" si="35"/>
        <v/>
      </c>
      <c r="O373" s="502">
        <f t="shared" si="36"/>
        <v>0</v>
      </c>
      <c r="P373" s="507" t="str">
        <f t="shared" si="37"/>
        <v/>
      </c>
      <c r="U373"/>
      <c r="W373" s="619"/>
    </row>
    <row r="374" spans="1:23" ht="12" customHeight="1" x14ac:dyDescent="0.2">
      <c r="A374" s="118"/>
      <c r="B374" s="504" t="s">
        <v>131</v>
      </c>
      <c r="C374" s="497">
        <f>_xlfn.XLOOKUP(B374,Deelnemersoverzicht!A38:A105,Deelnemersoverzicht!C38:C105)</f>
        <v>0</v>
      </c>
      <c r="D374" s="505">
        <f t="shared" si="29"/>
        <v>0</v>
      </c>
      <c r="E374" s="502">
        <f>IFERROR(IF(D374&gt;0,(_xlfn.XLOOKUP(B374,Financiering!$A$7:$A$32,Financiering!$H$7:$H$32))*'Resultaat 1'!D374,0),)</f>
        <v>0</v>
      </c>
      <c r="F374" s="506">
        <f t="shared" si="30"/>
        <v>0</v>
      </c>
      <c r="G374" s="505">
        <f>IFERROR(IF(F374&gt;0,(_xlfn.XLOOKUP(B374,Financiering!$A$7:$A$32,Financiering!$N$7:$N$32))*'Resultaat 1'!F374,0),)</f>
        <v>0</v>
      </c>
      <c r="H374" s="505">
        <f t="shared" si="31"/>
        <v>0</v>
      </c>
      <c r="I374" s="505">
        <f>IFERROR(IF(H374&gt;0,(_xlfn.XLOOKUP(B374,Financiering!$A$7:$A$32,Financiering!$T$7:$T$32))*'Resultaat 1'!H374,0),"")</f>
        <v>0</v>
      </c>
      <c r="J374" s="505">
        <f t="shared" si="32"/>
        <v>0</v>
      </c>
      <c r="K374" s="505">
        <f>IFERROR(IF(J374&gt;0,_xlfn.XLOOKUP(B374,Financiering!$A$7:$A$32,Financiering!$Z$7:$Z$32)*'Resultaat 1'!J374,0),)</f>
        <v>0</v>
      </c>
      <c r="L374" s="505">
        <f t="shared" si="33"/>
        <v>0</v>
      </c>
      <c r="M374" s="505">
        <f t="shared" si="34"/>
        <v>0</v>
      </c>
      <c r="N374" s="501" t="str">
        <f t="shared" si="35"/>
        <v/>
      </c>
      <c r="O374" s="502">
        <f t="shared" si="36"/>
        <v>0</v>
      </c>
      <c r="P374" s="507" t="str">
        <f t="shared" si="37"/>
        <v/>
      </c>
      <c r="U374"/>
      <c r="W374" s="619"/>
    </row>
    <row r="375" spans="1:23" ht="12" customHeight="1" x14ac:dyDescent="0.2">
      <c r="A375" s="118"/>
      <c r="B375" s="504" t="s">
        <v>132</v>
      </c>
      <c r="C375" s="497">
        <f>_xlfn.XLOOKUP(B375,Deelnemersoverzicht!A39:A106,Deelnemersoverzicht!C39:C106)</f>
        <v>0</v>
      </c>
      <c r="D375" s="505">
        <f t="shared" si="29"/>
        <v>0</v>
      </c>
      <c r="E375" s="502">
        <f>IFERROR(IF(D375&gt;0,(_xlfn.XLOOKUP(B375,Financiering!$A$7:$A$32,Financiering!$H$7:$H$32))*'Resultaat 1'!D375,0),)</f>
        <v>0</v>
      </c>
      <c r="F375" s="506">
        <f t="shared" si="30"/>
        <v>0</v>
      </c>
      <c r="G375" s="505">
        <f>IFERROR(IF(F375&gt;0,(_xlfn.XLOOKUP(B375,Financiering!$A$7:$A$32,Financiering!$N$7:$N$32))*'Resultaat 1'!F375,0),)</f>
        <v>0</v>
      </c>
      <c r="H375" s="505">
        <f t="shared" si="31"/>
        <v>0</v>
      </c>
      <c r="I375" s="505">
        <f>IFERROR(IF(H375&gt;0,(_xlfn.XLOOKUP(B375,Financiering!$A$7:$A$32,Financiering!$T$7:$T$32))*'Resultaat 1'!H375,0),"")</f>
        <v>0</v>
      </c>
      <c r="J375" s="505">
        <f t="shared" si="32"/>
        <v>0</v>
      </c>
      <c r="K375" s="505">
        <f>IFERROR(IF(J375&gt;0,_xlfn.XLOOKUP(B375,Financiering!$A$7:$A$32,Financiering!$Z$7:$Z$32)*'Resultaat 1'!J375,0),)</f>
        <v>0</v>
      </c>
      <c r="L375" s="505">
        <f t="shared" si="33"/>
        <v>0</v>
      </c>
      <c r="M375" s="505">
        <f t="shared" si="34"/>
        <v>0</v>
      </c>
      <c r="N375" s="501" t="str">
        <f t="shared" si="35"/>
        <v/>
      </c>
      <c r="O375" s="502">
        <f t="shared" si="36"/>
        <v>0</v>
      </c>
      <c r="P375" s="507" t="str">
        <f t="shared" si="37"/>
        <v/>
      </c>
      <c r="U375"/>
      <c r="W375" s="619"/>
    </row>
    <row r="376" spans="1:23" ht="12" customHeight="1" x14ac:dyDescent="0.2">
      <c r="A376" s="118"/>
      <c r="B376" s="504" t="s">
        <v>133</v>
      </c>
      <c r="C376" s="497">
        <f>_xlfn.XLOOKUP(B376,Deelnemersoverzicht!A40:A107,Deelnemersoverzicht!C40:C107)</f>
        <v>0</v>
      </c>
      <c r="D376" s="505">
        <f t="shared" si="29"/>
        <v>0</v>
      </c>
      <c r="E376" s="502">
        <f>IFERROR(IF(D376&gt;0,(_xlfn.XLOOKUP(B376,Financiering!$A$7:$A$32,Financiering!$H$7:$H$32))*'Resultaat 1'!D376,0),)</f>
        <v>0</v>
      </c>
      <c r="F376" s="506">
        <f t="shared" si="30"/>
        <v>0</v>
      </c>
      <c r="G376" s="505">
        <f>IFERROR(IF(F376&gt;0,(_xlfn.XLOOKUP(B376,Financiering!$A$7:$A$32,Financiering!$N$7:$N$32))*'Resultaat 1'!F376,0),)</f>
        <v>0</v>
      </c>
      <c r="H376" s="505">
        <f t="shared" si="31"/>
        <v>0</v>
      </c>
      <c r="I376" s="505">
        <f>IFERROR(IF(H376&gt;0,(_xlfn.XLOOKUP(B376,Financiering!$A$7:$A$32,Financiering!$T$7:$T$32))*'Resultaat 1'!H376,0),"")</f>
        <v>0</v>
      </c>
      <c r="J376" s="505">
        <f t="shared" si="32"/>
        <v>0</v>
      </c>
      <c r="K376" s="505">
        <f>IFERROR(IF(J376&gt;0,_xlfn.XLOOKUP(B376,Financiering!$A$7:$A$32,Financiering!$Z$7:$Z$32)*'Resultaat 1'!J376,0),)</f>
        <v>0</v>
      </c>
      <c r="L376" s="505">
        <f t="shared" si="33"/>
        <v>0</v>
      </c>
      <c r="M376" s="505">
        <f t="shared" si="34"/>
        <v>0</v>
      </c>
      <c r="N376" s="501" t="str">
        <f t="shared" si="35"/>
        <v/>
      </c>
      <c r="O376" s="502">
        <f t="shared" si="36"/>
        <v>0</v>
      </c>
      <c r="P376" s="507" t="str">
        <f t="shared" si="37"/>
        <v/>
      </c>
      <c r="U376"/>
      <c r="W376" s="619"/>
    </row>
    <row r="377" spans="1:23" ht="12" customHeight="1" thickBot="1" x14ac:dyDescent="0.25">
      <c r="A377" s="118"/>
      <c r="B377" s="504" t="s">
        <v>134</v>
      </c>
      <c r="C377" s="497">
        <f>_xlfn.XLOOKUP(B377,Deelnemersoverzicht!A41:A108,Deelnemersoverzicht!C41:C108)</f>
        <v>0</v>
      </c>
      <c r="D377" s="505">
        <f t="shared" si="29"/>
        <v>0</v>
      </c>
      <c r="E377" s="502">
        <f>IFERROR(IF(D377&gt;0,(_xlfn.XLOOKUP(B377,Financiering!$A$7:$A$32,Financiering!$H$7:$H$32))*'Resultaat 1'!D377,0),)</f>
        <v>0</v>
      </c>
      <c r="F377" s="506">
        <f t="shared" si="30"/>
        <v>0</v>
      </c>
      <c r="G377" s="505">
        <f>IFERROR(IF(F377&gt;0,(_xlfn.XLOOKUP(B377,Financiering!$A$7:$A$32,Financiering!$N$7:$N$32))*'Resultaat 1'!F377,0),)</f>
        <v>0</v>
      </c>
      <c r="H377" s="505">
        <f t="shared" si="31"/>
        <v>0</v>
      </c>
      <c r="I377" s="505">
        <f>IFERROR(IF(H377&gt;0,(_xlfn.XLOOKUP(B377,Financiering!$A$7:$A$32,Financiering!$T$7:$T$32))*'Resultaat 1'!H377,0),"")</f>
        <v>0</v>
      </c>
      <c r="J377" s="505">
        <f t="shared" si="32"/>
        <v>0</v>
      </c>
      <c r="K377" s="505">
        <f>IFERROR(IF(J377&gt;0,_xlfn.XLOOKUP(B377,Financiering!$A$7:$A$32,Financiering!$Z$7:$Z$32)*'Resultaat 1'!J377,0),)</f>
        <v>0</v>
      </c>
      <c r="L377" s="505">
        <f t="shared" si="33"/>
        <v>0</v>
      </c>
      <c r="M377" s="505">
        <f t="shared" si="34"/>
        <v>0</v>
      </c>
      <c r="N377" s="501" t="str">
        <f t="shared" si="35"/>
        <v/>
      </c>
      <c r="O377" s="502">
        <f t="shared" si="36"/>
        <v>0</v>
      </c>
      <c r="P377" s="507" t="str">
        <f t="shared" si="37"/>
        <v/>
      </c>
      <c r="U377"/>
      <c r="W377" s="619"/>
    </row>
    <row r="378" spans="1:23" ht="12" hidden="1" customHeight="1" x14ac:dyDescent="0.2">
      <c r="A378" s="118"/>
      <c r="B378" s="504" t="s">
        <v>169</v>
      </c>
      <c r="C378" s="497">
        <f>_xlfn.XLOOKUP(B378,Deelnemersoverzicht!A42:A109,Deelnemersoverzicht!C42:C109)</f>
        <v>0</v>
      </c>
      <c r="D378" s="505">
        <f t="shared" si="29"/>
        <v>0</v>
      </c>
      <c r="E378" s="502">
        <f>IFERROR(IF(D378&gt;0,(_xlfn.XLOOKUP(B378,Financiering!A33:A58,Financiering!H33:H58))*'Resultaat 1'!D378,0),)</f>
        <v>0</v>
      </c>
      <c r="F378" s="506">
        <f t="shared" si="30"/>
        <v>0</v>
      </c>
      <c r="G378" s="505">
        <f>IFERROR(IF(F378&gt;0,Financiering!N33*'Resultaat 1'!F378,0),)</f>
        <v>0</v>
      </c>
      <c r="H378" s="505">
        <f t="shared" si="31"/>
        <v>0</v>
      </c>
      <c r="I378" s="505">
        <f>IFERROR(IF(H378&gt;0,Financiering!T33*'Resultaat 1'!H378,0),0)</f>
        <v>0</v>
      </c>
      <c r="J378" s="505">
        <f t="shared" si="32"/>
        <v>0</v>
      </c>
      <c r="K378" s="505">
        <f>IFERROR(IF(J378&gt;0,Financiering!Z33*'Resultaat 1'!J378,0),)</f>
        <v>0</v>
      </c>
      <c r="L378" s="505">
        <f t="shared" si="33"/>
        <v>0</v>
      </c>
      <c r="M378" s="505">
        <f t="shared" si="34"/>
        <v>0</v>
      </c>
      <c r="N378" s="501" t="str">
        <f t="shared" si="35"/>
        <v/>
      </c>
      <c r="O378" s="502">
        <f t="shared" si="36"/>
        <v>0</v>
      </c>
      <c r="P378" s="507" t="str">
        <f t="shared" si="37"/>
        <v/>
      </c>
      <c r="U378"/>
      <c r="W378" s="619"/>
    </row>
    <row r="379" spans="1:23" ht="12" hidden="1" customHeight="1" x14ac:dyDescent="0.2">
      <c r="A379" s="118"/>
      <c r="B379" s="504" t="s">
        <v>170</v>
      </c>
      <c r="C379" s="497">
        <f>_xlfn.XLOOKUP(B379,Deelnemersoverzicht!A43:A110,Deelnemersoverzicht!C43:C110)</f>
        <v>0</v>
      </c>
      <c r="D379" s="505">
        <f t="shared" si="29"/>
        <v>0</v>
      </c>
      <c r="E379" s="502">
        <f>IFERROR(IF(D379&gt;0,(_xlfn.XLOOKUP(B379,Financiering!A34:A59,Financiering!H34:H59))*'Resultaat 1'!D379,0),)</f>
        <v>0</v>
      </c>
      <c r="F379" s="506">
        <f t="shared" si="30"/>
        <v>0</v>
      </c>
      <c r="G379" s="505">
        <f>IFERROR(IF(F379&gt;0,Financiering!N34*'Resultaat 1'!F379,0),)</f>
        <v>0</v>
      </c>
      <c r="H379" s="505">
        <f t="shared" si="31"/>
        <v>0</v>
      </c>
      <c r="I379" s="505">
        <f>IFERROR(IF(H379&gt;0,Financiering!T34*'Resultaat 1'!H379,0),0)</f>
        <v>0</v>
      </c>
      <c r="J379" s="505">
        <f t="shared" si="32"/>
        <v>0</v>
      </c>
      <c r="K379" s="505">
        <f>IFERROR(IF(J379&gt;0,Financiering!Z34*'Resultaat 1'!J379,0),)</f>
        <v>0</v>
      </c>
      <c r="L379" s="505">
        <f t="shared" si="33"/>
        <v>0</v>
      </c>
      <c r="M379" s="505">
        <f t="shared" si="34"/>
        <v>0</v>
      </c>
      <c r="N379" s="501" t="str">
        <f t="shared" si="35"/>
        <v/>
      </c>
      <c r="O379" s="502">
        <f t="shared" si="36"/>
        <v>0</v>
      </c>
      <c r="P379" s="507" t="str">
        <f t="shared" si="37"/>
        <v/>
      </c>
      <c r="U379"/>
      <c r="W379" s="619"/>
    </row>
    <row r="380" spans="1:23" ht="12" hidden="1" customHeight="1" x14ac:dyDescent="0.2">
      <c r="A380" s="118"/>
      <c r="B380" s="504" t="s">
        <v>171</v>
      </c>
      <c r="C380" s="497">
        <f>_xlfn.XLOOKUP(B380,Deelnemersoverzicht!A44:A111,Deelnemersoverzicht!C44:C111)</f>
        <v>0</v>
      </c>
      <c r="D380" s="505">
        <f t="shared" si="29"/>
        <v>0</v>
      </c>
      <c r="E380" s="502">
        <f>IFERROR(IF(D380&gt;0,(_xlfn.XLOOKUP(B380,Financiering!A35:A60,Financiering!H35:H60))*'Resultaat 1'!D380,0),)</f>
        <v>0</v>
      </c>
      <c r="F380" s="506">
        <f t="shared" si="30"/>
        <v>0</v>
      </c>
      <c r="G380" s="505">
        <f>IFERROR(IF(F380&gt;0,Financiering!N35*'Resultaat 1'!F380,0),)</f>
        <v>0</v>
      </c>
      <c r="H380" s="505">
        <f t="shared" si="31"/>
        <v>0</v>
      </c>
      <c r="I380" s="505">
        <f>IFERROR(IF(H380&gt;0,Financiering!T35*'Resultaat 1'!H380,0),0)</f>
        <v>0</v>
      </c>
      <c r="J380" s="505">
        <f t="shared" si="32"/>
        <v>0</v>
      </c>
      <c r="K380" s="505">
        <f>IFERROR(IF(J380&gt;0,Financiering!Z35*'Resultaat 1'!J380,0),)</f>
        <v>0</v>
      </c>
      <c r="L380" s="505">
        <f t="shared" si="33"/>
        <v>0</v>
      </c>
      <c r="M380" s="505">
        <f t="shared" si="34"/>
        <v>0</v>
      </c>
      <c r="N380" s="501" t="str">
        <f t="shared" si="35"/>
        <v/>
      </c>
      <c r="O380" s="502">
        <f t="shared" si="36"/>
        <v>0</v>
      </c>
      <c r="P380" s="507" t="str">
        <f t="shared" si="37"/>
        <v/>
      </c>
      <c r="U380"/>
      <c r="W380" s="619"/>
    </row>
    <row r="381" spans="1:23" ht="12" hidden="1" customHeight="1" x14ac:dyDescent="0.2">
      <c r="A381" s="118"/>
      <c r="B381" s="504" t="s">
        <v>172</v>
      </c>
      <c r="C381" s="497">
        <f>_xlfn.XLOOKUP(B381,Deelnemersoverzicht!A45:A112,Deelnemersoverzicht!C45:C112)</f>
        <v>0</v>
      </c>
      <c r="D381" s="505">
        <f t="shared" si="29"/>
        <v>0</v>
      </c>
      <c r="E381" s="502">
        <f>IFERROR(IF(D381&gt;0,(_xlfn.XLOOKUP(B381,Financiering!A36:A61,Financiering!H36:H61))*'Resultaat 1'!D381,0),)</f>
        <v>0</v>
      </c>
      <c r="F381" s="506">
        <f t="shared" si="30"/>
        <v>0</v>
      </c>
      <c r="G381" s="505">
        <f>IFERROR(IF(F381&gt;0,Financiering!N36*'Resultaat 1'!F381,0),)</f>
        <v>0</v>
      </c>
      <c r="H381" s="505">
        <f t="shared" si="31"/>
        <v>0</v>
      </c>
      <c r="I381" s="505">
        <f>IFERROR(IF(H381&gt;0,Financiering!T36*'Resultaat 1'!H381,0),0)</f>
        <v>0</v>
      </c>
      <c r="J381" s="505">
        <f t="shared" si="32"/>
        <v>0</v>
      </c>
      <c r="K381" s="505">
        <f>IFERROR(IF(J381&gt;0,Financiering!Z36*'Resultaat 1'!J381,0),)</f>
        <v>0</v>
      </c>
      <c r="L381" s="505">
        <f t="shared" si="33"/>
        <v>0</v>
      </c>
      <c r="M381" s="505">
        <f t="shared" si="34"/>
        <v>0</v>
      </c>
      <c r="N381" s="501" t="str">
        <f t="shared" si="35"/>
        <v/>
      </c>
      <c r="O381" s="502">
        <f t="shared" si="36"/>
        <v>0</v>
      </c>
      <c r="P381" s="507" t="str">
        <f t="shared" si="37"/>
        <v/>
      </c>
      <c r="U381"/>
      <c r="W381" s="619"/>
    </row>
    <row r="382" spans="1:23" ht="12" hidden="1" customHeight="1" x14ac:dyDescent="0.2">
      <c r="A382" s="118"/>
      <c r="B382" s="504" t="s">
        <v>173</v>
      </c>
      <c r="C382" s="497">
        <f>_xlfn.XLOOKUP(B382,Deelnemersoverzicht!A46:A113,Deelnemersoverzicht!C46:C113)</f>
        <v>0</v>
      </c>
      <c r="D382" s="505">
        <f t="shared" si="29"/>
        <v>0</v>
      </c>
      <c r="E382" s="502">
        <f>IFERROR(IF(D382&gt;0,(_xlfn.XLOOKUP(B382,Financiering!A37:A62,Financiering!H37:H62))*'Resultaat 1'!D382,0),)</f>
        <v>0</v>
      </c>
      <c r="F382" s="506">
        <f t="shared" si="30"/>
        <v>0</v>
      </c>
      <c r="G382" s="505">
        <f>IFERROR(IF(F382&gt;0,Financiering!N37*'Resultaat 1'!F382,0),)</f>
        <v>0</v>
      </c>
      <c r="H382" s="505">
        <f t="shared" si="31"/>
        <v>0</v>
      </c>
      <c r="I382" s="505">
        <f>IFERROR(IF(H382&gt;0,Financiering!T37*'Resultaat 1'!H382,0),0)</f>
        <v>0</v>
      </c>
      <c r="J382" s="505">
        <f t="shared" si="32"/>
        <v>0</v>
      </c>
      <c r="K382" s="505">
        <f>IFERROR(IF(J382&gt;0,Financiering!Z37*'Resultaat 1'!J382,0),)</f>
        <v>0</v>
      </c>
      <c r="L382" s="505">
        <f t="shared" si="33"/>
        <v>0</v>
      </c>
      <c r="M382" s="505">
        <f t="shared" si="34"/>
        <v>0</v>
      </c>
      <c r="N382" s="501" t="str">
        <f t="shared" si="35"/>
        <v/>
      </c>
      <c r="O382" s="502">
        <f t="shared" si="36"/>
        <v>0</v>
      </c>
      <c r="P382" s="507" t="str">
        <f t="shared" si="37"/>
        <v/>
      </c>
      <c r="U382"/>
      <c r="W382" s="619"/>
    </row>
    <row r="383" spans="1:23" ht="12" hidden="1" customHeight="1" x14ac:dyDescent="0.2">
      <c r="A383" s="118"/>
      <c r="B383" s="504" t="s">
        <v>174</v>
      </c>
      <c r="C383" s="497">
        <f>_xlfn.XLOOKUP(B383,Deelnemersoverzicht!A47:A114,Deelnemersoverzicht!C47:C114)</f>
        <v>0</v>
      </c>
      <c r="D383" s="505">
        <f t="shared" si="29"/>
        <v>0</v>
      </c>
      <c r="E383" s="502">
        <f>IFERROR(IF(D383&gt;0,(_xlfn.XLOOKUP(B383,Financiering!A38:A63,Financiering!H38:H63))*'Resultaat 1'!D383,0),)</f>
        <v>0</v>
      </c>
      <c r="F383" s="506">
        <f t="shared" si="30"/>
        <v>0</v>
      </c>
      <c r="G383" s="505">
        <f>IFERROR(IF(F383&gt;0,Financiering!N38*'Resultaat 1'!F383,0),)</f>
        <v>0</v>
      </c>
      <c r="H383" s="505">
        <f t="shared" si="31"/>
        <v>0</v>
      </c>
      <c r="I383" s="505">
        <f>IFERROR(IF(H383&gt;0,Financiering!T38*'Resultaat 1'!H383,0),0)</f>
        <v>0</v>
      </c>
      <c r="J383" s="505">
        <f t="shared" si="32"/>
        <v>0</v>
      </c>
      <c r="K383" s="505">
        <f>IFERROR(IF(J383&gt;0,Financiering!Z38*'Resultaat 1'!J383,0),)</f>
        <v>0</v>
      </c>
      <c r="L383" s="505">
        <f t="shared" si="33"/>
        <v>0</v>
      </c>
      <c r="M383" s="505">
        <f t="shared" si="34"/>
        <v>0</v>
      </c>
      <c r="N383" s="501" t="str">
        <f t="shared" si="35"/>
        <v/>
      </c>
      <c r="O383" s="502">
        <f t="shared" si="36"/>
        <v>0</v>
      </c>
      <c r="P383" s="507" t="str">
        <f t="shared" si="37"/>
        <v/>
      </c>
      <c r="U383"/>
      <c r="W383" s="619"/>
    </row>
    <row r="384" spans="1:23" ht="12" hidden="1" customHeight="1" x14ac:dyDescent="0.2">
      <c r="A384" s="118"/>
      <c r="B384" s="504" t="s">
        <v>175</v>
      </c>
      <c r="C384" s="497">
        <f>_xlfn.XLOOKUP(B384,Deelnemersoverzicht!A48:A115,Deelnemersoverzicht!C48:C115)</f>
        <v>0</v>
      </c>
      <c r="D384" s="505">
        <f t="shared" ref="D384:D402" si="38">SUMIFS($N$15:$N$315,$C$15:$C$315,C384,$M$15:$M$315,$D$350)</f>
        <v>0</v>
      </c>
      <c r="E384" s="502">
        <f>IFERROR(IF(D384&gt;0,(_xlfn.XLOOKUP(B384,Financiering!A39:A64,Financiering!H39:H64))*'Resultaat 1'!D384,0),)</f>
        <v>0</v>
      </c>
      <c r="F384" s="506">
        <f t="shared" ref="F384:F402" si="39">SUMIFS($N$15:$N$315,$C$15:$C$315,C384,$M$15:$M$315,$F$350)</f>
        <v>0</v>
      </c>
      <c r="G384" s="505">
        <f>IFERROR(IF(F384&gt;0,Financiering!N39*'Resultaat 1'!F384,0),)</f>
        <v>0</v>
      </c>
      <c r="H384" s="505">
        <f t="shared" ref="H384:H402" si="40">SUMIFS($N$15:$N$315,$C$15:$C$315,C384,$M$15:$M$315,$H$350)</f>
        <v>0</v>
      </c>
      <c r="I384" s="505">
        <f>IFERROR(IF(H384&gt;0,Financiering!T39*'Resultaat 1'!H384,0),0)</f>
        <v>0</v>
      </c>
      <c r="J384" s="505">
        <f t="shared" ref="J384:J402" si="41">SUMIFS($N$15:$N$315,$C$15:$C$315,C384,$M$15:$M$315,$J$350)</f>
        <v>0</v>
      </c>
      <c r="K384" s="505">
        <f>IFERROR(IF(J384&gt;0,Financiering!Z39*'Resultaat 1'!J384,0),)</f>
        <v>0</v>
      </c>
      <c r="L384" s="505">
        <f t="shared" ref="L384:L402" si="42">D384+F384+H384+J384</f>
        <v>0</v>
      </c>
      <c r="M384" s="505">
        <f t="shared" ref="M384:M402" si="43">E384+G384+I384+K384</f>
        <v>0</v>
      </c>
      <c r="N384" s="501" t="str">
        <f t="shared" si="35"/>
        <v/>
      </c>
      <c r="O384" s="502">
        <f t="shared" si="36"/>
        <v>0</v>
      </c>
      <c r="P384" s="507" t="str">
        <f t="shared" si="37"/>
        <v/>
      </c>
      <c r="U384"/>
      <c r="W384" s="619"/>
    </row>
    <row r="385" spans="1:23" ht="12" hidden="1" customHeight="1" x14ac:dyDescent="0.2">
      <c r="A385" s="118"/>
      <c r="B385" s="504" t="s">
        <v>176</v>
      </c>
      <c r="C385" s="497">
        <f>_xlfn.XLOOKUP(B385,Deelnemersoverzicht!A49:A116,Deelnemersoverzicht!C49:C116)</f>
        <v>0</v>
      </c>
      <c r="D385" s="505">
        <f t="shared" si="38"/>
        <v>0</v>
      </c>
      <c r="E385" s="502">
        <f>IFERROR(IF(D385&gt;0,(_xlfn.XLOOKUP(B385,Financiering!A40:A65,Financiering!H40:H65))*'Resultaat 1'!D385,0),)</f>
        <v>0</v>
      </c>
      <c r="F385" s="506">
        <f t="shared" si="39"/>
        <v>0</v>
      </c>
      <c r="G385" s="505">
        <f>IFERROR(IF(F385&gt;0,Financiering!N40*'Resultaat 1'!F385,0),)</f>
        <v>0</v>
      </c>
      <c r="H385" s="505">
        <f t="shared" si="40"/>
        <v>0</v>
      </c>
      <c r="I385" s="505">
        <f>IFERROR(IF(H385&gt;0,Financiering!T40*'Resultaat 1'!H385,0),0)</f>
        <v>0</v>
      </c>
      <c r="J385" s="505">
        <f t="shared" si="41"/>
        <v>0</v>
      </c>
      <c r="K385" s="505">
        <f>IFERROR(IF(J385&gt;0,Financiering!Z40*'Resultaat 1'!J385,0),)</f>
        <v>0</v>
      </c>
      <c r="L385" s="505">
        <f t="shared" si="42"/>
        <v>0</v>
      </c>
      <c r="M385" s="505">
        <f t="shared" si="43"/>
        <v>0</v>
      </c>
      <c r="N385" s="501" t="str">
        <f t="shared" si="35"/>
        <v/>
      </c>
      <c r="O385" s="502">
        <f t="shared" si="36"/>
        <v>0</v>
      </c>
      <c r="P385" s="507" t="str">
        <f t="shared" si="37"/>
        <v/>
      </c>
      <c r="U385"/>
      <c r="W385" s="619"/>
    </row>
    <row r="386" spans="1:23" ht="12" hidden="1" customHeight="1" x14ac:dyDescent="0.2">
      <c r="A386" s="118"/>
      <c r="B386" s="504" t="s">
        <v>177</v>
      </c>
      <c r="C386" s="497">
        <f>_xlfn.XLOOKUP(B386,Deelnemersoverzicht!A50:A117,Deelnemersoverzicht!C50:C117)</f>
        <v>0</v>
      </c>
      <c r="D386" s="505">
        <f t="shared" si="38"/>
        <v>0</v>
      </c>
      <c r="E386" s="502">
        <f>IFERROR(IF(D386&gt;0,(_xlfn.XLOOKUP(B386,Financiering!A41:A66,Financiering!H41:H66))*'Resultaat 1'!D386,0),)</f>
        <v>0</v>
      </c>
      <c r="F386" s="506">
        <f t="shared" si="39"/>
        <v>0</v>
      </c>
      <c r="G386" s="505">
        <f>IFERROR(IF(F386&gt;0,Financiering!N41*'Resultaat 1'!F386,0),)</f>
        <v>0</v>
      </c>
      <c r="H386" s="505">
        <f t="shared" si="40"/>
        <v>0</v>
      </c>
      <c r="I386" s="505">
        <f>IFERROR(IF(H386&gt;0,Financiering!T41*'Resultaat 1'!H386,0),0)</f>
        <v>0</v>
      </c>
      <c r="J386" s="505">
        <f t="shared" si="41"/>
        <v>0</v>
      </c>
      <c r="K386" s="505">
        <f>IFERROR(IF(J386&gt;0,Financiering!Z41*'Resultaat 1'!J386,0),)</f>
        <v>0</v>
      </c>
      <c r="L386" s="505">
        <f t="shared" si="42"/>
        <v>0</v>
      </c>
      <c r="M386" s="505">
        <f t="shared" si="43"/>
        <v>0</v>
      </c>
      <c r="N386" s="501" t="str">
        <f t="shared" si="35"/>
        <v/>
      </c>
      <c r="O386" s="502">
        <f t="shared" si="36"/>
        <v>0</v>
      </c>
      <c r="P386" s="507" t="str">
        <f t="shared" si="37"/>
        <v/>
      </c>
      <c r="U386"/>
      <c r="W386" s="619"/>
    </row>
    <row r="387" spans="1:23" ht="12" hidden="1" customHeight="1" x14ac:dyDescent="0.2">
      <c r="A387" s="118"/>
      <c r="B387" s="504" t="s">
        <v>178</v>
      </c>
      <c r="C387" s="497">
        <f>_xlfn.XLOOKUP(B387,Deelnemersoverzicht!A51:A118,Deelnemersoverzicht!C51:C118)</f>
        <v>0</v>
      </c>
      <c r="D387" s="505">
        <f t="shared" si="38"/>
        <v>0</v>
      </c>
      <c r="E387" s="502">
        <f>IFERROR(IF(D387&gt;0,(_xlfn.XLOOKUP(B387,Financiering!A42:A67,Financiering!H42:H67))*'Resultaat 1'!D387,0),)</f>
        <v>0</v>
      </c>
      <c r="F387" s="506">
        <f t="shared" si="39"/>
        <v>0</v>
      </c>
      <c r="G387" s="505">
        <f>IFERROR(IF(F387&gt;0,Financiering!N42*'Resultaat 1'!F387,0),)</f>
        <v>0</v>
      </c>
      <c r="H387" s="505">
        <f t="shared" si="40"/>
        <v>0</v>
      </c>
      <c r="I387" s="505">
        <f>IFERROR(IF(H387&gt;0,Financiering!T42*'Resultaat 1'!H387,0),0)</f>
        <v>0</v>
      </c>
      <c r="J387" s="505">
        <f t="shared" si="41"/>
        <v>0</v>
      </c>
      <c r="K387" s="505">
        <f>IFERROR(IF(J387&gt;0,Financiering!Z42*'Resultaat 1'!J387,0),)</f>
        <v>0</v>
      </c>
      <c r="L387" s="505">
        <f t="shared" si="42"/>
        <v>0</v>
      </c>
      <c r="M387" s="505">
        <f t="shared" si="43"/>
        <v>0</v>
      </c>
      <c r="N387" s="501" t="str">
        <f t="shared" si="35"/>
        <v/>
      </c>
      <c r="O387" s="502">
        <f t="shared" si="36"/>
        <v>0</v>
      </c>
      <c r="P387" s="507" t="str">
        <f t="shared" si="37"/>
        <v/>
      </c>
      <c r="U387"/>
      <c r="W387" s="619"/>
    </row>
    <row r="388" spans="1:23" ht="12" hidden="1" customHeight="1" x14ac:dyDescent="0.2">
      <c r="A388" s="118"/>
      <c r="B388" s="504" t="s">
        <v>179</v>
      </c>
      <c r="C388" s="497">
        <f>_xlfn.XLOOKUP(B388,Deelnemersoverzicht!A52:A119,Deelnemersoverzicht!C52:C119)</f>
        <v>0</v>
      </c>
      <c r="D388" s="505">
        <f t="shared" si="38"/>
        <v>0</v>
      </c>
      <c r="E388" s="502">
        <f>IFERROR(IF(D388&gt;0,(_xlfn.XLOOKUP(B388,Financiering!A43:A68,Financiering!H43:H68))*'Resultaat 1'!D388,0),)</f>
        <v>0</v>
      </c>
      <c r="F388" s="506">
        <f t="shared" si="39"/>
        <v>0</v>
      </c>
      <c r="G388" s="505">
        <f>IFERROR(IF(F388&gt;0,Financiering!N43*'Resultaat 1'!F388,0),)</f>
        <v>0</v>
      </c>
      <c r="H388" s="505">
        <f t="shared" si="40"/>
        <v>0</v>
      </c>
      <c r="I388" s="505">
        <f>IFERROR(IF(H388&gt;0,Financiering!T43*'Resultaat 1'!H388,0),0)</f>
        <v>0</v>
      </c>
      <c r="J388" s="505">
        <f t="shared" si="41"/>
        <v>0</v>
      </c>
      <c r="K388" s="505">
        <f>IFERROR(IF(J388&gt;0,Financiering!Z43*'Resultaat 1'!J388,0),)</f>
        <v>0</v>
      </c>
      <c r="L388" s="505">
        <f t="shared" si="42"/>
        <v>0</v>
      </c>
      <c r="M388" s="505">
        <f t="shared" si="43"/>
        <v>0</v>
      </c>
      <c r="N388" s="501" t="str">
        <f t="shared" si="35"/>
        <v/>
      </c>
      <c r="O388" s="502">
        <f t="shared" si="36"/>
        <v>0</v>
      </c>
      <c r="P388" s="507" t="str">
        <f t="shared" si="37"/>
        <v/>
      </c>
      <c r="U388"/>
      <c r="W388" s="619"/>
    </row>
    <row r="389" spans="1:23" ht="12" hidden="1" customHeight="1" x14ac:dyDescent="0.2">
      <c r="A389" s="118"/>
      <c r="B389" s="504" t="s">
        <v>180</v>
      </c>
      <c r="C389" s="497">
        <f>_xlfn.XLOOKUP(B389,Deelnemersoverzicht!A53:A120,Deelnemersoverzicht!C53:C120)</f>
        <v>0</v>
      </c>
      <c r="D389" s="505">
        <f t="shared" si="38"/>
        <v>0</v>
      </c>
      <c r="E389" s="502">
        <f>IFERROR(IF(D389&gt;0,(_xlfn.XLOOKUP(B389,Financiering!A44:A69,Financiering!H44:H69))*'Resultaat 1'!D389,0),)</f>
        <v>0</v>
      </c>
      <c r="F389" s="506">
        <f t="shared" si="39"/>
        <v>0</v>
      </c>
      <c r="G389" s="505">
        <f>IFERROR(IF(F389&gt;0,Financiering!N44*'Resultaat 1'!F389,0),)</f>
        <v>0</v>
      </c>
      <c r="H389" s="505">
        <f t="shared" si="40"/>
        <v>0</v>
      </c>
      <c r="I389" s="505">
        <f>IFERROR(IF(H389&gt;0,Financiering!T44*'Resultaat 1'!H389,0),0)</f>
        <v>0</v>
      </c>
      <c r="J389" s="505">
        <f t="shared" si="41"/>
        <v>0</v>
      </c>
      <c r="K389" s="505">
        <f>IFERROR(IF(J389&gt;0,Financiering!Z44*'Resultaat 1'!J389,0),)</f>
        <v>0</v>
      </c>
      <c r="L389" s="505">
        <f t="shared" si="42"/>
        <v>0</v>
      </c>
      <c r="M389" s="505">
        <f t="shared" si="43"/>
        <v>0</v>
      </c>
      <c r="N389" s="501" t="str">
        <f t="shared" si="35"/>
        <v/>
      </c>
      <c r="O389" s="502">
        <f t="shared" si="36"/>
        <v>0</v>
      </c>
      <c r="P389" s="507" t="str">
        <f t="shared" si="37"/>
        <v/>
      </c>
      <c r="U389"/>
      <c r="W389" s="619"/>
    </row>
    <row r="390" spans="1:23" ht="12" hidden="1" customHeight="1" x14ac:dyDescent="0.2">
      <c r="A390" s="118"/>
      <c r="B390" s="504" t="s">
        <v>181</v>
      </c>
      <c r="C390" s="497">
        <f>_xlfn.XLOOKUP(B390,Deelnemersoverzicht!A54:A121,Deelnemersoverzicht!C54:C121)</f>
        <v>0</v>
      </c>
      <c r="D390" s="505">
        <f t="shared" si="38"/>
        <v>0</v>
      </c>
      <c r="E390" s="502">
        <f>IFERROR(IF(D390&gt;0,(_xlfn.XLOOKUP(B390,Financiering!A45:A70,Financiering!H45:H70))*'Resultaat 1'!D390,0),)</f>
        <v>0</v>
      </c>
      <c r="F390" s="506">
        <f t="shared" si="39"/>
        <v>0</v>
      </c>
      <c r="G390" s="505">
        <f>IFERROR(IF(F390&gt;0,Financiering!N45*'Resultaat 1'!F390,0),)</f>
        <v>0</v>
      </c>
      <c r="H390" s="505">
        <f t="shared" si="40"/>
        <v>0</v>
      </c>
      <c r="I390" s="505">
        <f>IFERROR(IF(H390&gt;0,Financiering!T45*'Resultaat 1'!H390,0),0)</f>
        <v>0</v>
      </c>
      <c r="J390" s="505">
        <f t="shared" si="41"/>
        <v>0</v>
      </c>
      <c r="K390" s="505">
        <f>IFERROR(IF(J390&gt;0,Financiering!Z45*'Resultaat 1'!J390,0),)</f>
        <v>0</v>
      </c>
      <c r="L390" s="505">
        <f t="shared" si="42"/>
        <v>0</v>
      </c>
      <c r="M390" s="505">
        <f t="shared" si="43"/>
        <v>0</v>
      </c>
      <c r="N390" s="501" t="str">
        <f t="shared" si="35"/>
        <v/>
      </c>
      <c r="O390" s="502">
        <f t="shared" si="36"/>
        <v>0</v>
      </c>
      <c r="P390" s="507" t="str">
        <f t="shared" si="37"/>
        <v/>
      </c>
      <c r="U390"/>
      <c r="W390" s="619"/>
    </row>
    <row r="391" spans="1:23" ht="12" hidden="1" customHeight="1" x14ac:dyDescent="0.2">
      <c r="A391" s="118"/>
      <c r="B391" s="504" t="s">
        <v>182</v>
      </c>
      <c r="C391" s="497">
        <f>_xlfn.XLOOKUP(B391,Deelnemersoverzicht!A55:A122,Deelnemersoverzicht!C55:C122)</f>
        <v>0</v>
      </c>
      <c r="D391" s="505">
        <f t="shared" si="38"/>
        <v>0</v>
      </c>
      <c r="E391" s="502">
        <f>IFERROR(IF(D391&gt;0,(_xlfn.XLOOKUP(B391,Financiering!A46:A71,Financiering!H46:H71))*'Resultaat 1'!D391,0),)</f>
        <v>0</v>
      </c>
      <c r="F391" s="506">
        <f t="shared" si="39"/>
        <v>0</v>
      </c>
      <c r="G391" s="505">
        <f>IFERROR(IF(F391&gt;0,Financiering!N46*'Resultaat 1'!F391,0),)</f>
        <v>0</v>
      </c>
      <c r="H391" s="505">
        <f t="shared" si="40"/>
        <v>0</v>
      </c>
      <c r="I391" s="505">
        <f>IFERROR(IF(H391&gt;0,Financiering!T46*'Resultaat 1'!H391,0),0)</f>
        <v>0</v>
      </c>
      <c r="J391" s="505">
        <f t="shared" si="41"/>
        <v>0</v>
      </c>
      <c r="K391" s="505">
        <f>IFERROR(IF(J391&gt;0,Financiering!Z46*'Resultaat 1'!J391,0),)</f>
        <v>0</v>
      </c>
      <c r="L391" s="505">
        <f t="shared" si="42"/>
        <v>0</v>
      </c>
      <c r="M391" s="505">
        <f t="shared" si="43"/>
        <v>0</v>
      </c>
      <c r="N391" s="501" t="str">
        <f t="shared" si="35"/>
        <v/>
      </c>
      <c r="O391" s="502">
        <f t="shared" si="36"/>
        <v>0</v>
      </c>
      <c r="P391" s="507" t="str">
        <f t="shared" si="37"/>
        <v/>
      </c>
      <c r="U391"/>
      <c r="W391" s="619"/>
    </row>
    <row r="392" spans="1:23" ht="12" hidden="1" customHeight="1" x14ac:dyDescent="0.2">
      <c r="A392" s="118"/>
      <c r="B392" s="504" t="s">
        <v>183</v>
      </c>
      <c r="C392" s="497">
        <f>_xlfn.XLOOKUP(B392,Deelnemersoverzicht!A56:A123,Deelnemersoverzicht!C56:C123)</f>
        <v>0</v>
      </c>
      <c r="D392" s="505">
        <f t="shared" si="38"/>
        <v>0</v>
      </c>
      <c r="E392" s="502">
        <f>IFERROR(IF(D392&gt;0,(_xlfn.XLOOKUP(B392,Financiering!A47:A72,Financiering!H47:H72))*'Resultaat 1'!D392,0),)</f>
        <v>0</v>
      </c>
      <c r="F392" s="506">
        <f t="shared" si="39"/>
        <v>0</v>
      </c>
      <c r="G392" s="505">
        <f>IFERROR(IF(F392&gt;0,Financiering!N47*'Resultaat 1'!F392,0),)</f>
        <v>0</v>
      </c>
      <c r="H392" s="505">
        <f t="shared" si="40"/>
        <v>0</v>
      </c>
      <c r="I392" s="505">
        <f>IFERROR(IF(H392&gt;0,Financiering!T47*'Resultaat 1'!H392,0),0)</f>
        <v>0</v>
      </c>
      <c r="J392" s="505">
        <f t="shared" si="41"/>
        <v>0</v>
      </c>
      <c r="K392" s="505">
        <f>IFERROR(IF(J392&gt;0,Financiering!Z47*'Resultaat 1'!J392,0),)</f>
        <v>0</v>
      </c>
      <c r="L392" s="505">
        <f t="shared" si="42"/>
        <v>0</v>
      </c>
      <c r="M392" s="505">
        <f t="shared" si="43"/>
        <v>0</v>
      </c>
      <c r="N392" s="501" t="str">
        <f t="shared" si="35"/>
        <v/>
      </c>
      <c r="O392" s="502">
        <f t="shared" si="36"/>
        <v>0</v>
      </c>
      <c r="P392" s="507" t="str">
        <f t="shared" si="37"/>
        <v/>
      </c>
      <c r="U392"/>
      <c r="W392" s="619"/>
    </row>
    <row r="393" spans="1:23" ht="12" hidden="1" customHeight="1" x14ac:dyDescent="0.2">
      <c r="A393" s="118"/>
      <c r="B393" s="504" t="s">
        <v>184</v>
      </c>
      <c r="C393" s="497">
        <f>_xlfn.XLOOKUP(B393,Deelnemersoverzicht!A57:A124,Deelnemersoverzicht!C57:C124)</f>
        <v>0</v>
      </c>
      <c r="D393" s="505">
        <f t="shared" si="38"/>
        <v>0</v>
      </c>
      <c r="E393" s="502">
        <f>IFERROR(IF(D393&gt;0,(_xlfn.XLOOKUP(B393,Financiering!A48:A73,Financiering!H48:H73))*'Resultaat 1'!D393,0),)</f>
        <v>0</v>
      </c>
      <c r="F393" s="506">
        <f t="shared" si="39"/>
        <v>0</v>
      </c>
      <c r="G393" s="505">
        <f>IFERROR(IF(F393&gt;0,Financiering!N48*'Resultaat 1'!F393,0),)</f>
        <v>0</v>
      </c>
      <c r="H393" s="505">
        <f t="shared" si="40"/>
        <v>0</v>
      </c>
      <c r="I393" s="505">
        <f>IFERROR(IF(H393&gt;0,Financiering!T48*'Resultaat 1'!H393,0),0)</f>
        <v>0</v>
      </c>
      <c r="J393" s="505">
        <f t="shared" si="41"/>
        <v>0</v>
      </c>
      <c r="K393" s="505">
        <f>IFERROR(IF(J393&gt;0,Financiering!Z48*'Resultaat 1'!J393,0),)</f>
        <v>0</v>
      </c>
      <c r="L393" s="505">
        <f t="shared" si="42"/>
        <v>0</v>
      </c>
      <c r="M393" s="505">
        <f t="shared" si="43"/>
        <v>0</v>
      </c>
      <c r="N393" s="501" t="str">
        <f t="shared" si="35"/>
        <v/>
      </c>
      <c r="O393" s="502">
        <f t="shared" si="36"/>
        <v>0</v>
      </c>
      <c r="P393" s="507" t="str">
        <f t="shared" si="37"/>
        <v/>
      </c>
      <c r="U393"/>
      <c r="W393" s="619"/>
    </row>
    <row r="394" spans="1:23" ht="12" hidden="1" customHeight="1" x14ac:dyDescent="0.2">
      <c r="A394" s="118"/>
      <c r="B394" s="504" t="s">
        <v>185</v>
      </c>
      <c r="C394" s="497">
        <f>_xlfn.XLOOKUP(B394,Deelnemersoverzicht!A58:A125,Deelnemersoverzicht!C58:C125)</f>
        <v>0</v>
      </c>
      <c r="D394" s="505">
        <f t="shared" si="38"/>
        <v>0</v>
      </c>
      <c r="E394" s="502">
        <f>IFERROR(IF(D394&gt;0,(_xlfn.XLOOKUP(B394,Financiering!A49:A74,Financiering!H49:H74))*'Resultaat 1'!D394,0),)</f>
        <v>0</v>
      </c>
      <c r="F394" s="506">
        <f t="shared" si="39"/>
        <v>0</v>
      </c>
      <c r="G394" s="505">
        <f>IFERROR(IF(F394&gt;0,Financiering!N49*'Resultaat 1'!F394,0),)</f>
        <v>0</v>
      </c>
      <c r="H394" s="505">
        <f t="shared" si="40"/>
        <v>0</v>
      </c>
      <c r="I394" s="505">
        <f>IFERROR(IF(H394&gt;0,Financiering!T49*'Resultaat 1'!H394,0),0)</f>
        <v>0</v>
      </c>
      <c r="J394" s="505">
        <f t="shared" si="41"/>
        <v>0</v>
      </c>
      <c r="K394" s="505">
        <f>IFERROR(IF(J394&gt;0,Financiering!Z49*'Resultaat 1'!J394,0),)</f>
        <v>0</v>
      </c>
      <c r="L394" s="505">
        <f t="shared" si="42"/>
        <v>0</v>
      </c>
      <c r="M394" s="505">
        <f t="shared" si="43"/>
        <v>0</v>
      </c>
      <c r="N394" s="501" t="str">
        <f t="shared" si="35"/>
        <v/>
      </c>
      <c r="O394" s="502">
        <f t="shared" si="36"/>
        <v>0</v>
      </c>
      <c r="P394" s="507" t="str">
        <f t="shared" si="37"/>
        <v/>
      </c>
      <c r="U394"/>
      <c r="W394" s="619"/>
    </row>
    <row r="395" spans="1:23" ht="12" hidden="1" customHeight="1" x14ac:dyDescent="0.2">
      <c r="A395" s="118"/>
      <c r="B395" s="504" t="s">
        <v>186</v>
      </c>
      <c r="C395" s="497">
        <f>_xlfn.XLOOKUP(B395,Deelnemersoverzicht!A59:A126,Deelnemersoverzicht!C59:C126)</f>
        <v>0</v>
      </c>
      <c r="D395" s="505">
        <f t="shared" si="38"/>
        <v>0</v>
      </c>
      <c r="E395" s="502">
        <f>IFERROR(IF(D395&gt;0,(_xlfn.XLOOKUP(B395,Financiering!A50:A75,Financiering!H50:H75))*'Resultaat 1'!D395,0),)</f>
        <v>0</v>
      </c>
      <c r="F395" s="506">
        <f t="shared" si="39"/>
        <v>0</v>
      </c>
      <c r="G395" s="505">
        <f>IFERROR(IF(F395&gt;0,Financiering!N50*'Resultaat 1'!F395,0),)</f>
        <v>0</v>
      </c>
      <c r="H395" s="505">
        <f t="shared" si="40"/>
        <v>0</v>
      </c>
      <c r="I395" s="505">
        <f>IFERROR(IF(H395&gt;0,Financiering!T50*'Resultaat 1'!H395,0),0)</f>
        <v>0</v>
      </c>
      <c r="J395" s="505">
        <f t="shared" si="41"/>
        <v>0</v>
      </c>
      <c r="K395" s="505">
        <f>IFERROR(IF(J395&gt;0,Financiering!Z50*'Resultaat 1'!J395,0),)</f>
        <v>0</v>
      </c>
      <c r="L395" s="505">
        <f t="shared" si="42"/>
        <v>0</v>
      </c>
      <c r="M395" s="505">
        <f t="shared" si="43"/>
        <v>0</v>
      </c>
      <c r="N395" s="501" t="str">
        <f t="shared" si="35"/>
        <v/>
      </c>
      <c r="O395" s="502">
        <f t="shared" si="36"/>
        <v>0</v>
      </c>
      <c r="P395" s="507" t="str">
        <f t="shared" si="37"/>
        <v/>
      </c>
      <c r="U395"/>
      <c r="W395" s="619"/>
    </row>
    <row r="396" spans="1:23" ht="12" hidden="1" customHeight="1" x14ac:dyDescent="0.2">
      <c r="A396" s="118"/>
      <c r="B396" s="504" t="s">
        <v>187</v>
      </c>
      <c r="C396" s="497">
        <f>_xlfn.XLOOKUP(B396,Deelnemersoverzicht!A60:A127,Deelnemersoverzicht!C60:C127)</f>
        <v>0</v>
      </c>
      <c r="D396" s="505">
        <f t="shared" si="38"/>
        <v>0</v>
      </c>
      <c r="E396" s="502">
        <f>IFERROR(IF(D396&gt;0,(_xlfn.XLOOKUP(B396,Financiering!A51:A76,Financiering!H51:H76))*'Resultaat 1'!D396,0),)</f>
        <v>0</v>
      </c>
      <c r="F396" s="506">
        <f t="shared" si="39"/>
        <v>0</v>
      </c>
      <c r="G396" s="505">
        <f>IFERROR(IF(F396&gt;0,Financiering!N51*'Resultaat 1'!F396,0),)</f>
        <v>0</v>
      </c>
      <c r="H396" s="505">
        <f t="shared" si="40"/>
        <v>0</v>
      </c>
      <c r="I396" s="505">
        <f>IFERROR(IF(H396&gt;0,Financiering!T51*'Resultaat 1'!H396,0),0)</f>
        <v>0</v>
      </c>
      <c r="J396" s="505">
        <f t="shared" si="41"/>
        <v>0</v>
      </c>
      <c r="K396" s="505">
        <f>IFERROR(IF(J396&gt;0,Financiering!Z51*'Resultaat 1'!J396,0),)</f>
        <v>0</v>
      </c>
      <c r="L396" s="505">
        <f t="shared" si="42"/>
        <v>0</v>
      </c>
      <c r="M396" s="505">
        <f t="shared" si="43"/>
        <v>0</v>
      </c>
      <c r="N396" s="501" t="str">
        <f t="shared" si="35"/>
        <v/>
      </c>
      <c r="O396" s="502">
        <f t="shared" si="36"/>
        <v>0</v>
      </c>
      <c r="P396" s="507" t="str">
        <f t="shared" si="37"/>
        <v/>
      </c>
      <c r="U396"/>
      <c r="W396" s="619"/>
    </row>
    <row r="397" spans="1:23" ht="12" hidden="1" customHeight="1" x14ac:dyDescent="0.2">
      <c r="A397" s="118"/>
      <c r="B397" s="504" t="s">
        <v>188</v>
      </c>
      <c r="C397" s="497">
        <f>_xlfn.XLOOKUP(B397,Deelnemersoverzicht!A61:A128,Deelnemersoverzicht!C61:C128)</f>
        <v>0</v>
      </c>
      <c r="D397" s="505">
        <f t="shared" si="38"/>
        <v>0</v>
      </c>
      <c r="E397" s="502">
        <f>IFERROR(IF(D397&gt;0,(_xlfn.XLOOKUP(B397,Financiering!A52:A77,Financiering!H52:H77))*'Resultaat 1'!D397,0),)</f>
        <v>0</v>
      </c>
      <c r="F397" s="506">
        <f t="shared" si="39"/>
        <v>0</v>
      </c>
      <c r="G397" s="505">
        <f>IFERROR(IF(F397&gt;0,Financiering!N52*'Resultaat 1'!F397,0),)</f>
        <v>0</v>
      </c>
      <c r="H397" s="505">
        <f t="shared" si="40"/>
        <v>0</v>
      </c>
      <c r="I397" s="505">
        <f>IFERROR(IF(H397&gt;0,Financiering!T52*'Resultaat 1'!H397,0),0)</f>
        <v>0</v>
      </c>
      <c r="J397" s="505">
        <f t="shared" si="41"/>
        <v>0</v>
      </c>
      <c r="K397" s="505">
        <f>IFERROR(IF(J397&gt;0,Financiering!Z52*'Resultaat 1'!J397,0),)</f>
        <v>0</v>
      </c>
      <c r="L397" s="505">
        <f t="shared" si="42"/>
        <v>0</v>
      </c>
      <c r="M397" s="505">
        <f t="shared" si="43"/>
        <v>0</v>
      </c>
      <c r="N397" s="501" t="str">
        <f t="shared" si="35"/>
        <v/>
      </c>
      <c r="O397" s="502">
        <f t="shared" si="36"/>
        <v>0</v>
      </c>
      <c r="P397" s="507" t="str">
        <f t="shared" si="37"/>
        <v/>
      </c>
      <c r="U397"/>
      <c r="W397" s="619"/>
    </row>
    <row r="398" spans="1:23" ht="12" hidden="1" customHeight="1" x14ac:dyDescent="0.2">
      <c r="A398" s="118"/>
      <c r="B398" s="504" t="s">
        <v>189</v>
      </c>
      <c r="C398" s="497">
        <f>_xlfn.XLOOKUP(B398,Deelnemersoverzicht!A62:A129,Deelnemersoverzicht!C62:C129)</f>
        <v>0</v>
      </c>
      <c r="D398" s="505">
        <f t="shared" si="38"/>
        <v>0</v>
      </c>
      <c r="E398" s="502">
        <f>IFERROR(IF(D398&gt;0,(_xlfn.XLOOKUP(B398,Financiering!A53:A78,Financiering!H53:H78))*'Resultaat 1'!D398,0),)</f>
        <v>0</v>
      </c>
      <c r="F398" s="506">
        <f t="shared" si="39"/>
        <v>0</v>
      </c>
      <c r="G398" s="505">
        <f>IFERROR(IF(F398&gt;0,Financiering!N53*'Resultaat 1'!F398,0),)</f>
        <v>0</v>
      </c>
      <c r="H398" s="505">
        <f t="shared" si="40"/>
        <v>0</v>
      </c>
      <c r="I398" s="505">
        <f>IFERROR(IF(H398&gt;0,Financiering!T53*'Resultaat 1'!H398,0),0)</f>
        <v>0</v>
      </c>
      <c r="J398" s="505">
        <f t="shared" si="41"/>
        <v>0</v>
      </c>
      <c r="K398" s="505">
        <f>IFERROR(IF(J398&gt;0,Financiering!Z53*'Resultaat 1'!J398,0),)</f>
        <v>0</v>
      </c>
      <c r="L398" s="505">
        <f t="shared" si="42"/>
        <v>0</v>
      </c>
      <c r="M398" s="505">
        <f t="shared" si="43"/>
        <v>0</v>
      </c>
      <c r="N398" s="501" t="str">
        <f t="shared" si="35"/>
        <v/>
      </c>
      <c r="O398" s="502">
        <f t="shared" si="36"/>
        <v>0</v>
      </c>
      <c r="P398" s="507" t="str">
        <f t="shared" si="37"/>
        <v/>
      </c>
      <c r="U398"/>
      <c r="W398" s="619"/>
    </row>
    <row r="399" spans="1:23" ht="12" hidden="1" customHeight="1" x14ac:dyDescent="0.2">
      <c r="A399" s="118"/>
      <c r="B399" s="504" t="s">
        <v>190</v>
      </c>
      <c r="C399" s="497">
        <f>_xlfn.XLOOKUP(B399,Deelnemersoverzicht!A63:A130,Deelnemersoverzicht!C63:C130)</f>
        <v>0</v>
      </c>
      <c r="D399" s="505">
        <f t="shared" si="38"/>
        <v>0</v>
      </c>
      <c r="E399" s="502">
        <f>IFERROR(IF(D399&gt;0,(_xlfn.XLOOKUP(B399,Financiering!A54:A79,Financiering!H54:H79))*'Resultaat 1'!D399,0),)</f>
        <v>0</v>
      </c>
      <c r="F399" s="506">
        <f t="shared" si="39"/>
        <v>0</v>
      </c>
      <c r="G399" s="505">
        <f>IFERROR(IF(F399&gt;0,Financiering!N54*'Resultaat 1'!F399,0),)</f>
        <v>0</v>
      </c>
      <c r="H399" s="505">
        <f t="shared" si="40"/>
        <v>0</v>
      </c>
      <c r="I399" s="505">
        <f>IFERROR(IF(H399&gt;0,Financiering!T54*'Resultaat 1'!H399,0),0)</f>
        <v>0</v>
      </c>
      <c r="J399" s="505">
        <f t="shared" si="41"/>
        <v>0</v>
      </c>
      <c r="K399" s="505">
        <f>IFERROR(IF(J399&gt;0,Financiering!Z54*'Resultaat 1'!J399,0),)</f>
        <v>0</v>
      </c>
      <c r="L399" s="505">
        <f t="shared" si="42"/>
        <v>0</v>
      </c>
      <c r="M399" s="505">
        <f t="shared" si="43"/>
        <v>0</v>
      </c>
      <c r="N399" s="501" t="str">
        <f t="shared" si="35"/>
        <v/>
      </c>
      <c r="O399" s="502">
        <f t="shared" si="36"/>
        <v>0</v>
      </c>
      <c r="P399" s="507" t="str">
        <f t="shared" si="37"/>
        <v/>
      </c>
      <c r="U399"/>
      <c r="W399" s="619"/>
    </row>
    <row r="400" spans="1:23" ht="12" hidden="1" customHeight="1" x14ac:dyDescent="0.2">
      <c r="A400" s="118"/>
      <c r="B400" s="504" t="s">
        <v>191</v>
      </c>
      <c r="C400" s="497">
        <f>_xlfn.XLOOKUP(B400,Deelnemersoverzicht!A64:A131,Deelnemersoverzicht!C64:C131)</f>
        <v>0</v>
      </c>
      <c r="D400" s="505">
        <f t="shared" si="38"/>
        <v>0</v>
      </c>
      <c r="E400" s="502">
        <f>IFERROR(IF(D400&gt;0,(_xlfn.XLOOKUP(B400,Financiering!A55:A80,Financiering!H55:H80))*'Resultaat 1'!D400,0),)</f>
        <v>0</v>
      </c>
      <c r="F400" s="506">
        <f t="shared" si="39"/>
        <v>0</v>
      </c>
      <c r="G400" s="505">
        <f>IFERROR(IF(F400&gt;0,Financiering!N55*'Resultaat 1'!F400,0),)</f>
        <v>0</v>
      </c>
      <c r="H400" s="505">
        <f t="shared" si="40"/>
        <v>0</v>
      </c>
      <c r="I400" s="505">
        <f>IFERROR(IF(H400&gt;0,Financiering!T55*'Resultaat 1'!H400,0),0)</f>
        <v>0</v>
      </c>
      <c r="J400" s="505">
        <f t="shared" si="41"/>
        <v>0</v>
      </c>
      <c r="K400" s="505">
        <f>IFERROR(IF(J400&gt;0,Financiering!Z55*'Resultaat 1'!J400,0),)</f>
        <v>0</v>
      </c>
      <c r="L400" s="505">
        <f t="shared" si="42"/>
        <v>0</v>
      </c>
      <c r="M400" s="505">
        <f t="shared" si="43"/>
        <v>0</v>
      </c>
      <c r="N400" s="501" t="str">
        <f t="shared" si="35"/>
        <v/>
      </c>
      <c r="O400" s="502">
        <f t="shared" si="36"/>
        <v>0</v>
      </c>
      <c r="P400" s="507" t="str">
        <f t="shared" si="37"/>
        <v/>
      </c>
      <c r="U400"/>
      <c r="W400" s="619"/>
    </row>
    <row r="401" spans="1:23" ht="12" hidden="1" customHeight="1" x14ac:dyDescent="0.2">
      <c r="A401" s="118"/>
      <c r="B401" s="504" t="s">
        <v>192</v>
      </c>
      <c r="C401" s="497">
        <f>_xlfn.XLOOKUP(B401,Deelnemersoverzicht!A65:A132,Deelnemersoverzicht!C65:C132)</f>
        <v>0</v>
      </c>
      <c r="D401" s="505">
        <f t="shared" si="38"/>
        <v>0</v>
      </c>
      <c r="E401" s="502">
        <f>IFERROR(IF(D401&gt;0,(_xlfn.XLOOKUP(B401,Financiering!A56:A81,Financiering!H56:H81))*'Resultaat 1'!D401,0),)</f>
        <v>0</v>
      </c>
      <c r="F401" s="506">
        <f t="shared" si="39"/>
        <v>0</v>
      </c>
      <c r="G401" s="505">
        <f>IFERROR(IF(F401&gt;0,Financiering!N56*'Resultaat 1'!F401,0),)</f>
        <v>0</v>
      </c>
      <c r="H401" s="505">
        <f t="shared" si="40"/>
        <v>0</v>
      </c>
      <c r="I401" s="505">
        <f>IFERROR(IF(H401&gt;0,Financiering!T56*'Resultaat 1'!H401,0),0)</f>
        <v>0</v>
      </c>
      <c r="J401" s="505">
        <f t="shared" si="41"/>
        <v>0</v>
      </c>
      <c r="K401" s="505">
        <f>IFERROR(IF(J401&gt;0,Financiering!Z56*'Resultaat 1'!J401,0),)</f>
        <v>0</v>
      </c>
      <c r="L401" s="505">
        <f t="shared" si="42"/>
        <v>0</v>
      </c>
      <c r="M401" s="505">
        <f t="shared" si="43"/>
        <v>0</v>
      </c>
      <c r="N401" s="501" t="str">
        <f t="shared" si="35"/>
        <v/>
      </c>
      <c r="O401" s="502">
        <f t="shared" si="36"/>
        <v>0</v>
      </c>
      <c r="P401" s="507" t="str">
        <f t="shared" si="37"/>
        <v/>
      </c>
      <c r="U401"/>
      <c r="W401" s="619"/>
    </row>
    <row r="402" spans="1:23" ht="12" hidden="1" customHeight="1" thickBot="1" x14ac:dyDescent="0.25">
      <c r="A402" s="118"/>
      <c r="B402" s="504" t="s">
        <v>193</v>
      </c>
      <c r="C402" s="497">
        <f>_xlfn.XLOOKUP(B402,Deelnemersoverzicht!A66:A133,Deelnemersoverzicht!C66:C133)</f>
        <v>0</v>
      </c>
      <c r="D402" s="505">
        <f t="shared" si="38"/>
        <v>0</v>
      </c>
      <c r="E402" s="509">
        <f>IFERROR(IF(D402&gt;0,(_xlfn.XLOOKUP(B402,Financiering!A57:A82,Financiering!H57:H82))*'Resultaat 1'!D402,0),)</f>
        <v>0</v>
      </c>
      <c r="F402" s="506">
        <f t="shared" si="39"/>
        <v>0</v>
      </c>
      <c r="G402" s="505">
        <f>IFERROR(IF(F402&gt;0,Financiering!N57*'Resultaat 1'!F402,0),)</f>
        <v>0</v>
      </c>
      <c r="H402" s="505">
        <f t="shared" si="40"/>
        <v>0</v>
      </c>
      <c r="I402" s="505">
        <f>IFERROR(IF(H402&gt;0,Financiering!T57*'Resultaat 1'!H402,0),0)</f>
        <v>0</v>
      </c>
      <c r="J402" s="505">
        <f t="shared" si="41"/>
        <v>0</v>
      </c>
      <c r="K402" s="505">
        <f>IFERROR(IF(J402&gt;0,Financiering!Z57*'Resultaat 1'!J402,0),)</f>
        <v>0</v>
      </c>
      <c r="L402" s="505">
        <f t="shared" si="42"/>
        <v>0</v>
      </c>
      <c r="M402" s="505">
        <f t="shared" si="43"/>
        <v>0</v>
      </c>
      <c r="N402" s="501" t="str">
        <f t="shared" si="35"/>
        <v/>
      </c>
      <c r="O402" s="502">
        <f t="shared" si="36"/>
        <v>0</v>
      </c>
      <c r="P402" s="510" t="str">
        <f t="shared" si="37"/>
        <v/>
      </c>
      <c r="U402"/>
      <c r="W402" s="619"/>
    </row>
    <row r="403" spans="1:23" ht="12" customHeight="1" thickBot="1" x14ac:dyDescent="0.25">
      <c r="A403" s="118"/>
      <c r="B403" s="511"/>
      <c r="C403" s="512" t="s">
        <v>17</v>
      </c>
      <c r="D403" s="513">
        <f t="shared" ref="D403:M403" si="44">SUM(D352:D402)</f>
        <v>0</v>
      </c>
      <c r="E403" s="513">
        <f t="shared" si="44"/>
        <v>0</v>
      </c>
      <c r="F403" s="513">
        <f t="shared" si="44"/>
        <v>0</v>
      </c>
      <c r="G403" s="513">
        <f t="shared" si="44"/>
        <v>0</v>
      </c>
      <c r="H403" s="513">
        <f t="shared" si="44"/>
        <v>0</v>
      </c>
      <c r="I403" s="513">
        <f t="shared" si="44"/>
        <v>0</v>
      </c>
      <c r="J403" s="513">
        <f t="shared" si="44"/>
        <v>0</v>
      </c>
      <c r="K403" s="513">
        <f t="shared" si="44"/>
        <v>0</v>
      </c>
      <c r="L403" s="513">
        <f t="shared" si="44"/>
        <v>0</v>
      </c>
      <c r="M403" s="513">
        <f t="shared" si="44"/>
        <v>0</v>
      </c>
      <c r="N403" s="514" t="str">
        <f t="shared" si="35"/>
        <v/>
      </c>
      <c r="O403" s="513">
        <f>SUM(O352:O402)</f>
        <v>0</v>
      </c>
      <c r="P403" s="514" t="str">
        <f>IFERROR(O403/L403,"")</f>
        <v/>
      </c>
      <c r="U403"/>
      <c r="W403" s="619"/>
    </row>
    <row r="404" spans="1:23" ht="12" customHeight="1" x14ac:dyDescent="0.2"/>
  </sheetData>
  <sheetProtection algorithmName="SHA-512" hashValue="iN+6Kj0xBbRVVPtedK7hGaXbuCKrXsx/i5jo7WhdUlw8Wzcs0/mGWSnJkPUfWhN/VSNaQSpDGRyDThI6gXoXnA==" saltValue="9NA0wiwhg1VGlbYIGZ+n5g==" spinCount="100000" sheet="1" objects="1" scenarios="1"/>
  <dataConsolidate/>
  <mergeCells count="112">
    <mergeCell ref="D350:E350"/>
    <mergeCell ref="K171:L171"/>
    <mergeCell ref="K194:L194"/>
    <mergeCell ref="K191:L191"/>
    <mergeCell ref="K192:L192"/>
    <mergeCell ref="K206:L206"/>
    <mergeCell ref="K195:L195"/>
    <mergeCell ref="K196:L196"/>
    <mergeCell ref="K197:L197"/>
    <mergeCell ref="K198:L198"/>
    <mergeCell ref="K199:L199"/>
    <mergeCell ref="K200:L200"/>
    <mergeCell ref="K193:L193"/>
    <mergeCell ref="F350:G350"/>
    <mergeCell ref="K181:L181"/>
    <mergeCell ref="K182:L182"/>
    <mergeCell ref="H350:I350"/>
    <mergeCell ref="J350:K350"/>
    <mergeCell ref="L350:P350"/>
    <mergeCell ref="K201:L201"/>
    <mergeCell ref="K202:L202"/>
    <mergeCell ref="K203:L203"/>
    <mergeCell ref="K204:L204"/>
    <mergeCell ref="K205:L205"/>
    <mergeCell ref="K158:L158"/>
    <mergeCell ref="D147:E147"/>
    <mergeCell ref="D148:E148"/>
    <mergeCell ref="D119:E119"/>
    <mergeCell ref="D124:E124"/>
    <mergeCell ref="D145:E145"/>
    <mergeCell ref="D127:E127"/>
    <mergeCell ref="D128:E128"/>
    <mergeCell ref="D129:E129"/>
    <mergeCell ref="D142:E142"/>
    <mergeCell ref="D130:E130"/>
    <mergeCell ref="D131:E131"/>
    <mergeCell ref="D95:E95"/>
    <mergeCell ref="D96:E96"/>
    <mergeCell ref="D97:E97"/>
    <mergeCell ref="D98:E98"/>
    <mergeCell ref="D99:E99"/>
    <mergeCell ref="D100:E100"/>
    <mergeCell ref="D103:E103"/>
    <mergeCell ref="D104:E104"/>
    <mergeCell ref="D105:E105"/>
    <mergeCell ref="D107:E107"/>
    <mergeCell ref="D108:E108"/>
    <mergeCell ref="D109:E109"/>
    <mergeCell ref="D110:E110"/>
    <mergeCell ref="D111:E111"/>
    <mergeCell ref="D112:E112"/>
    <mergeCell ref="D101:E101"/>
    <mergeCell ref="D102:E102"/>
    <mergeCell ref="D106:E106"/>
    <mergeCell ref="D113:E113"/>
    <mergeCell ref="D114:E114"/>
    <mergeCell ref="D115:E115"/>
    <mergeCell ref="D116:E116"/>
    <mergeCell ref="D117:E117"/>
    <mergeCell ref="D120:E120"/>
    <mergeCell ref="D121:E121"/>
    <mergeCell ref="D122:E122"/>
    <mergeCell ref="D123:E123"/>
    <mergeCell ref="D118:E118"/>
    <mergeCell ref="K175:L175"/>
    <mergeCell ref="D132:E132"/>
    <mergeCell ref="D133:E133"/>
    <mergeCell ref="D134:E134"/>
    <mergeCell ref="D135:E135"/>
    <mergeCell ref="D136:E136"/>
    <mergeCell ref="D144:E144"/>
    <mergeCell ref="D137:E137"/>
    <mergeCell ref="D138:E138"/>
    <mergeCell ref="D139:E139"/>
    <mergeCell ref="D140:E140"/>
    <mergeCell ref="D141:E141"/>
    <mergeCell ref="D143:E143"/>
    <mergeCell ref="K163:L163"/>
    <mergeCell ref="K164:L164"/>
    <mergeCell ref="D149:E149"/>
    <mergeCell ref="D150:E150"/>
    <mergeCell ref="K159:L159"/>
    <mergeCell ref="K160:L160"/>
    <mergeCell ref="K161:L161"/>
    <mergeCell ref="K162:L162"/>
    <mergeCell ref="D146:E146"/>
    <mergeCell ref="K156:L156"/>
    <mergeCell ref="K157:L157"/>
    <mergeCell ref="K189:L189"/>
    <mergeCell ref="K190:L190"/>
    <mergeCell ref="K188:L188"/>
    <mergeCell ref="K169:L169"/>
    <mergeCell ref="K170:L170"/>
    <mergeCell ref="D125:E125"/>
    <mergeCell ref="D126:E126"/>
    <mergeCell ref="K165:L165"/>
    <mergeCell ref="K166:L166"/>
    <mergeCell ref="K167:L167"/>
    <mergeCell ref="K168:L168"/>
    <mergeCell ref="K187:L187"/>
    <mergeCell ref="K185:L185"/>
    <mergeCell ref="K186:L186"/>
    <mergeCell ref="K183:L183"/>
    <mergeCell ref="K184:L184"/>
    <mergeCell ref="K179:L179"/>
    <mergeCell ref="K176:L176"/>
    <mergeCell ref="K172:L172"/>
    <mergeCell ref="K173:L173"/>
    <mergeCell ref="K174:L174"/>
    <mergeCell ref="K180:L180"/>
    <mergeCell ref="K177:L177"/>
    <mergeCell ref="K178:L178"/>
  </mergeCells>
  <phoneticPr fontId="4" type="noConversion"/>
  <conditionalFormatting sqref="H157:H206">
    <cfRule type="expression" dxfId="51" priority="2">
      <formula>AND($C157&lt;&gt;"",OR($H157&lt;Startdatum,$H157&gt;Einddatum))</formula>
    </cfRule>
  </conditionalFormatting>
  <conditionalFormatting sqref="F96:F150">
    <cfRule type="expression" dxfId="50" priority="3">
      <formula>AND($F96&lt;&gt;"",DATE(YEAR($F96)+$H96,MONTH($F96),DAY($F96))&lt;Startdatum)</formula>
    </cfRule>
  </conditionalFormatting>
  <conditionalFormatting sqref="C15:C89 C96:C150 C157:C206 C211:C260 C265:C314">
    <cfRule type="expression" dxfId="49" priority="1">
      <formula>AND($C15="",$N15&gt;0)</formula>
    </cfRule>
  </conditionalFormatting>
  <dataValidations disablePrompts="1" count="6">
    <dataValidation type="list" allowBlank="1" showInputMessage="1" showErrorMessage="1" sqref="M96:M150 M15:M89 M157:M206 M211:M260 M265:M314" xr:uid="{00000000-0002-0000-0600-000000000000}">
      <formula1>Activiteittype</formula1>
    </dataValidation>
    <dataValidation type="decimal" operator="greaterThanOrEqual" allowBlank="1" showInputMessage="1" showErrorMessage="1" error="De afschrijving in jaren dient minimaal 5 jaar te bedragen_x000a_" sqref="H96:H150" xr:uid="{00000000-0002-0000-0600-000002000000}">
      <formula1>5</formula1>
    </dataValidation>
    <dataValidation type="decimal" operator="greaterThanOrEqual" allowBlank="1" showInputMessage="1" showErrorMessage="1" error="De afschrijving in jaren dient minimaal 5 jaar te bedragen." sqref="J157:J206" xr:uid="{00000000-0002-0000-0600-000003000000}">
      <formula1>5</formula1>
    </dataValidation>
    <dataValidation type="date" allowBlank="1" showInputMessage="1" showErrorMessage="1" error="De aanschafdatum moet tussen de start- en einddatum van het project vallen!" sqref="H157:H206" xr:uid="{00000000-0002-0000-0600-000004000000}">
      <formula1>Startdatum</formula1>
      <formula2>Einddatum</formula2>
    </dataValidation>
    <dataValidation type="custom" errorStyle="warning" allowBlank="1" showInputMessage="1" showErrorMessage="1" error="Machine of apparaat lijkt al afgeschreven te zijn." sqref="F96:F150" xr:uid="{D731B2FE-0BF5-40CC-884B-AC071B59041F}">
      <formula1>DATE(YEAR(F96)+H96,MONTH(F96),DAY(F96))&gt;Startdatum</formula1>
    </dataValidation>
    <dataValidation type="list" showInputMessage="1" showErrorMessage="1" sqref="C15:C89 C96:C150 C157:C206 C211:C260 C265:C314" xr:uid="{B47A1849-2A21-42BF-96FE-5FFABDF25043}">
      <formula1>deelnemers</formula1>
    </dataValidation>
  </dataValidations>
  <pageMargins left="0.25" right="0.25" top="0.75" bottom="0.75" header="0.3" footer="0.3"/>
  <pageSetup paperSize="8" scale="54" fitToHeight="0" orientation="portrait" r:id="rId1"/>
  <headerFooter>
    <oddFooter>&amp;L_x000D_&amp;1#&amp;"Calibri"&amp;10&amp;K000000 Intern gebruik</oddFooter>
  </headerFooter>
  <rowBreaks count="2" manualBreakCount="2">
    <brk id="91" max="16383" man="1"/>
    <brk id="207" max="21" man="1"/>
  </rowBreaks>
  <colBreaks count="1" manualBreakCount="1">
    <brk id="1" max="1048575" man="1"/>
  </colBreaks>
  <ignoredErrors>
    <ignoredError sqref="N403 F352:F355 H352:H355 J352:J35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tabColor rgb="FFFFFF00"/>
    <pageSetUpPr fitToPage="1"/>
  </sheetPr>
  <dimension ref="A1:X406"/>
  <sheetViews>
    <sheetView showGridLines="0" zoomScaleNormal="100" workbookViewId="0">
      <selection activeCell="B15" sqref="B15"/>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0.85546875" customWidth="1"/>
    <col min="13" max="13" width="16.7109375" customWidth="1"/>
    <col min="14" max="14" width="12" customWidth="1"/>
    <col min="15" max="15" width="11.7109375" customWidth="1"/>
    <col min="16" max="16" width="7.7109375" customWidth="1"/>
    <col min="17" max="22" width="9.140625" customWidth="1"/>
    <col min="23" max="23" width="9.140625" style="540" hidden="1" customWidth="1"/>
    <col min="24" max="24" width="23.28515625" hidden="1" customWidth="1"/>
    <col min="25" max="27" width="9.140625" customWidth="1"/>
    <col min="28" max="28" width="9.7109375" bestFit="1" customWidth="1"/>
  </cols>
  <sheetData>
    <row r="1" spans="1:24" ht="14.25" customHeight="1" x14ac:dyDescent="0.25">
      <c r="A1" s="118"/>
      <c r="B1" s="6" t="s">
        <v>244</v>
      </c>
      <c r="C1" s="117"/>
      <c r="D1" s="15"/>
      <c r="E1" s="118"/>
      <c r="F1" s="118"/>
      <c r="G1" s="118"/>
      <c r="H1" s="118"/>
      <c r="I1" s="118"/>
      <c r="J1" s="141"/>
      <c r="K1" s="15"/>
      <c r="L1" s="15"/>
      <c r="M1" s="6" t="str">
        <f>IF(Deelnemersoverzicht!C6="[wordt door RVO ingevuld]","",Deelnemersoverzicht!C6)</f>
        <v/>
      </c>
      <c r="N1" s="118"/>
      <c r="O1" s="118"/>
      <c r="P1" s="118"/>
      <c r="Q1" s="118"/>
      <c r="R1" s="15"/>
      <c r="S1" s="15"/>
      <c r="T1" s="15"/>
      <c r="U1" s="15"/>
      <c r="V1" s="15"/>
      <c r="W1" s="718" t="s">
        <v>381</v>
      </c>
      <c r="X1" s="718"/>
    </row>
    <row r="2" spans="1:24" ht="17.25" customHeight="1" x14ac:dyDescent="0.25">
      <c r="A2" s="118"/>
      <c r="B2" s="90" t="s">
        <v>218</v>
      </c>
      <c r="C2" s="117"/>
      <c r="D2" s="119"/>
      <c r="E2" s="118"/>
      <c r="F2" s="118"/>
      <c r="G2" s="118"/>
      <c r="H2" s="118"/>
      <c r="I2" s="118"/>
      <c r="J2" s="118"/>
      <c r="K2" s="117"/>
      <c r="L2" s="117"/>
      <c r="M2" s="117"/>
      <c r="N2" s="117"/>
      <c r="O2" s="117"/>
      <c r="P2" s="118"/>
      <c r="Q2" s="118"/>
      <c r="R2" s="15"/>
      <c r="S2" s="15"/>
      <c r="T2" s="15"/>
      <c r="U2" s="15"/>
      <c r="V2" s="15"/>
      <c r="X2" s="15"/>
    </row>
    <row r="3" spans="1:24" ht="12.75" customHeight="1" x14ac:dyDescent="0.2">
      <c r="A3" s="5"/>
      <c r="B3" s="89"/>
      <c r="C3" s="89"/>
      <c r="D3" s="5"/>
      <c r="E3" s="5"/>
      <c r="F3" s="5"/>
      <c r="G3" s="5"/>
      <c r="H3" s="5"/>
      <c r="I3" s="5"/>
      <c r="J3" s="5"/>
      <c r="K3" s="5"/>
      <c r="L3" s="5"/>
      <c r="M3" s="5"/>
      <c r="N3" s="5"/>
      <c r="O3" s="5"/>
      <c r="P3" s="5"/>
      <c r="Q3" s="118"/>
      <c r="R3" s="15"/>
      <c r="S3" s="15"/>
      <c r="T3" s="15"/>
      <c r="U3" s="15"/>
      <c r="V3" s="15"/>
      <c r="X3" s="15"/>
    </row>
    <row r="4" spans="1:24" ht="12.75" customHeight="1" x14ac:dyDescent="0.2">
      <c r="A4" s="5"/>
      <c r="B4" s="120"/>
      <c r="C4" s="120" t="s">
        <v>194</v>
      </c>
      <c r="D4" s="120"/>
      <c r="E4" s="120"/>
      <c r="F4" s="120"/>
      <c r="G4" s="120"/>
      <c r="H4" s="120"/>
      <c r="I4" s="120"/>
      <c r="J4" s="120"/>
      <c r="K4" s="120"/>
      <c r="L4" s="120"/>
      <c r="M4" s="120"/>
      <c r="N4" s="120"/>
      <c r="O4" s="469"/>
      <c r="P4" s="120"/>
      <c r="Q4" s="121"/>
      <c r="R4" s="121"/>
      <c r="S4" s="121"/>
      <c r="T4" s="121"/>
      <c r="U4" s="121"/>
      <c r="V4" s="121"/>
      <c r="X4" s="118"/>
    </row>
    <row r="5" spans="1:24" ht="12.75" customHeight="1" x14ac:dyDescent="0.2">
      <c r="A5" s="5"/>
      <c r="B5" s="89"/>
      <c r="C5" s="89"/>
      <c r="D5" s="89"/>
      <c r="E5" s="122"/>
      <c r="F5" s="122"/>
      <c r="G5" s="5"/>
      <c r="H5" s="5"/>
      <c r="I5" s="5"/>
      <c r="J5" s="5"/>
      <c r="K5" s="5"/>
      <c r="L5" s="5"/>
      <c r="M5" s="5"/>
      <c r="N5" s="5"/>
      <c r="O5" s="5"/>
      <c r="P5" s="5"/>
      <c r="Q5" s="5"/>
      <c r="R5" s="118"/>
      <c r="S5" s="15"/>
      <c r="T5" s="15"/>
      <c r="U5" s="15"/>
      <c r="V5" s="15"/>
      <c r="X5" s="15"/>
    </row>
    <row r="6" spans="1:24" ht="12.75" customHeight="1" x14ac:dyDescent="0.2">
      <c r="A6" s="5"/>
      <c r="B6" s="89"/>
      <c r="C6" s="143" t="s">
        <v>38</v>
      </c>
      <c r="D6" s="136"/>
      <c r="E6" s="549">
        <f>Deelnemersoverzicht!C9</f>
        <v>0</v>
      </c>
      <c r="F6" s="550"/>
      <c r="G6" s="550"/>
      <c r="H6" s="550"/>
      <c r="I6" s="550"/>
      <c r="J6" s="550"/>
      <c r="K6" s="550"/>
      <c r="L6" s="550"/>
      <c r="M6" s="550"/>
      <c r="N6" s="551"/>
      <c r="O6" s="473"/>
      <c r="P6" s="118"/>
      <c r="Q6" s="118"/>
      <c r="R6" s="15"/>
      <c r="S6" s="15"/>
      <c r="T6" s="15"/>
      <c r="U6" s="15"/>
      <c r="V6" s="15"/>
      <c r="X6" s="15"/>
    </row>
    <row r="7" spans="1:24" ht="12.75" customHeight="1" x14ac:dyDescent="0.2">
      <c r="A7" s="5"/>
      <c r="B7" s="89"/>
      <c r="C7" s="143" t="s">
        <v>195</v>
      </c>
      <c r="D7" s="136"/>
      <c r="E7" s="584"/>
      <c r="F7" s="585"/>
      <c r="G7" s="585"/>
      <c r="H7" s="585"/>
      <c r="I7" s="585"/>
      <c r="J7" s="585"/>
      <c r="K7" s="585"/>
      <c r="L7" s="585"/>
      <c r="M7" s="585"/>
      <c r="N7" s="586"/>
      <c r="O7" s="473"/>
      <c r="P7" s="118"/>
      <c r="Q7" s="118"/>
      <c r="R7" s="15"/>
      <c r="S7" s="15"/>
      <c r="T7" s="15"/>
      <c r="U7" s="15"/>
      <c r="V7" s="15"/>
      <c r="X7" s="15"/>
    </row>
    <row r="8" spans="1:24"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c r="R8" s="15"/>
      <c r="S8" s="15"/>
      <c r="T8" s="15"/>
      <c r="U8" s="15"/>
      <c r="V8" s="15"/>
      <c r="X8" s="15"/>
    </row>
    <row r="9" spans="1:24"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c r="R9" s="15"/>
      <c r="S9" s="15"/>
      <c r="T9" s="15"/>
      <c r="U9" s="15"/>
      <c r="V9" s="15"/>
      <c r="X9" s="15"/>
    </row>
    <row r="10" spans="1:24" ht="12.75" customHeight="1" x14ac:dyDescent="0.2">
      <c r="A10" s="5"/>
      <c r="B10" s="89"/>
      <c r="C10" s="89"/>
      <c r="D10" s="5"/>
      <c r="E10" s="5"/>
      <c r="F10" s="5"/>
      <c r="G10" s="5"/>
      <c r="H10" s="5"/>
      <c r="I10" s="5"/>
      <c r="J10" s="5"/>
      <c r="K10" s="5"/>
      <c r="L10" s="5"/>
      <c r="M10" s="5"/>
      <c r="N10" s="5"/>
      <c r="O10" s="5"/>
      <c r="P10" s="5"/>
      <c r="Q10" s="118"/>
      <c r="R10" s="15"/>
      <c r="S10" s="15"/>
      <c r="T10" s="15"/>
      <c r="U10" s="15"/>
      <c r="V10" s="15"/>
      <c r="X10" s="15"/>
    </row>
    <row r="11" spans="1:24" ht="14.25" customHeight="1" x14ac:dyDescent="0.2">
      <c r="A11" s="5"/>
      <c r="B11" s="120" t="s">
        <v>69</v>
      </c>
      <c r="C11" s="120"/>
      <c r="D11" s="123"/>
      <c r="E11" s="124"/>
      <c r="F11" s="125"/>
      <c r="G11" s="123"/>
      <c r="H11" s="123"/>
      <c r="I11" s="123"/>
      <c r="J11" s="123"/>
      <c r="K11" s="123"/>
      <c r="L11" s="123"/>
      <c r="M11" s="123"/>
      <c r="N11" s="123"/>
      <c r="O11" s="5"/>
      <c r="P11" s="15"/>
      <c r="Q11" s="15"/>
      <c r="R11" s="15"/>
      <c r="S11" s="15"/>
      <c r="T11" s="15"/>
      <c r="U11" s="15"/>
      <c r="V11" s="15"/>
      <c r="X11" s="15"/>
    </row>
    <row r="12" spans="1:24" ht="12.75" customHeight="1" x14ac:dyDescent="0.2">
      <c r="A12" s="5"/>
      <c r="B12" s="120" t="s">
        <v>196</v>
      </c>
      <c r="C12" s="120"/>
      <c r="D12" s="123"/>
      <c r="E12" s="124"/>
      <c r="F12" s="125"/>
      <c r="G12" s="123"/>
      <c r="H12" s="123"/>
      <c r="I12" s="123"/>
      <c r="J12" s="123"/>
      <c r="K12" s="123"/>
      <c r="L12" s="123"/>
      <c r="M12" s="123"/>
      <c r="N12" s="123"/>
      <c r="O12" s="5"/>
      <c r="P12" s="15"/>
      <c r="Q12" s="15"/>
      <c r="R12" s="15"/>
      <c r="S12" s="15"/>
      <c r="T12" s="15"/>
      <c r="U12" s="15"/>
      <c r="V12" s="15"/>
      <c r="X12" s="15"/>
    </row>
    <row r="13" spans="1:24" ht="12" customHeight="1" x14ac:dyDescent="0.2">
      <c r="A13" s="5"/>
      <c r="B13" s="137"/>
      <c r="C13" s="137"/>
      <c r="D13" s="136"/>
      <c r="E13" s="136"/>
      <c r="F13" s="136"/>
      <c r="G13" s="136"/>
      <c r="H13" s="136"/>
      <c r="I13" s="136"/>
      <c r="J13" s="136"/>
      <c r="K13" s="136"/>
      <c r="L13" s="136"/>
      <c r="M13" s="136"/>
      <c r="N13" s="136"/>
      <c r="O13" s="136"/>
      <c r="P13" s="15"/>
      <c r="Q13" s="15"/>
      <c r="R13" s="15"/>
      <c r="S13" s="15"/>
      <c r="T13" s="15"/>
      <c r="U13" s="15"/>
      <c r="V13" s="15"/>
      <c r="X13" s="15"/>
    </row>
    <row r="14" spans="1:24"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X14" s="15"/>
    </row>
    <row r="15" spans="1:24" ht="12" customHeight="1" x14ac:dyDescent="0.2">
      <c r="A15" s="195" t="str">
        <f>B15&amp;M15</f>
        <v/>
      </c>
      <c r="B15" s="552"/>
      <c r="C15" s="553"/>
      <c r="D15" s="553"/>
      <c r="E15" s="553"/>
      <c r="F15" s="554"/>
      <c r="G15" s="554"/>
      <c r="H15" s="554"/>
      <c r="I15" s="555"/>
      <c r="J15" s="556"/>
      <c r="K15" s="557"/>
      <c r="L15" s="558"/>
      <c r="M15" s="559"/>
      <c r="N15" s="475">
        <f t="shared" ref="N15:N78" si="0">K15*J15</f>
        <v>0</v>
      </c>
      <c r="O15" s="141" t="str">
        <f>IF(AND(COUNTA(B15:K15)&gt;0,ISBLANK(M15)),"Activiteittype ontbreekt!",IF(B15="","",IF(COUNTIF($B$15:$B$314,B15)=1,"",IF(COUNTIF($A$15:$A$314,B15&amp;M15)&gt;1,"","Let op dat elk activiteitnummer hetzelfde activiteittype moet krijgen!"))))</f>
        <v/>
      </c>
      <c r="W15" s="621" t="str">
        <f>IF(ISBLANK($C15),"",_xlfn.IFNA(MATCH($C15,Deelnemersoverzicht!$C$16:$C$66,0),0))</f>
        <v/>
      </c>
      <c r="X15" s="15"/>
    </row>
    <row r="16" spans="1:24" ht="12" customHeight="1" x14ac:dyDescent="0.2">
      <c r="A16" s="195" t="str">
        <f t="shared" ref="A16:A79"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W16" s="621" t="str">
        <f>IF(ISBLANK($C16),"",_xlfn.IFNA(MATCH($C16,Deelnemersoverzicht!$C$16:$C$66,0),0))</f>
        <v/>
      </c>
      <c r="X16" s="15"/>
    </row>
    <row r="17" spans="1:24"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W17" s="621" t="str">
        <f>IF(ISBLANK($C17),"",_xlfn.IFNA(MATCH($C17,Deelnemersoverzicht!$C$16:$C$66,0),0))</f>
        <v/>
      </c>
      <c r="X17" s="15"/>
    </row>
    <row r="18" spans="1:24"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W18" s="621" t="str">
        <f>IF(ISBLANK($C18),"",_xlfn.IFNA(MATCH($C18,Deelnemersoverzicht!$C$16:$C$66,0),0))</f>
        <v/>
      </c>
      <c r="X18" s="15"/>
    </row>
    <row r="19" spans="1:24"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W19" s="621" t="str">
        <f>IF(ISBLANK($C19),"",_xlfn.IFNA(MATCH($C19,Deelnemersoverzicht!$C$16:$C$66,0),0))</f>
        <v/>
      </c>
      <c r="X19" s="15"/>
    </row>
    <row r="20" spans="1:24"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W20" s="621" t="str">
        <f>IF(ISBLANK($C20),"",_xlfn.IFNA(MATCH($C20,Deelnemersoverzicht!$C$16:$C$66,0),0))</f>
        <v/>
      </c>
      <c r="X20" s="15"/>
    </row>
    <row r="21" spans="1:24"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W21" s="621" t="str">
        <f>IF(ISBLANK($C21),"",_xlfn.IFNA(MATCH($C21,Deelnemersoverzicht!$C$16:$C$66,0),0))</f>
        <v/>
      </c>
      <c r="X21" s="15"/>
    </row>
    <row r="22" spans="1:24"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W22" s="621" t="str">
        <f>IF(ISBLANK($C22),"",_xlfn.IFNA(MATCH($C22,Deelnemersoverzicht!$C$16:$C$66,0),0))</f>
        <v/>
      </c>
      <c r="X22" s="15"/>
    </row>
    <row r="23" spans="1:24" ht="12" customHeight="1" x14ac:dyDescent="0.2">
      <c r="A23" s="195" t="str">
        <f t="shared" si="1"/>
        <v/>
      </c>
      <c r="B23" s="552"/>
      <c r="C23" s="553"/>
      <c r="D23" s="553"/>
      <c r="E23" s="553"/>
      <c r="F23" s="554"/>
      <c r="G23" s="554"/>
      <c r="H23" s="554"/>
      <c r="I23" s="555"/>
      <c r="J23" s="556"/>
      <c r="K23" s="557"/>
      <c r="L23" s="558"/>
      <c r="M23" s="559"/>
      <c r="N23" s="475">
        <f t="shared" si="0"/>
        <v>0</v>
      </c>
      <c r="O23" s="141" t="str">
        <f t="shared" si="2"/>
        <v/>
      </c>
      <c r="W23" s="621" t="str">
        <f>IF(ISBLANK($C23),"",_xlfn.IFNA(MATCH($C23,Deelnemersoverzicht!$C$16:$C$66,0),0))</f>
        <v/>
      </c>
      <c r="X23" s="15"/>
    </row>
    <row r="24" spans="1:24" ht="12" customHeight="1" x14ac:dyDescent="0.2">
      <c r="A24" s="195" t="str">
        <f t="shared" si="1"/>
        <v/>
      </c>
      <c r="B24" s="552"/>
      <c r="C24" s="553"/>
      <c r="D24" s="553"/>
      <c r="E24" s="553"/>
      <c r="F24" s="554"/>
      <c r="G24" s="554"/>
      <c r="H24" s="554"/>
      <c r="I24" s="555"/>
      <c r="J24" s="556"/>
      <c r="K24" s="557"/>
      <c r="L24" s="558"/>
      <c r="M24" s="559"/>
      <c r="N24" s="475">
        <f t="shared" si="0"/>
        <v>0</v>
      </c>
      <c r="O24" s="141" t="str">
        <f t="shared" si="2"/>
        <v/>
      </c>
      <c r="W24" s="621" t="str">
        <f>IF(ISBLANK($C24),"",_xlfn.IFNA(MATCH($C24,Deelnemersoverzicht!$C$16:$C$66,0),0))</f>
        <v/>
      </c>
      <c r="X24" s="15"/>
    </row>
    <row r="25" spans="1:24" ht="12" customHeight="1" x14ac:dyDescent="0.2">
      <c r="A25" s="195" t="str">
        <f t="shared" si="1"/>
        <v/>
      </c>
      <c r="B25" s="552"/>
      <c r="C25" s="553"/>
      <c r="D25" s="553"/>
      <c r="E25" s="553"/>
      <c r="F25" s="554"/>
      <c r="G25" s="554"/>
      <c r="H25" s="554"/>
      <c r="I25" s="555"/>
      <c r="J25" s="556"/>
      <c r="K25" s="557"/>
      <c r="L25" s="558"/>
      <c r="M25" s="559"/>
      <c r="N25" s="475">
        <f t="shared" si="0"/>
        <v>0</v>
      </c>
      <c r="O25" s="141" t="str">
        <f t="shared" si="2"/>
        <v/>
      </c>
      <c r="W25" s="621" t="str">
        <f>IF(ISBLANK($C25),"",_xlfn.IFNA(MATCH($C25,Deelnemersoverzicht!$C$16:$C$66,0),0))</f>
        <v/>
      </c>
      <c r="X25" s="15"/>
    </row>
    <row r="26" spans="1:24" ht="12" customHeight="1" x14ac:dyDescent="0.2">
      <c r="A26" s="195" t="str">
        <f t="shared" si="1"/>
        <v/>
      </c>
      <c r="B26" s="552"/>
      <c r="C26" s="553"/>
      <c r="D26" s="553"/>
      <c r="E26" s="553"/>
      <c r="F26" s="554"/>
      <c r="G26" s="554"/>
      <c r="H26" s="554"/>
      <c r="I26" s="555"/>
      <c r="J26" s="556"/>
      <c r="K26" s="557"/>
      <c r="L26" s="558"/>
      <c r="M26" s="559"/>
      <c r="N26" s="475">
        <f t="shared" si="0"/>
        <v>0</v>
      </c>
      <c r="O26" s="141" t="str">
        <f t="shared" si="2"/>
        <v/>
      </c>
      <c r="W26" s="621" t="str">
        <f>IF(ISBLANK($C26),"",_xlfn.IFNA(MATCH($C26,Deelnemersoverzicht!$C$16:$C$66,0),0))</f>
        <v/>
      </c>
      <c r="X26" s="15"/>
    </row>
    <row r="27" spans="1:24" ht="12" customHeight="1" x14ac:dyDescent="0.2">
      <c r="A27" s="195" t="str">
        <f t="shared" si="1"/>
        <v/>
      </c>
      <c r="B27" s="552"/>
      <c r="C27" s="553"/>
      <c r="D27" s="553"/>
      <c r="E27" s="553"/>
      <c r="F27" s="554"/>
      <c r="G27" s="554"/>
      <c r="H27" s="554"/>
      <c r="I27" s="555"/>
      <c r="J27" s="556"/>
      <c r="K27" s="557"/>
      <c r="L27" s="558"/>
      <c r="M27" s="559"/>
      <c r="N27" s="475">
        <f t="shared" si="0"/>
        <v>0</v>
      </c>
      <c r="O27" s="141" t="str">
        <f t="shared" si="2"/>
        <v/>
      </c>
      <c r="W27" s="621" t="str">
        <f>IF(ISBLANK($C27),"",_xlfn.IFNA(MATCH($C27,Deelnemersoverzicht!$C$16:$C$66,0),0))</f>
        <v/>
      </c>
      <c r="X27" s="15"/>
    </row>
    <row r="28" spans="1:24" ht="12" customHeight="1" x14ac:dyDescent="0.2">
      <c r="A28" s="195" t="str">
        <f t="shared" si="1"/>
        <v/>
      </c>
      <c r="B28" s="552"/>
      <c r="C28" s="553"/>
      <c r="D28" s="553"/>
      <c r="E28" s="553"/>
      <c r="F28" s="554"/>
      <c r="G28" s="554"/>
      <c r="H28" s="554"/>
      <c r="I28" s="555"/>
      <c r="J28" s="556"/>
      <c r="K28" s="557"/>
      <c r="L28" s="558"/>
      <c r="M28" s="559"/>
      <c r="N28" s="475">
        <f t="shared" si="0"/>
        <v>0</v>
      </c>
      <c r="O28" s="141" t="str">
        <f t="shared" si="2"/>
        <v/>
      </c>
      <c r="W28" s="621" t="str">
        <f>IF(ISBLANK($C28),"",_xlfn.IFNA(MATCH($C28,Deelnemersoverzicht!$C$16:$C$66,0),0))</f>
        <v/>
      </c>
      <c r="X28" s="15"/>
    </row>
    <row r="29" spans="1:24" ht="12" customHeight="1" x14ac:dyDescent="0.2">
      <c r="A29" s="195" t="str">
        <f t="shared" si="1"/>
        <v/>
      </c>
      <c r="B29" s="552"/>
      <c r="C29" s="553"/>
      <c r="D29" s="553"/>
      <c r="E29" s="553"/>
      <c r="F29" s="554"/>
      <c r="G29" s="554"/>
      <c r="H29" s="554"/>
      <c r="I29" s="555"/>
      <c r="J29" s="556"/>
      <c r="K29" s="557"/>
      <c r="L29" s="558"/>
      <c r="M29" s="559"/>
      <c r="N29" s="475">
        <f t="shared" si="0"/>
        <v>0</v>
      </c>
      <c r="O29" s="141" t="str">
        <f t="shared" si="2"/>
        <v/>
      </c>
      <c r="W29" s="621" t="str">
        <f>IF(ISBLANK($C29),"",_xlfn.IFNA(MATCH($C29,Deelnemersoverzicht!$C$16:$C$66,0),0))</f>
        <v/>
      </c>
      <c r="X29" s="15"/>
    </row>
    <row r="30" spans="1:24" ht="12" customHeight="1" x14ac:dyDescent="0.2">
      <c r="A30" s="195" t="str">
        <f t="shared" si="1"/>
        <v/>
      </c>
      <c r="B30" s="552"/>
      <c r="C30" s="553"/>
      <c r="D30" s="553"/>
      <c r="E30" s="553"/>
      <c r="F30" s="554"/>
      <c r="G30" s="554"/>
      <c r="H30" s="554"/>
      <c r="I30" s="555"/>
      <c r="J30" s="556"/>
      <c r="K30" s="557"/>
      <c r="L30" s="558"/>
      <c r="M30" s="559"/>
      <c r="N30" s="475">
        <f t="shared" si="0"/>
        <v>0</v>
      </c>
      <c r="O30" s="141" t="str">
        <f t="shared" si="2"/>
        <v/>
      </c>
      <c r="W30" s="621" t="str">
        <f>IF(ISBLANK($C30),"",_xlfn.IFNA(MATCH($C30,Deelnemersoverzicht!$C$16:$C$66,0),0))</f>
        <v/>
      </c>
      <c r="X30" s="15"/>
    </row>
    <row r="31" spans="1:24" ht="12" customHeight="1" x14ac:dyDescent="0.2">
      <c r="A31" s="195" t="str">
        <f t="shared" si="1"/>
        <v/>
      </c>
      <c r="B31" s="552"/>
      <c r="C31" s="553"/>
      <c r="D31" s="553"/>
      <c r="E31" s="553"/>
      <c r="F31" s="554"/>
      <c r="G31" s="554"/>
      <c r="H31" s="554"/>
      <c r="I31" s="555"/>
      <c r="J31" s="556"/>
      <c r="K31" s="557"/>
      <c r="L31" s="558"/>
      <c r="M31" s="559"/>
      <c r="N31" s="475">
        <f t="shared" si="0"/>
        <v>0</v>
      </c>
      <c r="O31" s="141" t="str">
        <f t="shared" si="2"/>
        <v/>
      </c>
      <c r="W31" s="621" t="str">
        <f>IF(ISBLANK($C31),"",_xlfn.IFNA(MATCH($C31,Deelnemersoverzicht!$C$16:$C$66,0),0))</f>
        <v/>
      </c>
      <c r="X31" s="15"/>
    </row>
    <row r="32" spans="1:24" ht="12" customHeight="1" x14ac:dyDescent="0.2">
      <c r="A32" s="195" t="str">
        <f t="shared" si="1"/>
        <v/>
      </c>
      <c r="B32" s="552"/>
      <c r="C32" s="553"/>
      <c r="D32" s="553"/>
      <c r="E32" s="553"/>
      <c r="F32" s="554"/>
      <c r="G32" s="554"/>
      <c r="H32" s="554"/>
      <c r="I32" s="555"/>
      <c r="J32" s="556"/>
      <c r="K32" s="557"/>
      <c r="L32" s="558"/>
      <c r="M32" s="559"/>
      <c r="N32" s="475">
        <f t="shared" si="0"/>
        <v>0</v>
      </c>
      <c r="O32" s="141" t="str">
        <f t="shared" si="2"/>
        <v/>
      </c>
      <c r="W32" s="621" t="str">
        <f>IF(ISBLANK($C32),"",_xlfn.IFNA(MATCH($C32,Deelnemersoverzicht!$C$16:$C$66,0),0))</f>
        <v/>
      </c>
      <c r="X32" s="15"/>
    </row>
    <row r="33" spans="1:24" ht="12" customHeight="1" x14ac:dyDescent="0.2">
      <c r="A33" s="195" t="str">
        <f t="shared" si="1"/>
        <v/>
      </c>
      <c r="B33" s="552"/>
      <c r="C33" s="553"/>
      <c r="D33" s="553"/>
      <c r="E33" s="553"/>
      <c r="F33" s="554"/>
      <c r="G33" s="554"/>
      <c r="H33" s="554"/>
      <c r="I33" s="555"/>
      <c r="J33" s="556"/>
      <c r="K33" s="557"/>
      <c r="L33" s="558"/>
      <c r="M33" s="559"/>
      <c r="N33" s="475">
        <f t="shared" si="0"/>
        <v>0</v>
      </c>
      <c r="O33" s="141" t="str">
        <f t="shared" si="2"/>
        <v/>
      </c>
      <c r="W33" s="621" t="str">
        <f>IF(ISBLANK($C33),"",_xlfn.IFNA(MATCH($C33,Deelnemersoverzicht!$C$16:$C$66,0),0))</f>
        <v/>
      </c>
      <c r="X33" s="15"/>
    </row>
    <row r="34" spans="1:24" ht="12" customHeight="1" x14ac:dyDescent="0.2">
      <c r="A34" s="195" t="str">
        <f t="shared" si="1"/>
        <v/>
      </c>
      <c r="B34" s="552"/>
      <c r="C34" s="553"/>
      <c r="D34" s="553"/>
      <c r="E34" s="553"/>
      <c r="F34" s="554"/>
      <c r="G34" s="554"/>
      <c r="H34" s="554"/>
      <c r="I34" s="555"/>
      <c r="J34" s="556"/>
      <c r="K34" s="557"/>
      <c r="L34" s="558"/>
      <c r="M34" s="559"/>
      <c r="N34" s="475">
        <f t="shared" si="0"/>
        <v>0</v>
      </c>
      <c r="O34" s="141" t="str">
        <f t="shared" si="2"/>
        <v/>
      </c>
      <c r="W34" s="621" t="str">
        <f>IF(ISBLANK($C34),"",_xlfn.IFNA(MATCH($C34,Deelnemersoverzicht!$C$16:$C$66,0),0))</f>
        <v/>
      </c>
      <c r="X34" s="15"/>
    </row>
    <row r="35" spans="1:24" ht="12" customHeight="1" x14ac:dyDescent="0.2">
      <c r="A35" s="195" t="str">
        <f t="shared" si="1"/>
        <v/>
      </c>
      <c r="B35" s="552"/>
      <c r="C35" s="553"/>
      <c r="D35" s="553"/>
      <c r="E35" s="553"/>
      <c r="F35" s="554"/>
      <c r="G35" s="554"/>
      <c r="H35" s="554"/>
      <c r="I35" s="555"/>
      <c r="J35" s="556"/>
      <c r="K35" s="557"/>
      <c r="L35" s="558"/>
      <c r="M35" s="559"/>
      <c r="N35" s="475">
        <f t="shared" si="0"/>
        <v>0</v>
      </c>
      <c r="O35" s="141" t="str">
        <f t="shared" si="2"/>
        <v/>
      </c>
      <c r="W35" s="621" t="str">
        <f>IF(ISBLANK($C35),"",_xlfn.IFNA(MATCH($C35,Deelnemersoverzicht!$C$16:$C$66,0),0))</f>
        <v/>
      </c>
      <c r="X35" s="15"/>
    </row>
    <row r="36" spans="1:24" ht="12" customHeight="1" x14ac:dyDescent="0.2">
      <c r="A36" s="195" t="str">
        <f t="shared" si="1"/>
        <v/>
      </c>
      <c r="B36" s="552"/>
      <c r="C36" s="553"/>
      <c r="D36" s="553"/>
      <c r="E36" s="553"/>
      <c r="F36" s="554"/>
      <c r="G36" s="554"/>
      <c r="H36" s="554"/>
      <c r="I36" s="555"/>
      <c r="J36" s="556"/>
      <c r="K36" s="557"/>
      <c r="L36" s="558"/>
      <c r="M36" s="559"/>
      <c r="N36" s="475">
        <f t="shared" si="0"/>
        <v>0</v>
      </c>
      <c r="O36" s="141" t="str">
        <f t="shared" si="2"/>
        <v/>
      </c>
      <c r="W36" s="621" t="str">
        <f>IF(ISBLANK($C36),"",_xlfn.IFNA(MATCH($C36,Deelnemersoverzicht!$C$16:$C$66,0),0))</f>
        <v/>
      </c>
      <c r="X36" s="15"/>
    </row>
    <row r="37" spans="1:24" ht="12" customHeight="1" x14ac:dyDescent="0.2">
      <c r="A37" s="195" t="str">
        <f t="shared" si="1"/>
        <v/>
      </c>
      <c r="B37" s="552"/>
      <c r="C37" s="553"/>
      <c r="D37" s="553"/>
      <c r="E37" s="553"/>
      <c r="F37" s="554"/>
      <c r="G37" s="554"/>
      <c r="H37" s="554"/>
      <c r="I37" s="555"/>
      <c r="J37" s="556"/>
      <c r="K37" s="557"/>
      <c r="L37" s="558"/>
      <c r="M37" s="559"/>
      <c r="N37" s="475">
        <f t="shared" si="0"/>
        <v>0</v>
      </c>
      <c r="O37" s="141" t="str">
        <f t="shared" si="2"/>
        <v/>
      </c>
      <c r="W37" s="621" t="str">
        <f>IF(ISBLANK($C37),"",_xlfn.IFNA(MATCH($C37,Deelnemersoverzicht!$C$16:$C$66,0),0))</f>
        <v/>
      </c>
      <c r="X37" s="15"/>
    </row>
    <row r="38" spans="1:24" ht="12" customHeight="1" x14ac:dyDescent="0.2">
      <c r="A38" s="195" t="str">
        <f t="shared" si="1"/>
        <v/>
      </c>
      <c r="B38" s="552"/>
      <c r="C38" s="553"/>
      <c r="D38" s="553"/>
      <c r="E38" s="553"/>
      <c r="F38" s="554"/>
      <c r="G38" s="554"/>
      <c r="H38" s="554"/>
      <c r="I38" s="555"/>
      <c r="J38" s="556"/>
      <c r="K38" s="557"/>
      <c r="L38" s="558"/>
      <c r="M38" s="559"/>
      <c r="N38" s="475">
        <f t="shared" si="0"/>
        <v>0</v>
      </c>
      <c r="O38" s="141" t="str">
        <f t="shared" si="2"/>
        <v/>
      </c>
      <c r="W38" s="621" t="str">
        <f>IF(ISBLANK($C38),"",_xlfn.IFNA(MATCH($C38,Deelnemersoverzicht!$C$16:$C$66,0),0))</f>
        <v/>
      </c>
      <c r="X38" s="15"/>
    </row>
    <row r="39" spans="1:24" ht="12" customHeight="1" x14ac:dyDescent="0.2">
      <c r="A39" s="195" t="str">
        <f t="shared" si="1"/>
        <v/>
      </c>
      <c r="B39" s="552"/>
      <c r="C39" s="553"/>
      <c r="D39" s="553"/>
      <c r="E39" s="553"/>
      <c r="F39" s="554"/>
      <c r="G39" s="554"/>
      <c r="H39" s="554"/>
      <c r="I39" s="555"/>
      <c r="J39" s="556"/>
      <c r="K39" s="557"/>
      <c r="L39" s="558"/>
      <c r="M39" s="559"/>
      <c r="N39" s="475">
        <f t="shared" si="0"/>
        <v>0</v>
      </c>
      <c r="O39" s="141" t="str">
        <f t="shared" si="2"/>
        <v/>
      </c>
      <c r="W39" s="621" t="str">
        <f>IF(ISBLANK($C39),"",_xlfn.IFNA(MATCH($C39,Deelnemersoverzicht!$C$16:$C$66,0),0))</f>
        <v/>
      </c>
      <c r="X39" s="15"/>
    </row>
    <row r="40" spans="1:24" ht="12" customHeight="1" x14ac:dyDescent="0.2">
      <c r="A40" s="195" t="str">
        <f t="shared" si="1"/>
        <v/>
      </c>
      <c r="B40" s="552"/>
      <c r="C40" s="553"/>
      <c r="D40" s="553"/>
      <c r="E40" s="553"/>
      <c r="F40" s="554"/>
      <c r="G40" s="554"/>
      <c r="H40" s="554"/>
      <c r="I40" s="555"/>
      <c r="J40" s="556"/>
      <c r="K40" s="557"/>
      <c r="L40" s="558"/>
      <c r="M40" s="559"/>
      <c r="N40" s="475">
        <f t="shared" si="0"/>
        <v>0</v>
      </c>
      <c r="O40" s="141" t="str">
        <f t="shared" si="2"/>
        <v/>
      </c>
      <c r="W40" s="621" t="str">
        <f>IF(ISBLANK($C40),"",_xlfn.IFNA(MATCH($C40,Deelnemersoverzicht!$C$16:$C$66,0),0))</f>
        <v/>
      </c>
      <c r="X40" s="15"/>
    </row>
    <row r="41" spans="1:24" ht="12" customHeight="1" x14ac:dyDescent="0.2">
      <c r="A41" s="195" t="str">
        <f t="shared" si="1"/>
        <v/>
      </c>
      <c r="B41" s="552"/>
      <c r="C41" s="553"/>
      <c r="D41" s="553"/>
      <c r="E41" s="553"/>
      <c r="F41" s="554"/>
      <c r="G41" s="554"/>
      <c r="H41" s="554"/>
      <c r="I41" s="555"/>
      <c r="J41" s="556"/>
      <c r="K41" s="557"/>
      <c r="L41" s="558"/>
      <c r="M41" s="559"/>
      <c r="N41" s="475">
        <f t="shared" si="0"/>
        <v>0</v>
      </c>
      <c r="O41" s="141" t="str">
        <f t="shared" si="2"/>
        <v/>
      </c>
      <c r="W41" s="621" t="str">
        <f>IF(ISBLANK($C41),"",_xlfn.IFNA(MATCH($C41,Deelnemersoverzicht!$C$16:$C$66,0),0))</f>
        <v/>
      </c>
      <c r="X41" s="15"/>
    </row>
    <row r="42" spans="1:24" ht="12" customHeight="1" x14ac:dyDescent="0.2">
      <c r="A42" s="195" t="str">
        <f t="shared" si="1"/>
        <v/>
      </c>
      <c r="B42" s="552"/>
      <c r="C42" s="553"/>
      <c r="D42" s="553"/>
      <c r="E42" s="553"/>
      <c r="F42" s="554"/>
      <c r="G42" s="554"/>
      <c r="H42" s="554"/>
      <c r="I42" s="555"/>
      <c r="J42" s="556"/>
      <c r="K42" s="557"/>
      <c r="L42" s="558"/>
      <c r="M42" s="559"/>
      <c r="N42" s="475">
        <f t="shared" si="0"/>
        <v>0</v>
      </c>
      <c r="O42" s="141" t="str">
        <f t="shared" si="2"/>
        <v/>
      </c>
      <c r="W42" s="621" t="str">
        <f>IF(ISBLANK($C42),"",_xlfn.IFNA(MATCH($C42,Deelnemersoverzicht!$C$16:$C$66,0),0))</f>
        <v/>
      </c>
      <c r="X42" s="15"/>
    </row>
    <row r="43" spans="1:24" ht="12" customHeight="1" x14ac:dyDescent="0.2">
      <c r="A43" s="195" t="str">
        <f t="shared" si="1"/>
        <v/>
      </c>
      <c r="B43" s="552"/>
      <c r="C43" s="553"/>
      <c r="D43" s="553"/>
      <c r="E43" s="553"/>
      <c r="F43" s="554"/>
      <c r="G43" s="554"/>
      <c r="H43" s="554"/>
      <c r="I43" s="555"/>
      <c r="J43" s="556"/>
      <c r="K43" s="557"/>
      <c r="L43" s="558"/>
      <c r="M43" s="559"/>
      <c r="N43" s="475">
        <f t="shared" si="0"/>
        <v>0</v>
      </c>
      <c r="O43" s="141" t="str">
        <f t="shared" si="2"/>
        <v/>
      </c>
      <c r="W43" s="621" t="str">
        <f>IF(ISBLANK($C43),"",_xlfn.IFNA(MATCH($C43,Deelnemersoverzicht!$C$16:$C$66,0),0))</f>
        <v/>
      </c>
      <c r="X43" s="15"/>
    </row>
    <row r="44" spans="1:24" ht="12" customHeight="1" x14ac:dyDescent="0.2">
      <c r="A44" s="195" t="str">
        <f t="shared" si="1"/>
        <v/>
      </c>
      <c r="B44" s="552"/>
      <c r="C44" s="553"/>
      <c r="D44" s="553"/>
      <c r="E44" s="553"/>
      <c r="F44" s="554"/>
      <c r="G44" s="554"/>
      <c r="H44" s="554"/>
      <c r="I44" s="555"/>
      <c r="J44" s="556"/>
      <c r="K44" s="557"/>
      <c r="L44" s="558"/>
      <c r="M44" s="559"/>
      <c r="N44" s="475">
        <f t="shared" si="0"/>
        <v>0</v>
      </c>
      <c r="O44" s="141" t="str">
        <f t="shared" si="2"/>
        <v/>
      </c>
      <c r="W44" s="621" t="str">
        <f>IF(ISBLANK($C44),"",_xlfn.IFNA(MATCH($C44,Deelnemersoverzicht!$C$16:$C$66,0),0))</f>
        <v/>
      </c>
      <c r="X44" s="15"/>
    </row>
    <row r="45" spans="1:24" ht="12" customHeight="1" x14ac:dyDescent="0.2">
      <c r="A45" s="195" t="str">
        <f t="shared" si="1"/>
        <v/>
      </c>
      <c r="B45" s="552"/>
      <c r="C45" s="553"/>
      <c r="D45" s="553"/>
      <c r="E45" s="553"/>
      <c r="F45" s="554"/>
      <c r="G45" s="554"/>
      <c r="H45" s="554"/>
      <c r="I45" s="555"/>
      <c r="J45" s="556"/>
      <c r="K45" s="557"/>
      <c r="L45" s="558"/>
      <c r="M45" s="559"/>
      <c r="N45" s="475">
        <f t="shared" si="0"/>
        <v>0</v>
      </c>
      <c r="O45" s="141" t="str">
        <f t="shared" si="2"/>
        <v/>
      </c>
      <c r="W45" s="621" t="str">
        <f>IF(ISBLANK($C45),"",_xlfn.IFNA(MATCH($C45,Deelnemersoverzicht!$C$16:$C$66,0),0))</f>
        <v/>
      </c>
      <c r="X45" s="15"/>
    </row>
    <row r="46" spans="1:24" ht="12" customHeight="1" x14ac:dyDescent="0.2">
      <c r="A46" s="195" t="str">
        <f t="shared" si="1"/>
        <v/>
      </c>
      <c r="B46" s="552"/>
      <c r="C46" s="553"/>
      <c r="D46" s="553"/>
      <c r="E46" s="553"/>
      <c r="F46" s="554"/>
      <c r="G46" s="554"/>
      <c r="H46" s="554"/>
      <c r="I46" s="555"/>
      <c r="J46" s="556"/>
      <c r="K46" s="557"/>
      <c r="L46" s="558"/>
      <c r="M46" s="559"/>
      <c r="N46" s="475">
        <f t="shared" si="0"/>
        <v>0</v>
      </c>
      <c r="O46" s="141" t="str">
        <f t="shared" si="2"/>
        <v/>
      </c>
      <c r="W46" s="621" t="str">
        <f>IF(ISBLANK($C46),"",_xlfn.IFNA(MATCH($C46,Deelnemersoverzicht!$C$16:$C$66,0),0))</f>
        <v/>
      </c>
      <c r="X46" s="15"/>
    </row>
    <row r="47" spans="1:24" ht="12" customHeight="1" x14ac:dyDescent="0.2">
      <c r="A47" s="195" t="str">
        <f t="shared" si="1"/>
        <v/>
      </c>
      <c r="B47" s="552"/>
      <c r="C47" s="553"/>
      <c r="D47" s="553"/>
      <c r="E47" s="553"/>
      <c r="F47" s="554"/>
      <c r="G47" s="554"/>
      <c r="H47" s="554"/>
      <c r="I47" s="555"/>
      <c r="J47" s="556"/>
      <c r="K47" s="557"/>
      <c r="L47" s="558"/>
      <c r="M47" s="559"/>
      <c r="N47" s="475">
        <f t="shared" si="0"/>
        <v>0</v>
      </c>
      <c r="O47" s="141" t="str">
        <f t="shared" si="2"/>
        <v/>
      </c>
      <c r="W47" s="621" t="str">
        <f>IF(ISBLANK($C47),"",_xlfn.IFNA(MATCH($C47,Deelnemersoverzicht!$C$16:$C$66,0),0))</f>
        <v/>
      </c>
      <c r="X47" s="15"/>
    </row>
    <row r="48" spans="1:24" ht="12" customHeight="1" x14ac:dyDescent="0.2">
      <c r="A48" s="195" t="str">
        <f t="shared" si="1"/>
        <v/>
      </c>
      <c r="B48" s="552"/>
      <c r="C48" s="553"/>
      <c r="D48" s="553"/>
      <c r="E48" s="553"/>
      <c r="F48" s="554"/>
      <c r="G48" s="554"/>
      <c r="H48" s="554"/>
      <c r="I48" s="555"/>
      <c r="J48" s="556"/>
      <c r="K48" s="557"/>
      <c r="L48" s="558"/>
      <c r="M48" s="559"/>
      <c r="N48" s="475">
        <f t="shared" si="0"/>
        <v>0</v>
      </c>
      <c r="O48" s="141" t="str">
        <f t="shared" si="2"/>
        <v/>
      </c>
      <c r="W48" s="621" t="str">
        <f>IF(ISBLANK($C48),"",_xlfn.IFNA(MATCH($C48,Deelnemersoverzicht!$C$16:$C$66,0),0))</f>
        <v/>
      </c>
      <c r="X48" s="15"/>
    </row>
    <row r="49" spans="1:24" ht="12" customHeight="1" x14ac:dyDescent="0.2">
      <c r="A49" s="195" t="str">
        <f t="shared" si="1"/>
        <v/>
      </c>
      <c r="B49" s="552"/>
      <c r="C49" s="553"/>
      <c r="D49" s="553"/>
      <c r="E49" s="553"/>
      <c r="F49" s="554"/>
      <c r="G49" s="554"/>
      <c r="H49" s="554"/>
      <c r="I49" s="555"/>
      <c r="J49" s="556"/>
      <c r="K49" s="557"/>
      <c r="L49" s="558"/>
      <c r="M49" s="559"/>
      <c r="N49" s="475">
        <f t="shared" si="0"/>
        <v>0</v>
      </c>
      <c r="O49" s="141" t="str">
        <f t="shared" si="2"/>
        <v/>
      </c>
      <c r="W49" s="621" t="str">
        <f>IF(ISBLANK($C49),"",_xlfn.IFNA(MATCH($C49,Deelnemersoverzicht!$C$16:$C$66,0),0))</f>
        <v/>
      </c>
      <c r="X49" s="15"/>
    </row>
    <row r="50" spans="1:24" ht="12" customHeight="1" x14ac:dyDescent="0.2">
      <c r="A50" s="195" t="str">
        <f t="shared" si="1"/>
        <v/>
      </c>
      <c r="B50" s="552"/>
      <c r="C50" s="553"/>
      <c r="D50" s="553"/>
      <c r="E50" s="553"/>
      <c r="F50" s="554"/>
      <c r="G50" s="554"/>
      <c r="H50" s="554"/>
      <c r="I50" s="555"/>
      <c r="J50" s="556"/>
      <c r="K50" s="557"/>
      <c r="L50" s="558"/>
      <c r="M50" s="559"/>
      <c r="N50" s="475">
        <f t="shared" si="0"/>
        <v>0</v>
      </c>
      <c r="O50" s="141" t="str">
        <f t="shared" si="2"/>
        <v/>
      </c>
      <c r="W50" s="621" t="str">
        <f>IF(ISBLANK($C50),"",_xlfn.IFNA(MATCH($C50,Deelnemersoverzicht!$C$16:$C$66,0),0))</f>
        <v/>
      </c>
      <c r="X50" s="15"/>
    </row>
    <row r="51" spans="1:24" ht="12" customHeight="1" x14ac:dyDescent="0.2">
      <c r="A51" s="195" t="str">
        <f t="shared" si="1"/>
        <v/>
      </c>
      <c r="B51" s="552"/>
      <c r="C51" s="553"/>
      <c r="D51" s="553"/>
      <c r="E51" s="553"/>
      <c r="F51" s="554"/>
      <c r="G51" s="554"/>
      <c r="H51" s="554"/>
      <c r="I51" s="555"/>
      <c r="J51" s="556"/>
      <c r="K51" s="557"/>
      <c r="L51" s="558"/>
      <c r="M51" s="559"/>
      <c r="N51" s="475">
        <f t="shared" si="0"/>
        <v>0</v>
      </c>
      <c r="O51" s="141" t="str">
        <f t="shared" si="2"/>
        <v/>
      </c>
      <c r="W51" s="621" t="str">
        <f>IF(ISBLANK($C51),"",_xlfn.IFNA(MATCH($C51,Deelnemersoverzicht!$C$16:$C$66,0),0))</f>
        <v/>
      </c>
      <c r="X51" s="15"/>
    </row>
    <row r="52" spans="1:24" ht="12" customHeight="1" x14ac:dyDescent="0.2">
      <c r="A52" s="195" t="str">
        <f t="shared" si="1"/>
        <v/>
      </c>
      <c r="B52" s="552"/>
      <c r="C52" s="553"/>
      <c r="D52" s="553"/>
      <c r="E52" s="553"/>
      <c r="F52" s="554"/>
      <c r="G52" s="554"/>
      <c r="H52" s="554"/>
      <c r="I52" s="555"/>
      <c r="J52" s="556"/>
      <c r="K52" s="557"/>
      <c r="L52" s="558"/>
      <c r="M52" s="559"/>
      <c r="N52" s="475">
        <f t="shared" si="0"/>
        <v>0</v>
      </c>
      <c r="O52" s="141" t="str">
        <f t="shared" si="2"/>
        <v/>
      </c>
      <c r="W52" s="621" t="str">
        <f>IF(ISBLANK($C52),"",_xlfn.IFNA(MATCH($C52,Deelnemersoverzicht!$C$16:$C$66,0),0))</f>
        <v/>
      </c>
      <c r="X52" s="15"/>
    </row>
    <row r="53" spans="1:24" ht="12" customHeight="1" x14ac:dyDescent="0.2">
      <c r="A53" s="195" t="str">
        <f t="shared" si="1"/>
        <v/>
      </c>
      <c r="B53" s="552"/>
      <c r="C53" s="553"/>
      <c r="D53" s="553"/>
      <c r="E53" s="553"/>
      <c r="F53" s="554"/>
      <c r="G53" s="554"/>
      <c r="H53" s="554"/>
      <c r="I53" s="555"/>
      <c r="J53" s="556"/>
      <c r="K53" s="557"/>
      <c r="L53" s="558"/>
      <c r="M53" s="559"/>
      <c r="N53" s="475">
        <f t="shared" si="0"/>
        <v>0</v>
      </c>
      <c r="O53" s="141" t="str">
        <f t="shared" si="2"/>
        <v/>
      </c>
      <c r="W53" s="621" t="str">
        <f>IF(ISBLANK($C53),"",_xlfn.IFNA(MATCH($C53,Deelnemersoverzicht!$C$16:$C$66,0),0))</f>
        <v/>
      </c>
      <c r="X53" s="15"/>
    </row>
    <row r="54" spans="1:24" ht="12" customHeight="1" x14ac:dyDescent="0.2">
      <c r="A54" s="195" t="str">
        <f t="shared" si="1"/>
        <v/>
      </c>
      <c r="B54" s="552"/>
      <c r="C54" s="553"/>
      <c r="D54" s="553"/>
      <c r="E54" s="553"/>
      <c r="F54" s="554"/>
      <c r="G54" s="554"/>
      <c r="H54" s="554"/>
      <c r="I54" s="555"/>
      <c r="J54" s="556"/>
      <c r="K54" s="557"/>
      <c r="L54" s="558"/>
      <c r="M54" s="559"/>
      <c r="N54" s="475">
        <f t="shared" si="0"/>
        <v>0</v>
      </c>
      <c r="O54" s="141" t="str">
        <f t="shared" si="2"/>
        <v/>
      </c>
      <c r="W54" s="621" t="str">
        <f>IF(ISBLANK($C54),"",_xlfn.IFNA(MATCH($C54,Deelnemersoverzicht!$C$16:$C$66,0),0))</f>
        <v/>
      </c>
      <c r="X54" s="15"/>
    </row>
    <row r="55" spans="1:24" ht="12" customHeight="1" x14ac:dyDescent="0.2">
      <c r="A55" s="195" t="str">
        <f t="shared" si="1"/>
        <v/>
      </c>
      <c r="B55" s="552"/>
      <c r="C55" s="553"/>
      <c r="D55" s="553"/>
      <c r="E55" s="553"/>
      <c r="F55" s="554"/>
      <c r="G55" s="554"/>
      <c r="H55" s="554"/>
      <c r="I55" s="555"/>
      <c r="J55" s="556"/>
      <c r="K55" s="557"/>
      <c r="L55" s="558"/>
      <c r="M55" s="559"/>
      <c r="N55" s="475">
        <f t="shared" si="0"/>
        <v>0</v>
      </c>
      <c r="O55" s="141" t="str">
        <f t="shared" si="2"/>
        <v/>
      </c>
      <c r="W55" s="621" t="str">
        <f>IF(ISBLANK($C55),"",_xlfn.IFNA(MATCH($C55,Deelnemersoverzicht!$C$16:$C$66,0),0))</f>
        <v/>
      </c>
      <c r="X55" s="15"/>
    </row>
    <row r="56" spans="1:24" ht="12" customHeight="1" x14ac:dyDescent="0.2">
      <c r="A56" s="195" t="str">
        <f t="shared" si="1"/>
        <v/>
      </c>
      <c r="B56" s="552"/>
      <c r="C56" s="553"/>
      <c r="D56" s="553"/>
      <c r="E56" s="553"/>
      <c r="F56" s="554"/>
      <c r="G56" s="554"/>
      <c r="H56" s="554"/>
      <c r="I56" s="555"/>
      <c r="J56" s="556"/>
      <c r="K56" s="557"/>
      <c r="L56" s="558"/>
      <c r="M56" s="559"/>
      <c r="N56" s="475">
        <f t="shared" si="0"/>
        <v>0</v>
      </c>
      <c r="O56" s="141" t="str">
        <f t="shared" si="2"/>
        <v/>
      </c>
      <c r="W56" s="621" t="str">
        <f>IF(ISBLANK($C56),"",_xlfn.IFNA(MATCH($C56,Deelnemersoverzicht!$C$16:$C$66,0),0))</f>
        <v/>
      </c>
      <c r="X56" s="15"/>
    </row>
    <row r="57" spans="1:24" ht="12" customHeight="1" x14ac:dyDescent="0.2">
      <c r="A57" s="195" t="str">
        <f t="shared" si="1"/>
        <v/>
      </c>
      <c r="B57" s="552"/>
      <c r="C57" s="553"/>
      <c r="D57" s="553"/>
      <c r="E57" s="553"/>
      <c r="F57" s="554"/>
      <c r="G57" s="554"/>
      <c r="H57" s="554"/>
      <c r="I57" s="555"/>
      <c r="J57" s="556"/>
      <c r="K57" s="557"/>
      <c r="L57" s="558"/>
      <c r="M57" s="559"/>
      <c r="N57" s="475">
        <f t="shared" si="0"/>
        <v>0</v>
      </c>
      <c r="O57" s="141" t="str">
        <f t="shared" si="2"/>
        <v/>
      </c>
      <c r="W57" s="621" t="str">
        <f>IF(ISBLANK($C57),"",_xlfn.IFNA(MATCH($C57,Deelnemersoverzicht!$C$16:$C$66,0),0))</f>
        <v/>
      </c>
      <c r="X57" s="15"/>
    </row>
    <row r="58" spans="1:24" ht="12" customHeight="1" x14ac:dyDescent="0.2">
      <c r="A58" s="195" t="str">
        <f t="shared" si="1"/>
        <v/>
      </c>
      <c r="B58" s="552"/>
      <c r="C58" s="553"/>
      <c r="D58" s="553"/>
      <c r="E58" s="553"/>
      <c r="F58" s="554"/>
      <c r="G58" s="554"/>
      <c r="H58" s="554"/>
      <c r="I58" s="555"/>
      <c r="J58" s="556"/>
      <c r="K58" s="557"/>
      <c r="L58" s="558"/>
      <c r="M58" s="559"/>
      <c r="N58" s="475">
        <f t="shared" si="0"/>
        <v>0</v>
      </c>
      <c r="O58" s="141" t="str">
        <f t="shared" si="2"/>
        <v/>
      </c>
      <c r="W58" s="621" t="str">
        <f>IF(ISBLANK($C58),"",_xlfn.IFNA(MATCH($C58,Deelnemersoverzicht!$C$16:$C$66,0),0))</f>
        <v/>
      </c>
      <c r="X58" s="15"/>
    </row>
    <row r="59" spans="1:24" ht="12" customHeight="1" x14ac:dyDescent="0.2">
      <c r="A59" s="195" t="str">
        <f t="shared" si="1"/>
        <v/>
      </c>
      <c r="B59" s="552"/>
      <c r="C59" s="553"/>
      <c r="D59" s="553"/>
      <c r="E59" s="553"/>
      <c r="F59" s="554"/>
      <c r="G59" s="554"/>
      <c r="H59" s="554"/>
      <c r="I59" s="555"/>
      <c r="J59" s="556"/>
      <c r="K59" s="557"/>
      <c r="L59" s="558"/>
      <c r="M59" s="559"/>
      <c r="N59" s="475">
        <f t="shared" si="0"/>
        <v>0</v>
      </c>
      <c r="O59" s="141" t="str">
        <f t="shared" si="2"/>
        <v/>
      </c>
      <c r="W59" s="621" t="str">
        <f>IF(ISBLANK($C59),"",_xlfn.IFNA(MATCH($C59,Deelnemersoverzicht!$C$16:$C$66,0),0))</f>
        <v/>
      </c>
      <c r="X59" s="15"/>
    </row>
    <row r="60" spans="1:24" ht="12" customHeight="1" x14ac:dyDescent="0.2">
      <c r="A60" s="195" t="str">
        <f t="shared" si="1"/>
        <v/>
      </c>
      <c r="B60" s="552"/>
      <c r="C60" s="553"/>
      <c r="D60" s="553"/>
      <c r="E60" s="553"/>
      <c r="F60" s="554"/>
      <c r="G60" s="554"/>
      <c r="H60" s="554"/>
      <c r="I60" s="555"/>
      <c r="J60" s="556"/>
      <c r="K60" s="557"/>
      <c r="L60" s="558"/>
      <c r="M60" s="559"/>
      <c r="N60" s="475">
        <f t="shared" si="0"/>
        <v>0</v>
      </c>
      <c r="O60" s="141" t="str">
        <f t="shared" si="2"/>
        <v/>
      </c>
      <c r="W60" s="621" t="str">
        <f>IF(ISBLANK($C60),"",_xlfn.IFNA(MATCH($C60,Deelnemersoverzicht!$C$16:$C$66,0),0))</f>
        <v/>
      </c>
      <c r="X60" s="15"/>
    </row>
    <row r="61" spans="1:24" ht="12" customHeight="1" x14ac:dyDescent="0.2">
      <c r="A61" s="195" t="str">
        <f t="shared" si="1"/>
        <v/>
      </c>
      <c r="B61" s="552"/>
      <c r="C61" s="553"/>
      <c r="D61" s="553"/>
      <c r="E61" s="553"/>
      <c r="F61" s="554"/>
      <c r="G61" s="554"/>
      <c r="H61" s="554"/>
      <c r="I61" s="555"/>
      <c r="J61" s="556"/>
      <c r="K61" s="557"/>
      <c r="L61" s="558"/>
      <c r="M61" s="559"/>
      <c r="N61" s="475">
        <f t="shared" si="0"/>
        <v>0</v>
      </c>
      <c r="O61" s="141" t="str">
        <f t="shared" si="2"/>
        <v/>
      </c>
      <c r="W61" s="621" t="str">
        <f>IF(ISBLANK($C61),"",_xlfn.IFNA(MATCH($C61,Deelnemersoverzicht!$C$16:$C$66,0),0))</f>
        <v/>
      </c>
      <c r="X61" s="15"/>
    </row>
    <row r="62" spans="1:24" ht="12" customHeight="1" x14ac:dyDescent="0.2">
      <c r="A62" s="195" t="str">
        <f t="shared" si="1"/>
        <v/>
      </c>
      <c r="B62" s="552"/>
      <c r="C62" s="553"/>
      <c r="D62" s="553"/>
      <c r="E62" s="553"/>
      <c r="F62" s="554"/>
      <c r="G62" s="554"/>
      <c r="H62" s="554"/>
      <c r="I62" s="555"/>
      <c r="J62" s="556"/>
      <c r="K62" s="557"/>
      <c r="L62" s="558"/>
      <c r="M62" s="559"/>
      <c r="N62" s="475">
        <f t="shared" si="0"/>
        <v>0</v>
      </c>
      <c r="O62" s="141" t="str">
        <f t="shared" si="2"/>
        <v/>
      </c>
      <c r="W62" s="621" t="str">
        <f>IF(ISBLANK($C62),"",_xlfn.IFNA(MATCH($C62,Deelnemersoverzicht!$C$16:$C$66,0),0))</f>
        <v/>
      </c>
      <c r="X62" s="15"/>
    </row>
    <row r="63" spans="1:24" ht="12" customHeight="1" x14ac:dyDescent="0.2">
      <c r="A63" s="195" t="str">
        <f t="shared" si="1"/>
        <v/>
      </c>
      <c r="B63" s="552"/>
      <c r="C63" s="553"/>
      <c r="D63" s="553"/>
      <c r="E63" s="553"/>
      <c r="F63" s="554"/>
      <c r="G63" s="554"/>
      <c r="H63" s="554"/>
      <c r="I63" s="555"/>
      <c r="J63" s="556"/>
      <c r="K63" s="557"/>
      <c r="L63" s="558"/>
      <c r="M63" s="559"/>
      <c r="N63" s="475">
        <f t="shared" si="0"/>
        <v>0</v>
      </c>
      <c r="O63" s="141" t="str">
        <f t="shared" si="2"/>
        <v/>
      </c>
      <c r="W63" s="621" t="str">
        <f>IF(ISBLANK($C63),"",_xlfn.IFNA(MATCH($C63,Deelnemersoverzicht!$C$16:$C$66,0),0))</f>
        <v/>
      </c>
      <c r="X63" s="15"/>
    </row>
    <row r="64" spans="1:24" ht="12" customHeight="1" x14ac:dyDescent="0.2">
      <c r="A64" s="195" t="str">
        <f t="shared" si="1"/>
        <v/>
      </c>
      <c r="B64" s="552"/>
      <c r="C64" s="553"/>
      <c r="D64" s="553"/>
      <c r="E64" s="553"/>
      <c r="F64" s="554"/>
      <c r="G64" s="554"/>
      <c r="H64" s="554"/>
      <c r="I64" s="555"/>
      <c r="J64" s="556"/>
      <c r="K64" s="557"/>
      <c r="L64" s="558"/>
      <c r="M64" s="559"/>
      <c r="N64" s="475">
        <f t="shared" si="0"/>
        <v>0</v>
      </c>
      <c r="O64" s="141" t="str">
        <f t="shared" si="2"/>
        <v/>
      </c>
      <c r="W64" s="621" t="str">
        <f>IF(ISBLANK($C64),"",_xlfn.IFNA(MATCH($C64,Deelnemersoverzicht!$C$16:$C$66,0),0))</f>
        <v/>
      </c>
      <c r="X64" s="15"/>
    </row>
    <row r="65" spans="1:24" ht="12" customHeight="1" x14ac:dyDescent="0.2">
      <c r="A65" s="195" t="str">
        <f t="shared" si="1"/>
        <v/>
      </c>
      <c r="B65" s="552"/>
      <c r="C65" s="553"/>
      <c r="D65" s="553"/>
      <c r="E65" s="553"/>
      <c r="F65" s="554"/>
      <c r="G65" s="554"/>
      <c r="H65" s="554"/>
      <c r="I65" s="555"/>
      <c r="J65" s="556"/>
      <c r="K65" s="557"/>
      <c r="L65" s="558"/>
      <c r="M65" s="559"/>
      <c r="N65" s="475">
        <f t="shared" si="0"/>
        <v>0</v>
      </c>
      <c r="O65" s="141" t="str">
        <f t="shared" si="2"/>
        <v/>
      </c>
      <c r="W65" s="621" t="str">
        <f>IF(ISBLANK($C65),"",_xlfn.IFNA(MATCH($C65,Deelnemersoverzicht!$C$16:$C$66,0),0))</f>
        <v/>
      </c>
      <c r="X65" s="15"/>
    </row>
    <row r="66" spans="1:24" ht="12" customHeight="1" x14ac:dyDescent="0.2">
      <c r="A66" s="195" t="str">
        <f t="shared" si="1"/>
        <v/>
      </c>
      <c r="B66" s="552"/>
      <c r="C66" s="553"/>
      <c r="D66" s="553"/>
      <c r="E66" s="553"/>
      <c r="F66" s="554"/>
      <c r="G66" s="554"/>
      <c r="H66" s="554"/>
      <c r="I66" s="555"/>
      <c r="J66" s="556"/>
      <c r="K66" s="557"/>
      <c r="L66" s="558"/>
      <c r="M66" s="559"/>
      <c r="N66" s="475">
        <f t="shared" si="0"/>
        <v>0</v>
      </c>
      <c r="O66" s="141" t="str">
        <f t="shared" si="2"/>
        <v/>
      </c>
      <c r="W66" s="621" t="str">
        <f>IF(ISBLANK($C66),"",_xlfn.IFNA(MATCH($C66,Deelnemersoverzicht!$C$16:$C$66,0),0))</f>
        <v/>
      </c>
      <c r="X66" s="15"/>
    </row>
    <row r="67" spans="1:24" ht="12" customHeight="1" x14ac:dyDescent="0.2">
      <c r="A67" s="195" t="str">
        <f t="shared" si="1"/>
        <v/>
      </c>
      <c r="B67" s="552"/>
      <c r="C67" s="553"/>
      <c r="D67" s="553"/>
      <c r="E67" s="553"/>
      <c r="F67" s="554"/>
      <c r="G67" s="554"/>
      <c r="H67" s="554"/>
      <c r="I67" s="555"/>
      <c r="J67" s="556"/>
      <c r="K67" s="557"/>
      <c r="L67" s="558"/>
      <c r="M67" s="559"/>
      <c r="N67" s="475">
        <f t="shared" si="0"/>
        <v>0</v>
      </c>
      <c r="O67" s="141" t="str">
        <f t="shared" si="2"/>
        <v/>
      </c>
      <c r="W67" s="621" t="str">
        <f>IF(ISBLANK($C67),"",_xlfn.IFNA(MATCH($C67,Deelnemersoverzicht!$C$16:$C$66,0),0))</f>
        <v/>
      </c>
      <c r="X67" s="15"/>
    </row>
    <row r="68" spans="1:24" ht="12" customHeight="1" x14ac:dyDescent="0.2">
      <c r="A68" s="195" t="str">
        <f t="shared" si="1"/>
        <v/>
      </c>
      <c r="B68" s="552"/>
      <c r="C68" s="553"/>
      <c r="D68" s="553"/>
      <c r="E68" s="553"/>
      <c r="F68" s="554"/>
      <c r="G68" s="554"/>
      <c r="H68" s="554"/>
      <c r="I68" s="555"/>
      <c r="J68" s="556"/>
      <c r="K68" s="557"/>
      <c r="L68" s="558"/>
      <c r="M68" s="559"/>
      <c r="N68" s="475">
        <f t="shared" si="0"/>
        <v>0</v>
      </c>
      <c r="O68" s="141" t="str">
        <f t="shared" si="2"/>
        <v/>
      </c>
      <c r="W68" s="621" t="str">
        <f>IF(ISBLANK($C68),"",_xlfn.IFNA(MATCH($C68,Deelnemersoverzicht!$C$16:$C$66,0),0))</f>
        <v/>
      </c>
      <c r="X68" s="15"/>
    </row>
    <row r="69" spans="1:24" ht="12" customHeight="1" x14ac:dyDescent="0.2">
      <c r="A69" s="195" t="str">
        <f t="shared" si="1"/>
        <v/>
      </c>
      <c r="B69" s="552"/>
      <c r="C69" s="553"/>
      <c r="D69" s="553"/>
      <c r="E69" s="553"/>
      <c r="F69" s="554"/>
      <c r="G69" s="554"/>
      <c r="H69" s="554"/>
      <c r="I69" s="555"/>
      <c r="J69" s="556"/>
      <c r="K69" s="557"/>
      <c r="L69" s="558"/>
      <c r="M69" s="559"/>
      <c r="N69" s="475">
        <f t="shared" si="0"/>
        <v>0</v>
      </c>
      <c r="O69" s="141" t="str">
        <f t="shared" si="2"/>
        <v/>
      </c>
      <c r="W69" s="621" t="str">
        <f>IF(ISBLANK($C69),"",_xlfn.IFNA(MATCH($C69,Deelnemersoverzicht!$C$16:$C$66,0),0))</f>
        <v/>
      </c>
      <c r="X69" s="15"/>
    </row>
    <row r="70" spans="1:24" ht="12" customHeight="1" x14ac:dyDescent="0.2">
      <c r="A70" s="195" t="str">
        <f t="shared" si="1"/>
        <v/>
      </c>
      <c r="B70" s="552"/>
      <c r="C70" s="553"/>
      <c r="D70" s="553"/>
      <c r="E70" s="553"/>
      <c r="F70" s="554"/>
      <c r="G70" s="554"/>
      <c r="H70" s="554"/>
      <c r="I70" s="555"/>
      <c r="J70" s="556"/>
      <c r="K70" s="557"/>
      <c r="L70" s="558"/>
      <c r="M70" s="559"/>
      <c r="N70" s="475">
        <f t="shared" si="0"/>
        <v>0</v>
      </c>
      <c r="O70" s="141" t="str">
        <f t="shared" si="2"/>
        <v/>
      </c>
      <c r="W70" s="621" t="str">
        <f>IF(ISBLANK($C70),"",_xlfn.IFNA(MATCH($C70,Deelnemersoverzicht!$C$16:$C$66,0),0))</f>
        <v/>
      </c>
      <c r="X70" s="15"/>
    </row>
    <row r="71" spans="1:24" ht="12" customHeight="1" x14ac:dyDescent="0.2">
      <c r="A71" s="195" t="str">
        <f t="shared" si="1"/>
        <v/>
      </c>
      <c r="B71" s="552"/>
      <c r="C71" s="553"/>
      <c r="D71" s="553"/>
      <c r="E71" s="553"/>
      <c r="F71" s="554"/>
      <c r="G71" s="554"/>
      <c r="H71" s="554"/>
      <c r="I71" s="555"/>
      <c r="J71" s="556"/>
      <c r="K71" s="557"/>
      <c r="L71" s="558"/>
      <c r="M71" s="559"/>
      <c r="N71" s="475">
        <f t="shared" si="0"/>
        <v>0</v>
      </c>
      <c r="O71" s="141" t="str">
        <f t="shared" si="2"/>
        <v/>
      </c>
      <c r="W71" s="621" t="str">
        <f>IF(ISBLANK($C71),"",_xlfn.IFNA(MATCH($C71,Deelnemersoverzicht!$C$16:$C$66,0),0))</f>
        <v/>
      </c>
      <c r="X71" s="15"/>
    </row>
    <row r="72" spans="1:24" ht="12" customHeight="1" x14ac:dyDescent="0.2">
      <c r="A72" s="195" t="str">
        <f t="shared" si="1"/>
        <v/>
      </c>
      <c r="B72" s="552"/>
      <c r="C72" s="553"/>
      <c r="D72" s="553"/>
      <c r="E72" s="553"/>
      <c r="F72" s="554"/>
      <c r="G72" s="554"/>
      <c r="H72" s="554"/>
      <c r="I72" s="555"/>
      <c r="J72" s="556"/>
      <c r="K72" s="557"/>
      <c r="L72" s="558"/>
      <c r="M72" s="559"/>
      <c r="N72" s="475">
        <f t="shared" si="0"/>
        <v>0</v>
      </c>
      <c r="O72" s="141" t="str">
        <f t="shared" si="2"/>
        <v/>
      </c>
      <c r="P72" s="15"/>
      <c r="Q72" s="15"/>
      <c r="R72" s="15"/>
      <c r="S72" s="15"/>
      <c r="T72" s="15"/>
      <c r="U72" s="15"/>
      <c r="V72" s="15"/>
      <c r="W72" s="621" t="str">
        <f>IF(ISBLANK($C72),"",_xlfn.IFNA(MATCH($C72,Deelnemersoverzicht!$C$16:$C$66,0),0))</f>
        <v/>
      </c>
      <c r="X72" s="15"/>
    </row>
    <row r="73" spans="1:24" ht="12" customHeight="1" x14ac:dyDescent="0.2">
      <c r="A73" s="195" t="str">
        <f t="shared" si="1"/>
        <v/>
      </c>
      <c r="B73" s="552"/>
      <c r="C73" s="553"/>
      <c r="D73" s="553"/>
      <c r="E73" s="553"/>
      <c r="F73" s="554"/>
      <c r="G73" s="554"/>
      <c r="H73" s="554"/>
      <c r="I73" s="555"/>
      <c r="J73" s="556"/>
      <c r="K73" s="557"/>
      <c r="L73" s="558"/>
      <c r="M73" s="559"/>
      <c r="N73" s="475">
        <f t="shared" si="0"/>
        <v>0</v>
      </c>
      <c r="O73" s="141" t="str">
        <f t="shared" si="2"/>
        <v/>
      </c>
      <c r="P73" s="15"/>
      <c r="Q73" s="15"/>
      <c r="R73" s="15"/>
      <c r="S73" s="15"/>
      <c r="T73" s="15"/>
      <c r="U73" s="15"/>
      <c r="V73" s="15"/>
      <c r="W73" s="621" t="str">
        <f>IF(ISBLANK($C73),"",_xlfn.IFNA(MATCH($C73,Deelnemersoverzicht!$C$16:$C$66,0),0))</f>
        <v/>
      </c>
      <c r="X73" s="15"/>
    </row>
    <row r="74" spans="1:24" ht="12" customHeight="1" x14ac:dyDescent="0.2">
      <c r="A74" s="195" t="str">
        <f t="shared" si="1"/>
        <v/>
      </c>
      <c r="B74" s="552"/>
      <c r="C74" s="553"/>
      <c r="D74" s="553"/>
      <c r="E74" s="553"/>
      <c r="F74" s="554"/>
      <c r="G74" s="554"/>
      <c r="H74" s="554"/>
      <c r="I74" s="555"/>
      <c r="J74" s="556"/>
      <c r="K74" s="557"/>
      <c r="L74" s="558"/>
      <c r="M74" s="559"/>
      <c r="N74" s="475">
        <f t="shared" si="0"/>
        <v>0</v>
      </c>
      <c r="O74" s="141" t="str">
        <f t="shared" si="2"/>
        <v/>
      </c>
      <c r="P74" s="15"/>
      <c r="Q74" s="15"/>
      <c r="R74" s="15"/>
      <c r="S74" s="15"/>
      <c r="T74" s="15"/>
      <c r="U74" s="15"/>
      <c r="V74" s="15"/>
      <c r="W74" s="621" t="str">
        <f>IF(ISBLANK($C74),"",_xlfn.IFNA(MATCH($C74,Deelnemersoverzicht!$C$16:$C$66,0),0))</f>
        <v/>
      </c>
      <c r="X74" s="15"/>
    </row>
    <row r="75" spans="1:24" ht="12" customHeight="1" x14ac:dyDescent="0.2">
      <c r="A75" s="195" t="str">
        <f t="shared" si="1"/>
        <v/>
      </c>
      <c r="B75" s="552"/>
      <c r="C75" s="553"/>
      <c r="D75" s="553"/>
      <c r="E75" s="553"/>
      <c r="F75" s="554"/>
      <c r="G75" s="554"/>
      <c r="H75" s="554"/>
      <c r="I75" s="555"/>
      <c r="J75" s="556"/>
      <c r="K75" s="557"/>
      <c r="L75" s="558"/>
      <c r="M75" s="559"/>
      <c r="N75" s="475">
        <f t="shared" si="0"/>
        <v>0</v>
      </c>
      <c r="O75" s="141" t="str">
        <f t="shared" si="2"/>
        <v/>
      </c>
      <c r="P75" s="15"/>
      <c r="Q75" s="15"/>
      <c r="R75" s="15"/>
      <c r="S75" s="15"/>
      <c r="T75" s="15"/>
      <c r="U75" s="15"/>
      <c r="V75" s="15"/>
      <c r="W75" s="621" t="str">
        <f>IF(ISBLANK($C75),"",_xlfn.IFNA(MATCH($C75,Deelnemersoverzicht!$C$16:$C$66,0),0))</f>
        <v/>
      </c>
      <c r="X75" s="15"/>
    </row>
    <row r="76" spans="1:24" ht="12" customHeight="1" x14ac:dyDescent="0.2">
      <c r="A76" s="195" t="str">
        <f t="shared" si="1"/>
        <v/>
      </c>
      <c r="B76" s="552"/>
      <c r="C76" s="553"/>
      <c r="D76" s="553"/>
      <c r="E76" s="553"/>
      <c r="F76" s="554"/>
      <c r="G76" s="554"/>
      <c r="H76" s="554"/>
      <c r="I76" s="555"/>
      <c r="J76" s="556"/>
      <c r="K76" s="557"/>
      <c r="L76" s="558"/>
      <c r="M76" s="559"/>
      <c r="N76" s="475">
        <f t="shared" si="0"/>
        <v>0</v>
      </c>
      <c r="O76" s="141" t="str">
        <f t="shared" si="2"/>
        <v/>
      </c>
      <c r="P76" s="15"/>
      <c r="Q76" s="15"/>
      <c r="R76" s="15"/>
      <c r="S76" s="15"/>
      <c r="T76" s="15"/>
      <c r="U76" s="15"/>
      <c r="V76" s="15"/>
      <c r="W76" s="621" t="str">
        <f>IF(ISBLANK($C76),"",_xlfn.IFNA(MATCH($C76,Deelnemersoverzicht!$C$16:$C$66,0),0))</f>
        <v/>
      </c>
      <c r="X76" s="15"/>
    </row>
    <row r="77" spans="1:24" ht="12" customHeight="1" x14ac:dyDescent="0.2">
      <c r="A77" s="195" t="str">
        <f t="shared" si="1"/>
        <v/>
      </c>
      <c r="B77" s="552"/>
      <c r="C77" s="553"/>
      <c r="D77" s="553"/>
      <c r="E77" s="553"/>
      <c r="F77" s="554"/>
      <c r="G77" s="554"/>
      <c r="H77" s="554"/>
      <c r="I77" s="555"/>
      <c r="J77" s="556"/>
      <c r="K77" s="557"/>
      <c r="L77" s="558"/>
      <c r="M77" s="559"/>
      <c r="N77" s="475">
        <f t="shared" si="0"/>
        <v>0</v>
      </c>
      <c r="O77" s="141" t="str">
        <f t="shared" si="2"/>
        <v/>
      </c>
      <c r="P77" s="15"/>
      <c r="Q77" s="15"/>
      <c r="R77" s="15"/>
      <c r="S77" s="15"/>
      <c r="T77" s="15"/>
      <c r="U77" s="15"/>
      <c r="V77" s="15"/>
      <c r="W77" s="621" t="str">
        <f>IF(ISBLANK($C77),"",_xlfn.IFNA(MATCH($C77,Deelnemersoverzicht!$C$16:$C$66,0),0))</f>
        <v/>
      </c>
      <c r="X77" s="15"/>
    </row>
    <row r="78" spans="1:24" ht="12" customHeight="1" x14ac:dyDescent="0.2">
      <c r="A78" s="195" t="str">
        <f t="shared" si="1"/>
        <v/>
      </c>
      <c r="B78" s="552"/>
      <c r="C78" s="553"/>
      <c r="D78" s="553"/>
      <c r="E78" s="553"/>
      <c r="F78" s="554"/>
      <c r="G78" s="554"/>
      <c r="H78" s="554"/>
      <c r="I78" s="555"/>
      <c r="J78" s="556"/>
      <c r="K78" s="557"/>
      <c r="L78" s="558"/>
      <c r="M78" s="559"/>
      <c r="N78" s="475">
        <f t="shared" si="0"/>
        <v>0</v>
      </c>
      <c r="O78" s="141" t="str">
        <f t="shared" si="2"/>
        <v/>
      </c>
      <c r="P78" s="15"/>
      <c r="Q78" s="15"/>
      <c r="R78" s="15"/>
      <c r="S78" s="15"/>
      <c r="T78" s="15"/>
      <c r="U78" s="15"/>
      <c r="V78" s="15"/>
      <c r="W78" s="621" t="str">
        <f>IF(ISBLANK($C78),"",_xlfn.IFNA(MATCH($C78,Deelnemersoverzicht!$C$16:$C$66,0),0))</f>
        <v/>
      </c>
      <c r="X78" s="15"/>
    </row>
    <row r="79" spans="1:24" ht="12" customHeight="1" x14ac:dyDescent="0.2">
      <c r="A79" s="195" t="str">
        <f t="shared" si="1"/>
        <v/>
      </c>
      <c r="B79" s="552"/>
      <c r="C79" s="553"/>
      <c r="D79" s="553"/>
      <c r="E79" s="553"/>
      <c r="F79" s="554"/>
      <c r="G79" s="554"/>
      <c r="H79" s="554"/>
      <c r="I79" s="555"/>
      <c r="J79" s="556"/>
      <c r="K79" s="557"/>
      <c r="L79" s="558"/>
      <c r="M79" s="559"/>
      <c r="N79" s="475">
        <f t="shared" ref="N79:N89" si="3">K79*J79</f>
        <v>0</v>
      </c>
      <c r="O79" s="141" t="str">
        <f t="shared" si="2"/>
        <v/>
      </c>
      <c r="P79" s="15"/>
      <c r="Q79" s="15"/>
      <c r="R79" s="15"/>
      <c r="S79" s="15"/>
      <c r="T79" s="15"/>
      <c r="U79" s="15"/>
      <c r="V79" s="15"/>
      <c r="W79" s="621" t="str">
        <f>IF(ISBLANK($C79),"",_xlfn.IFNA(MATCH($C79,Deelnemersoverzicht!$C$16:$C$66,0),0))</f>
        <v/>
      </c>
      <c r="X79" s="15"/>
    </row>
    <row r="80" spans="1:24" ht="12" customHeight="1" x14ac:dyDescent="0.2">
      <c r="A80" s="195" t="str">
        <f t="shared" ref="A80:A89" si="4">B80&amp;M80</f>
        <v/>
      </c>
      <c r="B80" s="552"/>
      <c r="C80" s="553"/>
      <c r="D80" s="553"/>
      <c r="E80" s="553"/>
      <c r="F80" s="554"/>
      <c r="G80" s="554"/>
      <c r="H80" s="554"/>
      <c r="I80" s="555"/>
      <c r="J80" s="556"/>
      <c r="K80" s="557"/>
      <c r="L80" s="558"/>
      <c r="M80" s="559"/>
      <c r="N80" s="475">
        <f t="shared" si="3"/>
        <v>0</v>
      </c>
      <c r="O80" s="141" t="str">
        <f t="shared" ref="O80:O89" si="5">IF(AND(COUNTA(B80:K80)&gt;0,ISBLANK(M80)),"Activiteittype ontbreekt!",IF(B80="","",IF(COUNTIF($B$15:$B$314,B80)=1,"",IF(COUNTIF($A$15:$A$314,B80&amp;M80)&gt;1,"","Let op dat elk activiteitnummer hetzelfde activiteittype moet krijgen!"))))</f>
        <v/>
      </c>
      <c r="P80" s="15"/>
      <c r="Q80" s="15"/>
      <c r="R80" s="15"/>
      <c r="S80" s="15"/>
      <c r="T80" s="15"/>
      <c r="U80" s="15"/>
      <c r="V80" s="15"/>
      <c r="W80" s="621" t="str">
        <f>IF(ISBLANK($C80),"",_xlfn.IFNA(MATCH($C80,Deelnemersoverzicht!$C$16:$C$66,0),0))</f>
        <v/>
      </c>
      <c r="X80" s="15"/>
    </row>
    <row r="81" spans="1:24" ht="12" customHeight="1" x14ac:dyDescent="0.2">
      <c r="A81" s="195" t="str">
        <f t="shared" si="4"/>
        <v/>
      </c>
      <c r="B81" s="552"/>
      <c r="C81" s="553"/>
      <c r="D81" s="553"/>
      <c r="E81" s="553"/>
      <c r="F81" s="554"/>
      <c r="G81" s="554"/>
      <c r="H81" s="554"/>
      <c r="I81" s="555"/>
      <c r="J81" s="556"/>
      <c r="K81" s="557"/>
      <c r="L81" s="558"/>
      <c r="M81" s="559"/>
      <c r="N81" s="475">
        <f t="shared" si="3"/>
        <v>0</v>
      </c>
      <c r="O81" s="141" t="str">
        <f t="shared" si="5"/>
        <v/>
      </c>
      <c r="P81" s="15"/>
      <c r="Q81" s="15"/>
      <c r="R81" s="15"/>
      <c r="S81" s="15"/>
      <c r="T81" s="15"/>
      <c r="U81" s="15"/>
      <c r="V81" s="15"/>
      <c r="W81" s="621" t="str">
        <f>IF(ISBLANK($C81),"",_xlfn.IFNA(MATCH($C81,Deelnemersoverzicht!$C$16:$C$66,0),0))</f>
        <v/>
      </c>
      <c r="X81" s="15"/>
    </row>
    <row r="82" spans="1:24" ht="12" customHeight="1" x14ac:dyDescent="0.2">
      <c r="A82" s="195" t="str">
        <f t="shared" si="4"/>
        <v/>
      </c>
      <c r="B82" s="552"/>
      <c r="C82" s="553"/>
      <c r="D82" s="553"/>
      <c r="E82" s="553"/>
      <c r="F82" s="554"/>
      <c r="G82" s="554"/>
      <c r="H82" s="554"/>
      <c r="I82" s="555"/>
      <c r="J82" s="556"/>
      <c r="K82" s="557"/>
      <c r="L82" s="558"/>
      <c r="M82" s="559"/>
      <c r="N82" s="475">
        <f t="shared" si="3"/>
        <v>0</v>
      </c>
      <c r="O82" s="141" t="str">
        <f t="shared" si="5"/>
        <v/>
      </c>
      <c r="P82" s="15"/>
      <c r="Q82" s="15"/>
      <c r="R82" s="15"/>
      <c r="S82" s="15"/>
      <c r="T82" s="15"/>
      <c r="U82" s="15"/>
      <c r="V82" s="15"/>
      <c r="W82" s="621" t="str">
        <f>IF(ISBLANK($C82),"",_xlfn.IFNA(MATCH($C82,Deelnemersoverzicht!$C$16:$C$66,0),0))</f>
        <v/>
      </c>
      <c r="X82" s="15"/>
    </row>
    <row r="83" spans="1:24" ht="12" customHeight="1" x14ac:dyDescent="0.2">
      <c r="A83" s="195" t="str">
        <f t="shared" si="4"/>
        <v/>
      </c>
      <c r="B83" s="552"/>
      <c r="C83" s="553"/>
      <c r="D83" s="553"/>
      <c r="E83" s="553"/>
      <c r="F83" s="554"/>
      <c r="G83" s="554"/>
      <c r="H83" s="554"/>
      <c r="I83" s="555"/>
      <c r="J83" s="556"/>
      <c r="K83" s="557"/>
      <c r="L83" s="558"/>
      <c r="M83" s="559"/>
      <c r="N83" s="475">
        <f t="shared" si="3"/>
        <v>0</v>
      </c>
      <c r="O83" s="141" t="str">
        <f t="shared" si="5"/>
        <v/>
      </c>
      <c r="P83" s="15"/>
      <c r="Q83" s="15"/>
      <c r="R83" s="15"/>
      <c r="S83" s="15"/>
      <c r="T83" s="15"/>
      <c r="U83" s="15"/>
      <c r="V83" s="15"/>
      <c r="W83" s="621" t="str">
        <f>IF(ISBLANK($C83),"",_xlfn.IFNA(MATCH($C83,Deelnemersoverzicht!$C$16:$C$66,0),0))</f>
        <v/>
      </c>
      <c r="X83" s="15"/>
    </row>
    <row r="84" spans="1:24" ht="12" customHeight="1" x14ac:dyDescent="0.2">
      <c r="A84" s="195" t="str">
        <f t="shared" si="4"/>
        <v/>
      </c>
      <c r="B84" s="552"/>
      <c r="C84" s="553"/>
      <c r="D84" s="553"/>
      <c r="E84" s="553"/>
      <c r="F84" s="554"/>
      <c r="G84" s="554"/>
      <c r="H84" s="554"/>
      <c r="I84" s="555"/>
      <c r="J84" s="556"/>
      <c r="K84" s="557"/>
      <c r="L84" s="558"/>
      <c r="M84" s="559"/>
      <c r="N84" s="475">
        <f t="shared" si="3"/>
        <v>0</v>
      </c>
      <c r="O84" s="141" t="str">
        <f t="shared" si="5"/>
        <v/>
      </c>
      <c r="P84" s="15"/>
      <c r="Q84" s="15"/>
      <c r="R84" s="15"/>
      <c r="S84" s="15"/>
      <c r="T84" s="15"/>
      <c r="U84" s="15"/>
      <c r="V84" s="15"/>
      <c r="W84" s="621" t="str">
        <f>IF(ISBLANK($C84),"",_xlfn.IFNA(MATCH($C84,Deelnemersoverzicht!$C$16:$C$66,0),0))</f>
        <v/>
      </c>
      <c r="X84" s="15"/>
    </row>
    <row r="85" spans="1:24" ht="12" customHeight="1" x14ac:dyDescent="0.2">
      <c r="A85" s="195" t="str">
        <f t="shared" si="4"/>
        <v/>
      </c>
      <c r="B85" s="552"/>
      <c r="C85" s="553"/>
      <c r="D85" s="553"/>
      <c r="E85" s="553"/>
      <c r="F85" s="554"/>
      <c r="G85" s="554"/>
      <c r="H85" s="554"/>
      <c r="I85" s="555"/>
      <c r="J85" s="556"/>
      <c r="K85" s="557"/>
      <c r="L85" s="558"/>
      <c r="M85" s="559"/>
      <c r="N85" s="475">
        <f t="shared" si="3"/>
        <v>0</v>
      </c>
      <c r="O85" s="141" t="str">
        <f t="shared" si="5"/>
        <v/>
      </c>
      <c r="P85" s="15"/>
      <c r="Q85" s="15"/>
      <c r="R85" s="15"/>
      <c r="S85" s="15"/>
      <c r="T85" s="15"/>
      <c r="U85" s="15"/>
      <c r="V85" s="15"/>
      <c r="W85" s="621" t="str">
        <f>IF(ISBLANK($C85),"",_xlfn.IFNA(MATCH($C85,Deelnemersoverzicht!$C$16:$C$66,0),0))</f>
        <v/>
      </c>
      <c r="X85" s="15"/>
    </row>
    <row r="86" spans="1:24" ht="12" customHeight="1" x14ac:dyDescent="0.2">
      <c r="A86" s="195" t="str">
        <f t="shared" si="4"/>
        <v/>
      </c>
      <c r="B86" s="552"/>
      <c r="C86" s="553"/>
      <c r="D86" s="553"/>
      <c r="E86" s="553"/>
      <c r="F86" s="554"/>
      <c r="G86" s="554"/>
      <c r="H86" s="554"/>
      <c r="I86" s="555"/>
      <c r="J86" s="556"/>
      <c r="K86" s="557"/>
      <c r="L86" s="558"/>
      <c r="M86" s="559"/>
      <c r="N86" s="475">
        <f t="shared" si="3"/>
        <v>0</v>
      </c>
      <c r="O86" s="141" t="str">
        <f t="shared" si="5"/>
        <v/>
      </c>
      <c r="P86" s="15"/>
      <c r="Q86" s="15"/>
      <c r="R86" s="15"/>
      <c r="S86" s="15"/>
      <c r="T86" s="15"/>
      <c r="U86" s="15"/>
      <c r="V86" s="15"/>
      <c r="W86" s="621" t="str">
        <f>IF(ISBLANK($C86),"",_xlfn.IFNA(MATCH($C86,Deelnemersoverzicht!$C$16:$C$66,0),0))</f>
        <v/>
      </c>
      <c r="X86" s="15"/>
    </row>
    <row r="87" spans="1:24" ht="12" customHeight="1" x14ac:dyDescent="0.2">
      <c r="A87" s="195" t="str">
        <f t="shared" si="4"/>
        <v/>
      </c>
      <c r="B87" s="552"/>
      <c r="C87" s="553"/>
      <c r="D87" s="553"/>
      <c r="E87" s="553"/>
      <c r="F87" s="554"/>
      <c r="G87" s="554"/>
      <c r="H87" s="554"/>
      <c r="I87" s="555"/>
      <c r="J87" s="556"/>
      <c r="K87" s="557"/>
      <c r="L87" s="558"/>
      <c r="M87" s="559"/>
      <c r="N87" s="475">
        <f t="shared" si="3"/>
        <v>0</v>
      </c>
      <c r="O87" s="141" t="str">
        <f t="shared" si="5"/>
        <v/>
      </c>
      <c r="P87" s="15"/>
      <c r="Q87" s="15"/>
      <c r="R87" s="15"/>
      <c r="S87" s="15"/>
      <c r="T87" s="15"/>
      <c r="U87" s="15"/>
      <c r="V87" s="15"/>
      <c r="W87" s="621" t="str">
        <f>IF(ISBLANK($C87),"",_xlfn.IFNA(MATCH($C87,Deelnemersoverzicht!$C$16:$C$66,0),0))</f>
        <v/>
      </c>
      <c r="X87" s="15"/>
    </row>
    <row r="88" spans="1:24" ht="12" customHeight="1" x14ac:dyDescent="0.2">
      <c r="A88" s="195" t="str">
        <f t="shared" si="4"/>
        <v/>
      </c>
      <c r="B88" s="552"/>
      <c r="C88" s="553"/>
      <c r="D88" s="553"/>
      <c r="E88" s="553"/>
      <c r="F88" s="554"/>
      <c r="G88" s="554"/>
      <c r="H88" s="554"/>
      <c r="I88" s="555"/>
      <c r="J88" s="556"/>
      <c r="K88" s="557"/>
      <c r="L88" s="558"/>
      <c r="M88" s="559"/>
      <c r="N88" s="475">
        <f t="shared" si="3"/>
        <v>0</v>
      </c>
      <c r="O88" s="141" t="str">
        <f t="shared" si="5"/>
        <v/>
      </c>
      <c r="P88" s="15"/>
      <c r="Q88" s="15"/>
      <c r="R88" s="15"/>
      <c r="S88" s="15"/>
      <c r="T88" s="15"/>
      <c r="U88" s="15"/>
      <c r="V88" s="15"/>
      <c r="W88" s="621" t="str">
        <f>IF(ISBLANK($C88),"",_xlfn.IFNA(MATCH($C88,Deelnemersoverzicht!$C$16:$C$66,0),0))</f>
        <v/>
      </c>
      <c r="X88" s="15"/>
    </row>
    <row r="89" spans="1:24" ht="12" customHeight="1" x14ac:dyDescent="0.2">
      <c r="A89" s="195" t="str">
        <f t="shared" si="4"/>
        <v/>
      </c>
      <c r="B89" s="552"/>
      <c r="C89" s="553"/>
      <c r="D89" s="553"/>
      <c r="E89" s="553"/>
      <c r="F89" s="554"/>
      <c r="G89" s="554"/>
      <c r="H89" s="554"/>
      <c r="I89" s="555"/>
      <c r="J89" s="556"/>
      <c r="K89" s="557"/>
      <c r="L89" s="558"/>
      <c r="M89" s="559"/>
      <c r="N89" s="475">
        <f t="shared" si="3"/>
        <v>0</v>
      </c>
      <c r="O89" s="141" t="str">
        <f t="shared" si="5"/>
        <v/>
      </c>
      <c r="P89" s="15"/>
      <c r="Q89" s="15"/>
      <c r="R89" s="15"/>
      <c r="S89" s="15"/>
      <c r="T89" s="15"/>
      <c r="U89" s="15"/>
      <c r="V89" s="15"/>
      <c r="W89" s="621" t="str">
        <f>IF(ISBLANK($C89),"",_xlfn.IFNA(MATCH($C89,Deelnemersoverzicht!$C$16:$C$66,0),0))</f>
        <v/>
      </c>
      <c r="X89" s="15"/>
    </row>
    <row r="90" spans="1:24" ht="12" customHeight="1" x14ac:dyDescent="0.2">
      <c r="A90" s="195"/>
      <c r="B90" s="136"/>
      <c r="C90" s="15"/>
      <c r="D90" s="137"/>
      <c r="E90" s="137"/>
      <c r="F90" s="137"/>
      <c r="G90" s="137"/>
      <c r="H90" s="137"/>
      <c r="I90" s="137"/>
      <c r="J90" s="137"/>
      <c r="K90" s="136"/>
      <c r="L90" s="136"/>
      <c r="M90" s="470" t="s">
        <v>503</v>
      </c>
      <c r="N90" s="471">
        <f>SUM(N15:N89)</f>
        <v>0</v>
      </c>
      <c r="O90" s="141"/>
      <c r="P90" s="15"/>
      <c r="Q90" s="15"/>
      <c r="R90" s="15"/>
      <c r="S90" s="15"/>
      <c r="T90" s="15"/>
      <c r="U90" s="15"/>
      <c r="V90" s="15"/>
      <c r="W90" s="621"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P91" s="15"/>
      <c r="Q91" s="15"/>
      <c r="R91" s="15"/>
      <c r="S91" s="15"/>
      <c r="T91" s="15"/>
      <c r="U91" s="15"/>
      <c r="V91" s="15"/>
      <c r="W91" s="621"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P92" s="15"/>
      <c r="Q92" s="15"/>
      <c r="R92" s="15"/>
      <c r="S92" s="15"/>
      <c r="T92" s="15"/>
      <c r="U92" s="15"/>
      <c r="V92" s="15"/>
      <c r="W92" s="621"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P93" s="15"/>
      <c r="Q93" s="15"/>
      <c r="R93" s="15"/>
      <c r="S93" s="15"/>
      <c r="T93" s="15"/>
      <c r="U93" s="15"/>
      <c r="V93" s="15"/>
      <c r="W93" s="440"/>
      <c r="X93" s="607" t="s">
        <v>382</v>
      </c>
    </row>
    <row r="94" spans="1:24" ht="12" customHeight="1" x14ac:dyDescent="0.2">
      <c r="A94" s="195"/>
      <c r="B94" s="137"/>
      <c r="C94" s="137"/>
      <c r="D94" s="137"/>
      <c r="E94" s="137"/>
      <c r="F94" s="136"/>
      <c r="G94" s="136"/>
      <c r="H94" s="136"/>
      <c r="I94" s="136"/>
      <c r="J94" s="136"/>
      <c r="K94" s="136"/>
      <c r="L94" s="136"/>
      <c r="M94" s="136"/>
      <c r="N94" s="136"/>
      <c r="O94" s="141"/>
      <c r="P94" s="15"/>
      <c r="Q94" s="15"/>
      <c r="R94" s="15"/>
      <c r="S94" s="15"/>
      <c r="T94" s="15"/>
      <c r="U94" s="15"/>
      <c r="V94" s="15"/>
      <c r="W94" s="440"/>
      <c r="X94" s="606"/>
    </row>
    <row r="95" spans="1:24" ht="51" customHeight="1" x14ac:dyDescent="0.2">
      <c r="A95" s="196"/>
      <c r="B95" s="464" t="s">
        <v>263</v>
      </c>
      <c r="C95" s="670" t="s">
        <v>99</v>
      </c>
      <c r="D95" s="714" t="s">
        <v>73</v>
      </c>
      <c r="E95" s="714"/>
      <c r="F95" s="465" t="s">
        <v>207</v>
      </c>
      <c r="G95" s="465" t="s">
        <v>384</v>
      </c>
      <c r="H95" s="465" t="s">
        <v>379</v>
      </c>
      <c r="I95" s="465" t="s">
        <v>380</v>
      </c>
      <c r="J95" s="465" t="s">
        <v>116</v>
      </c>
      <c r="K95" s="464" t="s">
        <v>37</v>
      </c>
      <c r="L95" s="465" t="s">
        <v>198</v>
      </c>
      <c r="M95" s="466" t="s">
        <v>65</v>
      </c>
      <c r="N95" s="464" t="s">
        <v>71</v>
      </c>
      <c r="O95" s="141"/>
      <c r="P95" s="15"/>
      <c r="Q95" s="15"/>
      <c r="R95" s="15"/>
      <c r="S95" s="15"/>
      <c r="T95" s="15"/>
      <c r="U95" s="15"/>
      <c r="V95" s="15"/>
      <c r="W95" s="440"/>
      <c r="X95" s="486" t="s">
        <v>383</v>
      </c>
    </row>
    <row r="96" spans="1:24" ht="12" customHeight="1" x14ac:dyDescent="0.2">
      <c r="A96" s="195" t="str">
        <f t="shared" ref="A96:A150" si="6">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P96" s="15"/>
      <c r="Q96" s="15"/>
      <c r="R96" s="15"/>
      <c r="S96" s="15"/>
      <c r="T96" s="15"/>
      <c r="U96" s="15"/>
      <c r="V96" s="15"/>
      <c r="W96" s="621" t="str">
        <f>IF(ISBLANK($C96),"",_xlfn.IFNA(MATCH($C96,Deelnemersoverzicht!$C$16:$C$66,0),0))</f>
        <v/>
      </c>
      <c r="X96" s="487"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6"/>
        <v/>
      </c>
      <c r="B97" s="552"/>
      <c r="C97" s="553"/>
      <c r="D97" s="710"/>
      <c r="E97" s="711"/>
      <c r="F97" s="561"/>
      <c r="G97" s="669"/>
      <c r="H97" s="563"/>
      <c r="I97" s="472">
        <f t="shared" ref="I97:I150" si="8">IFERROR(G97/H97,0)</f>
        <v>0</v>
      </c>
      <c r="J97" s="564"/>
      <c r="K97" s="668">
        <f t="shared" ref="K97:K150" si="9">IFERROR(I97/J97,0)</f>
        <v>0</v>
      </c>
      <c r="L97" s="565"/>
      <c r="M97" s="558"/>
      <c r="N97" s="474">
        <f t="shared" ref="N97:N150" si="10">K97*L97</f>
        <v>0</v>
      </c>
      <c r="O97" s="141" t="str">
        <f>IF(AND(COUNTA(B97:H97)&gt;0,ISBLANK(M97)),"Activiteittype ontbreekt!",IF(B97="","",IF(COUNTIF($B$15:$B$314,B97)=1,"",IF(COUNTIF($A$15:$A$314,B97&amp;M97)&gt;1,"","Let op dat elk activiteitnummer hetzelfde activiteittype moet krijgen!"))))</f>
        <v/>
      </c>
      <c r="P97" s="15"/>
      <c r="Q97" s="15"/>
      <c r="R97" s="15"/>
      <c r="S97" s="15"/>
      <c r="T97" s="15"/>
      <c r="U97" s="15"/>
      <c r="V97" s="15"/>
      <c r="W97" s="621" t="str">
        <f>IF(ISBLANK($C97),"",_xlfn.IFNA(MATCH($C97,Deelnemersoverzicht!$C$16:$C$66,0),0))</f>
        <v/>
      </c>
      <c r="X97" s="487" t="str">
        <f t="shared" si="7"/>
        <v>Na startdatum aangekocht</v>
      </c>
    </row>
    <row r="98" spans="1:24" ht="12" customHeight="1" x14ac:dyDescent="0.2">
      <c r="A98" s="195" t="str">
        <f t="shared" si="6"/>
        <v/>
      </c>
      <c r="B98" s="552"/>
      <c r="C98" s="553"/>
      <c r="D98" s="710"/>
      <c r="E98" s="711"/>
      <c r="F98" s="566"/>
      <c r="G98" s="669"/>
      <c r="H98" s="563"/>
      <c r="I98" s="472">
        <f t="shared" si="8"/>
        <v>0</v>
      </c>
      <c r="J98" s="564"/>
      <c r="K98" s="668">
        <f t="shared" si="9"/>
        <v>0</v>
      </c>
      <c r="L98" s="565"/>
      <c r="M98" s="558"/>
      <c r="N98" s="474">
        <f t="shared" si="10"/>
        <v>0</v>
      </c>
      <c r="O98" s="141" t="str">
        <f>IF(AND(COUNTA(B98:H98)&gt;0,ISBLANK(M98)),"Activiteittype ontbreekt!",IF(B98="","",IF(COUNTIF($B$15:$B$314,B98)=1,"",IF(COUNTIF($A$15:$A$314,B98&amp;M98)&gt;1,"","Let op dat elk activiteitnummer hetzelfde activiteittype moet krijgen!"))))</f>
        <v/>
      </c>
      <c r="P98" s="15"/>
      <c r="Q98" s="15"/>
      <c r="R98" s="15"/>
      <c r="S98" s="15"/>
      <c r="T98" s="15"/>
      <c r="U98" s="15"/>
      <c r="V98" s="15"/>
      <c r="W98" s="621" t="str">
        <f>IF(ISBLANK($C98),"",_xlfn.IFNA(MATCH($C98,Deelnemersoverzicht!$C$16:$C$66,0),0))</f>
        <v/>
      </c>
      <c r="X98" s="487" t="str">
        <f t="shared" si="7"/>
        <v>Na startdatum aangekocht</v>
      </c>
    </row>
    <row r="99" spans="1:24" ht="12" customHeight="1" x14ac:dyDescent="0.2">
      <c r="A99" s="195" t="str">
        <f t="shared" si="6"/>
        <v/>
      </c>
      <c r="B99" s="552"/>
      <c r="C99" s="553"/>
      <c r="D99" s="710"/>
      <c r="E99" s="711"/>
      <c r="F99" s="566"/>
      <c r="G99" s="669"/>
      <c r="H99" s="563"/>
      <c r="I99" s="472">
        <f t="shared" si="8"/>
        <v>0</v>
      </c>
      <c r="J99" s="564"/>
      <c r="K99" s="668">
        <f t="shared" si="9"/>
        <v>0</v>
      </c>
      <c r="L99" s="565"/>
      <c r="M99" s="558"/>
      <c r="N99" s="474">
        <f t="shared" si="10"/>
        <v>0</v>
      </c>
      <c r="O99" s="141" t="str">
        <f t="shared" ref="O99:O150" si="11">IF(AND(COUNTA(B99:H99)&gt;0,ISBLANK(M99)),"Activiteittype ontbreekt!",IF(B99="","",IF(COUNTIF($B$15:$B$314,B99)=1,"",IF(COUNTIF($A$15:$A$314,B99&amp;M99)&gt;1,"","Let op dat elk activiteitnummer hetzelfde activiteittype moet krijgen!"))))</f>
        <v/>
      </c>
      <c r="P99" s="15"/>
      <c r="Q99" s="15"/>
      <c r="R99" s="15"/>
      <c r="S99" s="15"/>
      <c r="T99" s="15"/>
      <c r="U99" s="15"/>
      <c r="V99" s="15"/>
      <c r="W99" s="621" t="str">
        <f>IF(ISBLANK($C99),"",_xlfn.IFNA(MATCH($C99,Deelnemersoverzicht!$C$16:$C$66,0),0))</f>
        <v/>
      </c>
      <c r="X99" s="487" t="str">
        <f t="shared" si="7"/>
        <v>Na startdatum aangekocht</v>
      </c>
    </row>
    <row r="100" spans="1:24" ht="12" customHeight="1" x14ac:dyDescent="0.2">
      <c r="A100" s="195" t="str">
        <f t="shared" si="6"/>
        <v/>
      </c>
      <c r="B100" s="552"/>
      <c r="C100" s="553"/>
      <c r="D100" s="710"/>
      <c r="E100" s="711"/>
      <c r="F100" s="566"/>
      <c r="G100" s="669"/>
      <c r="H100" s="563"/>
      <c r="I100" s="472">
        <f t="shared" si="8"/>
        <v>0</v>
      </c>
      <c r="J100" s="564"/>
      <c r="K100" s="668">
        <f t="shared" si="9"/>
        <v>0</v>
      </c>
      <c r="L100" s="565"/>
      <c r="M100" s="558"/>
      <c r="N100" s="474">
        <f t="shared" si="10"/>
        <v>0</v>
      </c>
      <c r="O100" s="141" t="str">
        <f t="shared" si="11"/>
        <v/>
      </c>
      <c r="P100" s="15"/>
      <c r="Q100" s="15"/>
      <c r="R100" s="15"/>
      <c r="S100" s="15"/>
      <c r="T100" s="15"/>
      <c r="U100" s="15"/>
      <c r="V100" s="15"/>
      <c r="W100" s="621" t="str">
        <f>IF(ISBLANK($C100),"",_xlfn.IFNA(MATCH($C100,Deelnemersoverzicht!$C$16:$C$66,0),0))</f>
        <v/>
      </c>
      <c r="X100" s="487" t="str">
        <f t="shared" si="7"/>
        <v>Na startdatum aangekocht</v>
      </c>
    </row>
    <row r="101" spans="1:24" ht="12" customHeight="1" x14ac:dyDescent="0.2">
      <c r="A101" s="195" t="str">
        <f t="shared" si="6"/>
        <v/>
      </c>
      <c r="B101" s="552"/>
      <c r="C101" s="553"/>
      <c r="D101" s="710"/>
      <c r="E101" s="711"/>
      <c r="F101" s="566"/>
      <c r="G101" s="669"/>
      <c r="H101" s="563"/>
      <c r="I101" s="472">
        <f t="shared" si="8"/>
        <v>0</v>
      </c>
      <c r="J101" s="564"/>
      <c r="K101" s="668">
        <f t="shared" si="9"/>
        <v>0</v>
      </c>
      <c r="L101" s="565"/>
      <c r="M101" s="558"/>
      <c r="N101" s="474">
        <f t="shared" si="10"/>
        <v>0</v>
      </c>
      <c r="O101" s="141" t="str">
        <f t="shared" si="11"/>
        <v/>
      </c>
      <c r="P101" s="15"/>
      <c r="Q101" s="15"/>
      <c r="R101" s="15"/>
      <c r="S101" s="15"/>
      <c r="T101" s="15"/>
      <c r="U101" s="15"/>
      <c r="V101" s="15"/>
      <c r="W101" s="621" t="str">
        <f>IF(ISBLANK($C101),"",_xlfn.IFNA(MATCH($C101,Deelnemersoverzicht!$C$16:$C$66,0),0))</f>
        <v/>
      </c>
      <c r="X101" s="487" t="str">
        <f t="shared" si="7"/>
        <v>Na startdatum aangekocht</v>
      </c>
    </row>
    <row r="102" spans="1:24" ht="12" customHeight="1" x14ac:dyDescent="0.2">
      <c r="A102" s="195" t="str">
        <f t="shared" si="6"/>
        <v/>
      </c>
      <c r="B102" s="552"/>
      <c r="C102" s="553"/>
      <c r="D102" s="710"/>
      <c r="E102" s="711"/>
      <c r="F102" s="566"/>
      <c r="G102" s="669"/>
      <c r="H102" s="563"/>
      <c r="I102" s="472">
        <f t="shared" si="8"/>
        <v>0</v>
      </c>
      <c r="J102" s="564"/>
      <c r="K102" s="668">
        <f t="shared" si="9"/>
        <v>0</v>
      </c>
      <c r="L102" s="565"/>
      <c r="M102" s="558"/>
      <c r="N102" s="474">
        <f t="shared" si="10"/>
        <v>0</v>
      </c>
      <c r="O102" s="141" t="str">
        <f t="shared" si="11"/>
        <v/>
      </c>
      <c r="P102" s="15"/>
      <c r="Q102" s="15"/>
      <c r="R102" s="15"/>
      <c r="S102" s="15"/>
      <c r="T102" s="15"/>
      <c r="U102" s="15"/>
      <c r="V102" s="15"/>
      <c r="W102" s="621" t="str">
        <f>IF(ISBLANK($C102),"",_xlfn.IFNA(MATCH($C102,Deelnemersoverzicht!$C$16:$C$66,0),0))</f>
        <v/>
      </c>
      <c r="X102" s="487" t="str">
        <f t="shared" si="7"/>
        <v>Na startdatum aangekocht</v>
      </c>
    </row>
    <row r="103" spans="1:24" ht="12" customHeight="1" x14ac:dyDescent="0.2">
      <c r="A103" s="195" t="str">
        <f t="shared" si="6"/>
        <v/>
      </c>
      <c r="B103" s="552"/>
      <c r="C103" s="553"/>
      <c r="D103" s="710"/>
      <c r="E103" s="711"/>
      <c r="F103" s="566"/>
      <c r="G103" s="669"/>
      <c r="H103" s="563"/>
      <c r="I103" s="472">
        <f t="shared" si="8"/>
        <v>0</v>
      </c>
      <c r="J103" s="564"/>
      <c r="K103" s="668">
        <f t="shared" si="9"/>
        <v>0</v>
      </c>
      <c r="L103" s="565"/>
      <c r="M103" s="558"/>
      <c r="N103" s="474">
        <f t="shared" si="10"/>
        <v>0</v>
      </c>
      <c r="O103" s="141" t="str">
        <f t="shared" si="11"/>
        <v/>
      </c>
      <c r="P103" s="15"/>
      <c r="Q103" s="15"/>
      <c r="R103" s="15"/>
      <c r="S103" s="15"/>
      <c r="T103" s="15"/>
      <c r="U103" s="15"/>
      <c r="V103" s="15"/>
      <c r="W103" s="621" t="str">
        <f>IF(ISBLANK($C103),"",_xlfn.IFNA(MATCH($C103,Deelnemersoverzicht!$C$16:$C$66,0),0))</f>
        <v/>
      </c>
      <c r="X103" s="487" t="str">
        <f t="shared" si="7"/>
        <v>Na startdatum aangekocht</v>
      </c>
    </row>
    <row r="104" spans="1:24" ht="12" customHeight="1" x14ac:dyDescent="0.2">
      <c r="A104" s="195" t="str">
        <f t="shared" si="6"/>
        <v/>
      </c>
      <c r="B104" s="552"/>
      <c r="C104" s="553"/>
      <c r="D104" s="710"/>
      <c r="E104" s="711"/>
      <c r="F104" s="566"/>
      <c r="G104" s="669"/>
      <c r="H104" s="563"/>
      <c r="I104" s="472">
        <f t="shared" si="8"/>
        <v>0</v>
      </c>
      <c r="J104" s="564"/>
      <c r="K104" s="668">
        <f t="shared" si="9"/>
        <v>0</v>
      </c>
      <c r="L104" s="565"/>
      <c r="M104" s="558"/>
      <c r="N104" s="474">
        <f t="shared" si="10"/>
        <v>0</v>
      </c>
      <c r="O104" s="141" t="str">
        <f t="shared" si="11"/>
        <v/>
      </c>
      <c r="P104" s="15"/>
      <c r="Q104" s="15"/>
      <c r="R104" s="15"/>
      <c r="S104" s="15"/>
      <c r="T104" s="15"/>
      <c r="U104" s="15"/>
      <c r="V104" s="15"/>
      <c r="W104" s="621" t="str">
        <f>IF(ISBLANK($C104),"",_xlfn.IFNA(MATCH($C104,Deelnemersoverzicht!$C$16:$C$66,0),0))</f>
        <v/>
      </c>
      <c r="X104" s="487" t="str">
        <f t="shared" si="7"/>
        <v>Na startdatum aangekocht</v>
      </c>
    </row>
    <row r="105" spans="1:24" ht="12" customHeight="1" x14ac:dyDescent="0.2">
      <c r="A105" s="195" t="str">
        <f t="shared" si="6"/>
        <v/>
      </c>
      <c r="B105" s="552"/>
      <c r="C105" s="553"/>
      <c r="D105" s="710"/>
      <c r="E105" s="711"/>
      <c r="F105" s="566"/>
      <c r="G105" s="669"/>
      <c r="H105" s="563"/>
      <c r="I105" s="472">
        <f t="shared" si="8"/>
        <v>0</v>
      </c>
      <c r="J105" s="564"/>
      <c r="K105" s="668">
        <f t="shared" si="9"/>
        <v>0</v>
      </c>
      <c r="L105" s="565"/>
      <c r="M105" s="558"/>
      <c r="N105" s="474">
        <f t="shared" si="10"/>
        <v>0</v>
      </c>
      <c r="O105" s="141" t="str">
        <f t="shared" si="11"/>
        <v/>
      </c>
      <c r="P105" s="15"/>
      <c r="Q105" s="15"/>
      <c r="R105" s="15"/>
      <c r="S105" s="15"/>
      <c r="T105" s="15"/>
      <c r="U105" s="15"/>
      <c r="V105" s="15"/>
      <c r="W105" s="621" t="str">
        <f>IF(ISBLANK($C105),"",_xlfn.IFNA(MATCH($C105,Deelnemersoverzicht!$C$16:$C$66,0),0))</f>
        <v/>
      </c>
      <c r="X105" s="487" t="str">
        <f t="shared" si="7"/>
        <v>Na startdatum aangekocht</v>
      </c>
    </row>
    <row r="106" spans="1:24" ht="12" customHeight="1" x14ac:dyDescent="0.2">
      <c r="A106" s="195" t="str">
        <f t="shared" si="6"/>
        <v/>
      </c>
      <c r="B106" s="552"/>
      <c r="C106" s="553"/>
      <c r="D106" s="710"/>
      <c r="E106" s="711"/>
      <c r="F106" s="566"/>
      <c r="G106" s="669"/>
      <c r="H106" s="563"/>
      <c r="I106" s="472">
        <f t="shared" si="8"/>
        <v>0</v>
      </c>
      <c r="J106" s="564"/>
      <c r="K106" s="668">
        <f t="shared" si="9"/>
        <v>0</v>
      </c>
      <c r="L106" s="565"/>
      <c r="M106" s="558"/>
      <c r="N106" s="474">
        <f t="shared" si="10"/>
        <v>0</v>
      </c>
      <c r="O106" s="141" t="str">
        <f t="shared" si="11"/>
        <v/>
      </c>
      <c r="P106" s="15"/>
      <c r="Q106" s="15"/>
      <c r="R106" s="15"/>
      <c r="S106" s="15"/>
      <c r="T106" s="15"/>
      <c r="U106" s="15"/>
      <c r="V106" s="15"/>
      <c r="W106" s="621" t="str">
        <f>IF(ISBLANK($C106),"",_xlfn.IFNA(MATCH($C106,Deelnemersoverzicht!$C$16:$C$66,0),0))</f>
        <v/>
      </c>
      <c r="X106" s="487" t="str">
        <f t="shared" si="7"/>
        <v>Na startdatum aangekocht</v>
      </c>
    </row>
    <row r="107" spans="1:24" ht="12" customHeight="1" x14ac:dyDescent="0.2">
      <c r="A107" s="195" t="str">
        <f t="shared" si="6"/>
        <v/>
      </c>
      <c r="B107" s="552"/>
      <c r="C107" s="553"/>
      <c r="D107" s="710"/>
      <c r="E107" s="711"/>
      <c r="F107" s="566"/>
      <c r="G107" s="669"/>
      <c r="H107" s="563"/>
      <c r="I107" s="472">
        <f t="shared" si="8"/>
        <v>0</v>
      </c>
      <c r="J107" s="564"/>
      <c r="K107" s="668">
        <f t="shared" si="9"/>
        <v>0</v>
      </c>
      <c r="L107" s="565"/>
      <c r="M107" s="558"/>
      <c r="N107" s="474">
        <f t="shared" si="10"/>
        <v>0</v>
      </c>
      <c r="O107" s="141" t="str">
        <f t="shared" si="11"/>
        <v/>
      </c>
      <c r="P107" s="15"/>
      <c r="Q107" s="15"/>
      <c r="R107" s="15"/>
      <c r="S107" s="15"/>
      <c r="T107" s="15"/>
      <c r="U107" s="15"/>
      <c r="V107" s="15"/>
      <c r="W107" s="621" t="str">
        <f>IF(ISBLANK($C107),"",_xlfn.IFNA(MATCH($C107,Deelnemersoverzicht!$C$16:$C$66,0),0))</f>
        <v/>
      </c>
      <c r="X107" s="487" t="str">
        <f t="shared" si="7"/>
        <v>Na startdatum aangekocht</v>
      </c>
    </row>
    <row r="108" spans="1:24" ht="12" customHeight="1" x14ac:dyDescent="0.2">
      <c r="A108" s="195" t="str">
        <f t="shared" si="6"/>
        <v/>
      </c>
      <c r="B108" s="552"/>
      <c r="C108" s="553"/>
      <c r="D108" s="710"/>
      <c r="E108" s="711"/>
      <c r="F108" s="566"/>
      <c r="G108" s="669"/>
      <c r="H108" s="563"/>
      <c r="I108" s="472">
        <f t="shared" si="8"/>
        <v>0</v>
      </c>
      <c r="J108" s="564"/>
      <c r="K108" s="668">
        <f t="shared" si="9"/>
        <v>0</v>
      </c>
      <c r="L108" s="565"/>
      <c r="M108" s="558"/>
      <c r="N108" s="474">
        <f t="shared" si="10"/>
        <v>0</v>
      </c>
      <c r="O108" s="141" t="str">
        <f t="shared" si="11"/>
        <v/>
      </c>
      <c r="P108" s="15"/>
      <c r="Q108" s="15"/>
      <c r="R108" s="15"/>
      <c r="S108" s="15"/>
      <c r="T108" s="15"/>
      <c r="U108" s="15"/>
      <c r="V108" s="15"/>
      <c r="W108" s="621" t="str">
        <f>IF(ISBLANK($C108),"",_xlfn.IFNA(MATCH($C108,Deelnemersoverzicht!$C$16:$C$66,0),0))</f>
        <v/>
      </c>
      <c r="X108" s="487" t="str">
        <f t="shared" si="7"/>
        <v>Na startdatum aangekocht</v>
      </c>
    </row>
    <row r="109" spans="1:24" ht="12" customHeight="1" x14ac:dyDescent="0.2">
      <c r="A109" s="195" t="str">
        <f t="shared" si="6"/>
        <v/>
      </c>
      <c r="B109" s="552"/>
      <c r="C109" s="553"/>
      <c r="D109" s="710"/>
      <c r="E109" s="711"/>
      <c r="F109" s="566"/>
      <c r="G109" s="669"/>
      <c r="H109" s="563"/>
      <c r="I109" s="472">
        <f t="shared" si="8"/>
        <v>0</v>
      </c>
      <c r="J109" s="564"/>
      <c r="K109" s="668">
        <f t="shared" si="9"/>
        <v>0</v>
      </c>
      <c r="L109" s="565"/>
      <c r="M109" s="558"/>
      <c r="N109" s="474">
        <f t="shared" si="10"/>
        <v>0</v>
      </c>
      <c r="O109" s="141" t="str">
        <f t="shared" si="11"/>
        <v/>
      </c>
      <c r="P109" s="15"/>
      <c r="Q109" s="15"/>
      <c r="R109" s="15"/>
      <c r="S109" s="15"/>
      <c r="T109" s="15"/>
      <c r="U109" s="15"/>
      <c r="V109" s="15"/>
      <c r="W109" s="621" t="str">
        <f>IF(ISBLANK($C109),"",_xlfn.IFNA(MATCH($C109,Deelnemersoverzicht!$C$16:$C$66,0),0))</f>
        <v/>
      </c>
      <c r="X109" s="487" t="str">
        <f t="shared" si="7"/>
        <v>Na startdatum aangekocht</v>
      </c>
    </row>
    <row r="110" spans="1:24" ht="12" customHeight="1" x14ac:dyDescent="0.2">
      <c r="A110" s="195" t="str">
        <f t="shared" si="6"/>
        <v/>
      </c>
      <c r="B110" s="552"/>
      <c r="C110" s="553"/>
      <c r="D110" s="710"/>
      <c r="E110" s="711"/>
      <c r="F110" s="566"/>
      <c r="G110" s="669"/>
      <c r="H110" s="563"/>
      <c r="I110" s="472">
        <f t="shared" si="8"/>
        <v>0</v>
      </c>
      <c r="J110" s="564"/>
      <c r="K110" s="668">
        <f t="shared" si="9"/>
        <v>0</v>
      </c>
      <c r="L110" s="565"/>
      <c r="M110" s="558"/>
      <c r="N110" s="474">
        <f t="shared" si="10"/>
        <v>0</v>
      </c>
      <c r="O110" s="141" t="str">
        <f t="shared" si="11"/>
        <v/>
      </c>
      <c r="P110" s="15"/>
      <c r="Q110" s="15"/>
      <c r="R110" s="15"/>
      <c r="S110" s="15"/>
      <c r="T110" s="15"/>
      <c r="U110" s="15"/>
      <c r="V110" s="15"/>
      <c r="W110" s="621" t="str">
        <f>IF(ISBLANK($C110),"",_xlfn.IFNA(MATCH($C110,Deelnemersoverzicht!$C$16:$C$66,0),0))</f>
        <v/>
      </c>
      <c r="X110" s="487" t="str">
        <f t="shared" si="7"/>
        <v>Na startdatum aangekocht</v>
      </c>
    </row>
    <row r="111" spans="1:24" ht="12" customHeight="1" x14ac:dyDescent="0.2">
      <c r="A111" s="195" t="str">
        <f t="shared" si="6"/>
        <v/>
      </c>
      <c r="B111" s="552"/>
      <c r="C111" s="553"/>
      <c r="D111" s="710"/>
      <c r="E111" s="711"/>
      <c r="F111" s="566"/>
      <c r="G111" s="669"/>
      <c r="H111" s="563"/>
      <c r="I111" s="472">
        <f t="shared" si="8"/>
        <v>0</v>
      </c>
      <c r="J111" s="564"/>
      <c r="K111" s="668">
        <f t="shared" si="9"/>
        <v>0</v>
      </c>
      <c r="L111" s="565"/>
      <c r="M111" s="558"/>
      <c r="N111" s="474">
        <f t="shared" si="10"/>
        <v>0</v>
      </c>
      <c r="O111" s="141" t="str">
        <f t="shared" si="11"/>
        <v/>
      </c>
      <c r="P111" s="15"/>
      <c r="Q111" s="15"/>
      <c r="R111" s="15"/>
      <c r="S111" s="15"/>
      <c r="T111" s="15"/>
      <c r="U111" s="15"/>
      <c r="V111" s="15"/>
      <c r="W111" s="621" t="str">
        <f>IF(ISBLANK($C111),"",_xlfn.IFNA(MATCH($C111,Deelnemersoverzicht!$C$16:$C$66,0),0))</f>
        <v/>
      </c>
      <c r="X111" s="487" t="str">
        <f t="shared" si="7"/>
        <v>Na startdatum aangekocht</v>
      </c>
    </row>
    <row r="112" spans="1:24" ht="12" customHeight="1" x14ac:dyDescent="0.2">
      <c r="A112" s="195" t="str">
        <f t="shared" si="6"/>
        <v/>
      </c>
      <c r="B112" s="552"/>
      <c r="C112" s="553"/>
      <c r="D112" s="710"/>
      <c r="E112" s="711"/>
      <c r="F112" s="566"/>
      <c r="G112" s="669"/>
      <c r="H112" s="563"/>
      <c r="I112" s="472">
        <f t="shared" si="8"/>
        <v>0</v>
      </c>
      <c r="J112" s="564"/>
      <c r="K112" s="668">
        <f t="shared" si="9"/>
        <v>0</v>
      </c>
      <c r="L112" s="565"/>
      <c r="M112" s="558"/>
      <c r="N112" s="474">
        <f t="shared" si="10"/>
        <v>0</v>
      </c>
      <c r="O112" s="141" t="str">
        <f t="shared" si="11"/>
        <v/>
      </c>
      <c r="P112" s="15"/>
      <c r="Q112" s="15"/>
      <c r="R112" s="15"/>
      <c r="S112" s="15"/>
      <c r="T112" s="15"/>
      <c r="U112" s="15"/>
      <c r="V112" s="15"/>
      <c r="W112" s="621" t="str">
        <f>IF(ISBLANK($C112),"",_xlfn.IFNA(MATCH($C112,Deelnemersoverzicht!$C$16:$C$66,0),0))</f>
        <v/>
      </c>
      <c r="X112" s="487" t="str">
        <f t="shared" si="7"/>
        <v>Na startdatum aangekocht</v>
      </c>
    </row>
    <row r="113" spans="1:24" ht="12" customHeight="1" x14ac:dyDescent="0.2">
      <c r="A113" s="195" t="str">
        <f t="shared" si="6"/>
        <v/>
      </c>
      <c r="B113" s="552"/>
      <c r="C113" s="553"/>
      <c r="D113" s="710"/>
      <c r="E113" s="711"/>
      <c r="F113" s="566"/>
      <c r="G113" s="669"/>
      <c r="H113" s="563"/>
      <c r="I113" s="472">
        <f t="shared" si="8"/>
        <v>0</v>
      </c>
      <c r="J113" s="564"/>
      <c r="K113" s="668">
        <f t="shared" si="9"/>
        <v>0</v>
      </c>
      <c r="L113" s="565"/>
      <c r="M113" s="558"/>
      <c r="N113" s="474">
        <f t="shared" si="10"/>
        <v>0</v>
      </c>
      <c r="O113" s="141" t="str">
        <f t="shared" si="11"/>
        <v/>
      </c>
      <c r="P113" s="15"/>
      <c r="Q113" s="15"/>
      <c r="R113" s="15"/>
      <c r="S113" s="15"/>
      <c r="T113" s="15"/>
      <c r="U113" s="15"/>
      <c r="V113" s="15"/>
      <c r="W113" s="621" t="str">
        <f>IF(ISBLANK($C113),"",_xlfn.IFNA(MATCH($C113,Deelnemersoverzicht!$C$16:$C$66,0),0))</f>
        <v/>
      </c>
      <c r="X113" s="487" t="str">
        <f t="shared" si="7"/>
        <v>Na startdatum aangekocht</v>
      </c>
    </row>
    <row r="114" spans="1:24" ht="12" customHeight="1" x14ac:dyDescent="0.2">
      <c r="A114" s="195" t="str">
        <f t="shared" si="6"/>
        <v/>
      </c>
      <c r="B114" s="552"/>
      <c r="C114" s="553"/>
      <c r="D114" s="710"/>
      <c r="E114" s="711"/>
      <c r="F114" s="566"/>
      <c r="G114" s="669"/>
      <c r="H114" s="563"/>
      <c r="I114" s="472">
        <f t="shared" si="8"/>
        <v>0</v>
      </c>
      <c r="J114" s="564"/>
      <c r="K114" s="668">
        <f t="shared" si="9"/>
        <v>0</v>
      </c>
      <c r="L114" s="565"/>
      <c r="M114" s="558"/>
      <c r="N114" s="474">
        <f t="shared" si="10"/>
        <v>0</v>
      </c>
      <c r="O114" s="141" t="str">
        <f t="shared" si="11"/>
        <v/>
      </c>
      <c r="P114" s="15"/>
      <c r="Q114" s="15"/>
      <c r="R114" s="15"/>
      <c r="S114" s="15"/>
      <c r="T114" s="15"/>
      <c r="U114" s="15"/>
      <c r="V114" s="15"/>
      <c r="W114" s="621" t="str">
        <f>IF(ISBLANK($C114),"",_xlfn.IFNA(MATCH($C114,Deelnemersoverzicht!$C$16:$C$66,0),0))</f>
        <v/>
      </c>
      <c r="X114" s="487" t="str">
        <f t="shared" si="7"/>
        <v>Na startdatum aangekocht</v>
      </c>
    </row>
    <row r="115" spans="1:24" ht="12" customHeight="1" x14ac:dyDescent="0.2">
      <c r="A115" s="195" t="str">
        <f t="shared" si="6"/>
        <v/>
      </c>
      <c r="B115" s="552"/>
      <c r="C115" s="553"/>
      <c r="D115" s="710"/>
      <c r="E115" s="711"/>
      <c r="F115" s="566"/>
      <c r="G115" s="669"/>
      <c r="H115" s="563"/>
      <c r="I115" s="472">
        <f t="shared" si="8"/>
        <v>0</v>
      </c>
      <c r="J115" s="564"/>
      <c r="K115" s="668">
        <f t="shared" si="9"/>
        <v>0</v>
      </c>
      <c r="L115" s="565"/>
      <c r="M115" s="558"/>
      <c r="N115" s="474">
        <f t="shared" si="10"/>
        <v>0</v>
      </c>
      <c r="O115" s="141" t="str">
        <f t="shared" si="11"/>
        <v/>
      </c>
      <c r="P115" s="15"/>
      <c r="Q115" s="15"/>
      <c r="R115" s="15"/>
      <c r="S115" s="15"/>
      <c r="T115" s="15"/>
      <c r="U115" s="15"/>
      <c r="V115" s="15"/>
      <c r="W115" s="621" t="str">
        <f>IF(ISBLANK($C115),"",_xlfn.IFNA(MATCH($C115,Deelnemersoverzicht!$C$16:$C$66,0),0))</f>
        <v/>
      </c>
      <c r="X115" s="487" t="str">
        <f t="shared" si="7"/>
        <v>Na startdatum aangekocht</v>
      </c>
    </row>
    <row r="116" spans="1:24" ht="12" customHeight="1" x14ac:dyDescent="0.2">
      <c r="A116" s="195" t="str">
        <f t="shared" si="6"/>
        <v/>
      </c>
      <c r="B116" s="552"/>
      <c r="C116" s="553"/>
      <c r="D116" s="710"/>
      <c r="E116" s="711"/>
      <c r="F116" s="566"/>
      <c r="G116" s="669"/>
      <c r="H116" s="563"/>
      <c r="I116" s="472">
        <f t="shared" si="8"/>
        <v>0</v>
      </c>
      <c r="J116" s="564"/>
      <c r="K116" s="668">
        <f t="shared" si="9"/>
        <v>0</v>
      </c>
      <c r="L116" s="565"/>
      <c r="M116" s="558"/>
      <c r="N116" s="474">
        <f t="shared" si="10"/>
        <v>0</v>
      </c>
      <c r="O116" s="141" t="str">
        <f t="shared" si="11"/>
        <v/>
      </c>
      <c r="P116" s="15"/>
      <c r="Q116" s="15"/>
      <c r="R116" s="15"/>
      <c r="S116" s="15"/>
      <c r="T116" s="15"/>
      <c r="U116" s="15"/>
      <c r="V116" s="15"/>
      <c r="W116" s="621" t="str">
        <f>IF(ISBLANK($C116),"",_xlfn.IFNA(MATCH($C116,Deelnemersoverzicht!$C$16:$C$66,0),0))</f>
        <v/>
      </c>
      <c r="X116" s="487" t="str">
        <f t="shared" si="7"/>
        <v>Na startdatum aangekocht</v>
      </c>
    </row>
    <row r="117" spans="1:24" ht="12" customHeight="1" x14ac:dyDescent="0.2">
      <c r="A117" s="195" t="str">
        <f t="shared" si="6"/>
        <v/>
      </c>
      <c r="B117" s="552"/>
      <c r="C117" s="553"/>
      <c r="D117" s="710"/>
      <c r="E117" s="711"/>
      <c r="F117" s="566"/>
      <c r="G117" s="669"/>
      <c r="H117" s="563"/>
      <c r="I117" s="472">
        <f t="shared" si="8"/>
        <v>0</v>
      </c>
      <c r="J117" s="564"/>
      <c r="K117" s="668">
        <f t="shared" si="9"/>
        <v>0</v>
      </c>
      <c r="L117" s="565"/>
      <c r="M117" s="558"/>
      <c r="N117" s="474">
        <f t="shared" si="10"/>
        <v>0</v>
      </c>
      <c r="O117" s="141" t="str">
        <f t="shared" si="11"/>
        <v/>
      </c>
      <c r="P117" s="15"/>
      <c r="Q117" s="15"/>
      <c r="R117" s="15"/>
      <c r="S117" s="15"/>
      <c r="T117" s="15"/>
      <c r="U117" s="15"/>
      <c r="V117" s="15"/>
      <c r="W117" s="621" t="str">
        <f>IF(ISBLANK($C117),"",_xlfn.IFNA(MATCH($C117,Deelnemersoverzicht!$C$16:$C$66,0),0))</f>
        <v/>
      </c>
      <c r="X117" s="487" t="str">
        <f t="shared" si="7"/>
        <v>Na startdatum aangekocht</v>
      </c>
    </row>
    <row r="118" spans="1:24" ht="12" customHeight="1" x14ac:dyDescent="0.2">
      <c r="A118" s="195" t="str">
        <f t="shared" si="6"/>
        <v/>
      </c>
      <c r="B118" s="552"/>
      <c r="C118" s="553"/>
      <c r="D118" s="710"/>
      <c r="E118" s="711"/>
      <c r="F118" s="566"/>
      <c r="G118" s="669"/>
      <c r="H118" s="563"/>
      <c r="I118" s="472">
        <f t="shared" si="8"/>
        <v>0</v>
      </c>
      <c r="J118" s="564"/>
      <c r="K118" s="668">
        <f t="shared" si="9"/>
        <v>0</v>
      </c>
      <c r="L118" s="565"/>
      <c r="M118" s="558"/>
      <c r="N118" s="474">
        <f t="shared" si="10"/>
        <v>0</v>
      </c>
      <c r="O118" s="141" t="str">
        <f t="shared" si="11"/>
        <v/>
      </c>
      <c r="P118" s="15"/>
      <c r="Q118" s="15"/>
      <c r="R118" s="15"/>
      <c r="S118" s="15"/>
      <c r="T118" s="15"/>
      <c r="U118" s="15"/>
      <c r="V118" s="15"/>
      <c r="W118" s="621" t="str">
        <f>IF(ISBLANK($C118),"",_xlfn.IFNA(MATCH($C118,Deelnemersoverzicht!$C$16:$C$66,0),0))</f>
        <v/>
      </c>
      <c r="X118" s="487" t="str">
        <f t="shared" si="7"/>
        <v>Na startdatum aangekocht</v>
      </c>
    </row>
    <row r="119" spans="1:24" ht="12" customHeight="1" x14ac:dyDescent="0.2">
      <c r="A119" s="195" t="str">
        <f t="shared" si="6"/>
        <v/>
      </c>
      <c r="B119" s="552"/>
      <c r="C119" s="553"/>
      <c r="D119" s="710"/>
      <c r="E119" s="711"/>
      <c r="F119" s="566"/>
      <c r="G119" s="669"/>
      <c r="H119" s="563"/>
      <c r="I119" s="472">
        <f t="shared" si="8"/>
        <v>0</v>
      </c>
      <c r="J119" s="564"/>
      <c r="K119" s="668">
        <f t="shared" si="9"/>
        <v>0</v>
      </c>
      <c r="L119" s="565"/>
      <c r="M119" s="558"/>
      <c r="N119" s="474">
        <f t="shared" si="10"/>
        <v>0</v>
      </c>
      <c r="O119" s="141" t="str">
        <f t="shared" si="11"/>
        <v/>
      </c>
      <c r="P119" s="15"/>
      <c r="Q119" s="15"/>
      <c r="R119" s="15"/>
      <c r="S119" s="15"/>
      <c r="T119" s="15"/>
      <c r="U119" s="15"/>
      <c r="V119" s="15"/>
      <c r="W119" s="621" t="str">
        <f>IF(ISBLANK($C119),"",_xlfn.IFNA(MATCH($C119,Deelnemersoverzicht!$C$16:$C$66,0),0))</f>
        <v/>
      </c>
      <c r="X119" s="487" t="str">
        <f t="shared" si="7"/>
        <v>Na startdatum aangekocht</v>
      </c>
    </row>
    <row r="120" spans="1:24" ht="12" customHeight="1" x14ac:dyDescent="0.2">
      <c r="A120" s="195" t="str">
        <f t="shared" si="6"/>
        <v/>
      </c>
      <c r="B120" s="552"/>
      <c r="C120" s="553"/>
      <c r="D120" s="710"/>
      <c r="E120" s="711"/>
      <c r="F120" s="566"/>
      <c r="G120" s="669"/>
      <c r="H120" s="563"/>
      <c r="I120" s="472">
        <f t="shared" si="8"/>
        <v>0</v>
      </c>
      <c r="J120" s="564"/>
      <c r="K120" s="668">
        <f t="shared" si="9"/>
        <v>0</v>
      </c>
      <c r="L120" s="565"/>
      <c r="M120" s="558"/>
      <c r="N120" s="474">
        <f t="shared" si="10"/>
        <v>0</v>
      </c>
      <c r="O120" s="141" t="str">
        <f t="shared" si="11"/>
        <v/>
      </c>
      <c r="P120" s="15"/>
      <c r="Q120" s="15"/>
      <c r="R120" s="15"/>
      <c r="S120" s="15"/>
      <c r="T120" s="15"/>
      <c r="U120" s="15"/>
      <c r="V120" s="15"/>
      <c r="W120" s="621" t="str">
        <f>IF(ISBLANK($C120),"",_xlfn.IFNA(MATCH($C120,Deelnemersoverzicht!$C$16:$C$66,0),0))</f>
        <v/>
      </c>
      <c r="X120" s="487" t="str">
        <f t="shared" si="7"/>
        <v>Na startdatum aangekocht</v>
      </c>
    </row>
    <row r="121" spans="1:24" ht="12" customHeight="1" x14ac:dyDescent="0.2">
      <c r="A121" s="195" t="str">
        <f t="shared" si="6"/>
        <v/>
      </c>
      <c r="B121" s="552"/>
      <c r="C121" s="553"/>
      <c r="D121" s="710"/>
      <c r="E121" s="711"/>
      <c r="F121" s="566"/>
      <c r="G121" s="669"/>
      <c r="H121" s="563"/>
      <c r="I121" s="472">
        <f t="shared" si="8"/>
        <v>0</v>
      </c>
      <c r="J121" s="564"/>
      <c r="K121" s="668">
        <f t="shared" si="9"/>
        <v>0</v>
      </c>
      <c r="L121" s="565"/>
      <c r="M121" s="558"/>
      <c r="N121" s="474">
        <f t="shared" si="10"/>
        <v>0</v>
      </c>
      <c r="O121" s="141" t="str">
        <f t="shared" si="11"/>
        <v/>
      </c>
      <c r="P121" s="15"/>
      <c r="Q121" s="15"/>
      <c r="R121" s="15"/>
      <c r="S121" s="15"/>
      <c r="T121" s="15"/>
      <c r="U121" s="15"/>
      <c r="V121" s="15"/>
      <c r="W121" s="621" t="str">
        <f>IF(ISBLANK($C121),"",_xlfn.IFNA(MATCH($C121,Deelnemersoverzicht!$C$16:$C$66,0),0))</f>
        <v/>
      </c>
      <c r="X121" s="487" t="str">
        <f t="shared" si="7"/>
        <v>Na startdatum aangekocht</v>
      </c>
    </row>
    <row r="122" spans="1:24" ht="12" customHeight="1" x14ac:dyDescent="0.2">
      <c r="A122" s="195" t="str">
        <f t="shared" si="6"/>
        <v/>
      </c>
      <c r="B122" s="552"/>
      <c r="C122" s="553"/>
      <c r="D122" s="710"/>
      <c r="E122" s="711"/>
      <c r="F122" s="566"/>
      <c r="G122" s="669"/>
      <c r="H122" s="563"/>
      <c r="I122" s="472">
        <f t="shared" si="8"/>
        <v>0</v>
      </c>
      <c r="J122" s="564"/>
      <c r="K122" s="668">
        <f t="shared" si="9"/>
        <v>0</v>
      </c>
      <c r="L122" s="565"/>
      <c r="M122" s="558"/>
      <c r="N122" s="474">
        <f t="shared" si="10"/>
        <v>0</v>
      </c>
      <c r="O122" s="141" t="str">
        <f t="shared" si="11"/>
        <v/>
      </c>
      <c r="P122" s="15"/>
      <c r="Q122" s="15"/>
      <c r="R122" s="15"/>
      <c r="S122" s="15"/>
      <c r="T122" s="15"/>
      <c r="U122" s="15"/>
      <c r="V122" s="15"/>
      <c r="W122" s="621" t="str">
        <f>IF(ISBLANK($C122),"",_xlfn.IFNA(MATCH($C122,Deelnemersoverzicht!$C$16:$C$66,0),0))</f>
        <v/>
      </c>
      <c r="X122" s="487" t="str">
        <f t="shared" si="7"/>
        <v>Na startdatum aangekocht</v>
      </c>
    </row>
    <row r="123" spans="1:24" ht="12" customHeight="1" x14ac:dyDescent="0.2">
      <c r="A123" s="195" t="str">
        <f t="shared" si="6"/>
        <v/>
      </c>
      <c r="B123" s="552"/>
      <c r="C123" s="553"/>
      <c r="D123" s="710"/>
      <c r="E123" s="711"/>
      <c r="F123" s="566"/>
      <c r="G123" s="669"/>
      <c r="H123" s="563"/>
      <c r="I123" s="472">
        <f t="shared" si="8"/>
        <v>0</v>
      </c>
      <c r="J123" s="564"/>
      <c r="K123" s="668">
        <f t="shared" si="9"/>
        <v>0</v>
      </c>
      <c r="L123" s="565"/>
      <c r="M123" s="558"/>
      <c r="N123" s="474">
        <f t="shared" si="10"/>
        <v>0</v>
      </c>
      <c r="O123" s="141" t="str">
        <f t="shared" si="11"/>
        <v/>
      </c>
      <c r="P123" s="15"/>
      <c r="Q123" s="15"/>
      <c r="R123" s="15"/>
      <c r="S123" s="15"/>
      <c r="T123" s="15"/>
      <c r="U123" s="15"/>
      <c r="V123" s="15"/>
      <c r="W123" s="621" t="str">
        <f>IF(ISBLANK($C123),"",_xlfn.IFNA(MATCH($C123,Deelnemersoverzicht!$C$16:$C$66,0),0))</f>
        <v/>
      </c>
      <c r="X123" s="487" t="str">
        <f t="shared" si="7"/>
        <v>Na startdatum aangekocht</v>
      </c>
    </row>
    <row r="124" spans="1:24" ht="12" customHeight="1" x14ac:dyDescent="0.2">
      <c r="A124" s="195" t="str">
        <f t="shared" si="6"/>
        <v/>
      </c>
      <c r="B124" s="552"/>
      <c r="C124" s="553"/>
      <c r="D124" s="710"/>
      <c r="E124" s="711"/>
      <c r="F124" s="566"/>
      <c r="G124" s="669"/>
      <c r="H124" s="563"/>
      <c r="I124" s="472">
        <f t="shared" si="8"/>
        <v>0</v>
      </c>
      <c r="J124" s="564"/>
      <c r="K124" s="668">
        <f t="shared" si="9"/>
        <v>0</v>
      </c>
      <c r="L124" s="565"/>
      <c r="M124" s="558"/>
      <c r="N124" s="474">
        <f t="shared" si="10"/>
        <v>0</v>
      </c>
      <c r="O124" s="141" t="str">
        <f t="shared" si="11"/>
        <v/>
      </c>
      <c r="P124" s="15"/>
      <c r="Q124" s="15"/>
      <c r="R124" s="15"/>
      <c r="S124" s="15"/>
      <c r="T124" s="15"/>
      <c r="U124" s="15"/>
      <c r="V124" s="15"/>
      <c r="W124" s="621" t="str">
        <f>IF(ISBLANK($C124),"",_xlfn.IFNA(MATCH($C124,Deelnemersoverzicht!$C$16:$C$66,0),0))</f>
        <v/>
      </c>
      <c r="X124" s="487" t="str">
        <f t="shared" si="7"/>
        <v>Na startdatum aangekocht</v>
      </c>
    </row>
    <row r="125" spans="1:24" ht="12" customHeight="1" x14ac:dyDescent="0.2">
      <c r="A125" s="195" t="str">
        <f t="shared" si="6"/>
        <v/>
      </c>
      <c r="B125" s="552"/>
      <c r="C125" s="553"/>
      <c r="D125" s="710"/>
      <c r="E125" s="711"/>
      <c r="F125" s="566"/>
      <c r="G125" s="669"/>
      <c r="H125" s="563"/>
      <c r="I125" s="472">
        <f t="shared" si="8"/>
        <v>0</v>
      </c>
      <c r="J125" s="564"/>
      <c r="K125" s="668">
        <f t="shared" si="9"/>
        <v>0</v>
      </c>
      <c r="L125" s="565"/>
      <c r="M125" s="558"/>
      <c r="N125" s="474">
        <f t="shared" si="10"/>
        <v>0</v>
      </c>
      <c r="O125" s="141" t="str">
        <f t="shared" si="11"/>
        <v/>
      </c>
      <c r="P125" s="15"/>
      <c r="Q125" s="15"/>
      <c r="R125" s="15"/>
      <c r="S125" s="15"/>
      <c r="T125" s="15"/>
      <c r="U125" s="15"/>
      <c r="V125" s="15"/>
      <c r="W125" s="621" t="str">
        <f>IF(ISBLANK($C125),"",_xlfn.IFNA(MATCH($C125,Deelnemersoverzicht!$C$16:$C$66,0),0))</f>
        <v/>
      </c>
      <c r="X125" s="487" t="str">
        <f t="shared" si="7"/>
        <v>Na startdatum aangekocht</v>
      </c>
    </row>
    <row r="126" spans="1:24" ht="12" customHeight="1" x14ac:dyDescent="0.2">
      <c r="A126" s="195" t="str">
        <f t="shared" si="6"/>
        <v/>
      </c>
      <c r="B126" s="552"/>
      <c r="C126" s="553"/>
      <c r="D126" s="710"/>
      <c r="E126" s="711"/>
      <c r="F126" s="566"/>
      <c r="G126" s="669"/>
      <c r="H126" s="563"/>
      <c r="I126" s="472">
        <f t="shared" si="8"/>
        <v>0</v>
      </c>
      <c r="J126" s="564"/>
      <c r="K126" s="668">
        <f t="shared" si="9"/>
        <v>0</v>
      </c>
      <c r="L126" s="565"/>
      <c r="M126" s="558"/>
      <c r="N126" s="474">
        <f t="shared" si="10"/>
        <v>0</v>
      </c>
      <c r="O126" s="141" t="str">
        <f t="shared" si="11"/>
        <v/>
      </c>
      <c r="P126" s="15"/>
      <c r="Q126" s="15"/>
      <c r="R126" s="15"/>
      <c r="S126" s="15"/>
      <c r="T126" s="15"/>
      <c r="U126" s="15"/>
      <c r="V126" s="15"/>
      <c r="W126" s="621" t="str">
        <f>IF(ISBLANK($C126),"",_xlfn.IFNA(MATCH($C126,Deelnemersoverzicht!$C$16:$C$66,0),0))</f>
        <v/>
      </c>
      <c r="X126" s="487" t="str">
        <f t="shared" si="7"/>
        <v>Na startdatum aangekocht</v>
      </c>
    </row>
    <row r="127" spans="1:24" ht="12" customHeight="1" x14ac:dyDescent="0.2">
      <c r="A127" s="195" t="str">
        <f t="shared" si="6"/>
        <v/>
      </c>
      <c r="B127" s="552"/>
      <c r="C127" s="553"/>
      <c r="D127" s="710"/>
      <c r="E127" s="711"/>
      <c r="F127" s="566"/>
      <c r="G127" s="669"/>
      <c r="H127" s="563"/>
      <c r="I127" s="472">
        <f t="shared" si="8"/>
        <v>0</v>
      </c>
      <c r="J127" s="564"/>
      <c r="K127" s="668">
        <f t="shared" si="9"/>
        <v>0</v>
      </c>
      <c r="L127" s="565"/>
      <c r="M127" s="558"/>
      <c r="N127" s="474">
        <f t="shared" si="10"/>
        <v>0</v>
      </c>
      <c r="O127" s="141" t="str">
        <f t="shared" si="11"/>
        <v/>
      </c>
      <c r="P127" s="15"/>
      <c r="Q127" s="15"/>
      <c r="R127" s="15"/>
      <c r="S127" s="15"/>
      <c r="T127" s="15"/>
      <c r="U127" s="15"/>
      <c r="V127" s="15"/>
      <c r="W127" s="621" t="str">
        <f>IF(ISBLANK($C127),"",_xlfn.IFNA(MATCH($C127,Deelnemersoverzicht!$C$16:$C$66,0),0))</f>
        <v/>
      </c>
      <c r="X127" s="487" t="str">
        <f t="shared" si="7"/>
        <v>Na startdatum aangekocht</v>
      </c>
    </row>
    <row r="128" spans="1:24" ht="12" customHeight="1" x14ac:dyDescent="0.2">
      <c r="A128" s="195" t="str">
        <f t="shared" si="6"/>
        <v/>
      </c>
      <c r="B128" s="552"/>
      <c r="C128" s="553"/>
      <c r="D128" s="710"/>
      <c r="E128" s="711"/>
      <c r="F128" s="566"/>
      <c r="G128" s="669"/>
      <c r="H128" s="563"/>
      <c r="I128" s="472">
        <f t="shared" si="8"/>
        <v>0</v>
      </c>
      <c r="J128" s="564"/>
      <c r="K128" s="668">
        <f t="shared" si="9"/>
        <v>0</v>
      </c>
      <c r="L128" s="565"/>
      <c r="M128" s="558"/>
      <c r="N128" s="474">
        <f t="shared" si="10"/>
        <v>0</v>
      </c>
      <c r="O128" s="141" t="str">
        <f t="shared" si="11"/>
        <v/>
      </c>
      <c r="P128" s="15"/>
      <c r="Q128" s="15"/>
      <c r="R128" s="15"/>
      <c r="S128" s="15"/>
      <c r="T128" s="15"/>
      <c r="U128" s="15"/>
      <c r="V128" s="15"/>
      <c r="W128" s="621" t="str">
        <f>IF(ISBLANK($C128),"",_xlfn.IFNA(MATCH($C128,Deelnemersoverzicht!$C$16:$C$66,0),0))</f>
        <v/>
      </c>
      <c r="X128" s="487"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6"/>
        <v/>
      </c>
      <c r="B129" s="552"/>
      <c r="C129" s="553"/>
      <c r="D129" s="710"/>
      <c r="E129" s="711"/>
      <c r="F129" s="566"/>
      <c r="G129" s="669"/>
      <c r="H129" s="563"/>
      <c r="I129" s="472">
        <f t="shared" si="8"/>
        <v>0</v>
      </c>
      <c r="J129" s="564"/>
      <c r="K129" s="668">
        <f t="shared" si="9"/>
        <v>0</v>
      </c>
      <c r="L129" s="565"/>
      <c r="M129" s="558"/>
      <c r="N129" s="474">
        <f t="shared" si="10"/>
        <v>0</v>
      </c>
      <c r="O129" s="141" t="str">
        <f t="shared" si="11"/>
        <v/>
      </c>
      <c r="P129" s="15"/>
      <c r="Q129" s="15"/>
      <c r="R129" s="15"/>
      <c r="S129" s="15"/>
      <c r="T129" s="15"/>
      <c r="U129" s="15"/>
      <c r="V129" s="15"/>
      <c r="W129" s="621" t="str">
        <f>IF(ISBLANK($C129),"",_xlfn.IFNA(MATCH($C129,Deelnemersoverzicht!$C$16:$C$66,0),0))</f>
        <v/>
      </c>
      <c r="X129" s="487" t="str">
        <f t="shared" si="12"/>
        <v>Na startdatum aangekocht</v>
      </c>
    </row>
    <row r="130" spans="1:24" ht="12" customHeight="1" x14ac:dyDescent="0.2">
      <c r="A130" s="195" t="str">
        <f t="shared" si="6"/>
        <v/>
      </c>
      <c r="B130" s="552"/>
      <c r="C130" s="553"/>
      <c r="D130" s="710"/>
      <c r="E130" s="711"/>
      <c r="F130" s="566"/>
      <c r="G130" s="669"/>
      <c r="H130" s="563"/>
      <c r="I130" s="472">
        <f t="shared" si="8"/>
        <v>0</v>
      </c>
      <c r="J130" s="564"/>
      <c r="K130" s="668">
        <f t="shared" si="9"/>
        <v>0</v>
      </c>
      <c r="L130" s="565"/>
      <c r="M130" s="558"/>
      <c r="N130" s="474">
        <f t="shared" si="10"/>
        <v>0</v>
      </c>
      <c r="O130" s="141" t="str">
        <f t="shared" si="11"/>
        <v/>
      </c>
      <c r="P130" s="15"/>
      <c r="Q130" s="15"/>
      <c r="R130" s="15"/>
      <c r="S130" s="15"/>
      <c r="T130" s="15"/>
      <c r="U130" s="15"/>
      <c r="V130" s="15"/>
      <c r="W130" s="621" t="str">
        <f>IF(ISBLANK($C130),"",_xlfn.IFNA(MATCH($C130,Deelnemersoverzicht!$C$16:$C$66,0),0))</f>
        <v/>
      </c>
      <c r="X130" s="487" t="str">
        <f t="shared" si="12"/>
        <v>Na startdatum aangekocht</v>
      </c>
    </row>
    <row r="131" spans="1:24" ht="12" customHeight="1" x14ac:dyDescent="0.2">
      <c r="A131" s="195" t="str">
        <f t="shared" si="6"/>
        <v/>
      </c>
      <c r="B131" s="552"/>
      <c r="C131" s="553"/>
      <c r="D131" s="710"/>
      <c r="E131" s="711"/>
      <c r="F131" s="566"/>
      <c r="G131" s="669"/>
      <c r="H131" s="563"/>
      <c r="I131" s="472">
        <f t="shared" si="8"/>
        <v>0</v>
      </c>
      <c r="J131" s="564"/>
      <c r="K131" s="668">
        <f t="shared" si="9"/>
        <v>0</v>
      </c>
      <c r="L131" s="565"/>
      <c r="M131" s="558"/>
      <c r="N131" s="474">
        <f t="shared" si="10"/>
        <v>0</v>
      </c>
      <c r="O131" s="141" t="str">
        <f t="shared" si="11"/>
        <v/>
      </c>
      <c r="P131" s="15"/>
      <c r="Q131" s="15"/>
      <c r="R131" s="15"/>
      <c r="S131" s="15"/>
      <c r="T131" s="15"/>
      <c r="U131" s="15"/>
      <c r="V131" s="15"/>
      <c r="W131" s="621" t="str">
        <f>IF(ISBLANK($C131),"",_xlfn.IFNA(MATCH($C131,Deelnemersoverzicht!$C$16:$C$66,0),0))</f>
        <v/>
      </c>
      <c r="X131" s="487" t="str">
        <f t="shared" si="12"/>
        <v>Na startdatum aangekocht</v>
      </c>
    </row>
    <row r="132" spans="1:24" ht="12" customHeight="1" x14ac:dyDescent="0.2">
      <c r="A132" s="195" t="str">
        <f t="shared" si="6"/>
        <v/>
      </c>
      <c r="B132" s="552"/>
      <c r="C132" s="553"/>
      <c r="D132" s="710"/>
      <c r="E132" s="711"/>
      <c r="F132" s="566"/>
      <c r="G132" s="669"/>
      <c r="H132" s="563"/>
      <c r="I132" s="472">
        <f t="shared" si="8"/>
        <v>0</v>
      </c>
      <c r="J132" s="564"/>
      <c r="K132" s="668">
        <f t="shared" si="9"/>
        <v>0</v>
      </c>
      <c r="L132" s="565"/>
      <c r="M132" s="558"/>
      <c r="N132" s="474">
        <f t="shared" si="10"/>
        <v>0</v>
      </c>
      <c r="O132" s="141" t="str">
        <f t="shared" si="11"/>
        <v/>
      </c>
      <c r="P132" s="15"/>
      <c r="Q132" s="15"/>
      <c r="R132" s="15"/>
      <c r="S132" s="15"/>
      <c r="T132" s="15"/>
      <c r="U132" s="15"/>
      <c r="V132" s="15"/>
      <c r="W132" s="621" t="str">
        <f>IF(ISBLANK($C132),"",_xlfn.IFNA(MATCH($C132,Deelnemersoverzicht!$C$16:$C$66,0),0))</f>
        <v/>
      </c>
      <c r="X132" s="487" t="str">
        <f t="shared" si="12"/>
        <v>Na startdatum aangekocht</v>
      </c>
    </row>
    <row r="133" spans="1:24" ht="12" customHeight="1" x14ac:dyDescent="0.2">
      <c r="A133" s="195" t="str">
        <f t="shared" si="6"/>
        <v/>
      </c>
      <c r="B133" s="552"/>
      <c r="C133" s="553"/>
      <c r="D133" s="710"/>
      <c r="E133" s="711"/>
      <c r="F133" s="566"/>
      <c r="G133" s="669"/>
      <c r="H133" s="563"/>
      <c r="I133" s="472">
        <f t="shared" si="8"/>
        <v>0</v>
      </c>
      <c r="J133" s="564"/>
      <c r="K133" s="668">
        <f t="shared" si="9"/>
        <v>0</v>
      </c>
      <c r="L133" s="565"/>
      <c r="M133" s="558"/>
      <c r="N133" s="474">
        <f t="shared" si="10"/>
        <v>0</v>
      </c>
      <c r="O133" s="141" t="str">
        <f t="shared" si="11"/>
        <v/>
      </c>
      <c r="P133" s="15"/>
      <c r="Q133" s="15"/>
      <c r="R133" s="15"/>
      <c r="S133" s="15"/>
      <c r="T133" s="15"/>
      <c r="U133" s="15"/>
      <c r="V133" s="15"/>
      <c r="W133" s="621" t="str">
        <f>IF(ISBLANK($C133),"",_xlfn.IFNA(MATCH($C133,Deelnemersoverzicht!$C$16:$C$66,0),0))</f>
        <v/>
      </c>
      <c r="X133" s="487" t="str">
        <f t="shared" si="12"/>
        <v>Na startdatum aangekocht</v>
      </c>
    </row>
    <row r="134" spans="1:24" ht="12" customHeight="1" x14ac:dyDescent="0.2">
      <c r="A134" s="195" t="str">
        <f t="shared" si="6"/>
        <v/>
      </c>
      <c r="B134" s="552"/>
      <c r="C134" s="553"/>
      <c r="D134" s="710"/>
      <c r="E134" s="711"/>
      <c r="F134" s="566"/>
      <c r="G134" s="669"/>
      <c r="H134" s="563"/>
      <c r="I134" s="472">
        <f t="shared" si="8"/>
        <v>0</v>
      </c>
      <c r="J134" s="564"/>
      <c r="K134" s="668">
        <f t="shared" si="9"/>
        <v>0</v>
      </c>
      <c r="L134" s="565"/>
      <c r="M134" s="558"/>
      <c r="N134" s="474">
        <f t="shared" si="10"/>
        <v>0</v>
      </c>
      <c r="O134" s="141" t="str">
        <f t="shared" si="11"/>
        <v/>
      </c>
      <c r="P134" s="15"/>
      <c r="Q134" s="15"/>
      <c r="R134" s="15"/>
      <c r="S134" s="15"/>
      <c r="T134" s="15"/>
      <c r="U134" s="15"/>
      <c r="V134" s="15"/>
      <c r="W134" s="621" t="str">
        <f>IF(ISBLANK($C134),"",_xlfn.IFNA(MATCH($C134,Deelnemersoverzicht!$C$16:$C$66,0),0))</f>
        <v/>
      </c>
      <c r="X134" s="487" t="str">
        <f t="shared" si="12"/>
        <v>Na startdatum aangekocht</v>
      </c>
    </row>
    <row r="135" spans="1:24" ht="12" customHeight="1" x14ac:dyDescent="0.2">
      <c r="A135" s="195" t="str">
        <f t="shared" si="6"/>
        <v/>
      </c>
      <c r="B135" s="552"/>
      <c r="C135" s="553"/>
      <c r="D135" s="710"/>
      <c r="E135" s="711"/>
      <c r="F135" s="566"/>
      <c r="G135" s="669"/>
      <c r="H135" s="563"/>
      <c r="I135" s="472">
        <f t="shared" si="8"/>
        <v>0</v>
      </c>
      <c r="J135" s="564"/>
      <c r="K135" s="668">
        <f t="shared" si="9"/>
        <v>0</v>
      </c>
      <c r="L135" s="565"/>
      <c r="M135" s="558"/>
      <c r="N135" s="474">
        <f t="shared" si="10"/>
        <v>0</v>
      </c>
      <c r="O135" s="141" t="str">
        <f t="shared" si="11"/>
        <v/>
      </c>
      <c r="P135" s="15"/>
      <c r="Q135" s="15"/>
      <c r="R135" s="15"/>
      <c r="S135" s="15"/>
      <c r="T135" s="15"/>
      <c r="U135" s="15"/>
      <c r="V135" s="15"/>
      <c r="W135" s="621" t="str">
        <f>IF(ISBLANK($C135),"",_xlfn.IFNA(MATCH($C135,Deelnemersoverzicht!$C$16:$C$66,0),0))</f>
        <v/>
      </c>
      <c r="X135" s="487" t="str">
        <f t="shared" si="12"/>
        <v>Na startdatum aangekocht</v>
      </c>
    </row>
    <row r="136" spans="1:24" ht="12" customHeight="1" x14ac:dyDescent="0.2">
      <c r="A136" s="195" t="str">
        <f t="shared" si="6"/>
        <v/>
      </c>
      <c r="B136" s="552"/>
      <c r="C136" s="553"/>
      <c r="D136" s="710"/>
      <c r="E136" s="711"/>
      <c r="F136" s="566"/>
      <c r="G136" s="669"/>
      <c r="H136" s="563"/>
      <c r="I136" s="472">
        <f t="shared" si="8"/>
        <v>0</v>
      </c>
      <c r="J136" s="564"/>
      <c r="K136" s="668">
        <f t="shared" si="9"/>
        <v>0</v>
      </c>
      <c r="L136" s="565"/>
      <c r="M136" s="558"/>
      <c r="N136" s="474">
        <f t="shared" si="10"/>
        <v>0</v>
      </c>
      <c r="O136" s="141" t="str">
        <f t="shared" si="11"/>
        <v/>
      </c>
      <c r="P136" s="15"/>
      <c r="Q136" s="15"/>
      <c r="R136" s="15"/>
      <c r="S136" s="15"/>
      <c r="T136" s="15"/>
      <c r="U136" s="15"/>
      <c r="V136" s="15"/>
      <c r="W136" s="621" t="str">
        <f>IF(ISBLANK($C136),"",_xlfn.IFNA(MATCH($C136,Deelnemersoverzicht!$C$16:$C$66,0),0))</f>
        <v/>
      </c>
      <c r="X136" s="487" t="str">
        <f t="shared" si="12"/>
        <v>Na startdatum aangekocht</v>
      </c>
    </row>
    <row r="137" spans="1:24" ht="12" customHeight="1" x14ac:dyDescent="0.2">
      <c r="A137" s="195" t="str">
        <f t="shared" si="6"/>
        <v/>
      </c>
      <c r="B137" s="552"/>
      <c r="C137" s="553"/>
      <c r="D137" s="710"/>
      <c r="E137" s="711"/>
      <c r="F137" s="566"/>
      <c r="G137" s="669"/>
      <c r="H137" s="563"/>
      <c r="I137" s="472">
        <f t="shared" si="8"/>
        <v>0</v>
      </c>
      <c r="J137" s="564"/>
      <c r="K137" s="668">
        <f t="shared" si="9"/>
        <v>0</v>
      </c>
      <c r="L137" s="565"/>
      <c r="M137" s="558"/>
      <c r="N137" s="474">
        <f t="shared" si="10"/>
        <v>0</v>
      </c>
      <c r="O137" s="141" t="str">
        <f t="shared" si="11"/>
        <v/>
      </c>
      <c r="P137" s="15"/>
      <c r="Q137" s="15"/>
      <c r="R137" s="15"/>
      <c r="S137" s="15"/>
      <c r="T137" s="15"/>
      <c r="U137" s="15"/>
      <c r="V137" s="15"/>
      <c r="W137" s="621" t="str">
        <f>IF(ISBLANK($C137),"",_xlfn.IFNA(MATCH($C137,Deelnemersoverzicht!$C$16:$C$66,0),0))</f>
        <v/>
      </c>
      <c r="X137" s="487" t="str">
        <f t="shared" si="12"/>
        <v>Na startdatum aangekocht</v>
      </c>
    </row>
    <row r="138" spans="1:24" ht="12" customHeight="1" x14ac:dyDescent="0.2">
      <c r="A138" s="195" t="str">
        <f t="shared" si="6"/>
        <v/>
      </c>
      <c r="B138" s="552"/>
      <c r="C138" s="553"/>
      <c r="D138" s="710"/>
      <c r="E138" s="711"/>
      <c r="F138" s="566"/>
      <c r="G138" s="669"/>
      <c r="H138" s="563"/>
      <c r="I138" s="472">
        <f t="shared" si="8"/>
        <v>0</v>
      </c>
      <c r="J138" s="564"/>
      <c r="K138" s="668">
        <f t="shared" si="9"/>
        <v>0</v>
      </c>
      <c r="L138" s="565"/>
      <c r="M138" s="558"/>
      <c r="N138" s="474">
        <f t="shared" si="10"/>
        <v>0</v>
      </c>
      <c r="O138" s="141" t="str">
        <f t="shared" si="11"/>
        <v/>
      </c>
      <c r="P138" s="15"/>
      <c r="Q138" s="15"/>
      <c r="R138" s="15"/>
      <c r="S138" s="15"/>
      <c r="T138" s="15"/>
      <c r="U138" s="15"/>
      <c r="V138" s="15"/>
      <c r="W138" s="621" t="str">
        <f>IF(ISBLANK($C138),"",_xlfn.IFNA(MATCH($C138,Deelnemersoverzicht!$C$16:$C$66,0),0))</f>
        <v/>
      </c>
      <c r="X138" s="487" t="str">
        <f t="shared" si="12"/>
        <v>Na startdatum aangekocht</v>
      </c>
    </row>
    <row r="139" spans="1:24" ht="12" customHeight="1" x14ac:dyDescent="0.2">
      <c r="A139" s="195" t="str">
        <f t="shared" si="6"/>
        <v/>
      </c>
      <c r="B139" s="552"/>
      <c r="C139" s="553"/>
      <c r="D139" s="710"/>
      <c r="E139" s="711"/>
      <c r="F139" s="566"/>
      <c r="G139" s="669"/>
      <c r="H139" s="563"/>
      <c r="I139" s="472">
        <f t="shared" si="8"/>
        <v>0</v>
      </c>
      <c r="J139" s="564"/>
      <c r="K139" s="668">
        <f t="shared" si="9"/>
        <v>0</v>
      </c>
      <c r="L139" s="565"/>
      <c r="M139" s="558"/>
      <c r="N139" s="474">
        <f t="shared" si="10"/>
        <v>0</v>
      </c>
      <c r="O139" s="141" t="str">
        <f t="shared" si="11"/>
        <v/>
      </c>
      <c r="P139" s="15"/>
      <c r="Q139" s="15"/>
      <c r="R139" s="15"/>
      <c r="S139" s="15"/>
      <c r="T139" s="15"/>
      <c r="U139" s="15"/>
      <c r="V139" s="15"/>
      <c r="W139" s="621" t="str">
        <f>IF(ISBLANK($C139),"",_xlfn.IFNA(MATCH($C139,Deelnemersoverzicht!$C$16:$C$66,0),0))</f>
        <v/>
      </c>
      <c r="X139" s="487" t="str">
        <f t="shared" si="12"/>
        <v>Na startdatum aangekocht</v>
      </c>
    </row>
    <row r="140" spans="1:24" ht="12" customHeight="1" x14ac:dyDescent="0.2">
      <c r="A140" s="195" t="str">
        <f t="shared" si="6"/>
        <v/>
      </c>
      <c r="B140" s="552"/>
      <c r="C140" s="553"/>
      <c r="D140" s="710"/>
      <c r="E140" s="711"/>
      <c r="F140" s="566"/>
      <c r="G140" s="669"/>
      <c r="H140" s="563"/>
      <c r="I140" s="472">
        <f t="shared" si="8"/>
        <v>0</v>
      </c>
      <c r="J140" s="564"/>
      <c r="K140" s="668">
        <f t="shared" si="9"/>
        <v>0</v>
      </c>
      <c r="L140" s="565"/>
      <c r="M140" s="558"/>
      <c r="N140" s="474">
        <f t="shared" si="10"/>
        <v>0</v>
      </c>
      <c r="O140" s="141" t="str">
        <f t="shared" si="11"/>
        <v/>
      </c>
      <c r="P140" s="15"/>
      <c r="Q140" s="15"/>
      <c r="R140" s="15"/>
      <c r="S140" s="15"/>
      <c r="T140" s="15"/>
      <c r="U140" s="15"/>
      <c r="V140" s="15"/>
      <c r="W140" s="621" t="str">
        <f>IF(ISBLANK($C140),"",_xlfn.IFNA(MATCH($C140,Deelnemersoverzicht!$C$16:$C$66,0),0))</f>
        <v/>
      </c>
      <c r="X140" s="487" t="str">
        <f t="shared" si="12"/>
        <v>Na startdatum aangekocht</v>
      </c>
    </row>
    <row r="141" spans="1:24" ht="12" customHeight="1" x14ac:dyDescent="0.2">
      <c r="A141" s="195" t="str">
        <f t="shared" si="6"/>
        <v/>
      </c>
      <c r="B141" s="552"/>
      <c r="C141" s="553"/>
      <c r="D141" s="710"/>
      <c r="E141" s="711"/>
      <c r="F141" s="566"/>
      <c r="G141" s="669"/>
      <c r="H141" s="563"/>
      <c r="I141" s="472">
        <f t="shared" si="8"/>
        <v>0</v>
      </c>
      <c r="J141" s="564"/>
      <c r="K141" s="668">
        <f t="shared" si="9"/>
        <v>0</v>
      </c>
      <c r="L141" s="565"/>
      <c r="M141" s="558"/>
      <c r="N141" s="474">
        <f t="shared" si="10"/>
        <v>0</v>
      </c>
      <c r="O141" s="141" t="str">
        <f t="shared" si="11"/>
        <v/>
      </c>
      <c r="P141" s="15"/>
      <c r="Q141" s="15"/>
      <c r="R141" s="15"/>
      <c r="S141" s="15"/>
      <c r="T141" s="15"/>
      <c r="U141" s="15"/>
      <c r="V141" s="15"/>
      <c r="W141" s="621" t="str">
        <f>IF(ISBLANK($C141),"",_xlfn.IFNA(MATCH($C141,Deelnemersoverzicht!$C$16:$C$66,0),0))</f>
        <v/>
      </c>
      <c r="X141" s="487" t="str">
        <f t="shared" si="12"/>
        <v>Na startdatum aangekocht</v>
      </c>
    </row>
    <row r="142" spans="1:24" ht="12" customHeight="1" x14ac:dyDescent="0.2">
      <c r="A142" s="195" t="str">
        <f t="shared" si="6"/>
        <v/>
      </c>
      <c r="B142" s="552"/>
      <c r="C142" s="553"/>
      <c r="D142" s="710"/>
      <c r="E142" s="711"/>
      <c r="F142" s="566"/>
      <c r="G142" s="669"/>
      <c r="H142" s="563"/>
      <c r="I142" s="472">
        <f t="shared" si="8"/>
        <v>0</v>
      </c>
      <c r="J142" s="564"/>
      <c r="K142" s="668">
        <f t="shared" si="9"/>
        <v>0</v>
      </c>
      <c r="L142" s="565"/>
      <c r="M142" s="558"/>
      <c r="N142" s="474">
        <f t="shared" si="10"/>
        <v>0</v>
      </c>
      <c r="O142" s="141" t="str">
        <f t="shared" si="11"/>
        <v/>
      </c>
      <c r="P142" s="15"/>
      <c r="Q142" s="15"/>
      <c r="R142" s="15"/>
      <c r="S142" s="15"/>
      <c r="T142" s="15"/>
      <c r="U142" s="15"/>
      <c r="V142" s="15"/>
      <c r="W142" s="621" t="str">
        <f>IF(ISBLANK($C142),"",_xlfn.IFNA(MATCH($C142,Deelnemersoverzicht!$C$16:$C$66,0),0))</f>
        <v/>
      </c>
      <c r="X142" s="487" t="str">
        <f t="shared" si="12"/>
        <v>Na startdatum aangekocht</v>
      </c>
    </row>
    <row r="143" spans="1:24" ht="12" customHeight="1" x14ac:dyDescent="0.2">
      <c r="A143" s="195" t="str">
        <f t="shared" si="6"/>
        <v/>
      </c>
      <c r="B143" s="552"/>
      <c r="C143" s="553"/>
      <c r="D143" s="710"/>
      <c r="E143" s="711"/>
      <c r="F143" s="566"/>
      <c r="G143" s="669"/>
      <c r="H143" s="563"/>
      <c r="I143" s="472">
        <f t="shared" si="8"/>
        <v>0</v>
      </c>
      <c r="J143" s="564"/>
      <c r="K143" s="668">
        <f t="shared" si="9"/>
        <v>0</v>
      </c>
      <c r="L143" s="565"/>
      <c r="M143" s="558"/>
      <c r="N143" s="474">
        <f t="shared" si="10"/>
        <v>0</v>
      </c>
      <c r="O143" s="141" t="str">
        <f t="shared" si="11"/>
        <v/>
      </c>
      <c r="P143" s="15"/>
      <c r="Q143" s="15"/>
      <c r="R143" s="15"/>
      <c r="S143" s="15"/>
      <c r="T143" s="15"/>
      <c r="U143" s="15"/>
      <c r="V143" s="15"/>
      <c r="W143" s="621" t="str">
        <f>IF(ISBLANK($C143),"",_xlfn.IFNA(MATCH($C143,Deelnemersoverzicht!$C$16:$C$66,0),0))</f>
        <v/>
      </c>
      <c r="X143" s="487" t="str">
        <f t="shared" si="12"/>
        <v>Na startdatum aangekocht</v>
      </c>
    </row>
    <row r="144" spans="1:24" ht="12" customHeight="1" x14ac:dyDescent="0.2">
      <c r="A144" s="195" t="str">
        <f t="shared" si="6"/>
        <v/>
      </c>
      <c r="B144" s="552"/>
      <c r="C144" s="553"/>
      <c r="D144" s="710"/>
      <c r="E144" s="711"/>
      <c r="F144" s="566"/>
      <c r="G144" s="669"/>
      <c r="H144" s="563"/>
      <c r="I144" s="472">
        <f t="shared" si="8"/>
        <v>0</v>
      </c>
      <c r="J144" s="564"/>
      <c r="K144" s="668">
        <f t="shared" si="9"/>
        <v>0</v>
      </c>
      <c r="L144" s="565"/>
      <c r="M144" s="558"/>
      <c r="N144" s="474">
        <f t="shared" si="10"/>
        <v>0</v>
      </c>
      <c r="O144" s="141" t="str">
        <f t="shared" si="11"/>
        <v/>
      </c>
      <c r="P144" s="15"/>
      <c r="Q144" s="15"/>
      <c r="R144" s="15"/>
      <c r="S144" s="15"/>
      <c r="T144" s="15"/>
      <c r="U144" s="15"/>
      <c r="V144" s="15"/>
      <c r="W144" s="621" t="str">
        <f>IF(ISBLANK($C144),"",_xlfn.IFNA(MATCH($C144,Deelnemersoverzicht!$C$16:$C$66,0),0))</f>
        <v/>
      </c>
      <c r="X144" s="487" t="str">
        <f t="shared" si="12"/>
        <v>Na startdatum aangekocht</v>
      </c>
    </row>
    <row r="145" spans="1:24" ht="12" customHeight="1" x14ac:dyDescent="0.2">
      <c r="A145" s="195" t="str">
        <f t="shared" si="6"/>
        <v/>
      </c>
      <c r="B145" s="552"/>
      <c r="C145" s="553"/>
      <c r="D145" s="710"/>
      <c r="E145" s="711"/>
      <c r="F145" s="566"/>
      <c r="G145" s="669"/>
      <c r="H145" s="563"/>
      <c r="I145" s="472">
        <f t="shared" si="8"/>
        <v>0</v>
      </c>
      <c r="J145" s="564"/>
      <c r="K145" s="668">
        <f t="shared" si="9"/>
        <v>0</v>
      </c>
      <c r="L145" s="565"/>
      <c r="M145" s="558"/>
      <c r="N145" s="474">
        <f t="shared" si="10"/>
        <v>0</v>
      </c>
      <c r="O145" s="141" t="str">
        <f t="shared" si="11"/>
        <v/>
      </c>
      <c r="P145" s="15"/>
      <c r="Q145" s="15"/>
      <c r="R145" s="15"/>
      <c r="S145" s="15"/>
      <c r="T145" s="15"/>
      <c r="U145" s="15"/>
      <c r="V145" s="15"/>
      <c r="W145" s="621" t="str">
        <f>IF(ISBLANK($C145),"",_xlfn.IFNA(MATCH($C145,Deelnemersoverzicht!$C$16:$C$66,0),0))</f>
        <v/>
      </c>
      <c r="X145" s="487" t="str">
        <f t="shared" si="12"/>
        <v>Na startdatum aangekocht</v>
      </c>
    </row>
    <row r="146" spans="1:24" ht="12" customHeight="1" x14ac:dyDescent="0.2">
      <c r="A146" s="195" t="str">
        <f t="shared" si="6"/>
        <v/>
      </c>
      <c r="B146" s="552"/>
      <c r="C146" s="553"/>
      <c r="D146" s="710"/>
      <c r="E146" s="711"/>
      <c r="F146" s="566"/>
      <c r="G146" s="669"/>
      <c r="H146" s="563"/>
      <c r="I146" s="472">
        <f t="shared" si="8"/>
        <v>0</v>
      </c>
      <c r="J146" s="564"/>
      <c r="K146" s="668">
        <f t="shared" si="9"/>
        <v>0</v>
      </c>
      <c r="L146" s="565"/>
      <c r="M146" s="558"/>
      <c r="N146" s="474">
        <f t="shared" si="10"/>
        <v>0</v>
      </c>
      <c r="O146" s="141" t="str">
        <f t="shared" si="11"/>
        <v/>
      </c>
      <c r="P146" s="15"/>
      <c r="Q146" s="15"/>
      <c r="R146" s="15"/>
      <c r="S146" s="15"/>
      <c r="T146" s="15"/>
      <c r="U146" s="15"/>
      <c r="V146" s="15"/>
      <c r="W146" s="621" t="str">
        <f>IF(ISBLANK($C146),"",_xlfn.IFNA(MATCH($C146,Deelnemersoverzicht!$C$16:$C$66,0),0))</f>
        <v/>
      </c>
      <c r="X146" s="487" t="str">
        <f t="shared" si="12"/>
        <v>Na startdatum aangekocht</v>
      </c>
    </row>
    <row r="147" spans="1:24" ht="12" customHeight="1" x14ac:dyDescent="0.2">
      <c r="A147" s="195" t="str">
        <f t="shared" si="6"/>
        <v/>
      </c>
      <c r="B147" s="552"/>
      <c r="C147" s="553"/>
      <c r="D147" s="710"/>
      <c r="E147" s="711"/>
      <c r="F147" s="566"/>
      <c r="G147" s="669"/>
      <c r="H147" s="563"/>
      <c r="I147" s="472">
        <f t="shared" si="8"/>
        <v>0</v>
      </c>
      <c r="J147" s="564"/>
      <c r="K147" s="668">
        <f t="shared" si="9"/>
        <v>0</v>
      </c>
      <c r="L147" s="565"/>
      <c r="M147" s="558"/>
      <c r="N147" s="474">
        <f t="shared" si="10"/>
        <v>0</v>
      </c>
      <c r="O147" s="141" t="str">
        <f t="shared" si="11"/>
        <v/>
      </c>
      <c r="P147" s="15"/>
      <c r="Q147" s="15"/>
      <c r="R147" s="15"/>
      <c r="S147" s="15"/>
      <c r="T147" s="15"/>
      <c r="U147" s="15"/>
      <c r="V147" s="15"/>
      <c r="W147" s="621" t="str">
        <f>IF(ISBLANK($C147),"",_xlfn.IFNA(MATCH($C147,Deelnemersoverzicht!$C$16:$C$66,0),0))</f>
        <v/>
      </c>
      <c r="X147" s="487" t="str">
        <f t="shared" si="12"/>
        <v>Na startdatum aangekocht</v>
      </c>
    </row>
    <row r="148" spans="1:24" ht="12" customHeight="1" x14ac:dyDescent="0.2">
      <c r="A148" s="195" t="str">
        <f t="shared" si="6"/>
        <v/>
      </c>
      <c r="B148" s="552"/>
      <c r="C148" s="553"/>
      <c r="D148" s="710"/>
      <c r="E148" s="711"/>
      <c r="F148" s="566"/>
      <c r="G148" s="669"/>
      <c r="H148" s="563"/>
      <c r="I148" s="472">
        <f t="shared" si="8"/>
        <v>0</v>
      </c>
      <c r="J148" s="564"/>
      <c r="K148" s="668">
        <f t="shared" si="9"/>
        <v>0</v>
      </c>
      <c r="L148" s="565"/>
      <c r="M148" s="558"/>
      <c r="N148" s="474">
        <f t="shared" si="10"/>
        <v>0</v>
      </c>
      <c r="O148" s="141" t="str">
        <f t="shared" si="11"/>
        <v/>
      </c>
      <c r="P148" s="15"/>
      <c r="Q148" s="15"/>
      <c r="R148" s="15"/>
      <c r="S148" s="15"/>
      <c r="T148" s="15"/>
      <c r="U148" s="15"/>
      <c r="V148" s="15"/>
      <c r="W148" s="621" t="str">
        <f>IF(ISBLANK($C148),"",_xlfn.IFNA(MATCH($C148,Deelnemersoverzicht!$C$16:$C$66,0),0))</f>
        <v/>
      </c>
      <c r="X148" s="487" t="str">
        <f t="shared" si="12"/>
        <v>Na startdatum aangekocht</v>
      </c>
    </row>
    <row r="149" spans="1:24" ht="12" customHeight="1" x14ac:dyDescent="0.2">
      <c r="A149" s="195" t="str">
        <f t="shared" si="6"/>
        <v/>
      </c>
      <c r="B149" s="552"/>
      <c r="C149" s="553"/>
      <c r="D149" s="710"/>
      <c r="E149" s="711"/>
      <c r="F149" s="566"/>
      <c r="G149" s="669"/>
      <c r="H149" s="563"/>
      <c r="I149" s="472">
        <f t="shared" si="8"/>
        <v>0</v>
      </c>
      <c r="J149" s="564"/>
      <c r="K149" s="668">
        <f t="shared" si="9"/>
        <v>0</v>
      </c>
      <c r="L149" s="565"/>
      <c r="M149" s="558"/>
      <c r="N149" s="474">
        <f t="shared" si="10"/>
        <v>0</v>
      </c>
      <c r="O149" s="141" t="str">
        <f t="shared" si="11"/>
        <v/>
      </c>
      <c r="P149" s="15"/>
      <c r="Q149" s="15"/>
      <c r="R149" s="15"/>
      <c r="S149" s="15"/>
      <c r="T149" s="15"/>
      <c r="U149" s="15"/>
      <c r="V149" s="15"/>
      <c r="W149" s="621" t="str">
        <f>IF(ISBLANK($C149),"",_xlfn.IFNA(MATCH($C149,Deelnemersoverzicht!$C$16:$C$66,0),0))</f>
        <v/>
      </c>
      <c r="X149" s="487" t="str">
        <f t="shared" si="12"/>
        <v>Na startdatum aangekocht</v>
      </c>
    </row>
    <row r="150" spans="1:24" ht="12" customHeight="1" x14ac:dyDescent="0.2">
      <c r="A150" s="195" t="str">
        <f t="shared" si="6"/>
        <v/>
      </c>
      <c r="B150" s="552"/>
      <c r="C150" s="553"/>
      <c r="D150" s="710"/>
      <c r="E150" s="711"/>
      <c r="F150" s="566"/>
      <c r="G150" s="669"/>
      <c r="H150" s="563"/>
      <c r="I150" s="472">
        <f t="shared" si="8"/>
        <v>0</v>
      </c>
      <c r="J150" s="564"/>
      <c r="K150" s="668">
        <f t="shared" si="9"/>
        <v>0</v>
      </c>
      <c r="L150" s="565"/>
      <c r="M150" s="558"/>
      <c r="N150" s="474">
        <f t="shared" si="10"/>
        <v>0</v>
      </c>
      <c r="O150" s="141" t="str">
        <f t="shared" si="11"/>
        <v/>
      </c>
      <c r="P150" s="15"/>
      <c r="Q150" s="15"/>
      <c r="R150" s="15"/>
      <c r="S150" s="15"/>
      <c r="T150" s="15"/>
      <c r="U150" s="15"/>
      <c r="V150" s="15"/>
      <c r="W150" s="621" t="str">
        <f>IF(ISBLANK($C150),"",_xlfn.IFNA(MATCH($C150,Deelnemersoverzicht!$C$16:$C$66,0),0))</f>
        <v/>
      </c>
      <c r="X150" s="487" t="str">
        <f t="shared" si="12"/>
        <v>Na startdatum aangekocht</v>
      </c>
    </row>
    <row r="151" spans="1:24" ht="12" customHeight="1" x14ac:dyDescent="0.2">
      <c r="A151" s="195"/>
      <c r="B151" s="136"/>
      <c r="C151" s="15"/>
      <c r="D151" s="136"/>
      <c r="E151" s="136"/>
      <c r="F151" s="136"/>
      <c r="G151" s="136"/>
      <c r="H151" s="136"/>
      <c r="I151" s="136"/>
      <c r="J151" s="136"/>
      <c r="K151" s="136"/>
      <c r="L151" s="136"/>
      <c r="M151" s="470" t="s">
        <v>74</v>
      </c>
      <c r="N151" s="471">
        <f>SUM(N96:N150)</f>
        <v>0</v>
      </c>
      <c r="O151" s="141"/>
      <c r="P151" s="15"/>
      <c r="Q151" s="15"/>
      <c r="R151" s="15"/>
      <c r="S151" s="15"/>
      <c r="T151" s="15"/>
      <c r="U151" s="15"/>
      <c r="V151" s="15"/>
      <c r="W151" s="440"/>
      <c r="X151" s="487" t="str">
        <f t="shared" si="12"/>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P152" s="15"/>
      <c r="Q152" s="15"/>
      <c r="R152" s="15"/>
      <c r="S152" s="15"/>
      <c r="T152" s="15"/>
      <c r="U152" s="15"/>
      <c r="V152" s="15"/>
      <c r="W152" s="440"/>
      <c r="X152" s="487" t="str">
        <f t="shared" si="12"/>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P153" s="15"/>
      <c r="Q153" s="15"/>
      <c r="R153" s="15"/>
      <c r="S153" s="15"/>
      <c r="T153" s="15"/>
      <c r="U153" s="15"/>
      <c r="V153" s="15"/>
      <c r="W153" s="440"/>
      <c r="X153" s="15"/>
    </row>
    <row r="154" spans="1:24" ht="12" customHeight="1" x14ac:dyDescent="0.2">
      <c r="A154" s="195"/>
      <c r="B154" s="137"/>
      <c r="C154" s="137"/>
      <c r="D154" s="136"/>
      <c r="E154" s="136"/>
      <c r="F154" s="136"/>
      <c r="G154" s="136"/>
      <c r="H154" s="136"/>
      <c r="I154" s="136"/>
      <c r="J154" s="136"/>
      <c r="K154" s="136"/>
      <c r="L154" s="136"/>
      <c r="M154" s="136"/>
      <c r="N154" s="136"/>
      <c r="O154" s="141"/>
      <c r="P154" s="15"/>
      <c r="Q154" s="15"/>
      <c r="R154" s="15"/>
      <c r="S154" s="15"/>
      <c r="T154" s="15"/>
      <c r="U154" s="15"/>
      <c r="V154" s="15"/>
      <c r="W154" s="440"/>
      <c r="X154" s="15"/>
    </row>
    <row r="155" spans="1:24" ht="12" customHeight="1" x14ac:dyDescent="0.2">
      <c r="A155" s="195"/>
      <c r="B155" s="137" t="s">
        <v>122</v>
      </c>
      <c r="C155" s="136"/>
      <c r="D155" s="136"/>
      <c r="E155" s="136"/>
      <c r="F155" s="136"/>
      <c r="G155" s="136"/>
      <c r="H155" s="136"/>
      <c r="I155" s="136"/>
      <c r="J155" s="136"/>
      <c r="K155" s="136"/>
      <c r="L155" s="136"/>
      <c r="M155" s="136"/>
      <c r="N155" s="136"/>
      <c r="O155" s="141"/>
      <c r="P155" s="15"/>
      <c r="Q155" s="15"/>
      <c r="R155" s="15"/>
      <c r="S155" s="15"/>
      <c r="T155" s="15"/>
      <c r="U155" s="15"/>
      <c r="V155" s="15"/>
      <c r="W155" s="440"/>
      <c r="X155" s="15"/>
    </row>
    <row r="156" spans="1:24" ht="60" x14ac:dyDescent="0.2">
      <c r="A156" s="195"/>
      <c r="B156" s="464" t="s">
        <v>263</v>
      </c>
      <c r="C156" s="670" t="s">
        <v>99</v>
      </c>
      <c r="D156" s="465" t="s">
        <v>73</v>
      </c>
      <c r="E156" s="467"/>
      <c r="F156" s="467"/>
      <c r="G156" s="467"/>
      <c r="H156" s="548" t="s">
        <v>450</v>
      </c>
      <c r="I156" s="465" t="s">
        <v>385</v>
      </c>
      <c r="J156" s="488" t="s">
        <v>379</v>
      </c>
      <c r="K156" s="719" t="s">
        <v>234</v>
      </c>
      <c r="L156" s="720"/>
      <c r="M156" s="466" t="s">
        <v>65</v>
      </c>
      <c r="N156" s="464" t="s">
        <v>386</v>
      </c>
      <c r="O156" s="141"/>
      <c r="P156" s="15"/>
      <c r="Q156" s="15"/>
      <c r="R156" s="15"/>
      <c r="S156" s="15"/>
      <c r="T156" s="15"/>
      <c r="U156" s="15"/>
      <c r="V156" s="15"/>
      <c r="W156" s="440"/>
      <c r="X156" s="486" t="s">
        <v>383</v>
      </c>
    </row>
    <row r="157" spans="1:24" ht="12" customHeight="1" x14ac:dyDescent="0.2">
      <c r="A157" s="195" t="str">
        <f t="shared" ref="A157:A206" si="13">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15"/>
      <c r="Q157" s="15"/>
      <c r="R157" s="15"/>
      <c r="S157" s="15"/>
      <c r="T157" s="15"/>
      <c r="U157" s="15"/>
      <c r="V157" s="15"/>
      <c r="W157" s="621"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3"/>
        <v/>
      </c>
      <c r="B158" s="552"/>
      <c r="C158" s="560"/>
      <c r="D158" s="567"/>
      <c r="E158" s="567"/>
      <c r="F158" s="567"/>
      <c r="G158" s="567"/>
      <c r="H158" s="568"/>
      <c r="I158" s="562"/>
      <c r="J158" s="563"/>
      <c r="K158" s="708">
        <f t="shared" ref="K158:K206" si="14">IFERROR($I158-$N158,0)</f>
        <v>0</v>
      </c>
      <c r="L158" s="709"/>
      <c r="M158" s="559"/>
      <c r="N158" s="474">
        <f>IFERROR(($I158/$J158)*(Deelnemersoverzicht!$C$13-(DATEDIF(Startdatum,$H158,"D")/365)),0)</f>
        <v>0</v>
      </c>
      <c r="O158" s="141" t="str">
        <f t="shared" ref="O158:O206" si="15">IF(AND(COUNTA(B158:J158)&gt;0,ISBLANK(M158)),"Activiteittype ontbreekt!",IF(B158="","",IF(COUNTIF($B$15:$B$314,B158)=1,"",IF(COUNTIF($A$15:$A$314,B158&amp;M158)&gt;1,"","Let op dat elk activiteitnummer hetzelfde activiteittype moet krijgen!"))))</f>
        <v/>
      </c>
      <c r="P158" s="15"/>
      <c r="Q158" s="15"/>
      <c r="R158" s="15"/>
      <c r="S158" s="15"/>
      <c r="T158" s="15"/>
      <c r="U158" s="15"/>
      <c r="V158" s="15"/>
      <c r="W158" s="621" t="str">
        <f>IF(ISBLANK($C158),"",_xlfn.IFNA(MATCH($C158,Deelnemersoverzicht!$C$16:$C$66,0),0))</f>
        <v/>
      </c>
      <c r="X158" s="487"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3"/>
        <v/>
      </c>
      <c r="B159" s="552"/>
      <c r="C159" s="560"/>
      <c r="D159" s="567"/>
      <c r="E159" s="567"/>
      <c r="F159" s="567"/>
      <c r="G159" s="567"/>
      <c r="H159" s="568"/>
      <c r="I159" s="562"/>
      <c r="J159" s="563"/>
      <c r="K159" s="708">
        <f t="shared" si="14"/>
        <v>0</v>
      </c>
      <c r="L159" s="709"/>
      <c r="M159" s="559"/>
      <c r="N159" s="474">
        <f>IFERROR(($I159/$J159)*(Deelnemersoverzicht!$C$13-(DATEDIF(Startdatum,$H159,"D")/365)),0)</f>
        <v>0</v>
      </c>
      <c r="O159" s="141" t="str">
        <f t="shared" si="15"/>
        <v/>
      </c>
      <c r="P159" s="15"/>
      <c r="Q159" s="15"/>
      <c r="R159" s="15"/>
      <c r="S159" s="15"/>
      <c r="T159" s="15"/>
      <c r="U159" s="15"/>
      <c r="V159" s="15"/>
      <c r="W159" s="621" t="str">
        <f>IF(ISBLANK($C159),"",_xlfn.IFNA(MATCH($C159,Deelnemersoverzicht!$C$16:$C$66,0),0))</f>
        <v/>
      </c>
      <c r="X159" s="487" t="str">
        <f t="shared" si="16"/>
        <v>Na startdatum aangekocht</v>
      </c>
    </row>
    <row r="160" spans="1:24" ht="12" customHeight="1" x14ac:dyDescent="0.2">
      <c r="A160" s="195" t="str">
        <f t="shared" si="13"/>
        <v/>
      </c>
      <c r="B160" s="552"/>
      <c r="C160" s="560"/>
      <c r="D160" s="567"/>
      <c r="E160" s="567"/>
      <c r="F160" s="567"/>
      <c r="G160" s="567"/>
      <c r="H160" s="568"/>
      <c r="I160" s="562"/>
      <c r="J160" s="563"/>
      <c r="K160" s="708">
        <f t="shared" si="14"/>
        <v>0</v>
      </c>
      <c r="L160" s="709"/>
      <c r="M160" s="559"/>
      <c r="N160" s="474">
        <f>IFERROR(($I160/$J160)*(Deelnemersoverzicht!$C$13-(DATEDIF(Startdatum,$H160,"D")/365)),0)</f>
        <v>0</v>
      </c>
      <c r="O160" s="141" t="str">
        <f t="shared" si="15"/>
        <v/>
      </c>
      <c r="P160" s="15"/>
      <c r="Q160" s="15"/>
      <c r="R160" s="15"/>
      <c r="S160" s="15"/>
      <c r="T160" s="15"/>
      <c r="U160" s="15"/>
      <c r="V160" s="15"/>
      <c r="W160" s="621" t="str">
        <f>IF(ISBLANK($C160),"",_xlfn.IFNA(MATCH($C160,Deelnemersoverzicht!$C$16:$C$66,0),0))</f>
        <v/>
      </c>
      <c r="X160" s="487" t="str">
        <f t="shared" si="16"/>
        <v>Na startdatum aangekocht</v>
      </c>
    </row>
    <row r="161" spans="1:24" ht="12" customHeight="1" x14ac:dyDescent="0.2">
      <c r="A161" s="195" t="str">
        <f t="shared" si="13"/>
        <v/>
      </c>
      <c r="B161" s="552"/>
      <c r="C161" s="560"/>
      <c r="D161" s="567"/>
      <c r="E161" s="567"/>
      <c r="F161" s="567"/>
      <c r="G161" s="567"/>
      <c r="H161" s="568"/>
      <c r="I161" s="562"/>
      <c r="J161" s="563"/>
      <c r="K161" s="708">
        <f t="shared" si="14"/>
        <v>0</v>
      </c>
      <c r="L161" s="709"/>
      <c r="M161" s="559"/>
      <c r="N161" s="474">
        <f>IFERROR(($I161/$J161)*(Deelnemersoverzicht!$C$13-(DATEDIF(Startdatum,$H161,"D")/365)),0)</f>
        <v>0</v>
      </c>
      <c r="O161" s="141" t="str">
        <f t="shared" si="15"/>
        <v/>
      </c>
      <c r="P161" s="15"/>
      <c r="Q161" s="15"/>
      <c r="R161" s="15"/>
      <c r="S161" s="15"/>
      <c r="T161" s="15"/>
      <c r="U161" s="15"/>
      <c r="V161" s="15"/>
      <c r="W161" s="621" t="str">
        <f>IF(ISBLANK($C161),"",_xlfn.IFNA(MATCH($C161,Deelnemersoverzicht!$C$16:$C$66,0),0))</f>
        <v/>
      </c>
      <c r="X161" s="487" t="str">
        <f t="shared" si="16"/>
        <v>Na startdatum aangekocht</v>
      </c>
    </row>
    <row r="162" spans="1:24" ht="12" customHeight="1" x14ac:dyDescent="0.2">
      <c r="A162" s="195" t="str">
        <f t="shared" si="13"/>
        <v/>
      </c>
      <c r="B162" s="552"/>
      <c r="C162" s="560"/>
      <c r="D162" s="567"/>
      <c r="E162" s="567"/>
      <c r="F162" s="567"/>
      <c r="G162" s="567"/>
      <c r="H162" s="568"/>
      <c r="I162" s="562"/>
      <c r="J162" s="563"/>
      <c r="K162" s="708">
        <f t="shared" si="14"/>
        <v>0</v>
      </c>
      <c r="L162" s="709"/>
      <c r="M162" s="559"/>
      <c r="N162" s="474">
        <f>IFERROR(($I162/$J162)*(Deelnemersoverzicht!$C$13-(DATEDIF(Startdatum,$H162,"D")/365)),0)</f>
        <v>0</v>
      </c>
      <c r="O162" s="141" t="str">
        <f t="shared" si="15"/>
        <v/>
      </c>
      <c r="P162" s="15"/>
      <c r="Q162" s="15"/>
      <c r="R162" s="15"/>
      <c r="S162" s="15"/>
      <c r="T162" s="15"/>
      <c r="U162" s="15"/>
      <c r="V162" s="15"/>
      <c r="W162" s="621" t="str">
        <f>IF(ISBLANK($C162),"",_xlfn.IFNA(MATCH($C162,Deelnemersoverzicht!$C$16:$C$66,0),0))</f>
        <v/>
      </c>
      <c r="X162" s="487" t="str">
        <f t="shared" si="16"/>
        <v>Na startdatum aangekocht</v>
      </c>
    </row>
    <row r="163" spans="1:24" ht="12" customHeight="1" x14ac:dyDescent="0.2">
      <c r="A163" s="195" t="str">
        <f t="shared" si="13"/>
        <v/>
      </c>
      <c r="B163" s="552"/>
      <c r="C163" s="560"/>
      <c r="D163" s="567"/>
      <c r="E163" s="567"/>
      <c r="F163" s="567"/>
      <c r="G163" s="567"/>
      <c r="H163" s="568"/>
      <c r="I163" s="562"/>
      <c r="J163" s="563"/>
      <c r="K163" s="708">
        <f t="shared" si="14"/>
        <v>0</v>
      </c>
      <c r="L163" s="709"/>
      <c r="M163" s="559"/>
      <c r="N163" s="474">
        <f>IFERROR(($I163/$J163)*(Deelnemersoverzicht!$C$13-(DATEDIF(Startdatum,$H163,"D")/365)),0)</f>
        <v>0</v>
      </c>
      <c r="O163" s="141" t="str">
        <f t="shared" si="15"/>
        <v/>
      </c>
      <c r="P163" s="15"/>
      <c r="Q163" s="15"/>
      <c r="R163" s="15"/>
      <c r="S163" s="15"/>
      <c r="T163" s="15"/>
      <c r="U163" s="15"/>
      <c r="V163" s="15"/>
      <c r="W163" s="621" t="str">
        <f>IF(ISBLANK($C163),"",_xlfn.IFNA(MATCH($C163,Deelnemersoverzicht!$C$16:$C$66,0),0))</f>
        <v/>
      </c>
      <c r="X163" s="487" t="str">
        <f t="shared" si="16"/>
        <v>Na startdatum aangekocht</v>
      </c>
    </row>
    <row r="164" spans="1:24" x14ac:dyDescent="0.2">
      <c r="A164" s="195" t="str">
        <f t="shared" si="13"/>
        <v/>
      </c>
      <c r="B164" s="552"/>
      <c r="C164" s="560"/>
      <c r="D164" s="567"/>
      <c r="E164" s="567"/>
      <c r="F164" s="567"/>
      <c r="G164" s="567"/>
      <c r="H164" s="568"/>
      <c r="I164" s="562"/>
      <c r="J164" s="563"/>
      <c r="K164" s="708">
        <f t="shared" si="14"/>
        <v>0</v>
      </c>
      <c r="L164" s="709"/>
      <c r="M164" s="559"/>
      <c r="N164" s="474">
        <f>IFERROR(($I164/$J164)*(Deelnemersoverzicht!$C$13-(DATEDIF(Startdatum,$H164,"D")/365)),0)</f>
        <v>0</v>
      </c>
      <c r="O164" s="141" t="str">
        <f t="shared" si="15"/>
        <v/>
      </c>
      <c r="P164" s="15"/>
      <c r="Q164" s="15"/>
      <c r="R164" s="15"/>
      <c r="S164" s="15"/>
      <c r="T164" s="15"/>
      <c r="U164" s="15"/>
      <c r="V164" s="15"/>
      <c r="W164" s="621" t="str">
        <f>IF(ISBLANK($C164),"",_xlfn.IFNA(MATCH($C164,Deelnemersoverzicht!$C$16:$C$66,0),0))</f>
        <v/>
      </c>
      <c r="X164" s="487" t="str">
        <f t="shared" si="16"/>
        <v>Na startdatum aangekocht</v>
      </c>
    </row>
    <row r="165" spans="1:24" ht="12" customHeight="1" x14ac:dyDescent="0.2">
      <c r="A165" s="195" t="str">
        <f t="shared" si="13"/>
        <v/>
      </c>
      <c r="B165" s="552"/>
      <c r="C165" s="560"/>
      <c r="D165" s="567"/>
      <c r="E165" s="567"/>
      <c r="F165" s="567"/>
      <c r="G165" s="567"/>
      <c r="H165" s="568"/>
      <c r="I165" s="562"/>
      <c r="J165" s="563"/>
      <c r="K165" s="708">
        <f t="shared" si="14"/>
        <v>0</v>
      </c>
      <c r="L165" s="709"/>
      <c r="M165" s="559"/>
      <c r="N165" s="474">
        <f>IFERROR(($I165/$J165)*(Deelnemersoverzicht!$C$13-(DATEDIF(Startdatum,$H165,"D")/365)),0)</f>
        <v>0</v>
      </c>
      <c r="O165" s="141" t="str">
        <f t="shared" si="15"/>
        <v/>
      </c>
      <c r="P165" s="15"/>
      <c r="Q165" s="15"/>
      <c r="R165" s="15"/>
      <c r="S165" s="15"/>
      <c r="T165" s="15"/>
      <c r="U165" s="15"/>
      <c r="V165" s="15"/>
      <c r="W165" s="621" t="str">
        <f>IF(ISBLANK($C165),"",_xlfn.IFNA(MATCH($C165,Deelnemersoverzicht!$C$16:$C$66,0),0))</f>
        <v/>
      </c>
      <c r="X165" s="487" t="str">
        <f t="shared" si="16"/>
        <v>Na startdatum aangekocht</v>
      </c>
    </row>
    <row r="166" spans="1:24" ht="12" customHeight="1" x14ac:dyDescent="0.2">
      <c r="A166" s="195" t="str">
        <f t="shared" si="13"/>
        <v/>
      </c>
      <c r="B166" s="552"/>
      <c r="C166" s="560"/>
      <c r="D166" s="567"/>
      <c r="E166" s="567"/>
      <c r="F166" s="567"/>
      <c r="G166" s="567"/>
      <c r="H166" s="568"/>
      <c r="I166" s="562"/>
      <c r="J166" s="563"/>
      <c r="K166" s="708">
        <f t="shared" si="14"/>
        <v>0</v>
      </c>
      <c r="L166" s="709"/>
      <c r="M166" s="559"/>
      <c r="N166" s="474">
        <f>IFERROR(($I166/$J166)*(Deelnemersoverzicht!$C$13-(DATEDIF(Startdatum,$H166,"D")/365)),0)</f>
        <v>0</v>
      </c>
      <c r="O166" s="141" t="str">
        <f t="shared" si="15"/>
        <v/>
      </c>
      <c r="P166" s="15"/>
      <c r="Q166" s="15"/>
      <c r="R166" s="15"/>
      <c r="S166" s="15"/>
      <c r="T166" s="15"/>
      <c r="U166" s="15"/>
      <c r="V166" s="15"/>
      <c r="W166" s="621" t="str">
        <f>IF(ISBLANK($C166),"",_xlfn.IFNA(MATCH($C166,Deelnemersoverzicht!$C$16:$C$66,0),0))</f>
        <v/>
      </c>
      <c r="X166" s="487" t="str">
        <f t="shared" si="16"/>
        <v>Na startdatum aangekocht</v>
      </c>
    </row>
    <row r="167" spans="1:24" ht="12" customHeight="1" x14ac:dyDescent="0.2">
      <c r="A167" s="195" t="str">
        <f t="shared" si="13"/>
        <v/>
      </c>
      <c r="B167" s="552"/>
      <c r="C167" s="560"/>
      <c r="D167" s="567"/>
      <c r="E167" s="567"/>
      <c r="F167" s="567"/>
      <c r="G167" s="567"/>
      <c r="H167" s="568"/>
      <c r="I167" s="562"/>
      <c r="J167" s="563"/>
      <c r="K167" s="708">
        <f t="shared" si="14"/>
        <v>0</v>
      </c>
      <c r="L167" s="709"/>
      <c r="M167" s="559"/>
      <c r="N167" s="474">
        <f>IFERROR(($I167/$J167)*(Deelnemersoverzicht!$C$13-(DATEDIF(Startdatum,$H167,"D")/365)),0)</f>
        <v>0</v>
      </c>
      <c r="O167" s="141" t="str">
        <f t="shared" si="15"/>
        <v/>
      </c>
      <c r="P167" s="15"/>
      <c r="Q167" s="15"/>
      <c r="R167" s="15"/>
      <c r="S167" s="15"/>
      <c r="T167" s="15"/>
      <c r="U167" s="15"/>
      <c r="V167" s="15"/>
      <c r="W167" s="621" t="str">
        <f>IF(ISBLANK($C167),"",_xlfn.IFNA(MATCH($C167,Deelnemersoverzicht!$C$16:$C$66,0),0))</f>
        <v/>
      </c>
      <c r="X167" s="487" t="str">
        <f t="shared" si="16"/>
        <v>Na startdatum aangekocht</v>
      </c>
    </row>
    <row r="168" spans="1:24" ht="12" customHeight="1" x14ac:dyDescent="0.2">
      <c r="A168" s="195" t="str">
        <f t="shared" si="13"/>
        <v/>
      </c>
      <c r="B168" s="552"/>
      <c r="C168" s="560"/>
      <c r="D168" s="567"/>
      <c r="E168" s="567"/>
      <c r="F168" s="567"/>
      <c r="G168" s="567"/>
      <c r="H168" s="568"/>
      <c r="I168" s="562"/>
      <c r="J168" s="563"/>
      <c r="K168" s="708">
        <f t="shared" si="14"/>
        <v>0</v>
      </c>
      <c r="L168" s="709"/>
      <c r="M168" s="559"/>
      <c r="N168" s="474">
        <f>IFERROR(($I168/$J168)*(Deelnemersoverzicht!$C$13-(DATEDIF(Startdatum,$H168,"D")/365)),0)</f>
        <v>0</v>
      </c>
      <c r="O168" s="141" t="str">
        <f t="shared" si="15"/>
        <v/>
      </c>
      <c r="P168" s="15"/>
      <c r="Q168" s="15"/>
      <c r="R168" s="15"/>
      <c r="S168" s="15"/>
      <c r="T168" s="15"/>
      <c r="U168" s="15"/>
      <c r="V168" s="15"/>
      <c r="W168" s="621" t="str">
        <f>IF(ISBLANK($C168),"",_xlfn.IFNA(MATCH($C168,Deelnemersoverzicht!$C$16:$C$66,0),0))</f>
        <v/>
      </c>
      <c r="X168" s="487" t="str">
        <f t="shared" si="16"/>
        <v>Na startdatum aangekocht</v>
      </c>
    </row>
    <row r="169" spans="1:24" ht="12" customHeight="1" x14ac:dyDescent="0.2">
      <c r="A169" s="195" t="str">
        <f t="shared" si="13"/>
        <v/>
      </c>
      <c r="B169" s="552"/>
      <c r="C169" s="560"/>
      <c r="D169" s="567"/>
      <c r="E169" s="567"/>
      <c r="F169" s="567"/>
      <c r="G169" s="567"/>
      <c r="H169" s="568"/>
      <c r="I169" s="562"/>
      <c r="J169" s="563"/>
      <c r="K169" s="708">
        <f t="shared" si="14"/>
        <v>0</v>
      </c>
      <c r="L169" s="709"/>
      <c r="M169" s="559"/>
      <c r="N169" s="474">
        <f>IFERROR(($I169/$J169)*(Deelnemersoverzicht!$C$13-(DATEDIF(Startdatum,$H169,"D")/365)),0)</f>
        <v>0</v>
      </c>
      <c r="O169" s="141" t="str">
        <f t="shared" si="15"/>
        <v/>
      </c>
      <c r="P169" s="15"/>
      <c r="Q169" s="15"/>
      <c r="R169" s="15"/>
      <c r="S169" s="15"/>
      <c r="T169" s="15"/>
      <c r="U169" s="15"/>
      <c r="V169" s="15"/>
      <c r="W169" s="621" t="str">
        <f>IF(ISBLANK($C169),"",_xlfn.IFNA(MATCH($C169,Deelnemersoverzicht!$C$16:$C$66,0),0))</f>
        <v/>
      </c>
      <c r="X169" s="487" t="str">
        <f t="shared" si="16"/>
        <v>Na startdatum aangekocht</v>
      </c>
    </row>
    <row r="170" spans="1:24" ht="12" customHeight="1" x14ac:dyDescent="0.2">
      <c r="A170" s="195" t="str">
        <f t="shared" si="13"/>
        <v/>
      </c>
      <c r="B170" s="552"/>
      <c r="C170" s="560"/>
      <c r="D170" s="567"/>
      <c r="E170" s="567"/>
      <c r="F170" s="567"/>
      <c r="G170" s="567"/>
      <c r="H170" s="568"/>
      <c r="I170" s="562"/>
      <c r="J170" s="563"/>
      <c r="K170" s="708">
        <f t="shared" si="14"/>
        <v>0</v>
      </c>
      <c r="L170" s="709"/>
      <c r="M170" s="559"/>
      <c r="N170" s="474">
        <f>IFERROR(($I170/$J170)*(Deelnemersoverzicht!$C$13-(DATEDIF(Startdatum,$H170,"D")/365)),0)</f>
        <v>0</v>
      </c>
      <c r="O170" s="141" t="str">
        <f t="shared" si="15"/>
        <v/>
      </c>
      <c r="P170" s="15"/>
      <c r="Q170" s="15"/>
      <c r="R170" s="15"/>
      <c r="S170" s="15"/>
      <c r="T170" s="15"/>
      <c r="U170" s="15"/>
      <c r="V170" s="15"/>
      <c r="W170" s="621" t="str">
        <f>IF(ISBLANK($C170),"",_xlfn.IFNA(MATCH($C170,Deelnemersoverzicht!$C$16:$C$66,0),0))</f>
        <v/>
      </c>
      <c r="X170" s="487" t="str">
        <f t="shared" si="16"/>
        <v>Na startdatum aangekocht</v>
      </c>
    </row>
    <row r="171" spans="1:24" ht="12" customHeight="1" x14ac:dyDescent="0.2">
      <c r="A171" s="195" t="str">
        <f t="shared" si="13"/>
        <v/>
      </c>
      <c r="B171" s="552"/>
      <c r="C171" s="560"/>
      <c r="D171" s="567"/>
      <c r="E171" s="567"/>
      <c r="F171" s="567"/>
      <c r="G171" s="567"/>
      <c r="H171" s="568"/>
      <c r="I171" s="562"/>
      <c r="J171" s="563"/>
      <c r="K171" s="708">
        <f t="shared" si="14"/>
        <v>0</v>
      </c>
      <c r="L171" s="709"/>
      <c r="M171" s="559"/>
      <c r="N171" s="474">
        <f>IFERROR(($I171/$J171)*(Deelnemersoverzicht!$C$13-(DATEDIF(Startdatum,$H171,"D")/365)),0)</f>
        <v>0</v>
      </c>
      <c r="O171" s="141" t="str">
        <f t="shared" si="15"/>
        <v/>
      </c>
      <c r="P171" s="15"/>
      <c r="Q171" s="15"/>
      <c r="R171" s="15"/>
      <c r="S171" s="15"/>
      <c r="T171" s="15"/>
      <c r="U171" s="15"/>
      <c r="V171" s="15"/>
      <c r="W171" s="621" t="str">
        <f>IF(ISBLANK($C171),"",_xlfn.IFNA(MATCH($C171,Deelnemersoverzicht!$C$16:$C$66,0),0))</f>
        <v/>
      </c>
      <c r="X171" s="487" t="str">
        <f t="shared" si="16"/>
        <v>Na startdatum aangekocht</v>
      </c>
    </row>
    <row r="172" spans="1:24" ht="12" customHeight="1" x14ac:dyDescent="0.2">
      <c r="A172" s="195" t="str">
        <f t="shared" si="13"/>
        <v/>
      </c>
      <c r="B172" s="552"/>
      <c r="C172" s="560"/>
      <c r="D172" s="567"/>
      <c r="E172" s="567"/>
      <c r="F172" s="567"/>
      <c r="G172" s="567"/>
      <c r="H172" s="568"/>
      <c r="I172" s="562"/>
      <c r="J172" s="563"/>
      <c r="K172" s="708">
        <f t="shared" si="14"/>
        <v>0</v>
      </c>
      <c r="L172" s="709"/>
      <c r="M172" s="559"/>
      <c r="N172" s="474">
        <f>IFERROR(($I172/$J172)*(Deelnemersoverzicht!$C$13-(DATEDIF(Startdatum,$H172,"D")/365)),0)</f>
        <v>0</v>
      </c>
      <c r="O172" s="141" t="str">
        <f t="shared" si="15"/>
        <v/>
      </c>
      <c r="P172" s="15"/>
      <c r="Q172" s="15"/>
      <c r="R172" s="15"/>
      <c r="S172" s="15"/>
      <c r="T172" s="15"/>
      <c r="U172" s="15"/>
      <c r="V172" s="15"/>
      <c r="W172" s="621" t="str">
        <f>IF(ISBLANK($C172),"",_xlfn.IFNA(MATCH($C172,Deelnemersoverzicht!$C$16:$C$66,0),0))</f>
        <v/>
      </c>
      <c r="X172" s="487" t="str">
        <f t="shared" si="16"/>
        <v>Na startdatum aangekocht</v>
      </c>
    </row>
    <row r="173" spans="1:24" ht="12" customHeight="1" x14ac:dyDescent="0.2">
      <c r="A173" s="195" t="str">
        <f t="shared" si="13"/>
        <v/>
      </c>
      <c r="B173" s="552"/>
      <c r="C173" s="560"/>
      <c r="D173" s="567"/>
      <c r="E173" s="567"/>
      <c r="F173" s="567"/>
      <c r="G173" s="567"/>
      <c r="H173" s="568"/>
      <c r="I173" s="562"/>
      <c r="J173" s="563"/>
      <c r="K173" s="708">
        <f t="shared" si="14"/>
        <v>0</v>
      </c>
      <c r="L173" s="709"/>
      <c r="M173" s="559"/>
      <c r="N173" s="474">
        <f>IFERROR(($I173/$J173)*(Deelnemersoverzicht!$C$13-(DATEDIF(Startdatum,$H173,"D")/365)),0)</f>
        <v>0</v>
      </c>
      <c r="O173" s="141" t="str">
        <f t="shared" si="15"/>
        <v/>
      </c>
      <c r="P173" s="15"/>
      <c r="Q173" s="15"/>
      <c r="R173" s="15"/>
      <c r="S173" s="15"/>
      <c r="T173" s="15"/>
      <c r="U173" s="15"/>
      <c r="V173" s="15"/>
      <c r="W173" s="621" t="str">
        <f>IF(ISBLANK($C173),"",_xlfn.IFNA(MATCH($C173,Deelnemersoverzicht!$C$16:$C$66,0),0))</f>
        <v/>
      </c>
      <c r="X173" s="487" t="str">
        <f t="shared" si="16"/>
        <v>Na startdatum aangekocht</v>
      </c>
    </row>
    <row r="174" spans="1:24" ht="12" customHeight="1" x14ac:dyDescent="0.2">
      <c r="A174" s="195" t="str">
        <f t="shared" si="13"/>
        <v/>
      </c>
      <c r="B174" s="552"/>
      <c r="C174" s="560"/>
      <c r="D174" s="567"/>
      <c r="E174" s="567"/>
      <c r="F174" s="567"/>
      <c r="G174" s="567"/>
      <c r="H174" s="568"/>
      <c r="I174" s="562"/>
      <c r="J174" s="563"/>
      <c r="K174" s="708">
        <f t="shared" si="14"/>
        <v>0</v>
      </c>
      <c r="L174" s="709"/>
      <c r="M174" s="559"/>
      <c r="N174" s="474">
        <f>IFERROR(($I174/$J174)*(Deelnemersoverzicht!$C$13-(DATEDIF(Startdatum,$H174,"D")/365)),0)</f>
        <v>0</v>
      </c>
      <c r="O174" s="141" t="str">
        <f t="shared" si="15"/>
        <v/>
      </c>
      <c r="P174" s="15"/>
      <c r="Q174" s="15"/>
      <c r="R174" s="15"/>
      <c r="S174" s="15"/>
      <c r="T174" s="15"/>
      <c r="U174" s="15"/>
      <c r="V174" s="15"/>
      <c r="W174" s="621" t="str">
        <f>IF(ISBLANK($C174),"",_xlfn.IFNA(MATCH($C174,Deelnemersoverzicht!$C$16:$C$66,0),0))</f>
        <v/>
      </c>
      <c r="X174" s="487" t="str">
        <f t="shared" si="16"/>
        <v>Na startdatum aangekocht</v>
      </c>
    </row>
    <row r="175" spans="1:24" ht="12" customHeight="1" x14ac:dyDescent="0.2">
      <c r="A175" s="195" t="str">
        <f t="shared" si="13"/>
        <v/>
      </c>
      <c r="B175" s="552"/>
      <c r="C175" s="560"/>
      <c r="D175" s="567"/>
      <c r="E175" s="567"/>
      <c r="F175" s="567"/>
      <c r="G175" s="567"/>
      <c r="H175" s="568"/>
      <c r="I175" s="562"/>
      <c r="J175" s="563"/>
      <c r="K175" s="708">
        <f t="shared" si="14"/>
        <v>0</v>
      </c>
      <c r="L175" s="709"/>
      <c r="M175" s="559"/>
      <c r="N175" s="474">
        <f>IFERROR(($I175/$J175)*(Deelnemersoverzicht!$C$13-(DATEDIF(Startdatum,$H175,"D")/365)),0)</f>
        <v>0</v>
      </c>
      <c r="O175" s="141" t="str">
        <f t="shared" si="15"/>
        <v/>
      </c>
      <c r="P175" s="15"/>
      <c r="Q175" s="15"/>
      <c r="R175" s="15"/>
      <c r="S175" s="15"/>
      <c r="T175" s="15"/>
      <c r="U175" s="15"/>
      <c r="V175" s="15"/>
      <c r="W175" s="621" t="str">
        <f>IF(ISBLANK($C175),"",_xlfn.IFNA(MATCH($C175,Deelnemersoverzicht!$C$16:$C$66,0),0))</f>
        <v/>
      </c>
      <c r="X175" s="487" t="str">
        <f t="shared" si="16"/>
        <v>Na startdatum aangekocht</v>
      </c>
    </row>
    <row r="176" spans="1:24" ht="12" customHeight="1" x14ac:dyDescent="0.2">
      <c r="A176" s="195" t="str">
        <f t="shared" si="13"/>
        <v/>
      </c>
      <c r="B176" s="552"/>
      <c r="C176" s="560"/>
      <c r="D176" s="567"/>
      <c r="E176" s="567"/>
      <c r="F176" s="567"/>
      <c r="G176" s="567"/>
      <c r="H176" s="568"/>
      <c r="I176" s="562"/>
      <c r="J176" s="563"/>
      <c r="K176" s="708">
        <f t="shared" si="14"/>
        <v>0</v>
      </c>
      <c r="L176" s="709"/>
      <c r="M176" s="559"/>
      <c r="N176" s="474">
        <f>IFERROR(($I176/$J176)*(Deelnemersoverzicht!$C$13-(DATEDIF(Startdatum,$H176,"D")/365)),0)</f>
        <v>0</v>
      </c>
      <c r="O176" s="141" t="str">
        <f t="shared" si="15"/>
        <v/>
      </c>
      <c r="P176" s="15"/>
      <c r="Q176" s="15"/>
      <c r="R176" s="15"/>
      <c r="S176" s="15"/>
      <c r="T176" s="15"/>
      <c r="U176" s="15"/>
      <c r="V176" s="15"/>
      <c r="W176" s="621" t="str">
        <f>IF(ISBLANK($C176),"",_xlfn.IFNA(MATCH($C176,Deelnemersoverzicht!$C$16:$C$66,0),0))</f>
        <v/>
      </c>
      <c r="X176" s="487" t="str">
        <f t="shared" si="16"/>
        <v>Na startdatum aangekocht</v>
      </c>
    </row>
    <row r="177" spans="1:24" ht="12" customHeight="1" x14ac:dyDescent="0.2">
      <c r="A177" s="195" t="str">
        <f t="shared" si="13"/>
        <v/>
      </c>
      <c r="B177" s="552"/>
      <c r="C177" s="560"/>
      <c r="D177" s="567"/>
      <c r="E177" s="567"/>
      <c r="F177" s="567"/>
      <c r="G177" s="567"/>
      <c r="H177" s="568"/>
      <c r="I177" s="562"/>
      <c r="J177" s="563"/>
      <c r="K177" s="708">
        <f t="shared" si="14"/>
        <v>0</v>
      </c>
      <c r="L177" s="709"/>
      <c r="M177" s="559"/>
      <c r="N177" s="474">
        <f>IFERROR(($I177/$J177)*(Deelnemersoverzicht!$C$13-(DATEDIF(Startdatum,$H177,"D")/365)),0)</f>
        <v>0</v>
      </c>
      <c r="O177" s="141" t="str">
        <f t="shared" si="15"/>
        <v/>
      </c>
      <c r="P177" s="15"/>
      <c r="Q177" s="15"/>
      <c r="R177" s="15"/>
      <c r="S177" s="15"/>
      <c r="T177" s="15"/>
      <c r="U177" s="15"/>
      <c r="V177" s="15"/>
      <c r="W177" s="621" t="str">
        <f>IF(ISBLANK($C177),"",_xlfn.IFNA(MATCH($C177,Deelnemersoverzicht!$C$16:$C$66,0),0))</f>
        <v/>
      </c>
      <c r="X177" s="487" t="str">
        <f t="shared" si="16"/>
        <v>Na startdatum aangekocht</v>
      </c>
    </row>
    <row r="178" spans="1:24" ht="12" customHeight="1" x14ac:dyDescent="0.2">
      <c r="A178" s="195" t="str">
        <f t="shared" si="13"/>
        <v/>
      </c>
      <c r="B178" s="552"/>
      <c r="C178" s="560"/>
      <c r="D178" s="567"/>
      <c r="E178" s="567"/>
      <c r="F178" s="567"/>
      <c r="G178" s="567"/>
      <c r="H178" s="568"/>
      <c r="I178" s="562"/>
      <c r="J178" s="563"/>
      <c r="K178" s="708">
        <f t="shared" si="14"/>
        <v>0</v>
      </c>
      <c r="L178" s="709"/>
      <c r="M178" s="559"/>
      <c r="N178" s="474">
        <f>IFERROR(($I178/$J178)*(Deelnemersoverzicht!$C$13-(DATEDIF(Startdatum,$H178,"D")/365)),0)</f>
        <v>0</v>
      </c>
      <c r="O178" s="141" t="str">
        <f t="shared" si="15"/>
        <v/>
      </c>
      <c r="P178" s="15"/>
      <c r="Q178" s="15"/>
      <c r="R178" s="15"/>
      <c r="S178" s="15"/>
      <c r="T178" s="15"/>
      <c r="U178" s="15"/>
      <c r="V178" s="15"/>
      <c r="W178" s="621" t="str">
        <f>IF(ISBLANK($C178),"",_xlfn.IFNA(MATCH($C178,Deelnemersoverzicht!$C$16:$C$66,0),0))</f>
        <v/>
      </c>
      <c r="X178" s="487" t="str">
        <f t="shared" si="16"/>
        <v>Na startdatum aangekocht</v>
      </c>
    </row>
    <row r="179" spans="1:24" ht="12" customHeight="1" x14ac:dyDescent="0.2">
      <c r="A179" s="195" t="str">
        <f t="shared" si="13"/>
        <v/>
      </c>
      <c r="B179" s="552"/>
      <c r="C179" s="560"/>
      <c r="D179" s="567"/>
      <c r="E179" s="567"/>
      <c r="F179" s="567"/>
      <c r="G179" s="567"/>
      <c r="H179" s="568"/>
      <c r="I179" s="562"/>
      <c r="J179" s="563"/>
      <c r="K179" s="708">
        <f t="shared" si="14"/>
        <v>0</v>
      </c>
      <c r="L179" s="709"/>
      <c r="M179" s="559"/>
      <c r="N179" s="474">
        <f>IFERROR(($I179/$J179)*(Deelnemersoverzicht!$C$13-(DATEDIF(Startdatum,$H179,"D")/365)),0)</f>
        <v>0</v>
      </c>
      <c r="O179" s="141" t="str">
        <f t="shared" si="15"/>
        <v/>
      </c>
      <c r="P179" s="15"/>
      <c r="Q179" s="15"/>
      <c r="R179" s="15"/>
      <c r="S179" s="15"/>
      <c r="T179" s="15"/>
      <c r="U179" s="15"/>
      <c r="V179" s="15"/>
      <c r="W179" s="621" t="str">
        <f>IF(ISBLANK($C179),"",_xlfn.IFNA(MATCH($C179,Deelnemersoverzicht!$C$16:$C$66,0),0))</f>
        <v/>
      </c>
      <c r="X179" s="487" t="str">
        <f t="shared" si="16"/>
        <v>Na startdatum aangekocht</v>
      </c>
    </row>
    <row r="180" spans="1:24" ht="12" customHeight="1" x14ac:dyDescent="0.2">
      <c r="A180" s="195" t="str">
        <f t="shared" si="13"/>
        <v/>
      </c>
      <c r="B180" s="552"/>
      <c r="C180" s="560"/>
      <c r="D180" s="567"/>
      <c r="E180" s="567"/>
      <c r="F180" s="567"/>
      <c r="G180" s="567"/>
      <c r="H180" s="568"/>
      <c r="I180" s="562"/>
      <c r="J180" s="563"/>
      <c r="K180" s="708">
        <f t="shared" si="14"/>
        <v>0</v>
      </c>
      <c r="L180" s="709"/>
      <c r="M180" s="559"/>
      <c r="N180" s="474">
        <f>IFERROR(($I180/$J180)*(Deelnemersoverzicht!$C$13-(DATEDIF(Startdatum,$H180,"D")/365)),0)</f>
        <v>0</v>
      </c>
      <c r="O180" s="141" t="str">
        <f t="shared" si="15"/>
        <v/>
      </c>
      <c r="P180" s="15"/>
      <c r="Q180" s="15"/>
      <c r="R180" s="15"/>
      <c r="S180" s="15"/>
      <c r="T180" s="15"/>
      <c r="U180" s="15"/>
      <c r="V180" s="15"/>
      <c r="W180" s="621" t="str">
        <f>IF(ISBLANK($C180),"",_xlfn.IFNA(MATCH($C180,Deelnemersoverzicht!$C$16:$C$66,0),0))</f>
        <v/>
      </c>
      <c r="X180" s="487" t="str">
        <f t="shared" si="16"/>
        <v>Na startdatum aangekocht</v>
      </c>
    </row>
    <row r="181" spans="1:24" ht="12" customHeight="1" x14ac:dyDescent="0.2">
      <c r="A181" s="195" t="str">
        <f t="shared" si="13"/>
        <v/>
      </c>
      <c r="B181" s="552"/>
      <c r="C181" s="560"/>
      <c r="D181" s="567"/>
      <c r="E181" s="567"/>
      <c r="F181" s="567"/>
      <c r="G181" s="567"/>
      <c r="H181" s="568"/>
      <c r="I181" s="562"/>
      <c r="J181" s="563"/>
      <c r="K181" s="708">
        <f t="shared" si="14"/>
        <v>0</v>
      </c>
      <c r="L181" s="709"/>
      <c r="M181" s="559"/>
      <c r="N181" s="474">
        <f>IFERROR(($I181/$J181)*(Deelnemersoverzicht!$C$13-(DATEDIF(Startdatum,$H181,"D")/365)),0)</f>
        <v>0</v>
      </c>
      <c r="O181" s="141" t="str">
        <f t="shared" si="15"/>
        <v/>
      </c>
      <c r="P181" s="15"/>
      <c r="Q181" s="15"/>
      <c r="R181" s="15"/>
      <c r="S181" s="15"/>
      <c r="T181" s="15"/>
      <c r="U181" s="15"/>
      <c r="V181" s="15"/>
      <c r="W181" s="621" t="str">
        <f>IF(ISBLANK($C181),"",_xlfn.IFNA(MATCH($C181,Deelnemersoverzicht!$C$16:$C$66,0),0))</f>
        <v/>
      </c>
      <c r="X181" s="487" t="str">
        <f t="shared" si="16"/>
        <v>Na startdatum aangekocht</v>
      </c>
    </row>
    <row r="182" spans="1:24" ht="12" customHeight="1" x14ac:dyDescent="0.2">
      <c r="A182" s="195" t="str">
        <f t="shared" si="13"/>
        <v/>
      </c>
      <c r="B182" s="552"/>
      <c r="C182" s="560"/>
      <c r="D182" s="567"/>
      <c r="E182" s="567"/>
      <c r="F182" s="567"/>
      <c r="G182" s="567"/>
      <c r="H182" s="568"/>
      <c r="I182" s="562"/>
      <c r="J182" s="563"/>
      <c r="K182" s="708">
        <f t="shared" si="14"/>
        <v>0</v>
      </c>
      <c r="L182" s="709"/>
      <c r="M182" s="559"/>
      <c r="N182" s="474">
        <f>IFERROR(($I182/$J182)*(Deelnemersoverzicht!$C$13-(DATEDIF(Startdatum,$H182,"D")/365)),0)</f>
        <v>0</v>
      </c>
      <c r="O182" s="141" t="str">
        <f t="shared" si="15"/>
        <v/>
      </c>
      <c r="P182" s="15"/>
      <c r="Q182" s="15"/>
      <c r="R182" s="15"/>
      <c r="S182" s="15"/>
      <c r="T182" s="15"/>
      <c r="U182" s="15"/>
      <c r="V182" s="15"/>
      <c r="W182" s="621" t="str">
        <f>IF(ISBLANK($C182),"",_xlfn.IFNA(MATCH($C182,Deelnemersoverzicht!$C$16:$C$66,0),0))</f>
        <v/>
      </c>
      <c r="X182" s="487" t="str">
        <f t="shared" si="16"/>
        <v>Na startdatum aangekocht</v>
      </c>
    </row>
    <row r="183" spans="1:24" ht="12" customHeight="1" x14ac:dyDescent="0.2">
      <c r="A183" s="195" t="str">
        <f t="shared" si="13"/>
        <v/>
      </c>
      <c r="B183" s="552"/>
      <c r="C183" s="560"/>
      <c r="D183" s="567"/>
      <c r="E183" s="567"/>
      <c r="F183" s="567"/>
      <c r="G183" s="567"/>
      <c r="H183" s="568"/>
      <c r="I183" s="562"/>
      <c r="J183" s="563"/>
      <c r="K183" s="708">
        <f t="shared" si="14"/>
        <v>0</v>
      </c>
      <c r="L183" s="709"/>
      <c r="M183" s="559"/>
      <c r="N183" s="474">
        <f>IFERROR(($I183/$J183)*(Deelnemersoverzicht!$C$13-(DATEDIF(Startdatum,$H183,"D")/365)),0)</f>
        <v>0</v>
      </c>
      <c r="O183" s="141" t="str">
        <f t="shared" si="15"/>
        <v/>
      </c>
      <c r="P183" s="15"/>
      <c r="Q183" s="15"/>
      <c r="R183" s="15"/>
      <c r="S183" s="15"/>
      <c r="T183" s="15"/>
      <c r="U183" s="15"/>
      <c r="V183" s="15"/>
      <c r="W183" s="621" t="str">
        <f>IF(ISBLANK($C183),"",_xlfn.IFNA(MATCH($C183,Deelnemersoverzicht!$C$16:$C$66,0),0))</f>
        <v/>
      </c>
      <c r="X183" s="487" t="str">
        <f t="shared" si="16"/>
        <v>Na startdatum aangekocht</v>
      </c>
    </row>
    <row r="184" spans="1:24" ht="12" customHeight="1" x14ac:dyDescent="0.2">
      <c r="A184" s="195" t="str">
        <f t="shared" si="13"/>
        <v/>
      </c>
      <c r="B184" s="552"/>
      <c r="C184" s="560"/>
      <c r="D184" s="567"/>
      <c r="E184" s="567"/>
      <c r="F184" s="567"/>
      <c r="G184" s="567"/>
      <c r="H184" s="568"/>
      <c r="I184" s="562"/>
      <c r="J184" s="563"/>
      <c r="K184" s="708">
        <f t="shared" si="14"/>
        <v>0</v>
      </c>
      <c r="L184" s="709"/>
      <c r="M184" s="559"/>
      <c r="N184" s="474">
        <f>IFERROR(($I184/$J184)*(Deelnemersoverzicht!$C$13-(DATEDIF(Startdatum,$H184,"D")/365)),0)</f>
        <v>0</v>
      </c>
      <c r="O184" s="141" t="str">
        <f t="shared" si="15"/>
        <v/>
      </c>
      <c r="P184" s="15"/>
      <c r="Q184" s="15"/>
      <c r="R184" s="15"/>
      <c r="S184" s="15"/>
      <c r="T184" s="15"/>
      <c r="U184" s="15"/>
      <c r="V184" s="15"/>
      <c r="W184" s="621" t="str">
        <f>IF(ISBLANK($C184),"",_xlfn.IFNA(MATCH($C184,Deelnemersoverzicht!$C$16:$C$66,0),0))</f>
        <v/>
      </c>
      <c r="X184" s="487" t="str">
        <f t="shared" si="16"/>
        <v>Na startdatum aangekocht</v>
      </c>
    </row>
    <row r="185" spans="1:24" ht="12" customHeight="1" x14ac:dyDescent="0.2">
      <c r="A185" s="195" t="str">
        <f t="shared" si="13"/>
        <v/>
      </c>
      <c r="B185" s="552"/>
      <c r="C185" s="560"/>
      <c r="D185" s="567"/>
      <c r="E185" s="567"/>
      <c r="F185" s="567"/>
      <c r="G185" s="567"/>
      <c r="H185" s="568"/>
      <c r="I185" s="562"/>
      <c r="J185" s="563"/>
      <c r="K185" s="708">
        <f t="shared" si="14"/>
        <v>0</v>
      </c>
      <c r="L185" s="709"/>
      <c r="M185" s="559"/>
      <c r="N185" s="474">
        <f>IFERROR(($I185/$J185)*(Deelnemersoverzicht!$C$13-(DATEDIF(Startdatum,$H185,"D")/365)),0)</f>
        <v>0</v>
      </c>
      <c r="O185" s="141" t="str">
        <f t="shared" si="15"/>
        <v/>
      </c>
      <c r="P185" s="15"/>
      <c r="Q185" s="15"/>
      <c r="R185" s="15"/>
      <c r="S185" s="15"/>
      <c r="T185" s="15"/>
      <c r="U185" s="15"/>
      <c r="V185" s="15"/>
      <c r="W185" s="621" t="str">
        <f>IF(ISBLANK($C185),"",_xlfn.IFNA(MATCH($C185,Deelnemersoverzicht!$C$16:$C$66,0),0))</f>
        <v/>
      </c>
      <c r="X185" s="487" t="str">
        <f t="shared" si="16"/>
        <v>Na startdatum aangekocht</v>
      </c>
    </row>
    <row r="186" spans="1:24" ht="12" customHeight="1" x14ac:dyDescent="0.2">
      <c r="A186" s="195" t="str">
        <f t="shared" si="13"/>
        <v/>
      </c>
      <c r="B186" s="552"/>
      <c r="C186" s="560"/>
      <c r="D186" s="567"/>
      <c r="E186" s="567"/>
      <c r="F186" s="567"/>
      <c r="G186" s="567"/>
      <c r="H186" s="568"/>
      <c r="I186" s="562"/>
      <c r="J186" s="563"/>
      <c r="K186" s="708">
        <f t="shared" si="14"/>
        <v>0</v>
      </c>
      <c r="L186" s="709"/>
      <c r="M186" s="559"/>
      <c r="N186" s="474">
        <f>IFERROR(($I186/$J186)*(Deelnemersoverzicht!$C$13-(DATEDIF(Startdatum,$H186,"D")/365)),0)</f>
        <v>0</v>
      </c>
      <c r="O186" s="141" t="str">
        <f t="shared" si="15"/>
        <v/>
      </c>
      <c r="P186" s="15"/>
      <c r="Q186" s="15"/>
      <c r="R186" s="15"/>
      <c r="S186" s="15"/>
      <c r="T186" s="15"/>
      <c r="U186" s="15"/>
      <c r="V186" s="15"/>
      <c r="W186" s="621" t="str">
        <f>IF(ISBLANK($C186),"",_xlfn.IFNA(MATCH($C186,Deelnemersoverzicht!$C$16:$C$66,0),0))</f>
        <v/>
      </c>
      <c r="X186" s="487" t="str">
        <f t="shared" si="16"/>
        <v>Na startdatum aangekocht</v>
      </c>
    </row>
    <row r="187" spans="1:24" ht="12" customHeight="1" x14ac:dyDescent="0.2">
      <c r="A187" s="195" t="str">
        <f t="shared" si="13"/>
        <v/>
      </c>
      <c r="B187" s="552"/>
      <c r="C187" s="560"/>
      <c r="D187" s="567"/>
      <c r="E187" s="567"/>
      <c r="F187" s="567"/>
      <c r="G187" s="567"/>
      <c r="H187" s="568"/>
      <c r="I187" s="562"/>
      <c r="J187" s="563"/>
      <c r="K187" s="708">
        <f t="shared" si="14"/>
        <v>0</v>
      </c>
      <c r="L187" s="709"/>
      <c r="M187" s="559"/>
      <c r="N187" s="474">
        <f>IFERROR(($I187/$J187)*(Deelnemersoverzicht!$C$13-(DATEDIF(Startdatum,$H187,"D")/365)),0)</f>
        <v>0</v>
      </c>
      <c r="O187" s="141" t="str">
        <f t="shared" si="15"/>
        <v/>
      </c>
      <c r="P187" s="15"/>
      <c r="Q187" s="15"/>
      <c r="R187" s="15"/>
      <c r="S187" s="15"/>
      <c r="T187" s="15"/>
      <c r="U187" s="15"/>
      <c r="V187" s="15"/>
      <c r="W187" s="621" t="str">
        <f>IF(ISBLANK($C187),"",_xlfn.IFNA(MATCH($C187,Deelnemersoverzicht!$C$16:$C$66,0),0))</f>
        <v/>
      </c>
      <c r="X187" s="487" t="str">
        <f t="shared" si="16"/>
        <v>Na startdatum aangekocht</v>
      </c>
    </row>
    <row r="188" spans="1:24" ht="12" customHeight="1" x14ac:dyDescent="0.2">
      <c r="A188" s="195" t="str">
        <f t="shared" si="13"/>
        <v/>
      </c>
      <c r="B188" s="552"/>
      <c r="C188" s="560"/>
      <c r="D188" s="567"/>
      <c r="E188" s="567"/>
      <c r="F188" s="567"/>
      <c r="G188" s="567"/>
      <c r="H188" s="568"/>
      <c r="I188" s="562"/>
      <c r="J188" s="563"/>
      <c r="K188" s="708">
        <f t="shared" si="14"/>
        <v>0</v>
      </c>
      <c r="L188" s="709"/>
      <c r="M188" s="559"/>
      <c r="N188" s="474">
        <f>IFERROR(($I188/$J188)*(Deelnemersoverzicht!$C$13-(DATEDIF(Startdatum,$H188,"D")/365)),0)</f>
        <v>0</v>
      </c>
      <c r="O188" s="141" t="str">
        <f t="shared" si="15"/>
        <v/>
      </c>
      <c r="P188" s="15"/>
      <c r="Q188" s="15"/>
      <c r="R188" s="15"/>
      <c r="S188" s="15"/>
      <c r="T188" s="15"/>
      <c r="U188" s="15"/>
      <c r="V188" s="15"/>
      <c r="W188" s="621" t="str">
        <f>IF(ISBLANK($C188),"",_xlfn.IFNA(MATCH($C188,Deelnemersoverzicht!$C$16:$C$66,0),0))</f>
        <v/>
      </c>
      <c r="X188" s="487" t="str">
        <f t="shared" si="16"/>
        <v>Na startdatum aangekocht</v>
      </c>
    </row>
    <row r="189" spans="1:24" ht="12" customHeight="1" x14ac:dyDescent="0.2">
      <c r="A189" s="195" t="str">
        <f t="shared" si="13"/>
        <v/>
      </c>
      <c r="B189" s="552"/>
      <c r="C189" s="560"/>
      <c r="D189" s="567"/>
      <c r="E189" s="567"/>
      <c r="F189" s="567"/>
      <c r="G189" s="567"/>
      <c r="H189" s="568"/>
      <c r="I189" s="562"/>
      <c r="J189" s="563"/>
      <c r="K189" s="708">
        <f t="shared" si="14"/>
        <v>0</v>
      </c>
      <c r="L189" s="709"/>
      <c r="M189" s="559"/>
      <c r="N189" s="474">
        <f>IFERROR(($I189/$J189)*(Deelnemersoverzicht!$C$13-(DATEDIF(Startdatum,$H189,"D")/365)),0)</f>
        <v>0</v>
      </c>
      <c r="O189" s="141" t="str">
        <f t="shared" si="15"/>
        <v/>
      </c>
      <c r="P189" s="15"/>
      <c r="Q189" s="15"/>
      <c r="R189" s="15"/>
      <c r="S189" s="15"/>
      <c r="T189" s="15"/>
      <c r="U189" s="15"/>
      <c r="V189" s="15"/>
      <c r="W189" s="621" t="str">
        <f>IF(ISBLANK($C189),"",_xlfn.IFNA(MATCH($C189,Deelnemersoverzicht!$C$16:$C$66,0),0))</f>
        <v/>
      </c>
      <c r="X189" s="487" t="str">
        <f t="shared" si="16"/>
        <v>Na startdatum aangekocht</v>
      </c>
    </row>
    <row r="190" spans="1:24" ht="12" customHeight="1" x14ac:dyDescent="0.2">
      <c r="A190" s="195" t="str">
        <f t="shared" si="13"/>
        <v/>
      </c>
      <c r="B190" s="552"/>
      <c r="C190" s="560"/>
      <c r="D190" s="567"/>
      <c r="E190" s="567"/>
      <c r="F190" s="567"/>
      <c r="G190" s="567"/>
      <c r="H190" s="568"/>
      <c r="I190" s="562"/>
      <c r="J190" s="563"/>
      <c r="K190" s="708">
        <f t="shared" si="14"/>
        <v>0</v>
      </c>
      <c r="L190" s="709"/>
      <c r="M190" s="559"/>
      <c r="N190" s="474">
        <f>IFERROR(($I190/$J190)*(Deelnemersoverzicht!$C$13-(DATEDIF(Startdatum,$H190,"D")/365)),0)</f>
        <v>0</v>
      </c>
      <c r="O190" s="141" t="str">
        <f t="shared" si="15"/>
        <v/>
      </c>
      <c r="P190" s="15"/>
      <c r="Q190" s="15"/>
      <c r="R190" s="15"/>
      <c r="S190" s="15"/>
      <c r="T190" s="15"/>
      <c r="U190" s="15"/>
      <c r="V190" s="15"/>
      <c r="W190" s="621" t="str">
        <f>IF(ISBLANK($C190),"",_xlfn.IFNA(MATCH($C190,Deelnemersoverzicht!$C$16:$C$66,0),0))</f>
        <v/>
      </c>
      <c r="X190" s="487"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3"/>
        <v/>
      </c>
      <c r="B191" s="552"/>
      <c r="C191" s="560"/>
      <c r="D191" s="567"/>
      <c r="E191" s="567"/>
      <c r="F191" s="567"/>
      <c r="G191" s="567"/>
      <c r="H191" s="568"/>
      <c r="I191" s="562"/>
      <c r="J191" s="563"/>
      <c r="K191" s="708">
        <f t="shared" si="14"/>
        <v>0</v>
      </c>
      <c r="L191" s="709"/>
      <c r="M191" s="559"/>
      <c r="N191" s="474">
        <f>IFERROR(($I191/$J191)*(Deelnemersoverzicht!$C$13-(DATEDIF(Startdatum,$H191,"D")/365)),0)</f>
        <v>0</v>
      </c>
      <c r="O191" s="141" t="str">
        <f t="shared" si="15"/>
        <v/>
      </c>
      <c r="P191" s="15"/>
      <c r="Q191" s="15"/>
      <c r="R191" s="15"/>
      <c r="S191" s="15"/>
      <c r="T191" s="15"/>
      <c r="U191" s="15"/>
      <c r="V191" s="15"/>
      <c r="W191" s="621" t="str">
        <f>IF(ISBLANK($C191),"",_xlfn.IFNA(MATCH($C191,Deelnemersoverzicht!$C$16:$C$66,0),0))</f>
        <v/>
      </c>
      <c r="X191" s="487" t="str">
        <f t="shared" si="17"/>
        <v>Na startdatum aangekocht</v>
      </c>
    </row>
    <row r="192" spans="1:24" ht="12" customHeight="1" x14ac:dyDescent="0.2">
      <c r="A192" s="195" t="str">
        <f t="shared" si="13"/>
        <v/>
      </c>
      <c r="B192" s="552"/>
      <c r="C192" s="560"/>
      <c r="D192" s="567"/>
      <c r="E192" s="567"/>
      <c r="F192" s="567"/>
      <c r="G192" s="567"/>
      <c r="H192" s="568"/>
      <c r="I192" s="562"/>
      <c r="J192" s="563"/>
      <c r="K192" s="708">
        <f t="shared" si="14"/>
        <v>0</v>
      </c>
      <c r="L192" s="709"/>
      <c r="M192" s="559"/>
      <c r="N192" s="474">
        <f>IFERROR(($I192/$J192)*(Deelnemersoverzicht!$C$13-(DATEDIF(Startdatum,$H192,"D")/365)),0)</f>
        <v>0</v>
      </c>
      <c r="O192" s="141" t="str">
        <f t="shared" si="15"/>
        <v/>
      </c>
      <c r="P192" s="15"/>
      <c r="Q192" s="15"/>
      <c r="R192" s="15"/>
      <c r="S192" s="15"/>
      <c r="T192" s="15"/>
      <c r="U192" s="15"/>
      <c r="V192" s="15"/>
      <c r="W192" s="621" t="str">
        <f>IF(ISBLANK($C192),"",_xlfn.IFNA(MATCH($C192,Deelnemersoverzicht!$C$16:$C$66,0),0))</f>
        <v/>
      </c>
      <c r="X192" s="487" t="str">
        <f t="shared" si="17"/>
        <v>Na startdatum aangekocht</v>
      </c>
    </row>
    <row r="193" spans="1:24" ht="12" customHeight="1" x14ac:dyDescent="0.2">
      <c r="A193" s="195" t="str">
        <f t="shared" si="13"/>
        <v/>
      </c>
      <c r="B193" s="552"/>
      <c r="C193" s="560"/>
      <c r="D193" s="567"/>
      <c r="E193" s="567"/>
      <c r="F193" s="567"/>
      <c r="G193" s="567"/>
      <c r="H193" s="568"/>
      <c r="I193" s="562"/>
      <c r="J193" s="563"/>
      <c r="K193" s="708">
        <f t="shared" si="14"/>
        <v>0</v>
      </c>
      <c r="L193" s="709"/>
      <c r="M193" s="559"/>
      <c r="N193" s="474">
        <f>IFERROR(($I193/$J193)*(Deelnemersoverzicht!$C$13-(DATEDIF(Startdatum,$H193,"D")/365)),0)</f>
        <v>0</v>
      </c>
      <c r="O193" s="141" t="str">
        <f t="shared" si="15"/>
        <v/>
      </c>
      <c r="P193" s="15"/>
      <c r="Q193" s="15"/>
      <c r="R193" s="15"/>
      <c r="S193" s="15"/>
      <c r="T193" s="15"/>
      <c r="U193" s="15"/>
      <c r="V193" s="15"/>
      <c r="W193" s="621" t="str">
        <f>IF(ISBLANK($C193),"",_xlfn.IFNA(MATCH($C193,Deelnemersoverzicht!$C$16:$C$66,0),0))</f>
        <v/>
      </c>
      <c r="X193" s="487" t="str">
        <f t="shared" si="17"/>
        <v>Na startdatum aangekocht</v>
      </c>
    </row>
    <row r="194" spans="1:24" ht="12" customHeight="1" x14ac:dyDescent="0.2">
      <c r="A194" s="195" t="str">
        <f t="shared" si="13"/>
        <v/>
      </c>
      <c r="B194" s="552"/>
      <c r="C194" s="560"/>
      <c r="D194" s="567"/>
      <c r="E194" s="567"/>
      <c r="F194" s="567"/>
      <c r="G194" s="567"/>
      <c r="H194" s="568"/>
      <c r="I194" s="562"/>
      <c r="J194" s="563"/>
      <c r="K194" s="708">
        <f t="shared" si="14"/>
        <v>0</v>
      </c>
      <c r="L194" s="709"/>
      <c r="M194" s="559"/>
      <c r="N194" s="474">
        <f>IFERROR(($I194/$J194)*(Deelnemersoverzicht!$C$13-(DATEDIF(Startdatum,$H194,"D")/365)),0)</f>
        <v>0</v>
      </c>
      <c r="O194" s="141" t="str">
        <f t="shared" si="15"/>
        <v/>
      </c>
      <c r="P194" s="15"/>
      <c r="Q194" s="15"/>
      <c r="R194" s="15"/>
      <c r="S194" s="15"/>
      <c r="T194" s="15"/>
      <c r="U194" s="15"/>
      <c r="V194" s="15"/>
      <c r="W194" s="621" t="str">
        <f>IF(ISBLANK($C194),"",_xlfn.IFNA(MATCH($C194,Deelnemersoverzicht!$C$16:$C$66,0),0))</f>
        <v/>
      </c>
      <c r="X194" s="487" t="str">
        <f t="shared" si="17"/>
        <v>Na startdatum aangekocht</v>
      </c>
    </row>
    <row r="195" spans="1:24" ht="12" customHeight="1" x14ac:dyDescent="0.2">
      <c r="A195" s="195" t="str">
        <f t="shared" si="13"/>
        <v/>
      </c>
      <c r="B195" s="552"/>
      <c r="C195" s="560"/>
      <c r="D195" s="567"/>
      <c r="E195" s="567"/>
      <c r="F195" s="567"/>
      <c r="G195" s="567"/>
      <c r="H195" s="568"/>
      <c r="I195" s="562"/>
      <c r="J195" s="563"/>
      <c r="K195" s="708">
        <f t="shared" si="14"/>
        <v>0</v>
      </c>
      <c r="L195" s="709"/>
      <c r="M195" s="559"/>
      <c r="N195" s="474">
        <f>IFERROR(($I195/$J195)*(Deelnemersoverzicht!$C$13-(DATEDIF(Startdatum,$H195,"D")/365)),0)</f>
        <v>0</v>
      </c>
      <c r="O195" s="141" t="str">
        <f t="shared" si="15"/>
        <v/>
      </c>
      <c r="P195" s="15"/>
      <c r="Q195" s="15"/>
      <c r="R195" s="15"/>
      <c r="S195" s="15"/>
      <c r="T195" s="15"/>
      <c r="U195" s="15"/>
      <c r="V195" s="15"/>
      <c r="W195" s="621" t="str">
        <f>IF(ISBLANK($C195),"",_xlfn.IFNA(MATCH($C195,Deelnemersoverzicht!$C$16:$C$66,0),0))</f>
        <v/>
      </c>
      <c r="X195" s="487" t="str">
        <f t="shared" si="17"/>
        <v>Na startdatum aangekocht</v>
      </c>
    </row>
    <row r="196" spans="1:24" ht="12" customHeight="1" x14ac:dyDescent="0.2">
      <c r="A196" s="195" t="str">
        <f t="shared" si="13"/>
        <v/>
      </c>
      <c r="B196" s="552"/>
      <c r="C196" s="560"/>
      <c r="D196" s="567"/>
      <c r="E196" s="567"/>
      <c r="F196" s="567"/>
      <c r="G196" s="567"/>
      <c r="H196" s="568"/>
      <c r="I196" s="562"/>
      <c r="J196" s="563"/>
      <c r="K196" s="708">
        <f t="shared" si="14"/>
        <v>0</v>
      </c>
      <c r="L196" s="709"/>
      <c r="M196" s="559"/>
      <c r="N196" s="474">
        <f>IFERROR(($I196/$J196)*(Deelnemersoverzicht!$C$13-(DATEDIF(Startdatum,$H196,"D")/365)),0)</f>
        <v>0</v>
      </c>
      <c r="O196" s="141" t="str">
        <f t="shared" si="15"/>
        <v/>
      </c>
      <c r="P196" s="15"/>
      <c r="Q196" s="15"/>
      <c r="R196" s="15"/>
      <c r="S196" s="15"/>
      <c r="T196" s="15"/>
      <c r="U196" s="15"/>
      <c r="V196" s="15"/>
      <c r="W196" s="621" t="str">
        <f>IF(ISBLANK($C196),"",_xlfn.IFNA(MATCH($C196,Deelnemersoverzicht!$C$16:$C$66,0),0))</f>
        <v/>
      </c>
      <c r="X196" s="487" t="str">
        <f t="shared" si="17"/>
        <v>Na startdatum aangekocht</v>
      </c>
    </row>
    <row r="197" spans="1:24" ht="12" customHeight="1" x14ac:dyDescent="0.2">
      <c r="A197" s="195" t="str">
        <f t="shared" si="13"/>
        <v/>
      </c>
      <c r="B197" s="552"/>
      <c r="C197" s="560"/>
      <c r="D197" s="567"/>
      <c r="E197" s="567"/>
      <c r="F197" s="567"/>
      <c r="G197" s="567"/>
      <c r="H197" s="568"/>
      <c r="I197" s="562"/>
      <c r="J197" s="563"/>
      <c r="K197" s="708">
        <f t="shared" si="14"/>
        <v>0</v>
      </c>
      <c r="L197" s="709"/>
      <c r="M197" s="559"/>
      <c r="N197" s="474">
        <f>IFERROR(($I197/$J197)*(Deelnemersoverzicht!$C$13-(DATEDIF(Startdatum,$H197,"D")/365)),0)</f>
        <v>0</v>
      </c>
      <c r="O197" s="141" t="str">
        <f t="shared" si="15"/>
        <v/>
      </c>
      <c r="P197" s="15"/>
      <c r="Q197" s="15"/>
      <c r="R197" s="15"/>
      <c r="S197" s="15"/>
      <c r="T197" s="15"/>
      <c r="U197" s="15"/>
      <c r="V197" s="15"/>
      <c r="W197" s="621" t="str">
        <f>IF(ISBLANK($C197),"",_xlfn.IFNA(MATCH($C197,Deelnemersoverzicht!$C$16:$C$66,0),0))</f>
        <v/>
      </c>
      <c r="X197" s="487" t="str">
        <f t="shared" si="17"/>
        <v>Na startdatum aangekocht</v>
      </c>
    </row>
    <row r="198" spans="1:24" ht="12" customHeight="1" x14ac:dyDescent="0.2">
      <c r="A198" s="195" t="str">
        <f t="shared" si="13"/>
        <v/>
      </c>
      <c r="B198" s="552"/>
      <c r="C198" s="560"/>
      <c r="D198" s="567"/>
      <c r="E198" s="567"/>
      <c r="F198" s="567"/>
      <c r="G198" s="567"/>
      <c r="H198" s="568"/>
      <c r="I198" s="562"/>
      <c r="J198" s="563"/>
      <c r="K198" s="708">
        <f t="shared" si="14"/>
        <v>0</v>
      </c>
      <c r="L198" s="709"/>
      <c r="M198" s="559"/>
      <c r="N198" s="474">
        <f>IFERROR(($I198/$J198)*(Deelnemersoverzicht!$C$13-(DATEDIF(Startdatum,$H198,"D")/365)),0)</f>
        <v>0</v>
      </c>
      <c r="O198" s="141" t="str">
        <f t="shared" si="15"/>
        <v/>
      </c>
      <c r="P198" s="15"/>
      <c r="Q198" s="15"/>
      <c r="R198" s="15"/>
      <c r="S198" s="15"/>
      <c r="T198" s="15"/>
      <c r="U198" s="15"/>
      <c r="V198" s="15"/>
      <c r="W198" s="621" t="str">
        <f>IF(ISBLANK($C198),"",_xlfn.IFNA(MATCH($C198,Deelnemersoverzicht!$C$16:$C$66,0),0))</f>
        <v/>
      </c>
      <c r="X198" s="487" t="str">
        <f t="shared" si="17"/>
        <v>Na startdatum aangekocht</v>
      </c>
    </row>
    <row r="199" spans="1:24" ht="12" customHeight="1" x14ac:dyDescent="0.2">
      <c r="A199" s="195" t="str">
        <f t="shared" si="13"/>
        <v/>
      </c>
      <c r="B199" s="552"/>
      <c r="C199" s="560"/>
      <c r="D199" s="567"/>
      <c r="E199" s="567"/>
      <c r="F199" s="567"/>
      <c r="G199" s="567"/>
      <c r="H199" s="568"/>
      <c r="I199" s="562"/>
      <c r="J199" s="563"/>
      <c r="K199" s="708">
        <f t="shared" si="14"/>
        <v>0</v>
      </c>
      <c r="L199" s="709"/>
      <c r="M199" s="559"/>
      <c r="N199" s="474">
        <f>IFERROR(($I199/$J199)*(Deelnemersoverzicht!$C$13-(DATEDIF(Startdatum,$H199,"D")/365)),0)</f>
        <v>0</v>
      </c>
      <c r="O199" s="141" t="str">
        <f t="shared" si="15"/>
        <v/>
      </c>
      <c r="P199" s="15"/>
      <c r="Q199" s="15"/>
      <c r="R199" s="15"/>
      <c r="S199" s="15"/>
      <c r="T199" s="15"/>
      <c r="U199" s="15"/>
      <c r="V199" s="15"/>
      <c r="W199" s="621" t="str">
        <f>IF(ISBLANK($C199),"",_xlfn.IFNA(MATCH($C199,Deelnemersoverzicht!$C$16:$C$66,0),0))</f>
        <v/>
      </c>
      <c r="X199" s="487" t="str">
        <f t="shared" si="17"/>
        <v>Na startdatum aangekocht</v>
      </c>
    </row>
    <row r="200" spans="1:24" ht="12" customHeight="1" x14ac:dyDescent="0.2">
      <c r="A200" s="195" t="str">
        <f t="shared" si="13"/>
        <v/>
      </c>
      <c r="B200" s="552"/>
      <c r="C200" s="560"/>
      <c r="D200" s="567"/>
      <c r="E200" s="567"/>
      <c r="F200" s="567"/>
      <c r="G200" s="567"/>
      <c r="H200" s="568"/>
      <c r="I200" s="562"/>
      <c r="J200" s="563"/>
      <c r="K200" s="708">
        <f t="shared" si="14"/>
        <v>0</v>
      </c>
      <c r="L200" s="709"/>
      <c r="M200" s="559"/>
      <c r="N200" s="474">
        <f>IFERROR(($I200/$J200)*(Deelnemersoverzicht!$C$13-(DATEDIF(Startdatum,$H200,"D")/365)),0)</f>
        <v>0</v>
      </c>
      <c r="O200" s="141" t="str">
        <f t="shared" si="15"/>
        <v/>
      </c>
      <c r="P200" s="15"/>
      <c r="Q200" s="15"/>
      <c r="R200" s="15"/>
      <c r="S200" s="15"/>
      <c r="T200" s="15"/>
      <c r="U200" s="15"/>
      <c r="V200" s="15"/>
      <c r="W200" s="621" t="str">
        <f>IF(ISBLANK($C200),"",_xlfn.IFNA(MATCH($C200,Deelnemersoverzicht!$C$16:$C$66,0),0))</f>
        <v/>
      </c>
      <c r="X200" s="487" t="str">
        <f t="shared" si="17"/>
        <v>Na startdatum aangekocht</v>
      </c>
    </row>
    <row r="201" spans="1:24" ht="12" customHeight="1" x14ac:dyDescent="0.2">
      <c r="A201" s="195" t="str">
        <f t="shared" si="13"/>
        <v/>
      </c>
      <c r="B201" s="552"/>
      <c r="C201" s="560"/>
      <c r="D201" s="567"/>
      <c r="E201" s="567"/>
      <c r="F201" s="567"/>
      <c r="G201" s="567"/>
      <c r="H201" s="568"/>
      <c r="I201" s="562"/>
      <c r="J201" s="563"/>
      <c r="K201" s="708">
        <f t="shared" si="14"/>
        <v>0</v>
      </c>
      <c r="L201" s="709"/>
      <c r="M201" s="559"/>
      <c r="N201" s="474">
        <f>IFERROR(($I201/$J201)*(Deelnemersoverzicht!$C$13-(DATEDIF(Startdatum,$H201,"D")/365)),0)</f>
        <v>0</v>
      </c>
      <c r="O201" s="141" t="str">
        <f t="shared" si="15"/>
        <v/>
      </c>
      <c r="P201" s="15"/>
      <c r="Q201" s="15"/>
      <c r="R201" s="15"/>
      <c r="S201" s="15"/>
      <c r="T201" s="15"/>
      <c r="U201" s="15"/>
      <c r="V201" s="15"/>
      <c r="W201" s="621" t="str">
        <f>IF(ISBLANK($C201),"",_xlfn.IFNA(MATCH($C201,Deelnemersoverzicht!$C$16:$C$66,0),0))</f>
        <v/>
      </c>
      <c r="X201" s="487" t="str">
        <f t="shared" si="17"/>
        <v>Na startdatum aangekocht</v>
      </c>
    </row>
    <row r="202" spans="1:24" ht="12" customHeight="1" x14ac:dyDescent="0.2">
      <c r="A202" s="195" t="str">
        <f t="shared" si="13"/>
        <v/>
      </c>
      <c r="B202" s="552"/>
      <c r="C202" s="560"/>
      <c r="D202" s="567"/>
      <c r="E202" s="567"/>
      <c r="F202" s="567"/>
      <c r="G202" s="567"/>
      <c r="H202" s="568"/>
      <c r="I202" s="562"/>
      <c r="J202" s="563"/>
      <c r="K202" s="708">
        <f t="shared" si="14"/>
        <v>0</v>
      </c>
      <c r="L202" s="709"/>
      <c r="M202" s="559"/>
      <c r="N202" s="474">
        <f>IFERROR(($I202/$J202)*(Deelnemersoverzicht!$C$13-(DATEDIF(Startdatum,$H202,"D")/365)),0)</f>
        <v>0</v>
      </c>
      <c r="O202" s="141" t="str">
        <f t="shared" si="15"/>
        <v/>
      </c>
      <c r="P202" s="15"/>
      <c r="Q202" s="15"/>
      <c r="R202" s="15"/>
      <c r="S202" s="15"/>
      <c r="T202" s="15"/>
      <c r="U202" s="15"/>
      <c r="V202" s="15"/>
      <c r="W202" s="621" t="str">
        <f>IF(ISBLANK($C202),"",_xlfn.IFNA(MATCH($C202,Deelnemersoverzicht!$C$16:$C$66,0),0))</f>
        <v/>
      </c>
      <c r="X202" s="487" t="str">
        <f t="shared" si="17"/>
        <v>Na startdatum aangekocht</v>
      </c>
    </row>
    <row r="203" spans="1:24" ht="12" customHeight="1" x14ac:dyDescent="0.2">
      <c r="A203" s="195" t="str">
        <f t="shared" si="13"/>
        <v/>
      </c>
      <c r="B203" s="552"/>
      <c r="C203" s="560"/>
      <c r="D203" s="567"/>
      <c r="E203" s="567"/>
      <c r="F203" s="567"/>
      <c r="G203" s="567"/>
      <c r="H203" s="568"/>
      <c r="I203" s="562"/>
      <c r="J203" s="563"/>
      <c r="K203" s="708">
        <f t="shared" si="14"/>
        <v>0</v>
      </c>
      <c r="L203" s="709"/>
      <c r="M203" s="559"/>
      <c r="N203" s="474">
        <f>IFERROR(($I203/$J203)*(Deelnemersoverzicht!$C$13-(DATEDIF(Startdatum,$H203,"D")/365)),0)</f>
        <v>0</v>
      </c>
      <c r="O203" s="141" t="str">
        <f t="shared" si="15"/>
        <v/>
      </c>
      <c r="P203" s="15"/>
      <c r="Q203" s="15"/>
      <c r="R203" s="15"/>
      <c r="S203" s="15"/>
      <c r="T203" s="15"/>
      <c r="U203" s="15"/>
      <c r="V203" s="15"/>
      <c r="W203" s="621" t="str">
        <f>IF(ISBLANK($C203),"",_xlfn.IFNA(MATCH($C203,Deelnemersoverzicht!$C$16:$C$66,0),0))</f>
        <v/>
      </c>
      <c r="X203" s="487" t="str">
        <f t="shared" si="17"/>
        <v>Na startdatum aangekocht</v>
      </c>
    </row>
    <row r="204" spans="1:24" ht="12" customHeight="1" x14ac:dyDescent="0.2">
      <c r="A204" s="195" t="str">
        <f t="shared" si="13"/>
        <v/>
      </c>
      <c r="B204" s="552"/>
      <c r="C204" s="560"/>
      <c r="D204" s="567"/>
      <c r="E204" s="567"/>
      <c r="F204" s="567"/>
      <c r="G204" s="567"/>
      <c r="H204" s="568"/>
      <c r="I204" s="562"/>
      <c r="J204" s="563"/>
      <c r="K204" s="708">
        <f t="shared" si="14"/>
        <v>0</v>
      </c>
      <c r="L204" s="709"/>
      <c r="M204" s="559"/>
      <c r="N204" s="474">
        <f>IFERROR(($I204/$J204)*(Deelnemersoverzicht!$C$13-(DATEDIF(Startdatum,$H204,"D")/365)),0)</f>
        <v>0</v>
      </c>
      <c r="O204" s="141" t="str">
        <f t="shared" si="15"/>
        <v/>
      </c>
      <c r="P204" s="15"/>
      <c r="Q204" s="15"/>
      <c r="R204" s="15"/>
      <c r="S204" s="15"/>
      <c r="T204" s="15"/>
      <c r="U204" s="15"/>
      <c r="V204" s="15"/>
      <c r="W204" s="621" t="str">
        <f>IF(ISBLANK($C204),"",_xlfn.IFNA(MATCH($C204,Deelnemersoverzicht!$C$16:$C$66,0),0))</f>
        <v/>
      </c>
      <c r="X204" s="487" t="str">
        <f t="shared" si="17"/>
        <v>Na startdatum aangekocht</v>
      </c>
    </row>
    <row r="205" spans="1:24" ht="12" customHeight="1" x14ac:dyDescent="0.2">
      <c r="A205" s="195" t="str">
        <f t="shared" si="13"/>
        <v/>
      </c>
      <c r="B205" s="552"/>
      <c r="C205" s="560"/>
      <c r="D205" s="567"/>
      <c r="E205" s="567"/>
      <c r="F205" s="567"/>
      <c r="G205" s="567"/>
      <c r="H205" s="568"/>
      <c r="I205" s="562"/>
      <c r="J205" s="563"/>
      <c r="K205" s="708">
        <f t="shared" si="14"/>
        <v>0</v>
      </c>
      <c r="L205" s="709"/>
      <c r="M205" s="559"/>
      <c r="N205" s="474">
        <f>IFERROR(($I205/$J205)*(Deelnemersoverzicht!$C$13-(DATEDIF(Startdatum,$H205,"D")/365)),0)</f>
        <v>0</v>
      </c>
      <c r="O205" s="141" t="str">
        <f t="shared" si="15"/>
        <v/>
      </c>
      <c r="P205" s="15"/>
      <c r="Q205" s="15"/>
      <c r="R205" s="15"/>
      <c r="S205" s="15"/>
      <c r="T205" s="15"/>
      <c r="U205" s="15"/>
      <c r="V205" s="15"/>
      <c r="W205" s="621" t="str">
        <f>IF(ISBLANK($C205),"",_xlfn.IFNA(MATCH($C205,Deelnemersoverzicht!$C$16:$C$66,0),0))</f>
        <v/>
      </c>
      <c r="X205" s="487" t="str">
        <f t="shared" si="17"/>
        <v>Na startdatum aangekocht</v>
      </c>
    </row>
    <row r="206" spans="1:24" ht="12" customHeight="1" x14ac:dyDescent="0.2">
      <c r="A206" s="195" t="str">
        <f t="shared" si="13"/>
        <v/>
      </c>
      <c r="B206" s="552"/>
      <c r="C206" s="560"/>
      <c r="D206" s="567"/>
      <c r="E206" s="567"/>
      <c r="F206" s="567"/>
      <c r="G206" s="567"/>
      <c r="H206" s="568"/>
      <c r="I206" s="562"/>
      <c r="J206" s="563"/>
      <c r="K206" s="708">
        <f t="shared" si="14"/>
        <v>0</v>
      </c>
      <c r="L206" s="709"/>
      <c r="M206" s="559"/>
      <c r="N206" s="474">
        <f>IFERROR(($I206/$J206)*(Deelnemersoverzicht!$C$13-(DATEDIF(Startdatum,$H206,"D")/365)),0)</f>
        <v>0</v>
      </c>
      <c r="O206" s="141" t="str">
        <f t="shared" si="15"/>
        <v/>
      </c>
      <c r="P206" s="15"/>
      <c r="Q206" s="15"/>
      <c r="R206" s="15"/>
      <c r="S206" s="15"/>
      <c r="T206" s="15"/>
      <c r="U206" s="15"/>
      <c r="V206" s="15"/>
      <c r="W206" s="621" t="str">
        <f>IF(ISBLANK($C206),"",_xlfn.IFNA(MATCH($C206,Deelnemersoverzicht!$C$16:$C$66,0),0))</f>
        <v/>
      </c>
      <c r="X206" s="487" t="str">
        <f t="shared" si="17"/>
        <v>Na startdatum aangekocht</v>
      </c>
    </row>
    <row r="207" spans="1:24" ht="12" customHeight="1" x14ac:dyDescent="0.2">
      <c r="A207" s="195"/>
      <c r="B207" s="137"/>
      <c r="C207" s="136"/>
      <c r="D207" s="136"/>
      <c r="E207" s="15"/>
      <c r="F207" s="15"/>
      <c r="G207" s="15"/>
      <c r="H207" s="136"/>
      <c r="I207" s="136"/>
      <c r="J207" s="136"/>
      <c r="K207" s="136"/>
      <c r="L207" s="136"/>
      <c r="M207" s="470" t="s">
        <v>504</v>
      </c>
      <c r="N207" s="471">
        <f>SUM(N157:N206)</f>
        <v>0</v>
      </c>
      <c r="O207" s="141"/>
      <c r="P207" s="15"/>
      <c r="Q207" s="15"/>
      <c r="R207" s="15"/>
      <c r="S207" s="15"/>
      <c r="T207" s="15"/>
      <c r="U207" s="15"/>
      <c r="V207" s="15"/>
      <c r="W207" s="440"/>
      <c r="X207" s="15"/>
    </row>
    <row r="208" spans="1:24" ht="12" customHeight="1" x14ac:dyDescent="0.2">
      <c r="A208" s="195"/>
      <c r="B208" s="137"/>
      <c r="C208" s="136"/>
      <c r="D208" s="136"/>
      <c r="E208" s="136"/>
      <c r="F208" s="136"/>
      <c r="G208" s="136"/>
      <c r="H208" s="136"/>
      <c r="I208" s="136"/>
      <c r="J208" s="136"/>
      <c r="K208" s="136"/>
      <c r="L208" s="136"/>
      <c r="M208" s="136"/>
      <c r="N208" s="15"/>
      <c r="O208" s="141"/>
      <c r="P208" s="15"/>
      <c r="Q208" s="15"/>
      <c r="R208" s="15"/>
      <c r="S208" s="15"/>
      <c r="T208" s="15"/>
      <c r="U208" s="15"/>
      <c r="V208" s="15"/>
      <c r="W208" s="440"/>
      <c r="X208" s="15"/>
    </row>
    <row r="209" spans="1:24" ht="12" customHeight="1" x14ac:dyDescent="0.2">
      <c r="A209" s="195"/>
      <c r="B209" s="137" t="s">
        <v>117</v>
      </c>
      <c r="C209" s="136"/>
      <c r="D209" s="136"/>
      <c r="E209" s="136"/>
      <c r="F209" s="136"/>
      <c r="G209" s="136"/>
      <c r="H209" s="136"/>
      <c r="I209" s="136"/>
      <c r="J209" s="136"/>
      <c r="K209" s="136"/>
      <c r="L209" s="136"/>
      <c r="M209" s="136"/>
      <c r="N209" s="15"/>
      <c r="O209" s="141"/>
      <c r="P209" s="15"/>
      <c r="Q209" s="15"/>
      <c r="R209" s="15"/>
      <c r="S209" s="15"/>
      <c r="T209" s="15"/>
      <c r="U209" s="15"/>
      <c r="V209" s="15"/>
      <c r="W209" s="440"/>
      <c r="X209" s="15"/>
    </row>
    <row r="210" spans="1:24" ht="51" customHeight="1" x14ac:dyDescent="0.2">
      <c r="A210" s="195"/>
      <c r="B210" s="464" t="s">
        <v>263</v>
      </c>
      <c r="C210" s="670" t="s">
        <v>99</v>
      </c>
      <c r="D210" s="465" t="s">
        <v>73</v>
      </c>
      <c r="E210" s="140"/>
      <c r="F210" s="140"/>
      <c r="G210" s="140"/>
      <c r="H210" s="140"/>
      <c r="I210" s="140"/>
      <c r="J210" s="464" t="s">
        <v>76</v>
      </c>
      <c r="K210" s="464" t="s">
        <v>119</v>
      </c>
      <c r="L210" s="465"/>
      <c r="M210" s="466" t="s">
        <v>65</v>
      </c>
      <c r="N210" s="464" t="s">
        <v>71</v>
      </c>
      <c r="O210" s="141"/>
      <c r="P210" s="15"/>
      <c r="Q210" s="15"/>
      <c r="R210" s="15"/>
      <c r="S210" s="15"/>
      <c r="T210" s="15"/>
      <c r="U210" s="15"/>
      <c r="V210" s="15"/>
      <c r="W210" s="440"/>
      <c r="X210" s="15"/>
    </row>
    <row r="211" spans="1:24" ht="12" customHeight="1" x14ac:dyDescent="0.2">
      <c r="A211" s="195" t="str">
        <f t="shared" ref="A211:A260" si="18">B211&amp;M211</f>
        <v/>
      </c>
      <c r="B211" s="552"/>
      <c r="C211" s="560"/>
      <c r="D211" s="554"/>
      <c r="E211" s="554"/>
      <c r="F211" s="554"/>
      <c r="G211" s="554"/>
      <c r="H211" s="554"/>
      <c r="I211" s="554"/>
      <c r="J211" s="566"/>
      <c r="K211" s="569"/>
      <c r="L211" s="569"/>
      <c r="M211" s="559"/>
      <c r="N211" s="474">
        <f>J211*K211</f>
        <v>0</v>
      </c>
      <c r="O211" s="141" t="str">
        <f t="shared" ref="O211:O260" si="19">IF(AND(COUNTA(B211:K211)&gt;0,ISBLANK(M211)),"Activiteittype ontbreekt!",IF(B211="","",IF(COUNTIF($B$15:$B$314,B211)=1,"",IF(COUNTIF($A$15:$A$314,B211&amp;M211)&gt;1,"","Let op dat elk activiteitnummer hetzelfde activiteittype moet krijgen!"))))</f>
        <v/>
      </c>
      <c r="P211" s="15"/>
      <c r="Q211" s="15"/>
      <c r="R211" s="15"/>
      <c r="S211" s="15"/>
      <c r="T211" s="15"/>
      <c r="U211" s="15"/>
      <c r="V211" s="15"/>
      <c r="W211" s="621" t="str">
        <f>IF(ISBLANK($C211),"",_xlfn.IFNA(MATCH($C211,Deelnemersoverzicht!$C$16:$C$66,0),0))</f>
        <v/>
      </c>
      <c r="X211" s="15"/>
    </row>
    <row r="212" spans="1:24" ht="12" customHeight="1" x14ac:dyDescent="0.2">
      <c r="A212" s="195" t="str">
        <f t="shared" si="18"/>
        <v/>
      </c>
      <c r="B212" s="552"/>
      <c r="C212" s="560"/>
      <c r="D212" s="554"/>
      <c r="E212" s="554"/>
      <c r="F212" s="554"/>
      <c r="G212" s="554"/>
      <c r="H212" s="554"/>
      <c r="I212" s="554"/>
      <c r="J212" s="566"/>
      <c r="K212" s="569"/>
      <c r="L212" s="569"/>
      <c r="M212" s="559"/>
      <c r="N212" s="474">
        <f t="shared" ref="N212:N260" si="20">J212*K212</f>
        <v>0</v>
      </c>
      <c r="O212" s="141" t="str">
        <f t="shared" si="19"/>
        <v/>
      </c>
      <c r="P212" s="15"/>
      <c r="Q212" s="15"/>
      <c r="R212" s="15"/>
      <c r="S212" s="15"/>
      <c r="T212" s="15"/>
      <c r="U212" s="15"/>
      <c r="V212" s="15"/>
      <c r="W212" s="621" t="str">
        <f>IF(ISBLANK($C212),"",_xlfn.IFNA(MATCH($C212,Deelnemersoverzicht!$C$16:$C$66,0),0))</f>
        <v/>
      </c>
      <c r="X212" s="15"/>
    </row>
    <row r="213" spans="1:24" ht="12" customHeight="1" x14ac:dyDescent="0.2">
      <c r="A213" s="195" t="str">
        <f t="shared" si="18"/>
        <v/>
      </c>
      <c r="B213" s="552"/>
      <c r="C213" s="560"/>
      <c r="D213" s="554"/>
      <c r="E213" s="554"/>
      <c r="F213" s="554"/>
      <c r="G213" s="554"/>
      <c r="H213" s="554"/>
      <c r="I213" s="554"/>
      <c r="J213" s="566"/>
      <c r="K213" s="569"/>
      <c r="L213" s="569"/>
      <c r="M213" s="559"/>
      <c r="N213" s="474">
        <f t="shared" si="20"/>
        <v>0</v>
      </c>
      <c r="O213" s="141" t="str">
        <f t="shared" si="19"/>
        <v/>
      </c>
      <c r="P213" s="15"/>
      <c r="Q213" s="15"/>
      <c r="R213" s="15"/>
      <c r="S213" s="15"/>
      <c r="T213" s="15"/>
      <c r="U213" s="15"/>
      <c r="V213" s="15"/>
      <c r="W213" s="621" t="str">
        <f>IF(ISBLANK($C213),"",_xlfn.IFNA(MATCH($C213,Deelnemersoverzicht!$C$16:$C$66,0),0))</f>
        <v/>
      </c>
      <c r="X213" s="15"/>
    </row>
    <row r="214" spans="1:24" ht="12" customHeight="1" x14ac:dyDescent="0.2">
      <c r="A214" s="195" t="str">
        <f t="shared" si="18"/>
        <v/>
      </c>
      <c r="B214" s="552"/>
      <c r="C214" s="560"/>
      <c r="D214" s="554"/>
      <c r="E214" s="554"/>
      <c r="F214" s="554"/>
      <c r="G214" s="554"/>
      <c r="H214" s="554"/>
      <c r="I214" s="554"/>
      <c r="J214" s="566"/>
      <c r="K214" s="569"/>
      <c r="L214" s="569"/>
      <c r="M214" s="559"/>
      <c r="N214" s="474">
        <f t="shared" si="20"/>
        <v>0</v>
      </c>
      <c r="O214" s="141" t="str">
        <f t="shared" si="19"/>
        <v/>
      </c>
      <c r="P214" s="15"/>
      <c r="Q214" s="15"/>
      <c r="R214" s="15"/>
      <c r="S214" s="15"/>
      <c r="T214" s="15"/>
      <c r="U214" s="15"/>
      <c r="V214" s="15"/>
      <c r="W214" s="621" t="str">
        <f>IF(ISBLANK($C214),"",_xlfn.IFNA(MATCH($C214,Deelnemersoverzicht!$C$16:$C$66,0),0))</f>
        <v/>
      </c>
      <c r="X214" s="15"/>
    </row>
    <row r="215" spans="1:24" ht="12" customHeight="1" x14ac:dyDescent="0.2">
      <c r="A215" s="195" t="str">
        <f t="shared" si="18"/>
        <v/>
      </c>
      <c r="B215" s="552"/>
      <c r="C215" s="560"/>
      <c r="D215" s="554"/>
      <c r="E215" s="554"/>
      <c r="F215" s="554"/>
      <c r="G215" s="554"/>
      <c r="H215" s="554"/>
      <c r="I215" s="554"/>
      <c r="J215" s="566"/>
      <c r="K215" s="569"/>
      <c r="L215" s="569"/>
      <c r="M215" s="559"/>
      <c r="N215" s="474">
        <f t="shared" si="20"/>
        <v>0</v>
      </c>
      <c r="O215" s="141" t="str">
        <f t="shared" si="19"/>
        <v/>
      </c>
      <c r="P215" s="15"/>
      <c r="Q215" s="15"/>
      <c r="R215" s="15"/>
      <c r="S215" s="15"/>
      <c r="T215" s="15"/>
      <c r="U215" s="15"/>
      <c r="V215" s="15"/>
      <c r="W215" s="621" t="str">
        <f>IF(ISBLANK($C215),"",_xlfn.IFNA(MATCH($C215,Deelnemersoverzicht!$C$16:$C$66,0),0))</f>
        <v/>
      </c>
      <c r="X215" s="15"/>
    </row>
    <row r="216" spans="1:24" ht="12" customHeight="1" x14ac:dyDescent="0.2">
      <c r="A216" s="195" t="str">
        <f t="shared" si="18"/>
        <v/>
      </c>
      <c r="B216" s="552"/>
      <c r="C216" s="560"/>
      <c r="D216" s="554"/>
      <c r="E216" s="554"/>
      <c r="F216" s="554"/>
      <c r="G216" s="554"/>
      <c r="H216" s="554"/>
      <c r="I216" s="554"/>
      <c r="J216" s="566"/>
      <c r="K216" s="569"/>
      <c r="L216" s="569"/>
      <c r="M216" s="559"/>
      <c r="N216" s="474">
        <f t="shared" si="20"/>
        <v>0</v>
      </c>
      <c r="O216" s="141" t="str">
        <f t="shared" si="19"/>
        <v/>
      </c>
      <c r="P216" s="15"/>
      <c r="Q216" s="15"/>
      <c r="R216" s="15"/>
      <c r="S216" s="15"/>
      <c r="T216" s="15"/>
      <c r="U216" s="15"/>
      <c r="V216" s="15"/>
      <c r="W216" s="621" t="str">
        <f>IF(ISBLANK($C216),"",_xlfn.IFNA(MATCH($C216,Deelnemersoverzicht!$C$16:$C$66,0),0))</f>
        <v/>
      </c>
      <c r="X216" s="15"/>
    </row>
    <row r="217" spans="1:24" ht="12" customHeight="1" x14ac:dyDescent="0.2">
      <c r="A217" s="195" t="str">
        <f t="shared" si="18"/>
        <v/>
      </c>
      <c r="B217" s="552"/>
      <c r="C217" s="560"/>
      <c r="D217" s="554"/>
      <c r="E217" s="554"/>
      <c r="F217" s="554"/>
      <c r="G217" s="554"/>
      <c r="H217" s="554"/>
      <c r="I217" s="554"/>
      <c r="J217" s="566"/>
      <c r="K217" s="569"/>
      <c r="L217" s="569"/>
      <c r="M217" s="559"/>
      <c r="N217" s="474">
        <f t="shared" si="20"/>
        <v>0</v>
      </c>
      <c r="O217" s="141" t="str">
        <f t="shared" si="19"/>
        <v/>
      </c>
      <c r="P217" s="15"/>
      <c r="Q217" s="15"/>
      <c r="R217" s="15"/>
      <c r="S217" s="15"/>
      <c r="T217" s="15"/>
      <c r="U217" s="15"/>
      <c r="V217" s="15"/>
      <c r="W217" s="621" t="str">
        <f>IF(ISBLANK($C217),"",_xlfn.IFNA(MATCH($C217,Deelnemersoverzicht!$C$16:$C$66,0),0))</f>
        <v/>
      </c>
      <c r="X217" s="15"/>
    </row>
    <row r="218" spans="1:24" ht="12" customHeight="1" x14ac:dyDescent="0.2">
      <c r="A218" s="195" t="str">
        <f t="shared" si="18"/>
        <v/>
      </c>
      <c r="B218" s="552"/>
      <c r="C218" s="560"/>
      <c r="D218" s="554"/>
      <c r="E218" s="554"/>
      <c r="F218" s="554"/>
      <c r="G218" s="554"/>
      <c r="H218" s="554"/>
      <c r="I218" s="554"/>
      <c r="J218" s="566"/>
      <c r="K218" s="569"/>
      <c r="L218" s="569"/>
      <c r="M218" s="559"/>
      <c r="N218" s="474">
        <f t="shared" si="20"/>
        <v>0</v>
      </c>
      <c r="O218" s="141" t="str">
        <f t="shared" si="19"/>
        <v/>
      </c>
      <c r="P218" s="15"/>
      <c r="Q218" s="15"/>
      <c r="R218" s="15"/>
      <c r="S218" s="15"/>
      <c r="T218" s="15"/>
      <c r="U218" s="15"/>
      <c r="V218" s="15"/>
      <c r="W218" s="621" t="str">
        <f>IF(ISBLANK($C218),"",_xlfn.IFNA(MATCH($C218,Deelnemersoverzicht!$C$16:$C$66,0),0))</f>
        <v/>
      </c>
      <c r="X218" s="15"/>
    </row>
    <row r="219" spans="1:24" ht="12" customHeight="1" x14ac:dyDescent="0.2">
      <c r="A219" s="195" t="str">
        <f t="shared" si="18"/>
        <v/>
      </c>
      <c r="B219" s="552"/>
      <c r="C219" s="560"/>
      <c r="D219" s="554"/>
      <c r="E219" s="554"/>
      <c r="F219" s="554"/>
      <c r="G219" s="554"/>
      <c r="H219" s="554"/>
      <c r="I219" s="554"/>
      <c r="J219" s="566"/>
      <c r="K219" s="569"/>
      <c r="L219" s="569"/>
      <c r="M219" s="559"/>
      <c r="N219" s="474">
        <f t="shared" si="20"/>
        <v>0</v>
      </c>
      <c r="O219" s="141" t="str">
        <f t="shared" si="19"/>
        <v/>
      </c>
      <c r="P219" s="15"/>
      <c r="Q219" s="15"/>
      <c r="R219" s="15"/>
      <c r="S219" s="15"/>
      <c r="T219" s="15"/>
      <c r="U219" s="15"/>
      <c r="V219" s="15"/>
      <c r="W219" s="621" t="str">
        <f>IF(ISBLANK($C219),"",_xlfn.IFNA(MATCH($C219,Deelnemersoverzicht!$C$16:$C$66,0),0))</f>
        <v/>
      </c>
      <c r="X219" s="15"/>
    </row>
    <row r="220" spans="1:24" ht="12" customHeight="1" x14ac:dyDescent="0.2">
      <c r="A220" s="195" t="str">
        <f t="shared" si="18"/>
        <v/>
      </c>
      <c r="B220" s="552"/>
      <c r="C220" s="560"/>
      <c r="D220" s="554"/>
      <c r="E220" s="554"/>
      <c r="F220" s="554"/>
      <c r="G220" s="554"/>
      <c r="H220" s="554"/>
      <c r="I220" s="554"/>
      <c r="J220" s="566"/>
      <c r="K220" s="569"/>
      <c r="L220" s="569"/>
      <c r="M220" s="559"/>
      <c r="N220" s="474">
        <f t="shared" si="20"/>
        <v>0</v>
      </c>
      <c r="O220" s="141" t="str">
        <f t="shared" si="19"/>
        <v/>
      </c>
      <c r="P220" s="15"/>
      <c r="Q220" s="15"/>
      <c r="R220" s="15"/>
      <c r="S220" s="15"/>
      <c r="T220" s="15"/>
      <c r="U220" s="15"/>
      <c r="V220" s="15"/>
      <c r="W220" s="621" t="str">
        <f>IF(ISBLANK($C220),"",_xlfn.IFNA(MATCH($C220,Deelnemersoverzicht!$C$16:$C$66,0),0))</f>
        <v/>
      </c>
      <c r="X220" s="15"/>
    </row>
    <row r="221" spans="1:24" ht="12" customHeight="1" x14ac:dyDescent="0.2">
      <c r="A221" s="195" t="str">
        <f t="shared" si="18"/>
        <v/>
      </c>
      <c r="B221" s="552"/>
      <c r="C221" s="560"/>
      <c r="D221" s="554"/>
      <c r="E221" s="554"/>
      <c r="F221" s="554"/>
      <c r="G221" s="554"/>
      <c r="H221" s="554"/>
      <c r="I221" s="554"/>
      <c r="J221" s="566"/>
      <c r="K221" s="569"/>
      <c r="L221" s="569"/>
      <c r="M221" s="559"/>
      <c r="N221" s="474">
        <f t="shared" si="20"/>
        <v>0</v>
      </c>
      <c r="O221" s="141" t="str">
        <f t="shared" si="19"/>
        <v/>
      </c>
      <c r="P221" s="15"/>
      <c r="Q221" s="15"/>
      <c r="R221" s="15"/>
      <c r="S221" s="15"/>
      <c r="T221" s="15"/>
      <c r="U221" s="15"/>
      <c r="V221" s="15"/>
      <c r="W221" s="621" t="str">
        <f>IF(ISBLANK($C221),"",_xlfn.IFNA(MATCH($C221,Deelnemersoverzicht!$C$16:$C$66,0),0))</f>
        <v/>
      </c>
      <c r="X221" s="15"/>
    </row>
    <row r="222" spans="1:24" ht="12" customHeight="1" x14ac:dyDescent="0.2">
      <c r="A222" s="195" t="str">
        <f t="shared" si="18"/>
        <v/>
      </c>
      <c r="B222" s="552"/>
      <c r="C222" s="560"/>
      <c r="D222" s="554"/>
      <c r="E222" s="554"/>
      <c r="F222" s="554"/>
      <c r="G222" s="554"/>
      <c r="H222" s="554"/>
      <c r="I222" s="554"/>
      <c r="J222" s="566"/>
      <c r="K222" s="569"/>
      <c r="L222" s="569"/>
      <c r="M222" s="559"/>
      <c r="N222" s="474">
        <f t="shared" si="20"/>
        <v>0</v>
      </c>
      <c r="O222" s="141" t="str">
        <f t="shared" si="19"/>
        <v/>
      </c>
      <c r="P222" s="15"/>
      <c r="Q222" s="15"/>
      <c r="R222" s="15"/>
      <c r="S222" s="15"/>
      <c r="T222" s="15"/>
      <c r="U222" s="15"/>
      <c r="V222" s="15"/>
      <c r="W222" s="621" t="str">
        <f>IF(ISBLANK($C222),"",_xlfn.IFNA(MATCH($C222,Deelnemersoverzicht!$C$16:$C$66,0),0))</f>
        <v/>
      </c>
      <c r="X222" s="15"/>
    </row>
    <row r="223" spans="1:24" ht="12" customHeight="1" x14ac:dyDescent="0.2">
      <c r="A223" s="195" t="str">
        <f t="shared" si="18"/>
        <v/>
      </c>
      <c r="B223" s="552"/>
      <c r="C223" s="560"/>
      <c r="D223" s="554"/>
      <c r="E223" s="554"/>
      <c r="F223" s="554"/>
      <c r="G223" s="554"/>
      <c r="H223" s="554"/>
      <c r="I223" s="554"/>
      <c r="J223" s="566"/>
      <c r="K223" s="569"/>
      <c r="L223" s="569"/>
      <c r="M223" s="559"/>
      <c r="N223" s="474">
        <f t="shared" si="20"/>
        <v>0</v>
      </c>
      <c r="O223" s="141" t="str">
        <f t="shared" si="19"/>
        <v/>
      </c>
      <c r="P223" s="15"/>
      <c r="Q223" s="15"/>
      <c r="R223" s="15"/>
      <c r="S223" s="15"/>
      <c r="T223" s="15"/>
      <c r="U223" s="15"/>
      <c r="V223" s="15"/>
      <c r="W223" s="621" t="str">
        <f>IF(ISBLANK($C223),"",_xlfn.IFNA(MATCH($C223,Deelnemersoverzicht!$C$16:$C$66,0),0))</f>
        <v/>
      </c>
      <c r="X223" s="15"/>
    </row>
    <row r="224" spans="1:24" ht="12" customHeight="1" x14ac:dyDescent="0.2">
      <c r="A224" s="195" t="str">
        <f t="shared" si="18"/>
        <v/>
      </c>
      <c r="B224" s="552"/>
      <c r="C224" s="560"/>
      <c r="D224" s="554"/>
      <c r="E224" s="554"/>
      <c r="F224" s="554"/>
      <c r="G224" s="554"/>
      <c r="H224" s="554"/>
      <c r="I224" s="554"/>
      <c r="J224" s="566"/>
      <c r="K224" s="569"/>
      <c r="L224" s="569"/>
      <c r="M224" s="559"/>
      <c r="N224" s="474">
        <f t="shared" si="20"/>
        <v>0</v>
      </c>
      <c r="O224" s="141" t="str">
        <f t="shared" si="19"/>
        <v/>
      </c>
      <c r="P224" s="15"/>
      <c r="Q224" s="15"/>
      <c r="R224" s="15"/>
      <c r="S224" s="15"/>
      <c r="T224" s="15"/>
      <c r="U224" s="15"/>
      <c r="V224" s="15"/>
      <c r="W224" s="621" t="str">
        <f>IF(ISBLANK($C224),"",_xlfn.IFNA(MATCH($C224,Deelnemersoverzicht!$C$16:$C$66,0),0))</f>
        <v/>
      </c>
      <c r="X224" s="15"/>
    </row>
    <row r="225" spans="1:24" ht="12" customHeight="1" x14ac:dyDescent="0.2">
      <c r="A225" s="195" t="str">
        <f t="shared" si="18"/>
        <v/>
      </c>
      <c r="B225" s="552"/>
      <c r="C225" s="560"/>
      <c r="D225" s="554"/>
      <c r="E225" s="554"/>
      <c r="F225" s="554"/>
      <c r="G225" s="554"/>
      <c r="H225" s="554"/>
      <c r="I225" s="554"/>
      <c r="J225" s="566"/>
      <c r="K225" s="569"/>
      <c r="L225" s="569"/>
      <c r="M225" s="559"/>
      <c r="N225" s="474">
        <f t="shared" si="20"/>
        <v>0</v>
      </c>
      <c r="O225" s="141" t="str">
        <f t="shared" si="19"/>
        <v/>
      </c>
      <c r="P225" s="15"/>
      <c r="Q225" s="15"/>
      <c r="R225" s="15"/>
      <c r="S225" s="15"/>
      <c r="T225" s="15"/>
      <c r="U225" s="15"/>
      <c r="V225" s="15"/>
      <c r="W225" s="621" t="str">
        <f>IF(ISBLANK($C225),"",_xlfn.IFNA(MATCH($C225,Deelnemersoverzicht!$C$16:$C$66,0),0))</f>
        <v/>
      </c>
      <c r="X225" s="15"/>
    </row>
    <row r="226" spans="1:24" ht="12" customHeight="1" x14ac:dyDescent="0.2">
      <c r="A226" s="195" t="str">
        <f t="shared" si="18"/>
        <v/>
      </c>
      <c r="B226" s="552"/>
      <c r="C226" s="560"/>
      <c r="D226" s="554"/>
      <c r="E226" s="554"/>
      <c r="F226" s="554"/>
      <c r="G226" s="554"/>
      <c r="H226" s="554"/>
      <c r="I226" s="554"/>
      <c r="J226" s="566"/>
      <c r="K226" s="569"/>
      <c r="L226" s="569"/>
      <c r="M226" s="559"/>
      <c r="N226" s="474">
        <f t="shared" si="20"/>
        <v>0</v>
      </c>
      <c r="O226" s="141" t="str">
        <f t="shared" si="19"/>
        <v/>
      </c>
      <c r="P226" s="15"/>
      <c r="Q226" s="15"/>
      <c r="R226" s="15"/>
      <c r="S226" s="15"/>
      <c r="T226" s="15"/>
      <c r="U226" s="15"/>
      <c r="V226" s="15"/>
      <c r="W226" s="621" t="str">
        <f>IF(ISBLANK($C226),"",_xlfn.IFNA(MATCH($C226,Deelnemersoverzicht!$C$16:$C$66,0),0))</f>
        <v/>
      </c>
      <c r="X226" s="15"/>
    </row>
    <row r="227" spans="1:24" ht="12" customHeight="1" x14ac:dyDescent="0.2">
      <c r="A227" s="195" t="str">
        <f t="shared" si="18"/>
        <v/>
      </c>
      <c r="B227" s="552"/>
      <c r="C227" s="560"/>
      <c r="D227" s="554"/>
      <c r="E227" s="554"/>
      <c r="F227" s="554"/>
      <c r="G227" s="554"/>
      <c r="H227" s="554"/>
      <c r="I227" s="554"/>
      <c r="J227" s="566"/>
      <c r="K227" s="569"/>
      <c r="L227" s="569"/>
      <c r="M227" s="559"/>
      <c r="N227" s="474">
        <f t="shared" si="20"/>
        <v>0</v>
      </c>
      <c r="O227" s="141" t="str">
        <f t="shared" si="19"/>
        <v/>
      </c>
      <c r="P227" s="15"/>
      <c r="Q227" s="15"/>
      <c r="R227" s="15"/>
      <c r="S227" s="15"/>
      <c r="T227" s="15"/>
      <c r="U227" s="15"/>
      <c r="V227" s="15"/>
      <c r="W227" s="621" t="str">
        <f>IF(ISBLANK($C227),"",_xlfn.IFNA(MATCH($C227,Deelnemersoverzicht!$C$16:$C$66,0),0))</f>
        <v/>
      </c>
      <c r="X227" s="15"/>
    </row>
    <row r="228" spans="1:24" ht="12" customHeight="1" x14ac:dyDescent="0.2">
      <c r="A228" s="195" t="str">
        <f t="shared" si="18"/>
        <v/>
      </c>
      <c r="B228" s="552"/>
      <c r="C228" s="560"/>
      <c r="D228" s="554"/>
      <c r="E228" s="554"/>
      <c r="F228" s="554"/>
      <c r="G228" s="554"/>
      <c r="H228" s="554"/>
      <c r="I228" s="554"/>
      <c r="J228" s="566"/>
      <c r="K228" s="569"/>
      <c r="L228" s="569"/>
      <c r="M228" s="559"/>
      <c r="N228" s="474">
        <f t="shared" si="20"/>
        <v>0</v>
      </c>
      <c r="O228" s="141" t="str">
        <f t="shared" si="19"/>
        <v/>
      </c>
      <c r="P228" s="15"/>
      <c r="Q228" s="15"/>
      <c r="R228" s="15"/>
      <c r="S228" s="15"/>
      <c r="T228" s="15"/>
      <c r="U228" s="15"/>
      <c r="V228" s="15"/>
      <c r="W228" s="621" t="str">
        <f>IF(ISBLANK($C228),"",_xlfn.IFNA(MATCH($C228,Deelnemersoverzicht!$C$16:$C$66,0),0))</f>
        <v/>
      </c>
      <c r="X228" s="15"/>
    </row>
    <row r="229" spans="1:24" ht="12" customHeight="1" x14ac:dyDescent="0.2">
      <c r="A229" s="195" t="str">
        <f t="shared" si="18"/>
        <v/>
      </c>
      <c r="B229" s="552"/>
      <c r="C229" s="560"/>
      <c r="D229" s="554"/>
      <c r="E229" s="554"/>
      <c r="F229" s="554"/>
      <c r="G229" s="554"/>
      <c r="H229" s="554"/>
      <c r="I229" s="554"/>
      <c r="J229" s="566"/>
      <c r="K229" s="569"/>
      <c r="L229" s="569"/>
      <c r="M229" s="559"/>
      <c r="N229" s="474">
        <f t="shared" si="20"/>
        <v>0</v>
      </c>
      <c r="O229" s="141" t="str">
        <f t="shared" si="19"/>
        <v/>
      </c>
      <c r="P229" s="15"/>
      <c r="Q229" s="15"/>
      <c r="R229" s="15"/>
      <c r="S229" s="15"/>
      <c r="T229" s="15"/>
      <c r="U229" s="15"/>
      <c r="V229" s="15"/>
      <c r="W229" s="621" t="str">
        <f>IF(ISBLANK($C229),"",_xlfn.IFNA(MATCH($C229,Deelnemersoverzicht!$C$16:$C$66,0),0))</f>
        <v/>
      </c>
      <c r="X229" s="15"/>
    </row>
    <row r="230" spans="1:24" ht="12" customHeight="1" x14ac:dyDescent="0.2">
      <c r="A230" s="195" t="str">
        <f t="shared" si="18"/>
        <v/>
      </c>
      <c r="B230" s="552"/>
      <c r="C230" s="560"/>
      <c r="D230" s="554"/>
      <c r="E230" s="554"/>
      <c r="F230" s="554"/>
      <c r="G230" s="554"/>
      <c r="H230" s="554"/>
      <c r="I230" s="554"/>
      <c r="J230" s="566"/>
      <c r="K230" s="569"/>
      <c r="L230" s="569"/>
      <c r="M230" s="559"/>
      <c r="N230" s="474">
        <f t="shared" si="20"/>
        <v>0</v>
      </c>
      <c r="O230" s="141" t="str">
        <f t="shared" si="19"/>
        <v/>
      </c>
      <c r="P230" s="15"/>
      <c r="Q230" s="15"/>
      <c r="R230" s="15"/>
      <c r="S230" s="15"/>
      <c r="T230" s="15"/>
      <c r="U230" s="15"/>
      <c r="V230" s="15"/>
      <c r="W230" s="621" t="str">
        <f>IF(ISBLANK($C230),"",_xlfn.IFNA(MATCH($C230,Deelnemersoverzicht!$C$16:$C$66,0),0))</f>
        <v/>
      </c>
      <c r="X230" s="15"/>
    </row>
    <row r="231" spans="1:24" ht="12" customHeight="1" x14ac:dyDescent="0.2">
      <c r="A231" s="195" t="str">
        <f t="shared" si="18"/>
        <v/>
      </c>
      <c r="B231" s="552"/>
      <c r="C231" s="560"/>
      <c r="D231" s="554"/>
      <c r="E231" s="554"/>
      <c r="F231" s="554"/>
      <c r="G231" s="554"/>
      <c r="H231" s="554"/>
      <c r="I231" s="554"/>
      <c r="J231" s="566"/>
      <c r="K231" s="569"/>
      <c r="L231" s="569"/>
      <c r="M231" s="559"/>
      <c r="N231" s="474">
        <f t="shared" si="20"/>
        <v>0</v>
      </c>
      <c r="O231" s="141" t="str">
        <f t="shared" si="19"/>
        <v/>
      </c>
      <c r="P231" s="15"/>
      <c r="Q231" s="15"/>
      <c r="R231" s="15"/>
      <c r="S231" s="15"/>
      <c r="T231" s="15"/>
      <c r="U231" s="15"/>
      <c r="V231" s="15"/>
      <c r="W231" s="621" t="str">
        <f>IF(ISBLANK($C231),"",_xlfn.IFNA(MATCH($C231,Deelnemersoverzicht!$C$16:$C$66,0),0))</f>
        <v/>
      </c>
      <c r="X231" s="15"/>
    </row>
    <row r="232" spans="1:24" ht="12" customHeight="1" x14ac:dyDescent="0.2">
      <c r="A232" s="195" t="str">
        <f t="shared" si="18"/>
        <v/>
      </c>
      <c r="B232" s="552"/>
      <c r="C232" s="560"/>
      <c r="D232" s="554"/>
      <c r="E232" s="554"/>
      <c r="F232" s="554"/>
      <c r="G232" s="554"/>
      <c r="H232" s="554"/>
      <c r="I232" s="554"/>
      <c r="J232" s="566"/>
      <c r="K232" s="569"/>
      <c r="L232" s="569"/>
      <c r="M232" s="559"/>
      <c r="N232" s="474">
        <f t="shared" si="20"/>
        <v>0</v>
      </c>
      <c r="O232" s="141" t="str">
        <f t="shared" si="19"/>
        <v/>
      </c>
      <c r="P232" s="15"/>
      <c r="Q232" s="15"/>
      <c r="R232" s="15"/>
      <c r="S232" s="15"/>
      <c r="T232" s="15"/>
      <c r="U232" s="15"/>
      <c r="V232" s="15"/>
      <c r="W232" s="621" t="str">
        <f>IF(ISBLANK($C232),"",_xlfn.IFNA(MATCH($C232,Deelnemersoverzicht!$C$16:$C$66,0),0))</f>
        <v/>
      </c>
      <c r="X232" s="15"/>
    </row>
    <row r="233" spans="1:24" ht="12" customHeight="1" x14ac:dyDescent="0.2">
      <c r="A233" s="195" t="str">
        <f t="shared" si="18"/>
        <v/>
      </c>
      <c r="B233" s="552"/>
      <c r="C233" s="560"/>
      <c r="D233" s="554"/>
      <c r="E233" s="554"/>
      <c r="F233" s="554"/>
      <c r="G233" s="554"/>
      <c r="H233" s="554"/>
      <c r="I233" s="554"/>
      <c r="J233" s="566"/>
      <c r="K233" s="569"/>
      <c r="L233" s="569"/>
      <c r="M233" s="559"/>
      <c r="N233" s="474">
        <f t="shared" si="20"/>
        <v>0</v>
      </c>
      <c r="O233" s="141" t="str">
        <f t="shared" si="19"/>
        <v/>
      </c>
      <c r="P233" s="15"/>
      <c r="Q233" s="15"/>
      <c r="R233" s="15"/>
      <c r="S233" s="15"/>
      <c r="T233" s="15"/>
      <c r="U233" s="15"/>
      <c r="V233" s="15"/>
      <c r="W233" s="621" t="str">
        <f>IF(ISBLANK($C233),"",_xlfn.IFNA(MATCH($C233,Deelnemersoverzicht!$C$16:$C$66,0),0))</f>
        <v/>
      </c>
      <c r="X233" s="15"/>
    </row>
    <row r="234" spans="1:24" ht="12" customHeight="1" x14ac:dyDescent="0.2">
      <c r="A234" s="195" t="str">
        <f t="shared" si="18"/>
        <v/>
      </c>
      <c r="B234" s="552"/>
      <c r="C234" s="560"/>
      <c r="D234" s="554"/>
      <c r="E234" s="554"/>
      <c r="F234" s="554"/>
      <c r="G234" s="554"/>
      <c r="H234" s="554"/>
      <c r="I234" s="554"/>
      <c r="J234" s="566"/>
      <c r="K234" s="569"/>
      <c r="L234" s="569"/>
      <c r="M234" s="559"/>
      <c r="N234" s="474">
        <f t="shared" si="20"/>
        <v>0</v>
      </c>
      <c r="O234" s="141" t="str">
        <f t="shared" si="19"/>
        <v/>
      </c>
      <c r="P234" s="15"/>
      <c r="Q234" s="15"/>
      <c r="R234" s="15"/>
      <c r="S234" s="15"/>
      <c r="T234" s="15"/>
      <c r="U234" s="15"/>
      <c r="V234" s="15"/>
      <c r="W234" s="621" t="str">
        <f>IF(ISBLANK($C234),"",_xlfn.IFNA(MATCH($C234,Deelnemersoverzicht!$C$16:$C$66,0),0))</f>
        <v/>
      </c>
      <c r="X234" s="15"/>
    </row>
    <row r="235" spans="1:24" ht="12" customHeight="1" x14ac:dyDescent="0.2">
      <c r="A235" s="195" t="str">
        <f t="shared" si="18"/>
        <v/>
      </c>
      <c r="B235" s="552"/>
      <c r="C235" s="560"/>
      <c r="D235" s="554"/>
      <c r="E235" s="554"/>
      <c r="F235" s="554"/>
      <c r="G235" s="554"/>
      <c r="H235" s="554"/>
      <c r="I235" s="554"/>
      <c r="J235" s="566"/>
      <c r="K235" s="569"/>
      <c r="L235" s="569"/>
      <c r="M235" s="559"/>
      <c r="N235" s="474">
        <f t="shared" si="20"/>
        <v>0</v>
      </c>
      <c r="O235" s="141" t="str">
        <f t="shared" si="19"/>
        <v/>
      </c>
      <c r="P235" s="15"/>
      <c r="Q235" s="15"/>
      <c r="R235" s="15"/>
      <c r="S235" s="15"/>
      <c r="T235" s="15"/>
      <c r="U235" s="15"/>
      <c r="V235" s="15"/>
      <c r="W235" s="621" t="str">
        <f>IF(ISBLANK($C235),"",_xlfn.IFNA(MATCH($C235,Deelnemersoverzicht!$C$16:$C$66,0),0))</f>
        <v/>
      </c>
      <c r="X235" s="15"/>
    </row>
    <row r="236" spans="1:24" ht="12" customHeight="1" x14ac:dyDescent="0.2">
      <c r="A236" s="195" t="str">
        <f t="shared" si="18"/>
        <v/>
      </c>
      <c r="B236" s="552"/>
      <c r="C236" s="560"/>
      <c r="D236" s="554"/>
      <c r="E236" s="554"/>
      <c r="F236" s="554"/>
      <c r="G236" s="554"/>
      <c r="H236" s="554"/>
      <c r="I236" s="554"/>
      <c r="J236" s="566"/>
      <c r="K236" s="569"/>
      <c r="L236" s="569"/>
      <c r="M236" s="559"/>
      <c r="N236" s="474">
        <f t="shared" si="20"/>
        <v>0</v>
      </c>
      <c r="O236" s="141" t="str">
        <f t="shared" si="19"/>
        <v/>
      </c>
      <c r="P236" s="15"/>
      <c r="Q236" s="15"/>
      <c r="R236" s="15"/>
      <c r="S236" s="15"/>
      <c r="T236" s="15"/>
      <c r="U236" s="15"/>
      <c r="V236" s="15"/>
      <c r="W236" s="621" t="str">
        <f>IF(ISBLANK($C236),"",_xlfn.IFNA(MATCH($C236,Deelnemersoverzicht!$C$16:$C$66,0),0))</f>
        <v/>
      </c>
      <c r="X236" s="15"/>
    </row>
    <row r="237" spans="1:24" ht="12" customHeight="1" x14ac:dyDescent="0.2">
      <c r="A237" s="195" t="str">
        <f t="shared" si="18"/>
        <v/>
      </c>
      <c r="B237" s="552"/>
      <c r="C237" s="560"/>
      <c r="D237" s="554"/>
      <c r="E237" s="554"/>
      <c r="F237" s="554"/>
      <c r="G237" s="554"/>
      <c r="H237" s="554"/>
      <c r="I237" s="554"/>
      <c r="J237" s="566"/>
      <c r="K237" s="569"/>
      <c r="L237" s="569"/>
      <c r="M237" s="559"/>
      <c r="N237" s="474">
        <f t="shared" si="20"/>
        <v>0</v>
      </c>
      <c r="O237" s="141" t="str">
        <f t="shared" si="19"/>
        <v/>
      </c>
      <c r="P237" s="15"/>
      <c r="Q237" s="15"/>
      <c r="R237" s="15"/>
      <c r="S237" s="15"/>
      <c r="T237" s="15"/>
      <c r="U237" s="15"/>
      <c r="V237" s="15"/>
      <c r="W237" s="621" t="str">
        <f>IF(ISBLANK($C237),"",_xlfn.IFNA(MATCH($C237,Deelnemersoverzicht!$C$16:$C$66,0),0))</f>
        <v/>
      </c>
      <c r="X237" s="15"/>
    </row>
    <row r="238" spans="1:24" ht="12" customHeight="1" x14ac:dyDescent="0.2">
      <c r="A238" s="195" t="str">
        <f t="shared" si="18"/>
        <v/>
      </c>
      <c r="B238" s="552"/>
      <c r="C238" s="560"/>
      <c r="D238" s="554"/>
      <c r="E238" s="554"/>
      <c r="F238" s="554"/>
      <c r="G238" s="554"/>
      <c r="H238" s="554"/>
      <c r="I238" s="554"/>
      <c r="J238" s="566"/>
      <c r="K238" s="569"/>
      <c r="L238" s="569"/>
      <c r="M238" s="559"/>
      <c r="N238" s="474">
        <f t="shared" si="20"/>
        <v>0</v>
      </c>
      <c r="O238" s="141" t="str">
        <f t="shared" si="19"/>
        <v/>
      </c>
      <c r="P238" s="15"/>
      <c r="Q238" s="15"/>
      <c r="R238" s="15"/>
      <c r="S238" s="15"/>
      <c r="T238" s="15"/>
      <c r="U238" s="15"/>
      <c r="V238" s="15"/>
      <c r="W238" s="621" t="str">
        <f>IF(ISBLANK($C238),"",_xlfn.IFNA(MATCH($C238,Deelnemersoverzicht!$C$16:$C$66,0),0))</f>
        <v/>
      </c>
      <c r="X238" s="15"/>
    </row>
    <row r="239" spans="1:24" ht="12" customHeight="1" x14ac:dyDescent="0.2">
      <c r="A239" s="195" t="str">
        <f t="shared" si="18"/>
        <v/>
      </c>
      <c r="B239" s="552"/>
      <c r="C239" s="560"/>
      <c r="D239" s="554"/>
      <c r="E239" s="554"/>
      <c r="F239" s="554"/>
      <c r="G239" s="554"/>
      <c r="H239" s="554"/>
      <c r="I239" s="554"/>
      <c r="J239" s="566"/>
      <c r="K239" s="569"/>
      <c r="L239" s="569"/>
      <c r="M239" s="559"/>
      <c r="N239" s="474">
        <f t="shared" si="20"/>
        <v>0</v>
      </c>
      <c r="O239" s="141" t="str">
        <f t="shared" si="19"/>
        <v/>
      </c>
      <c r="P239" s="15"/>
      <c r="Q239" s="15"/>
      <c r="R239" s="15"/>
      <c r="S239" s="15"/>
      <c r="T239" s="15"/>
      <c r="U239" s="15"/>
      <c r="V239" s="15"/>
      <c r="W239" s="621" t="str">
        <f>IF(ISBLANK($C239),"",_xlfn.IFNA(MATCH($C239,Deelnemersoverzicht!$C$16:$C$66,0),0))</f>
        <v/>
      </c>
      <c r="X239" s="15"/>
    </row>
    <row r="240" spans="1:24" ht="12" customHeight="1" x14ac:dyDescent="0.2">
      <c r="A240" s="195" t="str">
        <f t="shared" si="18"/>
        <v/>
      </c>
      <c r="B240" s="552"/>
      <c r="C240" s="560"/>
      <c r="D240" s="554"/>
      <c r="E240" s="554"/>
      <c r="F240" s="554"/>
      <c r="G240" s="554"/>
      <c r="H240" s="554"/>
      <c r="I240" s="554"/>
      <c r="J240" s="566"/>
      <c r="K240" s="569"/>
      <c r="L240" s="569"/>
      <c r="M240" s="559"/>
      <c r="N240" s="474">
        <f t="shared" si="20"/>
        <v>0</v>
      </c>
      <c r="O240" s="141" t="str">
        <f t="shared" si="19"/>
        <v/>
      </c>
      <c r="P240" s="15"/>
      <c r="Q240" s="15"/>
      <c r="R240" s="15"/>
      <c r="S240" s="15"/>
      <c r="T240" s="15"/>
      <c r="U240" s="15"/>
      <c r="V240" s="15"/>
      <c r="W240" s="621" t="str">
        <f>IF(ISBLANK($C240),"",_xlfn.IFNA(MATCH($C240,Deelnemersoverzicht!$C$16:$C$66,0),0))</f>
        <v/>
      </c>
      <c r="X240" s="15"/>
    </row>
    <row r="241" spans="1:24" ht="12" customHeight="1" x14ac:dyDescent="0.2">
      <c r="A241" s="195" t="str">
        <f t="shared" si="18"/>
        <v/>
      </c>
      <c r="B241" s="552"/>
      <c r="C241" s="560"/>
      <c r="D241" s="554"/>
      <c r="E241" s="554"/>
      <c r="F241" s="554"/>
      <c r="G241" s="554"/>
      <c r="H241" s="554"/>
      <c r="I241" s="554"/>
      <c r="J241" s="566"/>
      <c r="K241" s="569"/>
      <c r="L241" s="569"/>
      <c r="M241" s="559"/>
      <c r="N241" s="474">
        <f t="shared" si="20"/>
        <v>0</v>
      </c>
      <c r="O241" s="141" t="str">
        <f t="shared" si="19"/>
        <v/>
      </c>
      <c r="P241" s="15"/>
      <c r="Q241" s="15"/>
      <c r="R241" s="15"/>
      <c r="S241" s="15"/>
      <c r="T241" s="15"/>
      <c r="U241" s="15"/>
      <c r="V241" s="15"/>
      <c r="W241" s="621" t="str">
        <f>IF(ISBLANK($C241),"",_xlfn.IFNA(MATCH($C241,Deelnemersoverzicht!$C$16:$C$66,0),0))</f>
        <v/>
      </c>
      <c r="X241" s="15"/>
    </row>
    <row r="242" spans="1:24" ht="12" customHeight="1" x14ac:dyDescent="0.2">
      <c r="A242" s="195" t="str">
        <f t="shared" si="18"/>
        <v/>
      </c>
      <c r="B242" s="552"/>
      <c r="C242" s="560"/>
      <c r="D242" s="554"/>
      <c r="E242" s="554"/>
      <c r="F242" s="554"/>
      <c r="G242" s="554"/>
      <c r="H242" s="554"/>
      <c r="I242" s="554"/>
      <c r="J242" s="566"/>
      <c r="K242" s="569"/>
      <c r="L242" s="569"/>
      <c r="M242" s="559"/>
      <c r="N242" s="474">
        <f t="shared" si="20"/>
        <v>0</v>
      </c>
      <c r="O242" s="141" t="str">
        <f t="shared" si="19"/>
        <v/>
      </c>
      <c r="P242" s="15"/>
      <c r="Q242" s="15"/>
      <c r="R242" s="15"/>
      <c r="S242" s="15"/>
      <c r="T242" s="15"/>
      <c r="U242" s="15"/>
      <c r="V242" s="15"/>
      <c r="W242" s="621" t="str">
        <f>IF(ISBLANK($C242),"",_xlfn.IFNA(MATCH($C242,Deelnemersoverzicht!$C$16:$C$66,0),0))</f>
        <v/>
      </c>
      <c r="X242" s="15"/>
    </row>
    <row r="243" spans="1:24" ht="12" customHeight="1" x14ac:dyDescent="0.2">
      <c r="A243" s="195" t="str">
        <f t="shared" si="18"/>
        <v/>
      </c>
      <c r="B243" s="552"/>
      <c r="C243" s="560"/>
      <c r="D243" s="554"/>
      <c r="E243" s="554"/>
      <c r="F243" s="554"/>
      <c r="G243" s="554"/>
      <c r="H243" s="554"/>
      <c r="I243" s="554"/>
      <c r="J243" s="566"/>
      <c r="K243" s="569"/>
      <c r="L243" s="569"/>
      <c r="M243" s="559"/>
      <c r="N243" s="474">
        <f t="shared" si="20"/>
        <v>0</v>
      </c>
      <c r="O243" s="141" t="str">
        <f t="shared" si="19"/>
        <v/>
      </c>
      <c r="P243" s="15"/>
      <c r="Q243" s="15"/>
      <c r="R243" s="15"/>
      <c r="S243" s="15"/>
      <c r="T243" s="15"/>
      <c r="U243" s="15"/>
      <c r="V243" s="15"/>
      <c r="W243" s="621" t="str">
        <f>IF(ISBLANK($C243),"",_xlfn.IFNA(MATCH($C243,Deelnemersoverzicht!$C$16:$C$66,0),0))</f>
        <v/>
      </c>
      <c r="X243" s="15"/>
    </row>
    <row r="244" spans="1:24" ht="12" customHeight="1" x14ac:dyDescent="0.2">
      <c r="A244" s="195" t="str">
        <f t="shared" si="18"/>
        <v/>
      </c>
      <c r="B244" s="552"/>
      <c r="C244" s="560"/>
      <c r="D244" s="554"/>
      <c r="E244" s="554"/>
      <c r="F244" s="554"/>
      <c r="G244" s="554"/>
      <c r="H244" s="554"/>
      <c r="I244" s="554"/>
      <c r="J244" s="566"/>
      <c r="K244" s="569"/>
      <c r="L244" s="569"/>
      <c r="M244" s="559"/>
      <c r="N244" s="474">
        <f t="shared" si="20"/>
        <v>0</v>
      </c>
      <c r="O244" s="141" t="str">
        <f t="shared" si="19"/>
        <v/>
      </c>
      <c r="P244" s="15"/>
      <c r="Q244" s="15"/>
      <c r="R244" s="15"/>
      <c r="S244" s="15"/>
      <c r="T244" s="15"/>
      <c r="U244" s="15"/>
      <c r="V244" s="15"/>
      <c r="W244" s="621" t="str">
        <f>IF(ISBLANK($C244),"",_xlfn.IFNA(MATCH($C244,Deelnemersoverzicht!$C$16:$C$66,0),0))</f>
        <v/>
      </c>
      <c r="X244" s="15"/>
    </row>
    <row r="245" spans="1:24" ht="12" customHeight="1" x14ac:dyDescent="0.2">
      <c r="A245" s="195" t="str">
        <f t="shared" si="18"/>
        <v/>
      </c>
      <c r="B245" s="552"/>
      <c r="C245" s="560"/>
      <c r="D245" s="554"/>
      <c r="E245" s="554"/>
      <c r="F245" s="554"/>
      <c r="G245" s="554"/>
      <c r="H245" s="554"/>
      <c r="I245" s="554"/>
      <c r="J245" s="566"/>
      <c r="K245" s="569"/>
      <c r="L245" s="569"/>
      <c r="M245" s="559"/>
      <c r="N245" s="474">
        <f t="shared" si="20"/>
        <v>0</v>
      </c>
      <c r="O245" s="141" t="str">
        <f t="shared" si="19"/>
        <v/>
      </c>
      <c r="P245" s="15"/>
      <c r="Q245" s="15"/>
      <c r="R245" s="15"/>
      <c r="S245" s="15"/>
      <c r="T245" s="15"/>
      <c r="U245" s="15"/>
      <c r="V245" s="15"/>
      <c r="W245" s="621" t="str">
        <f>IF(ISBLANK($C245),"",_xlfn.IFNA(MATCH($C245,Deelnemersoverzicht!$C$16:$C$66,0),0))</f>
        <v/>
      </c>
      <c r="X245" s="15"/>
    </row>
    <row r="246" spans="1:24" ht="12" customHeight="1" x14ac:dyDescent="0.2">
      <c r="A246" s="195" t="str">
        <f t="shared" si="18"/>
        <v/>
      </c>
      <c r="B246" s="552"/>
      <c r="C246" s="560"/>
      <c r="D246" s="554"/>
      <c r="E246" s="554"/>
      <c r="F246" s="554"/>
      <c r="G246" s="554"/>
      <c r="H246" s="554"/>
      <c r="I246" s="554"/>
      <c r="J246" s="566"/>
      <c r="K246" s="569"/>
      <c r="L246" s="569"/>
      <c r="M246" s="559"/>
      <c r="N246" s="474">
        <f t="shared" si="20"/>
        <v>0</v>
      </c>
      <c r="O246" s="141" t="str">
        <f t="shared" si="19"/>
        <v/>
      </c>
      <c r="P246" s="15"/>
      <c r="Q246" s="15"/>
      <c r="R246" s="15"/>
      <c r="S246" s="15"/>
      <c r="T246" s="15"/>
      <c r="U246" s="15"/>
      <c r="V246" s="15"/>
      <c r="W246" s="621" t="str">
        <f>IF(ISBLANK($C246),"",_xlfn.IFNA(MATCH($C246,Deelnemersoverzicht!$C$16:$C$66,0),0))</f>
        <v/>
      </c>
      <c r="X246" s="15"/>
    </row>
    <row r="247" spans="1:24" ht="12" customHeight="1" x14ac:dyDescent="0.2">
      <c r="A247" s="195" t="str">
        <f t="shared" si="18"/>
        <v/>
      </c>
      <c r="B247" s="552"/>
      <c r="C247" s="560"/>
      <c r="D247" s="554"/>
      <c r="E247" s="554"/>
      <c r="F247" s="554"/>
      <c r="G247" s="554"/>
      <c r="H247" s="554"/>
      <c r="I247" s="554"/>
      <c r="J247" s="566"/>
      <c r="K247" s="569"/>
      <c r="L247" s="569"/>
      <c r="M247" s="559"/>
      <c r="N247" s="474">
        <f t="shared" si="20"/>
        <v>0</v>
      </c>
      <c r="O247" s="141" t="str">
        <f t="shared" si="19"/>
        <v/>
      </c>
      <c r="P247" s="15"/>
      <c r="Q247" s="15"/>
      <c r="R247" s="15"/>
      <c r="S247" s="15"/>
      <c r="T247" s="15"/>
      <c r="U247" s="15"/>
      <c r="V247" s="15"/>
      <c r="W247" s="621" t="str">
        <f>IF(ISBLANK($C247),"",_xlfn.IFNA(MATCH($C247,Deelnemersoverzicht!$C$16:$C$66,0),0))</f>
        <v/>
      </c>
      <c r="X247" s="15"/>
    </row>
    <row r="248" spans="1:24" ht="12" customHeight="1" x14ac:dyDescent="0.2">
      <c r="A248" s="195" t="str">
        <f t="shared" si="18"/>
        <v/>
      </c>
      <c r="B248" s="552"/>
      <c r="C248" s="560"/>
      <c r="D248" s="554"/>
      <c r="E248" s="554"/>
      <c r="F248" s="554"/>
      <c r="G248" s="554"/>
      <c r="H248" s="554"/>
      <c r="I248" s="554"/>
      <c r="J248" s="566"/>
      <c r="K248" s="569"/>
      <c r="L248" s="569"/>
      <c r="M248" s="559"/>
      <c r="N248" s="474">
        <f t="shared" si="20"/>
        <v>0</v>
      </c>
      <c r="O248" s="141" t="str">
        <f t="shared" si="19"/>
        <v/>
      </c>
      <c r="P248" s="15"/>
      <c r="Q248" s="15"/>
      <c r="R248" s="15"/>
      <c r="S248" s="15"/>
      <c r="T248" s="15"/>
      <c r="U248" s="15"/>
      <c r="V248" s="15"/>
      <c r="W248" s="621" t="str">
        <f>IF(ISBLANK($C248),"",_xlfn.IFNA(MATCH($C248,Deelnemersoverzicht!$C$16:$C$66,0),0))</f>
        <v/>
      </c>
      <c r="X248" s="15"/>
    </row>
    <row r="249" spans="1:24" ht="12" customHeight="1" x14ac:dyDescent="0.2">
      <c r="A249" s="195" t="str">
        <f t="shared" si="18"/>
        <v/>
      </c>
      <c r="B249" s="552"/>
      <c r="C249" s="560"/>
      <c r="D249" s="554"/>
      <c r="E249" s="554"/>
      <c r="F249" s="554"/>
      <c r="G249" s="554"/>
      <c r="H249" s="554"/>
      <c r="I249" s="554"/>
      <c r="J249" s="566"/>
      <c r="K249" s="569"/>
      <c r="L249" s="569"/>
      <c r="M249" s="559"/>
      <c r="N249" s="474">
        <f t="shared" si="20"/>
        <v>0</v>
      </c>
      <c r="O249" s="141" t="str">
        <f t="shared" si="19"/>
        <v/>
      </c>
      <c r="P249" s="15"/>
      <c r="Q249" s="15"/>
      <c r="R249" s="15"/>
      <c r="S249" s="15"/>
      <c r="T249" s="15"/>
      <c r="U249" s="15"/>
      <c r="V249" s="15"/>
      <c r="W249" s="621" t="str">
        <f>IF(ISBLANK($C249),"",_xlfn.IFNA(MATCH($C249,Deelnemersoverzicht!$C$16:$C$66,0),0))</f>
        <v/>
      </c>
      <c r="X249" s="15"/>
    </row>
    <row r="250" spans="1:24" ht="12" customHeight="1" x14ac:dyDescent="0.2">
      <c r="A250" s="195" t="str">
        <f t="shared" si="18"/>
        <v/>
      </c>
      <c r="B250" s="552"/>
      <c r="C250" s="560"/>
      <c r="D250" s="554"/>
      <c r="E250" s="554"/>
      <c r="F250" s="554"/>
      <c r="G250" s="554"/>
      <c r="H250" s="554"/>
      <c r="I250" s="554"/>
      <c r="J250" s="566"/>
      <c r="K250" s="569"/>
      <c r="L250" s="569"/>
      <c r="M250" s="559"/>
      <c r="N250" s="474">
        <f t="shared" si="20"/>
        <v>0</v>
      </c>
      <c r="O250" s="141" t="str">
        <f t="shared" si="19"/>
        <v/>
      </c>
      <c r="P250" s="15"/>
      <c r="Q250" s="15"/>
      <c r="R250" s="15"/>
      <c r="S250" s="15"/>
      <c r="T250" s="15"/>
      <c r="U250" s="15"/>
      <c r="V250" s="15"/>
      <c r="W250" s="621" t="str">
        <f>IF(ISBLANK($C250),"",_xlfn.IFNA(MATCH($C250,Deelnemersoverzicht!$C$16:$C$66,0),0))</f>
        <v/>
      </c>
      <c r="X250" s="15"/>
    </row>
    <row r="251" spans="1:24" ht="12" customHeight="1" x14ac:dyDescent="0.2">
      <c r="A251" s="195" t="str">
        <f t="shared" si="18"/>
        <v/>
      </c>
      <c r="B251" s="552"/>
      <c r="C251" s="560"/>
      <c r="D251" s="554"/>
      <c r="E251" s="554"/>
      <c r="F251" s="554"/>
      <c r="G251" s="554"/>
      <c r="H251" s="554"/>
      <c r="I251" s="554"/>
      <c r="J251" s="566"/>
      <c r="K251" s="569"/>
      <c r="L251" s="569"/>
      <c r="M251" s="559"/>
      <c r="N251" s="474">
        <f t="shared" si="20"/>
        <v>0</v>
      </c>
      <c r="O251" s="141" t="str">
        <f t="shared" si="19"/>
        <v/>
      </c>
      <c r="P251" s="15"/>
      <c r="Q251" s="15"/>
      <c r="R251" s="15"/>
      <c r="S251" s="15"/>
      <c r="T251" s="15"/>
      <c r="U251" s="15"/>
      <c r="V251" s="15"/>
      <c r="W251" s="621" t="str">
        <f>IF(ISBLANK($C251),"",_xlfn.IFNA(MATCH($C251,Deelnemersoverzicht!$C$16:$C$66,0),0))</f>
        <v/>
      </c>
      <c r="X251" s="15"/>
    </row>
    <row r="252" spans="1:24" ht="12" customHeight="1" x14ac:dyDescent="0.2">
      <c r="A252" s="195" t="str">
        <f t="shared" si="18"/>
        <v/>
      </c>
      <c r="B252" s="552"/>
      <c r="C252" s="560"/>
      <c r="D252" s="554"/>
      <c r="E252" s="554"/>
      <c r="F252" s="554"/>
      <c r="G252" s="554"/>
      <c r="H252" s="554"/>
      <c r="I252" s="554"/>
      <c r="J252" s="566"/>
      <c r="K252" s="569"/>
      <c r="L252" s="569"/>
      <c r="M252" s="559"/>
      <c r="N252" s="474">
        <f t="shared" si="20"/>
        <v>0</v>
      </c>
      <c r="O252" s="141" t="str">
        <f t="shared" si="19"/>
        <v/>
      </c>
      <c r="P252" s="15"/>
      <c r="Q252" s="15"/>
      <c r="R252" s="15"/>
      <c r="S252" s="15"/>
      <c r="T252" s="15"/>
      <c r="U252" s="15"/>
      <c r="V252" s="15"/>
      <c r="W252" s="621" t="str">
        <f>IF(ISBLANK($C252),"",_xlfn.IFNA(MATCH($C252,Deelnemersoverzicht!$C$16:$C$66,0),0))</f>
        <v/>
      </c>
      <c r="X252" s="15"/>
    </row>
    <row r="253" spans="1:24" ht="12" customHeight="1" x14ac:dyDescent="0.2">
      <c r="A253" s="195" t="str">
        <f t="shared" si="18"/>
        <v/>
      </c>
      <c r="B253" s="552"/>
      <c r="C253" s="560"/>
      <c r="D253" s="554"/>
      <c r="E253" s="554"/>
      <c r="F253" s="554"/>
      <c r="G253" s="554"/>
      <c r="H253" s="554"/>
      <c r="I253" s="554"/>
      <c r="J253" s="566"/>
      <c r="K253" s="569"/>
      <c r="L253" s="569"/>
      <c r="M253" s="559"/>
      <c r="N253" s="474">
        <f t="shared" si="20"/>
        <v>0</v>
      </c>
      <c r="O253" s="141" t="str">
        <f t="shared" si="19"/>
        <v/>
      </c>
      <c r="P253" s="15"/>
      <c r="Q253" s="15"/>
      <c r="R253" s="15"/>
      <c r="S253" s="15"/>
      <c r="T253" s="15"/>
      <c r="U253" s="15"/>
      <c r="V253" s="15"/>
      <c r="W253" s="621" t="str">
        <f>IF(ISBLANK($C253),"",_xlfn.IFNA(MATCH($C253,Deelnemersoverzicht!$C$16:$C$66,0),0))</f>
        <v/>
      </c>
      <c r="X253" s="15"/>
    </row>
    <row r="254" spans="1:24" ht="12" customHeight="1" x14ac:dyDescent="0.2">
      <c r="A254" s="195" t="str">
        <f t="shared" si="18"/>
        <v/>
      </c>
      <c r="B254" s="552"/>
      <c r="C254" s="560"/>
      <c r="D254" s="554"/>
      <c r="E254" s="554"/>
      <c r="F254" s="554"/>
      <c r="G254" s="554"/>
      <c r="H254" s="554"/>
      <c r="I254" s="554"/>
      <c r="J254" s="566"/>
      <c r="K254" s="569"/>
      <c r="L254" s="569"/>
      <c r="M254" s="559"/>
      <c r="N254" s="474">
        <f t="shared" si="20"/>
        <v>0</v>
      </c>
      <c r="O254" s="141" t="str">
        <f t="shared" si="19"/>
        <v/>
      </c>
      <c r="P254" s="15"/>
      <c r="Q254" s="15"/>
      <c r="R254" s="15"/>
      <c r="S254" s="15"/>
      <c r="T254" s="15"/>
      <c r="U254" s="15"/>
      <c r="V254" s="15"/>
      <c r="W254" s="621" t="str">
        <f>IF(ISBLANK($C254),"",_xlfn.IFNA(MATCH($C254,Deelnemersoverzicht!$C$16:$C$66,0),0))</f>
        <v/>
      </c>
      <c r="X254" s="15"/>
    </row>
    <row r="255" spans="1:24" ht="12" customHeight="1" x14ac:dyDescent="0.2">
      <c r="A255" s="195" t="str">
        <f t="shared" si="18"/>
        <v/>
      </c>
      <c r="B255" s="552"/>
      <c r="C255" s="560"/>
      <c r="D255" s="554"/>
      <c r="E255" s="554"/>
      <c r="F255" s="554"/>
      <c r="G255" s="554"/>
      <c r="H255" s="554"/>
      <c r="I255" s="554"/>
      <c r="J255" s="566"/>
      <c r="K255" s="569"/>
      <c r="L255" s="569"/>
      <c r="M255" s="559"/>
      <c r="N255" s="474">
        <f t="shared" si="20"/>
        <v>0</v>
      </c>
      <c r="O255" s="141" t="str">
        <f t="shared" si="19"/>
        <v/>
      </c>
      <c r="P255" s="15"/>
      <c r="Q255" s="15"/>
      <c r="R255" s="15"/>
      <c r="S255" s="15"/>
      <c r="T255" s="15"/>
      <c r="U255" s="15"/>
      <c r="V255" s="15"/>
      <c r="W255" s="621" t="str">
        <f>IF(ISBLANK($C255),"",_xlfn.IFNA(MATCH($C255,Deelnemersoverzicht!$C$16:$C$66,0),0))</f>
        <v/>
      </c>
      <c r="X255" s="15"/>
    </row>
    <row r="256" spans="1:24" ht="12" customHeight="1" x14ac:dyDescent="0.2">
      <c r="A256" s="195" t="str">
        <f t="shared" si="18"/>
        <v/>
      </c>
      <c r="B256" s="552"/>
      <c r="C256" s="560"/>
      <c r="D256" s="554"/>
      <c r="E256" s="554"/>
      <c r="F256" s="554"/>
      <c r="G256" s="554"/>
      <c r="H256" s="554"/>
      <c r="I256" s="554"/>
      <c r="J256" s="566"/>
      <c r="K256" s="569"/>
      <c r="L256" s="569"/>
      <c r="M256" s="559"/>
      <c r="N256" s="474">
        <f t="shared" si="20"/>
        <v>0</v>
      </c>
      <c r="O256" s="141" t="str">
        <f t="shared" si="19"/>
        <v/>
      </c>
      <c r="P256" s="15"/>
      <c r="Q256" s="15"/>
      <c r="R256" s="15"/>
      <c r="S256" s="15"/>
      <c r="T256" s="15"/>
      <c r="U256" s="15"/>
      <c r="V256" s="15"/>
      <c r="W256" s="621" t="str">
        <f>IF(ISBLANK($C256),"",_xlfn.IFNA(MATCH($C256,Deelnemersoverzicht!$C$16:$C$66,0),0))</f>
        <v/>
      </c>
      <c r="X256" s="15"/>
    </row>
    <row r="257" spans="1:24" ht="12" customHeight="1" x14ac:dyDescent="0.2">
      <c r="A257" s="195" t="str">
        <f t="shared" si="18"/>
        <v/>
      </c>
      <c r="B257" s="552"/>
      <c r="C257" s="560"/>
      <c r="D257" s="554"/>
      <c r="E257" s="554"/>
      <c r="F257" s="554"/>
      <c r="G257" s="554"/>
      <c r="H257" s="554"/>
      <c r="I257" s="554"/>
      <c r="J257" s="566"/>
      <c r="K257" s="569"/>
      <c r="L257" s="569"/>
      <c r="M257" s="559"/>
      <c r="N257" s="474">
        <f t="shared" si="20"/>
        <v>0</v>
      </c>
      <c r="O257" s="141" t="str">
        <f t="shared" si="19"/>
        <v/>
      </c>
      <c r="P257" s="15"/>
      <c r="Q257" s="15"/>
      <c r="R257" s="15"/>
      <c r="S257" s="15"/>
      <c r="T257" s="15"/>
      <c r="U257" s="15"/>
      <c r="V257" s="15"/>
      <c r="W257" s="621" t="str">
        <f>IF(ISBLANK($C257),"",_xlfn.IFNA(MATCH($C257,Deelnemersoverzicht!$C$16:$C$66,0),0))</f>
        <v/>
      </c>
      <c r="X257" s="15"/>
    </row>
    <row r="258" spans="1:24" ht="12" customHeight="1" x14ac:dyDescent="0.2">
      <c r="A258" s="195" t="str">
        <f t="shared" si="18"/>
        <v/>
      </c>
      <c r="B258" s="552"/>
      <c r="C258" s="560"/>
      <c r="D258" s="554"/>
      <c r="E258" s="554"/>
      <c r="F258" s="554"/>
      <c r="G258" s="554"/>
      <c r="H258" s="554"/>
      <c r="I258" s="554"/>
      <c r="J258" s="566"/>
      <c r="K258" s="569"/>
      <c r="L258" s="569"/>
      <c r="M258" s="559"/>
      <c r="N258" s="474">
        <f t="shared" si="20"/>
        <v>0</v>
      </c>
      <c r="O258" s="141" t="str">
        <f t="shared" si="19"/>
        <v/>
      </c>
      <c r="P258" s="15"/>
      <c r="Q258" s="15"/>
      <c r="R258" s="15"/>
      <c r="S258" s="15"/>
      <c r="T258" s="15"/>
      <c r="U258" s="15"/>
      <c r="V258" s="15"/>
      <c r="W258" s="621" t="str">
        <f>IF(ISBLANK($C258),"",_xlfn.IFNA(MATCH($C258,Deelnemersoverzicht!$C$16:$C$66,0),0))</f>
        <v/>
      </c>
      <c r="X258" s="15"/>
    </row>
    <row r="259" spans="1:24" ht="12" customHeight="1" x14ac:dyDescent="0.2">
      <c r="A259" s="195" t="str">
        <f t="shared" si="18"/>
        <v/>
      </c>
      <c r="B259" s="552"/>
      <c r="C259" s="560"/>
      <c r="D259" s="554"/>
      <c r="E259" s="554"/>
      <c r="F259" s="554"/>
      <c r="G259" s="554"/>
      <c r="H259" s="554"/>
      <c r="I259" s="554"/>
      <c r="J259" s="566"/>
      <c r="K259" s="569"/>
      <c r="L259" s="569"/>
      <c r="M259" s="559"/>
      <c r="N259" s="474">
        <f t="shared" si="20"/>
        <v>0</v>
      </c>
      <c r="O259" s="141" t="str">
        <f t="shared" si="19"/>
        <v/>
      </c>
      <c r="P259" s="15"/>
      <c r="Q259" s="15"/>
      <c r="R259" s="15"/>
      <c r="S259" s="15"/>
      <c r="T259" s="15"/>
      <c r="U259" s="15"/>
      <c r="V259" s="15"/>
      <c r="W259" s="621" t="str">
        <f>IF(ISBLANK($C259),"",_xlfn.IFNA(MATCH($C259,Deelnemersoverzicht!$C$16:$C$66,0),0))</f>
        <v/>
      </c>
      <c r="X259" s="15"/>
    </row>
    <row r="260" spans="1:24" ht="12" customHeight="1" x14ac:dyDescent="0.2">
      <c r="A260" s="195" t="str">
        <f t="shared" si="18"/>
        <v/>
      </c>
      <c r="B260" s="552"/>
      <c r="C260" s="560"/>
      <c r="D260" s="554"/>
      <c r="E260" s="554"/>
      <c r="F260" s="554"/>
      <c r="G260" s="554"/>
      <c r="H260" s="554"/>
      <c r="I260" s="554"/>
      <c r="J260" s="566"/>
      <c r="K260" s="569"/>
      <c r="L260" s="569"/>
      <c r="M260" s="559"/>
      <c r="N260" s="474">
        <f t="shared" si="20"/>
        <v>0</v>
      </c>
      <c r="O260" s="141" t="str">
        <f t="shared" si="19"/>
        <v/>
      </c>
      <c r="P260" s="15"/>
      <c r="Q260" s="15"/>
      <c r="R260" s="15"/>
      <c r="S260" s="15"/>
      <c r="T260" s="15"/>
      <c r="U260" s="15"/>
      <c r="V260" s="15"/>
      <c r="W260" s="621" t="str">
        <f>IF(ISBLANK($C260),"",_xlfn.IFNA(MATCH($C260,Deelnemersoverzicht!$C$16:$C$66,0),0))</f>
        <v/>
      </c>
      <c r="X260" s="15"/>
    </row>
    <row r="261" spans="1:24" ht="12" customHeight="1" x14ac:dyDescent="0.2">
      <c r="A261" s="197"/>
      <c r="B261" s="137"/>
      <c r="C261" s="15"/>
      <c r="D261" s="137"/>
      <c r="E261" s="137"/>
      <c r="F261" s="15"/>
      <c r="G261" s="15"/>
      <c r="H261" s="15"/>
      <c r="I261" s="15"/>
      <c r="J261" s="137"/>
      <c r="K261" s="137"/>
      <c r="L261" s="137"/>
      <c r="M261" s="470" t="s">
        <v>505</v>
      </c>
      <c r="N261" s="471">
        <f>SUM(N211:N260)</f>
        <v>0</v>
      </c>
      <c r="O261" s="141"/>
      <c r="P261" s="15"/>
      <c r="Q261" s="15"/>
      <c r="R261" s="15"/>
      <c r="S261" s="15"/>
      <c r="T261" s="15"/>
      <c r="U261" s="15"/>
      <c r="V261" s="15"/>
      <c r="W261" s="440"/>
      <c r="X261" s="15"/>
    </row>
    <row r="262" spans="1:24" ht="12" customHeight="1" x14ac:dyDescent="0.2">
      <c r="A262" s="197"/>
      <c r="B262" s="137"/>
      <c r="C262" s="136"/>
      <c r="D262" s="136"/>
      <c r="E262" s="136"/>
      <c r="F262" s="136"/>
      <c r="G262" s="136"/>
      <c r="H262" s="136"/>
      <c r="I262" s="136"/>
      <c r="J262" s="136"/>
      <c r="K262" s="136"/>
      <c r="L262" s="136"/>
      <c r="M262" s="136"/>
      <c r="N262" s="15"/>
      <c r="O262" s="141"/>
      <c r="P262" s="15"/>
      <c r="Q262" s="15"/>
      <c r="R262" s="15"/>
      <c r="S262" s="15"/>
      <c r="T262" s="15"/>
      <c r="U262" s="15"/>
      <c r="V262" s="15"/>
      <c r="W262" s="440"/>
      <c r="X262" s="15"/>
    </row>
    <row r="263" spans="1:24" ht="12" customHeight="1" x14ac:dyDescent="0.2">
      <c r="A263" s="197"/>
      <c r="B263" s="137" t="s">
        <v>118</v>
      </c>
      <c r="C263" s="136"/>
      <c r="D263" s="136"/>
      <c r="E263" s="136"/>
      <c r="F263" s="136"/>
      <c r="G263" s="136"/>
      <c r="H263" s="136"/>
      <c r="I263" s="136"/>
      <c r="J263" s="136"/>
      <c r="K263" s="136"/>
      <c r="L263" s="136"/>
      <c r="M263" s="136"/>
      <c r="N263" s="15"/>
      <c r="O263" s="141"/>
      <c r="P263" s="15"/>
      <c r="Q263" s="15"/>
      <c r="R263" s="15"/>
      <c r="S263" s="15"/>
      <c r="T263" s="15"/>
      <c r="U263" s="15"/>
      <c r="V263" s="15"/>
      <c r="W263" s="440"/>
      <c r="X263" s="15"/>
    </row>
    <row r="264" spans="1:24" ht="51" customHeight="1" x14ac:dyDescent="0.2">
      <c r="A264" s="197"/>
      <c r="B264" s="464" t="s">
        <v>263</v>
      </c>
      <c r="C264" s="670" t="s">
        <v>99</v>
      </c>
      <c r="D264" s="465" t="s">
        <v>120</v>
      </c>
      <c r="E264" s="466" t="s">
        <v>73</v>
      </c>
      <c r="F264" s="140"/>
      <c r="G264" s="140"/>
      <c r="H264" s="140"/>
      <c r="I264" s="140"/>
      <c r="J264" s="140"/>
      <c r="K264" s="140"/>
      <c r="L264" s="140"/>
      <c r="M264" s="466" t="s">
        <v>65</v>
      </c>
      <c r="N264" s="464" t="s">
        <v>71</v>
      </c>
      <c r="O264" s="141"/>
      <c r="P264" s="15"/>
      <c r="Q264" s="15"/>
      <c r="R264" s="15"/>
      <c r="S264" s="15"/>
      <c r="T264" s="15"/>
      <c r="U264" s="15"/>
      <c r="V264" s="15"/>
      <c r="W264" s="440"/>
      <c r="X264" s="15"/>
    </row>
    <row r="265" spans="1:24" ht="12" customHeight="1" x14ac:dyDescent="0.2">
      <c r="A265" s="195" t="str">
        <f t="shared" ref="A265:A314" si="21">B265&amp;M265</f>
        <v/>
      </c>
      <c r="B265" s="552"/>
      <c r="C265" s="560"/>
      <c r="D265" s="570"/>
      <c r="E265" s="553"/>
      <c r="F265" s="567"/>
      <c r="G265" s="567"/>
      <c r="H265" s="567"/>
      <c r="I265" s="567"/>
      <c r="J265" s="567"/>
      <c r="K265" s="567"/>
      <c r="L265" s="567"/>
      <c r="M265" s="559"/>
      <c r="N265" s="571"/>
      <c r="O265" s="141" t="str">
        <f t="shared" ref="O265:O314" si="22">IF(AND(COUNTA(B265:K265)&gt;0,ISBLANK(M265)),"Activiteittype ontbreekt!",IF(B265="","",IF(COUNTIF($B$15:$B$314,B265)=1,"",IF(COUNTIF($A$15:$A$314,B265&amp;M265)&gt;1,"","Let op dat elk activiteitnummer hetzelfde activiteittype moet krijgen!"))))</f>
        <v/>
      </c>
      <c r="P265" s="15"/>
      <c r="Q265" s="15"/>
      <c r="R265" s="15"/>
      <c r="S265" s="15"/>
      <c r="T265" s="15"/>
      <c r="U265" s="15"/>
      <c r="V265" s="15"/>
      <c r="W265" s="621" t="str">
        <f>IF(ISBLANK($C265),"",_xlfn.IFNA(MATCH($C265,Deelnemersoverzicht!$C$16:$C$66,0),0))</f>
        <v/>
      </c>
      <c r="X265" s="15"/>
    </row>
    <row r="266" spans="1:24" ht="12" customHeight="1" x14ac:dyDescent="0.2">
      <c r="A266" s="195" t="str">
        <f t="shared" si="21"/>
        <v/>
      </c>
      <c r="B266" s="552"/>
      <c r="C266" s="560"/>
      <c r="D266" s="570"/>
      <c r="E266" s="553"/>
      <c r="F266" s="567"/>
      <c r="G266" s="567"/>
      <c r="H266" s="567"/>
      <c r="I266" s="567"/>
      <c r="J266" s="567"/>
      <c r="K266" s="567"/>
      <c r="L266" s="567"/>
      <c r="M266" s="559"/>
      <c r="N266" s="571"/>
      <c r="O266" s="141" t="str">
        <f t="shared" si="22"/>
        <v/>
      </c>
      <c r="P266" s="15"/>
      <c r="Q266" s="15"/>
      <c r="R266" s="15"/>
      <c r="S266" s="15"/>
      <c r="T266" s="15"/>
      <c r="U266" s="15"/>
      <c r="V266" s="15"/>
      <c r="W266" s="621" t="str">
        <f>IF(ISBLANK($C266),"",_xlfn.IFNA(MATCH($C266,Deelnemersoverzicht!$C$16:$C$66,0),0))</f>
        <v/>
      </c>
      <c r="X266" s="15"/>
    </row>
    <row r="267" spans="1:24" ht="12" customHeight="1" x14ac:dyDescent="0.2">
      <c r="A267" s="195" t="str">
        <f t="shared" si="21"/>
        <v/>
      </c>
      <c r="B267" s="552"/>
      <c r="C267" s="560"/>
      <c r="D267" s="570"/>
      <c r="E267" s="553"/>
      <c r="F267" s="567"/>
      <c r="G267" s="567"/>
      <c r="H267" s="567"/>
      <c r="I267" s="567"/>
      <c r="J267" s="567"/>
      <c r="K267" s="567"/>
      <c r="L267" s="567"/>
      <c r="M267" s="559"/>
      <c r="N267" s="571"/>
      <c r="O267" s="141" t="str">
        <f t="shared" si="22"/>
        <v/>
      </c>
      <c r="P267" s="15"/>
      <c r="Q267" s="15"/>
      <c r="R267" s="15"/>
      <c r="S267" s="15"/>
      <c r="T267" s="15"/>
      <c r="U267" s="15"/>
      <c r="V267" s="15"/>
      <c r="W267" s="621" t="str">
        <f>IF(ISBLANK($C267),"",_xlfn.IFNA(MATCH($C267,Deelnemersoverzicht!$C$16:$C$66,0),0))</f>
        <v/>
      </c>
      <c r="X267" s="15"/>
    </row>
    <row r="268" spans="1:24" ht="12" customHeight="1" x14ac:dyDescent="0.2">
      <c r="A268" s="195" t="str">
        <f t="shared" si="21"/>
        <v/>
      </c>
      <c r="B268" s="552"/>
      <c r="C268" s="560"/>
      <c r="D268" s="570"/>
      <c r="E268" s="553"/>
      <c r="F268" s="567"/>
      <c r="G268" s="567"/>
      <c r="H268" s="567"/>
      <c r="I268" s="567"/>
      <c r="J268" s="567"/>
      <c r="K268" s="567"/>
      <c r="L268" s="567"/>
      <c r="M268" s="559"/>
      <c r="N268" s="571"/>
      <c r="O268" s="141" t="str">
        <f t="shared" si="22"/>
        <v/>
      </c>
      <c r="P268" s="15"/>
      <c r="Q268" s="15"/>
      <c r="R268" s="15"/>
      <c r="S268" s="15"/>
      <c r="T268" s="15"/>
      <c r="U268" s="15"/>
      <c r="V268" s="15"/>
      <c r="W268" s="621" t="str">
        <f>IF(ISBLANK($C268),"",_xlfn.IFNA(MATCH($C268,Deelnemersoverzicht!$C$16:$C$66,0),0))</f>
        <v/>
      </c>
      <c r="X268" s="15"/>
    </row>
    <row r="269" spans="1:24" ht="12" customHeight="1" x14ac:dyDescent="0.2">
      <c r="A269" s="195" t="str">
        <f t="shared" si="21"/>
        <v/>
      </c>
      <c r="B269" s="552"/>
      <c r="C269" s="560"/>
      <c r="D269" s="570"/>
      <c r="E269" s="553"/>
      <c r="F269" s="567"/>
      <c r="G269" s="567"/>
      <c r="H269" s="567"/>
      <c r="I269" s="567"/>
      <c r="J269" s="567"/>
      <c r="K269" s="567"/>
      <c r="L269" s="567"/>
      <c r="M269" s="559"/>
      <c r="N269" s="571"/>
      <c r="O269" s="141" t="str">
        <f t="shared" si="22"/>
        <v/>
      </c>
      <c r="P269" s="15"/>
      <c r="Q269" s="15"/>
      <c r="R269" s="15"/>
      <c r="S269" s="15"/>
      <c r="T269" s="15"/>
      <c r="U269" s="15"/>
      <c r="V269" s="15"/>
      <c r="W269" s="621" t="str">
        <f>IF(ISBLANK($C269),"",_xlfn.IFNA(MATCH($C269,Deelnemersoverzicht!$C$16:$C$66,0),0))</f>
        <v/>
      </c>
      <c r="X269" s="15"/>
    </row>
    <row r="270" spans="1:24" ht="12" customHeight="1" x14ac:dyDescent="0.2">
      <c r="A270" s="195" t="str">
        <f t="shared" si="21"/>
        <v/>
      </c>
      <c r="B270" s="552"/>
      <c r="C270" s="560"/>
      <c r="D270" s="570"/>
      <c r="E270" s="553"/>
      <c r="F270" s="567"/>
      <c r="G270" s="567"/>
      <c r="H270" s="567"/>
      <c r="I270" s="567"/>
      <c r="J270" s="567"/>
      <c r="K270" s="567"/>
      <c r="L270" s="567"/>
      <c r="M270" s="559"/>
      <c r="N270" s="571"/>
      <c r="O270" s="141" t="str">
        <f t="shared" si="22"/>
        <v/>
      </c>
      <c r="P270" s="15"/>
      <c r="Q270" s="15"/>
      <c r="R270" s="15"/>
      <c r="S270" s="15"/>
      <c r="T270" s="15"/>
      <c r="U270" s="15"/>
      <c r="V270" s="15"/>
      <c r="W270" s="621" t="str">
        <f>IF(ISBLANK($C270),"",_xlfn.IFNA(MATCH($C270,Deelnemersoverzicht!$C$16:$C$66,0),0))</f>
        <v/>
      </c>
      <c r="X270" s="15"/>
    </row>
    <row r="271" spans="1:24" ht="12" customHeight="1" x14ac:dyDescent="0.2">
      <c r="A271" s="195" t="str">
        <f t="shared" si="21"/>
        <v/>
      </c>
      <c r="B271" s="552"/>
      <c r="C271" s="560"/>
      <c r="D271" s="570"/>
      <c r="E271" s="553"/>
      <c r="F271" s="567"/>
      <c r="G271" s="567"/>
      <c r="H271" s="567"/>
      <c r="I271" s="567"/>
      <c r="J271" s="567"/>
      <c r="K271" s="567"/>
      <c r="L271" s="567"/>
      <c r="M271" s="559"/>
      <c r="N271" s="571"/>
      <c r="O271" s="141" t="str">
        <f t="shared" si="22"/>
        <v/>
      </c>
      <c r="P271" s="15"/>
      <c r="Q271" s="15"/>
      <c r="R271" s="15"/>
      <c r="S271" s="15"/>
      <c r="T271" s="15"/>
      <c r="U271" s="15"/>
      <c r="V271" s="15"/>
      <c r="W271" s="621" t="str">
        <f>IF(ISBLANK($C271),"",_xlfn.IFNA(MATCH($C271,Deelnemersoverzicht!$C$16:$C$66,0),0))</f>
        <v/>
      </c>
      <c r="X271" s="15"/>
    </row>
    <row r="272" spans="1:24" ht="12" customHeight="1" x14ac:dyDescent="0.2">
      <c r="A272" s="195" t="str">
        <f t="shared" si="21"/>
        <v/>
      </c>
      <c r="B272" s="552"/>
      <c r="C272" s="560"/>
      <c r="D272" s="570"/>
      <c r="E272" s="553"/>
      <c r="F272" s="567"/>
      <c r="G272" s="567"/>
      <c r="H272" s="567"/>
      <c r="I272" s="567"/>
      <c r="J272" s="567"/>
      <c r="K272" s="567"/>
      <c r="L272" s="567"/>
      <c r="M272" s="559"/>
      <c r="N272" s="571"/>
      <c r="O272" s="141" t="str">
        <f t="shared" si="22"/>
        <v/>
      </c>
      <c r="P272" s="15"/>
      <c r="Q272" s="15"/>
      <c r="R272" s="15"/>
      <c r="S272" s="15"/>
      <c r="T272" s="15"/>
      <c r="U272" s="15"/>
      <c r="V272" s="15"/>
      <c r="W272" s="621" t="str">
        <f>IF(ISBLANK($C272),"",_xlfn.IFNA(MATCH($C272,Deelnemersoverzicht!$C$16:$C$66,0),0))</f>
        <v/>
      </c>
      <c r="X272" s="15"/>
    </row>
    <row r="273" spans="1:24" ht="12" customHeight="1" x14ac:dyDescent="0.2">
      <c r="A273" s="195" t="str">
        <f t="shared" si="21"/>
        <v/>
      </c>
      <c r="B273" s="552"/>
      <c r="C273" s="560"/>
      <c r="D273" s="570"/>
      <c r="E273" s="553"/>
      <c r="F273" s="567"/>
      <c r="G273" s="567"/>
      <c r="H273" s="567"/>
      <c r="I273" s="567"/>
      <c r="J273" s="567"/>
      <c r="K273" s="567"/>
      <c r="L273" s="567"/>
      <c r="M273" s="559"/>
      <c r="N273" s="571"/>
      <c r="O273" s="141" t="str">
        <f t="shared" si="22"/>
        <v/>
      </c>
      <c r="P273" s="15"/>
      <c r="Q273" s="15"/>
      <c r="R273" s="15"/>
      <c r="S273" s="15"/>
      <c r="T273" s="15"/>
      <c r="U273" s="15"/>
      <c r="V273" s="15"/>
      <c r="W273" s="621" t="str">
        <f>IF(ISBLANK($C273),"",_xlfn.IFNA(MATCH($C273,Deelnemersoverzicht!$C$16:$C$66,0),0))</f>
        <v/>
      </c>
      <c r="X273" s="15"/>
    </row>
    <row r="274" spans="1:24" ht="12" customHeight="1" x14ac:dyDescent="0.2">
      <c r="A274" s="195" t="str">
        <f t="shared" si="21"/>
        <v/>
      </c>
      <c r="B274" s="552"/>
      <c r="C274" s="560"/>
      <c r="D274" s="570"/>
      <c r="E274" s="553"/>
      <c r="F274" s="567"/>
      <c r="G274" s="567"/>
      <c r="H274" s="567"/>
      <c r="I274" s="567"/>
      <c r="J274" s="567"/>
      <c r="K274" s="567"/>
      <c r="L274" s="567"/>
      <c r="M274" s="559"/>
      <c r="N274" s="571"/>
      <c r="O274" s="141" t="str">
        <f t="shared" si="22"/>
        <v/>
      </c>
      <c r="P274" s="15"/>
      <c r="Q274" s="15"/>
      <c r="R274" s="15"/>
      <c r="S274" s="15"/>
      <c r="T274" s="15"/>
      <c r="U274" s="15"/>
      <c r="V274" s="15"/>
      <c r="W274" s="621" t="str">
        <f>IF(ISBLANK($C274),"",_xlfn.IFNA(MATCH($C274,Deelnemersoverzicht!$C$16:$C$66,0),0))</f>
        <v/>
      </c>
      <c r="X274" s="15"/>
    </row>
    <row r="275" spans="1:24" ht="12" customHeight="1" x14ac:dyDescent="0.2">
      <c r="A275" s="195" t="str">
        <f t="shared" si="21"/>
        <v/>
      </c>
      <c r="B275" s="552"/>
      <c r="C275" s="560"/>
      <c r="D275" s="570"/>
      <c r="E275" s="553"/>
      <c r="F275" s="567"/>
      <c r="G275" s="567"/>
      <c r="H275" s="567"/>
      <c r="I275" s="567"/>
      <c r="J275" s="567"/>
      <c r="K275" s="567"/>
      <c r="L275" s="567"/>
      <c r="M275" s="559"/>
      <c r="N275" s="571"/>
      <c r="O275" s="141" t="str">
        <f t="shared" si="22"/>
        <v/>
      </c>
      <c r="P275" s="15"/>
      <c r="Q275" s="15"/>
      <c r="R275" s="15"/>
      <c r="S275" s="15"/>
      <c r="T275" s="15"/>
      <c r="U275" s="15"/>
      <c r="V275" s="15"/>
      <c r="W275" s="621" t="str">
        <f>IF(ISBLANK($C275),"",_xlfn.IFNA(MATCH($C275,Deelnemersoverzicht!$C$16:$C$66,0),0))</f>
        <v/>
      </c>
      <c r="X275" s="15"/>
    </row>
    <row r="276" spans="1:24" ht="12" customHeight="1" x14ac:dyDescent="0.2">
      <c r="A276" s="195" t="str">
        <f t="shared" si="21"/>
        <v/>
      </c>
      <c r="B276" s="552"/>
      <c r="C276" s="560"/>
      <c r="D276" s="570"/>
      <c r="E276" s="553"/>
      <c r="F276" s="567"/>
      <c r="G276" s="567"/>
      <c r="H276" s="567"/>
      <c r="I276" s="567"/>
      <c r="J276" s="567"/>
      <c r="K276" s="567"/>
      <c r="L276" s="567"/>
      <c r="M276" s="559"/>
      <c r="N276" s="571"/>
      <c r="O276" s="141" t="str">
        <f t="shared" si="22"/>
        <v/>
      </c>
      <c r="P276" s="15"/>
      <c r="Q276" s="15"/>
      <c r="R276" s="15"/>
      <c r="S276" s="15"/>
      <c r="T276" s="15"/>
      <c r="U276" s="15"/>
      <c r="V276" s="15"/>
      <c r="W276" s="621" t="str">
        <f>IF(ISBLANK($C276),"",_xlfn.IFNA(MATCH($C276,Deelnemersoverzicht!$C$16:$C$66,0),0))</f>
        <v/>
      </c>
      <c r="X276" s="15"/>
    </row>
    <row r="277" spans="1:24" ht="12" customHeight="1" x14ac:dyDescent="0.2">
      <c r="A277" s="195" t="str">
        <f t="shared" si="21"/>
        <v/>
      </c>
      <c r="B277" s="552"/>
      <c r="C277" s="560"/>
      <c r="D277" s="570"/>
      <c r="E277" s="553"/>
      <c r="F277" s="567"/>
      <c r="G277" s="567"/>
      <c r="H277" s="567"/>
      <c r="I277" s="567"/>
      <c r="J277" s="567"/>
      <c r="K277" s="567"/>
      <c r="L277" s="567"/>
      <c r="M277" s="559"/>
      <c r="N277" s="571"/>
      <c r="O277" s="141" t="str">
        <f t="shared" si="22"/>
        <v/>
      </c>
      <c r="P277" s="15"/>
      <c r="Q277" s="15"/>
      <c r="R277" s="15"/>
      <c r="S277" s="15"/>
      <c r="T277" s="15"/>
      <c r="U277" s="15"/>
      <c r="V277" s="15"/>
      <c r="W277" s="621" t="str">
        <f>IF(ISBLANK($C277),"",_xlfn.IFNA(MATCH($C277,Deelnemersoverzicht!$C$16:$C$66,0),0))</f>
        <v/>
      </c>
      <c r="X277" s="15"/>
    </row>
    <row r="278" spans="1:24" ht="12" customHeight="1" x14ac:dyDescent="0.2">
      <c r="A278" s="195" t="str">
        <f t="shared" si="21"/>
        <v/>
      </c>
      <c r="B278" s="552"/>
      <c r="C278" s="560"/>
      <c r="D278" s="570"/>
      <c r="E278" s="553"/>
      <c r="F278" s="567"/>
      <c r="G278" s="567"/>
      <c r="H278" s="567"/>
      <c r="I278" s="567"/>
      <c r="J278" s="567"/>
      <c r="K278" s="567"/>
      <c r="L278" s="567"/>
      <c r="M278" s="559"/>
      <c r="N278" s="571"/>
      <c r="O278" s="141" t="str">
        <f t="shared" si="22"/>
        <v/>
      </c>
      <c r="P278" s="15"/>
      <c r="Q278" s="15"/>
      <c r="R278" s="15"/>
      <c r="S278" s="15"/>
      <c r="T278" s="15"/>
      <c r="U278" s="15"/>
      <c r="V278" s="15"/>
      <c r="W278" s="621" t="str">
        <f>IF(ISBLANK($C278),"",_xlfn.IFNA(MATCH($C278,Deelnemersoverzicht!$C$16:$C$66,0),0))</f>
        <v/>
      </c>
      <c r="X278" s="15"/>
    </row>
    <row r="279" spans="1:24" ht="12" customHeight="1" x14ac:dyDescent="0.2">
      <c r="A279" s="195" t="str">
        <f t="shared" si="21"/>
        <v/>
      </c>
      <c r="B279" s="552"/>
      <c r="C279" s="560"/>
      <c r="D279" s="570"/>
      <c r="E279" s="553"/>
      <c r="F279" s="567"/>
      <c r="G279" s="567"/>
      <c r="H279" s="567"/>
      <c r="I279" s="567"/>
      <c r="J279" s="567"/>
      <c r="K279" s="567"/>
      <c r="L279" s="567"/>
      <c r="M279" s="559"/>
      <c r="N279" s="571"/>
      <c r="O279" s="141" t="str">
        <f t="shared" si="22"/>
        <v/>
      </c>
      <c r="P279" s="15"/>
      <c r="Q279" s="15"/>
      <c r="R279" s="15"/>
      <c r="S279" s="15"/>
      <c r="T279" s="15"/>
      <c r="U279" s="15"/>
      <c r="V279" s="15"/>
      <c r="W279" s="621" t="str">
        <f>IF(ISBLANK($C279),"",_xlfn.IFNA(MATCH($C279,Deelnemersoverzicht!$C$16:$C$66,0),0))</f>
        <v/>
      </c>
      <c r="X279" s="15"/>
    </row>
    <row r="280" spans="1:24" ht="12" customHeight="1" x14ac:dyDescent="0.2">
      <c r="A280" s="195" t="str">
        <f t="shared" si="21"/>
        <v/>
      </c>
      <c r="B280" s="552"/>
      <c r="C280" s="560"/>
      <c r="D280" s="570"/>
      <c r="E280" s="553"/>
      <c r="F280" s="567"/>
      <c r="G280" s="567"/>
      <c r="H280" s="567"/>
      <c r="I280" s="567"/>
      <c r="J280" s="567"/>
      <c r="K280" s="567"/>
      <c r="L280" s="567"/>
      <c r="M280" s="559"/>
      <c r="N280" s="571"/>
      <c r="O280" s="141" t="str">
        <f t="shared" si="22"/>
        <v/>
      </c>
      <c r="P280" s="15"/>
      <c r="Q280" s="15"/>
      <c r="R280" s="15"/>
      <c r="S280" s="15"/>
      <c r="T280" s="15"/>
      <c r="U280" s="15"/>
      <c r="V280" s="15"/>
      <c r="W280" s="621" t="str">
        <f>IF(ISBLANK($C280),"",_xlfn.IFNA(MATCH($C280,Deelnemersoverzicht!$C$16:$C$66,0),0))</f>
        <v/>
      </c>
      <c r="X280" s="15"/>
    </row>
    <row r="281" spans="1:24" ht="12" customHeight="1" x14ac:dyDescent="0.2">
      <c r="A281" s="195" t="str">
        <f t="shared" si="21"/>
        <v/>
      </c>
      <c r="B281" s="552"/>
      <c r="C281" s="560"/>
      <c r="D281" s="570"/>
      <c r="E281" s="553"/>
      <c r="F281" s="567"/>
      <c r="G281" s="567"/>
      <c r="H281" s="567"/>
      <c r="I281" s="567"/>
      <c r="J281" s="567"/>
      <c r="K281" s="567"/>
      <c r="L281" s="567"/>
      <c r="M281" s="559"/>
      <c r="N281" s="571"/>
      <c r="O281" s="141" t="str">
        <f t="shared" si="22"/>
        <v/>
      </c>
      <c r="P281" s="15"/>
      <c r="Q281" s="15"/>
      <c r="R281" s="15"/>
      <c r="S281" s="15"/>
      <c r="T281" s="15"/>
      <c r="U281" s="15"/>
      <c r="V281" s="15"/>
      <c r="W281" s="621" t="str">
        <f>IF(ISBLANK($C281),"",_xlfn.IFNA(MATCH($C281,Deelnemersoverzicht!$C$16:$C$66,0),0))</f>
        <v/>
      </c>
      <c r="X281" s="15"/>
    </row>
    <row r="282" spans="1:24" ht="12" customHeight="1" x14ac:dyDescent="0.2">
      <c r="A282" s="195" t="str">
        <f t="shared" si="21"/>
        <v/>
      </c>
      <c r="B282" s="552"/>
      <c r="C282" s="560"/>
      <c r="D282" s="570"/>
      <c r="E282" s="553"/>
      <c r="F282" s="567"/>
      <c r="G282" s="567"/>
      <c r="H282" s="567"/>
      <c r="I282" s="567"/>
      <c r="J282" s="567"/>
      <c r="K282" s="567"/>
      <c r="L282" s="567"/>
      <c r="M282" s="559"/>
      <c r="N282" s="571"/>
      <c r="O282" s="141" t="str">
        <f t="shared" si="22"/>
        <v/>
      </c>
      <c r="P282" s="15"/>
      <c r="Q282" s="15"/>
      <c r="R282" s="15"/>
      <c r="S282" s="15"/>
      <c r="T282" s="15"/>
      <c r="U282" s="15"/>
      <c r="V282" s="15"/>
      <c r="W282" s="621" t="str">
        <f>IF(ISBLANK($C282),"",_xlfn.IFNA(MATCH($C282,Deelnemersoverzicht!$C$16:$C$66,0),0))</f>
        <v/>
      </c>
      <c r="X282" s="15"/>
    </row>
    <row r="283" spans="1:24" ht="12" customHeight="1" x14ac:dyDescent="0.2">
      <c r="A283" s="195" t="str">
        <f t="shared" si="21"/>
        <v/>
      </c>
      <c r="B283" s="552"/>
      <c r="C283" s="560"/>
      <c r="D283" s="570"/>
      <c r="E283" s="553"/>
      <c r="F283" s="567"/>
      <c r="G283" s="567"/>
      <c r="H283" s="567"/>
      <c r="I283" s="567"/>
      <c r="J283" s="567"/>
      <c r="K283" s="567"/>
      <c r="L283" s="567"/>
      <c r="M283" s="559"/>
      <c r="N283" s="571"/>
      <c r="O283" s="141" t="str">
        <f t="shared" si="22"/>
        <v/>
      </c>
      <c r="P283" s="15"/>
      <c r="Q283" s="15"/>
      <c r="R283" s="15"/>
      <c r="S283" s="15"/>
      <c r="T283" s="15"/>
      <c r="U283" s="15"/>
      <c r="V283" s="15"/>
      <c r="W283" s="621" t="str">
        <f>IF(ISBLANK($C283),"",_xlfn.IFNA(MATCH($C283,Deelnemersoverzicht!$C$16:$C$66,0),0))</f>
        <v/>
      </c>
      <c r="X283" s="15"/>
    </row>
    <row r="284" spans="1:24" ht="12" customHeight="1" x14ac:dyDescent="0.2">
      <c r="A284" s="195" t="str">
        <f t="shared" si="21"/>
        <v/>
      </c>
      <c r="B284" s="552"/>
      <c r="C284" s="560"/>
      <c r="D284" s="570"/>
      <c r="E284" s="553"/>
      <c r="F284" s="567"/>
      <c r="G284" s="567"/>
      <c r="H284" s="567"/>
      <c r="I284" s="567"/>
      <c r="J284" s="567"/>
      <c r="K284" s="567"/>
      <c r="L284" s="567"/>
      <c r="M284" s="559"/>
      <c r="N284" s="571"/>
      <c r="O284" s="141" t="str">
        <f t="shared" si="22"/>
        <v/>
      </c>
      <c r="P284" s="15"/>
      <c r="Q284" s="15"/>
      <c r="R284" s="15"/>
      <c r="S284" s="15"/>
      <c r="T284" s="15"/>
      <c r="U284" s="15"/>
      <c r="V284" s="15"/>
      <c r="W284" s="621" t="str">
        <f>IF(ISBLANK($C284),"",_xlfn.IFNA(MATCH($C284,Deelnemersoverzicht!$C$16:$C$66,0),0))</f>
        <v/>
      </c>
      <c r="X284" s="15"/>
    </row>
    <row r="285" spans="1:24" ht="12" customHeight="1" x14ac:dyDescent="0.2">
      <c r="A285" s="195" t="str">
        <f t="shared" si="21"/>
        <v/>
      </c>
      <c r="B285" s="552"/>
      <c r="C285" s="560"/>
      <c r="D285" s="570"/>
      <c r="E285" s="553"/>
      <c r="F285" s="567"/>
      <c r="G285" s="567"/>
      <c r="H285" s="567"/>
      <c r="I285" s="567"/>
      <c r="J285" s="567"/>
      <c r="K285" s="567"/>
      <c r="L285" s="567"/>
      <c r="M285" s="559"/>
      <c r="N285" s="571"/>
      <c r="O285" s="141" t="str">
        <f t="shared" si="22"/>
        <v/>
      </c>
      <c r="P285" s="15"/>
      <c r="Q285" s="15"/>
      <c r="R285" s="15"/>
      <c r="S285" s="15"/>
      <c r="T285" s="15"/>
      <c r="U285" s="15"/>
      <c r="V285" s="15"/>
      <c r="W285" s="621" t="str">
        <f>IF(ISBLANK($C285),"",_xlfn.IFNA(MATCH($C285,Deelnemersoverzicht!$C$16:$C$66,0),0))</f>
        <v/>
      </c>
      <c r="X285" s="15"/>
    </row>
    <row r="286" spans="1:24" ht="12" customHeight="1" x14ac:dyDescent="0.2">
      <c r="A286" s="195" t="str">
        <f t="shared" si="21"/>
        <v/>
      </c>
      <c r="B286" s="552"/>
      <c r="C286" s="560"/>
      <c r="D286" s="570"/>
      <c r="E286" s="553"/>
      <c r="F286" s="567"/>
      <c r="G286" s="567"/>
      <c r="H286" s="567"/>
      <c r="I286" s="567"/>
      <c r="J286" s="567"/>
      <c r="K286" s="567"/>
      <c r="L286" s="567"/>
      <c r="M286" s="559"/>
      <c r="N286" s="571"/>
      <c r="O286" s="141" t="str">
        <f t="shared" si="22"/>
        <v/>
      </c>
      <c r="P286" s="15"/>
      <c r="Q286" s="15"/>
      <c r="R286" s="15"/>
      <c r="S286" s="15"/>
      <c r="T286" s="15"/>
      <c r="U286" s="15"/>
      <c r="V286" s="15"/>
      <c r="W286" s="621" t="str">
        <f>IF(ISBLANK($C286),"",_xlfn.IFNA(MATCH($C286,Deelnemersoverzicht!$C$16:$C$66,0),0))</f>
        <v/>
      </c>
      <c r="X286" s="15"/>
    </row>
    <row r="287" spans="1:24" ht="12" customHeight="1" x14ac:dyDescent="0.2">
      <c r="A287" s="195" t="str">
        <f t="shared" si="21"/>
        <v/>
      </c>
      <c r="B287" s="552"/>
      <c r="C287" s="560"/>
      <c r="D287" s="570"/>
      <c r="E287" s="553"/>
      <c r="F287" s="567"/>
      <c r="G287" s="567"/>
      <c r="H287" s="567"/>
      <c r="I287" s="567"/>
      <c r="J287" s="567"/>
      <c r="K287" s="567"/>
      <c r="L287" s="567"/>
      <c r="M287" s="559"/>
      <c r="N287" s="571"/>
      <c r="O287" s="141" t="str">
        <f t="shared" si="22"/>
        <v/>
      </c>
      <c r="P287" s="15"/>
      <c r="Q287" s="15"/>
      <c r="R287" s="15"/>
      <c r="S287" s="15"/>
      <c r="T287" s="15"/>
      <c r="U287" s="15"/>
      <c r="V287" s="15"/>
      <c r="W287" s="621" t="str">
        <f>IF(ISBLANK($C287),"",_xlfn.IFNA(MATCH($C287,Deelnemersoverzicht!$C$16:$C$66,0),0))</f>
        <v/>
      </c>
      <c r="X287" s="15"/>
    </row>
    <row r="288" spans="1:24" ht="12" customHeight="1" x14ac:dyDescent="0.2">
      <c r="A288" s="195" t="str">
        <f t="shared" si="21"/>
        <v/>
      </c>
      <c r="B288" s="552"/>
      <c r="C288" s="560"/>
      <c r="D288" s="570"/>
      <c r="E288" s="553"/>
      <c r="F288" s="567"/>
      <c r="G288" s="567"/>
      <c r="H288" s="567"/>
      <c r="I288" s="567"/>
      <c r="J288" s="567"/>
      <c r="K288" s="567"/>
      <c r="L288" s="567"/>
      <c r="M288" s="559"/>
      <c r="N288" s="571"/>
      <c r="O288" s="141" t="str">
        <f t="shared" si="22"/>
        <v/>
      </c>
      <c r="P288" s="15"/>
      <c r="Q288" s="15"/>
      <c r="R288" s="15"/>
      <c r="S288" s="15"/>
      <c r="T288" s="15"/>
      <c r="U288" s="15"/>
      <c r="V288" s="15"/>
      <c r="W288" s="621" t="str">
        <f>IF(ISBLANK($C288),"",_xlfn.IFNA(MATCH($C288,Deelnemersoverzicht!$C$16:$C$66,0),0))</f>
        <v/>
      </c>
      <c r="X288" s="15"/>
    </row>
    <row r="289" spans="1:24" ht="12" customHeight="1" x14ac:dyDescent="0.2">
      <c r="A289" s="195" t="str">
        <f t="shared" si="21"/>
        <v/>
      </c>
      <c r="B289" s="552"/>
      <c r="C289" s="560"/>
      <c r="D289" s="570"/>
      <c r="E289" s="553"/>
      <c r="F289" s="567"/>
      <c r="G289" s="567"/>
      <c r="H289" s="567"/>
      <c r="I289" s="567"/>
      <c r="J289" s="567"/>
      <c r="K289" s="567"/>
      <c r="L289" s="567"/>
      <c r="M289" s="559"/>
      <c r="N289" s="571"/>
      <c r="O289" s="141" t="str">
        <f t="shared" si="22"/>
        <v/>
      </c>
      <c r="P289" s="15"/>
      <c r="Q289" s="15"/>
      <c r="R289" s="15"/>
      <c r="S289" s="15"/>
      <c r="T289" s="15"/>
      <c r="U289" s="15"/>
      <c r="V289" s="15"/>
      <c r="W289" s="621" t="str">
        <f>IF(ISBLANK($C289),"",_xlfn.IFNA(MATCH($C289,Deelnemersoverzicht!$C$16:$C$66,0),0))</f>
        <v/>
      </c>
      <c r="X289" s="15"/>
    </row>
    <row r="290" spans="1:24" ht="12" customHeight="1" x14ac:dyDescent="0.2">
      <c r="A290" s="195" t="str">
        <f t="shared" si="21"/>
        <v/>
      </c>
      <c r="B290" s="552"/>
      <c r="C290" s="560"/>
      <c r="D290" s="570"/>
      <c r="E290" s="553"/>
      <c r="F290" s="567"/>
      <c r="G290" s="567"/>
      <c r="H290" s="567"/>
      <c r="I290" s="567"/>
      <c r="J290" s="567"/>
      <c r="K290" s="567"/>
      <c r="L290" s="567"/>
      <c r="M290" s="559"/>
      <c r="N290" s="571"/>
      <c r="O290" s="141" t="str">
        <f t="shared" si="22"/>
        <v/>
      </c>
      <c r="P290" s="15"/>
      <c r="Q290" s="15"/>
      <c r="R290" s="15"/>
      <c r="S290" s="15"/>
      <c r="T290" s="15"/>
      <c r="U290" s="15"/>
      <c r="V290" s="15"/>
      <c r="W290" s="621" t="str">
        <f>IF(ISBLANK($C290),"",_xlfn.IFNA(MATCH($C290,Deelnemersoverzicht!$C$16:$C$66,0),0))</f>
        <v/>
      </c>
      <c r="X290" s="15"/>
    </row>
    <row r="291" spans="1:24" ht="12" customHeight="1" x14ac:dyDescent="0.2">
      <c r="A291" s="195" t="str">
        <f t="shared" si="21"/>
        <v/>
      </c>
      <c r="B291" s="552"/>
      <c r="C291" s="560"/>
      <c r="D291" s="570"/>
      <c r="E291" s="553"/>
      <c r="F291" s="567"/>
      <c r="G291" s="567"/>
      <c r="H291" s="567"/>
      <c r="I291" s="567"/>
      <c r="J291" s="567"/>
      <c r="K291" s="567"/>
      <c r="L291" s="567"/>
      <c r="M291" s="559"/>
      <c r="N291" s="571"/>
      <c r="O291" s="141" t="str">
        <f t="shared" si="22"/>
        <v/>
      </c>
      <c r="P291" s="15"/>
      <c r="Q291" s="15"/>
      <c r="R291" s="15"/>
      <c r="S291" s="15"/>
      <c r="T291" s="15"/>
      <c r="U291" s="15"/>
      <c r="V291" s="15"/>
      <c r="W291" s="621" t="str">
        <f>IF(ISBLANK($C291),"",_xlfn.IFNA(MATCH($C291,Deelnemersoverzicht!$C$16:$C$66,0),0))</f>
        <v/>
      </c>
      <c r="X291" s="15"/>
    </row>
    <row r="292" spans="1:24" ht="12" customHeight="1" x14ac:dyDescent="0.2">
      <c r="A292" s="195" t="str">
        <f t="shared" si="21"/>
        <v/>
      </c>
      <c r="B292" s="552"/>
      <c r="C292" s="560"/>
      <c r="D292" s="570"/>
      <c r="E292" s="553"/>
      <c r="F292" s="567"/>
      <c r="G292" s="567"/>
      <c r="H292" s="567"/>
      <c r="I292" s="567"/>
      <c r="J292" s="567"/>
      <c r="K292" s="567"/>
      <c r="L292" s="567"/>
      <c r="M292" s="559"/>
      <c r="N292" s="571"/>
      <c r="O292" s="141" t="str">
        <f t="shared" si="22"/>
        <v/>
      </c>
      <c r="P292" s="15"/>
      <c r="Q292" s="15"/>
      <c r="R292" s="15"/>
      <c r="S292" s="15"/>
      <c r="T292" s="15"/>
      <c r="U292" s="15"/>
      <c r="V292" s="15"/>
      <c r="W292" s="621" t="str">
        <f>IF(ISBLANK($C292),"",_xlfn.IFNA(MATCH($C292,Deelnemersoverzicht!$C$16:$C$66,0),0))</f>
        <v/>
      </c>
      <c r="X292" s="15"/>
    </row>
    <row r="293" spans="1:24" ht="12" customHeight="1" x14ac:dyDescent="0.2">
      <c r="A293" s="195" t="str">
        <f t="shared" si="21"/>
        <v/>
      </c>
      <c r="B293" s="552"/>
      <c r="C293" s="560"/>
      <c r="D293" s="570"/>
      <c r="E293" s="553"/>
      <c r="F293" s="567"/>
      <c r="G293" s="567"/>
      <c r="H293" s="567"/>
      <c r="I293" s="567"/>
      <c r="J293" s="567"/>
      <c r="K293" s="567"/>
      <c r="L293" s="567"/>
      <c r="M293" s="559"/>
      <c r="N293" s="571"/>
      <c r="O293" s="141" t="str">
        <f t="shared" si="22"/>
        <v/>
      </c>
      <c r="P293" s="15"/>
      <c r="Q293" s="15"/>
      <c r="R293" s="15"/>
      <c r="S293" s="15"/>
      <c r="T293" s="15"/>
      <c r="U293" s="15"/>
      <c r="V293" s="15"/>
      <c r="W293" s="621" t="str">
        <f>IF(ISBLANK($C293),"",_xlfn.IFNA(MATCH($C293,Deelnemersoverzicht!$C$16:$C$66,0),0))</f>
        <v/>
      </c>
      <c r="X293" s="15"/>
    </row>
    <row r="294" spans="1:24" ht="12" customHeight="1" x14ac:dyDescent="0.2">
      <c r="A294" s="195" t="str">
        <f t="shared" si="21"/>
        <v/>
      </c>
      <c r="B294" s="552"/>
      <c r="C294" s="560"/>
      <c r="D294" s="570"/>
      <c r="E294" s="553"/>
      <c r="F294" s="567"/>
      <c r="G294" s="567"/>
      <c r="H294" s="567"/>
      <c r="I294" s="567"/>
      <c r="J294" s="567"/>
      <c r="K294" s="567"/>
      <c r="L294" s="567"/>
      <c r="M294" s="559"/>
      <c r="N294" s="571"/>
      <c r="O294" s="141" t="str">
        <f t="shared" si="22"/>
        <v/>
      </c>
      <c r="P294" s="15"/>
      <c r="Q294" s="15"/>
      <c r="R294" s="15"/>
      <c r="S294" s="15"/>
      <c r="T294" s="15"/>
      <c r="U294" s="15"/>
      <c r="V294" s="15"/>
      <c r="W294" s="621" t="str">
        <f>IF(ISBLANK($C294),"",_xlfn.IFNA(MATCH($C294,Deelnemersoverzicht!$C$16:$C$66,0),0))</f>
        <v/>
      </c>
      <c r="X294" s="15"/>
    </row>
    <row r="295" spans="1:24" ht="12" customHeight="1" x14ac:dyDescent="0.2">
      <c r="A295" s="195" t="str">
        <f t="shared" si="21"/>
        <v/>
      </c>
      <c r="B295" s="552"/>
      <c r="C295" s="560"/>
      <c r="D295" s="570"/>
      <c r="E295" s="553"/>
      <c r="F295" s="567"/>
      <c r="G295" s="567"/>
      <c r="H295" s="567"/>
      <c r="I295" s="567"/>
      <c r="J295" s="567"/>
      <c r="K295" s="567"/>
      <c r="L295" s="567"/>
      <c r="M295" s="559"/>
      <c r="N295" s="571"/>
      <c r="O295" s="141" t="str">
        <f t="shared" si="22"/>
        <v/>
      </c>
      <c r="P295" s="15"/>
      <c r="Q295" s="15"/>
      <c r="R295" s="15"/>
      <c r="S295" s="15"/>
      <c r="T295" s="15"/>
      <c r="U295" s="15"/>
      <c r="V295" s="15"/>
      <c r="W295" s="621" t="str">
        <f>IF(ISBLANK($C295),"",_xlfn.IFNA(MATCH($C295,Deelnemersoverzicht!$C$16:$C$66,0),0))</f>
        <v/>
      </c>
      <c r="X295" s="15"/>
    </row>
    <row r="296" spans="1:24" ht="12" customHeight="1" x14ac:dyDescent="0.2">
      <c r="A296" s="195" t="str">
        <f t="shared" si="21"/>
        <v/>
      </c>
      <c r="B296" s="552"/>
      <c r="C296" s="560"/>
      <c r="D296" s="570"/>
      <c r="E296" s="553"/>
      <c r="F296" s="567"/>
      <c r="G296" s="567"/>
      <c r="H296" s="567"/>
      <c r="I296" s="567"/>
      <c r="J296" s="567"/>
      <c r="K296" s="567"/>
      <c r="L296" s="567"/>
      <c r="M296" s="559"/>
      <c r="N296" s="571"/>
      <c r="O296" s="141" t="str">
        <f t="shared" si="22"/>
        <v/>
      </c>
      <c r="P296" s="15"/>
      <c r="Q296" s="15"/>
      <c r="R296" s="15"/>
      <c r="S296" s="15"/>
      <c r="T296" s="15"/>
      <c r="U296" s="15"/>
      <c r="V296" s="15"/>
      <c r="W296" s="621" t="str">
        <f>IF(ISBLANK($C296),"",_xlfn.IFNA(MATCH($C296,Deelnemersoverzicht!$C$16:$C$66,0),0))</f>
        <v/>
      </c>
      <c r="X296" s="15"/>
    </row>
    <row r="297" spans="1:24" ht="12" customHeight="1" x14ac:dyDescent="0.2">
      <c r="A297" s="195" t="str">
        <f t="shared" si="21"/>
        <v/>
      </c>
      <c r="B297" s="552"/>
      <c r="C297" s="560"/>
      <c r="D297" s="570"/>
      <c r="E297" s="553"/>
      <c r="F297" s="567"/>
      <c r="G297" s="567"/>
      <c r="H297" s="567"/>
      <c r="I297" s="567"/>
      <c r="J297" s="567"/>
      <c r="K297" s="567"/>
      <c r="L297" s="567"/>
      <c r="M297" s="559"/>
      <c r="N297" s="572"/>
      <c r="O297" s="141" t="str">
        <f t="shared" si="22"/>
        <v/>
      </c>
      <c r="P297" s="15"/>
      <c r="Q297" s="15"/>
      <c r="R297" s="15"/>
      <c r="S297" s="15"/>
      <c r="T297" s="15"/>
      <c r="U297" s="15"/>
      <c r="V297" s="15"/>
      <c r="W297" s="621" t="str">
        <f>IF(ISBLANK($C297),"",_xlfn.IFNA(MATCH($C297,Deelnemersoverzicht!$C$16:$C$66,0),0))</f>
        <v/>
      </c>
      <c r="X297" s="15"/>
    </row>
    <row r="298" spans="1:24" ht="12" customHeight="1" x14ac:dyDescent="0.2">
      <c r="A298" s="195" t="str">
        <f t="shared" si="21"/>
        <v/>
      </c>
      <c r="B298" s="552"/>
      <c r="C298" s="560"/>
      <c r="D298" s="570"/>
      <c r="E298" s="553"/>
      <c r="F298" s="567"/>
      <c r="G298" s="567"/>
      <c r="H298" s="567"/>
      <c r="I298" s="567"/>
      <c r="J298" s="567"/>
      <c r="K298" s="567"/>
      <c r="L298" s="567"/>
      <c r="M298" s="559"/>
      <c r="N298" s="572"/>
      <c r="O298" s="141" t="str">
        <f t="shared" si="22"/>
        <v/>
      </c>
      <c r="P298" s="15"/>
      <c r="Q298" s="15"/>
      <c r="R298" s="15"/>
      <c r="S298" s="15"/>
      <c r="T298" s="15"/>
      <c r="U298" s="15"/>
      <c r="V298" s="15"/>
      <c r="W298" s="621" t="str">
        <f>IF(ISBLANK($C298),"",_xlfn.IFNA(MATCH($C298,Deelnemersoverzicht!$C$16:$C$66,0),0))</f>
        <v/>
      </c>
      <c r="X298" s="15"/>
    </row>
    <row r="299" spans="1:24" ht="12" customHeight="1" x14ac:dyDescent="0.2">
      <c r="A299" s="195" t="str">
        <f t="shared" si="21"/>
        <v/>
      </c>
      <c r="B299" s="552"/>
      <c r="C299" s="560"/>
      <c r="D299" s="570"/>
      <c r="E299" s="553"/>
      <c r="F299" s="567"/>
      <c r="G299" s="567"/>
      <c r="H299" s="567"/>
      <c r="I299" s="567"/>
      <c r="J299" s="567"/>
      <c r="K299" s="567"/>
      <c r="L299" s="567"/>
      <c r="M299" s="559"/>
      <c r="N299" s="572"/>
      <c r="O299" s="141" t="str">
        <f t="shared" si="22"/>
        <v/>
      </c>
      <c r="P299" s="15"/>
      <c r="Q299" s="15"/>
      <c r="R299" s="15"/>
      <c r="S299" s="15"/>
      <c r="T299" s="15"/>
      <c r="U299" s="15"/>
      <c r="V299" s="15"/>
      <c r="W299" s="621" t="str">
        <f>IF(ISBLANK($C299),"",_xlfn.IFNA(MATCH($C299,Deelnemersoverzicht!$C$16:$C$66,0),0))</f>
        <v/>
      </c>
      <c r="X299" s="15"/>
    </row>
    <row r="300" spans="1:24" ht="12" customHeight="1" x14ac:dyDescent="0.2">
      <c r="A300" s="195" t="str">
        <f t="shared" si="21"/>
        <v/>
      </c>
      <c r="B300" s="552"/>
      <c r="C300" s="560"/>
      <c r="D300" s="570"/>
      <c r="E300" s="553"/>
      <c r="F300" s="567"/>
      <c r="G300" s="567"/>
      <c r="H300" s="567"/>
      <c r="I300" s="567"/>
      <c r="J300" s="567"/>
      <c r="K300" s="567"/>
      <c r="L300" s="567"/>
      <c r="M300" s="559"/>
      <c r="N300" s="572"/>
      <c r="O300" s="141" t="str">
        <f t="shared" si="22"/>
        <v/>
      </c>
      <c r="P300" s="15"/>
      <c r="Q300" s="15"/>
      <c r="R300" s="15"/>
      <c r="S300" s="15"/>
      <c r="T300" s="15"/>
      <c r="U300" s="15"/>
      <c r="V300" s="15"/>
      <c r="W300" s="621" t="str">
        <f>IF(ISBLANK($C300),"",_xlfn.IFNA(MATCH($C300,Deelnemersoverzicht!$C$16:$C$66,0),0))</f>
        <v/>
      </c>
      <c r="X300" s="15"/>
    </row>
    <row r="301" spans="1:24" ht="12" customHeight="1" x14ac:dyDescent="0.2">
      <c r="A301" s="195" t="str">
        <f t="shared" si="21"/>
        <v/>
      </c>
      <c r="B301" s="552"/>
      <c r="C301" s="560"/>
      <c r="D301" s="570"/>
      <c r="E301" s="553"/>
      <c r="F301" s="567"/>
      <c r="G301" s="567"/>
      <c r="H301" s="567"/>
      <c r="I301" s="567"/>
      <c r="J301" s="567"/>
      <c r="K301" s="567"/>
      <c r="L301" s="567"/>
      <c r="M301" s="559"/>
      <c r="N301" s="572"/>
      <c r="O301" s="141" t="str">
        <f t="shared" si="22"/>
        <v/>
      </c>
      <c r="P301" s="15"/>
      <c r="Q301" s="15"/>
      <c r="R301" s="15"/>
      <c r="S301" s="15"/>
      <c r="T301" s="15"/>
      <c r="U301" s="15"/>
      <c r="V301" s="15"/>
      <c r="W301" s="621" t="str">
        <f>IF(ISBLANK($C301),"",_xlfn.IFNA(MATCH($C301,Deelnemersoverzicht!$C$16:$C$66,0),0))</f>
        <v/>
      </c>
      <c r="X301" s="15"/>
    </row>
    <row r="302" spans="1:24" ht="12" customHeight="1" x14ac:dyDescent="0.2">
      <c r="A302" s="195" t="str">
        <f t="shared" si="21"/>
        <v/>
      </c>
      <c r="B302" s="552"/>
      <c r="C302" s="560"/>
      <c r="D302" s="570"/>
      <c r="E302" s="553"/>
      <c r="F302" s="567"/>
      <c r="G302" s="567"/>
      <c r="H302" s="567"/>
      <c r="I302" s="567"/>
      <c r="J302" s="567"/>
      <c r="K302" s="567"/>
      <c r="L302" s="567"/>
      <c r="M302" s="559"/>
      <c r="N302" s="572"/>
      <c r="O302" s="141" t="str">
        <f t="shared" si="22"/>
        <v/>
      </c>
      <c r="P302" s="15"/>
      <c r="Q302" s="15"/>
      <c r="R302" s="15"/>
      <c r="S302" s="15"/>
      <c r="T302" s="15"/>
      <c r="U302" s="15"/>
      <c r="V302" s="15"/>
      <c r="W302" s="621" t="str">
        <f>IF(ISBLANK($C302),"",_xlfn.IFNA(MATCH($C302,Deelnemersoverzicht!$C$16:$C$66,0),0))</f>
        <v/>
      </c>
      <c r="X302" s="15"/>
    </row>
    <row r="303" spans="1:24" ht="12" customHeight="1" x14ac:dyDescent="0.2">
      <c r="A303" s="195" t="str">
        <f t="shared" si="21"/>
        <v/>
      </c>
      <c r="B303" s="552"/>
      <c r="C303" s="560"/>
      <c r="D303" s="570"/>
      <c r="E303" s="553"/>
      <c r="F303" s="567"/>
      <c r="G303" s="567"/>
      <c r="H303" s="567"/>
      <c r="I303" s="567"/>
      <c r="J303" s="567"/>
      <c r="K303" s="567"/>
      <c r="L303" s="567"/>
      <c r="M303" s="559"/>
      <c r="N303" s="572"/>
      <c r="O303" s="141" t="str">
        <f t="shared" si="22"/>
        <v/>
      </c>
      <c r="P303" s="15"/>
      <c r="Q303" s="15"/>
      <c r="R303" s="15"/>
      <c r="S303" s="15"/>
      <c r="T303" s="15"/>
      <c r="U303" s="15"/>
      <c r="V303" s="15"/>
      <c r="W303" s="621" t="str">
        <f>IF(ISBLANK($C303),"",_xlfn.IFNA(MATCH($C303,Deelnemersoverzicht!$C$16:$C$66,0),0))</f>
        <v/>
      </c>
      <c r="X303" s="15"/>
    </row>
    <row r="304" spans="1:24" ht="12" customHeight="1" x14ac:dyDescent="0.2">
      <c r="A304" s="195" t="str">
        <f t="shared" si="21"/>
        <v/>
      </c>
      <c r="B304" s="552"/>
      <c r="C304" s="560"/>
      <c r="D304" s="570"/>
      <c r="E304" s="553"/>
      <c r="F304" s="567"/>
      <c r="G304" s="567"/>
      <c r="H304" s="567"/>
      <c r="I304" s="567"/>
      <c r="J304" s="567"/>
      <c r="K304" s="567"/>
      <c r="L304" s="567"/>
      <c r="M304" s="559"/>
      <c r="N304" s="572"/>
      <c r="O304" s="141" t="str">
        <f t="shared" si="22"/>
        <v/>
      </c>
      <c r="P304" s="15"/>
      <c r="Q304" s="15"/>
      <c r="R304" s="15"/>
      <c r="S304" s="15"/>
      <c r="T304" s="15"/>
      <c r="U304" s="15"/>
      <c r="V304" s="15"/>
      <c r="W304" s="621" t="str">
        <f>IF(ISBLANK($C304),"",_xlfn.IFNA(MATCH($C304,Deelnemersoverzicht!$C$16:$C$66,0),0))</f>
        <v/>
      </c>
      <c r="X304" s="15"/>
    </row>
    <row r="305" spans="1:24" ht="12" customHeight="1" x14ac:dyDescent="0.2">
      <c r="A305" s="195" t="str">
        <f t="shared" si="21"/>
        <v/>
      </c>
      <c r="B305" s="552"/>
      <c r="C305" s="560"/>
      <c r="D305" s="570"/>
      <c r="E305" s="553"/>
      <c r="F305" s="567"/>
      <c r="G305" s="567"/>
      <c r="H305" s="567"/>
      <c r="I305" s="567"/>
      <c r="J305" s="567"/>
      <c r="K305" s="567"/>
      <c r="L305" s="567"/>
      <c r="M305" s="559"/>
      <c r="N305" s="572"/>
      <c r="O305" s="141" t="str">
        <f t="shared" si="22"/>
        <v/>
      </c>
      <c r="P305" s="15"/>
      <c r="Q305" s="15"/>
      <c r="R305" s="15"/>
      <c r="S305" s="15"/>
      <c r="T305" s="15"/>
      <c r="U305" s="15"/>
      <c r="V305" s="15"/>
      <c r="W305" s="621" t="str">
        <f>IF(ISBLANK($C305),"",_xlfn.IFNA(MATCH($C305,Deelnemersoverzicht!$C$16:$C$66,0),0))</f>
        <v/>
      </c>
      <c r="X305" s="15"/>
    </row>
    <row r="306" spans="1:24" ht="12" customHeight="1" x14ac:dyDescent="0.2">
      <c r="A306" s="195" t="str">
        <f t="shared" si="21"/>
        <v/>
      </c>
      <c r="B306" s="552"/>
      <c r="C306" s="560"/>
      <c r="D306" s="570"/>
      <c r="E306" s="553"/>
      <c r="F306" s="567"/>
      <c r="G306" s="567"/>
      <c r="H306" s="567"/>
      <c r="I306" s="567"/>
      <c r="J306" s="567"/>
      <c r="K306" s="567"/>
      <c r="L306" s="567"/>
      <c r="M306" s="559"/>
      <c r="N306" s="572"/>
      <c r="O306" s="141" t="str">
        <f t="shared" si="22"/>
        <v/>
      </c>
      <c r="P306" s="15"/>
      <c r="Q306" s="15"/>
      <c r="R306" s="15"/>
      <c r="S306" s="15"/>
      <c r="T306" s="15"/>
      <c r="U306" s="15"/>
      <c r="V306" s="15"/>
      <c r="W306" s="621" t="str">
        <f>IF(ISBLANK($C306),"",_xlfn.IFNA(MATCH($C306,Deelnemersoverzicht!$C$16:$C$66,0),0))</f>
        <v/>
      </c>
      <c r="X306" s="15"/>
    </row>
    <row r="307" spans="1:24" ht="12" customHeight="1" x14ac:dyDescent="0.2">
      <c r="A307" s="195" t="str">
        <f t="shared" si="21"/>
        <v/>
      </c>
      <c r="B307" s="552"/>
      <c r="C307" s="560"/>
      <c r="D307" s="570"/>
      <c r="E307" s="553"/>
      <c r="F307" s="567"/>
      <c r="G307" s="567"/>
      <c r="H307" s="567"/>
      <c r="I307" s="567"/>
      <c r="J307" s="567"/>
      <c r="K307" s="567"/>
      <c r="L307" s="567"/>
      <c r="M307" s="559"/>
      <c r="N307" s="572"/>
      <c r="O307" s="141" t="str">
        <f t="shared" si="22"/>
        <v/>
      </c>
      <c r="P307" s="15"/>
      <c r="Q307" s="15"/>
      <c r="R307" s="15"/>
      <c r="S307" s="15"/>
      <c r="T307" s="15"/>
      <c r="U307" s="15"/>
      <c r="V307" s="15"/>
      <c r="W307" s="621" t="str">
        <f>IF(ISBLANK($C307),"",_xlfn.IFNA(MATCH($C307,Deelnemersoverzicht!$C$16:$C$66,0),0))</f>
        <v/>
      </c>
      <c r="X307" s="15"/>
    </row>
    <row r="308" spans="1:24" ht="12" customHeight="1" x14ac:dyDescent="0.2">
      <c r="A308" s="195" t="str">
        <f t="shared" si="21"/>
        <v/>
      </c>
      <c r="B308" s="552"/>
      <c r="C308" s="560"/>
      <c r="D308" s="570"/>
      <c r="E308" s="553"/>
      <c r="F308" s="567"/>
      <c r="G308" s="567"/>
      <c r="H308" s="567"/>
      <c r="I308" s="567"/>
      <c r="J308" s="567"/>
      <c r="K308" s="567"/>
      <c r="L308" s="567"/>
      <c r="M308" s="559"/>
      <c r="N308" s="572"/>
      <c r="O308" s="141" t="str">
        <f t="shared" si="22"/>
        <v/>
      </c>
      <c r="P308" s="15"/>
      <c r="Q308" s="15"/>
      <c r="R308" s="15"/>
      <c r="S308" s="15"/>
      <c r="T308" s="15"/>
      <c r="U308" s="15"/>
      <c r="V308" s="15"/>
      <c r="W308" s="621" t="str">
        <f>IF(ISBLANK($C308),"",_xlfn.IFNA(MATCH($C308,Deelnemersoverzicht!$C$16:$C$66,0),0))</f>
        <v/>
      </c>
      <c r="X308" s="15"/>
    </row>
    <row r="309" spans="1:24" ht="12" customHeight="1" x14ac:dyDescent="0.2">
      <c r="A309" s="195" t="str">
        <f t="shared" si="21"/>
        <v/>
      </c>
      <c r="B309" s="552"/>
      <c r="C309" s="560"/>
      <c r="D309" s="570"/>
      <c r="E309" s="553"/>
      <c r="F309" s="567"/>
      <c r="G309" s="567"/>
      <c r="H309" s="567"/>
      <c r="I309" s="567"/>
      <c r="J309" s="567"/>
      <c r="K309" s="567"/>
      <c r="L309" s="567"/>
      <c r="M309" s="559"/>
      <c r="N309" s="572"/>
      <c r="O309" s="141" t="str">
        <f t="shared" si="22"/>
        <v/>
      </c>
      <c r="P309" s="15"/>
      <c r="Q309" s="15"/>
      <c r="R309" s="15"/>
      <c r="S309" s="15"/>
      <c r="T309" s="15"/>
      <c r="U309" s="15"/>
      <c r="V309" s="15"/>
      <c r="W309" s="621" t="str">
        <f>IF(ISBLANK($C309),"",_xlfn.IFNA(MATCH($C309,Deelnemersoverzicht!$C$16:$C$66,0),0))</f>
        <v/>
      </c>
      <c r="X309" s="15"/>
    </row>
    <row r="310" spans="1:24" ht="12" customHeight="1" x14ac:dyDescent="0.2">
      <c r="A310" s="195" t="str">
        <f t="shared" si="21"/>
        <v/>
      </c>
      <c r="B310" s="552"/>
      <c r="C310" s="560"/>
      <c r="D310" s="570"/>
      <c r="E310" s="553"/>
      <c r="F310" s="567"/>
      <c r="G310" s="567"/>
      <c r="H310" s="567"/>
      <c r="I310" s="567"/>
      <c r="J310" s="567"/>
      <c r="K310" s="567"/>
      <c r="L310" s="567"/>
      <c r="M310" s="559"/>
      <c r="N310" s="572"/>
      <c r="O310" s="141" t="str">
        <f t="shared" si="22"/>
        <v/>
      </c>
      <c r="P310" s="15"/>
      <c r="Q310" s="15"/>
      <c r="R310" s="15"/>
      <c r="S310" s="15"/>
      <c r="T310" s="15"/>
      <c r="U310" s="15"/>
      <c r="V310" s="15"/>
      <c r="W310" s="621" t="str">
        <f>IF(ISBLANK($C310),"",_xlfn.IFNA(MATCH($C310,Deelnemersoverzicht!$C$16:$C$66,0),0))</f>
        <v/>
      </c>
      <c r="X310" s="15"/>
    </row>
    <row r="311" spans="1:24" ht="12" customHeight="1" x14ac:dyDescent="0.2">
      <c r="A311" s="195" t="str">
        <f t="shared" si="21"/>
        <v/>
      </c>
      <c r="B311" s="552"/>
      <c r="C311" s="560"/>
      <c r="D311" s="570"/>
      <c r="E311" s="553"/>
      <c r="F311" s="567"/>
      <c r="G311" s="567"/>
      <c r="H311" s="567"/>
      <c r="I311" s="567"/>
      <c r="J311" s="567"/>
      <c r="K311" s="567"/>
      <c r="L311" s="567"/>
      <c r="M311" s="559"/>
      <c r="N311" s="572"/>
      <c r="O311" s="141" t="str">
        <f t="shared" si="22"/>
        <v/>
      </c>
      <c r="P311" s="15"/>
      <c r="Q311" s="15"/>
      <c r="R311" s="15"/>
      <c r="S311" s="15"/>
      <c r="T311" s="15"/>
      <c r="U311" s="15"/>
      <c r="V311" s="15"/>
      <c r="W311" s="621" t="str">
        <f>IF(ISBLANK($C311),"",_xlfn.IFNA(MATCH($C311,Deelnemersoverzicht!$C$16:$C$66,0),0))</f>
        <v/>
      </c>
      <c r="X311" s="15"/>
    </row>
    <row r="312" spans="1:24" ht="12" customHeight="1" x14ac:dyDescent="0.2">
      <c r="A312" s="195" t="str">
        <f t="shared" si="21"/>
        <v/>
      </c>
      <c r="B312" s="552"/>
      <c r="C312" s="560"/>
      <c r="D312" s="570"/>
      <c r="E312" s="553"/>
      <c r="F312" s="567"/>
      <c r="G312" s="567"/>
      <c r="H312" s="567"/>
      <c r="I312" s="567"/>
      <c r="J312" s="567"/>
      <c r="K312" s="567"/>
      <c r="L312" s="567"/>
      <c r="M312" s="559"/>
      <c r="N312" s="572"/>
      <c r="O312" s="141" t="str">
        <f t="shared" si="22"/>
        <v/>
      </c>
      <c r="P312" s="15"/>
      <c r="Q312" s="15"/>
      <c r="R312" s="15"/>
      <c r="S312" s="15"/>
      <c r="T312" s="15"/>
      <c r="U312" s="15"/>
      <c r="V312" s="15"/>
      <c r="W312" s="621" t="str">
        <f>IF(ISBLANK($C312),"",_xlfn.IFNA(MATCH($C312,Deelnemersoverzicht!$C$16:$C$66,0),0))</f>
        <v/>
      </c>
      <c r="X312" s="15"/>
    </row>
    <row r="313" spans="1:24" ht="12" customHeight="1" x14ac:dyDescent="0.2">
      <c r="A313" s="195" t="str">
        <f t="shared" si="21"/>
        <v/>
      </c>
      <c r="B313" s="552"/>
      <c r="C313" s="560"/>
      <c r="D313" s="570"/>
      <c r="E313" s="553"/>
      <c r="F313" s="567"/>
      <c r="G313" s="567"/>
      <c r="H313" s="567"/>
      <c r="I313" s="567"/>
      <c r="J313" s="567"/>
      <c r="K313" s="567"/>
      <c r="L313" s="567"/>
      <c r="M313" s="559"/>
      <c r="N313" s="572"/>
      <c r="O313" s="141" t="str">
        <f t="shared" si="22"/>
        <v/>
      </c>
      <c r="P313" s="15"/>
      <c r="Q313" s="15"/>
      <c r="R313" s="15"/>
      <c r="S313" s="15"/>
      <c r="T313" s="15"/>
      <c r="U313" s="15"/>
      <c r="V313" s="15"/>
      <c r="W313" s="621" t="str">
        <f>IF(ISBLANK($C313),"",_xlfn.IFNA(MATCH($C313,Deelnemersoverzicht!$C$16:$C$66,0),0))</f>
        <v/>
      </c>
      <c r="X313" s="15"/>
    </row>
    <row r="314" spans="1:24" ht="12" customHeight="1" x14ac:dyDescent="0.2">
      <c r="A314" s="195" t="str">
        <f t="shared" si="21"/>
        <v/>
      </c>
      <c r="B314" s="552"/>
      <c r="C314" s="560"/>
      <c r="D314" s="570"/>
      <c r="E314" s="553"/>
      <c r="F314" s="567"/>
      <c r="G314" s="567"/>
      <c r="H314" s="567"/>
      <c r="I314" s="567"/>
      <c r="J314" s="567"/>
      <c r="K314" s="567"/>
      <c r="L314" s="567"/>
      <c r="M314" s="559"/>
      <c r="N314" s="572"/>
      <c r="O314" s="141" t="str">
        <f t="shared" si="22"/>
        <v/>
      </c>
      <c r="P314" s="15"/>
      <c r="Q314" s="15"/>
      <c r="R314" s="15"/>
      <c r="S314" s="15"/>
      <c r="T314" s="15"/>
      <c r="U314" s="15"/>
      <c r="V314" s="15"/>
      <c r="W314" s="621" t="str">
        <f>IF(ISBLANK($C314),"",_xlfn.IFNA(MATCH($C314,Deelnemersoverzicht!$C$16:$C$66,0),0))</f>
        <v/>
      </c>
      <c r="X314" s="15"/>
    </row>
    <row r="315" spans="1:24" ht="12" customHeight="1" x14ac:dyDescent="0.2">
      <c r="A315" s="118"/>
      <c r="B315" s="137"/>
      <c r="C315" s="15"/>
      <c r="D315" s="137"/>
      <c r="E315" s="137"/>
      <c r="F315" s="137"/>
      <c r="G315" s="137"/>
      <c r="H315" s="137"/>
      <c r="I315" s="137"/>
      <c r="J315" s="137"/>
      <c r="K315" s="15"/>
      <c r="L315" s="15"/>
      <c r="M315" s="470" t="s">
        <v>506</v>
      </c>
      <c r="N315" s="471">
        <f>SUM(N265:N314)</f>
        <v>0</v>
      </c>
      <c r="O315" s="15"/>
      <c r="P315" s="136"/>
      <c r="Q315" s="118"/>
      <c r="R315" s="15"/>
      <c r="S315" s="15"/>
      <c r="T315" s="15"/>
      <c r="U315" s="15"/>
      <c r="V315" s="15"/>
      <c r="X315" s="15"/>
    </row>
    <row r="316" spans="1:24" ht="12" customHeight="1" x14ac:dyDescent="0.2">
      <c r="A316" s="118"/>
      <c r="B316" s="137"/>
      <c r="C316" s="137"/>
      <c r="D316" s="137"/>
      <c r="E316" s="137"/>
      <c r="F316" s="137"/>
      <c r="G316" s="137"/>
      <c r="H316" s="137"/>
      <c r="I316" s="137"/>
      <c r="J316" s="137"/>
      <c r="K316" s="15"/>
      <c r="L316" s="15"/>
      <c r="M316" s="136"/>
      <c r="N316" s="137"/>
      <c r="O316" s="15"/>
      <c r="P316" s="136"/>
      <c r="Q316" s="118"/>
      <c r="R316" s="15"/>
      <c r="S316" s="15"/>
      <c r="T316" s="15"/>
      <c r="U316" s="15"/>
      <c r="V316" s="15"/>
      <c r="X316" s="15"/>
    </row>
    <row r="317" spans="1:24" ht="12" customHeight="1" x14ac:dyDescent="0.2">
      <c r="A317" s="118"/>
      <c r="B317" s="137"/>
      <c r="C317" s="15"/>
      <c r="D317" s="137"/>
      <c r="E317" s="137"/>
      <c r="F317" s="137"/>
      <c r="G317" s="137"/>
      <c r="H317" s="137"/>
      <c r="I317" s="137"/>
      <c r="J317" s="137"/>
      <c r="K317" s="15"/>
      <c r="L317" s="15"/>
      <c r="M317" s="470" t="s">
        <v>507</v>
      </c>
      <c r="N317" s="471">
        <f>N207+N261+N315</f>
        <v>0</v>
      </c>
      <c r="O317" s="15"/>
      <c r="P317" s="136"/>
      <c r="Q317" s="118"/>
      <c r="R317" s="15"/>
      <c r="S317" s="15"/>
      <c r="T317" s="15"/>
      <c r="U317" s="15"/>
      <c r="V317" s="15"/>
      <c r="X317" s="15"/>
    </row>
    <row r="318" spans="1:24" ht="12" customHeight="1" thickBot="1" x14ac:dyDescent="0.25">
      <c r="A318" s="118"/>
      <c r="B318" s="136"/>
      <c r="C318" s="136"/>
      <c r="D318" s="136"/>
      <c r="E318" s="136"/>
      <c r="F318" s="136"/>
      <c r="G318" s="136"/>
      <c r="H318" s="136"/>
      <c r="I318" s="136"/>
      <c r="J318" s="136"/>
      <c r="K318" s="136"/>
      <c r="L318" s="136"/>
      <c r="M318" s="136"/>
      <c r="N318" s="136"/>
      <c r="O318" s="15"/>
      <c r="P318" s="136"/>
      <c r="Q318" s="118"/>
      <c r="R318" s="15"/>
      <c r="S318" s="15"/>
      <c r="T318" s="15"/>
      <c r="U318" s="15"/>
      <c r="V318" s="15"/>
      <c r="X318" s="15"/>
    </row>
    <row r="319" spans="1:24"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H319" s="15"/>
      <c r="I319" s="15"/>
      <c r="J319" s="118"/>
      <c r="K319" s="15"/>
      <c r="L319" s="15"/>
      <c r="M319" s="142" t="str">
        <f>"Totaal"&amp;" "&amp;B2&amp;": "</f>
        <v xml:space="preserve">Totaal Resultaat 2: </v>
      </c>
      <c r="N319" s="476">
        <f>N317+N151+N90</f>
        <v>0</v>
      </c>
      <c r="O319" s="15"/>
      <c r="P319" s="118"/>
      <c r="Q319" s="118"/>
      <c r="R319" s="15"/>
      <c r="S319" s="15"/>
      <c r="T319" s="15"/>
      <c r="U319" s="15"/>
      <c r="V319" s="15"/>
      <c r="X319" s="15"/>
    </row>
    <row r="320" spans="1:24" ht="12" customHeight="1" x14ac:dyDescent="0.2">
      <c r="A320" s="118"/>
      <c r="B320" s="15"/>
      <c r="D320" s="136"/>
      <c r="E320" s="136"/>
      <c r="F320" s="136"/>
      <c r="G320" s="136"/>
      <c r="H320" s="136"/>
      <c r="I320" s="136"/>
      <c r="J320" s="136"/>
      <c r="K320" s="136"/>
      <c r="L320" s="136"/>
      <c r="M320" s="136"/>
      <c r="N320" s="136"/>
      <c r="O320" s="136"/>
      <c r="P320" s="136"/>
      <c r="Q320" s="118"/>
      <c r="R320" s="15"/>
      <c r="S320" s="15"/>
      <c r="T320" s="15"/>
      <c r="U320" s="15"/>
      <c r="V320" s="15"/>
      <c r="X320" s="15"/>
    </row>
    <row r="321" spans="1:24" ht="12" customHeight="1" x14ac:dyDescent="0.2">
      <c r="A321" s="118"/>
      <c r="B321" s="592" t="s">
        <v>325</v>
      </c>
      <c r="C321" s="593"/>
      <c r="D321" s="593"/>
      <c r="E321" s="593"/>
      <c r="F321" s="593"/>
      <c r="G321" s="593"/>
      <c r="H321" s="593"/>
      <c r="I321" s="593"/>
      <c r="J321" s="593"/>
      <c r="K321" s="593"/>
      <c r="L321" s="593"/>
      <c r="M321" s="593"/>
      <c r="N321" s="594"/>
      <c r="O321" s="136"/>
      <c r="P321" s="136"/>
      <c r="Q321" s="118"/>
      <c r="R321" s="15"/>
      <c r="S321" s="15"/>
      <c r="T321" s="15"/>
      <c r="U321" s="15"/>
      <c r="V321" s="15"/>
      <c r="X321" s="15"/>
    </row>
    <row r="322" spans="1:24" ht="12" customHeight="1" x14ac:dyDescent="0.2">
      <c r="A322" s="118"/>
      <c r="B322" s="649"/>
      <c r="C322" s="650"/>
      <c r="D322" s="651"/>
      <c r="E322" s="651"/>
      <c r="F322" s="651"/>
      <c r="G322" s="651"/>
      <c r="H322" s="651"/>
      <c r="I322" s="651"/>
      <c r="J322" s="651"/>
      <c r="K322" s="651"/>
      <c r="L322" s="651"/>
      <c r="M322" s="651"/>
      <c r="N322" s="652"/>
      <c r="O322" s="136"/>
      <c r="P322" s="136"/>
      <c r="Q322" s="118"/>
      <c r="R322" s="15"/>
      <c r="S322" s="15"/>
      <c r="T322" s="15"/>
      <c r="U322" s="15"/>
      <c r="V322" s="15"/>
      <c r="X322" s="15"/>
    </row>
    <row r="323" spans="1:24" ht="12" customHeight="1" x14ac:dyDescent="0.2">
      <c r="A323" s="118"/>
      <c r="B323" s="649"/>
      <c r="C323" s="650"/>
      <c r="D323" s="651"/>
      <c r="E323" s="651"/>
      <c r="F323" s="651"/>
      <c r="G323" s="651"/>
      <c r="H323" s="651"/>
      <c r="I323" s="651"/>
      <c r="J323" s="651"/>
      <c r="K323" s="651"/>
      <c r="L323" s="651"/>
      <c r="M323" s="651"/>
      <c r="N323" s="652"/>
      <c r="O323" s="136"/>
      <c r="P323" s="136"/>
      <c r="Q323" s="118"/>
      <c r="R323" s="15"/>
      <c r="S323" s="15"/>
      <c r="T323" s="15"/>
      <c r="U323" s="15"/>
      <c r="V323" s="15"/>
      <c r="X323" s="15"/>
    </row>
    <row r="324" spans="1:24" ht="12" customHeight="1" x14ac:dyDescent="0.2">
      <c r="A324" s="118"/>
      <c r="B324" s="649"/>
      <c r="C324" s="650"/>
      <c r="D324" s="651"/>
      <c r="E324" s="651"/>
      <c r="F324" s="651"/>
      <c r="G324" s="651"/>
      <c r="H324" s="651"/>
      <c r="I324" s="651"/>
      <c r="J324" s="651"/>
      <c r="K324" s="651"/>
      <c r="L324" s="651"/>
      <c r="M324" s="651"/>
      <c r="N324" s="652"/>
      <c r="O324" s="136"/>
      <c r="P324" s="136"/>
      <c r="Q324" s="118"/>
      <c r="R324" s="15"/>
      <c r="S324" s="15"/>
      <c r="T324" s="15"/>
      <c r="U324" s="15"/>
      <c r="V324" s="15"/>
      <c r="X324" s="15"/>
    </row>
    <row r="325" spans="1:24" ht="12" customHeight="1" x14ac:dyDescent="0.2">
      <c r="A325" s="118"/>
      <c r="B325" s="649"/>
      <c r="C325" s="650"/>
      <c r="D325" s="651"/>
      <c r="E325" s="651"/>
      <c r="F325" s="651"/>
      <c r="G325" s="651"/>
      <c r="H325" s="651"/>
      <c r="I325" s="651"/>
      <c r="J325" s="651"/>
      <c r="K325" s="651"/>
      <c r="L325" s="651"/>
      <c r="M325" s="651"/>
      <c r="N325" s="652"/>
      <c r="O325" s="136"/>
      <c r="P325" s="136"/>
      <c r="Q325" s="118"/>
      <c r="R325" s="15"/>
      <c r="S325" s="15"/>
      <c r="T325" s="15"/>
      <c r="U325" s="15"/>
      <c r="V325" s="15"/>
      <c r="X325" s="15"/>
    </row>
    <row r="326" spans="1:24" ht="12" customHeight="1" x14ac:dyDescent="0.2">
      <c r="A326" s="118"/>
      <c r="B326" s="649"/>
      <c r="C326" s="650"/>
      <c r="D326" s="651"/>
      <c r="E326" s="651"/>
      <c r="F326" s="651"/>
      <c r="G326" s="651"/>
      <c r="H326" s="651"/>
      <c r="I326" s="651"/>
      <c r="J326" s="651"/>
      <c r="K326" s="651"/>
      <c r="L326" s="651"/>
      <c r="M326" s="651"/>
      <c r="N326" s="652"/>
      <c r="O326" s="136"/>
      <c r="P326" s="136"/>
      <c r="Q326" s="118"/>
      <c r="R326" s="15"/>
      <c r="S326" s="15"/>
      <c r="T326" s="15"/>
      <c r="U326" s="15"/>
      <c r="V326" s="15"/>
      <c r="X326" s="15"/>
    </row>
    <row r="327" spans="1:24" ht="12" customHeight="1" x14ac:dyDescent="0.2">
      <c r="A327" s="118"/>
      <c r="B327" s="649"/>
      <c r="C327" s="650"/>
      <c r="D327" s="651"/>
      <c r="E327" s="651"/>
      <c r="F327" s="651"/>
      <c r="G327" s="651"/>
      <c r="H327" s="651"/>
      <c r="I327" s="651"/>
      <c r="J327" s="651"/>
      <c r="K327" s="651"/>
      <c r="L327" s="651"/>
      <c r="M327" s="651"/>
      <c r="N327" s="652"/>
      <c r="O327" s="136"/>
      <c r="P327" s="136"/>
      <c r="Q327" s="118"/>
      <c r="R327" s="15"/>
      <c r="S327" s="15"/>
      <c r="T327" s="15"/>
      <c r="U327" s="15"/>
      <c r="V327" s="15"/>
      <c r="X327" s="15"/>
    </row>
    <row r="328" spans="1:24" ht="12" customHeight="1" x14ac:dyDescent="0.2">
      <c r="A328" s="118"/>
      <c r="B328" s="649"/>
      <c r="C328" s="650"/>
      <c r="D328" s="651"/>
      <c r="E328" s="651"/>
      <c r="F328" s="651"/>
      <c r="G328" s="651"/>
      <c r="H328" s="651"/>
      <c r="I328" s="651"/>
      <c r="J328" s="651"/>
      <c r="K328" s="651"/>
      <c r="L328" s="651"/>
      <c r="M328" s="651"/>
      <c r="N328" s="652"/>
      <c r="O328" s="136"/>
      <c r="P328" s="136"/>
      <c r="Q328" s="118"/>
      <c r="R328" s="15"/>
      <c r="S328" s="15"/>
      <c r="T328" s="15"/>
      <c r="U328" s="15"/>
      <c r="V328" s="15"/>
      <c r="X328" s="15"/>
    </row>
    <row r="329" spans="1:24" ht="12" customHeight="1" x14ac:dyDescent="0.2">
      <c r="A329" s="118"/>
      <c r="B329" s="649"/>
      <c r="C329" s="650"/>
      <c r="D329" s="651"/>
      <c r="E329" s="651"/>
      <c r="F329" s="651"/>
      <c r="G329" s="651"/>
      <c r="H329" s="651"/>
      <c r="I329" s="651"/>
      <c r="J329" s="651"/>
      <c r="K329" s="651"/>
      <c r="L329" s="651"/>
      <c r="M329" s="651"/>
      <c r="N329" s="652"/>
      <c r="O329" s="136"/>
      <c r="P329" s="136"/>
      <c r="Q329" s="118"/>
      <c r="R329" s="15"/>
      <c r="S329" s="15"/>
      <c r="T329" s="15"/>
      <c r="U329" s="15"/>
      <c r="V329" s="15"/>
      <c r="X329" s="15"/>
    </row>
    <row r="330" spans="1:24" ht="12" customHeight="1" x14ac:dyDescent="0.2">
      <c r="A330" s="118"/>
      <c r="B330" s="649"/>
      <c r="C330" s="650"/>
      <c r="D330" s="651"/>
      <c r="E330" s="651"/>
      <c r="F330" s="651"/>
      <c r="G330" s="651"/>
      <c r="H330" s="651"/>
      <c r="I330" s="651"/>
      <c r="J330" s="651"/>
      <c r="K330" s="651"/>
      <c r="L330" s="651"/>
      <c r="M330" s="651"/>
      <c r="N330" s="652"/>
      <c r="O330" s="136"/>
      <c r="P330" s="136"/>
      <c r="Q330" s="118"/>
      <c r="R330" s="15"/>
      <c r="S330" s="15"/>
      <c r="T330" s="15"/>
      <c r="U330" s="15"/>
      <c r="V330" s="15"/>
      <c r="X330" s="15"/>
    </row>
    <row r="331" spans="1:24" ht="12" customHeight="1" x14ac:dyDescent="0.2">
      <c r="A331" s="118"/>
      <c r="B331" s="649"/>
      <c r="C331" s="650"/>
      <c r="D331" s="651"/>
      <c r="E331" s="651"/>
      <c r="F331" s="651"/>
      <c r="G331" s="651"/>
      <c r="H331" s="651"/>
      <c r="I331" s="651"/>
      <c r="J331" s="651"/>
      <c r="K331" s="651"/>
      <c r="L331" s="651"/>
      <c r="M331" s="651"/>
      <c r="N331" s="652"/>
      <c r="O331" s="136"/>
      <c r="P331" s="136"/>
      <c r="Q331" s="118"/>
      <c r="R331" s="15"/>
      <c r="S331" s="15"/>
      <c r="T331" s="15"/>
      <c r="U331" s="15"/>
      <c r="V331" s="15"/>
      <c r="X331" s="15"/>
    </row>
    <row r="332" spans="1:24" ht="12" customHeight="1" x14ac:dyDescent="0.2">
      <c r="A332" s="118"/>
      <c r="B332" s="649"/>
      <c r="C332" s="650"/>
      <c r="D332" s="651"/>
      <c r="E332" s="651"/>
      <c r="F332" s="651"/>
      <c r="G332" s="651"/>
      <c r="H332" s="651"/>
      <c r="I332" s="651"/>
      <c r="J332" s="651"/>
      <c r="K332" s="651"/>
      <c r="L332" s="651"/>
      <c r="M332" s="651"/>
      <c r="N332" s="652"/>
      <c r="O332" s="136"/>
      <c r="P332" s="136"/>
      <c r="Q332" s="118"/>
      <c r="R332" s="15"/>
      <c r="S332" s="15"/>
      <c r="T332" s="15"/>
      <c r="U332" s="15"/>
      <c r="V332" s="15"/>
      <c r="X332" s="15"/>
    </row>
    <row r="333" spans="1:24" ht="12" customHeight="1" x14ac:dyDescent="0.2">
      <c r="A333" s="118"/>
      <c r="B333" s="649"/>
      <c r="C333" s="650"/>
      <c r="D333" s="651"/>
      <c r="E333" s="651"/>
      <c r="F333" s="651"/>
      <c r="G333" s="651"/>
      <c r="H333" s="651"/>
      <c r="I333" s="651"/>
      <c r="J333" s="651"/>
      <c r="K333" s="651"/>
      <c r="L333" s="651"/>
      <c r="M333" s="651"/>
      <c r="N333" s="652"/>
      <c r="O333" s="136"/>
      <c r="P333" s="136"/>
      <c r="Q333" s="118"/>
      <c r="R333" s="15"/>
      <c r="S333" s="15"/>
      <c r="T333" s="15"/>
      <c r="U333" s="15"/>
      <c r="V333" s="15"/>
      <c r="X333" s="15"/>
    </row>
    <row r="334" spans="1:24" ht="12" customHeight="1" x14ac:dyDescent="0.2">
      <c r="A334" s="118"/>
      <c r="B334" s="649"/>
      <c r="C334" s="650"/>
      <c r="D334" s="651"/>
      <c r="E334" s="651"/>
      <c r="F334" s="651"/>
      <c r="G334" s="651"/>
      <c r="H334" s="651"/>
      <c r="I334" s="651"/>
      <c r="J334" s="651"/>
      <c r="K334" s="651"/>
      <c r="L334" s="651"/>
      <c r="M334" s="651"/>
      <c r="N334" s="652"/>
      <c r="O334" s="136"/>
      <c r="P334" s="136"/>
      <c r="Q334" s="118"/>
      <c r="R334" s="15"/>
      <c r="S334" s="15"/>
      <c r="T334" s="15"/>
      <c r="U334" s="15"/>
      <c r="V334" s="15"/>
      <c r="X334" s="15"/>
    </row>
    <row r="335" spans="1:24" ht="12" customHeight="1" x14ac:dyDescent="0.2">
      <c r="A335" s="118"/>
      <c r="B335" s="649"/>
      <c r="C335" s="650"/>
      <c r="D335" s="651"/>
      <c r="E335" s="651"/>
      <c r="F335" s="651"/>
      <c r="G335" s="651"/>
      <c r="H335" s="651"/>
      <c r="I335" s="651"/>
      <c r="J335" s="651"/>
      <c r="K335" s="651"/>
      <c r="L335" s="651"/>
      <c r="M335" s="651"/>
      <c r="N335" s="652"/>
      <c r="O335" s="136"/>
      <c r="P335" s="136"/>
      <c r="Q335" s="118"/>
      <c r="R335" s="15"/>
      <c r="S335" s="15"/>
      <c r="T335" s="15"/>
      <c r="U335" s="15"/>
      <c r="V335" s="15"/>
      <c r="X335" s="15"/>
    </row>
    <row r="336" spans="1:24" ht="12" customHeight="1" x14ac:dyDescent="0.2">
      <c r="A336" s="118"/>
      <c r="B336" s="649"/>
      <c r="C336" s="650"/>
      <c r="D336" s="651"/>
      <c r="E336" s="651"/>
      <c r="F336" s="651"/>
      <c r="G336" s="651"/>
      <c r="H336" s="651"/>
      <c r="I336" s="651"/>
      <c r="J336" s="651"/>
      <c r="K336" s="651"/>
      <c r="L336" s="651"/>
      <c r="M336" s="651"/>
      <c r="N336" s="652"/>
      <c r="O336" s="136"/>
      <c r="P336" s="136"/>
      <c r="Q336" s="118"/>
      <c r="R336" s="15"/>
      <c r="S336" s="15"/>
      <c r="T336" s="15"/>
      <c r="U336" s="15"/>
      <c r="V336" s="15"/>
      <c r="X336" s="15"/>
    </row>
    <row r="337" spans="1:24" ht="12" customHeight="1" x14ac:dyDescent="0.2">
      <c r="A337" s="118"/>
      <c r="B337" s="649"/>
      <c r="C337" s="650"/>
      <c r="D337" s="651"/>
      <c r="E337" s="651"/>
      <c r="F337" s="651"/>
      <c r="G337" s="651"/>
      <c r="H337" s="651"/>
      <c r="I337" s="651"/>
      <c r="J337" s="651"/>
      <c r="K337" s="651"/>
      <c r="L337" s="651"/>
      <c r="M337" s="651"/>
      <c r="N337" s="652"/>
      <c r="O337" s="136"/>
      <c r="P337" s="136"/>
      <c r="Q337" s="118"/>
      <c r="R337" s="15"/>
      <c r="S337" s="15"/>
      <c r="T337" s="15"/>
      <c r="U337" s="15"/>
      <c r="V337" s="15"/>
      <c r="X337" s="15"/>
    </row>
    <row r="338" spans="1:24" ht="12" customHeight="1" x14ac:dyDescent="0.2">
      <c r="A338" s="118"/>
      <c r="B338" s="649"/>
      <c r="C338" s="650"/>
      <c r="D338" s="651"/>
      <c r="E338" s="651"/>
      <c r="F338" s="651"/>
      <c r="G338" s="651"/>
      <c r="H338" s="651"/>
      <c r="I338" s="651"/>
      <c r="J338" s="651"/>
      <c r="K338" s="651"/>
      <c r="L338" s="651"/>
      <c r="M338" s="651"/>
      <c r="N338" s="652"/>
      <c r="O338" s="136"/>
      <c r="P338" s="136"/>
      <c r="Q338" s="118"/>
      <c r="R338" s="15"/>
      <c r="S338" s="15"/>
      <c r="T338" s="15"/>
      <c r="U338" s="15"/>
      <c r="V338" s="15"/>
      <c r="X338" s="15"/>
    </row>
    <row r="339" spans="1:24" ht="12" customHeight="1" x14ac:dyDescent="0.2">
      <c r="A339" s="118"/>
      <c r="B339" s="649"/>
      <c r="C339" s="650"/>
      <c r="D339" s="651"/>
      <c r="E339" s="651"/>
      <c r="F339" s="651"/>
      <c r="G339" s="651"/>
      <c r="H339" s="651"/>
      <c r="I339" s="651"/>
      <c r="J339" s="651"/>
      <c r="K339" s="651"/>
      <c r="L339" s="651"/>
      <c r="M339" s="651"/>
      <c r="N339" s="652"/>
      <c r="O339" s="136"/>
      <c r="P339" s="136"/>
      <c r="Q339" s="118"/>
      <c r="R339" s="15"/>
      <c r="S339" s="15"/>
      <c r="T339" s="15"/>
      <c r="U339" s="15"/>
      <c r="V339" s="15"/>
      <c r="X339" s="15"/>
    </row>
    <row r="340" spans="1:24" ht="12" customHeight="1" x14ac:dyDescent="0.2">
      <c r="A340" s="118"/>
      <c r="B340" s="649"/>
      <c r="C340" s="650"/>
      <c r="D340" s="651"/>
      <c r="E340" s="651"/>
      <c r="F340" s="651"/>
      <c r="G340" s="651"/>
      <c r="H340" s="651"/>
      <c r="I340" s="651"/>
      <c r="J340" s="651"/>
      <c r="K340" s="651"/>
      <c r="L340" s="651"/>
      <c r="M340" s="651"/>
      <c r="N340" s="652"/>
      <c r="O340" s="136"/>
      <c r="P340" s="136"/>
      <c r="Q340" s="118"/>
      <c r="R340" s="15"/>
      <c r="S340" s="15"/>
      <c r="T340" s="15"/>
      <c r="U340" s="15"/>
      <c r="V340" s="15"/>
      <c r="X340" s="15"/>
    </row>
    <row r="341" spans="1:24" ht="12" customHeight="1" x14ac:dyDescent="0.2">
      <c r="A341" s="118"/>
      <c r="B341" s="649"/>
      <c r="C341" s="650"/>
      <c r="D341" s="651"/>
      <c r="E341" s="651"/>
      <c r="F341" s="651"/>
      <c r="G341" s="651"/>
      <c r="H341" s="651"/>
      <c r="I341" s="651"/>
      <c r="J341" s="651"/>
      <c r="K341" s="651"/>
      <c r="L341" s="651"/>
      <c r="M341" s="651"/>
      <c r="N341" s="652"/>
      <c r="O341" s="136"/>
      <c r="P341" s="136"/>
      <c r="Q341" s="118"/>
      <c r="R341" s="15"/>
      <c r="S341" s="15"/>
      <c r="T341" s="15"/>
      <c r="U341" s="15"/>
      <c r="V341" s="15"/>
      <c r="X341" s="15"/>
    </row>
    <row r="342" spans="1:24" ht="12" customHeight="1" x14ac:dyDescent="0.2">
      <c r="A342" s="118"/>
      <c r="B342" s="649"/>
      <c r="C342" s="650"/>
      <c r="D342" s="651"/>
      <c r="E342" s="651"/>
      <c r="F342" s="651"/>
      <c r="G342" s="651"/>
      <c r="H342" s="651"/>
      <c r="I342" s="651"/>
      <c r="J342" s="651"/>
      <c r="K342" s="651"/>
      <c r="L342" s="651"/>
      <c r="M342" s="651"/>
      <c r="N342" s="652"/>
      <c r="O342" s="136"/>
      <c r="P342" s="136"/>
      <c r="Q342" s="118"/>
      <c r="R342" s="15"/>
      <c r="S342" s="15"/>
      <c r="T342" s="15"/>
      <c r="U342" s="15"/>
      <c r="V342" s="15"/>
      <c r="X342" s="15"/>
    </row>
    <row r="343" spans="1:24" ht="12" customHeight="1" x14ac:dyDescent="0.2">
      <c r="A343" s="118"/>
      <c r="B343" s="649"/>
      <c r="C343" s="650"/>
      <c r="D343" s="651"/>
      <c r="E343" s="651"/>
      <c r="F343" s="651"/>
      <c r="G343" s="651"/>
      <c r="H343" s="651"/>
      <c r="I343" s="651"/>
      <c r="J343" s="651"/>
      <c r="K343" s="651"/>
      <c r="L343" s="651"/>
      <c r="M343" s="651"/>
      <c r="N343" s="652"/>
      <c r="O343" s="136"/>
      <c r="P343" s="136"/>
      <c r="Q343" s="118"/>
      <c r="R343" s="15"/>
      <c r="S343" s="15"/>
      <c r="T343" s="15"/>
      <c r="U343" s="15"/>
      <c r="V343" s="15"/>
      <c r="X343" s="15"/>
    </row>
    <row r="344" spans="1:24" ht="12" customHeight="1" x14ac:dyDescent="0.2">
      <c r="A344" s="118"/>
      <c r="B344" s="649"/>
      <c r="C344" s="650"/>
      <c r="D344" s="651"/>
      <c r="E344" s="651"/>
      <c r="F344" s="651"/>
      <c r="G344" s="651"/>
      <c r="H344" s="651"/>
      <c r="I344" s="651"/>
      <c r="J344" s="651"/>
      <c r="K344" s="651"/>
      <c r="L344" s="651"/>
      <c r="M344" s="651"/>
      <c r="N344" s="652"/>
      <c r="O344" s="136"/>
      <c r="P344" s="136"/>
      <c r="Q344" s="118"/>
      <c r="R344" s="15"/>
      <c r="S344" s="15"/>
      <c r="T344" s="15"/>
      <c r="U344" s="15"/>
      <c r="V344" s="15"/>
      <c r="X344" s="15"/>
    </row>
    <row r="345" spans="1:24" ht="12" customHeight="1" x14ac:dyDescent="0.2">
      <c r="A345" s="118"/>
      <c r="B345" s="649"/>
      <c r="C345" s="650"/>
      <c r="D345" s="651"/>
      <c r="E345" s="651"/>
      <c r="F345" s="651"/>
      <c r="G345" s="651"/>
      <c r="H345" s="651"/>
      <c r="I345" s="651"/>
      <c r="J345" s="651"/>
      <c r="K345" s="651"/>
      <c r="L345" s="651"/>
      <c r="M345" s="651"/>
      <c r="N345" s="652"/>
      <c r="O345" s="136"/>
      <c r="P345" s="136"/>
      <c r="Q345" s="118"/>
      <c r="R345" s="15"/>
      <c r="S345" s="15"/>
      <c r="T345" s="15"/>
      <c r="U345" s="15"/>
      <c r="V345" s="15"/>
      <c r="X345" s="15"/>
    </row>
    <row r="346" spans="1:24" ht="12" customHeight="1" x14ac:dyDescent="0.2">
      <c r="A346" s="118"/>
      <c r="B346" s="649"/>
      <c r="C346" s="650"/>
      <c r="D346" s="651"/>
      <c r="E346" s="651"/>
      <c r="F346" s="651"/>
      <c r="G346" s="651"/>
      <c r="H346" s="651"/>
      <c r="I346" s="651"/>
      <c r="J346" s="651"/>
      <c r="K346" s="651"/>
      <c r="L346" s="651"/>
      <c r="M346" s="651"/>
      <c r="N346" s="652"/>
      <c r="O346" s="136"/>
      <c r="P346" s="136"/>
      <c r="Q346" s="118"/>
      <c r="R346" s="15"/>
      <c r="S346" s="15"/>
      <c r="T346" s="15"/>
      <c r="U346" s="15"/>
      <c r="V346" s="15"/>
      <c r="X346" s="15"/>
    </row>
    <row r="347" spans="1:24" ht="12" customHeight="1" x14ac:dyDescent="0.2">
      <c r="A347" s="118"/>
      <c r="B347" s="653"/>
      <c r="C347" s="654"/>
      <c r="D347" s="655"/>
      <c r="E347" s="655"/>
      <c r="F347" s="655"/>
      <c r="G347" s="655"/>
      <c r="H347" s="655"/>
      <c r="I347" s="655"/>
      <c r="J347" s="655"/>
      <c r="K347" s="655"/>
      <c r="L347" s="655"/>
      <c r="M347" s="655"/>
      <c r="N347" s="656"/>
      <c r="O347" s="136"/>
      <c r="P347" s="136"/>
      <c r="Q347" s="118"/>
      <c r="R347" s="15"/>
      <c r="S347" s="15"/>
      <c r="T347" s="15"/>
      <c r="U347" s="15"/>
      <c r="V347" s="15"/>
      <c r="X347" s="15"/>
    </row>
    <row r="348" spans="1:24" ht="12" customHeight="1" x14ac:dyDescent="0.2">
      <c r="A348" s="118"/>
      <c r="B348" s="15"/>
      <c r="C348" s="441"/>
      <c r="D348" s="136"/>
      <c r="E348" s="136"/>
      <c r="F348" s="136"/>
      <c r="G348" s="136"/>
      <c r="H348" s="136"/>
      <c r="I348" s="136"/>
      <c r="J348" s="136"/>
      <c r="K348" s="136"/>
      <c r="L348" s="136"/>
      <c r="M348" s="136"/>
      <c r="N348" s="136"/>
      <c r="O348" s="136"/>
      <c r="P348" s="136"/>
      <c r="Q348" s="118"/>
      <c r="R348" s="15"/>
      <c r="S348" s="15"/>
      <c r="T348" s="15"/>
      <c r="U348" s="15"/>
      <c r="V348" s="15"/>
      <c r="X348" s="15"/>
    </row>
    <row r="349" spans="1:24"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c r="R349" s="15"/>
      <c r="S349" s="15"/>
      <c r="T349" s="15"/>
      <c r="U349" s="15"/>
      <c r="V349" s="15"/>
      <c r="X349" s="15"/>
    </row>
    <row r="350" spans="1:24"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Q350" s="15"/>
      <c r="R350" s="15"/>
      <c r="S350" s="15"/>
      <c r="T350" s="15"/>
      <c r="V350" s="15"/>
      <c r="W350" s="541"/>
    </row>
    <row r="351" spans="1:24"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Q351" s="15"/>
      <c r="R351" s="15"/>
      <c r="S351" s="15"/>
      <c r="T351" s="15"/>
      <c r="V351" s="15"/>
      <c r="W351" s="541"/>
    </row>
    <row r="352" spans="1:24" ht="12" customHeight="1" x14ac:dyDescent="0.2">
      <c r="A352" s="118"/>
      <c r="B352" s="496" t="s">
        <v>18</v>
      </c>
      <c r="C352" s="497">
        <f>_xlfn.XLOOKUP(B352,Deelnemersoverzicht!A16:A83,Deelnemersoverzicht!C16:C83)</f>
        <v>0</v>
      </c>
      <c r="D352" s="498">
        <f t="shared" ref="D352:D383" si="23">SUMIFS($N$15:$N$315,$C$15:$C$315,C352,$M$15:$M$315,$D$350)</f>
        <v>0</v>
      </c>
      <c r="E352" s="499">
        <f>IFERROR(IF(D352&gt;0,(_xlfn.XLOOKUP(B352,Financiering!$A$7:$A$32,Financiering!$H$7:$H$32))*'Resultaat 2'!D352,0),)</f>
        <v>0</v>
      </c>
      <c r="F352" s="500">
        <f t="shared" ref="F352:F383" si="24">SUMIFS($N$15:$N$315,$C$15:$C$315,C352,$M$15:$M$315,$F$350)</f>
        <v>0</v>
      </c>
      <c r="G352" s="499">
        <f>IFERROR(IF(F352&gt;0,(_xlfn.XLOOKUP(B352,Financiering!$A$7:$A$32,Financiering!$N$7:$N$32))*'Resultaat 2'!F352,0),)</f>
        <v>0</v>
      </c>
      <c r="H352" s="499">
        <f t="shared" ref="H352:H383" si="25">SUMIFS($N$15:$N$315,$C$15:$C$315,C352,$M$15:$M$315,$H$350)</f>
        <v>0</v>
      </c>
      <c r="I352" s="499">
        <f>IFERROR(IF(H352&gt;0,(_xlfn.XLOOKUP(B352,Financiering!$A$7:$A$32,Financiering!$T$7:$T$32))*'Resultaat 2'!H352,0),"")</f>
        <v>0</v>
      </c>
      <c r="J352" s="499">
        <f t="shared" ref="J352:J383" si="26">SUMIFS($N$15:$N$315,$C$15:$C$315,C352,$M$15:$M$315,$J$350)</f>
        <v>0</v>
      </c>
      <c r="K352" s="499">
        <f>IFERROR(IF(J352&gt;0,_xlfn.XLOOKUP(B352,Financiering!$A$7:$A$32,Financiering!$Z$7:$Z$32)*'Resultaat 2'!J352,0),)</f>
        <v>0</v>
      </c>
      <c r="L352" s="499">
        <f t="shared" ref="L352:L383" si="27">D352+F352+H352+J352</f>
        <v>0</v>
      </c>
      <c r="M352" s="499">
        <f t="shared" ref="M352:M383" si="28">E352+G352+I352+K352</f>
        <v>0</v>
      </c>
      <c r="N352" s="501" t="str">
        <f>IFERROR(M352/L352,"")</f>
        <v/>
      </c>
      <c r="O352" s="502">
        <f>L352-M352</f>
        <v>0</v>
      </c>
      <c r="P352" s="503" t="str">
        <f>IFERROR(O352/L352,"")</f>
        <v/>
      </c>
      <c r="Q352" s="15"/>
      <c r="R352" s="15"/>
      <c r="S352" s="15"/>
      <c r="T352" s="15"/>
      <c r="V352" s="15"/>
      <c r="W352" s="541"/>
    </row>
    <row r="353" spans="1:23" ht="12" customHeight="1" x14ac:dyDescent="0.2">
      <c r="A353" s="118"/>
      <c r="B353" s="504" t="s">
        <v>19</v>
      </c>
      <c r="C353" s="497">
        <f>_xlfn.XLOOKUP(B353,Deelnemersoverzicht!A17:A84,Deelnemersoverzicht!C17:C84)</f>
        <v>0</v>
      </c>
      <c r="D353" s="505">
        <f t="shared" si="23"/>
        <v>0</v>
      </c>
      <c r="E353" s="502">
        <f>IFERROR(IF(D353&gt;0,(_xlfn.XLOOKUP(B353,Financiering!$A$7:$A$32,Financiering!$H$7:$H$32))*'Resultaat 2'!D353,0),)</f>
        <v>0</v>
      </c>
      <c r="F353" s="506">
        <f t="shared" si="24"/>
        <v>0</v>
      </c>
      <c r="G353" s="502">
        <f>IFERROR(IF(F353&gt;0,(_xlfn.XLOOKUP(B353,Financiering!$A$7:$A$32,Financiering!$N$7:$N$32))*'Resultaat 2'!F353,0),)</f>
        <v>0</v>
      </c>
      <c r="H353" s="502">
        <f t="shared" si="25"/>
        <v>0</v>
      </c>
      <c r="I353" s="502">
        <f>IFERROR(IF(H353&gt;0,(_xlfn.XLOOKUP(B353,Financiering!$A$7:$A$32,Financiering!$T$7:$T$32))*'Resultaat 2'!H353,0),"")</f>
        <v>0</v>
      </c>
      <c r="J353" s="502">
        <f t="shared" si="26"/>
        <v>0</v>
      </c>
      <c r="K353" s="502">
        <f>IFERROR(IF(J353&gt;0,_xlfn.XLOOKUP(B353,Financiering!$A$7:$A$32,Financiering!$Z$7:$Z$32)*'Resultaat 2'!J353,0),)</f>
        <v>0</v>
      </c>
      <c r="L353" s="502">
        <f t="shared" si="27"/>
        <v>0</v>
      </c>
      <c r="M353" s="502">
        <f t="shared" si="28"/>
        <v>0</v>
      </c>
      <c r="N353" s="501" t="str">
        <f t="shared" ref="N353:N403" si="29">IFERROR(M353/L353,"")</f>
        <v/>
      </c>
      <c r="O353" s="502">
        <f t="shared" ref="O353:O402" si="30">L353-M353</f>
        <v>0</v>
      </c>
      <c r="P353" s="507" t="str">
        <f t="shared" ref="P353:P402" si="31">IFERROR(O353/L353,"")</f>
        <v/>
      </c>
      <c r="Q353" s="15"/>
      <c r="R353" s="15"/>
      <c r="S353" s="15"/>
      <c r="T353" s="15"/>
      <c r="V353" s="15"/>
      <c r="W353" s="541"/>
    </row>
    <row r="354" spans="1:23" ht="12" customHeight="1" x14ac:dyDescent="0.2">
      <c r="A354" s="118"/>
      <c r="B354" s="504" t="s">
        <v>20</v>
      </c>
      <c r="C354" s="497">
        <f>_xlfn.XLOOKUP(B354,Deelnemersoverzicht!A18:A85,Deelnemersoverzicht!C18:C85)</f>
        <v>0</v>
      </c>
      <c r="D354" s="505">
        <f t="shared" si="23"/>
        <v>0</v>
      </c>
      <c r="E354" s="502">
        <f>IFERROR(IF(D354&gt;0,(_xlfn.XLOOKUP(B354,Financiering!$A$7:$A$32,Financiering!$H$7:$H$32))*'Resultaat 2'!D354,0),)</f>
        <v>0</v>
      </c>
      <c r="F354" s="506">
        <f t="shared" si="24"/>
        <v>0</v>
      </c>
      <c r="G354" s="505">
        <f>IFERROR(IF(F354&gt;0,(_xlfn.XLOOKUP(B354,Financiering!$A$7:$A$32,Financiering!$N$7:$N$32))*'Resultaat 2'!F354,0),)</f>
        <v>0</v>
      </c>
      <c r="H354" s="505">
        <f t="shared" si="25"/>
        <v>0</v>
      </c>
      <c r="I354" s="505">
        <f>IFERROR(IF(H354&gt;0,(_xlfn.XLOOKUP(B354,Financiering!$A$7:$A$32,Financiering!$T$7:$T$32))*'Resultaat 2'!H354,0),"")</f>
        <v>0</v>
      </c>
      <c r="J354" s="505">
        <f t="shared" si="26"/>
        <v>0</v>
      </c>
      <c r="K354" s="505">
        <f>IFERROR(IF(J354&gt;0,_xlfn.XLOOKUP(B354,Financiering!$A$7:$A$32,Financiering!$Z$7:$Z$32)*'Resultaat 2'!J354,0),)</f>
        <v>0</v>
      </c>
      <c r="L354" s="505">
        <f t="shared" si="27"/>
        <v>0</v>
      </c>
      <c r="M354" s="505">
        <f t="shared" si="28"/>
        <v>0</v>
      </c>
      <c r="N354" s="501" t="str">
        <f t="shared" si="29"/>
        <v/>
      </c>
      <c r="O354" s="502">
        <f t="shared" si="30"/>
        <v>0</v>
      </c>
      <c r="P354" s="507" t="str">
        <f t="shared" si="31"/>
        <v/>
      </c>
      <c r="Q354" s="15"/>
      <c r="R354" s="15"/>
      <c r="S354" s="15"/>
      <c r="T354" s="15"/>
      <c r="V354" s="15"/>
      <c r="W354" s="541"/>
    </row>
    <row r="355" spans="1:23" ht="12" customHeight="1" x14ac:dyDescent="0.2">
      <c r="A355" s="118"/>
      <c r="B355" s="504" t="s">
        <v>21</v>
      </c>
      <c r="C355" s="497">
        <f>_xlfn.XLOOKUP(B355,Deelnemersoverzicht!A19:A86,Deelnemersoverzicht!C19:C86)</f>
        <v>0</v>
      </c>
      <c r="D355" s="505">
        <f t="shared" si="23"/>
        <v>0</v>
      </c>
      <c r="E355" s="502">
        <f>IFERROR(IF(D355&gt;0,(_xlfn.XLOOKUP(B355,Financiering!$A$7:$A$32,Financiering!$H$7:$H$32))*'Resultaat 2'!D355,0),)</f>
        <v>0</v>
      </c>
      <c r="F355" s="506">
        <f t="shared" si="24"/>
        <v>0</v>
      </c>
      <c r="G355" s="505">
        <f>IFERROR(IF(F355&gt;0,(_xlfn.XLOOKUP(B355,Financiering!$A$7:$A$32,Financiering!$N$7:$N$32))*'Resultaat 2'!F355,0),)</f>
        <v>0</v>
      </c>
      <c r="H355" s="505">
        <f t="shared" si="25"/>
        <v>0</v>
      </c>
      <c r="I355" s="505">
        <f>IFERROR(IF(H355&gt;0,(_xlfn.XLOOKUP(B355,Financiering!$A$7:$A$32,Financiering!$T$7:$T$32))*'Resultaat 2'!H355,0),"")</f>
        <v>0</v>
      </c>
      <c r="J355" s="505">
        <f t="shared" si="26"/>
        <v>0</v>
      </c>
      <c r="K355" s="505">
        <f>IFERROR(IF(J355&gt;0,_xlfn.XLOOKUP(B355,Financiering!$A$7:$A$32,Financiering!$Z$7:$Z$32)*'Resultaat 2'!J355,0),)</f>
        <v>0</v>
      </c>
      <c r="L355" s="505">
        <f t="shared" si="27"/>
        <v>0</v>
      </c>
      <c r="M355" s="505">
        <f t="shared" si="28"/>
        <v>0</v>
      </c>
      <c r="N355" s="501" t="str">
        <f t="shared" si="29"/>
        <v/>
      </c>
      <c r="O355" s="502">
        <f t="shared" si="30"/>
        <v>0</v>
      </c>
      <c r="P355" s="507" t="str">
        <f t="shared" si="31"/>
        <v/>
      </c>
      <c r="Q355" s="15"/>
      <c r="R355" s="15"/>
      <c r="S355" s="15"/>
      <c r="T355" s="15"/>
      <c r="V355" s="15"/>
      <c r="W355" s="541"/>
    </row>
    <row r="356" spans="1:23" ht="12" customHeight="1" x14ac:dyDescent="0.2">
      <c r="A356" s="118"/>
      <c r="B356" s="504" t="s">
        <v>22</v>
      </c>
      <c r="C356" s="497">
        <f>_xlfn.XLOOKUP(B356,Deelnemersoverzicht!A20:A87,Deelnemersoverzicht!C20:C87)</f>
        <v>0</v>
      </c>
      <c r="D356" s="505">
        <f t="shared" si="23"/>
        <v>0</v>
      </c>
      <c r="E356" s="502">
        <f>IFERROR(IF(D356&gt;0,(_xlfn.XLOOKUP(B356,Financiering!$A$7:$A$32,Financiering!$H$7:$H$32))*'Resultaat 2'!D356,0),)</f>
        <v>0</v>
      </c>
      <c r="F356" s="506">
        <f t="shared" si="24"/>
        <v>0</v>
      </c>
      <c r="G356" s="505">
        <f>IFERROR(IF(F356&gt;0,(_xlfn.XLOOKUP(B356,Financiering!$A$7:$A$32,Financiering!$N$7:$N$32))*'Resultaat 2'!F356,0),)</f>
        <v>0</v>
      </c>
      <c r="H356" s="505">
        <f t="shared" si="25"/>
        <v>0</v>
      </c>
      <c r="I356" s="505">
        <f>IFERROR(IF(H356&gt;0,(_xlfn.XLOOKUP(B356,Financiering!$A$7:$A$32,Financiering!$T$7:$T$32))*'Resultaat 2'!H356,0),"")</f>
        <v>0</v>
      </c>
      <c r="J356" s="505">
        <f t="shared" si="26"/>
        <v>0</v>
      </c>
      <c r="K356" s="505">
        <f>IFERROR(IF(J356&gt;0,_xlfn.XLOOKUP(B356,Financiering!$A$7:$A$32,Financiering!$Z$7:$Z$32)*'Resultaat 2'!J356,0),)</f>
        <v>0</v>
      </c>
      <c r="L356" s="505">
        <f t="shared" si="27"/>
        <v>0</v>
      </c>
      <c r="M356" s="505">
        <f t="shared" si="28"/>
        <v>0</v>
      </c>
      <c r="N356" s="501" t="str">
        <f t="shared" si="29"/>
        <v/>
      </c>
      <c r="O356" s="502">
        <f t="shared" si="30"/>
        <v>0</v>
      </c>
      <c r="P356" s="507" t="str">
        <f t="shared" si="31"/>
        <v/>
      </c>
      <c r="Q356" s="15"/>
      <c r="R356" s="15"/>
      <c r="S356" s="15"/>
      <c r="T356" s="15"/>
      <c r="V356" s="15"/>
      <c r="W356" s="541"/>
    </row>
    <row r="357" spans="1:23" ht="12" customHeight="1" x14ac:dyDescent="0.2">
      <c r="A357" s="118"/>
      <c r="B357" s="504" t="s">
        <v>23</v>
      </c>
      <c r="C357" s="497">
        <f>_xlfn.XLOOKUP(B357,Deelnemersoverzicht!A21:A88,Deelnemersoverzicht!C21:C88)</f>
        <v>0</v>
      </c>
      <c r="D357" s="505">
        <f t="shared" si="23"/>
        <v>0</v>
      </c>
      <c r="E357" s="502">
        <f>IFERROR(IF(D357&gt;0,(_xlfn.XLOOKUP(B357,Financiering!$A$7:$A$32,Financiering!$H$7:$H$32))*'Resultaat 2'!D357,0),)</f>
        <v>0</v>
      </c>
      <c r="F357" s="506">
        <f t="shared" si="24"/>
        <v>0</v>
      </c>
      <c r="G357" s="505">
        <f>IFERROR(IF(F357&gt;0,(_xlfn.XLOOKUP(B357,Financiering!$A$7:$A$32,Financiering!$N$7:$N$32))*'Resultaat 2'!F357,0),)</f>
        <v>0</v>
      </c>
      <c r="H357" s="505">
        <f t="shared" si="25"/>
        <v>0</v>
      </c>
      <c r="I357" s="505">
        <f>IFERROR(IF(H357&gt;0,(_xlfn.XLOOKUP(B357,Financiering!$A$7:$A$32,Financiering!$T$7:$T$32))*'Resultaat 2'!H357,0),"")</f>
        <v>0</v>
      </c>
      <c r="J357" s="505">
        <f t="shared" si="26"/>
        <v>0</v>
      </c>
      <c r="K357" s="505">
        <f>IFERROR(IF(J357&gt;0,_xlfn.XLOOKUP(B357,Financiering!$A$7:$A$32,Financiering!$Z$7:$Z$32)*'Resultaat 2'!J357,0),)</f>
        <v>0</v>
      </c>
      <c r="L357" s="505">
        <f t="shared" si="27"/>
        <v>0</v>
      </c>
      <c r="M357" s="505">
        <f t="shared" si="28"/>
        <v>0</v>
      </c>
      <c r="N357" s="501" t="str">
        <f t="shared" si="29"/>
        <v/>
      </c>
      <c r="O357" s="502">
        <f t="shared" si="30"/>
        <v>0</v>
      </c>
      <c r="P357" s="507" t="str">
        <f t="shared" si="31"/>
        <v/>
      </c>
      <c r="Q357" s="15"/>
      <c r="R357" s="15"/>
      <c r="S357" s="15"/>
      <c r="T357" s="15"/>
      <c r="V357" s="15"/>
      <c r="W357" s="541"/>
    </row>
    <row r="358" spans="1:23" ht="12" customHeight="1" x14ac:dyDescent="0.2">
      <c r="A358" s="118"/>
      <c r="B358" s="504" t="s">
        <v>24</v>
      </c>
      <c r="C358" s="497">
        <f>_xlfn.XLOOKUP(B358,Deelnemersoverzicht!A22:A89,Deelnemersoverzicht!C22:C89)</f>
        <v>0</v>
      </c>
      <c r="D358" s="505">
        <f t="shared" si="23"/>
        <v>0</v>
      </c>
      <c r="E358" s="502">
        <f>IFERROR(IF(D358&gt;0,(_xlfn.XLOOKUP(B358,Financiering!$A$7:$A$32,Financiering!$H$7:$H$32))*'Resultaat 2'!D358,0),)</f>
        <v>0</v>
      </c>
      <c r="F358" s="506">
        <f t="shared" si="24"/>
        <v>0</v>
      </c>
      <c r="G358" s="505">
        <f>IFERROR(IF(F358&gt;0,(_xlfn.XLOOKUP(B358,Financiering!$A$7:$A$32,Financiering!$N$7:$N$32))*'Resultaat 2'!F358,0),)</f>
        <v>0</v>
      </c>
      <c r="H358" s="505">
        <f t="shared" si="25"/>
        <v>0</v>
      </c>
      <c r="I358" s="505">
        <f>IFERROR(IF(H358&gt;0,(_xlfn.XLOOKUP(B358,Financiering!$A$7:$A$32,Financiering!$T$7:$T$32))*'Resultaat 2'!H358,0),"")</f>
        <v>0</v>
      </c>
      <c r="J358" s="505">
        <f t="shared" si="26"/>
        <v>0</v>
      </c>
      <c r="K358" s="505">
        <f>IFERROR(IF(J358&gt;0,_xlfn.XLOOKUP(B358,Financiering!$A$7:$A$32,Financiering!$Z$7:$Z$32)*'Resultaat 2'!J358,0),)</f>
        <v>0</v>
      </c>
      <c r="L358" s="505">
        <f t="shared" si="27"/>
        <v>0</v>
      </c>
      <c r="M358" s="505">
        <f t="shared" si="28"/>
        <v>0</v>
      </c>
      <c r="N358" s="501" t="str">
        <f t="shared" si="29"/>
        <v/>
      </c>
      <c r="O358" s="502">
        <f t="shared" si="30"/>
        <v>0</v>
      </c>
      <c r="P358" s="507" t="str">
        <f t="shared" si="31"/>
        <v/>
      </c>
      <c r="Q358" s="15"/>
      <c r="R358" s="15"/>
      <c r="S358" s="15"/>
      <c r="T358" s="15"/>
      <c r="V358" s="15"/>
      <c r="W358" s="541"/>
    </row>
    <row r="359" spans="1:23" ht="12" customHeight="1" x14ac:dyDescent="0.2">
      <c r="A359" s="118"/>
      <c r="B359" s="504" t="s">
        <v>25</v>
      </c>
      <c r="C359" s="497">
        <f>_xlfn.XLOOKUP(B359,Deelnemersoverzicht!A23:A90,Deelnemersoverzicht!C23:C90)</f>
        <v>0</v>
      </c>
      <c r="D359" s="505">
        <f t="shared" si="23"/>
        <v>0</v>
      </c>
      <c r="E359" s="502">
        <f>IFERROR(IF(D359&gt;0,(_xlfn.XLOOKUP(B359,Financiering!$A$7:$A$32,Financiering!$H$7:$H$32))*'Resultaat 2'!D359,0),)</f>
        <v>0</v>
      </c>
      <c r="F359" s="506">
        <f t="shared" si="24"/>
        <v>0</v>
      </c>
      <c r="G359" s="505">
        <f>IFERROR(IF(F359&gt;0,(_xlfn.XLOOKUP(B359,Financiering!$A$7:$A$32,Financiering!$N$7:$N$32))*'Resultaat 2'!F359,0),)</f>
        <v>0</v>
      </c>
      <c r="H359" s="505">
        <f t="shared" si="25"/>
        <v>0</v>
      </c>
      <c r="I359" s="505">
        <f>IFERROR(IF(H359&gt;0,(_xlfn.XLOOKUP(B359,Financiering!$A$7:$A$32,Financiering!$T$7:$T$32))*'Resultaat 2'!H359,0),"")</f>
        <v>0</v>
      </c>
      <c r="J359" s="505">
        <f t="shared" si="26"/>
        <v>0</v>
      </c>
      <c r="K359" s="505">
        <f>IFERROR(IF(J359&gt;0,_xlfn.XLOOKUP(B359,Financiering!$A$7:$A$32,Financiering!$Z$7:$Z$32)*'Resultaat 2'!J359,0),)</f>
        <v>0</v>
      </c>
      <c r="L359" s="505">
        <f t="shared" si="27"/>
        <v>0</v>
      </c>
      <c r="M359" s="505">
        <f t="shared" si="28"/>
        <v>0</v>
      </c>
      <c r="N359" s="501" t="str">
        <f t="shared" si="29"/>
        <v/>
      </c>
      <c r="O359" s="502">
        <f t="shared" si="30"/>
        <v>0</v>
      </c>
      <c r="P359" s="507" t="str">
        <f t="shared" si="31"/>
        <v/>
      </c>
      <c r="Q359" s="15"/>
      <c r="R359" s="15"/>
      <c r="S359" s="15"/>
      <c r="T359" s="15"/>
      <c r="V359" s="15"/>
      <c r="W359" s="541"/>
    </row>
    <row r="360" spans="1:23" ht="12" customHeight="1" x14ac:dyDescent="0.2">
      <c r="A360" s="118"/>
      <c r="B360" s="504" t="s">
        <v>26</v>
      </c>
      <c r="C360" s="497">
        <f>_xlfn.XLOOKUP(B360,Deelnemersoverzicht!A24:A91,Deelnemersoverzicht!C24:C91)</f>
        <v>0</v>
      </c>
      <c r="D360" s="505">
        <f t="shared" si="23"/>
        <v>0</v>
      </c>
      <c r="E360" s="502">
        <f>IFERROR(IF(D360&gt;0,(_xlfn.XLOOKUP(B360,Financiering!$A$7:$A$32,Financiering!$H$7:$H$32))*'Resultaat 2'!D360,0),)</f>
        <v>0</v>
      </c>
      <c r="F360" s="506">
        <f t="shared" si="24"/>
        <v>0</v>
      </c>
      <c r="G360" s="505">
        <f>IFERROR(IF(F360&gt;0,(_xlfn.XLOOKUP(B360,Financiering!$A$7:$A$32,Financiering!$N$7:$N$32))*'Resultaat 2'!F360,0),)</f>
        <v>0</v>
      </c>
      <c r="H360" s="505">
        <f t="shared" si="25"/>
        <v>0</v>
      </c>
      <c r="I360" s="505">
        <f>IFERROR(IF(H360&gt;0,(_xlfn.XLOOKUP(B360,Financiering!$A$7:$A$32,Financiering!$T$7:$T$32))*'Resultaat 2'!H360,0),"")</f>
        <v>0</v>
      </c>
      <c r="J360" s="505">
        <f t="shared" si="26"/>
        <v>0</v>
      </c>
      <c r="K360" s="505">
        <f>IFERROR(IF(J360&gt;0,_xlfn.XLOOKUP(B360,Financiering!$A$7:$A$32,Financiering!$Z$7:$Z$32)*'Resultaat 2'!J360,0),)</f>
        <v>0</v>
      </c>
      <c r="L360" s="505">
        <f t="shared" si="27"/>
        <v>0</v>
      </c>
      <c r="M360" s="505">
        <f t="shared" si="28"/>
        <v>0</v>
      </c>
      <c r="N360" s="501" t="str">
        <f t="shared" si="29"/>
        <v/>
      </c>
      <c r="O360" s="502">
        <f t="shared" si="30"/>
        <v>0</v>
      </c>
      <c r="P360" s="507" t="str">
        <f t="shared" si="31"/>
        <v/>
      </c>
      <c r="Q360" s="15"/>
      <c r="R360" s="15"/>
      <c r="S360" s="15"/>
      <c r="T360" s="15"/>
      <c r="V360" s="15"/>
      <c r="W360" s="541"/>
    </row>
    <row r="361" spans="1:23" ht="12" customHeight="1" x14ac:dyDescent="0.2">
      <c r="A361" s="118"/>
      <c r="B361" s="504" t="s">
        <v>27</v>
      </c>
      <c r="C361" s="497">
        <f>_xlfn.XLOOKUP(B361,Deelnemersoverzicht!A25:A92,Deelnemersoverzicht!C25:C92)</f>
        <v>0</v>
      </c>
      <c r="D361" s="505">
        <f t="shared" si="23"/>
        <v>0</v>
      </c>
      <c r="E361" s="502">
        <f>IFERROR(IF(D361&gt;0,(_xlfn.XLOOKUP(B361,Financiering!$A$7:$A$32,Financiering!$H$7:$H$32))*'Resultaat 2'!D361,0),)</f>
        <v>0</v>
      </c>
      <c r="F361" s="506">
        <f t="shared" si="24"/>
        <v>0</v>
      </c>
      <c r="G361" s="505">
        <f>IFERROR(IF(F361&gt;0,(_xlfn.XLOOKUP(B361,Financiering!$A$7:$A$32,Financiering!$N$7:$N$32))*'Resultaat 2'!F361,0),)</f>
        <v>0</v>
      </c>
      <c r="H361" s="505">
        <f t="shared" si="25"/>
        <v>0</v>
      </c>
      <c r="I361" s="505">
        <f>IFERROR(IF(H361&gt;0,(_xlfn.XLOOKUP(B361,Financiering!$A$7:$A$32,Financiering!$T$7:$T$32))*'Resultaat 2'!H361,0),"")</f>
        <v>0</v>
      </c>
      <c r="J361" s="505">
        <f t="shared" si="26"/>
        <v>0</v>
      </c>
      <c r="K361" s="505">
        <f>IFERROR(IF(J361&gt;0,_xlfn.XLOOKUP(B361,Financiering!$A$7:$A$32,Financiering!$Z$7:$Z$32)*'Resultaat 2'!J361,0),)</f>
        <v>0</v>
      </c>
      <c r="L361" s="505">
        <f t="shared" si="27"/>
        <v>0</v>
      </c>
      <c r="M361" s="505">
        <f t="shared" si="28"/>
        <v>0</v>
      </c>
      <c r="N361" s="501" t="str">
        <f t="shared" si="29"/>
        <v/>
      </c>
      <c r="O361" s="502">
        <f t="shared" si="30"/>
        <v>0</v>
      </c>
      <c r="P361" s="507" t="str">
        <f t="shared" si="31"/>
        <v/>
      </c>
      <c r="Q361" s="15"/>
      <c r="R361" s="15"/>
      <c r="S361" s="15"/>
      <c r="T361" s="15"/>
      <c r="V361" s="15"/>
      <c r="W361" s="541"/>
    </row>
    <row r="362" spans="1:23" ht="12" customHeight="1" x14ac:dyDescent="0.2">
      <c r="A362" s="118"/>
      <c r="B362" s="504" t="s">
        <v>28</v>
      </c>
      <c r="C362" s="497">
        <f>_xlfn.XLOOKUP(B362,Deelnemersoverzicht!A26:A93,Deelnemersoverzicht!C26:C93)</f>
        <v>0</v>
      </c>
      <c r="D362" s="505">
        <f t="shared" si="23"/>
        <v>0</v>
      </c>
      <c r="E362" s="502">
        <f>IFERROR(IF(D362&gt;0,(_xlfn.XLOOKUP(B362,Financiering!$A$7:$A$32,Financiering!$H$7:$H$32))*'Resultaat 2'!D362,0),)</f>
        <v>0</v>
      </c>
      <c r="F362" s="506">
        <f t="shared" si="24"/>
        <v>0</v>
      </c>
      <c r="G362" s="505">
        <f>IFERROR(IF(F362&gt;0,(_xlfn.XLOOKUP(B362,Financiering!$A$7:$A$32,Financiering!$N$7:$N$32))*'Resultaat 2'!F362,0),)</f>
        <v>0</v>
      </c>
      <c r="H362" s="505">
        <f t="shared" si="25"/>
        <v>0</v>
      </c>
      <c r="I362" s="505">
        <f>IFERROR(IF(H362&gt;0,(_xlfn.XLOOKUP(B362,Financiering!$A$7:$A$32,Financiering!$T$7:$T$32))*'Resultaat 2'!H362,0),"")</f>
        <v>0</v>
      </c>
      <c r="J362" s="505">
        <f t="shared" si="26"/>
        <v>0</v>
      </c>
      <c r="K362" s="505">
        <f>IFERROR(IF(J362&gt;0,_xlfn.XLOOKUP(B362,Financiering!$A$7:$A$32,Financiering!$Z$7:$Z$32)*'Resultaat 2'!J362,0),)</f>
        <v>0</v>
      </c>
      <c r="L362" s="505">
        <f t="shared" si="27"/>
        <v>0</v>
      </c>
      <c r="M362" s="505">
        <f t="shared" si="28"/>
        <v>0</v>
      </c>
      <c r="N362" s="501" t="str">
        <f t="shared" si="29"/>
        <v/>
      </c>
      <c r="O362" s="502">
        <f t="shared" si="30"/>
        <v>0</v>
      </c>
      <c r="P362" s="507" t="str">
        <f t="shared" si="31"/>
        <v/>
      </c>
      <c r="Q362" s="15"/>
      <c r="R362" s="15"/>
      <c r="S362" s="15"/>
      <c r="T362" s="15"/>
      <c r="V362" s="15"/>
      <c r="W362" s="541"/>
    </row>
    <row r="363" spans="1:23" ht="12" customHeight="1" x14ac:dyDescent="0.2">
      <c r="A363" s="118"/>
      <c r="B363" s="504" t="s">
        <v>29</v>
      </c>
      <c r="C363" s="497">
        <f>_xlfn.XLOOKUP(B363,Deelnemersoverzicht!A27:A94,Deelnemersoverzicht!C27:C94)</f>
        <v>0</v>
      </c>
      <c r="D363" s="505">
        <f t="shared" si="23"/>
        <v>0</v>
      </c>
      <c r="E363" s="502">
        <f>IFERROR(IF(D363&gt;0,(_xlfn.XLOOKUP(B363,Financiering!$A$7:$A$32,Financiering!$H$7:$H$32))*'Resultaat 2'!D363,0),)</f>
        <v>0</v>
      </c>
      <c r="F363" s="508">
        <f t="shared" si="24"/>
        <v>0</v>
      </c>
      <c r="G363" s="502">
        <f>IFERROR(IF(F363&gt;0,(_xlfn.XLOOKUP(B363,Financiering!$A$7:$A$32,Financiering!$N$7:$N$32))*'Resultaat 2'!F363,0),)</f>
        <v>0</v>
      </c>
      <c r="H363" s="505">
        <f t="shared" si="25"/>
        <v>0</v>
      </c>
      <c r="I363" s="502">
        <f>IFERROR(IF(H363&gt;0,(_xlfn.XLOOKUP(B363,Financiering!$A$7:$A$32,Financiering!$T$7:$T$32))*'Resultaat 2'!H363,0),"")</f>
        <v>0</v>
      </c>
      <c r="J363" s="502">
        <f t="shared" si="26"/>
        <v>0</v>
      </c>
      <c r="K363" s="502">
        <f>IFERROR(IF(J363&gt;0,_xlfn.XLOOKUP(B363,Financiering!$A$7:$A$32,Financiering!$Z$7:$Z$32)*'Resultaat 2'!J363,0),)</f>
        <v>0</v>
      </c>
      <c r="L363" s="502">
        <f t="shared" si="27"/>
        <v>0</v>
      </c>
      <c r="M363" s="502">
        <f t="shared" si="28"/>
        <v>0</v>
      </c>
      <c r="N363" s="501" t="str">
        <f t="shared" si="29"/>
        <v/>
      </c>
      <c r="O363" s="502">
        <f t="shared" si="30"/>
        <v>0</v>
      </c>
      <c r="P363" s="507" t="str">
        <f t="shared" si="31"/>
        <v/>
      </c>
      <c r="Q363" s="15"/>
      <c r="R363" s="15"/>
      <c r="S363" s="15"/>
      <c r="T363" s="15"/>
      <c r="V363" s="15"/>
      <c r="W363" s="541"/>
    </row>
    <row r="364" spans="1:23" ht="12" customHeight="1" x14ac:dyDescent="0.2">
      <c r="A364" s="118"/>
      <c r="B364" s="504" t="s">
        <v>30</v>
      </c>
      <c r="C364" s="497">
        <f>_xlfn.XLOOKUP(B364,Deelnemersoverzicht!A28:A95,Deelnemersoverzicht!C28:C95)</f>
        <v>0</v>
      </c>
      <c r="D364" s="505">
        <f t="shared" si="23"/>
        <v>0</v>
      </c>
      <c r="E364" s="502">
        <f>IFERROR(IF(D364&gt;0,(_xlfn.XLOOKUP(B364,Financiering!$A$7:$A$32,Financiering!$H$7:$H$32))*'Resultaat 2'!D364,0),)</f>
        <v>0</v>
      </c>
      <c r="F364" s="506">
        <f t="shared" si="24"/>
        <v>0</v>
      </c>
      <c r="G364" s="505">
        <f>IFERROR(IF(F364&gt;0,(_xlfn.XLOOKUP(B364,Financiering!$A$7:$A$32,Financiering!$N$7:$N$32))*'Resultaat 2'!F364,0),)</f>
        <v>0</v>
      </c>
      <c r="H364" s="505">
        <f t="shared" si="25"/>
        <v>0</v>
      </c>
      <c r="I364" s="505">
        <f>IFERROR(IF(H364&gt;0,(_xlfn.XLOOKUP(B364,Financiering!$A$7:$A$32,Financiering!$T$7:$T$32))*'Resultaat 2'!H364,0),"")</f>
        <v>0</v>
      </c>
      <c r="J364" s="505">
        <f t="shared" si="26"/>
        <v>0</v>
      </c>
      <c r="K364" s="505">
        <f>IFERROR(IF(J364&gt;0,_xlfn.XLOOKUP(B364,Financiering!$A$7:$A$32,Financiering!$Z$7:$Z$32)*'Resultaat 2'!J364,0),)</f>
        <v>0</v>
      </c>
      <c r="L364" s="505">
        <f t="shared" si="27"/>
        <v>0</v>
      </c>
      <c r="M364" s="505">
        <f t="shared" si="28"/>
        <v>0</v>
      </c>
      <c r="N364" s="501" t="str">
        <f t="shared" si="29"/>
        <v/>
      </c>
      <c r="O364" s="502">
        <f t="shared" si="30"/>
        <v>0</v>
      </c>
      <c r="P364" s="507" t="str">
        <f t="shared" si="31"/>
        <v/>
      </c>
      <c r="Q364" s="15"/>
      <c r="R364" s="15"/>
      <c r="S364" s="15"/>
      <c r="T364" s="15"/>
      <c r="V364" s="15"/>
      <c r="W364" s="541"/>
    </row>
    <row r="365" spans="1:23" ht="12" customHeight="1" x14ac:dyDescent="0.2">
      <c r="A365" s="118"/>
      <c r="B365" s="504" t="s">
        <v>31</v>
      </c>
      <c r="C365" s="497">
        <f>_xlfn.XLOOKUP(B365,Deelnemersoverzicht!A29:A96,Deelnemersoverzicht!C29:C96)</f>
        <v>0</v>
      </c>
      <c r="D365" s="505">
        <f t="shared" si="23"/>
        <v>0</v>
      </c>
      <c r="E365" s="502">
        <f>IFERROR(IF(D365&gt;0,(_xlfn.XLOOKUP(B365,Financiering!$A$7:$A$32,Financiering!$H$7:$H$32))*'Resultaat 2'!D365,0),)</f>
        <v>0</v>
      </c>
      <c r="F365" s="506">
        <f t="shared" si="24"/>
        <v>0</v>
      </c>
      <c r="G365" s="505">
        <f>IFERROR(IF(F365&gt;0,(_xlfn.XLOOKUP(B365,Financiering!$A$7:$A$32,Financiering!$N$7:$N$32))*'Resultaat 2'!F365,0),)</f>
        <v>0</v>
      </c>
      <c r="H365" s="505">
        <f t="shared" si="25"/>
        <v>0</v>
      </c>
      <c r="I365" s="505">
        <f>IFERROR(IF(H365&gt;0,(_xlfn.XLOOKUP(B365,Financiering!$A$7:$A$32,Financiering!$T$7:$T$32))*'Resultaat 2'!H365,0),"")</f>
        <v>0</v>
      </c>
      <c r="J365" s="505">
        <f t="shared" si="26"/>
        <v>0</v>
      </c>
      <c r="K365" s="505">
        <f>IFERROR(IF(J365&gt;0,_xlfn.XLOOKUP(B365,Financiering!$A$7:$A$32,Financiering!$Z$7:$Z$32)*'Resultaat 2'!J365,0),)</f>
        <v>0</v>
      </c>
      <c r="L365" s="505">
        <f t="shared" si="27"/>
        <v>0</v>
      </c>
      <c r="M365" s="505">
        <f t="shared" si="28"/>
        <v>0</v>
      </c>
      <c r="N365" s="501" t="str">
        <f t="shared" si="29"/>
        <v/>
      </c>
      <c r="O365" s="502">
        <f t="shared" si="30"/>
        <v>0</v>
      </c>
      <c r="P365" s="507" t="str">
        <f t="shared" si="31"/>
        <v/>
      </c>
      <c r="Q365" s="15"/>
      <c r="R365" s="15"/>
      <c r="S365" s="15"/>
      <c r="T365" s="15"/>
      <c r="V365" s="15"/>
      <c r="W365" s="541"/>
    </row>
    <row r="366" spans="1:23" ht="12" customHeight="1" x14ac:dyDescent="0.2">
      <c r="A366" s="118"/>
      <c r="B366" s="504" t="s">
        <v>32</v>
      </c>
      <c r="C366" s="497">
        <f>_xlfn.XLOOKUP(B366,Deelnemersoverzicht!A30:A97,Deelnemersoverzicht!C30:C97)</f>
        <v>0</v>
      </c>
      <c r="D366" s="505">
        <f t="shared" si="23"/>
        <v>0</v>
      </c>
      <c r="E366" s="502">
        <f>IFERROR(IF(D366&gt;0,(_xlfn.XLOOKUP(B366,Financiering!$A$7:$A$32,Financiering!$H$7:$H$32))*'Resultaat 2'!D366,0),)</f>
        <v>0</v>
      </c>
      <c r="F366" s="506">
        <f t="shared" si="24"/>
        <v>0</v>
      </c>
      <c r="G366" s="505">
        <f>IFERROR(IF(F366&gt;0,(_xlfn.XLOOKUP(B366,Financiering!$A$7:$A$32,Financiering!$N$7:$N$32))*'Resultaat 2'!F366,0),)</f>
        <v>0</v>
      </c>
      <c r="H366" s="505">
        <f t="shared" si="25"/>
        <v>0</v>
      </c>
      <c r="I366" s="505">
        <f>IFERROR(IF(H366&gt;0,(_xlfn.XLOOKUP(B366,Financiering!$A$7:$A$32,Financiering!$T$7:$T$32))*'Resultaat 2'!H366,0),"")</f>
        <v>0</v>
      </c>
      <c r="J366" s="505">
        <f t="shared" si="26"/>
        <v>0</v>
      </c>
      <c r="K366" s="505">
        <f>IFERROR(IF(J366&gt;0,_xlfn.XLOOKUP(B366,Financiering!$A$7:$A$32,Financiering!$Z$7:$Z$32)*'Resultaat 2'!J366,0),)</f>
        <v>0</v>
      </c>
      <c r="L366" s="505">
        <f t="shared" si="27"/>
        <v>0</v>
      </c>
      <c r="M366" s="505">
        <f t="shared" si="28"/>
        <v>0</v>
      </c>
      <c r="N366" s="501" t="str">
        <f t="shared" si="29"/>
        <v/>
      </c>
      <c r="O366" s="502">
        <f t="shared" si="30"/>
        <v>0</v>
      </c>
      <c r="P366" s="507" t="str">
        <f t="shared" si="31"/>
        <v/>
      </c>
      <c r="Q366" s="15"/>
      <c r="R366" s="15"/>
      <c r="S366" s="15"/>
      <c r="T366" s="15"/>
      <c r="V366" s="15"/>
      <c r="W366" s="541"/>
    </row>
    <row r="367" spans="1:23" ht="12" customHeight="1" x14ac:dyDescent="0.2">
      <c r="A367" s="118"/>
      <c r="B367" s="504" t="s">
        <v>33</v>
      </c>
      <c r="C367" s="497">
        <f>_xlfn.XLOOKUP(B367,Deelnemersoverzicht!A31:A98,Deelnemersoverzicht!C31:C98)</f>
        <v>0</v>
      </c>
      <c r="D367" s="505">
        <f t="shared" si="23"/>
        <v>0</v>
      </c>
      <c r="E367" s="502">
        <f>IFERROR(IF(D367&gt;0,(_xlfn.XLOOKUP(B367,Financiering!$A$7:$A$32,Financiering!$H$7:$H$32))*'Resultaat 2'!D367,0),)</f>
        <v>0</v>
      </c>
      <c r="F367" s="506">
        <f t="shared" si="24"/>
        <v>0</v>
      </c>
      <c r="G367" s="505">
        <f>IFERROR(IF(F367&gt;0,(_xlfn.XLOOKUP(B367,Financiering!$A$7:$A$32,Financiering!$N$7:$N$32))*'Resultaat 2'!F367,0),)</f>
        <v>0</v>
      </c>
      <c r="H367" s="505">
        <f t="shared" si="25"/>
        <v>0</v>
      </c>
      <c r="I367" s="505">
        <f>IFERROR(IF(H367&gt;0,(_xlfn.XLOOKUP(B367,Financiering!$A$7:$A$32,Financiering!$T$7:$T$32))*'Resultaat 2'!H367,0),"")</f>
        <v>0</v>
      </c>
      <c r="J367" s="505">
        <f t="shared" si="26"/>
        <v>0</v>
      </c>
      <c r="K367" s="505">
        <f>IFERROR(IF(J367&gt;0,_xlfn.XLOOKUP(B367,Financiering!$A$7:$A$32,Financiering!$Z$7:$Z$32)*'Resultaat 2'!J367,0),)</f>
        <v>0</v>
      </c>
      <c r="L367" s="505">
        <f t="shared" si="27"/>
        <v>0</v>
      </c>
      <c r="M367" s="505">
        <f t="shared" si="28"/>
        <v>0</v>
      </c>
      <c r="N367" s="501" t="str">
        <f t="shared" si="29"/>
        <v/>
      </c>
      <c r="O367" s="502">
        <f t="shared" si="30"/>
        <v>0</v>
      </c>
      <c r="P367" s="507" t="str">
        <f t="shared" si="31"/>
        <v/>
      </c>
      <c r="Q367" s="15"/>
      <c r="R367" s="15"/>
      <c r="S367" s="15"/>
      <c r="T367" s="15"/>
      <c r="V367" s="15"/>
      <c r="W367" s="541"/>
    </row>
    <row r="368" spans="1:23" ht="12" customHeight="1" x14ac:dyDescent="0.2">
      <c r="A368" s="118"/>
      <c r="B368" s="504" t="s">
        <v>34</v>
      </c>
      <c r="C368" s="497">
        <f>_xlfn.XLOOKUP(B368,Deelnemersoverzicht!A32:A99,Deelnemersoverzicht!C32:C99)</f>
        <v>0</v>
      </c>
      <c r="D368" s="505">
        <f t="shared" si="23"/>
        <v>0</v>
      </c>
      <c r="E368" s="502">
        <f>IFERROR(IF(D368&gt;0,(_xlfn.XLOOKUP(B368,Financiering!$A$7:$A$32,Financiering!$H$7:$H$32))*'Resultaat 2'!D368,0),)</f>
        <v>0</v>
      </c>
      <c r="F368" s="506">
        <f t="shared" si="24"/>
        <v>0</v>
      </c>
      <c r="G368" s="505">
        <f>IFERROR(IF(F368&gt;0,(_xlfn.XLOOKUP(B368,Financiering!$A$7:$A$32,Financiering!$N$7:$N$32))*'Resultaat 2'!F368,0),)</f>
        <v>0</v>
      </c>
      <c r="H368" s="505">
        <f t="shared" si="25"/>
        <v>0</v>
      </c>
      <c r="I368" s="505">
        <f>IFERROR(IF(H368&gt;0,(_xlfn.XLOOKUP(B368,Financiering!$A$7:$A$32,Financiering!$T$7:$T$32))*'Resultaat 2'!H368,0),"")</f>
        <v>0</v>
      </c>
      <c r="J368" s="505">
        <f t="shared" si="26"/>
        <v>0</v>
      </c>
      <c r="K368" s="505">
        <f>IFERROR(IF(J368&gt;0,_xlfn.XLOOKUP(B368,Financiering!$A$7:$A$32,Financiering!$Z$7:$Z$32)*'Resultaat 2'!J368,0),)</f>
        <v>0</v>
      </c>
      <c r="L368" s="505">
        <f t="shared" si="27"/>
        <v>0</v>
      </c>
      <c r="M368" s="505">
        <f t="shared" si="28"/>
        <v>0</v>
      </c>
      <c r="N368" s="501" t="str">
        <f t="shared" si="29"/>
        <v/>
      </c>
      <c r="O368" s="502">
        <f t="shared" si="30"/>
        <v>0</v>
      </c>
      <c r="P368" s="507" t="str">
        <f t="shared" si="31"/>
        <v/>
      </c>
      <c r="Q368" s="15"/>
      <c r="R368" s="15"/>
      <c r="S368" s="15"/>
      <c r="T368" s="15"/>
      <c r="V368" s="15"/>
      <c r="W368" s="541"/>
    </row>
    <row r="369" spans="1:23" ht="12" customHeight="1" x14ac:dyDescent="0.2">
      <c r="A369" s="118"/>
      <c r="B369" s="504" t="s">
        <v>35</v>
      </c>
      <c r="C369" s="497">
        <f>_xlfn.XLOOKUP(B369,Deelnemersoverzicht!A33:A100,Deelnemersoverzicht!C33:C100)</f>
        <v>0</v>
      </c>
      <c r="D369" s="505">
        <f t="shared" si="23"/>
        <v>0</v>
      </c>
      <c r="E369" s="502">
        <f>IFERROR(IF(D369&gt;0,(_xlfn.XLOOKUP(B369,Financiering!$A$7:$A$32,Financiering!$H$7:$H$32))*'Resultaat 2'!D369,0),)</f>
        <v>0</v>
      </c>
      <c r="F369" s="506">
        <f t="shared" si="24"/>
        <v>0</v>
      </c>
      <c r="G369" s="505">
        <f>IFERROR(IF(F369&gt;0,(_xlfn.XLOOKUP(B369,Financiering!$A$7:$A$32,Financiering!$N$7:$N$32))*'Resultaat 2'!F369,0),)</f>
        <v>0</v>
      </c>
      <c r="H369" s="505">
        <f t="shared" si="25"/>
        <v>0</v>
      </c>
      <c r="I369" s="505">
        <f>IFERROR(IF(H369&gt;0,(_xlfn.XLOOKUP(B369,Financiering!$A$7:$A$32,Financiering!$T$7:$T$32))*'Resultaat 2'!H369,0),"")</f>
        <v>0</v>
      </c>
      <c r="J369" s="505">
        <f t="shared" si="26"/>
        <v>0</v>
      </c>
      <c r="K369" s="505">
        <f>IFERROR(IF(J369&gt;0,_xlfn.XLOOKUP(B369,Financiering!$A$7:$A$32,Financiering!$Z$7:$Z$32)*'Resultaat 2'!J369,0),)</f>
        <v>0</v>
      </c>
      <c r="L369" s="505">
        <f t="shared" si="27"/>
        <v>0</v>
      </c>
      <c r="M369" s="505">
        <f t="shared" si="28"/>
        <v>0</v>
      </c>
      <c r="N369" s="501" t="str">
        <f t="shared" si="29"/>
        <v/>
      </c>
      <c r="O369" s="502">
        <f t="shared" si="30"/>
        <v>0</v>
      </c>
      <c r="P369" s="507" t="str">
        <f t="shared" si="31"/>
        <v/>
      </c>
      <c r="Q369" s="15"/>
      <c r="R369" s="15"/>
      <c r="S369" s="15"/>
      <c r="T369" s="15"/>
      <c r="V369" s="15"/>
      <c r="W369" s="541"/>
    </row>
    <row r="370" spans="1:23" ht="12" customHeight="1" x14ac:dyDescent="0.2">
      <c r="A370" s="118"/>
      <c r="B370" s="504" t="s">
        <v>36</v>
      </c>
      <c r="C370" s="497">
        <f>_xlfn.XLOOKUP(B370,Deelnemersoverzicht!A34:A101,Deelnemersoverzicht!C34:C101)</f>
        <v>0</v>
      </c>
      <c r="D370" s="505">
        <f t="shared" si="23"/>
        <v>0</v>
      </c>
      <c r="E370" s="502">
        <f>IFERROR(IF(D370&gt;0,(_xlfn.XLOOKUP(B370,Financiering!$A$7:$A$32,Financiering!$H$7:$H$32))*'Resultaat 2'!D370,0),)</f>
        <v>0</v>
      </c>
      <c r="F370" s="506">
        <f t="shared" si="24"/>
        <v>0</v>
      </c>
      <c r="G370" s="505">
        <f>IFERROR(IF(F370&gt;0,(_xlfn.XLOOKUP(B370,Financiering!$A$7:$A$32,Financiering!$N$7:$N$32))*'Resultaat 2'!F370,0),)</f>
        <v>0</v>
      </c>
      <c r="H370" s="505">
        <f t="shared" si="25"/>
        <v>0</v>
      </c>
      <c r="I370" s="505">
        <f>IFERROR(IF(H370&gt;0,(_xlfn.XLOOKUP(B370,Financiering!$A$7:$A$32,Financiering!$T$7:$T$32))*'Resultaat 2'!H370,0),"")</f>
        <v>0</v>
      </c>
      <c r="J370" s="505">
        <f t="shared" si="26"/>
        <v>0</v>
      </c>
      <c r="K370" s="505">
        <f>IFERROR(IF(J370&gt;0,_xlfn.XLOOKUP(B370,Financiering!$A$7:$A$32,Financiering!$Z$7:$Z$32)*'Resultaat 2'!J370,0),)</f>
        <v>0</v>
      </c>
      <c r="L370" s="505">
        <f t="shared" si="27"/>
        <v>0</v>
      </c>
      <c r="M370" s="505">
        <f t="shared" si="28"/>
        <v>0</v>
      </c>
      <c r="N370" s="501" t="str">
        <f t="shared" si="29"/>
        <v/>
      </c>
      <c r="O370" s="502">
        <f t="shared" si="30"/>
        <v>0</v>
      </c>
      <c r="P370" s="507" t="str">
        <f t="shared" si="31"/>
        <v/>
      </c>
      <c r="Q370" s="15"/>
      <c r="R370" s="15"/>
      <c r="S370" s="15"/>
      <c r="T370" s="15"/>
      <c r="V370" s="15"/>
      <c r="W370" s="541"/>
    </row>
    <row r="371" spans="1:23" ht="12" customHeight="1" x14ac:dyDescent="0.2">
      <c r="A371" s="118"/>
      <c r="B371" s="504" t="s">
        <v>104</v>
      </c>
      <c r="C371" s="497">
        <f>_xlfn.XLOOKUP(B371,Deelnemersoverzicht!A35:A102,Deelnemersoverzicht!C35:C102)</f>
        <v>0</v>
      </c>
      <c r="D371" s="505">
        <f t="shared" si="23"/>
        <v>0</v>
      </c>
      <c r="E371" s="502">
        <f>IFERROR(IF(D371&gt;0,(_xlfn.XLOOKUP(B371,Financiering!$A$7:$A$32,Financiering!$H$7:$H$32))*'Resultaat 2'!D371,0),)</f>
        <v>0</v>
      </c>
      <c r="F371" s="506">
        <f t="shared" si="24"/>
        <v>0</v>
      </c>
      <c r="G371" s="505">
        <f>IFERROR(IF(F371&gt;0,(_xlfn.XLOOKUP(B371,Financiering!$A$7:$A$32,Financiering!$N$7:$N$32))*'Resultaat 2'!F371,0),)</f>
        <v>0</v>
      </c>
      <c r="H371" s="505">
        <f t="shared" si="25"/>
        <v>0</v>
      </c>
      <c r="I371" s="505">
        <f>IFERROR(IF(H371&gt;0,(_xlfn.XLOOKUP(B371,Financiering!$A$7:$A$32,Financiering!$T$7:$T$32))*'Resultaat 2'!H371,0),"")</f>
        <v>0</v>
      </c>
      <c r="J371" s="505">
        <f t="shared" si="26"/>
        <v>0</v>
      </c>
      <c r="K371" s="505">
        <f>IFERROR(IF(J371&gt;0,_xlfn.XLOOKUP(B371,Financiering!$A$7:$A$32,Financiering!$Z$7:$Z$32)*'Resultaat 2'!J371,0),)</f>
        <v>0</v>
      </c>
      <c r="L371" s="505">
        <f t="shared" si="27"/>
        <v>0</v>
      </c>
      <c r="M371" s="505">
        <f t="shared" si="28"/>
        <v>0</v>
      </c>
      <c r="N371" s="501" t="str">
        <f t="shared" si="29"/>
        <v/>
      </c>
      <c r="O371" s="502">
        <f t="shared" si="30"/>
        <v>0</v>
      </c>
      <c r="P371" s="507" t="str">
        <f t="shared" si="31"/>
        <v/>
      </c>
      <c r="Q371" s="15"/>
      <c r="R371" s="15"/>
      <c r="S371" s="15"/>
      <c r="T371" s="15"/>
      <c r="V371" s="15"/>
      <c r="W371" s="541"/>
    </row>
    <row r="372" spans="1:23" ht="12" customHeight="1" x14ac:dyDescent="0.2">
      <c r="A372" s="118"/>
      <c r="B372" s="504" t="s">
        <v>105</v>
      </c>
      <c r="C372" s="497">
        <f>_xlfn.XLOOKUP(B372,Deelnemersoverzicht!A36:A103,Deelnemersoverzicht!C36:C103)</f>
        <v>0</v>
      </c>
      <c r="D372" s="505">
        <f t="shared" si="23"/>
        <v>0</v>
      </c>
      <c r="E372" s="502">
        <f>IFERROR(IF(D372&gt;0,(_xlfn.XLOOKUP(B372,Financiering!$A$7:$A$32,Financiering!$H$7:$H$32))*'Resultaat 2'!D372,0),)</f>
        <v>0</v>
      </c>
      <c r="F372" s="506">
        <f t="shared" si="24"/>
        <v>0</v>
      </c>
      <c r="G372" s="505">
        <f>IFERROR(IF(F372&gt;0,(_xlfn.XLOOKUP(B372,Financiering!$A$7:$A$32,Financiering!$N$7:$N$32))*'Resultaat 2'!F372,0),)</f>
        <v>0</v>
      </c>
      <c r="H372" s="505">
        <f t="shared" si="25"/>
        <v>0</v>
      </c>
      <c r="I372" s="505">
        <f>IFERROR(IF(H372&gt;0,(_xlfn.XLOOKUP(B372,Financiering!$A$7:$A$32,Financiering!$T$7:$T$32))*'Resultaat 2'!H372,0),"")</f>
        <v>0</v>
      </c>
      <c r="J372" s="505">
        <f t="shared" si="26"/>
        <v>0</v>
      </c>
      <c r="K372" s="505">
        <f>IFERROR(IF(J372&gt;0,_xlfn.XLOOKUP(B372,Financiering!$A$7:$A$32,Financiering!$Z$7:$Z$32)*'Resultaat 2'!J372,0),)</f>
        <v>0</v>
      </c>
      <c r="L372" s="505">
        <f t="shared" si="27"/>
        <v>0</v>
      </c>
      <c r="M372" s="505">
        <f t="shared" si="28"/>
        <v>0</v>
      </c>
      <c r="N372" s="501" t="str">
        <f t="shared" si="29"/>
        <v/>
      </c>
      <c r="O372" s="502">
        <f t="shared" si="30"/>
        <v>0</v>
      </c>
      <c r="P372" s="507" t="str">
        <f t="shared" si="31"/>
        <v/>
      </c>
      <c r="Q372" s="15"/>
      <c r="R372" s="15"/>
      <c r="S372" s="15"/>
      <c r="T372" s="15"/>
      <c r="V372" s="15"/>
      <c r="W372" s="541"/>
    </row>
    <row r="373" spans="1:23" ht="12" customHeight="1" x14ac:dyDescent="0.2">
      <c r="A373" s="118"/>
      <c r="B373" s="504" t="s">
        <v>130</v>
      </c>
      <c r="C373" s="497">
        <f>_xlfn.XLOOKUP(B373,Deelnemersoverzicht!A37:A104,Deelnemersoverzicht!C37:C104)</f>
        <v>0</v>
      </c>
      <c r="D373" s="505">
        <f t="shared" si="23"/>
        <v>0</v>
      </c>
      <c r="E373" s="502">
        <f>IFERROR(IF(D373&gt;0,(_xlfn.XLOOKUP(B373,Financiering!$A$7:$A$32,Financiering!$H$7:$H$32))*'Resultaat 2'!D373,0),)</f>
        <v>0</v>
      </c>
      <c r="F373" s="506">
        <f t="shared" si="24"/>
        <v>0</v>
      </c>
      <c r="G373" s="505">
        <f>IFERROR(IF(F373&gt;0,(_xlfn.XLOOKUP(B373,Financiering!$A$7:$A$32,Financiering!$N$7:$N$32))*'Resultaat 2'!F373,0),)</f>
        <v>0</v>
      </c>
      <c r="H373" s="505">
        <f t="shared" si="25"/>
        <v>0</v>
      </c>
      <c r="I373" s="505">
        <f>IFERROR(IF(H373&gt;0,(_xlfn.XLOOKUP(B373,Financiering!$A$7:$A$32,Financiering!$T$7:$T$32))*'Resultaat 2'!H373,0),"")</f>
        <v>0</v>
      </c>
      <c r="J373" s="505">
        <f t="shared" si="26"/>
        <v>0</v>
      </c>
      <c r="K373" s="505">
        <f>IFERROR(IF(J373&gt;0,_xlfn.XLOOKUP(B373,Financiering!$A$7:$A$32,Financiering!$Z$7:$Z$32)*'Resultaat 2'!J373,0),)</f>
        <v>0</v>
      </c>
      <c r="L373" s="505">
        <f t="shared" si="27"/>
        <v>0</v>
      </c>
      <c r="M373" s="505">
        <f t="shared" si="28"/>
        <v>0</v>
      </c>
      <c r="N373" s="501" t="str">
        <f t="shared" si="29"/>
        <v/>
      </c>
      <c r="O373" s="502">
        <f t="shared" si="30"/>
        <v>0</v>
      </c>
      <c r="P373" s="507" t="str">
        <f t="shared" si="31"/>
        <v/>
      </c>
      <c r="Q373" s="15"/>
      <c r="R373" s="15"/>
      <c r="S373" s="15"/>
      <c r="T373" s="15"/>
      <c r="V373" s="15"/>
      <c r="W373" s="541"/>
    </row>
    <row r="374" spans="1:23" ht="12" customHeight="1" x14ac:dyDescent="0.2">
      <c r="A374" s="118"/>
      <c r="B374" s="504" t="s">
        <v>131</v>
      </c>
      <c r="C374" s="497">
        <f>_xlfn.XLOOKUP(B374,Deelnemersoverzicht!A38:A105,Deelnemersoverzicht!C38:C105)</f>
        <v>0</v>
      </c>
      <c r="D374" s="505">
        <f t="shared" si="23"/>
        <v>0</v>
      </c>
      <c r="E374" s="502">
        <f>IFERROR(IF(D374&gt;0,(_xlfn.XLOOKUP(B374,Financiering!$A$7:$A$32,Financiering!$H$7:$H$32))*'Resultaat 2'!D374,0),)</f>
        <v>0</v>
      </c>
      <c r="F374" s="506">
        <f t="shared" si="24"/>
        <v>0</v>
      </c>
      <c r="G374" s="505">
        <f>IFERROR(IF(F374&gt;0,(_xlfn.XLOOKUP(B374,Financiering!$A$7:$A$32,Financiering!$N$7:$N$32))*'Resultaat 2'!F374,0),)</f>
        <v>0</v>
      </c>
      <c r="H374" s="505">
        <f t="shared" si="25"/>
        <v>0</v>
      </c>
      <c r="I374" s="505">
        <f>IFERROR(IF(H374&gt;0,(_xlfn.XLOOKUP(B374,Financiering!$A$7:$A$32,Financiering!$T$7:$T$32))*'Resultaat 2'!H374,0),"")</f>
        <v>0</v>
      </c>
      <c r="J374" s="505">
        <f t="shared" si="26"/>
        <v>0</v>
      </c>
      <c r="K374" s="505">
        <f>IFERROR(IF(J374&gt;0,_xlfn.XLOOKUP(B374,Financiering!$A$7:$A$32,Financiering!$Z$7:$Z$32)*'Resultaat 2'!J374,0),)</f>
        <v>0</v>
      </c>
      <c r="L374" s="505">
        <f t="shared" si="27"/>
        <v>0</v>
      </c>
      <c r="M374" s="505">
        <f t="shared" si="28"/>
        <v>0</v>
      </c>
      <c r="N374" s="501" t="str">
        <f t="shared" si="29"/>
        <v/>
      </c>
      <c r="O374" s="502">
        <f t="shared" si="30"/>
        <v>0</v>
      </c>
      <c r="P374" s="507" t="str">
        <f t="shared" si="31"/>
        <v/>
      </c>
      <c r="Q374" s="15"/>
      <c r="R374" s="15"/>
      <c r="S374" s="15"/>
      <c r="T374" s="15"/>
      <c r="V374" s="15"/>
      <c r="W374" s="541"/>
    </row>
    <row r="375" spans="1:23" ht="12" customHeight="1" x14ac:dyDescent="0.2">
      <c r="A375" s="118"/>
      <c r="B375" s="504" t="s">
        <v>132</v>
      </c>
      <c r="C375" s="497">
        <f>_xlfn.XLOOKUP(B375,Deelnemersoverzicht!A39:A106,Deelnemersoverzicht!C39:C106)</f>
        <v>0</v>
      </c>
      <c r="D375" s="505">
        <f t="shared" si="23"/>
        <v>0</v>
      </c>
      <c r="E375" s="502">
        <f>IFERROR(IF(D375&gt;0,(_xlfn.XLOOKUP(B375,Financiering!$A$7:$A$32,Financiering!$H$7:$H$32))*'Resultaat 2'!D375,0),)</f>
        <v>0</v>
      </c>
      <c r="F375" s="506">
        <f t="shared" si="24"/>
        <v>0</v>
      </c>
      <c r="G375" s="505">
        <f>IFERROR(IF(F375&gt;0,(_xlfn.XLOOKUP(B375,Financiering!$A$7:$A$32,Financiering!$N$7:$N$32))*'Resultaat 2'!F375,0),)</f>
        <v>0</v>
      </c>
      <c r="H375" s="505">
        <f t="shared" si="25"/>
        <v>0</v>
      </c>
      <c r="I375" s="505">
        <f>IFERROR(IF(H375&gt;0,(_xlfn.XLOOKUP(B375,Financiering!$A$7:$A$32,Financiering!$T$7:$T$32))*'Resultaat 2'!H375,0),"")</f>
        <v>0</v>
      </c>
      <c r="J375" s="505">
        <f t="shared" si="26"/>
        <v>0</v>
      </c>
      <c r="K375" s="505">
        <f>IFERROR(IF(J375&gt;0,_xlfn.XLOOKUP(B375,Financiering!$A$7:$A$32,Financiering!$Z$7:$Z$32)*'Resultaat 2'!J375,0),)</f>
        <v>0</v>
      </c>
      <c r="L375" s="505">
        <f t="shared" si="27"/>
        <v>0</v>
      </c>
      <c r="M375" s="505">
        <f t="shared" si="28"/>
        <v>0</v>
      </c>
      <c r="N375" s="501" t="str">
        <f t="shared" si="29"/>
        <v/>
      </c>
      <c r="O375" s="502">
        <f t="shared" si="30"/>
        <v>0</v>
      </c>
      <c r="P375" s="507" t="str">
        <f t="shared" si="31"/>
        <v/>
      </c>
      <c r="Q375" s="15"/>
      <c r="R375" s="15"/>
      <c r="S375" s="15"/>
      <c r="T375" s="15"/>
      <c r="V375" s="15"/>
      <c r="W375" s="541"/>
    </row>
    <row r="376" spans="1:23" ht="12" customHeight="1" x14ac:dyDescent="0.2">
      <c r="A376" s="118"/>
      <c r="B376" s="504" t="s">
        <v>133</v>
      </c>
      <c r="C376" s="497">
        <f>_xlfn.XLOOKUP(B376,Deelnemersoverzicht!A40:A107,Deelnemersoverzicht!C40:C107)</f>
        <v>0</v>
      </c>
      <c r="D376" s="505">
        <f t="shared" si="23"/>
        <v>0</v>
      </c>
      <c r="E376" s="502">
        <f>IFERROR(IF(D376&gt;0,(_xlfn.XLOOKUP(B376,Financiering!$A$7:$A$32,Financiering!$H$7:$H$32))*'Resultaat 2'!D376,0),)</f>
        <v>0</v>
      </c>
      <c r="F376" s="506">
        <f t="shared" si="24"/>
        <v>0</v>
      </c>
      <c r="G376" s="505">
        <f>IFERROR(IF(F376&gt;0,(_xlfn.XLOOKUP(B376,Financiering!$A$7:$A$32,Financiering!$N$7:$N$32))*'Resultaat 2'!F376,0),)</f>
        <v>0</v>
      </c>
      <c r="H376" s="505">
        <f t="shared" si="25"/>
        <v>0</v>
      </c>
      <c r="I376" s="505">
        <f>IFERROR(IF(H376&gt;0,(_xlfn.XLOOKUP(B376,Financiering!$A$7:$A$32,Financiering!$T$7:$T$32))*'Resultaat 2'!H376,0),"")</f>
        <v>0</v>
      </c>
      <c r="J376" s="505">
        <f t="shared" si="26"/>
        <v>0</v>
      </c>
      <c r="K376" s="505">
        <f>IFERROR(IF(J376&gt;0,_xlfn.XLOOKUP(B376,Financiering!$A$7:$A$32,Financiering!$Z$7:$Z$32)*'Resultaat 2'!J376,0),)</f>
        <v>0</v>
      </c>
      <c r="L376" s="505">
        <f t="shared" si="27"/>
        <v>0</v>
      </c>
      <c r="M376" s="505">
        <f t="shared" si="28"/>
        <v>0</v>
      </c>
      <c r="N376" s="501" t="str">
        <f t="shared" si="29"/>
        <v/>
      </c>
      <c r="O376" s="502">
        <f t="shared" si="30"/>
        <v>0</v>
      </c>
      <c r="P376" s="507" t="str">
        <f t="shared" si="31"/>
        <v/>
      </c>
      <c r="Q376" s="15"/>
      <c r="R376" s="15"/>
      <c r="S376" s="15"/>
      <c r="T376" s="15"/>
      <c r="V376" s="15"/>
      <c r="W376" s="541"/>
    </row>
    <row r="377" spans="1:23" ht="12" customHeight="1" thickBot="1" x14ac:dyDescent="0.25">
      <c r="A377" s="118"/>
      <c r="B377" s="504" t="s">
        <v>134</v>
      </c>
      <c r="C377" s="497">
        <f>_xlfn.XLOOKUP(B377,Deelnemersoverzicht!A41:A108,Deelnemersoverzicht!C41:C108)</f>
        <v>0</v>
      </c>
      <c r="D377" s="505">
        <f t="shared" si="23"/>
        <v>0</v>
      </c>
      <c r="E377" s="502">
        <f>IFERROR(IF(D377&gt;0,(_xlfn.XLOOKUP(B377,Financiering!$A$7:$A$32,Financiering!$H$7:$H$32))*'Resultaat 2'!D377,0),)</f>
        <v>0</v>
      </c>
      <c r="F377" s="506">
        <f t="shared" si="24"/>
        <v>0</v>
      </c>
      <c r="G377" s="505">
        <f>IFERROR(IF(F377&gt;0,(_xlfn.XLOOKUP(B377,Financiering!$A$7:$A$32,Financiering!$N$7:$N$32))*'Resultaat 2'!F377,0),)</f>
        <v>0</v>
      </c>
      <c r="H377" s="505">
        <f t="shared" si="25"/>
        <v>0</v>
      </c>
      <c r="I377" s="505">
        <f>IFERROR(IF(H377&gt;0,(_xlfn.XLOOKUP(B377,Financiering!$A$7:$A$32,Financiering!$T$7:$T$32))*'Resultaat 2'!H377,0),"")</f>
        <v>0</v>
      </c>
      <c r="J377" s="505">
        <f t="shared" si="26"/>
        <v>0</v>
      </c>
      <c r="K377" s="505">
        <f>IFERROR(IF(J377&gt;0,_xlfn.XLOOKUP(B377,Financiering!$A$7:$A$32,Financiering!$Z$7:$Z$32)*'Resultaat 2'!J377,0),)</f>
        <v>0</v>
      </c>
      <c r="L377" s="505">
        <f t="shared" si="27"/>
        <v>0</v>
      </c>
      <c r="M377" s="505">
        <f t="shared" si="28"/>
        <v>0</v>
      </c>
      <c r="N377" s="501" t="str">
        <f t="shared" si="29"/>
        <v/>
      </c>
      <c r="O377" s="502">
        <f t="shared" si="30"/>
        <v>0</v>
      </c>
      <c r="P377" s="507" t="str">
        <f t="shared" si="31"/>
        <v/>
      </c>
      <c r="Q377" s="15"/>
      <c r="R377" s="15"/>
      <c r="S377" s="15"/>
      <c r="T377" s="15"/>
      <c r="V377" s="15"/>
      <c r="W377" s="541"/>
    </row>
    <row r="378" spans="1:23" ht="12" hidden="1" customHeight="1" x14ac:dyDescent="0.2">
      <c r="A378" s="118"/>
      <c r="B378" s="504" t="s">
        <v>169</v>
      </c>
      <c r="C378" s="497">
        <f>_xlfn.XLOOKUP(B378,Deelnemersoverzicht!A42:A109,Deelnemersoverzicht!C42:C109)</f>
        <v>0</v>
      </c>
      <c r="D378" s="505">
        <f t="shared" si="23"/>
        <v>0</v>
      </c>
      <c r="E378" s="502">
        <f>IFERROR(IF(D378&gt;0,(_xlfn.XLOOKUP(B378,Financiering!A33:A58,Financiering!H33:H58))*'Resultaat 1'!D378,0),)</f>
        <v>0</v>
      </c>
      <c r="F378" s="506">
        <f t="shared" si="24"/>
        <v>0</v>
      </c>
      <c r="G378" s="505">
        <f>IFERROR(IF(F378&gt;0,Financiering!N33*'Resultaat 1'!F378,0),)</f>
        <v>0</v>
      </c>
      <c r="H378" s="505">
        <f t="shared" si="25"/>
        <v>0</v>
      </c>
      <c r="I378" s="505">
        <f>IFERROR(IF(H378&gt;0,Financiering!T33*'Resultaat 1'!H378,0),0)</f>
        <v>0</v>
      </c>
      <c r="J378" s="505">
        <f t="shared" si="26"/>
        <v>0</v>
      </c>
      <c r="K378" s="505">
        <f>IFERROR(IF(J378&gt;0,Financiering!Z33*'Resultaat 1'!J378,0),)</f>
        <v>0</v>
      </c>
      <c r="L378" s="505">
        <f t="shared" si="27"/>
        <v>0</v>
      </c>
      <c r="M378" s="505">
        <f t="shared" si="28"/>
        <v>0</v>
      </c>
      <c r="N378" s="501" t="str">
        <f t="shared" si="29"/>
        <v/>
      </c>
      <c r="O378" s="502">
        <f t="shared" si="30"/>
        <v>0</v>
      </c>
      <c r="P378" s="507" t="str">
        <f t="shared" si="31"/>
        <v/>
      </c>
      <c r="Q378" s="15"/>
      <c r="R378" s="15"/>
      <c r="S378" s="15"/>
      <c r="T378" s="15"/>
      <c r="V378" s="15"/>
      <c r="W378" s="541"/>
    </row>
    <row r="379" spans="1:23" ht="12" hidden="1" customHeight="1" x14ac:dyDescent="0.2">
      <c r="A379" s="118"/>
      <c r="B379" s="504" t="s">
        <v>170</v>
      </c>
      <c r="C379" s="497">
        <f>_xlfn.XLOOKUP(B379,Deelnemersoverzicht!A43:A110,Deelnemersoverzicht!C43:C110)</f>
        <v>0</v>
      </c>
      <c r="D379" s="505">
        <f t="shared" si="23"/>
        <v>0</v>
      </c>
      <c r="E379" s="502">
        <f>IFERROR(IF(D379&gt;0,(_xlfn.XLOOKUP(B379,Financiering!A34:A59,Financiering!H34:H59))*'Resultaat 1'!D379,0),)</f>
        <v>0</v>
      </c>
      <c r="F379" s="506">
        <f t="shared" si="24"/>
        <v>0</v>
      </c>
      <c r="G379" s="505">
        <f>IFERROR(IF(F379&gt;0,Financiering!N34*'Resultaat 1'!F379,0),)</f>
        <v>0</v>
      </c>
      <c r="H379" s="505">
        <f t="shared" si="25"/>
        <v>0</v>
      </c>
      <c r="I379" s="505">
        <f>IFERROR(IF(H379&gt;0,Financiering!T34*'Resultaat 1'!H379,0),0)</f>
        <v>0</v>
      </c>
      <c r="J379" s="505">
        <f t="shared" si="26"/>
        <v>0</v>
      </c>
      <c r="K379" s="505">
        <f>IFERROR(IF(J379&gt;0,Financiering!Z34*'Resultaat 1'!J379,0),)</f>
        <v>0</v>
      </c>
      <c r="L379" s="505">
        <f t="shared" si="27"/>
        <v>0</v>
      </c>
      <c r="M379" s="505">
        <f t="shared" si="28"/>
        <v>0</v>
      </c>
      <c r="N379" s="501" t="str">
        <f t="shared" si="29"/>
        <v/>
      </c>
      <c r="O379" s="502">
        <f t="shared" si="30"/>
        <v>0</v>
      </c>
      <c r="P379" s="507" t="str">
        <f t="shared" si="31"/>
        <v/>
      </c>
      <c r="Q379" s="15"/>
      <c r="R379" s="15"/>
      <c r="S379" s="15"/>
      <c r="T379" s="15"/>
      <c r="V379" s="15"/>
      <c r="W379" s="541"/>
    </row>
    <row r="380" spans="1:23" ht="12" hidden="1" customHeight="1" x14ac:dyDescent="0.2">
      <c r="A380" s="118"/>
      <c r="B380" s="504" t="s">
        <v>171</v>
      </c>
      <c r="C380" s="497">
        <f>_xlfn.XLOOKUP(B380,Deelnemersoverzicht!A44:A111,Deelnemersoverzicht!C44:C111)</f>
        <v>0</v>
      </c>
      <c r="D380" s="505">
        <f t="shared" si="23"/>
        <v>0</v>
      </c>
      <c r="E380" s="502">
        <f>IFERROR(IF(D380&gt;0,(_xlfn.XLOOKUP(B380,Financiering!A35:A60,Financiering!H35:H60))*'Resultaat 1'!D380,0),)</f>
        <v>0</v>
      </c>
      <c r="F380" s="506">
        <f t="shared" si="24"/>
        <v>0</v>
      </c>
      <c r="G380" s="505">
        <f>IFERROR(IF(F380&gt;0,Financiering!N35*'Resultaat 1'!F380,0),)</f>
        <v>0</v>
      </c>
      <c r="H380" s="505">
        <f t="shared" si="25"/>
        <v>0</v>
      </c>
      <c r="I380" s="505">
        <f>IFERROR(IF(H380&gt;0,Financiering!T35*'Resultaat 1'!H380,0),0)</f>
        <v>0</v>
      </c>
      <c r="J380" s="505">
        <f t="shared" si="26"/>
        <v>0</v>
      </c>
      <c r="K380" s="505">
        <f>IFERROR(IF(J380&gt;0,Financiering!Z35*'Resultaat 1'!J380,0),)</f>
        <v>0</v>
      </c>
      <c r="L380" s="505">
        <f t="shared" si="27"/>
        <v>0</v>
      </c>
      <c r="M380" s="505">
        <f t="shared" si="28"/>
        <v>0</v>
      </c>
      <c r="N380" s="501" t="str">
        <f t="shared" si="29"/>
        <v/>
      </c>
      <c r="O380" s="502">
        <f t="shared" si="30"/>
        <v>0</v>
      </c>
      <c r="P380" s="507" t="str">
        <f t="shared" si="31"/>
        <v/>
      </c>
      <c r="Q380" s="15"/>
      <c r="R380" s="15"/>
      <c r="S380" s="15"/>
      <c r="T380" s="15"/>
      <c r="V380" s="15"/>
      <c r="W380" s="541"/>
    </row>
    <row r="381" spans="1:23" ht="12" hidden="1" customHeight="1" x14ac:dyDescent="0.2">
      <c r="A381" s="118"/>
      <c r="B381" s="504" t="s">
        <v>172</v>
      </c>
      <c r="C381" s="497">
        <f>_xlfn.XLOOKUP(B381,Deelnemersoverzicht!A45:A112,Deelnemersoverzicht!C45:C112)</f>
        <v>0</v>
      </c>
      <c r="D381" s="505">
        <f t="shared" si="23"/>
        <v>0</v>
      </c>
      <c r="E381" s="502">
        <f>IFERROR(IF(D381&gt;0,(_xlfn.XLOOKUP(B381,Financiering!A36:A61,Financiering!H36:H61))*'Resultaat 1'!D381,0),)</f>
        <v>0</v>
      </c>
      <c r="F381" s="506">
        <f t="shared" si="24"/>
        <v>0</v>
      </c>
      <c r="G381" s="505">
        <f>IFERROR(IF(F381&gt;0,Financiering!N36*'Resultaat 1'!F381,0),)</f>
        <v>0</v>
      </c>
      <c r="H381" s="505">
        <f t="shared" si="25"/>
        <v>0</v>
      </c>
      <c r="I381" s="505">
        <f>IFERROR(IF(H381&gt;0,Financiering!T36*'Resultaat 1'!H381,0),0)</f>
        <v>0</v>
      </c>
      <c r="J381" s="505">
        <f t="shared" si="26"/>
        <v>0</v>
      </c>
      <c r="K381" s="505">
        <f>IFERROR(IF(J381&gt;0,Financiering!Z36*'Resultaat 1'!J381,0),)</f>
        <v>0</v>
      </c>
      <c r="L381" s="505">
        <f t="shared" si="27"/>
        <v>0</v>
      </c>
      <c r="M381" s="505">
        <f t="shared" si="28"/>
        <v>0</v>
      </c>
      <c r="N381" s="501" t="str">
        <f t="shared" si="29"/>
        <v/>
      </c>
      <c r="O381" s="502">
        <f t="shared" si="30"/>
        <v>0</v>
      </c>
      <c r="P381" s="507" t="str">
        <f t="shared" si="31"/>
        <v/>
      </c>
      <c r="Q381" s="15"/>
      <c r="R381" s="15"/>
      <c r="S381" s="15"/>
      <c r="T381" s="15"/>
      <c r="V381" s="15"/>
      <c r="W381" s="541"/>
    </row>
    <row r="382" spans="1:23" ht="12" hidden="1" customHeight="1" x14ac:dyDescent="0.2">
      <c r="A382" s="118"/>
      <c r="B382" s="504" t="s">
        <v>173</v>
      </c>
      <c r="C382" s="497">
        <f>_xlfn.XLOOKUP(B382,Deelnemersoverzicht!A46:A113,Deelnemersoverzicht!C46:C113)</f>
        <v>0</v>
      </c>
      <c r="D382" s="505">
        <f t="shared" si="23"/>
        <v>0</v>
      </c>
      <c r="E382" s="502">
        <f>IFERROR(IF(D382&gt;0,(_xlfn.XLOOKUP(B382,Financiering!A37:A62,Financiering!H37:H62))*'Resultaat 1'!D382,0),)</f>
        <v>0</v>
      </c>
      <c r="F382" s="506">
        <f t="shared" si="24"/>
        <v>0</v>
      </c>
      <c r="G382" s="505">
        <f>IFERROR(IF(F382&gt;0,Financiering!N37*'Resultaat 1'!F382,0),)</f>
        <v>0</v>
      </c>
      <c r="H382" s="505">
        <f t="shared" si="25"/>
        <v>0</v>
      </c>
      <c r="I382" s="505">
        <f>IFERROR(IF(H382&gt;0,Financiering!T37*'Resultaat 1'!H382,0),0)</f>
        <v>0</v>
      </c>
      <c r="J382" s="505">
        <f t="shared" si="26"/>
        <v>0</v>
      </c>
      <c r="K382" s="505">
        <f>IFERROR(IF(J382&gt;0,Financiering!Z37*'Resultaat 1'!J382,0),)</f>
        <v>0</v>
      </c>
      <c r="L382" s="505">
        <f t="shared" si="27"/>
        <v>0</v>
      </c>
      <c r="M382" s="505">
        <f t="shared" si="28"/>
        <v>0</v>
      </c>
      <c r="N382" s="501" t="str">
        <f t="shared" si="29"/>
        <v/>
      </c>
      <c r="O382" s="502">
        <f t="shared" si="30"/>
        <v>0</v>
      </c>
      <c r="P382" s="507" t="str">
        <f t="shared" si="31"/>
        <v/>
      </c>
      <c r="Q382" s="15"/>
      <c r="R382" s="15"/>
      <c r="S382" s="15"/>
      <c r="T382" s="15"/>
      <c r="V382" s="15"/>
      <c r="W382" s="541"/>
    </row>
    <row r="383" spans="1:23" ht="12" hidden="1" customHeight="1" x14ac:dyDescent="0.2">
      <c r="A383" s="118"/>
      <c r="B383" s="504" t="s">
        <v>174</v>
      </c>
      <c r="C383" s="497">
        <f>_xlfn.XLOOKUP(B383,Deelnemersoverzicht!A47:A114,Deelnemersoverzicht!C47:C114)</f>
        <v>0</v>
      </c>
      <c r="D383" s="505">
        <f t="shared" si="23"/>
        <v>0</v>
      </c>
      <c r="E383" s="502">
        <f>IFERROR(IF(D383&gt;0,(_xlfn.XLOOKUP(B383,Financiering!A38:A63,Financiering!H38:H63))*'Resultaat 1'!D383,0),)</f>
        <v>0</v>
      </c>
      <c r="F383" s="506">
        <f t="shared" si="24"/>
        <v>0</v>
      </c>
      <c r="G383" s="505">
        <f>IFERROR(IF(F383&gt;0,Financiering!N38*'Resultaat 1'!F383,0),)</f>
        <v>0</v>
      </c>
      <c r="H383" s="505">
        <f t="shared" si="25"/>
        <v>0</v>
      </c>
      <c r="I383" s="505">
        <f>IFERROR(IF(H383&gt;0,Financiering!T38*'Resultaat 1'!H383,0),0)</f>
        <v>0</v>
      </c>
      <c r="J383" s="505">
        <f t="shared" si="26"/>
        <v>0</v>
      </c>
      <c r="K383" s="505">
        <f>IFERROR(IF(J383&gt;0,Financiering!Z38*'Resultaat 1'!J383,0),)</f>
        <v>0</v>
      </c>
      <c r="L383" s="505">
        <f t="shared" si="27"/>
        <v>0</v>
      </c>
      <c r="M383" s="505">
        <f t="shared" si="28"/>
        <v>0</v>
      </c>
      <c r="N383" s="501" t="str">
        <f t="shared" si="29"/>
        <v/>
      </c>
      <c r="O383" s="502">
        <f t="shared" si="30"/>
        <v>0</v>
      </c>
      <c r="P383" s="507" t="str">
        <f t="shared" si="31"/>
        <v/>
      </c>
      <c r="Q383" s="15"/>
      <c r="R383" s="15"/>
      <c r="S383" s="15"/>
      <c r="T383" s="15"/>
      <c r="V383" s="15"/>
      <c r="W383" s="541"/>
    </row>
    <row r="384" spans="1:23" ht="12" hidden="1" customHeight="1" x14ac:dyDescent="0.2">
      <c r="A384" s="118"/>
      <c r="B384" s="504" t="s">
        <v>175</v>
      </c>
      <c r="C384" s="497">
        <f>_xlfn.XLOOKUP(B384,Deelnemersoverzicht!A48:A115,Deelnemersoverzicht!C48:C115)</f>
        <v>0</v>
      </c>
      <c r="D384" s="505">
        <f t="shared" ref="D384:D402" si="32">SUMIFS($N$15:$N$315,$C$15:$C$315,C384,$M$15:$M$315,$D$350)</f>
        <v>0</v>
      </c>
      <c r="E384" s="502">
        <f>IFERROR(IF(D384&gt;0,(_xlfn.XLOOKUP(B384,Financiering!A39:A64,Financiering!H39:H64))*'Resultaat 1'!D384,0),)</f>
        <v>0</v>
      </c>
      <c r="F384" s="506">
        <f t="shared" ref="F384:F402" si="33">SUMIFS($N$15:$N$315,$C$15:$C$315,C384,$M$15:$M$315,$F$350)</f>
        <v>0</v>
      </c>
      <c r="G384" s="505">
        <f>IFERROR(IF(F384&gt;0,Financiering!N39*'Resultaat 1'!F384,0),)</f>
        <v>0</v>
      </c>
      <c r="H384" s="505">
        <f t="shared" ref="H384:H402" si="34">SUMIFS($N$15:$N$315,$C$15:$C$315,C384,$M$15:$M$315,$H$350)</f>
        <v>0</v>
      </c>
      <c r="I384" s="505">
        <f>IFERROR(IF(H384&gt;0,Financiering!T39*'Resultaat 1'!H384,0),0)</f>
        <v>0</v>
      </c>
      <c r="J384" s="505">
        <f t="shared" ref="J384:J402" si="35">SUMIFS($N$15:$N$315,$C$15:$C$315,C384,$M$15:$M$315,$J$350)</f>
        <v>0</v>
      </c>
      <c r="K384" s="505">
        <f>IFERROR(IF(J384&gt;0,Financiering!Z39*'Resultaat 1'!J384,0),)</f>
        <v>0</v>
      </c>
      <c r="L384" s="505">
        <f t="shared" ref="L384:L402" si="36">D384+F384+H384+J384</f>
        <v>0</v>
      </c>
      <c r="M384" s="505">
        <f t="shared" ref="M384:M402" si="37">E384+G384+I384+K384</f>
        <v>0</v>
      </c>
      <c r="N384" s="501" t="str">
        <f t="shared" si="29"/>
        <v/>
      </c>
      <c r="O384" s="502">
        <f t="shared" si="30"/>
        <v>0</v>
      </c>
      <c r="P384" s="507" t="str">
        <f t="shared" si="31"/>
        <v/>
      </c>
      <c r="Q384" s="15"/>
      <c r="R384" s="15"/>
      <c r="S384" s="15"/>
      <c r="T384" s="15"/>
      <c r="V384" s="15"/>
      <c r="W384" s="541"/>
    </row>
    <row r="385" spans="1:23" ht="12" hidden="1" customHeight="1" x14ac:dyDescent="0.2">
      <c r="A385" s="118"/>
      <c r="B385" s="504" t="s">
        <v>176</v>
      </c>
      <c r="C385" s="497">
        <f>_xlfn.XLOOKUP(B385,Deelnemersoverzicht!A49:A116,Deelnemersoverzicht!C49:C116)</f>
        <v>0</v>
      </c>
      <c r="D385" s="505">
        <f t="shared" si="32"/>
        <v>0</v>
      </c>
      <c r="E385" s="502">
        <f>IFERROR(IF(D385&gt;0,(_xlfn.XLOOKUP(B385,Financiering!A40:A65,Financiering!H40:H65))*'Resultaat 1'!D385,0),)</f>
        <v>0</v>
      </c>
      <c r="F385" s="506">
        <f t="shared" si="33"/>
        <v>0</v>
      </c>
      <c r="G385" s="505">
        <f>IFERROR(IF(F385&gt;0,Financiering!N40*'Resultaat 1'!F385,0),)</f>
        <v>0</v>
      </c>
      <c r="H385" s="505">
        <f t="shared" si="34"/>
        <v>0</v>
      </c>
      <c r="I385" s="505">
        <f>IFERROR(IF(H385&gt;0,Financiering!T40*'Resultaat 1'!H385,0),0)</f>
        <v>0</v>
      </c>
      <c r="J385" s="505">
        <f t="shared" si="35"/>
        <v>0</v>
      </c>
      <c r="K385" s="505">
        <f>IFERROR(IF(J385&gt;0,Financiering!Z40*'Resultaat 1'!J385,0),)</f>
        <v>0</v>
      </c>
      <c r="L385" s="505">
        <f t="shared" si="36"/>
        <v>0</v>
      </c>
      <c r="M385" s="505">
        <f t="shared" si="37"/>
        <v>0</v>
      </c>
      <c r="N385" s="501" t="str">
        <f t="shared" si="29"/>
        <v/>
      </c>
      <c r="O385" s="502">
        <f t="shared" si="30"/>
        <v>0</v>
      </c>
      <c r="P385" s="507" t="str">
        <f t="shared" si="31"/>
        <v/>
      </c>
      <c r="Q385" s="15"/>
      <c r="R385" s="15"/>
      <c r="S385" s="15"/>
      <c r="T385" s="15"/>
      <c r="V385" s="15"/>
      <c r="W385" s="541"/>
    </row>
    <row r="386" spans="1:23" ht="12" hidden="1" customHeight="1" x14ac:dyDescent="0.2">
      <c r="A386" s="118"/>
      <c r="B386" s="504" t="s">
        <v>177</v>
      </c>
      <c r="C386" s="497">
        <f>_xlfn.XLOOKUP(B386,Deelnemersoverzicht!A50:A117,Deelnemersoverzicht!C50:C117)</f>
        <v>0</v>
      </c>
      <c r="D386" s="505">
        <f t="shared" si="32"/>
        <v>0</v>
      </c>
      <c r="E386" s="502">
        <f>IFERROR(IF(D386&gt;0,(_xlfn.XLOOKUP(B386,Financiering!A41:A66,Financiering!H41:H66))*'Resultaat 1'!D386,0),)</f>
        <v>0</v>
      </c>
      <c r="F386" s="506">
        <f t="shared" si="33"/>
        <v>0</v>
      </c>
      <c r="G386" s="505">
        <f>IFERROR(IF(F386&gt;0,Financiering!N41*'Resultaat 1'!F386,0),)</f>
        <v>0</v>
      </c>
      <c r="H386" s="505">
        <f t="shared" si="34"/>
        <v>0</v>
      </c>
      <c r="I386" s="505">
        <f>IFERROR(IF(H386&gt;0,Financiering!T41*'Resultaat 1'!H386,0),0)</f>
        <v>0</v>
      </c>
      <c r="J386" s="505">
        <f t="shared" si="35"/>
        <v>0</v>
      </c>
      <c r="K386" s="505">
        <f>IFERROR(IF(J386&gt;0,Financiering!Z41*'Resultaat 1'!J386,0),)</f>
        <v>0</v>
      </c>
      <c r="L386" s="505">
        <f t="shared" si="36"/>
        <v>0</v>
      </c>
      <c r="M386" s="505">
        <f t="shared" si="37"/>
        <v>0</v>
      </c>
      <c r="N386" s="501" t="str">
        <f t="shared" si="29"/>
        <v/>
      </c>
      <c r="O386" s="502">
        <f t="shared" si="30"/>
        <v>0</v>
      </c>
      <c r="P386" s="507" t="str">
        <f t="shared" si="31"/>
        <v/>
      </c>
      <c r="Q386" s="15"/>
      <c r="R386" s="15"/>
      <c r="S386" s="15"/>
      <c r="T386" s="15"/>
      <c r="V386" s="15"/>
      <c r="W386" s="541"/>
    </row>
    <row r="387" spans="1:23" ht="12" hidden="1" customHeight="1" x14ac:dyDescent="0.2">
      <c r="A387" s="118"/>
      <c r="B387" s="504" t="s">
        <v>178</v>
      </c>
      <c r="C387" s="497">
        <f>_xlfn.XLOOKUP(B387,Deelnemersoverzicht!A51:A118,Deelnemersoverzicht!C51:C118)</f>
        <v>0</v>
      </c>
      <c r="D387" s="505">
        <f t="shared" si="32"/>
        <v>0</v>
      </c>
      <c r="E387" s="502">
        <f>IFERROR(IF(D387&gt;0,(_xlfn.XLOOKUP(B387,Financiering!A42:A67,Financiering!H42:H67))*'Resultaat 1'!D387,0),)</f>
        <v>0</v>
      </c>
      <c r="F387" s="506">
        <f t="shared" si="33"/>
        <v>0</v>
      </c>
      <c r="G387" s="505">
        <f>IFERROR(IF(F387&gt;0,Financiering!N42*'Resultaat 1'!F387,0),)</f>
        <v>0</v>
      </c>
      <c r="H387" s="505">
        <f t="shared" si="34"/>
        <v>0</v>
      </c>
      <c r="I387" s="505">
        <f>IFERROR(IF(H387&gt;0,Financiering!T42*'Resultaat 1'!H387,0),0)</f>
        <v>0</v>
      </c>
      <c r="J387" s="505">
        <f t="shared" si="35"/>
        <v>0</v>
      </c>
      <c r="K387" s="505">
        <f>IFERROR(IF(J387&gt;0,Financiering!Z42*'Resultaat 1'!J387,0),)</f>
        <v>0</v>
      </c>
      <c r="L387" s="505">
        <f t="shared" si="36"/>
        <v>0</v>
      </c>
      <c r="M387" s="505">
        <f t="shared" si="37"/>
        <v>0</v>
      </c>
      <c r="N387" s="501" t="str">
        <f t="shared" si="29"/>
        <v/>
      </c>
      <c r="O387" s="502">
        <f t="shared" si="30"/>
        <v>0</v>
      </c>
      <c r="P387" s="507" t="str">
        <f t="shared" si="31"/>
        <v/>
      </c>
      <c r="Q387" s="15"/>
      <c r="R387" s="15"/>
      <c r="S387" s="15"/>
      <c r="T387" s="15"/>
      <c r="V387" s="15"/>
      <c r="W387" s="541"/>
    </row>
    <row r="388" spans="1:23" ht="12" hidden="1" customHeight="1" x14ac:dyDescent="0.2">
      <c r="A388" s="118"/>
      <c r="B388" s="504" t="s">
        <v>179</v>
      </c>
      <c r="C388" s="497">
        <f>_xlfn.XLOOKUP(B388,Deelnemersoverzicht!A52:A119,Deelnemersoverzicht!C52:C119)</f>
        <v>0</v>
      </c>
      <c r="D388" s="505">
        <f t="shared" si="32"/>
        <v>0</v>
      </c>
      <c r="E388" s="502">
        <f>IFERROR(IF(D388&gt;0,(_xlfn.XLOOKUP(B388,Financiering!A43:A68,Financiering!H43:H68))*'Resultaat 1'!D388,0),)</f>
        <v>0</v>
      </c>
      <c r="F388" s="506">
        <f t="shared" si="33"/>
        <v>0</v>
      </c>
      <c r="G388" s="505">
        <f>IFERROR(IF(F388&gt;0,Financiering!N43*'Resultaat 1'!F388,0),)</f>
        <v>0</v>
      </c>
      <c r="H388" s="505">
        <f t="shared" si="34"/>
        <v>0</v>
      </c>
      <c r="I388" s="505">
        <f>IFERROR(IF(H388&gt;0,Financiering!T43*'Resultaat 1'!H388,0),0)</f>
        <v>0</v>
      </c>
      <c r="J388" s="505">
        <f t="shared" si="35"/>
        <v>0</v>
      </c>
      <c r="K388" s="505">
        <f>IFERROR(IF(J388&gt;0,Financiering!Z43*'Resultaat 1'!J388,0),)</f>
        <v>0</v>
      </c>
      <c r="L388" s="505">
        <f t="shared" si="36"/>
        <v>0</v>
      </c>
      <c r="M388" s="505">
        <f t="shared" si="37"/>
        <v>0</v>
      </c>
      <c r="N388" s="501" t="str">
        <f t="shared" si="29"/>
        <v/>
      </c>
      <c r="O388" s="502">
        <f t="shared" si="30"/>
        <v>0</v>
      </c>
      <c r="P388" s="507" t="str">
        <f t="shared" si="31"/>
        <v/>
      </c>
      <c r="Q388" s="15"/>
      <c r="R388" s="15"/>
      <c r="S388" s="15"/>
      <c r="T388" s="15"/>
      <c r="V388" s="15"/>
      <c r="W388" s="541"/>
    </row>
    <row r="389" spans="1:23" ht="12" hidden="1" customHeight="1" x14ac:dyDescent="0.2">
      <c r="A389" s="118"/>
      <c r="B389" s="504" t="s">
        <v>180</v>
      </c>
      <c r="C389" s="497">
        <f>_xlfn.XLOOKUP(B389,Deelnemersoverzicht!A53:A120,Deelnemersoverzicht!C53:C120)</f>
        <v>0</v>
      </c>
      <c r="D389" s="505">
        <f t="shared" si="32"/>
        <v>0</v>
      </c>
      <c r="E389" s="502">
        <f>IFERROR(IF(D389&gt;0,(_xlfn.XLOOKUP(B389,Financiering!A44:A69,Financiering!H44:H69))*'Resultaat 1'!D389,0),)</f>
        <v>0</v>
      </c>
      <c r="F389" s="506">
        <f t="shared" si="33"/>
        <v>0</v>
      </c>
      <c r="G389" s="505">
        <f>IFERROR(IF(F389&gt;0,Financiering!N44*'Resultaat 1'!F389,0),)</f>
        <v>0</v>
      </c>
      <c r="H389" s="505">
        <f t="shared" si="34"/>
        <v>0</v>
      </c>
      <c r="I389" s="505">
        <f>IFERROR(IF(H389&gt;0,Financiering!T44*'Resultaat 1'!H389,0),0)</f>
        <v>0</v>
      </c>
      <c r="J389" s="505">
        <f t="shared" si="35"/>
        <v>0</v>
      </c>
      <c r="K389" s="505">
        <f>IFERROR(IF(J389&gt;0,Financiering!Z44*'Resultaat 1'!J389,0),)</f>
        <v>0</v>
      </c>
      <c r="L389" s="505">
        <f t="shared" si="36"/>
        <v>0</v>
      </c>
      <c r="M389" s="505">
        <f t="shared" si="37"/>
        <v>0</v>
      </c>
      <c r="N389" s="501" t="str">
        <f t="shared" si="29"/>
        <v/>
      </c>
      <c r="O389" s="502">
        <f t="shared" si="30"/>
        <v>0</v>
      </c>
      <c r="P389" s="507" t="str">
        <f t="shared" si="31"/>
        <v/>
      </c>
      <c r="Q389" s="15"/>
      <c r="R389" s="15"/>
      <c r="S389" s="15"/>
      <c r="T389" s="15"/>
      <c r="V389" s="15"/>
      <c r="W389" s="541"/>
    </row>
    <row r="390" spans="1:23" ht="12" hidden="1" customHeight="1" x14ac:dyDescent="0.2">
      <c r="A390" s="118"/>
      <c r="B390" s="504" t="s">
        <v>181</v>
      </c>
      <c r="C390" s="497">
        <f>_xlfn.XLOOKUP(B390,Deelnemersoverzicht!A54:A121,Deelnemersoverzicht!C54:C121)</f>
        <v>0</v>
      </c>
      <c r="D390" s="505">
        <f t="shared" si="32"/>
        <v>0</v>
      </c>
      <c r="E390" s="502">
        <f>IFERROR(IF(D390&gt;0,(_xlfn.XLOOKUP(B390,Financiering!A45:A70,Financiering!H45:H70))*'Resultaat 1'!D390,0),)</f>
        <v>0</v>
      </c>
      <c r="F390" s="506">
        <f t="shared" si="33"/>
        <v>0</v>
      </c>
      <c r="G390" s="505">
        <f>IFERROR(IF(F390&gt;0,Financiering!N45*'Resultaat 1'!F390,0),)</f>
        <v>0</v>
      </c>
      <c r="H390" s="505">
        <f t="shared" si="34"/>
        <v>0</v>
      </c>
      <c r="I390" s="505">
        <f>IFERROR(IF(H390&gt;0,Financiering!T45*'Resultaat 1'!H390,0),0)</f>
        <v>0</v>
      </c>
      <c r="J390" s="505">
        <f t="shared" si="35"/>
        <v>0</v>
      </c>
      <c r="K390" s="505">
        <f>IFERROR(IF(J390&gt;0,Financiering!Z45*'Resultaat 1'!J390,0),)</f>
        <v>0</v>
      </c>
      <c r="L390" s="505">
        <f t="shared" si="36"/>
        <v>0</v>
      </c>
      <c r="M390" s="505">
        <f t="shared" si="37"/>
        <v>0</v>
      </c>
      <c r="N390" s="501" t="str">
        <f t="shared" si="29"/>
        <v/>
      </c>
      <c r="O390" s="502">
        <f t="shared" si="30"/>
        <v>0</v>
      </c>
      <c r="P390" s="507" t="str">
        <f t="shared" si="31"/>
        <v/>
      </c>
      <c r="Q390" s="15"/>
      <c r="R390" s="15"/>
      <c r="S390" s="15"/>
      <c r="T390" s="15"/>
      <c r="V390" s="15"/>
      <c r="W390" s="541"/>
    </row>
    <row r="391" spans="1:23" ht="12" hidden="1" customHeight="1" x14ac:dyDescent="0.2">
      <c r="A391" s="118"/>
      <c r="B391" s="504" t="s">
        <v>182</v>
      </c>
      <c r="C391" s="497">
        <f>_xlfn.XLOOKUP(B391,Deelnemersoverzicht!A55:A122,Deelnemersoverzicht!C55:C122)</f>
        <v>0</v>
      </c>
      <c r="D391" s="505">
        <f t="shared" si="32"/>
        <v>0</v>
      </c>
      <c r="E391" s="502">
        <f>IFERROR(IF(D391&gt;0,(_xlfn.XLOOKUP(B391,Financiering!A46:A71,Financiering!H46:H71))*'Resultaat 1'!D391,0),)</f>
        <v>0</v>
      </c>
      <c r="F391" s="506">
        <f t="shared" si="33"/>
        <v>0</v>
      </c>
      <c r="G391" s="505">
        <f>IFERROR(IF(F391&gt;0,Financiering!N46*'Resultaat 1'!F391,0),)</f>
        <v>0</v>
      </c>
      <c r="H391" s="505">
        <f t="shared" si="34"/>
        <v>0</v>
      </c>
      <c r="I391" s="505">
        <f>IFERROR(IF(H391&gt;0,Financiering!T46*'Resultaat 1'!H391,0),0)</f>
        <v>0</v>
      </c>
      <c r="J391" s="505">
        <f t="shared" si="35"/>
        <v>0</v>
      </c>
      <c r="K391" s="505">
        <f>IFERROR(IF(J391&gt;0,Financiering!Z46*'Resultaat 1'!J391,0),)</f>
        <v>0</v>
      </c>
      <c r="L391" s="505">
        <f t="shared" si="36"/>
        <v>0</v>
      </c>
      <c r="M391" s="505">
        <f t="shared" si="37"/>
        <v>0</v>
      </c>
      <c r="N391" s="501" t="str">
        <f t="shared" si="29"/>
        <v/>
      </c>
      <c r="O391" s="502">
        <f t="shared" si="30"/>
        <v>0</v>
      </c>
      <c r="P391" s="507" t="str">
        <f t="shared" si="31"/>
        <v/>
      </c>
      <c r="Q391" s="15"/>
      <c r="R391" s="15"/>
      <c r="S391" s="15"/>
      <c r="T391" s="15"/>
      <c r="V391" s="15"/>
      <c r="W391" s="541"/>
    </row>
    <row r="392" spans="1:23" ht="12" hidden="1" customHeight="1" x14ac:dyDescent="0.2">
      <c r="A392" s="118"/>
      <c r="B392" s="504" t="s">
        <v>183</v>
      </c>
      <c r="C392" s="497">
        <f>_xlfn.XLOOKUP(B392,Deelnemersoverzicht!A56:A123,Deelnemersoverzicht!C56:C123)</f>
        <v>0</v>
      </c>
      <c r="D392" s="505">
        <f t="shared" si="32"/>
        <v>0</v>
      </c>
      <c r="E392" s="502">
        <f>IFERROR(IF(D392&gt;0,(_xlfn.XLOOKUP(B392,Financiering!A47:A72,Financiering!H47:H72))*'Resultaat 1'!D392,0),)</f>
        <v>0</v>
      </c>
      <c r="F392" s="506">
        <f t="shared" si="33"/>
        <v>0</v>
      </c>
      <c r="G392" s="505">
        <f>IFERROR(IF(F392&gt;0,Financiering!N47*'Resultaat 1'!F392,0),)</f>
        <v>0</v>
      </c>
      <c r="H392" s="505">
        <f t="shared" si="34"/>
        <v>0</v>
      </c>
      <c r="I392" s="505">
        <f>IFERROR(IF(H392&gt;0,Financiering!T47*'Resultaat 1'!H392,0),0)</f>
        <v>0</v>
      </c>
      <c r="J392" s="505">
        <f t="shared" si="35"/>
        <v>0</v>
      </c>
      <c r="K392" s="505">
        <f>IFERROR(IF(J392&gt;0,Financiering!Z47*'Resultaat 1'!J392,0),)</f>
        <v>0</v>
      </c>
      <c r="L392" s="505">
        <f t="shared" si="36"/>
        <v>0</v>
      </c>
      <c r="M392" s="505">
        <f t="shared" si="37"/>
        <v>0</v>
      </c>
      <c r="N392" s="501" t="str">
        <f t="shared" si="29"/>
        <v/>
      </c>
      <c r="O392" s="502">
        <f t="shared" si="30"/>
        <v>0</v>
      </c>
      <c r="P392" s="507" t="str">
        <f t="shared" si="31"/>
        <v/>
      </c>
      <c r="Q392" s="15"/>
      <c r="R392" s="15"/>
      <c r="S392" s="15"/>
      <c r="T392" s="15"/>
      <c r="V392" s="15"/>
      <c r="W392" s="541"/>
    </row>
    <row r="393" spans="1:23" ht="12" hidden="1" customHeight="1" x14ac:dyDescent="0.2">
      <c r="A393" s="118"/>
      <c r="B393" s="504" t="s">
        <v>184</v>
      </c>
      <c r="C393" s="497">
        <f>_xlfn.XLOOKUP(B393,Deelnemersoverzicht!A57:A124,Deelnemersoverzicht!C57:C124)</f>
        <v>0</v>
      </c>
      <c r="D393" s="505">
        <f t="shared" si="32"/>
        <v>0</v>
      </c>
      <c r="E393" s="502">
        <f>IFERROR(IF(D393&gt;0,(_xlfn.XLOOKUP(B393,Financiering!A48:A73,Financiering!H48:H73))*'Resultaat 1'!D393,0),)</f>
        <v>0</v>
      </c>
      <c r="F393" s="506">
        <f t="shared" si="33"/>
        <v>0</v>
      </c>
      <c r="G393" s="505">
        <f>IFERROR(IF(F393&gt;0,Financiering!N48*'Resultaat 1'!F393,0),)</f>
        <v>0</v>
      </c>
      <c r="H393" s="505">
        <f t="shared" si="34"/>
        <v>0</v>
      </c>
      <c r="I393" s="505">
        <f>IFERROR(IF(H393&gt;0,Financiering!T48*'Resultaat 1'!H393,0),0)</f>
        <v>0</v>
      </c>
      <c r="J393" s="505">
        <f t="shared" si="35"/>
        <v>0</v>
      </c>
      <c r="K393" s="505">
        <f>IFERROR(IF(J393&gt;0,Financiering!Z48*'Resultaat 1'!J393,0),)</f>
        <v>0</v>
      </c>
      <c r="L393" s="505">
        <f t="shared" si="36"/>
        <v>0</v>
      </c>
      <c r="M393" s="505">
        <f t="shared" si="37"/>
        <v>0</v>
      </c>
      <c r="N393" s="501" t="str">
        <f t="shared" si="29"/>
        <v/>
      </c>
      <c r="O393" s="502">
        <f t="shared" si="30"/>
        <v>0</v>
      </c>
      <c r="P393" s="507" t="str">
        <f t="shared" si="31"/>
        <v/>
      </c>
      <c r="Q393" s="15"/>
      <c r="R393" s="15"/>
      <c r="S393" s="15"/>
      <c r="T393" s="15"/>
      <c r="V393" s="15"/>
      <c r="W393" s="541"/>
    </row>
    <row r="394" spans="1:23" ht="12" hidden="1" customHeight="1" x14ac:dyDescent="0.2">
      <c r="A394" s="118"/>
      <c r="B394" s="504" t="s">
        <v>185</v>
      </c>
      <c r="C394" s="497">
        <f>_xlfn.XLOOKUP(B394,Deelnemersoverzicht!A58:A125,Deelnemersoverzicht!C58:C125)</f>
        <v>0</v>
      </c>
      <c r="D394" s="505">
        <f t="shared" si="32"/>
        <v>0</v>
      </c>
      <c r="E394" s="502">
        <f>IFERROR(IF(D394&gt;0,(_xlfn.XLOOKUP(B394,Financiering!A49:A74,Financiering!H49:H74))*'Resultaat 1'!D394,0),)</f>
        <v>0</v>
      </c>
      <c r="F394" s="506">
        <f t="shared" si="33"/>
        <v>0</v>
      </c>
      <c r="G394" s="505">
        <f>IFERROR(IF(F394&gt;0,Financiering!N49*'Resultaat 1'!F394,0),)</f>
        <v>0</v>
      </c>
      <c r="H394" s="505">
        <f t="shared" si="34"/>
        <v>0</v>
      </c>
      <c r="I394" s="505">
        <f>IFERROR(IF(H394&gt;0,Financiering!T49*'Resultaat 1'!H394,0),0)</f>
        <v>0</v>
      </c>
      <c r="J394" s="505">
        <f t="shared" si="35"/>
        <v>0</v>
      </c>
      <c r="K394" s="505">
        <f>IFERROR(IF(J394&gt;0,Financiering!Z49*'Resultaat 1'!J394,0),)</f>
        <v>0</v>
      </c>
      <c r="L394" s="505">
        <f t="shared" si="36"/>
        <v>0</v>
      </c>
      <c r="M394" s="505">
        <f t="shared" si="37"/>
        <v>0</v>
      </c>
      <c r="N394" s="501" t="str">
        <f t="shared" si="29"/>
        <v/>
      </c>
      <c r="O394" s="502">
        <f t="shared" si="30"/>
        <v>0</v>
      </c>
      <c r="P394" s="507" t="str">
        <f t="shared" si="31"/>
        <v/>
      </c>
      <c r="Q394" s="15"/>
      <c r="R394" s="15"/>
      <c r="S394" s="15"/>
      <c r="T394" s="15"/>
      <c r="V394" s="15"/>
      <c r="W394" s="541"/>
    </row>
    <row r="395" spans="1:23" ht="12" hidden="1" customHeight="1" x14ac:dyDescent="0.2">
      <c r="A395" s="118"/>
      <c r="B395" s="504" t="s">
        <v>186</v>
      </c>
      <c r="C395" s="497">
        <f>_xlfn.XLOOKUP(B395,Deelnemersoverzicht!A59:A126,Deelnemersoverzicht!C59:C126)</f>
        <v>0</v>
      </c>
      <c r="D395" s="505">
        <f t="shared" si="32"/>
        <v>0</v>
      </c>
      <c r="E395" s="502">
        <f>IFERROR(IF(D395&gt;0,(_xlfn.XLOOKUP(B395,Financiering!A50:A75,Financiering!H50:H75))*'Resultaat 1'!D395,0),)</f>
        <v>0</v>
      </c>
      <c r="F395" s="506">
        <f t="shared" si="33"/>
        <v>0</v>
      </c>
      <c r="G395" s="505">
        <f>IFERROR(IF(F395&gt;0,Financiering!N50*'Resultaat 1'!F395,0),)</f>
        <v>0</v>
      </c>
      <c r="H395" s="505">
        <f t="shared" si="34"/>
        <v>0</v>
      </c>
      <c r="I395" s="505">
        <f>IFERROR(IF(H395&gt;0,Financiering!T50*'Resultaat 1'!H395,0),0)</f>
        <v>0</v>
      </c>
      <c r="J395" s="505">
        <f t="shared" si="35"/>
        <v>0</v>
      </c>
      <c r="K395" s="505">
        <f>IFERROR(IF(J395&gt;0,Financiering!Z50*'Resultaat 1'!J395,0),)</f>
        <v>0</v>
      </c>
      <c r="L395" s="505">
        <f t="shared" si="36"/>
        <v>0</v>
      </c>
      <c r="M395" s="505">
        <f t="shared" si="37"/>
        <v>0</v>
      </c>
      <c r="N395" s="501" t="str">
        <f t="shared" si="29"/>
        <v/>
      </c>
      <c r="O395" s="502">
        <f t="shared" si="30"/>
        <v>0</v>
      </c>
      <c r="P395" s="507" t="str">
        <f t="shared" si="31"/>
        <v/>
      </c>
      <c r="Q395" s="15"/>
      <c r="R395" s="15"/>
      <c r="S395" s="15"/>
      <c r="T395" s="15"/>
      <c r="V395" s="15"/>
      <c r="W395" s="541"/>
    </row>
    <row r="396" spans="1:23" ht="12" hidden="1" customHeight="1" x14ac:dyDescent="0.2">
      <c r="A396" s="118"/>
      <c r="B396" s="504" t="s">
        <v>187</v>
      </c>
      <c r="C396" s="497">
        <f>_xlfn.XLOOKUP(B396,Deelnemersoverzicht!A60:A127,Deelnemersoverzicht!C60:C127)</f>
        <v>0</v>
      </c>
      <c r="D396" s="505">
        <f t="shared" si="32"/>
        <v>0</v>
      </c>
      <c r="E396" s="502">
        <f>IFERROR(IF(D396&gt;0,(_xlfn.XLOOKUP(B396,Financiering!A51:A76,Financiering!H51:H76))*'Resultaat 1'!D396,0),)</f>
        <v>0</v>
      </c>
      <c r="F396" s="506">
        <f t="shared" si="33"/>
        <v>0</v>
      </c>
      <c r="G396" s="505">
        <f>IFERROR(IF(F396&gt;0,Financiering!N51*'Resultaat 1'!F396,0),)</f>
        <v>0</v>
      </c>
      <c r="H396" s="505">
        <f t="shared" si="34"/>
        <v>0</v>
      </c>
      <c r="I396" s="505">
        <f>IFERROR(IF(H396&gt;0,Financiering!T51*'Resultaat 1'!H396,0),0)</f>
        <v>0</v>
      </c>
      <c r="J396" s="505">
        <f t="shared" si="35"/>
        <v>0</v>
      </c>
      <c r="K396" s="505">
        <f>IFERROR(IF(J396&gt;0,Financiering!Z51*'Resultaat 1'!J396,0),)</f>
        <v>0</v>
      </c>
      <c r="L396" s="505">
        <f t="shared" si="36"/>
        <v>0</v>
      </c>
      <c r="M396" s="505">
        <f t="shared" si="37"/>
        <v>0</v>
      </c>
      <c r="N396" s="501" t="str">
        <f t="shared" si="29"/>
        <v/>
      </c>
      <c r="O396" s="502">
        <f t="shared" si="30"/>
        <v>0</v>
      </c>
      <c r="P396" s="507" t="str">
        <f t="shared" si="31"/>
        <v/>
      </c>
      <c r="Q396" s="15"/>
      <c r="R396" s="15"/>
      <c r="S396" s="15"/>
      <c r="T396" s="15"/>
      <c r="V396" s="15"/>
      <c r="W396" s="541"/>
    </row>
    <row r="397" spans="1:23" ht="12" hidden="1" customHeight="1" x14ac:dyDescent="0.2">
      <c r="A397" s="118"/>
      <c r="B397" s="504" t="s">
        <v>188</v>
      </c>
      <c r="C397" s="497">
        <f>_xlfn.XLOOKUP(B397,Deelnemersoverzicht!A61:A128,Deelnemersoverzicht!C61:C128)</f>
        <v>0</v>
      </c>
      <c r="D397" s="505">
        <f t="shared" si="32"/>
        <v>0</v>
      </c>
      <c r="E397" s="502">
        <f>IFERROR(IF(D397&gt;0,(_xlfn.XLOOKUP(B397,Financiering!A52:A77,Financiering!H52:H77))*'Resultaat 1'!D397,0),)</f>
        <v>0</v>
      </c>
      <c r="F397" s="506">
        <f t="shared" si="33"/>
        <v>0</v>
      </c>
      <c r="G397" s="505">
        <f>IFERROR(IF(F397&gt;0,Financiering!N52*'Resultaat 1'!F397,0),)</f>
        <v>0</v>
      </c>
      <c r="H397" s="505">
        <f t="shared" si="34"/>
        <v>0</v>
      </c>
      <c r="I397" s="505">
        <f>IFERROR(IF(H397&gt;0,Financiering!T52*'Resultaat 1'!H397,0),0)</f>
        <v>0</v>
      </c>
      <c r="J397" s="505">
        <f t="shared" si="35"/>
        <v>0</v>
      </c>
      <c r="K397" s="505">
        <f>IFERROR(IF(J397&gt;0,Financiering!Z52*'Resultaat 1'!J397,0),)</f>
        <v>0</v>
      </c>
      <c r="L397" s="505">
        <f t="shared" si="36"/>
        <v>0</v>
      </c>
      <c r="M397" s="505">
        <f t="shared" si="37"/>
        <v>0</v>
      </c>
      <c r="N397" s="501" t="str">
        <f t="shared" si="29"/>
        <v/>
      </c>
      <c r="O397" s="502">
        <f t="shared" si="30"/>
        <v>0</v>
      </c>
      <c r="P397" s="507" t="str">
        <f t="shared" si="31"/>
        <v/>
      </c>
      <c r="Q397" s="15"/>
      <c r="R397" s="15"/>
      <c r="S397" s="15"/>
      <c r="T397" s="15"/>
      <c r="V397" s="15"/>
      <c r="W397" s="541"/>
    </row>
    <row r="398" spans="1:23" ht="12" hidden="1" customHeight="1" x14ac:dyDescent="0.2">
      <c r="A398" s="118"/>
      <c r="B398" s="504" t="s">
        <v>189</v>
      </c>
      <c r="C398" s="497">
        <f>_xlfn.XLOOKUP(B398,Deelnemersoverzicht!A62:A129,Deelnemersoverzicht!C62:C129)</f>
        <v>0</v>
      </c>
      <c r="D398" s="505">
        <f t="shared" si="32"/>
        <v>0</v>
      </c>
      <c r="E398" s="502">
        <f>IFERROR(IF(D398&gt;0,(_xlfn.XLOOKUP(B398,Financiering!A53:A78,Financiering!H53:H78))*'Resultaat 1'!D398,0),)</f>
        <v>0</v>
      </c>
      <c r="F398" s="506">
        <f t="shared" si="33"/>
        <v>0</v>
      </c>
      <c r="G398" s="505">
        <f>IFERROR(IF(F398&gt;0,Financiering!N53*'Resultaat 1'!F398,0),)</f>
        <v>0</v>
      </c>
      <c r="H398" s="505">
        <f t="shared" si="34"/>
        <v>0</v>
      </c>
      <c r="I398" s="505">
        <f>IFERROR(IF(H398&gt;0,Financiering!T53*'Resultaat 1'!H398,0),0)</f>
        <v>0</v>
      </c>
      <c r="J398" s="505">
        <f t="shared" si="35"/>
        <v>0</v>
      </c>
      <c r="K398" s="505">
        <f>IFERROR(IF(J398&gt;0,Financiering!Z53*'Resultaat 1'!J398,0),)</f>
        <v>0</v>
      </c>
      <c r="L398" s="505">
        <f t="shared" si="36"/>
        <v>0</v>
      </c>
      <c r="M398" s="505">
        <f t="shared" si="37"/>
        <v>0</v>
      </c>
      <c r="N398" s="501" t="str">
        <f t="shared" si="29"/>
        <v/>
      </c>
      <c r="O398" s="502">
        <f t="shared" si="30"/>
        <v>0</v>
      </c>
      <c r="P398" s="507" t="str">
        <f t="shared" si="31"/>
        <v/>
      </c>
      <c r="Q398" s="15"/>
      <c r="R398" s="15"/>
      <c r="S398" s="15"/>
      <c r="T398" s="15"/>
      <c r="V398" s="15"/>
      <c r="W398" s="541"/>
    </row>
    <row r="399" spans="1:23" ht="12" hidden="1" customHeight="1" x14ac:dyDescent="0.2">
      <c r="A399" s="118"/>
      <c r="B399" s="504" t="s">
        <v>190</v>
      </c>
      <c r="C399" s="497">
        <f>_xlfn.XLOOKUP(B399,Deelnemersoverzicht!A63:A130,Deelnemersoverzicht!C63:C130)</f>
        <v>0</v>
      </c>
      <c r="D399" s="505">
        <f t="shared" si="32"/>
        <v>0</v>
      </c>
      <c r="E399" s="502">
        <f>IFERROR(IF(D399&gt;0,(_xlfn.XLOOKUP(B399,Financiering!A54:A79,Financiering!H54:H79))*'Resultaat 1'!D399,0),)</f>
        <v>0</v>
      </c>
      <c r="F399" s="506">
        <f t="shared" si="33"/>
        <v>0</v>
      </c>
      <c r="G399" s="505">
        <f>IFERROR(IF(F399&gt;0,Financiering!N54*'Resultaat 1'!F399,0),)</f>
        <v>0</v>
      </c>
      <c r="H399" s="505">
        <f t="shared" si="34"/>
        <v>0</v>
      </c>
      <c r="I399" s="505">
        <f>IFERROR(IF(H399&gt;0,Financiering!T54*'Resultaat 1'!H399,0),0)</f>
        <v>0</v>
      </c>
      <c r="J399" s="505">
        <f t="shared" si="35"/>
        <v>0</v>
      </c>
      <c r="K399" s="505">
        <f>IFERROR(IF(J399&gt;0,Financiering!Z54*'Resultaat 1'!J399,0),)</f>
        <v>0</v>
      </c>
      <c r="L399" s="505">
        <f t="shared" si="36"/>
        <v>0</v>
      </c>
      <c r="M399" s="505">
        <f t="shared" si="37"/>
        <v>0</v>
      </c>
      <c r="N399" s="501" t="str">
        <f t="shared" si="29"/>
        <v/>
      </c>
      <c r="O399" s="502">
        <f t="shared" si="30"/>
        <v>0</v>
      </c>
      <c r="P399" s="507" t="str">
        <f t="shared" si="31"/>
        <v/>
      </c>
      <c r="Q399" s="15"/>
      <c r="R399" s="15"/>
      <c r="S399" s="15"/>
      <c r="T399" s="15"/>
      <c r="V399" s="15"/>
      <c r="W399" s="541"/>
    </row>
    <row r="400" spans="1:23" ht="12" hidden="1" customHeight="1" x14ac:dyDescent="0.2">
      <c r="A400" s="118"/>
      <c r="B400" s="504" t="s">
        <v>191</v>
      </c>
      <c r="C400" s="497">
        <f>_xlfn.XLOOKUP(B400,Deelnemersoverzicht!A64:A131,Deelnemersoverzicht!C64:C131)</f>
        <v>0</v>
      </c>
      <c r="D400" s="505">
        <f t="shared" si="32"/>
        <v>0</v>
      </c>
      <c r="E400" s="502">
        <f>IFERROR(IF(D400&gt;0,(_xlfn.XLOOKUP(B400,Financiering!A55:A80,Financiering!H55:H80))*'Resultaat 1'!D400,0),)</f>
        <v>0</v>
      </c>
      <c r="F400" s="506">
        <f t="shared" si="33"/>
        <v>0</v>
      </c>
      <c r="G400" s="505">
        <f>IFERROR(IF(F400&gt;0,Financiering!N55*'Resultaat 1'!F400,0),)</f>
        <v>0</v>
      </c>
      <c r="H400" s="505">
        <f t="shared" si="34"/>
        <v>0</v>
      </c>
      <c r="I400" s="505">
        <f>IFERROR(IF(H400&gt;0,Financiering!T55*'Resultaat 1'!H400,0),0)</f>
        <v>0</v>
      </c>
      <c r="J400" s="505">
        <f t="shared" si="35"/>
        <v>0</v>
      </c>
      <c r="K400" s="505">
        <f>IFERROR(IF(J400&gt;0,Financiering!Z55*'Resultaat 1'!J400,0),)</f>
        <v>0</v>
      </c>
      <c r="L400" s="505">
        <f t="shared" si="36"/>
        <v>0</v>
      </c>
      <c r="M400" s="505">
        <f t="shared" si="37"/>
        <v>0</v>
      </c>
      <c r="N400" s="501" t="str">
        <f t="shared" si="29"/>
        <v/>
      </c>
      <c r="O400" s="502">
        <f t="shared" si="30"/>
        <v>0</v>
      </c>
      <c r="P400" s="507" t="str">
        <f t="shared" si="31"/>
        <v/>
      </c>
      <c r="Q400" s="15"/>
      <c r="R400" s="15"/>
      <c r="S400" s="15"/>
      <c r="T400" s="15"/>
      <c r="V400" s="15"/>
      <c r="W400" s="541"/>
    </row>
    <row r="401" spans="1:24" ht="12" hidden="1" customHeight="1" x14ac:dyDescent="0.2">
      <c r="A401" s="118"/>
      <c r="B401" s="504" t="s">
        <v>192</v>
      </c>
      <c r="C401" s="497">
        <f>_xlfn.XLOOKUP(B401,Deelnemersoverzicht!A65:A132,Deelnemersoverzicht!C65:C132)</f>
        <v>0</v>
      </c>
      <c r="D401" s="505">
        <f t="shared" si="32"/>
        <v>0</v>
      </c>
      <c r="E401" s="502">
        <f>IFERROR(IF(D401&gt;0,(_xlfn.XLOOKUP(B401,Financiering!A56:A81,Financiering!H56:H81))*'Resultaat 1'!D401,0),)</f>
        <v>0</v>
      </c>
      <c r="F401" s="506">
        <f t="shared" si="33"/>
        <v>0</v>
      </c>
      <c r="G401" s="505">
        <f>IFERROR(IF(F401&gt;0,Financiering!N56*'Resultaat 1'!F401,0),)</f>
        <v>0</v>
      </c>
      <c r="H401" s="505">
        <f t="shared" si="34"/>
        <v>0</v>
      </c>
      <c r="I401" s="505">
        <f>IFERROR(IF(H401&gt;0,Financiering!T56*'Resultaat 1'!H401,0),0)</f>
        <v>0</v>
      </c>
      <c r="J401" s="505">
        <f t="shared" si="35"/>
        <v>0</v>
      </c>
      <c r="K401" s="505">
        <f>IFERROR(IF(J401&gt;0,Financiering!Z56*'Resultaat 1'!J401,0),)</f>
        <v>0</v>
      </c>
      <c r="L401" s="505">
        <f t="shared" si="36"/>
        <v>0</v>
      </c>
      <c r="M401" s="505">
        <f t="shared" si="37"/>
        <v>0</v>
      </c>
      <c r="N401" s="501" t="str">
        <f t="shared" si="29"/>
        <v/>
      </c>
      <c r="O401" s="502">
        <f t="shared" si="30"/>
        <v>0</v>
      </c>
      <c r="P401" s="507" t="str">
        <f t="shared" si="31"/>
        <v/>
      </c>
      <c r="Q401" s="15"/>
      <c r="R401" s="15"/>
      <c r="S401" s="15"/>
      <c r="T401" s="15"/>
      <c r="V401" s="15"/>
      <c r="W401" s="541"/>
    </row>
    <row r="402" spans="1:24" ht="12" hidden="1" customHeight="1" thickBot="1" x14ac:dyDescent="0.25">
      <c r="A402" s="118"/>
      <c r="B402" s="504" t="s">
        <v>193</v>
      </c>
      <c r="C402" s="497">
        <f>_xlfn.XLOOKUP(B402,Deelnemersoverzicht!A66:A133,Deelnemersoverzicht!C66:C133)</f>
        <v>0</v>
      </c>
      <c r="D402" s="505">
        <f t="shared" si="32"/>
        <v>0</v>
      </c>
      <c r="E402" s="509">
        <f>IFERROR(IF(D402&gt;0,(_xlfn.XLOOKUP(B402,Financiering!A57:A82,Financiering!H57:H82))*'Resultaat 1'!D402,0),)</f>
        <v>0</v>
      </c>
      <c r="F402" s="506">
        <f t="shared" si="33"/>
        <v>0</v>
      </c>
      <c r="G402" s="505">
        <f>IFERROR(IF(F402&gt;0,Financiering!N57*'Resultaat 1'!F402,0),)</f>
        <v>0</v>
      </c>
      <c r="H402" s="505">
        <f t="shared" si="34"/>
        <v>0</v>
      </c>
      <c r="I402" s="505">
        <f>IFERROR(IF(H402&gt;0,Financiering!T57*'Resultaat 1'!H402,0),0)</f>
        <v>0</v>
      </c>
      <c r="J402" s="505">
        <f t="shared" si="35"/>
        <v>0</v>
      </c>
      <c r="K402" s="505">
        <f>IFERROR(IF(J402&gt;0,Financiering!Z57*'Resultaat 1'!J402,0),)</f>
        <v>0</v>
      </c>
      <c r="L402" s="505">
        <f t="shared" si="36"/>
        <v>0</v>
      </c>
      <c r="M402" s="505">
        <f t="shared" si="37"/>
        <v>0</v>
      </c>
      <c r="N402" s="501" t="str">
        <f t="shared" si="29"/>
        <v/>
      </c>
      <c r="O402" s="502">
        <f t="shared" si="30"/>
        <v>0</v>
      </c>
      <c r="P402" s="510" t="str">
        <f t="shared" si="31"/>
        <v/>
      </c>
      <c r="Q402" s="15"/>
      <c r="R402" s="15"/>
      <c r="S402" s="15"/>
      <c r="T402" s="15"/>
      <c r="V402" s="15"/>
      <c r="W402" s="541"/>
    </row>
    <row r="403" spans="1:24" ht="12" customHeight="1" thickBot="1" x14ac:dyDescent="0.25">
      <c r="A403" s="118"/>
      <c r="B403" s="511"/>
      <c r="C403" s="512" t="s">
        <v>17</v>
      </c>
      <c r="D403" s="513">
        <f t="shared" ref="D403:M403" si="38">SUM(D352:D402)</f>
        <v>0</v>
      </c>
      <c r="E403" s="513">
        <f t="shared" si="38"/>
        <v>0</v>
      </c>
      <c r="F403" s="513">
        <f t="shared" si="38"/>
        <v>0</v>
      </c>
      <c r="G403" s="513">
        <f t="shared" si="38"/>
        <v>0</v>
      </c>
      <c r="H403" s="513">
        <f t="shared" si="38"/>
        <v>0</v>
      </c>
      <c r="I403" s="513">
        <f t="shared" si="38"/>
        <v>0</v>
      </c>
      <c r="J403" s="513">
        <f t="shared" si="38"/>
        <v>0</v>
      </c>
      <c r="K403" s="513">
        <f t="shared" si="38"/>
        <v>0</v>
      </c>
      <c r="L403" s="513">
        <f t="shared" si="38"/>
        <v>0</v>
      </c>
      <c r="M403" s="513">
        <f t="shared" si="38"/>
        <v>0</v>
      </c>
      <c r="N403" s="514" t="str">
        <f t="shared" si="29"/>
        <v/>
      </c>
      <c r="O403" s="513">
        <f>SUM(O352:O402)</f>
        <v>0</v>
      </c>
      <c r="P403" s="514" t="str">
        <f>IFERROR(O403/L403,"")</f>
        <v/>
      </c>
      <c r="Q403" s="15"/>
      <c r="R403" s="15"/>
      <c r="S403" s="15"/>
      <c r="T403" s="15"/>
      <c r="V403" s="15"/>
      <c r="W403" s="541"/>
    </row>
    <row r="404" spans="1:24"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X404" s="15"/>
    </row>
    <row r="405" spans="1:24"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X405" s="15"/>
    </row>
    <row r="406" spans="1:24"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X406" s="15"/>
    </row>
  </sheetData>
  <sheetProtection algorithmName="SHA-512" hashValue="StQ/9Bh1eZpe9FdJKdEW+nM2AfZ26CmzyW09lXLZlym4aWJ+j9t5juQvlEpBrmQFbYAohaO5iD3a29iLIziD/g==" saltValue="Chi9tk4PXoWtJtlcVwPpTg==" spinCount="100000" sheet="1" objects="1" scenarios="1"/>
  <mergeCells count="113">
    <mergeCell ref="D95:E95"/>
    <mergeCell ref="D96:E96"/>
    <mergeCell ref="D97:E97"/>
    <mergeCell ref="D350:E350"/>
    <mergeCell ref="F350:G350"/>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83:L183"/>
    <mergeCell ref="K184:L184"/>
    <mergeCell ref="K185:L185"/>
    <mergeCell ref="K186:L186"/>
    <mergeCell ref="K188:L188"/>
    <mergeCell ref="K189:L189"/>
    <mergeCell ref="K172:L172"/>
    <mergeCell ref="K173:L173"/>
    <mergeCell ref="K174:L174"/>
    <mergeCell ref="K175:L175"/>
    <mergeCell ref="K176:L176"/>
    <mergeCell ref="K177:L177"/>
    <mergeCell ref="K178:L178"/>
    <mergeCell ref="K179:L179"/>
    <mergeCell ref="K180:L180"/>
    <mergeCell ref="H350:I350"/>
    <mergeCell ref="J350:K350"/>
    <mergeCell ref="K205:L205"/>
    <mergeCell ref="K206:L206"/>
    <mergeCell ref="L350:P350"/>
    <mergeCell ref="W1:X1"/>
    <mergeCell ref="K199:L199"/>
    <mergeCell ref="K200:L200"/>
    <mergeCell ref="K201:L201"/>
    <mergeCell ref="K190:L190"/>
    <mergeCell ref="K191:L191"/>
    <mergeCell ref="K192:L192"/>
    <mergeCell ref="K202:L202"/>
    <mergeCell ref="K203:L203"/>
    <mergeCell ref="K204:L204"/>
    <mergeCell ref="K193:L193"/>
    <mergeCell ref="K194:L194"/>
    <mergeCell ref="K195:L195"/>
    <mergeCell ref="K196:L196"/>
    <mergeCell ref="K197:L197"/>
    <mergeCell ref="K198:L198"/>
    <mergeCell ref="K181:L181"/>
    <mergeCell ref="K182:L182"/>
    <mergeCell ref="K187:L187"/>
  </mergeCells>
  <phoneticPr fontId="86" type="noConversion"/>
  <conditionalFormatting sqref="H157:H206">
    <cfRule type="expression" dxfId="48" priority="3">
      <formula>AND($C157&lt;&gt;"",OR($H157&lt;Startdatum,$H157&gt;Einddatum))</formula>
    </cfRule>
  </conditionalFormatting>
  <conditionalFormatting sqref="F96:F150">
    <cfRule type="expression" dxfId="47" priority="2">
      <formula>AND($F96&lt;&gt;"",DATE(YEAR($F96)+$H96,MONTH($F96),DAY($F96))&lt;Startdatum)</formula>
    </cfRule>
  </conditionalFormatting>
  <conditionalFormatting sqref="C15:C89 C96:C150 C157:C206 C211:C260 C265:C314">
    <cfRule type="expression" dxfId="46" priority="1">
      <formula>AND($C15="",$N15&gt;0)</formula>
    </cfRule>
  </conditionalFormatting>
  <dataValidations count="6">
    <dataValidation type="list" allowBlank="1" showInputMessage="1" showErrorMessage="1" sqref="M96:M150 M15:M89 M157:M206 M211:M260 M265:M314" xr:uid="{00000000-0002-0000-0700-000001000000}">
      <formula1>Activiteittype</formula1>
    </dataValidation>
    <dataValidation type="date" allowBlank="1" showInputMessage="1" showErrorMessage="1" error="De aanschafdatum moet tussen de start- en einddatum van het project vallen!" sqref="H157:H206" xr:uid="{368A8B9B-D35B-4DED-B2E0-E9F496318299}">
      <formula1>Startdatum</formula1>
      <formula2>Einddatum</formula2>
    </dataValidation>
    <dataValidation type="decimal" operator="greaterThanOrEqual" allowBlank="1" showInputMessage="1" showErrorMessage="1" error="De afschrijving in jaren dient minimaal 5 jaar te bedragen." sqref="J157:J206" xr:uid="{00000000-0002-0000-0700-000003000000}">
      <formula1>5</formula1>
    </dataValidation>
    <dataValidation type="decimal" operator="greaterThanOrEqual" allowBlank="1" showInputMessage="1" showErrorMessage="1" error="De afschrijving in jaren dient minimaal 5 jaar te bedragen_x000a_" sqref="H96:H150" xr:uid="{00000000-0002-0000-0700-000004000000}">
      <formula1>5</formula1>
    </dataValidation>
    <dataValidation type="custom" errorStyle="warning" allowBlank="1" showInputMessage="1" showErrorMessage="1" error="Machine of apparaat lijkt al afgeschreven te zijn." sqref="F96:F150" xr:uid="{5769A514-A0E4-447B-BD93-864C1612BAE8}">
      <formula1>DATE(YEAR(F96)+H96,MONTH(F96),DAY(F96))&gt;Startdatum</formula1>
    </dataValidation>
    <dataValidation type="list" showInputMessage="1" showErrorMessage="1" sqref="C15:C89 C96:C150 C157:C206 C211:C260 C265:C314" xr:uid="{4643CA99-BFD6-4EC0-9107-C682FDBE2FE9}">
      <formula1>deelnemers</formula1>
    </dataValidation>
  </dataValidations>
  <pageMargins left="0.25" right="0.25" top="0.75" bottom="0.75" header="0.3" footer="0.3"/>
  <pageSetup paperSize="8" scale="54" fitToHeight="0" orientation="portrait" r:id="rId1"/>
  <headerFooter>
    <oddFooter>&amp;L_x000D_&amp;1#&amp;"Calibri"&amp;10&amp;K000000 Intern gebruik</oddFooter>
  </headerFooter>
  <rowBreaks count="2" manualBreakCount="2">
    <brk id="91" max="21" man="1"/>
    <brk id="207" max="21" man="1"/>
  </rowBreaks>
  <colBreaks count="1" manualBreakCount="1">
    <brk id="1" max="37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7">
    <tabColor rgb="FFFFFF00"/>
    <pageSetUpPr fitToPage="1"/>
  </sheetPr>
  <dimension ref="A1:X413"/>
  <sheetViews>
    <sheetView showGridLines="0" workbookViewId="0">
      <selection activeCell="B15" sqref="B15"/>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0.85546875" customWidth="1"/>
    <col min="13" max="13" width="16.7109375" customWidth="1"/>
    <col min="14" max="14" width="12" customWidth="1"/>
    <col min="15" max="15" width="11.7109375" customWidth="1"/>
    <col min="16" max="16" width="7.7109375" customWidth="1"/>
    <col min="21" max="22" width="9.140625" customWidth="1"/>
    <col min="23" max="23" width="9.140625" style="540" hidden="1" customWidth="1"/>
    <col min="24" max="24" width="23.28515625" hidden="1" customWidth="1"/>
  </cols>
  <sheetData>
    <row r="1" spans="1:24" ht="14.25" customHeight="1" x14ac:dyDescent="0.25">
      <c r="A1" s="118"/>
      <c r="B1" s="6" t="s">
        <v>244</v>
      </c>
      <c r="C1" s="117"/>
      <c r="D1" s="15"/>
      <c r="E1" s="118"/>
      <c r="F1" s="118"/>
      <c r="G1" s="118"/>
      <c r="H1" s="118"/>
      <c r="I1" s="118"/>
      <c r="J1" s="141"/>
      <c r="K1" s="15"/>
      <c r="L1" s="15"/>
      <c r="M1" s="6" t="str">
        <f>IF(Deelnemersoverzicht!C6="[wordt door RVO ingevuld]","",Deelnemersoverzicht!C6)</f>
        <v/>
      </c>
      <c r="N1" s="118"/>
      <c r="O1" s="118"/>
      <c r="P1" s="118"/>
      <c r="Q1" s="118"/>
      <c r="R1" s="15"/>
      <c r="S1" s="15"/>
      <c r="T1" s="15"/>
      <c r="U1" s="15"/>
      <c r="V1" s="15"/>
      <c r="W1" s="718" t="s">
        <v>381</v>
      </c>
      <c r="X1" s="718"/>
    </row>
    <row r="2" spans="1:24" ht="17.25" customHeight="1" x14ac:dyDescent="0.25">
      <c r="A2" s="118"/>
      <c r="B2" s="90" t="s">
        <v>219</v>
      </c>
      <c r="C2" s="117"/>
      <c r="D2" s="119"/>
      <c r="E2" s="118"/>
      <c r="F2" s="118"/>
      <c r="G2" s="118"/>
      <c r="H2" s="118"/>
      <c r="I2" s="118"/>
      <c r="J2" s="118"/>
      <c r="K2" s="117"/>
      <c r="L2" s="117"/>
      <c r="M2" s="117"/>
      <c r="N2" s="117"/>
      <c r="O2" s="117"/>
      <c r="P2" s="118"/>
      <c r="Q2" s="118"/>
      <c r="R2" s="15"/>
      <c r="S2" s="15"/>
      <c r="T2" s="15"/>
      <c r="U2" s="15"/>
      <c r="V2" s="15"/>
      <c r="X2" s="15"/>
    </row>
    <row r="3" spans="1:24" ht="12.75" customHeight="1" x14ac:dyDescent="0.2">
      <c r="A3" s="5"/>
      <c r="B3" s="89"/>
      <c r="C3" s="89"/>
      <c r="D3" s="5"/>
      <c r="E3" s="5"/>
      <c r="F3" s="5"/>
      <c r="G3" s="5"/>
      <c r="H3" s="5"/>
      <c r="I3" s="5"/>
      <c r="J3" s="5"/>
      <c r="K3" s="5"/>
      <c r="L3" s="5"/>
      <c r="M3" s="5"/>
      <c r="N3" s="5"/>
      <c r="O3" s="5"/>
      <c r="P3" s="5"/>
      <c r="Q3" s="118"/>
      <c r="R3" s="15"/>
      <c r="S3" s="15"/>
      <c r="T3" s="15"/>
      <c r="U3" s="15"/>
      <c r="V3" s="15"/>
      <c r="X3" s="15"/>
    </row>
    <row r="4" spans="1:24" ht="12.75" customHeight="1" x14ac:dyDescent="0.2">
      <c r="A4" s="5"/>
      <c r="B4" s="120"/>
      <c r="C4" s="120" t="s">
        <v>194</v>
      </c>
      <c r="D4" s="120"/>
      <c r="E4" s="120"/>
      <c r="F4" s="120"/>
      <c r="G4" s="120"/>
      <c r="H4" s="120"/>
      <c r="I4" s="120"/>
      <c r="J4" s="120"/>
      <c r="K4" s="120"/>
      <c r="L4" s="120"/>
      <c r="M4" s="120"/>
      <c r="N4" s="120"/>
      <c r="O4" s="469"/>
      <c r="P4" s="120"/>
      <c r="Q4" s="121"/>
      <c r="R4" s="121"/>
      <c r="S4" s="121"/>
      <c r="T4" s="121"/>
      <c r="U4" s="121"/>
      <c r="V4" s="121"/>
      <c r="X4" s="118"/>
    </row>
    <row r="5" spans="1:24" ht="12.75" customHeight="1" x14ac:dyDescent="0.2">
      <c r="A5" s="5"/>
      <c r="B5" s="89"/>
      <c r="C5" s="89"/>
      <c r="D5" s="89"/>
      <c r="E5" s="122"/>
      <c r="F5" s="122"/>
      <c r="G5" s="5"/>
      <c r="H5" s="5"/>
      <c r="I5" s="5"/>
      <c r="J5" s="5"/>
      <c r="K5" s="5"/>
      <c r="L5" s="5"/>
      <c r="M5" s="5"/>
      <c r="N5" s="5"/>
      <c r="O5" s="5"/>
      <c r="P5" s="5"/>
      <c r="Q5" s="5"/>
      <c r="R5" s="118"/>
      <c r="S5" s="15"/>
      <c r="T5" s="15"/>
      <c r="U5" s="15"/>
      <c r="V5" s="15"/>
      <c r="X5" s="15"/>
    </row>
    <row r="6" spans="1:24" ht="12.75" customHeight="1" x14ac:dyDescent="0.2">
      <c r="A6" s="5"/>
      <c r="B6" s="89"/>
      <c r="C6" s="143" t="s">
        <v>38</v>
      </c>
      <c r="D6" s="136"/>
      <c r="E6" s="549">
        <f>Deelnemersoverzicht!C9</f>
        <v>0</v>
      </c>
      <c r="F6" s="550"/>
      <c r="G6" s="550"/>
      <c r="H6" s="550"/>
      <c r="I6" s="550"/>
      <c r="J6" s="550"/>
      <c r="K6" s="550"/>
      <c r="L6" s="550"/>
      <c r="M6" s="550"/>
      <c r="N6" s="551"/>
      <c r="O6" s="473"/>
      <c r="P6" s="118"/>
      <c r="Q6" s="118"/>
      <c r="R6" s="15"/>
      <c r="S6" s="15"/>
      <c r="T6" s="15"/>
      <c r="U6" s="15"/>
      <c r="V6" s="15"/>
      <c r="X6" s="15"/>
    </row>
    <row r="7" spans="1:24" ht="12.75" customHeight="1" x14ac:dyDescent="0.2">
      <c r="A7" s="5"/>
      <c r="B7" s="89"/>
      <c r="C7" s="143" t="s">
        <v>195</v>
      </c>
      <c r="D7" s="136"/>
      <c r="E7" s="584"/>
      <c r="F7" s="585"/>
      <c r="G7" s="585"/>
      <c r="H7" s="585"/>
      <c r="I7" s="585"/>
      <c r="J7" s="585"/>
      <c r="K7" s="585"/>
      <c r="L7" s="585"/>
      <c r="M7" s="585"/>
      <c r="N7" s="586"/>
      <c r="O7" s="473"/>
      <c r="P7" s="118"/>
      <c r="Q7" s="118"/>
      <c r="R7" s="15"/>
      <c r="S7" s="15"/>
      <c r="T7" s="15"/>
      <c r="U7" s="15"/>
      <c r="V7" s="15"/>
      <c r="X7" s="15"/>
    </row>
    <row r="8" spans="1:24" ht="12.75" customHeight="1" x14ac:dyDescent="0.2">
      <c r="A8" s="5"/>
      <c r="B8" s="89"/>
      <c r="C8" s="144" t="s">
        <v>307</v>
      </c>
      <c r="D8" s="463"/>
      <c r="E8" s="587"/>
      <c r="F8" s="661" t="str">
        <f>IF(AND(E8&gt;0,Startdatum&gt;0,Einddatum&gt;0),IF(OR(E8&lt;Startdatum,E8&gt;Einddatum),"De startdatum van het resultaat moet binnen de looptijd van het project vallen (zie tabblad 'Deelnemersoverzicht')!",""),"")</f>
        <v/>
      </c>
      <c r="G8" s="482"/>
      <c r="H8" s="482"/>
      <c r="I8" s="482"/>
      <c r="J8" s="482"/>
      <c r="K8" s="482"/>
      <c r="L8" s="482"/>
      <c r="M8" s="482"/>
      <c r="N8" s="482"/>
      <c r="O8" s="483"/>
      <c r="P8" s="118"/>
      <c r="Q8" s="118"/>
      <c r="R8" s="15"/>
      <c r="S8" s="15"/>
      <c r="T8" s="15"/>
      <c r="U8" s="15"/>
      <c r="V8" s="15"/>
      <c r="X8" s="15"/>
    </row>
    <row r="9" spans="1:24" ht="12.75" customHeight="1" x14ac:dyDescent="0.2">
      <c r="A9" s="5"/>
      <c r="B9" s="89"/>
      <c r="C9" s="144" t="s">
        <v>308</v>
      </c>
      <c r="D9" s="463"/>
      <c r="E9" s="587"/>
      <c r="F9" s="661" t="str">
        <f>IF(AND(E9&gt;0,Startdatum&gt;0,Einddatum&gt;0),IF(OR(E9&lt;Startdatum,E9&gt;Einddatum),"De einddatum van het resultaat moet binnen de looptijd van het project vallen (zie tabblad 'Deelnemersoverzicht')!",""),"")</f>
        <v/>
      </c>
      <c r="G9" s="482"/>
      <c r="H9" s="482"/>
      <c r="I9" s="482"/>
      <c r="J9" s="482"/>
      <c r="K9" s="482"/>
      <c r="L9" s="482"/>
      <c r="M9" s="482"/>
      <c r="N9" s="482"/>
      <c r="O9" s="482"/>
      <c r="P9" s="118"/>
      <c r="Q9" s="118"/>
      <c r="R9" s="15"/>
      <c r="S9" s="15"/>
      <c r="T9" s="15"/>
      <c r="U9" s="15"/>
      <c r="V9" s="15"/>
      <c r="X9" s="15"/>
    </row>
    <row r="10" spans="1:24" ht="12.75" customHeight="1" x14ac:dyDescent="0.2">
      <c r="A10" s="5"/>
      <c r="B10" s="89"/>
      <c r="C10" s="89"/>
      <c r="D10" s="5"/>
      <c r="E10" s="5"/>
      <c r="F10" s="5"/>
      <c r="G10" s="5"/>
      <c r="H10" s="5"/>
      <c r="I10" s="5"/>
      <c r="J10" s="5"/>
      <c r="K10" s="5"/>
      <c r="L10" s="5"/>
      <c r="M10" s="5"/>
      <c r="N10" s="5"/>
      <c r="O10" s="5"/>
      <c r="P10" s="5"/>
      <c r="Q10" s="118"/>
      <c r="R10" s="15"/>
      <c r="S10" s="15"/>
      <c r="T10" s="15"/>
      <c r="U10" s="15"/>
      <c r="V10" s="15"/>
      <c r="X10" s="15"/>
    </row>
    <row r="11" spans="1:24" ht="14.25" customHeight="1" x14ac:dyDescent="0.2">
      <c r="A11" s="5"/>
      <c r="B11" s="120" t="s">
        <v>69</v>
      </c>
      <c r="C11" s="120"/>
      <c r="D11" s="123"/>
      <c r="E11" s="124"/>
      <c r="F11" s="125"/>
      <c r="G11" s="123"/>
      <c r="H11" s="123"/>
      <c r="I11" s="123"/>
      <c r="J11" s="123"/>
      <c r="K11" s="123"/>
      <c r="L11" s="123"/>
      <c r="M11" s="123"/>
      <c r="N11" s="123"/>
      <c r="O11" s="5"/>
      <c r="P11" s="15"/>
      <c r="Q11" s="15"/>
      <c r="R11" s="15"/>
      <c r="S11" s="15"/>
      <c r="T11" s="15"/>
      <c r="U11" s="15"/>
      <c r="V11" s="15"/>
      <c r="X11" s="15"/>
    </row>
    <row r="12" spans="1:24" ht="12.75" customHeight="1" x14ac:dyDescent="0.2">
      <c r="A12" s="5"/>
      <c r="B12" s="120" t="s">
        <v>196</v>
      </c>
      <c r="C12" s="120"/>
      <c r="D12" s="123"/>
      <c r="E12" s="124"/>
      <c r="F12" s="125"/>
      <c r="G12" s="123"/>
      <c r="H12" s="123"/>
      <c r="I12" s="123"/>
      <c r="J12" s="123"/>
      <c r="K12" s="123"/>
      <c r="L12" s="123"/>
      <c r="M12" s="123"/>
      <c r="N12" s="123"/>
      <c r="O12" s="5"/>
      <c r="P12" s="15"/>
      <c r="Q12" s="15"/>
      <c r="R12" s="15"/>
      <c r="S12" s="15"/>
      <c r="T12" s="15"/>
      <c r="U12" s="15"/>
      <c r="V12" s="15"/>
      <c r="X12" s="15"/>
    </row>
    <row r="13" spans="1:24" ht="12" customHeight="1" x14ac:dyDescent="0.2">
      <c r="A13" s="5"/>
      <c r="B13" s="137"/>
      <c r="C13" s="137"/>
      <c r="D13" s="136"/>
      <c r="E13" s="136"/>
      <c r="F13" s="136"/>
      <c r="G13" s="136"/>
      <c r="H13" s="136"/>
      <c r="I13" s="136"/>
      <c r="J13" s="136"/>
      <c r="K13" s="136"/>
      <c r="L13" s="136"/>
      <c r="M13" s="136"/>
      <c r="N13" s="136"/>
      <c r="O13" s="136"/>
      <c r="P13" s="15"/>
      <c r="Q13" s="15"/>
      <c r="R13" s="15"/>
      <c r="S13" s="15"/>
      <c r="T13" s="15"/>
      <c r="U13" s="15"/>
      <c r="V13" s="15"/>
      <c r="X13" s="15"/>
    </row>
    <row r="14" spans="1:24" ht="51" customHeight="1" x14ac:dyDescent="0.2">
      <c r="A14" s="5"/>
      <c r="B14" s="464" t="s">
        <v>263</v>
      </c>
      <c r="C14" s="465" t="s">
        <v>99</v>
      </c>
      <c r="D14" s="465" t="s">
        <v>377</v>
      </c>
      <c r="E14" s="466" t="s">
        <v>197</v>
      </c>
      <c r="F14" s="467"/>
      <c r="G14" s="467"/>
      <c r="H14" s="467"/>
      <c r="I14" s="484" t="s">
        <v>378</v>
      </c>
      <c r="J14" s="465" t="s">
        <v>208</v>
      </c>
      <c r="K14" s="464" t="s">
        <v>70</v>
      </c>
      <c r="L14" s="465"/>
      <c r="M14" s="466" t="s">
        <v>65</v>
      </c>
      <c r="N14" s="468" t="s">
        <v>71</v>
      </c>
      <c r="O14" s="230" t="s">
        <v>264</v>
      </c>
      <c r="X14" s="15"/>
    </row>
    <row r="15" spans="1:24" ht="12" customHeight="1" x14ac:dyDescent="0.2">
      <c r="A15" s="195" t="str">
        <f>B15&amp;M15</f>
        <v/>
      </c>
      <c r="B15" s="552"/>
      <c r="C15" s="553"/>
      <c r="D15" s="553"/>
      <c r="E15" s="553"/>
      <c r="F15" s="554"/>
      <c r="G15" s="554"/>
      <c r="H15" s="554"/>
      <c r="I15" s="555"/>
      <c r="J15" s="556"/>
      <c r="K15" s="557"/>
      <c r="L15" s="558"/>
      <c r="M15" s="559"/>
      <c r="N15" s="475">
        <f t="shared" ref="N15:N78" si="0">K15*J15</f>
        <v>0</v>
      </c>
      <c r="O15" s="141" t="str">
        <f>IF(AND(COUNTA(B15:K15)&gt;0,ISBLANK(M15)),"Activiteittype ontbreekt!",IF(B15="","",IF(COUNTIF($B$15:$B$314,B15)=1,"",IF(COUNTIF($A$15:$A$314,B15&amp;M15)&gt;1,"","Let op dat elk activiteitnummer hetzelfde activiteittype moet krijgen!"))))</f>
        <v/>
      </c>
      <c r="W15" s="621" t="str">
        <f>IF(ISBLANK($C15),"",_xlfn.IFNA(MATCH($C15,Deelnemersoverzicht!$C$16:$C$66,0),0))</f>
        <v/>
      </c>
      <c r="X15" s="15"/>
    </row>
    <row r="16" spans="1:24" ht="12" customHeight="1" x14ac:dyDescent="0.2">
      <c r="A16" s="195" t="str">
        <f t="shared" ref="A16:A79" si="1">B16&amp;M16</f>
        <v/>
      </c>
      <c r="B16" s="552"/>
      <c r="C16" s="553"/>
      <c r="D16" s="553"/>
      <c r="E16" s="553"/>
      <c r="F16" s="554"/>
      <c r="G16" s="554"/>
      <c r="H16" s="554"/>
      <c r="I16" s="555"/>
      <c r="J16" s="556"/>
      <c r="K16" s="557"/>
      <c r="L16" s="558"/>
      <c r="M16" s="559"/>
      <c r="N16" s="475">
        <f t="shared" si="0"/>
        <v>0</v>
      </c>
      <c r="O16" s="141" t="str">
        <f t="shared" ref="O16:O79" si="2">IF(AND(COUNTA(B16:K16)&gt;0,ISBLANK(M16)),"Activiteittype ontbreekt!",IF(B16="","",IF(COUNTIF($B$15:$B$314,B16)=1,"",IF(COUNTIF($A$15:$A$314,B16&amp;M16)&gt;1,"","Let op dat elk activiteitnummer hetzelfde activiteittype moet krijgen!"))))</f>
        <v/>
      </c>
      <c r="W16" s="621" t="str">
        <f>IF(ISBLANK($C16),"",_xlfn.IFNA(MATCH($C16,Deelnemersoverzicht!$C$16:$C$66,0),0))</f>
        <v/>
      </c>
      <c r="X16" s="15"/>
    </row>
    <row r="17" spans="1:24" ht="12" customHeight="1" x14ac:dyDescent="0.2">
      <c r="A17" s="195" t="str">
        <f t="shared" si="1"/>
        <v/>
      </c>
      <c r="B17" s="552"/>
      <c r="C17" s="553"/>
      <c r="D17" s="553"/>
      <c r="E17" s="553"/>
      <c r="F17" s="554"/>
      <c r="G17" s="554"/>
      <c r="H17" s="554"/>
      <c r="I17" s="555"/>
      <c r="J17" s="556"/>
      <c r="K17" s="557"/>
      <c r="L17" s="558"/>
      <c r="M17" s="559"/>
      <c r="N17" s="475">
        <f t="shared" si="0"/>
        <v>0</v>
      </c>
      <c r="O17" s="141" t="str">
        <f t="shared" si="2"/>
        <v/>
      </c>
      <c r="W17" s="621" t="str">
        <f>IF(ISBLANK($C17),"",_xlfn.IFNA(MATCH($C17,Deelnemersoverzicht!$C$16:$C$66,0),0))</f>
        <v/>
      </c>
      <c r="X17" s="15"/>
    </row>
    <row r="18" spans="1:24" ht="12" customHeight="1" x14ac:dyDescent="0.2">
      <c r="A18" s="195" t="str">
        <f t="shared" si="1"/>
        <v/>
      </c>
      <c r="B18" s="552"/>
      <c r="C18" s="560"/>
      <c r="D18" s="553"/>
      <c r="E18" s="553"/>
      <c r="F18" s="554"/>
      <c r="G18" s="554"/>
      <c r="H18" s="554"/>
      <c r="I18" s="555"/>
      <c r="J18" s="556"/>
      <c r="K18" s="557"/>
      <c r="L18" s="558"/>
      <c r="M18" s="559"/>
      <c r="N18" s="475">
        <f t="shared" si="0"/>
        <v>0</v>
      </c>
      <c r="O18" s="141" t="str">
        <f t="shared" si="2"/>
        <v/>
      </c>
      <c r="W18" s="621" t="str">
        <f>IF(ISBLANK($C18),"",_xlfn.IFNA(MATCH($C18,Deelnemersoverzicht!$C$16:$C$66,0),0))</f>
        <v/>
      </c>
      <c r="X18" s="15"/>
    </row>
    <row r="19" spans="1:24" ht="12" customHeight="1" x14ac:dyDescent="0.2">
      <c r="A19" s="195" t="str">
        <f t="shared" si="1"/>
        <v/>
      </c>
      <c r="B19" s="552"/>
      <c r="C19" s="553"/>
      <c r="D19" s="553"/>
      <c r="E19" s="553"/>
      <c r="F19" s="554"/>
      <c r="G19" s="554"/>
      <c r="H19" s="554"/>
      <c r="I19" s="555"/>
      <c r="J19" s="556"/>
      <c r="K19" s="557"/>
      <c r="L19" s="558"/>
      <c r="M19" s="559"/>
      <c r="N19" s="475">
        <f t="shared" si="0"/>
        <v>0</v>
      </c>
      <c r="O19" s="141" t="str">
        <f t="shared" si="2"/>
        <v/>
      </c>
      <c r="W19" s="621" t="str">
        <f>IF(ISBLANK($C19),"",_xlfn.IFNA(MATCH($C19,Deelnemersoverzicht!$C$16:$C$66,0),0))</f>
        <v/>
      </c>
      <c r="X19" s="15"/>
    </row>
    <row r="20" spans="1:24" ht="12" customHeight="1" x14ac:dyDescent="0.2">
      <c r="A20" s="195" t="str">
        <f t="shared" si="1"/>
        <v/>
      </c>
      <c r="B20" s="552"/>
      <c r="C20" s="553"/>
      <c r="D20" s="553"/>
      <c r="E20" s="553"/>
      <c r="F20" s="554"/>
      <c r="G20" s="554"/>
      <c r="H20" s="554"/>
      <c r="I20" s="555"/>
      <c r="J20" s="556"/>
      <c r="K20" s="557"/>
      <c r="L20" s="558"/>
      <c r="M20" s="559"/>
      <c r="N20" s="475">
        <f t="shared" si="0"/>
        <v>0</v>
      </c>
      <c r="O20" s="141" t="str">
        <f t="shared" si="2"/>
        <v/>
      </c>
      <c r="W20" s="621" t="str">
        <f>IF(ISBLANK($C20),"",_xlfn.IFNA(MATCH($C20,Deelnemersoverzicht!$C$16:$C$66,0),0))</f>
        <v/>
      </c>
      <c r="X20" s="15"/>
    </row>
    <row r="21" spans="1:24" ht="12" customHeight="1" x14ac:dyDescent="0.2">
      <c r="A21" s="195" t="str">
        <f t="shared" si="1"/>
        <v/>
      </c>
      <c r="B21" s="552"/>
      <c r="C21" s="553"/>
      <c r="D21" s="553"/>
      <c r="E21" s="553"/>
      <c r="F21" s="554"/>
      <c r="G21" s="554"/>
      <c r="H21" s="554"/>
      <c r="I21" s="555"/>
      <c r="J21" s="556"/>
      <c r="K21" s="557"/>
      <c r="L21" s="558"/>
      <c r="M21" s="559"/>
      <c r="N21" s="475">
        <f t="shared" si="0"/>
        <v>0</v>
      </c>
      <c r="O21" s="141" t="str">
        <f t="shared" si="2"/>
        <v/>
      </c>
      <c r="W21" s="621" t="str">
        <f>IF(ISBLANK($C21),"",_xlfn.IFNA(MATCH($C21,Deelnemersoverzicht!$C$16:$C$66,0),0))</f>
        <v/>
      </c>
      <c r="X21" s="15"/>
    </row>
    <row r="22" spans="1:24" ht="12" customHeight="1" x14ac:dyDescent="0.2">
      <c r="A22" s="195" t="str">
        <f t="shared" si="1"/>
        <v/>
      </c>
      <c r="B22" s="552"/>
      <c r="C22" s="553"/>
      <c r="D22" s="553"/>
      <c r="E22" s="553"/>
      <c r="F22" s="554"/>
      <c r="G22" s="554"/>
      <c r="H22" s="554"/>
      <c r="I22" s="555"/>
      <c r="J22" s="556"/>
      <c r="K22" s="557"/>
      <c r="L22" s="558"/>
      <c r="M22" s="559"/>
      <c r="N22" s="475">
        <f t="shared" si="0"/>
        <v>0</v>
      </c>
      <c r="O22" s="141" t="str">
        <f t="shared" si="2"/>
        <v/>
      </c>
      <c r="W22" s="621" t="str">
        <f>IF(ISBLANK($C22),"",_xlfn.IFNA(MATCH($C22,Deelnemersoverzicht!$C$16:$C$66,0),0))</f>
        <v/>
      </c>
      <c r="X22" s="15"/>
    </row>
    <row r="23" spans="1:24" ht="12" customHeight="1" x14ac:dyDescent="0.2">
      <c r="A23" s="195" t="str">
        <f t="shared" si="1"/>
        <v/>
      </c>
      <c r="B23" s="552"/>
      <c r="C23" s="553"/>
      <c r="D23" s="553"/>
      <c r="E23" s="553"/>
      <c r="F23" s="554"/>
      <c r="G23" s="554"/>
      <c r="H23" s="554"/>
      <c r="I23" s="555"/>
      <c r="J23" s="556"/>
      <c r="K23" s="557"/>
      <c r="L23" s="558"/>
      <c r="M23" s="559"/>
      <c r="N23" s="475">
        <f t="shared" si="0"/>
        <v>0</v>
      </c>
      <c r="O23" s="141" t="str">
        <f t="shared" si="2"/>
        <v/>
      </c>
      <c r="W23" s="621" t="str">
        <f>IF(ISBLANK($C23),"",_xlfn.IFNA(MATCH($C23,Deelnemersoverzicht!$C$16:$C$66,0),0))</f>
        <v/>
      </c>
      <c r="X23" s="15"/>
    </row>
    <row r="24" spans="1:24" ht="12" customHeight="1" x14ac:dyDescent="0.2">
      <c r="A24" s="195" t="str">
        <f t="shared" si="1"/>
        <v/>
      </c>
      <c r="B24" s="552"/>
      <c r="C24" s="553"/>
      <c r="D24" s="553"/>
      <c r="E24" s="553"/>
      <c r="F24" s="554"/>
      <c r="G24" s="554"/>
      <c r="H24" s="554"/>
      <c r="I24" s="555"/>
      <c r="J24" s="556"/>
      <c r="K24" s="557"/>
      <c r="L24" s="558"/>
      <c r="M24" s="559"/>
      <c r="N24" s="475">
        <f t="shared" si="0"/>
        <v>0</v>
      </c>
      <c r="O24" s="141" t="str">
        <f t="shared" si="2"/>
        <v/>
      </c>
      <c r="W24" s="621" t="str">
        <f>IF(ISBLANK($C24),"",_xlfn.IFNA(MATCH($C24,Deelnemersoverzicht!$C$16:$C$66,0),0))</f>
        <v/>
      </c>
      <c r="X24" s="15"/>
    </row>
    <row r="25" spans="1:24" ht="12" customHeight="1" x14ac:dyDescent="0.2">
      <c r="A25" s="195" t="str">
        <f t="shared" si="1"/>
        <v/>
      </c>
      <c r="B25" s="552"/>
      <c r="C25" s="553"/>
      <c r="D25" s="553"/>
      <c r="E25" s="553"/>
      <c r="F25" s="554"/>
      <c r="G25" s="554"/>
      <c r="H25" s="554"/>
      <c r="I25" s="555"/>
      <c r="J25" s="556"/>
      <c r="K25" s="557"/>
      <c r="L25" s="558"/>
      <c r="M25" s="559"/>
      <c r="N25" s="475">
        <f t="shared" si="0"/>
        <v>0</v>
      </c>
      <c r="O25" s="141" t="str">
        <f t="shared" si="2"/>
        <v/>
      </c>
      <c r="W25" s="621" t="str">
        <f>IF(ISBLANK($C25),"",_xlfn.IFNA(MATCH($C25,Deelnemersoverzicht!$C$16:$C$66,0),0))</f>
        <v/>
      </c>
      <c r="X25" s="15"/>
    </row>
    <row r="26" spans="1:24" ht="12" customHeight="1" x14ac:dyDescent="0.2">
      <c r="A26" s="195" t="str">
        <f t="shared" si="1"/>
        <v/>
      </c>
      <c r="B26" s="552"/>
      <c r="C26" s="553"/>
      <c r="D26" s="553"/>
      <c r="E26" s="553"/>
      <c r="F26" s="554"/>
      <c r="G26" s="554"/>
      <c r="H26" s="554"/>
      <c r="I26" s="555"/>
      <c r="J26" s="556"/>
      <c r="K26" s="557"/>
      <c r="L26" s="558"/>
      <c r="M26" s="559"/>
      <c r="N26" s="475">
        <f t="shared" si="0"/>
        <v>0</v>
      </c>
      <c r="O26" s="141" t="str">
        <f t="shared" si="2"/>
        <v/>
      </c>
      <c r="W26" s="621" t="str">
        <f>IF(ISBLANK($C26),"",_xlfn.IFNA(MATCH($C26,Deelnemersoverzicht!$C$16:$C$66,0),0))</f>
        <v/>
      </c>
      <c r="X26" s="15"/>
    </row>
    <row r="27" spans="1:24" ht="12" customHeight="1" x14ac:dyDescent="0.2">
      <c r="A27" s="195" t="str">
        <f t="shared" si="1"/>
        <v/>
      </c>
      <c r="B27" s="552"/>
      <c r="C27" s="553"/>
      <c r="D27" s="553"/>
      <c r="E27" s="553"/>
      <c r="F27" s="554"/>
      <c r="G27" s="554"/>
      <c r="H27" s="554"/>
      <c r="I27" s="555"/>
      <c r="J27" s="556"/>
      <c r="K27" s="557"/>
      <c r="L27" s="558"/>
      <c r="M27" s="559"/>
      <c r="N27" s="475">
        <f t="shared" si="0"/>
        <v>0</v>
      </c>
      <c r="O27" s="141" t="str">
        <f t="shared" si="2"/>
        <v/>
      </c>
      <c r="W27" s="621" t="str">
        <f>IF(ISBLANK($C27),"",_xlfn.IFNA(MATCH($C27,Deelnemersoverzicht!$C$16:$C$66,0),0))</f>
        <v/>
      </c>
      <c r="X27" s="15"/>
    </row>
    <row r="28" spans="1:24" ht="12" customHeight="1" x14ac:dyDescent="0.2">
      <c r="A28" s="195" t="str">
        <f t="shared" si="1"/>
        <v/>
      </c>
      <c r="B28" s="552"/>
      <c r="C28" s="553"/>
      <c r="D28" s="553"/>
      <c r="E28" s="553"/>
      <c r="F28" s="554"/>
      <c r="G28" s="554"/>
      <c r="H28" s="554"/>
      <c r="I28" s="555"/>
      <c r="J28" s="556"/>
      <c r="K28" s="557"/>
      <c r="L28" s="558"/>
      <c r="M28" s="559"/>
      <c r="N28" s="475">
        <f t="shared" si="0"/>
        <v>0</v>
      </c>
      <c r="O28" s="141" t="str">
        <f t="shared" si="2"/>
        <v/>
      </c>
      <c r="W28" s="621" t="str">
        <f>IF(ISBLANK($C28),"",_xlfn.IFNA(MATCH($C28,Deelnemersoverzicht!$C$16:$C$66,0),0))</f>
        <v/>
      </c>
      <c r="X28" s="15"/>
    </row>
    <row r="29" spans="1:24" ht="12" customHeight="1" x14ac:dyDescent="0.2">
      <c r="A29" s="195" t="str">
        <f t="shared" si="1"/>
        <v/>
      </c>
      <c r="B29" s="552"/>
      <c r="C29" s="553"/>
      <c r="D29" s="553"/>
      <c r="E29" s="553"/>
      <c r="F29" s="554"/>
      <c r="G29" s="554"/>
      <c r="H29" s="554"/>
      <c r="I29" s="555"/>
      <c r="J29" s="556"/>
      <c r="K29" s="557"/>
      <c r="L29" s="558"/>
      <c r="M29" s="559"/>
      <c r="N29" s="475">
        <f t="shared" si="0"/>
        <v>0</v>
      </c>
      <c r="O29" s="141" t="str">
        <f t="shared" si="2"/>
        <v/>
      </c>
      <c r="W29" s="621" t="str">
        <f>IF(ISBLANK($C29),"",_xlfn.IFNA(MATCH($C29,Deelnemersoverzicht!$C$16:$C$66,0),0))</f>
        <v/>
      </c>
      <c r="X29" s="15"/>
    </row>
    <row r="30" spans="1:24" ht="12" customHeight="1" x14ac:dyDescent="0.2">
      <c r="A30" s="195" t="str">
        <f t="shared" si="1"/>
        <v/>
      </c>
      <c r="B30" s="552"/>
      <c r="C30" s="553"/>
      <c r="D30" s="553"/>
      <c r="E30" s="553"/>
      <c r="F30" s="554"/>
      <c r="G30" s="554"/>
      <c r="H30" s="554"/>
      <c r="I30" s="555"/>
      <c r="J30" s="556"/>
      <c r="K30" s="557"/>
      <c r="L30" s="558"/>
      <c r="M30" s="559"/>
      <c r="N30" s="475">
        <f t="shared" si="0"/>
        <v>0</v>
      </c>
      <c r="O30" s="141" t="str">
        <f t="shared" si="2"/>
        <v/>
      </c>
      <c r="W30" s="621" t="str">
        <f>IF(ISBLANK($C30),"",_xlfn.IFNA(MATCH($C30,Deelnemersoverzicht!$C$16:$C$66,0),0))</f>
        <v/>
      </c>
      <c r="X30" s="15"/>
    </row>
    <row r="31" spans="1:24" ht="12" customHeight="1" x14ac:dyDescent="0.2">
      <c r="A31" s="195" t="str">
        <f t="shared" si="1"/>
        <v/>
      </c>
      <c r="B31" s="552"/>
      <c r="C31" s="553"/>
      <c r="D31" s="553"/>
      <c r="E31" s="553"/>
      <c r="F31" s="554"/>
      <c r="G31" s="554"/>
      <c r="H31" s="554"/>
      <c r="I31" s="555"/>
      <c r="J31" s="556"/>
      <c r="K31" s="557"/>
      <c r="L31" s="558"/>
      <c r="M31" s="559"/>
      <c r="N31" s="475">
        <f t="shared" si="0"/>
        <v>0</v>
      </c>
      <c r="O31" s="141" t="str">
        <f t="shared" si="2"/>
        <v/>
      </c>
      <c r="W31" s="621" t="str">
        <f>IF(ISBLANK($C31),"",_xlfn.IFNA(MATCH($C31,Deelnemersoverzicht!$C$16:$C$66,0),0))</f>
        <v/>
      </c>
      <c r="X31" s="15"/>
    </row>
    <row r="32" spans="1:24" ht="12" customHeight="1" x14ac:dyDescent="0.2">
      <c r="A32" s="195" t="str">
        <f t="shared" si="1"/>
        <v/>
      </c>
      <c r="B32" s="552"/>
      <c r="C32" s="553"/>
      <c r="D32" s="553"/>
      <c r="E32" s="553"/>
      <c r="F32" s="554"/>
      <c r="G32" s="554"/>
      <c r="H32" s="554"/>
      <c r="I32" s="555"/>
      <c r="J32" s="556"/>
      <c r="K32" s="557"/>
      <c r="L32" s="558"/>
      <c r="M32" s="559"/>
      <c r="N32" s="475">
        <f t="shared" si="0"/>
        <v>0</v>
      </c>
      <c r="O32" s="141" t="str">
        <f t="shared" si="2"/>
        <v/>
      </c>
      <c r="W32" s="621" t="str">
        <f>IF(ISBLANK($C32),"",_xlfn.IFNA(MATCH($C32,Deelnemersoverzicht!$C$16:$C$66,0),0))</f>
        <v/>
      </c>
      <c r="X32" s="15"/>
    </row>
    <row r="33" spans="1:24" ht="12" customHeight="1" x14ac:dyDescent="0.2">
      <c r="A33" s="195" t="str">
        <f t="shared" si="1"/>
        <v/>
      </c>
      <c r="B33" s="552"/>
      <c r="C33" s="553"/>
      <c r="D33" s="553"/>
      <c r="E33" s="553"/>
      <c r="F33" s="554"/>
      <c r="G33" s="554"/>
      <c r="H33" s="554"/>
      <c r="I33" s="555"/>
      <c r="J33" s="556"/>
      <c r="K33" s="557"/>
      <c r="L33" s="558"/>
      <c r="M33" s="559"/>
      <c r="N33" s="475">
        <f t="shared" si="0"/>
        <v>0</v>
      </c>
      <c r="O33" s="141" t="str">
        <f t="shared" si="2"/>
        <v/>
      </c>
      <c r="W33" s="621" t="str">
        <f>IF(ISBLANK($C33),"",_xlfn.IFNA(MATCH($C33,Deelnemersoverzicht!$C$16:$C$66,0),0))</f>
        <v/>
      </c>
      <c r="X33" s="15"/>
    </row>
    <row r="34" spans="1:24" ht="12" customHeight="1" x14ac:dyDescent="0.2">
      <c r="A34" s="195" t="str">
        <f t="shared" si="1"/>
        <v/>
      </c>
      <c r="B34" s="552"/>
      <c r="C34" s="553"/>
      <c r="D34" s="553"/>
      <c r="E34" s="553"/>
      <c r="F34" s="554"/>
      <c r="G34" s="554"/>
      <c r="H34" s="554"/>
      <c r="I34" s="555"/>
      <c r="J34" s="556"/>
      <c r="K34" s="557"/>
      <c r="L34" s="558"/>
      <c r="M34" s="559"/>
      <c r="N34" s="475">
        <f t="shared" si="0"/>
        <v>0</v>
      </c>
      <c r="O34" s="141" t="str">
        <f t="shared" si="2"/>
        <v/>
      </c>
      <c r="W34" s="621" t="str">
        <f>IF(ISBLANK($C34),"",_xlfn.IFNA(MATCH($C34,Deelnemersoverzicht!$C$16:$C$66,0),0))</f>
        <v/>
      </c>
      <c r="X34" s="15"/>
    </row>
    <row r="35" spans="1:24" ht="12" customHeight="1" x14ac:dyDescent="0.2">
      <c r="A35" s="195" t="str">
        <f t="shared" si="1"/>
        <v/>
      </c>
      <c r="B35" s="552"/>
      <c r="C35" s="553"/>
      <c r="D35" s="553"/>
      <c r="E35" s="553"/>
      <c r="F35" s="554"/>
      <c r="G35" s="554"/>
      <c r="H35" s="554"/>
      <c r="I35" s="555"/>
      <c r="J35" s="556"/>
      <c r="K35" s="557"/>
      <c r="L35" s="558"/>
      <c r="M35" s="559"/>
      <c r="N35" s="475">
        <f t="shared" si="0"/>
        <v>0</v>
      </c>
      <c r="O35" s="141" t="str">
        <f t="shared" si="2"/>
        <v/>
      </c>
      <c r="W35" s="621" t="str">
        <f>IF(ISBLANK($C35),"",_xlfn.IFNA(MATCH($C35,Deelnemersoverzicht!$C$16:$C$66,0),0))</f>
        <v/>
      </c>
      <c r="X35" s="15"/>
    </row>
    <row r="36" spans="1:24" ht="12" customHeight="1" x14ac:dyDescent="0.2">
      <c r="A36" s="195" t="str">
        <f t="shared" si="1"/>
        <v/>
      </c>
      <c r="B36" s="552"/>
      <c r="C36" s="553"/>
      <c r="D36" s="553"/>
      <c r="E36" s="553"/>
      <c r="F36" s="554"/>
      <c r="G36" s="554"/>
      <c r="H36" s="554"/>
      <c r="I36" s="555"/>
      <c r="J36" s="556"/>
      <c r="K36" s="557"/>
      <c r="L36" s="558"/>
      <c r="M36" s="559"/>
      <c r="N36" s="475">
        <f t="shared" si="0"/>
        <v>0</v>
      </c>
      <c r="O36" s="141" t="str">
        <f t="shared" si="2"/>
        <v/>
      </c>
      <c r="W36" s="621" t="str">
        <f>IF(ISBLANK($C36),"",_xlfn.IFNA(MATCH($C36,Deelnemersoverzicht!$C$16:$C$66,0),0))</f>
        <v/>
      </c>
      <c r="X36" s="15"/>
    </row>
    <row r="37" spans="1:24" ht="12" customHeight="1" x14ac:dyDescent="0.2">
      <c r="A37" s="195" t="str">
        <f t="shared" si="1"/>
        <v/>
      </c>
      <c r="B37" s="552"/>
      <c r="C37" s="553"/>
      <c r="D37" s="553"/>
      <c r="E37" s="553"/>
      <c r="F37" s="554"/>
      <c r="G37" s="554"/>
      <c r="H37" s="554"/>
      <c r="I37" s="555"/>
      <c r="J37" s="556"/>
      <c r="K37" s="557"/>
      <c r="L37" s="558"/>
      <c r="M37" s="559"/>
      <c r="N37" s="475">
        <f t="shared" si="0"/>
        <v>0</v>
      </c>
      <c r="O37" s="141" t="str">
        <f t="shared" si="2"/>
        <v/>
      </c>
      <c r="W37" s="621" t="str">
        <f>IF(ISBLANK($C37),"",_xlfn.IFNA(MATCH($C37,Deelnemersoverzicht!$C$16:$C$66,0),0))</f>
        <v/>
      </c>
      <c r="X37" s="15"/>
    </row>
    <row r="38" spans="1:24" ht="12" customHeight="1" x14ac:dyDescent="0.2">
      <c r="A38" s="195" t="str">
        <f t="shared" si="1"/>
        <v/>
      </c>
      <c r="B38" s="552"/>
      <c r="C38" s="553"/>
      <c r="D38" s="553"/>
      <c r="E38" s="553"/>
      <c r="F38" s="554"/>
      <c r="G38" s="554"/>
      <c r="H38" s="554"/>
      <c r="I38" s="555"/>
      <c r="J38" s="556"/>
      <c r="K38" s="557"/>
      <c r="L38" s="558"/>
      <c r="M38" s="559"/>
      <c r="N38" s="475">
        <f t="shared" si="0"/>
        <v>0</v>
      </c>
      <c r="O38" s="141" t="str">
        <f t="shared" si="2"/>
        <v/>
      </c>
      <c r="W38" s="621" t="str">
        <f>IF(ISBLANK($C38),"",_xlfn.IFNA(MATCH($C38,Deelnemersoverzicht!$C$16:$C$66,0),0))</f>
        <v/>
      </c>
      <c r="X38" s="15"/>
    </row>
    <row r="39" spans="1:24" ht="12" customHeight="1" x14ac:dyDescent="0.2">
      <c r="A39" s="195" t="str">
        <f t="shared" si="1"/>
        <v/>
      </c>
      <c r="B39" s="552"/>
      <c r="C39" s="553"/>
      <c r="D39" s="553"/>
      <c r="E39" s="553"/>
      <c r="F39" s="554"/>
      <c r="G39" s="554"/>
      <c r="H39" s="554"/>
      <c r="I39" s="555"/>
      <c r="J39" s="556"/>
      <c r="K39" s="557"/>
      <c r="L39" s="558"/>
      <c r="M39" s="559"/>
      <c r="N39" s="475">
        <f t="shared" si="0"/>
        <v>0</v>
      </c>
      <c r="O39" s="141" t="str">
        <f t="shared" si="2"/>
        <v/>
      </c>
      <c r="W39" s="621" t="str">
        <f>IF(ISBLANK($C39),"",_xlfn.IFNA(MATCH($C39,Deelnemersoverzicht!$C$16:$C$66,0),0))</f>
        <v/>
      </c>
      <c r="X39" s="15"/>
    </row>
    <row r="40" spans="1:24" ht="12" customHeight="1" x14ac:dyDescent="0.2">
      <c r="A40" s="195" t="str">
        <f t="shared" si="1"/>
        <v/>
      </c>
      <c r="B40" s="552"/>
      <c r="C40" s="553"/>
      <c r="D40" s="553"/>
      <c r="E40" s="553"/>
      <c r="F40" s="554"/>
      <c r="G40" s="554"/>
      <c r="H40" s="554"/>
      <c r="I40" s="555"/>
      <c r="J40" s="556"/>
      <c r="K40" s="557"/>
      <c r="L40" s="558"/>
      <c r="M40" s="559"/>
      <c r="N40" s="475">
        <f t="shared" si="0"/>
        <v>0</v>
      </c>
      <c r="O40" s="141" t="str">
        <f t="shared" si="2"/>
        <v/>
      </c>
      <c r="W40" s="621" t="str">
        <f>IF(ISBLANK($C40),"",_xlfn.IFNA(MATCH($C40,Deelnemersoverzicht!$C$16:$C$66,0),0))</f>
        <v/>
      </c>
      <c r="X40" s="15"/>
    </row>
    <row r="41" spans="1:24" ht="12" customHeight="1" x14ac:dyDescent="0.2">
      <c r="A41" s="195" t="str">
        <f t="shared" si="1"/>
        <v/>
      </c>
      <c r="B41" s="552"/>
      <c r="C41" s="553"/>
      <c r="D41" s="553"/>
      <c r="E41" s="553"/>
      <c r="F41" s="554"/>
      <c r="G41" s="554"/>
      <c r="H41" s="554"/>
      <c r="I41" s="555"/>
      <c r="J41" s="556"/>
      <c r="K41" s="557"/>
      <c r="L41" s="558"/>
      <c r="M41" s="559"/>
      <c r="N41" s="475">
        <f t="shared" si="0"/>
        <v>0</v>
      </c>
      <c r="O41" s="141" t="str">
        <f t="shared" si="2"/>
        <v/>
      </c>
      <c r="W41" s="621" t="str">
        <f>IF(ISBLANK($C41),"",_xlfn.IFNA(MATCH($C41,Deelnemersoverzicht!$C$16:$C$66,0),0))</f>
        <v/>
      </c>
      <c r="X41" s="15"/>
    </row>
    <row r="42" spans="1:24" ht="12" customHeight="1" x14ac:dyDescent="0.2">
      <c r="A42" s="195" t="str">
        <f t="shared" si="1"/>
        <v/>
      </c>
      <c r="B42" s="552"/>
      <c r="C42" s="553"/>
      <c r="D42" s="553"/>
      <c r="E42" s="553"/>
      <c r="F42" s="554"/>
      <c r="G42" s="554"/>
      <c r="H42" s="554"/>
      <c r="I42" s="555"/>
      <c r="J42" s="556"/>
      <c r="K42" s="557"/>
      <c r="L42" s="558"/>
      <c r="M42" s="559"/>
      <c r="N42" s="475">
        <f t="shared" si="0"/>
        <v>0</v>
      </c>
      <c r="O42" s="141" t="str">
        <f t="shared" si="2"/>
        <v/>
      </c>
      <c r="W42" s="621" t="str">
        <f>IF(ISBLANK($C42),"",_xlfn.IFNA(MATCH($C42,Deelnemersoverzicht!$C$16:$C$66,0),0))</f>
        <v/>
      </c>
      <c r="X42" s="15"/>
    </row>
    <row r="43" spans="1:24" ht="12" customHeight="1" x14ac:dyDescent="0.2">
      <c r="A43" s="195" t="str">
        <f t="shared" si="1"/>
        <v/>
      </c>
      <c r="B43" s="552"/>
      <c r="C43" s="553"/>
      <c r="D43" s="553"/>
      <c r="E43" s="553"/>
      <c r="F43" s="554"/>
      <c r="G43" s="554"/>
      <c r="H43" s="554"/>
      <c r="I43" s="555"/>
      <c r="J43" s="556"/>
      <c r="K43" s="557"/>
      <c r="L43" s="558"/>
      <c r="M43" s="559"/>
      <c r="N43" s="475">
        <f t="shared" si="0"/>
        <v>0</v>
      </c>
      <c r="O43" s="141" t="str">
        <f t="shared" si="2"/>
        <v/>
      </c>
      <c r="W43" s="621" t="str">
        <f>IF(ISBLANK($C43),"",_xlfn.IFNA(MATCH($C43,Deelnemersoverzicht!$C$16:$C$66,0),0))</f>
        <v/>
      </c>
      <c r="X43" s="15"/>
    </row>
    <row r="44" spans="1:24" ht="12" customHeight="1" x14ac:dyDescent="0.2">
      <c r="A44" s="195" t="str">
        <f t="shared" si="1"/>
        <v/>
      </c>
      <c r="B44" s="552"/>
      <c r="C44" s="553"/>
      <c r="D44" s="553"/>
      <c r="E44" s="553"/>
      <c r="F44" s="554"/>
      <c r="G44" s="554"/>
      <c r="H44" s="554"/>
      <c r="I44" s="555"/>
      <c r="J44" s="556"/>
      <c r="K44" s="557"/>
      <c r="L44" s="558"/>
      <c r="M44" s="559"/>
      <c r="N44" s="475">
        <f t="shared" si="0"/>
        <v>0</v>
      </c>
      <c r="O44" s="141" t="str">
        <f t="shared" si="2"/>
        <v/>
      </c>
      <c r="W44" s="621" t="str">
        <f>IF(ISBLANK($C44),"",_xlfn.IFNA(MATCH($C44,Deelnemersoverzicht!$C$16:$C$66,0),0))</f>
        <v/>
      </c>
      <c r="X44" s="15"/>
    </row>
    <row r="45" spans="1:24" ht="12" customHeight="1" x14ac:dyDescent="0.2">
      <c r="A45" s="195" t="str">
        <f t="shared" si="1"/>
        <v/>
      </c>
      <c r="B45" s="552"/>
      <c r="C45" s="553"/>
      <c r="D45" s="553"/>
      <c r="E45" s="553"/>
      <c r="F45" s="554"/>
      <c r="G45" s="554"/>
      <c r="H45" s="554"/>
      <c r="I45" s="555"/>
      <c r="J45" s="556"/>
      <c r="K45" s="557"/>
      <c r="L45" s="558"/>
      <c r="M45" s="559"/>
      <c r="N45" s="475">
        <f t="shared" si="0"/>
        <v>0</v>
      </c>
      <c r="O45" s="141" t="str">
        <f t="shared" si="2"/>
        <v/>
      </c>
      <c r="W45" s="621" t="str">
        <f>IF(ISBLANK($C45),"",_xlfn.IFNA(MATCH($C45,Deelnemersoverzicht!$C$16:$C$66,0),0))</f>
        <v/>
      </c>
      <c r="X45" s="15"/>
    </row>
    <row r="46" spans="1:24" ht="12" customHeight="1" x14ac:dyDescent="0.2">
      <c r="A46" s="195" t="str">
        <f t="shared" si="1"/>
        <v/>
      </c>
      <c r="B46" s="552"/>
      <c r="C46" s="553"/>
      <c r="D46" s="553"/>
      <c r="E46" s="553"/>
      <c r="F46" s="554"/>
      <c r="G46" s="554"/>
      <c r="H46" s="554"/>
      <c r="I46" s="555"/>
      <c r="J46" s="556"/>
      <c r="K46" s="557"/>
      <c r="L46" s="558"/>
      <c r="M46" s="559"/>
      <c r="N46" s="475">
        <f t="shared" si="0"/>
        <v>0</v>
      </c>
      <c r="O46" s="141" t="str">
        <f t="shared" si="2"/>
        <v/>
      </c>
      <c r="W46" s="621" t="str">
        <f>IF(ISBLANK($C46),"",_xlfn.IFNA(MATCH($C46,Deelnemersoverzicht!$C$16:$C$66,0),0))</f>
        <v/>
      </c>
      <c r="X46" s="15"/>
    </row>
    <row r="47" spans="1:24" ht="12" customHeight="1" x14ac:dyDescent="0.2">
      <c r="A47" s="195" t="str">
        <f t="shared" si="1"/>
        <v/>
      </c>
      <c r="B47" s="552"/>
      <c r="C47" s="553"/>
      <c r="D47" s="553"/>
      <c r="E47" s="553"/>
      <c r="F47" s="554"/>
      <c r="G47" s="554"/>
      <c r="H47" s="554"/>
      <c r="I47" s="555"/>
      <c r="J47" s="556"/>
      <c r="K47" s="557"/>
      <c r="L47" s="558"/>
      <c r="M47" s="559"/>
      <c r="N47" s="475">
        <f t="shared" si="0"/>
        <v>0</v>
      </c>
      <c r="O47" s="141" t="str">
        <f t="shared" si="2"/>
        <v/>
      </c>
      <c r="W47" s="621" t="str">
        <f>IF(ISBLANK($C47),"",_xlfn.IFNA(MATCH($C47,Deelnemersoverzicht!$C$16:$C$66,0),0))</f>
        <v/>
      </c>
      <c r="X47" s="15"/>
    </row>
    <row r="48" spans="1:24" ht="12" customHeight="1" x14ac:dyDescent="0.2">
      <c r="A48" s="195" t="str">
        <f t="shared" si="1"/>
        <v/>
      </c>
      <c r="B48" s="552"/>
      <c r="C48" s="553"/>
      <c r="D48" s="553"/>
      <c r="E48" s="553"/>
      <c r="F48" s="554"/>
      <c r="G48" s="554"/>
      <c r="H48" s="554"/>
      <c r="I48" s="555"/>
      <c r="J48" s="556"/>
      <c r="K48" s="557"/>
      <c r="L48" s="558"/>
      <c r="M48" s="559"/>
      <c r="N48" s="475">
        <f t="shared" si="0"/>
        <v>0</v>
      </c>
      <c r="O48" s="141" t="str">
        <f t="shared" si="2"/>
        <v/>
      </c>
      <c r="W48" s="621" t="str">
        <f>IF(ISBLANK($C48),"",_xlfn.IFNA(MATCH($C48,Deelnemersoverzicht!$C$16:$C$66,0),0))</f>
        <v/>
      </c>
      <c r="X48" s="15"/>
    </row>
    <row r="49" spans="1:24" ht="12" customHeight="1" x14ac:dyDescent="0.2">
      <c r="A49" s="195" t="str">
        <f t="shared" si="1"/>
        <v/>
      </c>
      <c r="B49" s="552"/>
      <c r="C49" s="553"/>
      <c r="D49" s="553"/>
      <c r="E49" s="553"/>
      <c r="F49" s="554"/>
      <c r="G49" s="554"/>
      <c r="H49" s="554"/>
      <c r="I49" s="555"/>
      <c r="J49" s="556"/>
      <c r="K49" s="557"/>
      <c r="L49" s="558"/>
      <c r="M49" s="559"/>
      <c r="N49" s="475">
        <f t="shared" si="0"/>
        <v>0</v>
      </c>
      <c r="O49" s="141" t="str">
        <f t="shared" si="2"/>
        <v/>
      </c>
      <c r="W49" s="621" t="str">
        <f>IF(ISBLANK($C49),"",_xlfn.IFNA(MATCH($C49,Deelnemersoverzicht!$C$16:$C$66,0),0))</f>
        <v/>
      </c>
      <c r="X49" s="15"/>
    </row>
    <row r="50" spans="1:24" ht="12" customHeight="1" x14ac:dyDescent="0.2">
      <c r="A50" s="195" t="str">
        <f t="shared" si="1"/>
        <v/>
      </c>
      <c r="B50" s="552"/>
      <c r="C50" s="553"/>
      <c r="D50" s="553"/>
      <c r="E50" s="553"/>
      <c r="F50" s="554"/>
      <c r="G50" s="554"/>
      <c r="H50" s="554"/>
      <c r="I50" s="555"/>
      <c r="J50" s="556"/>
      <c r="K50" s="557"/>
      <c r="L50" s="558"/>
      <c r="M50" s="559"/>
      <c r="N50" s="475">
        <f t="shared" si="0"/>
        <v>0</v>
      </c>
      <c r="O50" s="141" t="str">
        <f t="shared" si="2"/>
        <v/>
      </c>
      <c r="W50" s="621" t="str">
        <f>IF(ISBLANK($C50),"",_xlfn.IFNA(MATCH($C50,Deelnemersoverzicht!$C$16:$C$66,0),0))</f>
        <v/>
      </c>
      <c r="X50" s="15"/>
    </row>
    <row r="51" spans="1:24" ht="12" customHeight="1" x14ac:dyDescent="0.2">
      <c r="A51" s="195" t="str">
        <f t="shared" si="1"/>
        <v/>
      </c>
      <c r="B51" s="552"/>
      <c r="C51" s="553"/>
      <c r="D51" s="553"/>
      <c r="E51" s="553"/>
      <c r="F51" s="554"/>
      <c r="G51" s="554"/>
      <c r="H51" s="554"/>
      <c r="I51" s="555"/>
      <c r="J51" s="556"/>
      <c r="K51" s="557"/>
      <c r="L51" s="558"/>
      <c r="M51" s="559"/>
      <c r="N51" s="475">
        <f t="shared" si="0"/>
        <v>0</v>
      </c>
      <c r="O51" s="141" t="str">
        <f t="shared" si="2"/>
        <v/>
      </c>
      <c r="W51" s="621" t="str">
        <f>IF(ISBLANK($C51),"",_xlfn.IFNA(MATCH($C51,Deelnemersoverzicht!$C$16:$C$66,0),0))</f>
        <v/>
      </c>
      <c r="X51" s="15"/>
    </row>
    <row r="52" spans="1:24" ht="12" customHeight="1" x14ac:dyDescent="0.2">
      <c r="A52" s="195" t="str">
        <f t="shared" si="1"/>
        <v/>
      </c>
      <c r="B52" s="552"/>
      <c r="C52" s="553"/>
      <c r="D52" s="553"/>
      <c r="E52" s="553"/>
      <c r="F52" s="554"/>
      <c r="G52" s="554"/>
      <c r="H52" s="554"/>
      <c r="I52" s="555"/>
      <c r="J52" s="556"/>
      <c r="K52" s="557"/>
      <c r="L52" s="558"/>
      <c r="M52" s="559"/>
      <c r="N52" s="475">
        <f t="shared" si="0"/>
        <v>0</v>
      </c>
      <c r="O52" s="141" t="str">
        <f t="shared" si="2"/>
        <v/>
      </c>
      <c r="W52" s="621" t="str">
        <f>IF(ISBLANK($C52),"",_xlfn.IFNA(MATCH($C52,Deelnemersoverzicht!$C$16:$C$66,0),0))</f>
        <v/>
      </c>
      <c r="X52" s="15"/>
    </row>
    <row r="53" spans="1:24" ht="12" customHeight="1" x14ac:dyDescent="0.2">
      <c r="A53" s="195" t="str">
        <f t="shared" si="1"/>
        <v/>
      </c>
      <c r="B53" s="552"/>
      <c r="C53" s="553"/>
      <c r="D53" s="553"/>
      <c r="E53" s="553"/>
      <c r="F53" s="554"/>
      <c r="G53" s="554"/>
      <c r="H53" s="554"/>
      <c r="I53" s="555"/>
      <c r="J53" s="556"/>
      <c r="K53" s="557"/>
      <c r="L53" s="558"/>
      <c r="M53" s="559"/>
      <c r="N53" s="475">
        <f t="shared" si="0"/>
        <v>0</v>
      </c>
      <c r="O53" s="141" t="str">
        <f t="shared" si="2"/>
        <v/>
      </c>
      <c r="W53" s="621" t="str">
        <f>IF(ISBLANK($C53),"",_xlfn.IFNA(MATCH($C53,Deelnemersoverzicht!$C$16:$C$66,0),0))</f>
        <v/>
      </c>
      <c r="X53" s="15"/>
    </row>
    <row r="54" spans="1:24" ht="12" customHeight="1" x14ac:dyDescent="0.2">
      <c r="A54" s="195" t="str">
        <f t="shared" si="1"/>
        <v/>
      </c>
      <c r="B54" s="552"/>
      <c r="C54" s="553"/>
      <c r="D54" s="553"/>
      <c r="E54" s="553"/>
      <c r="F54" s="554"/>
      <c r="G54" s="554"/>
      <c r="H54" s="554"/>
      <c r="I54" s="555"/>
      <c r="J54" s="556"/>
      <c r="K54" s="557"/>
      <c r="L54" s="558"/>
      <c r="M54" s="559"/>
      <c r="N54" s="475">
        <f t="shared" si="0"/>
        <v>0</v>
      </c>
      <c r="O54" s="141" t="str">
        <f t="shared" si="2"/>
        <v/>
      </c>
      <c r="W54" s="621" t="str">
        <f>IF(ISBLANK($C54),"",_xlfn.IFNA(MATCH($C54,Deelnemersoverzicht!$C$16:$C$66,0),0))</f>
        <v/>
      </c>
      <c r="X54" s="15"/>
    </row>
    <row r="55" spans="1:24" ht="12" customHeight="1" x14ac:dyDescent="0.2">
      <c r="A55" s="195" t="str">
        <f t="shared" si="1"/>
        <v/>
      </c>
      <c r="B55" s="552"/>
      <c r="C55" s="553"/>
      <c r="D55" s="553"/>
      <c r="E55" s="553"/>
      <c r="F55" s="554"/>
      <c r="G55" s="554"/>
      <c r="H55" s="554"/>
      <c r="I55" s="555"/>
      <c r="J55" s="556"/>
      <c r="K55" s="557"/>
      <c r="L55" s="558"/>
      <c r="M55" s="559"/>
      <c r="N55" s="475">
        <f t="shared" si="0"/>
        <v>0</v>
      </c>
      <c r="O55" s="141" t="str">
        <f t="shared" si="2"/>
        <v/>
      </c>
      <c r="W55" s="621" t="str">
        <f>IF(ISBLANK($C55),"",_xlfn.IFNA(MATCH($C55,Deelnemersoverzicht!$C$16:$C$66,0),0))</f>
        <v/>
      </c>
      <c r="X55" s="15"/>
    </row>
    <row r="56" spans="1:24" ht="12" customHeight="1" x14ac:dyDescent="0.2">
      <c r="A56" s="195" t="str">
        <f t="shared" si="1"/>
        <v/>
      </c>
      <c r="B56" s="552"/>
      <c r="C56" s="553"/>
      <c r="D56" s="553"/>
      <c r="E56" s="553"/>
      <c r="F56" s="554"/>
      <c r="G56" s="554"/>
      <c r="H56" s="554"/>
      <c r="I56" s="555"/>
      <c r="J56" s="556"/>
      <c r="K56" s="557"/>
      <c r="L56" s="558"/>
      <c r="M56" s="559"/>
      <c r="N56" s="475">
        <f t="shared" si="0"/>
        <v>0</v>
      </c>
      <c r="O56" s="141" t="str">
        <f t="shared" si="2"/>
        <v/>
      </c>
      <c r="W56" s="621" t="str">
        <f>IF(ISBLANK($C56),"",_xlfn.IFNA(MATCH($C56,Deelnemersoverzicht!$C$16:$C$66,0),0))</f>
        <v/>
      </c>
      <c r="X56" s="15"/>
    </row>
    <row r="57" spans="1:24" ht="12" customHeight="1" x14ac:dyDescent="0.2">
      <c r="A57" s="195" t="str">
        <f t="shared" si="1"/>
        <v/>
      </c>
      <c r="B57" s="552"/>
      <c r="C57" s="553"/>
      <c r="D57" s="553"/>
      <c r="E57" s="553"/>
      <c r="F57" s="554"/>
      <c r="G57" s="554"/>
      <c r="H57" s="554"/>
      <c r="I57" s="555"/>
      <c r="J57" s="556"/>
      <c r="K57" s="557"/>
      <c r="L57" s="558"/>
      <c r="M57" s="559"/>
      <c r="N57" s="475">
        <f t="shared" si="0"/>
        <v>0</v>
      </c>
      <c r="O57" s="141" t="str">
        <f t="shared" si="2"/>
        <v/>
      </c>
      <c r="W57" s="621" t="str">
        <f>IF(ISBLANK($C57),"",_xlfn.IFNA(MATCH($C57,Deelnemersoverzicht!$C$16:$C$66,0),0))</f>
        <v/>
      </c>
      <c r="X57" s="15"/>
    </row>
    <row r="58" spans="1:24" ht="12" customHeight="1" x14ac:dyDescent="0.2">
      <c r="A58" s="195" t="str">
        <f t="shared" si="1"/>
        <v/>
      </c>
      <c r="B58" s="552"/>
      <c r="C58" s="553"/>
      <c r="D58" s="553"/>
      <c r="E58" s="553"/>
      <c r="F58" s="554"/>
      <c r="G58" s="554"/>
      <c r="H58" s="554"/>
      <c r="I58" s="555"/>
      <c r="J58" s="556"/>
      <c r="K58" s="557"/>
      <c r="L58" s="558"/>
      <c r="M58" s="559"/>
      <c r="N58" s="475">
        <f t="shared" si="0"/>
        <v>0</v>
      </c>
      <c r="O58" s="141" t="str">
        <f t="shared" si="2"/>
        <v/>
      </c>
      <c r="W58" s="621" t="str">
        <f>IF(ISBLANK($C58),"",_xlfn.IFNA(MATCH($C58,Deelnemersoverzicht!$C$16:$C$66,0),0))</f>
        <v/>
      </c>
      <c r="X58" s="15"/>
    </row>
    <row r="59" spans="1:24" ht="12" customHeight="1" x14ac:dyDescent="0.2">
      <c r="A59" s="195" t="str">
        <f t="shared" si="1"/>
        <v/>
      </c>
      <c r="B59" s="552"/>
      <c r="C59" s="553"/>
      <c r="D59" s="553"/>
      <c r="E59" s="553"/>
      <c r="F59" s="554"/>
      <c r="G59" s="554"/>
      <c r="H59" s="554"/>
      <c r="I59" s="555"/>
      <c r="J59" s="556"/>
      <c r="K59" s="557"/>
      <c r="L59" s="558"/>
      <c r="M59" s="559"/>
      <c r="N59" s="475">
        <f t="shared" si="0"/>
        <v>0</v>
      </c>
      <c r="O59" s="141" t="str">
        <f t="shared" si="2"/>
        <v/>
      </c>
      <c r="W59" s="621" t="str">
        <f>IF(ISBLANK($C59),"",_xlfn.IFNA(MATCH($C59,Deelnemersoverzicht!$C$16:$C$66,0),0))</f>
        <v/>
      </c>
      <c r="X59" s="15"/>
    </row>
    <row r="60" spans="1:24" ht="12" customHeight="1" x14ac:dyDescent="0.2">
      <c r="A60" s="195" t="str">
        <f t="shared" si="1"/>
        <v/>
      </c>
      <c r="B60" s="552"/>
      <c r="C60" s="553"/>
      <c r="D60" s="553"/>
      <c r="E60" s="553"/>
      <c r="F60" s="554"/>
      <c r="G60" s="554"/>
      <c r="H60" s="554"/>
      <c r="I60" s="555"/>
      <c r="J60" s="556"/>
      <c r="K60" s="557"/>
      <c r="L60" s="558"/>
      <c r="M60" s="559"/>
      <c r="N60" s="475">
        <f t="shared" si="0"/>
        <v>0</v>
      </c>
      <c r="O60" s="141" t="str">
        <f t="shared" si="2"/>
        <v/>
      </c>
      <c r="W60" s="621" t="str">
        <f>IF(ISBLANK($C60),"",_xlfn.IFNA(MATCH($C60,Deelnemersoverzicht!$C$16:$C$66,0),0))</f>
        <v/>
      </c>
      <c r="X60" s="15"/>
    </row>
    <row r="61" spans="1:24" ht="12" customHeight="1" x14ac:dyDescent="0.2">
      <c r="A61" s="195" t="str">
        <f t="shared" si="1"/>
        <v/>
      </c>
      <c r="B61" s="552"/>
      <c r="C61" s="553"/>
      <c r="D61" s="553"/>
      <c r="E61" s="553"/>
      <c r="F61" s="554"/>
      <c r="G61" s="554"/>
      <c r="H61" s="554"/>
      <c r="I61" s="555"/>
      <c r="J61" s="556"/>
      <c r="K61" s="557"/>
      <c r="L61" s="558"/>
      <c r="M61" s="559"/>
      <c r="N61" s="475">
        <f t="shared" si="0"/>
        <v>0</v>
      </c>
      <c r="O61" s="141" t="str">
        <f t="shared" si="2"/>
        <v/>
      </c>
      <c r="W61" s="621" t="str">
        <f>IF(ISBLANK($C61),"",_xlfn.IFNA(MATCH($C61,Deelnemersoverzicht!$C$16:$C$66,0),0))</f>
        <v/>
      </c>
      <c r="X61" s="15"/>
    </row>
    <row r="62" spans="1:24" ht="12" customHeight="1" x14ac:dyDescent="0.2">
      <c r="A62" s="195" t="str">
        <f t="shared" si="1"/>
        <v/>
      </c>
      <c r="B62" s="552"/>
      <c r="C62" s="553"/>
      <c r="D62" s="553"/>
      <c r="E62" s="553"/>
      <c r="F62" s="554"/>
      <c r="G62" s="554"/>
      <c r="H62" s="554"/>
      <c r="I62" s="555"/>
      <c r="J62" s="556"/>
      <c r="K62" s="557"/>
      <c r="L62" s="558"/>
      <c r="M62" s="559"/>
      <c r="N62" s="475">
        <f t="shared" si="0"/>
        <v>0</v>
      </c>
      <c r="O62" s="141" t="str">
        <f t="shared" si="2"/>
        <v/>
      </c>
      <c r="W62" s="621" t="str">
        <f>IF(ISBLANK($C62),"",_xlfn.IFNA(MATCH($C62,Deelnemersoverzicht!$C$16:$C$66,0),0))</f>
        <v/>
      </c>
      <c r="X62" s="15"/>
    </row>
    <row r="63" spans="1:24" ht="12" customHeight="1" x14ac:dyDescent="0.2">
      <c r="A63" s="195" t="str">
        <f t="shared" si="1"/>
        <v/>
      </c>
      <c r="B63" s="552"/>
      <c r="C63" s="553"/>
      <c r="D63" s="553"/>
      <c r="E63" s="553"/>
      <c r="F63" s="554"/>
      <c r="G63" s="554"/>
      <c r="H63" s="554"/>
      <c r="I63" s="555"/>
      <c r="J63" s="556"/>
      <c r="K63" s="557"/>
      <c r="L63" s="558"/>
      <c r="M63" s="559"/>
      <c r="N63" s="475">
        <f t="shared" si="0"/>
        <v>0</v>
      </c>
      <c r="O63" s="141" t="str">
        <f t="shared" si="2"/>
        <v/>
      </c>
      <c r="W63" s="621" t="str">
        <f>IF(ISBLANK($C63),"",_xlfn.IFNA(MATCH($C63,Deelnemersoverzicht!$C$16:$C$66,0),0))</f>
        <v/>
      </c>
      <c r="X63" s="15"/>
    </row>
    <row r="64" spans="1:24" ht="12" customHeight="1" x14ac:dyDescent="0.2">
      <c r="A64" s="195" t="str">
        <f t="shared" si="1"/>
        <v/>
      </c>
      <c r="B64" s="552"/>
      <c r="C64" s="553"/>
      <c r="D64" s="553"/>
      <c r="E64" s="553"/>
      <c r="F64" s="554"/>
      <c r="G64" s="554"/>
      <c r="H64" s="554"/>
      <c r="I64" s="555"/>
      <c r="J64" s="556"/>
      <c r="K64" s="557"/>
      <c r="L64" s="558"/>
      <c r="M64" s="559"/>
      <c r="N64" s="475">
        <f t="shared" si="0"/>
        <v>0</v>
      </c>
      <c r="O64" s="141" t="str">
        <f t="shared" si="2"/>
        <v/>
      </c>
      <c r="W64" s="621" t="str">
        <f>IF(ISBLANK($C64),"",_xlfn.IFNA(MATCH($C64,Deelnemersoverzicht!$C$16:$C$66,0),0))</f>
        <v/>
      </c>
      <c r="X64" s="15"/>
    </row>
    <row r="65" spans="1:24" ht="12" customHeight="1" x14ac:dyDescent="0.2">
      <c r="A65" s="195" t="str">
        <f t="shared" si="1"/>
        <v/>
      </c>
      <c r="B65" s="552"/>
      <c r="C65" s="553"/>
      <c r="D65" s="553"/>
      <c r="E65" s="553"/>
      <c r="F65" s="554"/>
      <c r="G65" s="554"/>
      <c r="H65" s="554"/>
      <c r="I65" s="555"/>
      <c r="J65" s="556"/>
      <c r="K65" s="557"/>
      <c r="L65" s="558"/>
      <c r="M65" s="559"/>
      <c r="N65" s="475">
        <f t="shared" si="0"/>
        <v>0</v>
      </c>
      <c r="O65" s="141" t="str">
        <f t="shared" si="2"/>
        <v/>
      </c>
      <c r="W65" s="621" t="str">
        <f>IF(ISBLANK($C65),"",_xlfn.IFNA(MATCH($C65,Deelnemersoverzicht!$C$16:$C$66,0),0))</f>
        <v/>
      </c>
      <c r="X65" s="15"/>
    </row>
    <row r="66" spans="1:24" ht="12" customHeight="1" x14ac:dyDescent="0.2">
      <c r="A66" s="195" t="str">
        <f t="shared" si="1"/>
        <v/>
      </c>
      <c r="B66" s="552"/>
      <c r="C66" s="553"/>
      <c r="D66" s="553"/>
      <c r="E66" s="553"/>
      <c r="F66" s="554"/>
      <c r="G66" s="554"/>
      <c r="H66" s="554"/>
      <c r="I66" s="555"/>
      <c r="J66" s="556"/>
      <c r="K66" s="557"/>
      <c r="L66" s="558"/>
      <c r="M66" s="559"/>
      <c r="N66" s="475">
        <f t="shared" si="0"/>
        <v>0</v>
      </c>
      <c r="O66" s="141" t="str">
        <f t="shared" si="2"/>
        <v/>
      </c>
      <c r="W66" s="621" t="str">
        <f>IF(ISBLANK($C66),"",_xlfn.IFNA(MATCH($C66,Deelnemersoverzicht!$C$16:$C$66,0),0))</f>
        <v/>
      </c>
      <c r="X66" s="15"/>
    </row>
    <row r="67" spans="1:24" ht="12" customHeight="1" x14ac:dyDescent="0.2">
      <c r="A67" s="195" t="str">
        <f t="shared" si="1"/>
        <v/>
      </c>
      <c r="B67" s="552"/>
      <c r="C67" s="553"/>
      <c r="D67" s="553"/>
      <c r="E67" s="553"/>
      <c r="F67" s="554"/>
      <c r="G67" s="554"/>
      <c r="H67" s="554"/>
      <c r="I67" s="555"/>
      <c r="J67" s="556"/>
      <c r="K67" s="557"/>
      <c r="L67" s="558"/>
      <c r="M67" s="559"/>
      <c r="N67" s="475">
        <f t="shared" si="0"/>
        <v>0</v>
      </c>
      <c r="O67" s="141" t="str">
        <f t="shared" si="2"/>
        <v/>
      </c>
      <c r="W67" s="621" t="str">
        <f>IF(ISBLANK($C67),"",_xlfn.IFNA(MATCH($C67,Deelnemersoverzicht!$C$16:$C$66,0),0))</f>
        <v/>
      </c>
      <c r="X67" s="15"/>
    </row>
    <row r="68" spans="1:24" ht="12" customHeight="1" x14ac:dyDescent="0.2">
      <c r="A68" s="195" t="str">
        <f t="shared" si="1"/>
        <v/>
      </c>
      <c r="B68" s="552"/>
      <c r="C68" s="553"/>
      <c r="D68" s="553"/>
      <c r="E68" s="553"/>
      <c r="F68" s="554"/>
      <c r="G68" s="554"/>
      <c r="H68" s="554"/>
      <c r="I68" s="555"/>
      <c r="J68" s="556"/>
      <c r="K68" s="557"/>
      <c r="L68" s="558"/>
      <c r="M68" s="559"/>
      <c r="N68" s="475">
        <f t="shared" si="0"/>
        <v>0</v>
      </c>
      <c r="O68" s="141" t="str">
        <f t="shared" si="2"/>
        <v/>
      </c>
      <c r="W68" s="621" t="str">
        <f>IF(ISBLANK($C68),"",_xlfn.IFNA(MATCH($C68,Deelnemersoverzicht!$C$16:$C$66,0),0))</f>
        <v/>
      </c>
      <c r="X68" s="15"/>
    </row>
    <row r="69" spans="1:24" ht="12" customHeight="1" x14ac:dyDescent="0.2">
      <c r="A69" s="195" t="str">
        <f t="shared" si="1"/>
        <v/>
      </c>
      <c r="B69" s="552"/>
      <c r="C69" s="553"/>
      <c r="D69" s="553"/>
      <c r="E69" s="553"/>
      <c r="F69" s="554"/>
      <c r="G69" s="554"/>
      <c r="H69" s="554"/>
      <c r="I69" s="555"/>
      <c r="J69" s="556"/>
      <c r="K69" s="557"/>
      <c r="L69" s="558"/>
      <c r="M69" s="559"/>
      <c r="N69" s="475">
        <f t="shared" si="0"/>
        <v>0</v>
      </c>
      <c r="O69" s="141" t="str">
        <f t="shared" si="2"/>
        <v/>
      </c>
      <c r="W69" s="621" t="str">
        <f>IF(ISBLANK($C69),"",_xlfn.IFNA(MATCH($C69,Deelnemersoverzicht!$C$16:$C$66,0),0))</f>
        <v/>
      </c>
      <c r="X69" s="15"/>
    </row>
    <row r="70" spans="1:24" ht="12" customHeight="1" x14ac:dyDescent="0.2">
      <c r="A70" s="195" t="str">
        <f t="shared" si="1"/>
        <v/>
      </c>
      <c r="B70" s="552"/>
      <c r="C70" s="553"/>
      <c r="D70" s="553"/>
      <c r="E70" s="553"/>
      <c r="F70" s="554"/>
      <c r="G70" s="554"/>
      <c r="H70" s="554"/>
      <c r="I70" s="555"/>
      <c r="J70" s="556"/>
      <c r="K70" s="557"/>
      <c r="L70" s="558"/>
      <c r="M70" s="559"/>
      <c r="N70" s="475">
        <f t="shared" si="0"/>
        <v>0</v>
      </c>
      <c r="O70" s="141" t="str">
        <f t="shared" si="2"/>
        <v/>
      </c>
      <c r="W70" s="621" t="str">
        <f>IF(ISBLANK($C70),"",_xlfn.IFNA(MATCH($C70,Deelnemersoverzicht!$C$16:$C$66,0),0))</f>
        <v/>
      </c>
      <c r="X70" s="15"/>
    </row>
    <row r="71" spans="1:24" ht="12" customHeight="1" x14ac:dyDescent="0.2">
      <c r="A71" s="195" t="str">
        <f t="shared" si="1"/>
        <v/>
      </c>
      <c r="B71" s="552"/>
      <c r="C71" s="553"/>
      <c r="D71" s="553"/>
      <c r="E71" s="553"/>
      <c r="F71" s="554"/>
      <c r="G71" s="554"/>
      <c r="H71" s="554"/>
      <c r="I71" s="555"/>
      <c r="J71" s="556"/>
      <c r="K71" s="557"/>
      <c r="L71" s="558"/>
      <c r="M71" s="559"/>
      <c r="N71" s="475">
        <f t="shared" si="0"/>
        <v>0</v>
      </c>
      <c r="O71" s="141" t="str">
        <f t="shared" si="2"/>
        <v/>
      </c>
      <c r="W71" s="621" t="str">
        <f>IF(ISBLANK($C71),"",_xlfn.IFNA(MATCH($C71,Deelnemersoverzicht!$C$16:$C$66,0),0))</f>
        <v/>
      </c>
      <c r="X71" s="15"/>
    </row>
    <row r="72" spans="1:24" ht="12" customHeight="1" x14ac:dyDescent="0.2">
      <c r="A72" s="195" t="str">
        <f t="shared" si="1"/>
        <v/>
      </c>
      <c r="B72" s="552"/>
      <c r="C72" s="553"/>
      <c r="D72" s="553"/>
      <c r="E72" s="553"/>
      <c r="F72" s="554"/>
      <c r="G72" s="554"/>
      <c r="H72" s="554"/>
      <c r="I72" s="555"/>
      <c r="J72" s="556"/>
      <c r="K72" s="557"/>
      <c r="L72" s="558"/>
      <c r="M72" s="559"/>
      <c r="N72" s="475">
        <f t="shared" si="0"/>
        <v>0</v>
      </c>
      <c r="O72" s="141" t="str">
        <f t="shared" si="2"/>
        <v/>
      </c>
      <c r="P72" s="15"/>
      <c r="Q72" s="15"/>
      <c r="R72" s="15"/>
      <c r="S72" s="15"/>
      <c r="T72" s="15"/>
      <c r="U72" s="15"/>
      <c r="V72" s="15"/>
      <c r="W72" s="621" t="str">
        <f>IF(ISBLANK($C72),"",_xlfn.IFNA(MATCH($C72,Deelnemersoverzicht!$C$16:$C$66,0),0))</f>
        <v/>
      </c>
      <c r="X72" s="15"/>
    </row>
    <row r="73" spans="1:24" ht="12" customHeight="1" x14ac:dyDescent="0.2">
      <c r="A73" s="195" t="str">
        <f t="shared" si="1"/>
        <v/>
      </c>
      <c r="B73" s="552"/>
      <c r="C73" s="553"/>
      <c r="D73" s="553"/>
      <c r="E73" s="553"/>
      <c r="F73" s="554"/>
      <c r="G73" s="554"/>
      <c r="H73" s="554"/>
      <c r="I73" s="555"/>
      <c r="J73" s="556"/>
      <c r="K73" s="557"/>
      <c r="L73" s="558"/>
      <c r="M73" s="559"/>
      <c r="N73" s="475">
        <f t="shared" si="0"/>
        <v>0</v>
      </c>
      <c r="O73" s="141" t="str">
        <f t="shared" si="2"/>
        <v/>
      </c>
      <c r="P73" s="15"/>
      <c r="Q73" s="15"/>
      <c r="R73" s="15"/>
      <c r="S73" s="15"/>
      <c r="T73" s="15"/>
      <c r="U73" s="15"/>
      <c r="V73" s="15"/>
      <c r="W73" s="621" t="str">
        <f>IF(ISBLANK($C73),"",_xlfn.IFNA(MATCH($C73,Deelnemersoverzicht!$C$16:$C$66,0),0))</f>
        <v/>
      </c>
      <c r="X73" s="15"/>
    </row>
    <row r="74" spans="1:24" ht="12" customHeight="1" x14ac:dyDescent="0.2">
      <c r="A74" s="195" t="str">
        <f t="shared" si="1"/>
        <v/>
      </c>
      <c r="B74" s="552"/>
      <c r="C74" s="553"/>
      <c r="D74" s="553"/>
      <c r="E74" s="553"/>
      <c r="F74" s="554"/>
      <c r="G74" s="554"/>
      <c r="H74" s="554"/>
      <c r="I74" s="555"/>
      <c r="J74" s="556"/>
      <c r="K74" s="557"/>
      <c r="L74" s="558"/>
      <c r="M74" s="559"/>
      <c r="N74" s="475">
        <f t="shared" si="0"/>
        <v>0</v>
      </c>
      <c r="O74" s="141" t="str">
        <f t="shared" si="2"/>
        <v/>
      </c>
      <c r="P74" s="15"/>
      <c r="Q74" s="15"/>
      <c r="R74" s="15"/>
      <c r="S74" s="15"/>
      <c r="T74" s="15"/>
      <c r="U74" s="15"/>
      <c r="V74" s="15"/>
      <c r="W74" s="621" t="str">
        <f>IF(ISBLANK($C74),"",_xlfn.IFNA(MATCH($C74,Deelnemersoverzicht!$C$16:$C$66,0),0))</f>
        <v/>
      </c>
      <c r="X74" s="15"/>
    </row>
    <row r="75" spans="1:24" ht="12" customHeight="1" x14ac:dyDescent="0.2">
      <c r="A75" s="195" t="str">
        <f t="shared" si="1"/>
        <v/>
      </c>
      <c r="B75" s="552"/>
      <c r="C75" s="553"/>
      <c r="D75" s="553"/>
      <c r="E75" s="553"/>
      <c r="F75" s="554"/>
      <c r="G75" s="554"/>
      <c r="H75" s="554"/>
      <c r="I75" s="555"/>
      <c r="J75" s="556"/>
      <c r="K75" s="557"/>
      <c r="L75" s="558"/>
      <c r="M75" s="559"/>
      <c r="N75" s="475">
        <f t="shared" si="0"/>
        <v>0</v>
      </c>
      <c r="O75" s="141" t="str">
        <f t="shared" si="2"/>
        <v/>
      </c>
      <c r="P75" s="15"/>
      <c r="Q75" s="15"/>
      <c r="R75" s="15"/>
      <c r="S75" s="15"/>
      <c r="T75" s="15"/>
      <c r="U75" s="15"/>
      <c r="V75" s="15"/>
      <c r="W75" s="621" t="str">
        <f>IF(ISBLANK($C75),"",_xlfn.IFNA(MATCH($C75,Deelnemersoverzicht!$C$16:$C$66,0),0))</f>
        <v/>
      </c>
      <c r="X75" s="15"/>
    </row>
    <row r="76" spans="1:24" ht="12" customHeight="1" x14ac:dyDescent="0.2">
      <c r="A76" s="195" t="str">
        <f t="shared" si="1"/>
        <v/>
      </c>
      <c r="B76" s="552"/>
      <c r="C76" s="553"/>
      <c r="D76" s="553"/>
      <c r="E76" s="553"/>
      <c r="F76" s="554"/>
      <c r="G76" s="554"/>
      <c r="H76" s="554"/>
      <c r="I76" s="555"/>
      <c r="J76" s="556"/>
      <c r="K76" s="557"/>
      <c r="L76" s="558"/>
      <c r="M76" s="559"/>
      <c r="N76" s="475">
        <f t="shared" si="0"/>
        <v>0</v>
      </c>
      <c r="O76" s="141" t="str">
        <f t="shared" si="2"/>
        <v/>
      </c>
      <c r="P76" s="15"/>
      <c r="Q76" s="15"/>
      <c r="R76" s="15"/>
      <c r="S76" s="15"/>
      <c r="T76" s="15"/>
      <c r="U76" s="15"/>
      <c r="V76" s="15"/>
      <c r="W76" s="621" t="str">
        <f>IF(ISBLANK($C76),"",_xlfn.IFNA(MATCH($C76,Deelnemersoverzicht!$C$16:$C$66,0),0))</f>
        <v/>
      </c>
      <c r="X76" s="15"/>
    </row>
    <row r="77" spans="1:24" ht="12" customHeight="1" x14ac:dyDescent="0.2">
      <c r="A77" s="195" t="str">
        <f t="shared" si="1"/>
        <v/>
      </c>
      <c r="B77" s="552"/>
      <c r="C77" s="553"/>
      <c r="D77" s="553"/>
      <c r="E77" s="553"/>
      <c r="F77" s="554"/>
      <c r="G77" s="554"/>
      <c r="H77" s="554"/>
      <c r="I77" s="555"/>
      <c r="J77" s="556"/>
      <c r="K77" s="557"/>
      <c r="L77" s="558"/>
      <c r="M77" s="559"/>
      <c r="N77" s="475">
        <f t="shared" si="0"/>
        <v>0</v>
      </c>
      <c r="O77" s="141" t="str">
        <f t="shared" si="2"/>
        <v/>
      </c>
      <c r="P77" s="15"/>
      <c r="Q77" s="15"/>
      <c r="R77" s="15"/>
      <c r="S77" s="15"/>
      <c r="T77" s="15"/>
      <c r="U77" s="15"/>
      <c r="V77" s="15"/>
      <c r="W77" s="621" t="str">
        <f>IF(ISBLANK($C77),"",_xlfn.IFNA(MATCH($C77,Deelnemersoverzicht!$C$16:$C$66,0),0))</f>
        <v/>
      </c>
      <c r="X77" s="15"/>
    </row>
    <row r="78" spans="1:24" ht="12" customHeight="1" x14ac:dyDescent="0.2">
      <c r="A78" s="195" t="str">
        <f t="shared" si="1"/>
        <v/>
      </c>
      <c r="B78" s="552"/>
      <c r="C78" s="553"/>
      <c r="D78" s="553"/>
      <c r="E78" s="553"/>
      <c r="F78" s="554"/>
      <c r="G78" s="554"/>
      <c r="H78" s="554"/>
      <c r="I78" s="555"/>
      <c r="J78" s="556"/>
      <c r="K78" s="557"/>
      <c r="L78" s="558"/>
      <c r="M78" s="559"/>
      <c r="N78" s="475">
        <f t="shared" si="0"/>
        <v>0</v>
      </c>
      <c r="O78" s="141" t="str">
        <f t="shared" si="2"/>
        <v/>
      </c>
      <c r="P78" s="15"/>
      <c r="Q78" s="15"/>
      <c r="R78" s="15"/>
      <c r="S78" s="15"/>
      <c r="T78" s="15"/>
      <c r="U78" s="15"/>
      <c r="V78" s="15"/>
      <c r="W78" s="621" t="str">
        <f>IF(ISBLANK($C78),"",_xlfn.IFNA(MATCH($C78,Deelnemersoverzicht!$C$16:$C$66,0),0))</f>
        <v/>
      </c>
      <c r="X78" s="15"/>
    </row>
    <row r="79" spans="1:24" ht="12" customHeight="1" x14ac:dyDescent="0.2">
      <c r="A79" s="195" t="str">
        <f t="shared" si="1"/>
        <v/>
      </c>
      <c r="B79" s="552"/>
      <c r="C79" s="553"/>
      <c r="D79" s="553"/>
      <c r="E79" s="553"/>
      <c r="F79" s="554"/>
      <c r="G79" s="554"/>
      <c r="H79" s="554"/>
      <c r="I79" s="555"/>
      <c r="J79" s="556"/>
      <c r="K79" s="557"/>
      <c r="L79" s="558"/>
      <c r="M79" s="559"/>
      <c r="N79" s="475">
        <f t="shared" ref="N79:N89" si="3">K79*J79</f>
        <v>0</v>
      </c>
      <c r="O79" s="141" t="str">
        <f t="shared" si="2"/>
        <v/>
      </c>
      <c r="P79" s="15"/>
      <c r="Q79" s="15"/>
      <c r="R79" s="15"/>
      <c r="S79" s="15"/>
      <c r="T79" s="15"/>
      <c r="U79" s="15"/>
      <c r="V79" s="15"/>
      <c r="W79" s="621" t="str">
        <f>IF(ISBLANK($C79),"",_xlfn.IFNA(MATCH($C79,Deelnemersoverzicht!$C$16:$C$66,0),0))</f>
        <v/>
      </c>
      <c r="X79" s="15"/>
    </row>
    <row r="80" spans="1:24" ht="12" customHeight="1" x14ac:dyDescent="0.2">
      <c r="A80" s="195" t="str">
        <f t="shared" ref="A80:A89" si="4">B80&amp;M80</f>
        <v/>
      </c>
      <c r="B80" s="552"/>
      <c r="C80" s="553"/>
      <c r="D80" s="553"/>
      <c r="E80" s="553"/>
      <c r="F80" s="554"/>
      <c r="G80" s="554"/>
      <c r="H80" s="554"/>
      <c r="I80" s="555"/>
      <c r="J80" s="556"/>
      <c r="K80" s="557"/>
      <c r="L80" s="558"/>
      <c r="M80" s="559"/>
      <c r="N80" s="475">
        <f t="shared" si="3"/>
        <v>0</v>
      </c>
      <c r="O80" s="141" t="str">
        <f t="shared" ref="O80:O89" si="5">IF(AND(COUNTA(B80:K80)&gt;0,ISBLANK(M80)),"Activiteittype ontbreekt!",IF(B80="","",IF(COUNTIF($B$15:$B$314,B80)=1,"",IF(COUNTIF($A$15:$A$314,B80&amp;M80)&gt;1,"","Let op dat elk activiteitnummer hetzelfde activiteittype moet krijgen!"))))</f>
        <v/>
      </c>
      <c r="P80" s="15"/>
      <c r="Q80" s="15"/>
      <c r="R80" s="15"/>
      <c r="S80" s="15"/>
      <c r="T80" s="15"/>
      <c r="U80" s="15"/>
      <c r="V80" s="15"/>
      <c r="W80" s="621" t="str">
        <f>IF(ISBLANK($C80),"",_xlfn.IFNA(MATCH($C80,Deelnemersoverzicht!$C$16:$C$66,0),0))</f>
        <v/>
      </c>
      <c r="X80" s="15"/>
    </row>
    <row r="81" spans="1:24" ht="12" customHeight="1" x14ac:dyDescent="0.2">
      <c r="A81" s="195" t="str">
        <f t="shared" si="4"/>
        <v/>
      </c>
      <c r="B81" s="552"/>
      <c r="C81" s="553"/>
      <c r="D81" s="553"/>
      <c r="E81" s="553"/>
      <c r="F81" s="554"/>
      <c r="G81" s="554"/>
      <c r="H81" s="554"/>
      <c r="I81" s="555"/>
      <c r="J81" s="556"/>
      <c r="K81" s="557"/>
      <c r="L81" s="558"/>
      <c r="M81" s="559"/>
      <c r="N81" s="475">
        <f t="shared" si="3"/>
        <v>0</v>
      </c>
      <c r="O81" s="141" t="str">
        <f t="shared" si="5"/>
        <v/>
      </c>
      <c r="P81" s="15"/>
      <c r="Q81" s="15"/>
      <c r="R81" s="15"/>
      <c r="S81" s="15"/>
      <c r="T81" s="15"/>
      <c r="U81" s="15"/>
      <c r="V81" s="15"/>
      <c r="W81" s="621" t="str">
        <f>IF(ISBLANK($C81),"",_xlfn.IFNA(MATCH($C81,Deelnemersoverzicht!$C$16:$C$66,0),0))</f>
        <v/>
      </c>
      <c r="X81" s="15"/>
    </row>
    <row r="82" spans="1:24" ht="12" customHeight="1" x14ac:dyDescent="0.2">
      <c r="A82" s="195" t="str">
        <f t="shared" si="4"/>
        <v/>
      </c>
      <c r="B82" s="552"/>
      <c r="C82" s="553"/>
      <c r="D82" s="553"/>
      <c r="E82" s="553"/>
      <c r="F82" s="554"/>
      <c r="G82" s="554"/>
      <c r="H82" s="554"/>
      <c r="I82" s="555"/>
      <c r="J82" s="556"/>
      <c r="K82" s="557"/>
      <c r="L82" s="558"/>
      <c r="M82" s="559"/>
      <c r="N82" s="475">
        <f t="shared" si="3"/>
        <v>0</v>
      </c>
      <c r="O82" s="141" t="str">
        <f t="shared" si="5"/>
        <v/>
      </c>
      <c r="P82" s="15"/>
      <c r="Q82" s="15"/>
      <c r="R82" s="15"/>
      <c r="S82" s="15"/>
      <c r="T82" s="15"/>
      <c r="U82" s="15"/>
      <c r="V82" s="15"/>
      <c r="W82" s="621" t="str">
        <f>IF(ISBLANK($C82),"",_xlfn.IFNA(MATCH($C82,Deelnemersoverzicht!$C$16:$C$66,0),0))</f>
        <v/>
      </c>
      <c r="X82" s="15"/>
    </row>
    <row r="83" spans="1:24" ht="12" customHeight="1" x14ac:dyDescent="0.2">
      <c r="A83" s="195" t="str">
        <f t="shared" si="4"/>
        <v/>
      </c>
      <c r="B83" s="552"/>
      <c r="C83" s="553"/>
      <c r="D83" s="553"/>
      <c r="E83" s="553"/>
      <c r="F83" s="554"/>
      <c r="G83" s="554"/>
      <c r="H83" s="554"/>
      <c r="I83" s="555"/>
      <c r="J83" s="556"/>
      <c r="K83" s="557"/>
      <c r="L83" s="558"/>
      <c r="M83" s="559"/>
      <c r="N83" s="475">
        <f t="shared" si="3"/>
        <v>0</v>
      </c>
      <c r="O83" s="141" t="str">
        <f t="shared" si="5"/>
        <v/>
      </c>
      <c r="P83" s="15"/>
      <c r="Q83" s="15"/>
      <c r="R83" s="15"/>
      <c r="S83" s="15"/>
      <c r="T83" s="15"/>
      <c r="U83" s="15"/>
      <c r="V83" s="15"/>
      <c r="W83" s="621" t="str">
        <f>IF(ISBLANK($C83),"",_xlfn.IFNA(MATCH($C83,Deelnemersoverzicht!$C$16:$C$66,0),0))</f>
        <v/>
      </c>
      <c r="X83" s="15"/>
    </row>
    <row r="84" spans="1:24" ht="12" customHeight="1" x14ac:dyDescent="0.2">
      <c r="A84" s="195" t="str">
        <f t="shared" si="4"/>
        <v/>
      </c>
      <c r="B84" s="552"/>
      <c r="C84" s="553"/>
      <c r="D84" s="553"/>
      <c r="E84" s="553"/>
      <c r="F84" s="554"/>
      <c r="G84" s="554"/>
      <c r="H84" s="554"/>
      <c r="I84" s="555"/>
      <c r="J84" s="556"/>
      <c r="K84" s="557"/>
      <c r="L84" s="558"/>
      <c r="M84" s="559"/>
      <c r="N84" s="475">
        <f t="shared" si="3"/>
        <v>0</v>
      </c>
      <c r="O84" s="141" t="str">
        <f t="shared" si="5"/>
        <v/>
      </c>
      <c r="P84" s="15"/>
      <c r="Q84" s="15"/>
      <c r="R84" s="15"/>
      <c r="S84" s="15"/>
      <c r="T84" s="15"/>
      <c r="U84" s="15"/>
      <c r="V84" s="15"/>
      <c r="W84" s="621" t="str">
        <f>IF(ISBLANK($C84),"",_xlfn.IFNA(MATCH($C84,Deelnemersoverzicht!$C$16:$C$66,0),0))</f>
        <v/>
      </c>
      <c r="X84" s="15"/>
    </row>
    <row r="85" spans="1:24" ht="12" customHeight="1" x14ac:dyDescent="0.2">
      <c r="A85" s="195" t="str">
        <f t="shared" si="4"/>
        <v/>
      </c>
      <c r="B85" s="552"/>
      <c r="C85" s="553"/>
      <c r="D85" s="553"/>
      <c r="E85" s="553"/>
      <c r="F85" s="554"/>
      <c r="G85" s="554"/>
      <c r="H85" s="554"/>
      <c r="I85" s="555"/>
      <c r="J85" s="556"/>
      <c r="K85" s="557"/>
      <c r="L85" s="558"/>
      <c r="M85" s="559"/>
      <c r="N85" s="475">
        <f t="shared" si="3"/>
        <v>0</v>
      </c>
      <c r="O85" s="141" t="str">
        <f t="shared" si="5"/>
        <v/>
      </c>
      <c r="P85" s="15"/>
      <c r="Q85" s="15"/>
      <c r="R85" s="15"/>
      <c r="S85" s="15"/>
      <c r="T85" s="15"/>
      <c r="U85" s="15"/>
      <c r="V85" s="15"/>
      <c r="W85" s="621" t="str">
        <f>IF(ISBLANK($C85),"",_xlfn.IFNA(MATCH($C85,Deelnemersoverzicht!$C$16:$C$66,0),0))</f>
        <v/>
      </c>
      <c r="X85" s="15"/>
    </row>
    <row r="86" spans="1:24" ht="12" customHeight="1" x14ac:dyDescent="0.2">
      <c r="A86" s="195" t="str">
        <f t="shared" si="4"/>
        <v/>
      </c>
      <c r="B86" s="552"/>
      <c r="C86" s="553"/>
      <c r="D86" s="553"/>
      <c r="E86" s="553"/>
      <c r="F86" s="554"/>
      <c r="G86" s="554"/>
      <c r="H86" s="554"/>
      <c r="I86" s="555"/>
      <c r="J86" s="556"/>
      <c r="K86" s="557"/>
      <c r="L86" s="558"/>
      <c r="M86" s="559"/>
      <c r="N86" s="475">
        <f t="shared" si="3"/>
        <v>0</v>
      </c>
      <c r="O86" s="141" t="str">
        <f t="shared" si="5"/>
        <v/>
      </c>
      <c r="P86" s="15"/>
      <c r="Q86" s="15"/>
      <c r="R86" s="15"/>
      <c r="S86" s="15"/>
      <c r="T86" s="15"/>
      <c r="U86" s="15"/>
      <c r="V86" s="15"/>
      <c r="W86" s="621" t="str">
        <f>IF(ISBLANK($C86),"",_xlfn.IFNA(MATCH($C86,Deelnemersoverzicht!$C$16:$C$66,0),0))</f>
        <v/>
      </c>
      <c r="X86" s="15"/>
    </row>
    <row r="87" spans="1:24" ht="12" customHeight="1" x14ac:dyDescent="0.2">
      <c r="A87" s="195" t="str">
        <f t="shared" si="4"/>
        <v/>
      </c>
      <c r="B87" s="552"/>
      <c r="C87" s="553"/>
      <c r="D87" s="553"/>
      <c r="E87" s="553"/>
      <c r="F87" s="554"/>
      <c r="G87" s="554"/>
      <c r="H87" s="554"/>
      <c r="I87" s="555"/>
      <c r="J87" s="556"/>
      <c r="K87" s="557"/>
      <c r="L87" s="558"/>
      <c r="M87" s="559"/>
      <c r="N87" s="475">
        <f t="shared" si="3"/>
        <v>0</v>
      </c>
      <c r="O87" s="141" t="str">
        <f t="shared" si="5"/>
        <v/>
      </c>
      <c r="P87" s="15"/>
      <c r="Q87" s="15"/>
      <c r="R87" s="15"/>
      <c r="S87" s="15"/>
      <c r="T87" s="15"/>
      <c r="U87" s="15"/>
      <c r="V87" s="15"/>
      <c r="W87" s="621" t="str">
        <f>IF(ISBLANK($C87),"",_xlfn.IFNA(MATCH($C87,Deelnemersoverzicht!$C$16:$C$66,0),0))</f>
        <v/>
      </c>
      <c r="X87" s="15"/>
    </row>
    <row r="88" spans="1:24" ht="12" customHeight="1" x14ac:dyDescent="0.2">
      <c r="A88" s="195" t="str">
        <f t="shared" si="4"/>
        <v/>
      </c>
      <c r="B88" s="552"/>
      <c r="C88" s="553"/>
      <c r="D88" s="553"/>
      <c r="E88" s="553"/>
      <c r="F88" s="554"/>
      <c r="G88" s="554"/>
      <c r="H88" s="554"/>
      <c r="I88" s="555"/>
      <c r="J88" s="556"/>
      <c r="K88" s="557"/>
      <c r="L88" s="558"/>
      <c r="M88" s="559"/>
      <c r="N88" s="475">
        <f t="shared" si="3"/>
        <v>0</v>
      </c>
      <c r="O88" s="141" t="str">
        <f t="shared" si="5"/>
        <v/>
      </c>
      <c r="P88" s="15"/>
      <c r="Q88" s="15"/>
      <c r="R88" s="15"/>
      <c r="S88" s="15"/>
      <c r="T88" s="15"/>
      <c r="U88" s="15"/>
      <c r="V88" s="15"/>
      <c r="W88" s="621" t="str">
        <f>IF(ISBLANK($C88),"",_xlfn.IFNA(MATCH($C88,Deelnemersoverzicht!$C$16:$C$66,0),0))</f>
        <v/>
      </c>
      <c r="X88" s="15"/>
    </row>
    <row r="89" spans="1:24" ht="12" customHeight="1" x14ac:dyDescent="0.2">
      <c r="A89" s="195" t="str">
        <f t="shared" si="4"/>
        <v/>
      </c>
      <c r="B89" s="552"/>
      <c r="C89" s="553"/>
      <c r="D89" s="553"/>
      <c r="E89" s="553"/>
      <c r="F89" s="554"/>
      <c r="G89" s="554"/>
      <c r="H89" s="554"/>
      <c r="I89" s="555"/>
      <c r="J89" s="556"/>
      <c r="K89" s="557"/>
      <c r="L89" s="558"/>
      <c r="M89" s="559"/>
      <c r="N89" s="475">
        <f t="shared" si="3"/>
        <v>0</v>
      </c>
      <c r="O89" s="141" t="str">
        <f t="shared" si="5"/>
        <v/>
      </c>
      <c r="P89" s="15"/>
      <c r="Q89" s="15"/>
      <c r="R89" s="15"/>
      <c r="S89" s="15"/>
      <c r="T89" s="15"/>
      <c r="U89" s="15"/>
      <c r="V89" s="15"/>
      <c r="W89" s="621" t="str">
        <f>IF(ISBLANK($C89),"",_xlfn.IFNA(MATCH($C89,Deelnemersoverzicht!$C$16:$C$66,0),0))</f>
        <v/>
      </c>
      <c r="X89" s="15"/>
    </row>
    <row r="90" spans="1:24" ht="12" customHeight="1" x14ac:dyDescent="0.2">
      <c r="A90" s="195"/>
      <c r="B90" s="136"/>
      <c r="C90" s="15"/>
      <c r="D90" s="137"/>
      <c r="E90" s="137"/>
      <c r="F90" s="137"/>
      <c r="G90" s="137"/>
      <c r="H90" s="137"/>
      <c r="I90" s="137"/>
      <c r="J90" s="137"/>
      <c r="K90" s="136"/>
      <c r="L90" s="136"/>
      <c r="M90" s="470" t="s">
        <v>503</v>
      </c>
      <c r="N90" s="471">
        <f>SUM(N15:N89)</f>
        <v>0</v>
      </c>
      <c r="O90" s="141"/>
      <c r="P90" s="15"/>
      <c r="Q90" s="15"/>
      <c r="R90" s="15"/>
      <c r="S90" s="15"/>
      <c r="T90" s="15"/>
      <c r="U90" s="15"/>
      <c r="V90" s="15"/>
      <c r="W90" s="621" t="str">
        <f>IF(ISBLANK($C90),"",_xlfn.IFNA(MATCH($C90,Deelnemersoverzicht!$C$16:$C$66,0),0))</f>
        <v/>
      </c>
    </row>
    <row r="91" spans="1:24" ht="12" customHeight="1" x14ac:dyDescent="0.2">
      <c r="A91" s="195"/>
      <c r="B91" s="136"/>
      <c r="C91" s="137"/>
      <c r="D91" s="137"/>
      <c r="E91" s="137"/>
      <c r="F91" s="137"/>
      <c r="G91" s="137"/>
      <c r="H91" s="137"/>
      <c r="I91" s="137"/>
      <c r="J91" s="136"/>
      <c r="K91" s="136"/>
      <c r="L91" s="136"/>
      <c r="M91" s="136"/>
      <c r="N91" s="139"/>
      <c r="O91" s="141"/>
      <c r="P91" s="15"/>
      <c r="Q91" s="15"/>
      <c r="R91" s="15"/>
      <c r="S91" s="15"/>
      <c r="T91" s="15"/>
      <c r="U91" s="15"/>
      <c r="V91" s="15"/>
      <c r="W91" s="621" t="str">
        <f>IF(ISBLANK($C91),"",_xlfn.IFNA(MATCH($C91,Deelnemersoverzicht!$C$16:$C$66,0),0))</f>
        <v/>
      </c>
      <c r="X91" s="605"/>
    </row>
    <row r="92" spans="1:24" ht="12" customHeight="1" x14ac:dyDescent="0.2">
      <c r="A92" s="195"/>
      <c r="B92" s="136"/>
      <c r="C92" s="136"/>
      <c r="D92" s="137"/>
      <c r="E92" s="137"/>
      <c r="F92" s="137"/>
      <c r="G92" s="137"/>
      <c r="H92" s="137"/>
      <c r="I92" s="137"/>
      <c r="J92" s="137"/>
      <c r="K92" s="136"/>
      <c r="L92" s="136"/>
      <c r="M92" s="136"/>
      <c r="N92" s="136"/>
      <c r="O92" s="141"/>
      <c r="P92" s="15"/>
      <c r="Q92" s="15"/>
      <c r="R92" s="15"/>
      <c r="S92" s="15"/>
      <c r="T92" s="15"/>
      <c r="U92" s="15"/>
      <c r="V92" s="15"/>
      <c r="W92" s="621" t="str">
        <f>IF(ISBLANK($C92),"",_xlfn.IFNA(MATCH($C92,Deelnemersoverzicht!$C$16:$C$66,0),0))</f>
        <v/>
      </c>
      <c r="X92" s="605"/>
    </row>
    <row r="93" spans="1:24" ht="12" customHeight="1" x14ac:dyDescent="0.2">
      <c r="A93" s="195"/>
      <c r="B93" s="120" t="s">
        <v>72</v>
      </c>
      <c r="C93" s="120" t="s">
        <v>115</v>
      </c>
      <c r="D93" s="485"/>
      <c r="E93" s="120"/>
      <c r="F93" s="121"/>
      <c r="G93" s="121"/>
      <c r="H93" s="121"/>
      <c r="I93" s="121"/>
      <c r="J93" s="121"/>
      <c r="K93" s="121"/>
      <c r="L93" s="121"/>
      <c r="M93" s="121"/>
      <c r="N93" s="121"/>
      <c r="O93" s="141"/>
      <c r="P93" s="15"/>
      <c r="Q93" s="15"/>
      <c r="R93" s="15"/>
      <c r="S93" s="15"/>
      <c r="T93" s="15"/>
      <c r="U93" s="15"/>
      <c r="V93" s="15"/>
      <c r="W93" s="440"/>
      <c r="X93" s="607" t="s">
        <v>382</v>
      </c>
    </row>
    <row r="94" spans="1:24" ht="12" customHeight="1" x14ac:dyDescent="0.2">
      <c r="A94" s="195"/>
      <c r="B94" s="137"/>
      <c r="C94" s="137"/>
      <c r="D94" s="137"/>
      <c r="E94" s="137"/>
      <c r="F94" s="136"/>
      <c r="G94" s="136"/>
      <c r="H94" s="136"/>
      <c r="I94" s="136"/>
      <c r="J94" s="136"/>
      <c r="K94" s="136"/>
      <c r="L94" s="136"/>
      <c r="M94" s="136"/>
      <c r="N94" s="136"/>
      <c r="O94" s="141"/>
      <c r="P94" s="15"/>
      <c r="Q94" s="15"/>
      <c r="R94" s="15"/>
      <c r="S94" s="15"/>
      <c r="T94" s="15"/>
      <c r="U94" s="15"/>
      <c r="V94" s="15"/>
      <c r="W94" s="440"/>
      <c r="X94" s="606"/>
    </row>
    <row r="95" spans="1:24" ht="51" customHeight="1" x14ac:dyDescent="0.2">
      <c r="A95" s="196"/>
      <c r="B95" s="464" t="s">
        <v>263</v>
      </c>
      <c r="C95" s="670" t="s">
        <v>99</v>
      </c>
      <c r="D95" s="714" t="s">
        <v>73</v>
      </c>
      <c r="E95" s="714"/>
      <c r="F95" s="465" t="s">
        <v>207</v>
      </c>
      <c r="G95" s="465" t="s">
        <v>384</v>
      </c>
      <c r="H95" s="465" t="s">
        <v>379</v>
      </c>
      <c r="I95" s="465" t="s">
        <v>380</v>
      </c>
      <c r="J95" s="465" t="s">
        <v>116</v>
      </c>
      <c r="K95" s="464" t="s">
        <v>37</v>
      </c>
      <c r="L95" s="465" t="s">
        <v>198</v>
      </c>
      <c r="M95" s="466" t="s">
        <v>65</v>
      </c>
      <c r="N95" s="464" t="s">
        <v>71</v>
      </c>
      <c r="O95" s="141"/>
      <c r="P95" s="15"/>
      <c r="Q95" s="15"/>
      <c r="R95" s="15"/>
      <c r="S95" s="15"/>
      <c r="T95" s="15"/>
      <c r="U95" s="15"/>
      <c r="V95" s="15"/>
      <c r="W95" s="440"/>
      <c r="X95" s="486" t="s">
        <v>383</v>
      </c>
    </row>
    <row r="96" spans="1:24" ht="12" customHeight="1" x14ac:dyDescent="0.2">
      <c r="A96" s="195" t="str">
        <f t="shared" ref="A96:A150" si="6">B96&amp;M96</f>
        <v/>
      </c>
      <c r="B96" s="552"/>
      <c r="C96" s="553"/>
      <c r="D96" s="710"/>
      <c r="E96" s="711"/>
      <c r="F96" s="561"/>
      <c r="G96" s="669"/>
      <c r="H96" s="563"/>
      <c r="I96" s="472">
        <f>IFERROR(G96/H96,0)</f>
        <v>0</v>
      </c>
      <c r="J96" s="564"/>
      <c r="K96" s="668">
        <f>IFERROR(I96/J96,0)</f>
        <v>0</v>
      </c>
      <c r="L96" s="565"/>
      <c r="M96" s="558"/>
      <c r="N96" s="474">
        <f>K96*L96</f>
        <v>0</v>
      </c>
      <c r="O96" s="141" t="str">
        <f>IF(AND(COUNTA(B96:H96)&gt;0,ISBLANK(M96)),"Activiteittype ontbreekt!",IF(B96="","",IF(COUNTIF($B$15:$B$314,B96)=1,"",IF(COUNTIF($A$15:$A$314,B96&amp;M96)&gt;1,"","Let op dat elk activiteitnummer hetzelfde activiteittype moet krijgen!"))))</f>
        <v/>
      </c>
      <c r="P96" s="15"/>
      <c r="Q96" s="15"/>
      <c r="R96" s="15"/>
      <c r="S96" s="15"/>
      <c r="T96" s="15"/>
      <c r="U96" s="15"/>
      <c r="V96" s="15"/>
      <c r="W96" s="621" t="str">
        <f>IF(ISBLANK($C96),"",_xlfn.IFNA(MATCH($C96,Deelnemersoverzicht!$C$16:$C$66,0),0))</f>
        <v/>
      </c>
      <c r="X96" s="487"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95" t="str">
        <f t="shared" si="6"/>
        <v/>
      </c>
      <c r="B97" s="552"/>
      <c r="C97" s="553"/>
      <c r="D97" s="710"/>
      <c r="E97" s="711"/>
      <c r="F97" s="561"/>
      <c r="G97" s="669"/>
      <c r="H97" s="563"/>
      <c r="I97" s="472">
        <f t="shared" ref="I97:I150" si="8">IFERROR(G97/H97,0)</f>
        <v>0</v>
      </c>
      <c r="J97" s="564"/>
      <c r="K97" s="668">
        <f t="shared" ref="K97:K150" si="9">IFERROR(I97/J97,0)</f>
        <v>0</v>
      </c>
      <c r="L97" s="565"/>
      <c r="M97" s="558"/>
      <c r="N97" s="474">
        <f t="shared" ref="N97:N150" si="10">K97*L97</f>
        <v>0</v>
      </c>
      <c r="O97" s="141" t="str">
        <f>IF(AND(COUNTA(B97:H97)&gt;0,ISBLANK(M97)),"Activiteittype ontbreekt!",IF(B97="","",IF(COUNTIF($B$15:$B$314,B97)=1,"",IF(COUNTIF($A$15:$A$314,B97&amp;M97)&gt;1,"","Let op dat elk activiteitnummer hetzelfde activiteittype moet krijgen!"))))</f>
        <v/>
      </c>
      <c r="P97" s="15"/>
      <c r="Q97" s="15"/>
      <c r="R97" s="15"/>
      <c r="S97" s="15"/>
      <c r="T97" s="15"/>
      <c r="U97" s="15"/>
      <c r="V97" s="15"/>
      <c r="W97" s="621" t="str">
        <f>IF(ISBLANK($C97),"",_xlfn.IFNA(MATCH($C97,Deelnemersoverzicht!$C$16:$C$66,0),0))</f>
        <v/>
      </c>
      <c r="X97" s="487" t="str">
        <f t="shared" si="7"/>
        <v>Na startdatum aangekocht</v>
      </c>
    </row>
    <row r="98" spans="1:24" ht="12" customHeight="1" x14ac:dyDescent="0.2">
      <c r="A98" s="195" t="str">
        <f t="shared" si="6"/>
        <v/>
      </c>
      <c r="B98" s="552"/>
      <c r="C98" s="553"/>
      <c r="D98" s="710"/>
      <c r="E98" s="711"/>
      <c r="F98" s="566"/>
      <c r="G98" s="669"/>
      <c r="H98" s="563"/>
      <c r="I98" s="472">
        <f t="shared" si="8"/>
        <v>0</v>
      </c>
      <c r="J98" s="564"/>
      <c r="K98" s="668">
        <f t="shared" si="9"/>
        <v>0</v>
      </c>
      <c r="L98" s="565"/>
      <c r="M98" s="558"/>
      <c r="N98" s="474">
        <f t="shared" si="10"/>
        <v>0</v>
      </c>
      <c r="O98" s="141" t="str">
        <f>IF(AND(COUNTA(B98:H98)&gt;0,ISBLANK(M98)),"Activiteittype ontbreekt!",IF(B98="","",IF(COUNTIF($B$15:$B$314,B98)=1,"",IF(COUNTIF($A$15:$A$314,B98&amp;M98)&gt;1,"","Let op dat elk activiteitnummer hetzelfde activiteittype moet krijgen!"))))</f>
        <v/>
      </c>
      <c r="P98" s="15"/>
      <c r="Q98" s="15"/>
      <c r="R98" s="15"/>
      <c r="S98" s="15"/>
      <c r="T98" s="15"/>
      <c r="U98" s="15"/>
      <c r="V98" s="15"/>
      <c r="W98" s="621" t="str">
        <f>IF(ISBLANK($C98),"",_xlfn.IFNA(MATCH($C98,Deelnemersoverzicht!$C$16:$C$66,0),0))</f>
        <v/>
      </c>
      <c r="X98" s="487" t="str">
        <f t="shared" si="7"/>
        <v>Na startdatum aangekocht</v>
      </c>
    </row>
    <row r="99" spans="1:24" ht="12" customHeight="1" x14ac:dyDescent="0.2">
      <c r="A99" s="195" t="str">
        <f t="shared" si="6"/>
        <v/>
      </c>
      <c r="B99" s="552"/>
      <c r="C99" s="553"/>
      <c r="D99" s="710"/>
      <c r="E99" s="711"/>
      <c r="F99" s="566"/>
      <c r="G99" s="669"/>
      <c r="H99" s="563"/>
      <c r="I99" s="472">
        <f t="shared" si="8"/>
        <v>0</v>
      </c>
      <c r="J99" s="564"/>
      <c r="K99" s="668">
        <f t="shared" si="9"/>
        <v>0</v>
      </c>
      <c r="L99" s="565"/>
      <c r="M99" s="558"/>
      <c r="N99" s="474">
        <f t="shared" si="10"/>
        <v>0</v>
      </c>
      <c r="O99" s="141" t="str">
        <f t="shared" ref="O99:O150" si="11">IF(AND(COUNTA(B99:H99)&gt;0,ISBLANK(M99)),"Activiteittype ontbreekt!",IF(B99="","",IF(COUNTIF($B$15:$B$314,B99)=1,"",IF(COUNTIF($A$15:$A$314,B99&amp;M99)&gt;1,"","Let op dat elk activiteitnummer hetzelfde activiteittype moet krijgen!"))))</f>
        <v/>
      </c>
      <c r="P99" s="15"/>
      <c r="Q99" s="15"/>
      <c r="R99" s="15"/>
      <c r="S99" s="15"/>
      <c r="T99" s="15"/>
      <c r="U99" s="15"/>
      <c r="V99" s="15"/>
      <c r="W99" s="621" t="str">
        <f>IF(ISBLANK($C99),"",_xlfn.IFNA(MATCH($C99,Deelnemersoverzicht!$C$16:$C$66,0),0))</f>
        <v/>
      </c>
      <c r="X99" s="487" t="str">
        <f t="shared" si="7"/>
        <v>Na startdatum aangekocht</v>
      </c>
    </row>
    <row r="100" spans="1:24" ht="12" customHeight="1" x14ac:dyDescent="0.2">
      <c r="A100" s="195" t="str">
        <f t="shared" si="6"/>
        <v/>
      </c>
      <c r="B100" s="552"/>
      <c r="C100" s="553"/>
      <c r="D100" s="710"/>
      <c r="E100" s="711"/>
      <c r="F100" s="566"/>
      <c r="G100" s="669"/>
      <c r="H100" s="563"/>
      <c r="I100" s="472">
        <f t="shared" si="8"/>
        <v>0</v>
      </c>
      <c r="J100" s="564"/>
      <c r="K100" s="668">
        <f t="shared" si="9"/>
        <v>0</v>
      </c>
      <c r="L100" s="565"/>
      <c r="M100" s="558"/>
      <c r="N100" s="474">
        <f t="shared" si="10"/>
        <v>0</v>
      </c>
      <c r="O100" s="141" t="str">
        <f t="shared" si="11"/>
        <v/>
      </c>
      <c r="P100" s="15"/>
      <c r="Q100" s="15"/>
      <c r="R100" s="15"/>
      <c r="S100" s="15"/>
      <c r="T100" s="15"/>
      <c r="U100" s="15"/>
      <c r="V100" s="15"/>
      <c r="W100" s="621" t="str">
        <f>IF(ISBLANK($C100),"",_xlfn.IFNA(MATCH($C100,Deelnemersoverzicht!$C$16:$C$66,0),0))</f>
        <v/>
      </c>
      <c r="X100" s="487" t="str">
        <f t="shared" si="7"/>
        <v>Na startdatum aangekocht</v>
      </c>
    </row>
    <row r="101" spans="1:24" ht="12" customHeight="1" x14ac:dyDescent="0.2">
      <c r="A101" s="195" t="str">
        <f t="shared" si="6"/>
        <v/>
      </c>
      <c r="B101" s="552"/>
      <c r="C101" s="553"/>
      <c r="D101" s="710"/>
      <c r="E101" s="711"/>
      <c r="F101" s="566"/>
      <c r="G101" s="669"/>
      <c r="H101" s="563"/>
      <c r="I101" s="472">
        <f t="shared" si="8"/>
        <v>0</v>
      </c>
      <c r="J101" s="564"/>
      <c r="K101" s="668">
        <f t="shared" si="9"/>
        <v>0</v>
      </c>
      <c r="L101" s="565"/>
      <c r="M101" s="558"/>
      <c r="N101" s="474">
        <f t="shared" si="10"/>
        <v>0</v>
      </c>
      <c r="O101" s="141" t="str">
        <f t="shared" si="11"/>
        <v/>
      </c>
      <c r="P101" s="15"/>
      <c r="Q101" s="15"/>
      <c r="R101" s="15"/>
      <c r="S101" s="15"/>
      <c r="T101" s="15"/>
      <c r="U101" s="15"/>
      <c r="V101" s="15"/>
      <c r="W101" s="621" t="str">
        <f>IF(ISBLANK($C101),"",_xlfn.IFNA(MATCH($C101,Deelnemersoverzicht!$C$16:$C$66,0),0))</f>
        <v/>
      </c>
      <c r="X101" s="487" t="str">
        <f t="shared" si="7"/>
        <v>Na startdatum aangekocht</v>
      </c>
    </row>
    <row r="102" spans="1:24" ht="12" customHeight="1" x14ac:dyDescent="0.2">
      <c r="A102" s="195" t="str">
        <f t="shared" si="6"/>
        <v/>
      </c>
      <c r="B102" s="552"/>
      <c r="C102" s="553"/>
      <c r="D102" s="710"/>
      <c r="E102" s="711"/>
      <c r="F102" s="566"/>
      <c r="G102" s="669"/>
      <c r="H102" s="563"/>
      <c r="I102" s="472">
        <f t="shared" si="8"/>
        <v>0</v>
      </c>
      <c r="J102" s="564"/>
      <c r="K102" s="668">
        <f t="shared" si="9"/>
        <v>0</v>
      </c>
      <c r="L102" s="565"/>
      <c r="M102" s="558"/>
      <c r="N102" s="474">
        <f t="shared" si="10"/>
        <v>0</v>
      </c>
      <c r="O102" s="141" t="str">
        <f t="shared" si="11"/>
        <v/>
      </c>
      <c r="P102" s="15"/>
      <c r="Q102" s="15"/>
      <c r="R102" s="15"/>
      <c r="S102" s="15"/>
      <c r="T102" s="15"/>
      <c r="U102" s="15"/>
      <c r="V102" s="15"/>
      <c r="W102" s="621" t="str">
        <f>IF(ISBLANK($C102),"",_xlfn.IFNA(MATCH($C102,Deelnemersoverzicht!$C$16:$C$66,0),0))</f>
        <v/>
      </c>
      <c r="X102" s="487" t="str">
        <f t="shared" si="7"/>
        <v>Na startdatum aangekocht</v>
      </c>
    </row>
    <row r="103" spans="1:24" ht="12" customHeight="1" x14ac:dyDescent="0.2">
      <c r="A103" s="195" t="str">
        <f t="shared" si="6"/>
        <v/>
      </c>
      <c r="B103" s="552"/>
      <c r="C103" s="553"/>
      <c r="D103" s="710"/>
      <c r="E103" s="711"/>
      <c r="F103" s="566"/>
      <c r="G103" s="669"/>
      <c r="H103" s="563"/>
      <c r="I103" s="472">
        <f t="shared" si="8"/>
        <v>0</v>
      </c>
      <c r="J103" s="564"/>
      <c r="K103" s="668">
        <f t="shared" si="9"/>
        <v>0</v>
      </c>
      <c r="L103" s="565"/>
      <c r="M103" s="558"/>
      <c r="N103" s="474">
        <f t="shared" si="10"/>
        <v>0</v>
      </c>
      <c r="O103" s="141" t="str">
        <f t="shared" si="11"/>
        <v/>
      </c>
      <c r="P103" s="15"/>
      <c r="Q103" s="15"/>
      <c r="R103" s="15"/>
      <c r="S103" s="15"/>
      <c r="T103" s="15"/>
      <c r="U103" s="15"/>
      <c r="V103" s="15"/>
      <c r="W103" s="621" t="str">
        <f>IF(ISBLANK($C103),"",_xlfn.IFNA(MATCH($C103,Deelnemersoverzicht!$C$16:$C$66,0),0))</f>
        <v/>
      </c>
      <c r="X103" s="487" t="str">
        <f t="shared" si="7"/>
        <v>Na startdatum aangekocht</v>
      </c>
    </row>
    <row r="104" spans="1:24" ht="12" customHeight="1" x14ac:dyDescent="0.2">
      <c r="A104" s="195" t="str">
        <f t="shared" si="6"/>
        <v/>
      </c>
      <c r="B104" s="552"/>
      <c r="C104" s="553"/>
      <c r="D104" s="710"/>
      <c r="E104" s="711"/>
      <c r="F104" s="566"/>
      <c r="G104" s="669"/>
      <c r="H104" s="563"/>
      <c r="I104" s="472">
        <f t="shared" si="8"/>
        <v>0</v>
      </c>
      <c r="J104" s="564"/>
      <c r="K104" s="668">
        <f t="shared" si="9"/>
        <v>0</v>
      </c>
      <c r="L104" s="565"/>
      <c r="M104" s="558"/>
      <c r="N104" s="474">
        <f t="shared" si="10"/>
        <v>0</v>
      </c>
      <c r="O104" s="141" t="str">
        <f t="shared" si="11"/>
        <v/>
      </c>
      <c r="P104" s="15"/>
      <c r="Q104" s="15"/>
      <c r="R104" s="15"/>
      <c r="S104" s="15"/>
      <c r="T104" s="15"/>
      <c r="U104" s="15"/>
      <c r="V104" s="15"/>
      <c r="W104" s="621" t="str">
        <f>IF(ISBLANK($C104),"",_xlfn.IFNA(MATCH($C104,Deelnemersoverzicht!$C$16:$C$66,0),0))</f>
        <v/>
      </c>
      <c r="X104" s="487" t="str">
        <f t="shared" si="7"/>
        <v>Na startdatum aangekocht</v>
      </c>
    </row>
    <row r="105" spans="1:24" ht="12" customHeight="1" x14ac:dyDescent="0.2">
      <c r="A105" s="195" t="str">
        <f t="shared" si="6"/>
        <v/>
      </c>
      <c r="B105" s="552"/>
      <c r="C105" s="553"/>
      <c r="D105" s="710"/>
      <c r="E105" s="711"/>
      <c r="F105" s="566"/>
      <c r="G105" s="669"/>
      <c r="H105" s="563"/>
      <c r="I105" s="472">
        <f t="shared" si="8"/>
        <v>0</v>
      </c>
      <c r="J105" s="564"/>
      <c r="K105" s="668">
        <f t="shared" si="9"/>
        <v>0</v>
      </c>
      <c r="L105" s="565"/>
      <c r="M105" s="558"/>
      <c r="N105" s="474">
        <f t="shared" si="10"/>
        <v>0</v>
      </c>
      <c r="O105" s="141" t="str">
        <f t="shared" si="11"/>
        <v/>
      </c>
      <c r="P105" s="15"/>
      <c r="Q105" s="15"/>
      <c r="R105" s="15"/>
      <c r="S105" s="15"/>
      <c r="T105" s="15"/>
      <c r="U105" s="15"/>
      <c r="V105" s="15"/>
      <c r="W105" s="621" t="str">
        <f>IF(ISBLANK($C105),"",_xlfn.IFNA(MATCH($C105,Deelnemersoverzicht!$C$16:$C$66,0),0))</f>
        <v/>
      </c>
      <c r="X105" s="487" t="str">
        <f t="shared" si="7"/>
        <v>Na startdatum aangekocht</v>
      </c>
    </row>
    <row r="106" spans="1:24" ht="12" customHeight="1" x14ac:dyDescent="0.2">
      <c r="A106" s="195" t="str">
        <f t="shared" si="6"/>
        <v/>
      </c>
      <c r="B106" s="552"/>
      <c r="C106" s="553"/>
      <c r="D106" s="710"/>
      <c r="E106" s="711"/>
      <c r="F106" s="566"/>
      <c r="G106" s="669"/>
      <c r="H106" s="563"/>
      <c r="I106" s="472">
        <f t="shared" si="8"/>
        <v>0</v>
      </c>
      <c r="J106" s="564"/>
      <c r="K106" s="668">
        <f t="shared" si="9"/>
        <v>0</v>
      </c>
      <c r="L106" s="565"/>
      <c r="M106" s="558"/>
      <c r="N106" s="474">
        <f t="shared" si="10"/>
        <v>0</v>
      </c>
      <c r="O106" s="141" t="str">
        <f t="shared" si="11"/>
        <v/>
      </c>
      <c r="P106" s="15"/>
      <c r="Q106" s="15"/>
      <c r="R106" s="15"/>
      <c r="S106" s="15"/>
      <c r="T106" s="15"/>
      <c r="U106" s="15"/>
      <c r="V106" s="15"/>
      <c r="W106" s="621" t="str">
        <f>IF(ISBLANK($C106),"",_xlfn.IFNA(MATCH($C106,Deelnemersoverzicht!$C$16:$C$66,0),0))</f>
        <v/>
      </c>
      <c r="X106" s="487" t="str">
        <f t="shared" si="7"/>
        <v>Na startdatum aangekocht</v>
      </c>
    </row>
    <row r="107" spans="1:24" ht="12" customHeight="1" x14ac:dyDescent="0.2">
      <c r="A107" s="195" t="str">
        <f t="shared" si="6"/>
        <v/>
      </c>
      <c r="B107" s="552"/>
      <c r="C107" s="553"/>
      <c r="D107" s="710"/>
      <c r="E107" s="711"/>
      <c r="F107" s="566"/>
      <c r="G107" s="669"/>
      <c r="H107" s="563"/>
      <c r="I107" s="472">
        <f t="shared" si="8"/>
        <v>0</v>
      </c>
      <c r="J107" s="564"/>
      <c r="K107" s="668">
        <f t="shared" si="9"/>
        <v>0</v>
      </c>
      <c r="L107" s="565"/>
      <c r="M107" s="558"/>
      <c r="N107" s="474">
        <f t="shared" si="10"/>
        <v>0</v>
      </c>
      <c r="O107" s="141" t="str">
        <f t="shared" si="11"/>
        <v/>
      </c>
      <c r="P107" s="15"/>
      <c r="Q107" s="15"/>
      <c r="R107" s="15"/>
      <c r="S107" s="15"/>
      <c r="T107" s="15"/>
      <c r="U107" s="15"/>
      <c r="V107" s="15"/>
      <c r="W107" s="621" t="str">
        <f>IF(ISBLANK($C107),"",_xlfn.IFNA(MATCH($C107,Deelnemersoverzicht!$C$16:$C$66,0),0))</f>
        <v/>
      </c>
      <c r="X107" s="487" t="str">
        <f t="shared" si="7"/>
        <v>Na startdatum aangekocht</v>
      </c>
    </row>
    <row r="108" spans="1:24" ht="12" customHeight="1" x14ac:dyDescent="0.2">
      <c r="A108" s="195" t="str">
        <f t="shared" si="6"/>
        <v/>
      </c>
      <c r="B108" s="552"/>
      <c r="C108" s="553"/>
      <c r="D108" s="710"/>
      <c r="E108" s="711"/>
      <c r="F108" s="566"/>
      <c r="G108" s="669"/>
      <c r="H108" s="563"/>
      <c r="I108" s="472">
        <f t="shared" si="8"/>
        <v>0</v>
      </c>
      <c r="J108" s="564"/>
      <c r="K108" s="668">
        <f t="shared" si="9"/>
        <v>0</v>
      </c>
      <c r="L108" s="565"/>
      <c r="M108" s="558"/>
      <c r="N108" s="474">
        <f t="shared" si="10"/>
        <v>0</v>
      </c>
      <c r="O108" s="141" t="str">
        <f t="shared" si="11"/>
        <v/>
      </c>
      <c r="P108" s="15"/>
      <c r="Q108" s="15"/>
      <c r="R108" s="15"/>
      <c r="S108" s="15"/>
      <c r="T108" s="15"/>
      <c r="U108" s="15"/>
      <c r="V108" s="15"/>
      <c r="W108" s="621" t="str">
        <f>IF(ISBLANK($C108),"",_xlfn.IFNA(MATCH($C108,Deelnemersoverzicht!$C$16:$C$66,0),0))</f>
        <v/>
      </c>
      <c r="X108" s="487" t="str">
        <f t="shared" si="7"/>
        <v>Na startdatum aangekocht</v>
      </c>
    </row>
    <row r="109" spans="1:24" ht="12" customHeight="1" x14ac:dyDescent="0.2">
      <c r="A109" s="195" t="str">
        <f t="shared" si="6"/>
        <v/>
      </c>
      <c r="B109" s="552"/>
      <c r="C109" s="553"/>
      <c r="D109" s="710"/>
      <c r="E109" s="711"/>
      <c r="F109" s="566"/>
      <c r="G109" s="669"/>
      <c r="H109" s="563"/>
      <c r="I109" s="472">
        <f t="shared" si="8"/>
        <v>0</v>
      </c>
      <c r="J109" s="564"/>
      <c r="K109" s="668">
        <f t="shared" si="9"/>
        <v>0</v>
      </c>
      <c r="L109" s="565"/>
      <c r="M109" s="558"/>
      <c r="N109" s="474">
        <f t="shared" si="10"/>
        <v>0</v>
      </c>
      <c r="O109" s="141" t="str">
        <f t="shared" si="11"/>
        <v/>
      </c>
      <c r="P109" s="15"/>
      <c r="Q109" s="15"/>
      <c r="R109" s="15"/>
      <c r="S109" s="15"/>
      <c r="T109" s="15"/>
      <c r="U109" s="15"/>
      <c r="V109" s="15"/>
      <c r="W109" s="621" t="str">
        <f>IF(ISBLANK($C109),"",_xlfn.IFNA(MATCH($C109,Deelnemersoverzicht!$C$16:$C$66,0),0))</f>
        <v/>
      </c>
      <c r="X109" s="487" t="str">
        <f t="shared" si="7"/>
        <v>Na startdatum aangekocht</v>
      </c>
    </row>
    <row r="110" spans="1:24" ht="12" customHeight="1" x14ac:dyDescent="0.2">
      <c r="A110" s="195" t="str">
        <f t="shared" si="6"/>
        <v/>
      </c>
      <c r="B110" s="552"/>
      <c r="C110" s="553"/>
      <c r="D110" s="710"/>
      <c r="E110" s="711"/>
      <c r="F110" s="566"/>
      <c r="G110" s="669"/>
      <c r="H110" s="563"/>
      <c r="I110" s="472">
        <f t="shared" si="8"/>
        <v>0</v>
      </c>
      <c r="J110" s="564"/>
      <c r="K110" s="668">
        <f t="shared" si="9"/>
        <v>0</v>
      </c>
      <c r="L110" s="565"/>
      <c r="M110" s="558"/>
      <c r="N110" s="474">
        <f t="shared" si="10"/>
        <v>0</v>
      </c>
      <c r="O110" s="141" t="str">
        <f t="shared" si="11"/>
        <v/>
      </c>
      <c r="P110" s="15"/>
      <c r="Q110" s="15"/>
      <c r="R110" s="15"/>
      <c r="S110" s="15"/>
      <c r="T110" s="15"/>
      <c r="U110" s="15"/>
      <c r="V110" s="15"/>
      <c r="W110" s="621" t="str">
        <f>IF(ISBLANK($C110),"",_xlfn.IFNA(MATCH($C110,Deelnemersoverzicht!$C$16:$C$66,0),0))</f>
        <v/>
      </c>
      <c r="X110" s="487" t="str">
        <f t="shared" si="7"/>
        <v>Na startdatum aangekocht</v>
      </c>
    </row>
    <row r="111" spans="1:24" ht="12" customHeight="1" x14ac:dyDescent="0.2">
      <c r="A111" s="195" t="str">
        <f t="shared" si="6"/>
        <v/>
      </c>
      <c r="B111" s="552"/>
      <c r="C111" s="553"/>
      <c r="D111" s="710"/>
      <c r="E111" s="711"/>
      <c r="F111" s="566"/>
      <c r="G111" s="669"/>
      <c r="H111" s="563"/>
      <c r="I111" s="472">
        <f t="shared" si="8"/>
        <v>0</v>
      </c>
      <c r="J111" s="564"/>
      <c r="K111" s="668">
        <f t="shared" si="9"/>
        <v>0</v>
      </c>
      <c r="L111" s="565"/>
      <c r="M111" s="558"/>
      <c r="N111" s="474">
        <f t="shared" si="10"/>
        <v>0</v>
      </c>
      <c r="O111" s="141" t="str">
        <f t="shared" si="11"/>
        <v/>
      </c>
      <c r="P111" s="15"/>
      <c r="Q111" s="15"/>
      <c r="R111" s="15"/>
      <c r="S111" s="15"/>
      <c r="T111" s="15"/>
      <c r="U111" s="15"/>
      <c r="V111" s="15"/>
      <c r="W111" s="621" t="str">
        <f>IF(ISBLANK($C111),"",_xlfn.IFNA(MATCH($C111,Deelnemersoverzicht!$C$16:$C$66,0),0))</f>
        <v/>
      </c>
      <c r="X111" s="487" t="str">
        <f t="shared" si="7"/>
        <v>Na startdatum aangekocht</v>
      </c>
    </row>
    <row r="112" spans="1:24" ht="12" customHeight="1" x14ac:dyDescent="0.2">
      <c r="A112" s="195" t="str">
        <f t="shared" si="6"/>
        <v/>
      </c>
      <c r="B112" s="552"/>
      <c r="C112" s="553"/>
      <c r="D112" s="710"/>
      <c r="E112" s="711"/>
      <c r="F112" s="566"/>
      <c r="G112" s="669"/>
      <c r="H112" s="563"/>
      <c r="I112" s="472">
        <f t="shared" si="8"/>
        <v>0</v>
      </c>
      <c r="J112" s="564"/>
      <c r="K112" s="668">
        <f t="shared" si="9"/>
        <v>0</v>
      </c>
      <c r="L112" s="565"/>
      <c r="M112" s="558"/>
      <c r="N112" s="474">
        <f t="shared" si="10"/>
        <v>0</v>
      </c>
      <c r="O112" s="141" t="str">
        <f t="shared" si="11"/>
        <v/>
      </c>
      <c r="P112" s="15"/>
      <c r="Q112" s="15"/>
      <c r="R112" s="15"/>
      <c r="S112" s="15"/>
      <c r="T112" s="15"/>
      <c r="U112" s="15"/>
      <c r="V112" s="15"/>
      <c r="W112" s="621" t="str">
        <f>IF(ISBLANK($C112),"",_xlfn.IFNA(MATCH($C112,Deelnemersoverzicht!$C$16:$C$66,0),0))</f>
        <v/>
      </c>
      <c r="X112" s="487" t="str">
        <f t="shared" si="7"/>
        <v>Na startdatum aangekocht</v>
      </c>
    </row>
    <row r="113" spans="1:24" ht="12" customHeight="1" x14ac:dyDescent="0.2">
      <c r="A113" s="195" t="str">
        <f t="shared" si="6"/>
        <v/>
      </c>
      <c r="B113" s="552"/>
      <c r="C113" s="553"/>
      <c r="D113" s="710"/>
      <c r="E113" s="711"/>
      <c r="F113" s="566"/>
      <c r="G113" s="669"/>
      <c r="H113" s="563"/>
      <c r="I113" s="472">
        <f t="shared" si="8"/>
        <v>0</v>
      </c>
      <c r="J113" s="564"/>
      <c r="K113" s="668">
        <f t="shared" si="9"/>
        <v>0</v>
      </c>
      <c r="L113" s="565"/>
      <c r="M113" s="558"/>
      <c r="N113" s="474">
        <f t="shared" si="10"/>
        <v>0</v>
      </c>
      <c r="O113" s="141" t="str">
        <f t="shared" si="11"/>
        <v/>
      </c>
      <c r="P113" s="15"/>
      <c r="Q113" s="15"/>
      <c r="R113" s="15"/>
      <c r="S113" s="15"/>
      <c r="T113" s="15"/>
      <c r="U113" s="15"/>
      <c r="V113" s="15"/>
      <c r="W113" s="621" t="str">
        <f>IF(ISBLANK($C113),"",_xlfn.IFNA(MATCH($C113,Deelnemersoverzicht!$C$16:$C$66,0),0))</f>
        <v/>
      </c>
      <c r="X113" s="487" t="str">
        <f t="shared" si="7"/>
        <v>Na startdatum aangekocht</v>
      </c>
    </row>
    <row r="114" spans="1:24" ht="12" customHeight="1" x14ac:dyDescent="0.2">
      <c r="A114" s="195" t="str">
        <f t="shared" si="6"/>
        <v/>
      </c>
      <c r="B114" s="552"/>
      <c r="C114" s="553"/>
      <c r="D114" s="710"/>
      <c r="E114" s="711"/>
      <c r="F114" s="566"/>
      <c r="G114" s="669"/>
      <c r="H114" s="563"/>
      <c r="I114" s="472">
        <f t="shared" si="8"/>
        <v>0</v>
      </c>
      <c r="J114" s="564"/>
      <c r="K114" s="668">
        <f t="shared" si="9"/>
        <v>0</v>
      </c>
      <c r="L114" s="565"/>
      <c r="M114" s="558"/>
      <c r="N114" s="474">
        <f t="shared" si="10"/>
        <v>0</v>
      </c>
      <c r="O114" s="141" t="str">
        <f t="shared" si="11"/>
        <v/>
      </c>
      <c r="P114" s="15"/>
      <c r="Q114" s="15"/>
      <c r="R114" s="15"/>
      <c r="S114" s="15"/>
      <c r="T114" s="15"/>
      <c r="U114" s="15"/>
      <c r="V114" s="15"/>
      <c r="W114" s="621" t="str">
        <f>IF(ISBLANK($C114),"",_xlfn.IFNA(MATCH($C114,Deelnemersoverzicht!$C$16:$C$66,0),0))</f>
        <v/>
      </c>
      <c r="X114" s="487" t="str">
        <f t="shared" si="7"/>
        <v>Na startdatum aangekocht</v>
      </c>
    </row>
    <row r="115" spans="1:24" ht="12" customHeight="1" x14ac:dyDescent="0.2">
      <c r="A115" s="195" t="str">
        <f t="shared" si="6"/>
        <v/>
      </c>
      <c r="B115" s="552"/>
      <c r="C115" s="553"/>
      <c r="D115" s="710"/>
      <c r="E115" s="711"/>
      <c r="F115" s="566"/>
      <c r="G115" s="669"/>
      <c r="H115" s="563"/>
      <c r="I115" s="472">
        <f t="shared" si="8"/>
        <v>0</v>
      </c>
      <c r="J115" s="564"/>
      <c r="K115" s="668">
        <f t="shared" si="9"/>
        <v>0</v>
      </c>
      <c r="L115" s="565"/>
      <c r="M115" s="558"/>
      <c r="N115" s="474">
        <f t="shared" si="10"/>
        <v>0</v>
      </c>
      <c r="O115" s="141" t="str">
        <f t="shared" si="11"/>
        <v/>
      </c>
      <c r="P115" s="15"/>
      <c r="Q115" s="15"/>
      <c r="R115" s="15"/>
      <c r="S115" s="15"/>
      <c r="T115" s="15"/>
      <c r="U115" s="15"/>
      <c r="V115" s="15"/>
      <c r="W115" s="621" t="str">
        <f>IF(ISBLANK($C115),"",_xlfn.IFNA(MATCH($C115,Deelnemersoverzicht!$C$16:$C$66,0),0))</f>
        <v/>
      </c>
      <c r="X115" s="487" t="str">
        <f t="shared" si="7"/>
        <v>Na startdatum aangekocht</v>
      </c>
    </row>
    <row r="116" spans="1:24" ht="12" customHeight="1" x14ac:dyDescent="0.2">
      <c r="A116" s="195" t="str">
        <f t="shared" si="6"/>
        <v/>
      </c>
      <c r="B116" s="552"/>
      <c r="C116" s="553"/>
      <c r="D116" s="710"/>
      <c r="E116" s="711"/>
      <c r="F116" s="566"/>
      <c r="G116" s="669"/>
      <c r="H116" s="563"/>
      <c r="I116" s="472">
        <f t="shared" si="8"/>
        <v>0</v>
      </c>
      <c r="J116" s="564"/>
      <c r="K116" s="668">
        <f t="shared" si="9"/>
        <v>0</v>
      </c>
      <c r="L116" s="565"/>
      <c r="M116" s="558"/>
      <c r="N116" s="474">
        <f t="shared" si="10"/>
        <v>0</v>
      </c>
      <c r="O116" s="141" t="str">
        <f t="shared" si="11"/>
        <v/>
      </c>
      <c r="P116" s="15"/>
      <c r="Q116" s="15"/>
      <c r="R116" s="15"/>
      <c r="S116" s="15"/>
      <c r="T116" s="15"/>
      <c r="U116" s="15"/>
      <c r="V116" s="15"/>
      <c r="W116" s="621" t="str">
        <f>IF(ISBLANK($C116),"",_xlfn.IFNA(MATCH($C116,Deelnemersoverzicht!$C$16:$C$66,0),0))</f>
        <v/>
      </c>
      <c r="X116" s="487" t="str">
        <f t="shared" si="7"/>
        <v>Na startdatum aangekocht</v>
      </c>
    </row>
    <row r="117" spans="1:24" ht="12" customHeight="1" x14ac:dyDescent="0.2">
      <c r="A117" s="195" t="str">
        <f t="shared" si="6"/>
        <v/>
      </c>
      <c r="B117" s="552"/>
      <c r="C117" s="553"/>
      <c r="D117" s="710"/>
      <c r="E117" s="711"/>
      <c r="F117" s="566"/>
      <c r="G117" s="669"/>
      <c r="H117" s="563"/>
      <c r="I117" s="472">
        <f t="shared" si="8"/>
        <v>0</v>
      </c>
      <c r="J117" s="564"/>
      <c r="K117" s="668">
        <f t="shared" si="9"/>
        <v>0</v>
      </c>
      <c r="L117" s="565"/>
      <c r="M117" s="558"/>
      <c r="N117" s="474">
        <f t="shared" si="10"/>
        <v>0</v>
      </c>
      <c r="O117" s="141" t="str">
        <f t="shared" si="11"/>
        <v/>
      </c>
      <c r="P117" s="15"/>
      <c r="Q117" s="15"/>
      <c r="R117" s="15"/>
      <c r="S117" s="15"/>
      <c r="T117" s="15"/>
      <c r="U117" s="15"/>
      <c r="V117" s="15"/>
      <c r="W117" s="621" t="str">
        <f>IF(ISBLANK($C117),"",_xlfn.IFNA(MATCH($C117,Deelnemersoverzicht!$C$16:$C$66,0),0))</f>
        <v/>
      </c>
      <c r="X117" s="487" t="str">
        <f t="shared" si="7"/>
        <v>Na startdatum aangekocht</v>
      </c>
    </row>
    <row r="118" spans="1:24" ht="12" customHeight="1" x14ac:dyDescent="0.2">
      <c r="A118" s="195" t="str">
        <f t="shared" si="6"/>
        <v/>
      </c>
      <c r="B118" s="552"/>
      <c r="C118" s="553"/>
      <c r="D118" s="710"/>
      <c r="E118" s="711"/>
      <c r="F118" s="566"/>
      <c r="G118" s="669"/>
      <c r="H118" s="563"/>
      <c r="I118" s="472">
        <f t="shared" si="8"/>
        <v>0</v>
      </c>
      <c r="J118" s="564"/>
      <c r="K118" s="668">
        <f t="shared" si="9"/>
        <v>0</v>
      </c>
      <c r="L118" s="565"/>
      <c r="M118" s="558"/>
      <c r="N118" s="474">
        <f t="shared" si="10"/>
        <v>0</v>
      </c>
      <c r="O118" s="141" t="str">
        <f t="shared" si="11"/>
        <v/>
      </c>
      <c r="P118" s="15"/>
      <c r="Q118" s="15"/>
      <c r="R118" s="15"/>
      <c r="S118" s="15"/>
      <c r="T118" s="15"/>
      <c r="U118" s="15"/>
      <c r="V118" s="15"/>
      <c r="W118" s="621" t="str">
        <f>IF(ISBLANK($C118),"",_xlfn.IFNA(MATCH($C118,Deelnemersoverzicht!$C$16:$C$66,0),0))</f>
        <v/>
      </c>
      <c r="X118" s="487" t="str">
        <f t="shared" si="7"/>
        <v>Na startdatum aangekocht</v>
      </c>
    </row>
    <row r="119" spans="1:24" ht="12" customHeight="1" x14ac:dyDescent="0.2">
      <c r="A119" s="195" t="str">
        <f t="shared" si="6"/>
        <v/>
      </c>
      <c r="B119" s="552"/>
      <c r="C119" s="553"/>
      <c r="D119" s="710"/>
      <c r="E119" s="711"/>
      <c r="F119" s="566"/>
      <c r="G119" s="669"/>
      <c r="H119" s="563"/>
      <c r="I119" s="472">
        <f t="shared" si="8"/>
        <v>0</v>
      </c>
      <c r="J119" s="564"/>
      <c r="K119" s="668">
        <f t="shared" si="9"/>
        <v>0</v>
      </c>
      <c r="L119" s="565"/>
      <c r="M119" s="558"/>
      <c r="N119" s="474">
        <f t="shared" si="10"/>
        <v>0</v>
      </c>
      <c r="O119" s="141" t="str">
        <f t="shared" si="11"/>
        <v/>
      </c>
      <c r="P119" s="15"/>
      <c r="Q119" s="15"/>
      <c r="R119" s="15"/>
      <c r="S119" s="15"/>
      <c r="T119" s="15"/>
      <c r="U119" s="15"/>
      <c r="V119" s="15"/>
      <c r="W119" s="621" t="str">
        <f>IF(ISBLANK($C119),"",_xlfn.IFNA(MATCH($C119,Deelnemersoverzicht!$C$16:$C$66,0),0))</f>
        <v/>
      </c>
      <c r="X119" s="487" t="str">
        <f t="shared" si="7"/>
        <v>Na startdatum aangekocht</v>
      </c>
    </row>
    <row r="120" spans="1:24" ht="12" customHeight="1" x14ac:dyDescent="0.2">
      <c r="A120" s="195" t="str">
        <f t="shared" si="6"/>
        <v/>
      </c>
      <c r="B120" s="552"/>
      <c r="C120" s="553"/>
      <c r="D120" s="710"/>
      <c r="E120" s="711"/>
      <c r="F120" s="566"/>
      <c r="G120" s="669"/>
      <c r="H120" s="563"/>
      <c r="I120" s="472">
        <f t="shared" si="8"/>
        <v>0</v>
      </c>
      <c r="J120" s="564"/>
      <c r="K120" s="668">
        <f t="shared" si="9"/>
        <v>0</v>
      </c>
      <c r="L120" s="565"/>
      <c r="M120" s="558"/>
      <c r="N120" s="474">
        <f t="shared" si="10"/>
        <v>0</v>
      </c>
      <c r="O120" s="141" t="str">
        <f t="shared" si="11"/>
        <v/>
      </c>
      <c r="P120" s="15"/>
      <c r="Q120" s="15"/>
      <c r="R120" s="15"/>
      <c r="S120" s="15"/>
      <c r="T120" s="15"/>
      <c r="U120" s="15"/>
      <c r="V120" s="15"/>
      <c r="W120" s="621" t="str">
        <f>IF(ISBLANK($C120),"",_xlfn.IFNA(MATCH($C120,Deelnemersoverzicht!$C$16:$C$66,0),0))</f>
        <v/>
      </c>
      <c r="X120" s="487" t="str">
        <f t="shared" si="7"/>
        <v>Na startdatum aangekocht</v>
      </c>
    </row>
    <row r="121" spans="1:24" ht="12" customHeight="1" x14ac:dyDescent="0.2">
      <c r="A121" s="195" t="str">
        <f t="shared" si="6"/>
        <v/>
      </c>
      <c r="B121" s="552"/>
      <c r="C121" s="553"/>
      <c r="D121" s="710"/>
      <c r="E121" s="711"/>
      <c r="F121" s="566"/>
      <c r="G121" s="669"/>
      <c r="H121" s="563"/>
      <c r="I121" s="472">
        <f t="shared" si="8"/>
        <v>0</v>
      </c>
      <c r="J121" s="564"/>
      <c r="K121" s="668">
        <f t="shared" si="9"/>
        <v>0</v>
      </c>
      <c r="L121" s="565"/>
      <c r="M121" s="558"/>
      <c r="N121" s="474">
        <f t="shared" si="10"/>
        <v>0</v>
      </c>
      <c r="O121" s="141" t="str">
        <f t="shared" si="11"/>
        <v/>
      </c>
      <c r="P121" s="15"/>
      <c r="Q121" s="15"/>
      <c r="R121" s="15"/>
      <c r="S121" s="15"/>
      <c r="T121" s="15"/>
      <c r="U121" s="15"/>
      <c r="V121" s="15"/>
      <c r="W121" s="621" t="str">
        <f>IF(ISBLANK($C121),"",_xlfn.IFNA(MATCH($C121,Deelnemersoverzicht!$C$16:$C$66,0),0))</f>
        <v/>
      </c>
      <c r="X121" s="487" t="str">
        <f t="shared" si="7"/>
        <v>Na startdatum aangekocht</v>
      </c>
    </row>
    <row r="122" spans="1:24" ht="12" customHeight="1" x14ac:dyDescent="0.2">
      <c r="A122" s="195" t="str">
        <f t="shared" si="6"/>
        <v/>
      </c>
      <c r="B122" s="552"/>
      <c r="C122" s="553"/>
      <c r="D122" s="710"/>
      <c r="E122" s="711"/>
      <c r="F122" s="566"/>
      <c r="G122" s="669"/>
      <c r="H122" s="563"/>
      <c r="I122" s="472">
        <f t="shared" si="8"/>
        <v>0</v>
      </c>
      <c r="J122" s="564"/>
      <c r="K122" s="668">
        <f t="shared" si="9"/>
        <v>0</v>
      </c>
      <c r="L122" s="565"/>
      <c r="M122" s="558"/>
      <c r="N122" s="474">
        <f t="shared" si="10"/>
        <v>0</v>
      </c>
      <c r="O122" s="141" t="str">
        <f t="shared" si="11"/>
        <v/>
      </c>
      <c r="P122" s="15"/>
      <c r="Q122" s="15"/>
      <c r="R122" s="15"/>
      <c r="S122" s="15"/>
      <c r="T122" s="15"/>
      <c r="U122" s="15"/>
      <c r="V122" s="15"/>
      <c r="W122" s="621" t="str">
        <f>IF(ISBLANK($C122),"",_xlfn.IFNA(MATCH($C122,Deelnemersoverzicht!$C$16:$C$66,0),0))</f>
        <v/>
      </c>
      <c r="X122" s="487" t="str">
        <f t="shared" si="7"/>
        <v>Na startdatum aangekocht</v>
      </c>
    </row>
    <row r="123" spans="1:24" ht="12" customHeight="1" x14ac:dyDescent="0.2">
      <c r="A123" s="195" t="str">
        <f t="shared" si="6"/>
        <v/>
      </c>
      <c r="B123" s="552"/>
      <c r="C123" s="553"/>
      <c r="D123" s="710"/>
      <c r="E123" s="711"/>
      <c r="F123" s="566"/>
      <c r="G123" s="669"/>
      <c r="H123" s="563"/>
      <c r="I123" s="472">
        <f t="shared" si="8"/>
        <v>0</v>
      </c>
      <c r="J123" s="564"/>
      <c r="K123" s="668">
        <f t="shared" si="9"/>
        <v>0</v>
      </c>
      <c r="L123" s="565"/>
      <c r="M123" s="558"/>
      <c r="N123" s="474">
        <f t="shared" si="10"/>
        <v>0</v>
      </c>
      <c r="O123" s="141" t="str">
        <f t="shared" si="11"/>
        <v/>
      </c>
      <c r="P123" s="15"/>
      <c r="Q123" s="15"/>
      <c r="R123" s="15"/>
      <c r="S123" s="15"/>
      <c r="T123" s="15"/>
      <c r="U123" s="15"/>
      <c r="V123" s="15"/>
      <c r="W123" s="621" t="str">
        <f>IF(ISBLANK($C123),"",_xlfn.IFNA(MATCH($C123,Deelnemersoverzicht!$C$16:$C$66,0),0))</f>
        <v/>
      </c>
      <c r="X123" s="487" t="str">
        <f t="shared" si="7"/>
        <v>Na startdatum aangekocht</v>
      </c>
    </row>
    <row r="124" spans="1:24" ht="12" customHeight="1" x14ac:dyDescent="0.2">
      <c r="A124" s="195" t="str">
        <f t="shared" si="6"/>
        <v/>
      </c>
      <c r="B124" s="552"/>
      <c r="C124" s="553"/>
      <c r="D124" s="710"/>
      <c r="E124" s="711"/>
      <c r="F124" s="566"/>
      <c r="G124" s="669"/>
      <c r="H124" s="563"/>
      <c r="I124" s="472">
        <f t="shared" si="8"/>
        <v>0</v>
      </c>
      <c r="J124" s="564"/>
      <c r="K124" s="668">
        <f t="shared" si="9"/>
        <v>0</v>
      </c>
      <c r="L124" s="565"/>
      <c r="M124" s="558"/>
      <c r="N124" s="474">
        <f t="shared" si="10"/>
        <v>0</v>
      </c>
      <c r="O124" s="141" t="str">
        <f t="shared" si="11"/>
        <v/>
      </c>
      <c r="P124" s="15"/>
      <c r="Q124" s="15"/>
      <c r="R124" s="15"/>
      <c r="S124" s="15"/>
      <c r="T124" s="15"/>
      <c r="U124" s="15"/>
      <c r="V124" s="15"/>
      <c r="W124" s="621" t="str">
        <f>IF(ISBLANK($C124),"",_xlfn.IFNA(MATCH($C124,Deelnemersoverzicht!$C$16:$C$66,0),0))</f>
        <v/>
      </c>
      <c r="X124" s="487" t="str">
        <f t="shared" si="7"/>
        <v>Na startdatum aangekocht</v>
      </c>
    </row>
    <row r="125" spans="1:24" ht="12" customHeight="1" x14ac:dyDescent="0.2">
      <c r="A125" s="195" t="str">
        <f t="shared" si="6"/>
        <v/>
      </c>
      <c r="B125" s="552"/>
      <c r="C125" s="553"/>
      <c r="D125" s="710"/>
      <c r="E125" s="711"/>
      <c r="F125" s="566"/>
      <c r="G125" s="669"/>
      <c r="H125" s="563"/>
      <c r="I125" s="472">
        <f t="shared" si="8"/>
        <v>0</v>
      </c>
      <c r="J125" s="564"/>
      <c r="K125" s="668">
        <f t="shared" si="9"/>
        <v>0</v>
      </c>
      <c r="L125" s="565"/>
      <c r="M125" s="558"/>
      <c r="N125" s="474">
        <f t="shared" si="10"/>
        <v>0</v>
      </c>
      <c r="O125" s="141" t="str">
        <f t="shared" si="11"/>
        <v/>
      </c>
      <c r="P125" s="15"/>
      <c r="Q125" s="15"/>
      <c r="R125" s="15"/>
      <c r="S125" s="15"/>
      <c r="T125" s="15"/>
      <c r="U125" s="15"/>
      <c r="V125" s="15"/>
      <c r="W125" s="621" t="str">
        <f>IF(ISBLANK($C125),"",_xlfn.IFNA(MATCH($C125,Deelnemersoverzicht!$C$16:$C$66,0),0))</f>
        <v/>
      </c>
      <c r="X125" s="487" t="str">
        <f t="shared" si="7"/>
        <v>Na startdatum aangekocht</v>
      </c>
    </row>
    <row r="126" spans="1:24" ht="12" customHeight="1" x14ac:dyDescent="0.2">
      <c r="A126" s="195" t="str">
        <f t="shared" si="6"/>
        <v/>
      </c>
      <c r="B126" s="552"/>
      <c r="C126" s="553"/>
      <c r="D126" s="710"/>
      <c r="E126" s="711"/>
      <c r="F126" s="566"/>
      <c r="G126" s="669"/>
      <c r="H126" s="563"/>
      <c r="I126" s="472">
        <f t="shared" si="8"/>
        <v>0</v>
      </c>
      <c r="J126" s="564"/>
      <c r="K126" s="668">
        <f t="shared" si="9"/>
        <v>0</v>
      </c>
      <c r="L126" s="565"/>
      <c r="M126" s="558"/>
      <c r="N126" s="474">
        <f t="shared" si="10"/>
        <v>0</v>
      </c>
      <c r="O126" s="141" t="str">
        <f t="shared" si="11"/>
        <v/>
      </c>
      <c r="P126" s="15"/>
      <c r="Q126" s="15"/>
      <c r="R126" s="15"/>
      <c r="S126" s="15"/>
      <c r="T126" s="15"/>
      <c r="U126" s="15"/>
      <c r="V126" s="15"/>
      <c r="W126" s="621" t="str">
        <f>IF(ISBLANK($C126),"",_xlfn.IFNA(MATCH($C126,Deelnemersoverzicht!$C$16:$C$66,0),0))</f>
        <v/>
      </c>
      <c r="X126" s="487" t="str">
        <f t="shared" si="7"/>
        <v>Na startdatum aangekocht</v>
      </c>
    </row>
    <row r="127" spans="1:24" ht="12" customHeight="1" x14ac:dyDescent="0.2">
      <c r="A127" s="195" t="str">
        <f t="shared" si="6"/>
        <v/>
      </c>
      <c r="B127" s="552"/>
      <c r="C127" s="553"/>
      <c r="D127" s="710"/>
      <c r="E127" s="711"/>
      <c r="F127" s="566"/>
      <c r="G127" s="669"/>
      <c r="H127" s="563"/>
      <c r="I127" s="472">
        <f t="shared" si="8"/>
        <v>0</v>
      </c>
      <c r="J127" s="564"/>
      <c r="K127" s="668">
        <f t="shared" si="9"/>
        <v>0</v>
      </c>
      <c r="L127" s="565"/>
      <c r="M127" s="558"/>
      <c r="N127" s="474">
        <f t="shared" si="10"/>
        <v>0</v>
      </c>
      <c r="O127" s="141" t="str">
        <f t="shared" si="11"/>
        <v/>
      </c>
      <c r="P127" s="15"/>
      <c r="Q127" s="15"/>
      <c r="R127" s="15"/>
      <c r="S127" s="15"/>
      <c r="T127" s="15"/>
      <c r="U127" s="15"/>
      <c r="V127" s="15"/>
      <c r="W127" s="621" t="str">
        <f>IF(ISBLANK($C127),"",_xlfn.IFNA(MATCH($C127,Deelnemersoverzicht!$C$16:$C$66,0),0))</f>
        <v/>
      </c>
      <c r="X127" s="487" t="str">
        <f t="shared" si="7"/>
        <v>Na startdatum aangekocht</v>
      </c>
    </row>
    <row r="128" spans="1:24" ht="12" customHeight="1" x14ac:dyDescent="0.2">
      <c r="A128" s="195" t="str">
        <f t="shared" si="6"/>
        <v/>
      </c>
      <c r="B128" s="552"/>
      <c r="C128" s="553"/>
      <c r="D128" s="710"/>
      <c r="E128" s="711"/>
      <c r="F128" s="566"/>
      <c r="G128" s="669"/>
      <c r="H128" s="563"/>
      <c r="I128" s="472">
        <f t="shared" si="8"/>
        <v>0</v>
      </c>
      <c r="J128" s="564"/>
      <c r="K128" s="668">
        <f t="shared" si="9"/>
        <v>0</v>
      </c>
      <c r="L128" s="565"/>
      <c r="M128" s="558"/>
      <c r="N128" s="474">
        <f t="shared" si="10"/>
        <v>0</v>
      </c>
      <c r="O128" s="141" t="str">
        <f t="shared" si="11"/>
        <v/>
      </c>
      <c r="P128" s="15"/>
      <c r="Q128" s="15"/>
      <c r="R128" s="15"/>
      <c r="S128" s="15"/>
      <c r="T128" s="15"/>
      <c r="U128" s="15"/>
      <c r="V128" s="15"/>
      <c r="W128" s="621" t="str">
        <f>IF(ISBLANK($C128),"",_xlfn.IFNA(MATCH($C128,Deelnemersoverzicht!$C$16:$C$66,0),0))</f>
        <v/>
      </c>
      <c r="X128" s="487"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95" t="str">
        <f t="shared" si="6"/>
        <v/>
      </c>
      <c r="B129" s="552"/>
      <c r="C129" s="553"/>
      <c r="D129" s="710"/>
      <c r="E129" s="711"/>
      <c r="F129" s="566"/>
      <c r="G129" s="669"/>
      <c r="H129" s="563"/>
      <c r="I129" s="472">
        <f t="shared" si="8"/>
        <v>0</v>
      </c>
      <c r="J129" s="564"/>
      <c r="K129" s="668">
        <f t="shared" si="9"/>
        <v>0</v>
      </c>
      <c r="L129" s="565"/>
      <c r="M129" s="558"/>
      <c r="N129" s="474">
        <f t="shared" si="10"/>
        <v>0</v>
      </c>
      <c r="O129" s="141" t="str">
        <f t="shared" si="11"/>
        <v/>
      </c>
      <c r="P129" s="15"/>
      <c r="Q129" s="15"/>
      <c r="R129" s="15"/>
      <c r="S129" s="15"/>
      <c r="T129" s="15"/>
      <c r="U129" s="15"/>
      <c r="V129" s="15"/>
      <c r="W129" s="621" t="str">
        <f>IF(ISBLANK($C129),"",_xlfn.IFNA(MATCH($C129,Deelnemersoverzicht!$C$16:$C$66,0),0))</f>
        <v/>
      </c>
      <c r="X129" s="487" t="str">
        <f t="shared" si="12"/>
        <v>Na startdatum aangekocht</v>
      </c>
    </row>
    <row r="130" spans="1:24" ht="12" customHeight="1" x14ac:dyDescent="0.2">
      <c r="A130" s="195" t="str">
        <f t="shared" si="6"/>
        <v/>
      </c>
      <c r="B130" s="552"/>
      <c r="C130" s="553"/>
      <c r="D130" s="710"/>
      <c r="E130" s="711"/>
      <c r="F130" s="566"/>
      <c r="G130" s="669"/>
      <c r="H130" s="563"/>
      <c r="I130" s="472">
        <f t="shared" si="8"/>
        <v>0</v>
      </c>
      <c r="J130" s="564"/>
      <c r="K130" s="668">
        <f t="shared" si="9"/>
        <v>0</v>
      </c>
      <c r="L130" s="565"/>
      <c r="M130" s="558"/>
      <c r="N130" s="474">
        <f t="shared" si="10"/>
        <v>0</v>
      </c>
      <c r="O130" s="141" t="str">
        <f t="shared" si="11"/>
        <v/>
      </c>
      <c r="P130" s="15"/>
      <c r="Q130" s="15"/>
      <c r="R130" s="15"/>
      <c r="S130" s="15"/>
      <c r="T130" s="15"/>
      <c r="U130" s="15"/>
      <c r="V130" s="15"/>
      <c r="W130" s="621" t="str">
        <f>IF(ISBLANK($C130),"",_xlfn.IFNA(MATCH($C130,Deelnemersoverzicht!$C$16:$C$66,0),0))</f>
        <v/>
      </c>
      <c r="X130" s="487" t="str">
        <f t="shared" si="12"/>
        <v>Na startdatum aangekocht</v>
      </c>
    </row>
    <row r="131" spans="1:24" ht="12" customHeight="1" x14ac:dyDescent="0.2">
      <c r="A131" s="195" t="str">
        <f t="shared" si="6"/>
        <v/>
      </c>
      <c r="B131" s="552"/>
      <c r="C131" s="553"/>
      <c r="D131" s="710"/>
      <c r="E131" s="711"/>
      <c r="F131" s="566"/>
      <c r="G131" s="669"/>
      <c r="H131" s="563"/>
      <c r="I131" s="472">
        <f t="shared" si="8"/>
        <v>0</v>
      </c>
      <c r="J131" s="564"/>
      <c r="K131" s="668">
        <f t="shared" si="9"/>
        <v>0</v>
      </c>
      <c r="L131" s="565"/>
      <c r="M131" s="558"/>
      <c r="N131" s="474">
        <f t="shared" si="10"/>
        <v>0</v>
      </c>
      <c r="O131" s="141" t="str">
        <f t="shared" si="11"/>
        <v/>
      </c>
      <c r="P131" s="15"/>
      <c r="Q131" s="15"/>
      <c r="R131" s="15"/>
      <c r="S131" s="15"/>
      <c r="T131" s="15"/>
      <c r="U131" s="15"/>
      <c r="V131" s="15"/>
      <c r="W131" s="621" t="str">
        <f>IF(ISBLANK($C131),"",_xlfn.IFNA(MATCH($C131,Deelnemersoverzicht!$C$16:$C$66,0),0))</f>
        <v/>
      </c>
      <c r="X131" s="487" t="str">
        <f t="shared" si="12"/>
        <v>Na startdatum aangekocht</v>
      </c>
    </row>
    <row r="132" spans="1:24" ht="12" customHeight="1" x14ac:dyDescent="0.2">
      <c r="A132" s="195" t="str">
        <f t="shared" si="6"/>
        <v/>
      </c>
      <c r="B132" s="552"/>
      <c r="C132" s="553"/>
      <c r="D132" s="710"/>
      <c r="E132" s="711"/>
      <c r="F132" s="566"/>
      <c r="G132" s="669"/>
      <c r="H132" s="563"/>
      <c r="I132" s="472">
        <f t="shared" si="8"/>
        <v>0</v>
      </c>
      <c r="J132" s="564"/>
      <c r="K132" s="668">
        <f t="shared" si="9"/>
        <v>0</v>
      </c>
      <c r="L132" s="565"/>
      <c r="M132" s="558"/>
      <c r="N132" s="474">
        <f t="shared" si="10"/>
        <v>0</v>
      </c>
      <c r="O132" s="141" t="str">
        <f t="shared" si="11"/>
        <v/>
      </c>
      <c r="P132" s="15"/>
      <c r="Q132" s="15"/>
      <c r="R132" s="15"/>
      <c r="S132" s="15"/>
      <c r="T132" s="15"/>
      <c r="U132" s="15"/>
      <c r="V132" s="15"/>
      <c r="W132" s="621" t="str">
        <f>IF(ISBLANK($C132),"",_xlfn.IFNA(MATCH($C132,Deelnemersoverzicht!$C$16:$C$66,0),0))</f>
        <v/>
      </c>
      <c r="X132" s="487" t="str">
        <f t="shared" si="12"/>
        <v>Na startdatum aangekocht</v>
      </c>
    </row>
    <row r="133" spans="1:24" ht="12" customHeight="1" x14ac:dyDescent="0.2">
      <c r="A133" s="195" t="str">
        <f t="shared" si="6"/>
        <v/>
      </c>
      <c r="B133" s="552"/>
      <c r="C133" s="553"/>
      <c r="D133" s="710"/>
      <c r="E133" s="711"/>
      <c r="F133" s="566"/>
      <c r="G133" s="669"/>
      <c r="H133" s="563"/>
      <c r="I133" s="472">
        <f t="shared" si="8"/>
        <v>0</v>
      </c>
      <c r="J133" s="564"/>
      <c r="K133" s="668">
        <f t="shared" si="9"/>
        <v>0</v>
      </c>
      <c r="L133" s="565"/>
      <c r="M133" s="558"/>
      <c r="N133" s="474">
        <f t="shared" si="10"/>
        <v>0</v>
      </c>
      <c r="O133" s="141" t="str">
        <f t="shared" si="11"/>
        <v/>
      </c>
      <c r="P133" s="15"/>
      <c r="Q133" s="15"/>
      <c r="R133" s="15"/>
      <c r="S133" s="15"/>
      <c r="T133" s="15"/>
      <c r="U133" s="15"/>
      <c r="V133" s="15"/>
      <c r="W133" s="621" t="str">
        <f>IF(ISBLANK($C133),"",_xlfn.IFNA(MATCH($C133,Deelnemersoverzicht!$C$16:$C$66,0),0))</f>
        <v/>
      </c>
      <c r="X133" s="487" t="str">
        <f t="shared" si="12"/>
        <v>Na startdatum aangekocht</v>
      </c>
    </row>
    <row r="134" spans="1:24" ht="12" customHeight="1" x14ac:dyDescent="0.2">
      <c r="A134" s="195" t="str">
        <f t="shared" si="6"/>
        <v/>
      </c>
      <c r="B134" s="552"/>
      <c r="C134" s="553"/>
      <c r="D134" s="710"/>
      <c r="E134" s="711"/>
      <c r="F134" s="566"/>
      <c r="G134" s="669"/>
      <c r="H134" s="563"/>
      <c r="I134" s="472">
        <f t="shared" si="8"/>
        <v>0</v>
      </c>
      <c r="J134" s="564"/>
      <c r="K134" s="668">
        <f t="shared" si="9"/>
        <v>0</v>
      </c>
      <c r="L134" s="565"/>
      <c r="M134" s="558"/>
      <c r="N134" s="474">
        <f t="shared" si="10"/>
        <v>0</v>
      </c>
      <c r="O134" s="141" t="str">
        <f t="shared" si="11"/>
        <v/>
      </c>
      <c r="P134" s="15"/>
      <c r="Q134" s="15"/>
      <c r="R134" s="15"/>
      <c r="S134" s="15"/>
      <c r="T134" s="15"/>
      <c r="U134" s="15"/>
      <c r="V134" s="15"/>
      <c r="W134" s="621" t="str">
        <f>IF(ISBLANK($C134),"",_xlfn.IFNA(MATCH($C134,Deelnemersoverzicht!$C$16:$C$66,0),0))</f>
        <v/>
      </c>
      <c r="X134" s="487" t="str">
        <f t="shared" si="12"/>
        <v>Na startdatum aangekocht</v>
      </c>
    </row>
    <row r="135" spans="1:24" ht="12" customHeight="1" x14ac:dyDescent="0.2">
      <c r="A135" s="195" t="str">
        <f t="shared" si="6"/>
        <v/>
      </c>
      <c r="B135" s="552"/>
      <c r="C135" s="553"/>
      <c r="D135" s="710"/>
      <c r="E135" s="711"/>
      <c r="F135" s="566"/>
      <c r="G135" s="669"/>
      <c r="H135" s="563"/>
      <c r="I135" s="472">
        <f t="shared" si="8"/>
        <v>0</v>
      </c>
      <c r="J135" s="564"/>
      <c r="K135" s="668">
        <f t="shared" si="9"/>
        <v>0</v>
      </c>
      <c r="L135" s="565"/>
      <c r="M135" s="558"/>
      <c r="N135" s="474">
        <f t="shared" si="10"/>
        <v>0</v>
      </c>
      <c r="O135" s="141" t="str">
        <f t="shared" si="11"/>
        <v/>
      </c>
      <c r="P135" s="15"/>
      <c r="Q135" s="15"/>
      <c r="R135" s="15"/>
      <c r="S135" s="15"/>
      <c r="T135" s="15"/>
      <c r="U135" s="15"/>
      <c r="V135" s="15"/>
      <c r="W135" s="621" t="str">
        <f>IF(ISBLANK($C135),"",_xlfn.IFNA(MATCH($C135,Deelnemersoverzicht!$C$16:$C$66,0),0))</f>
        <v/>
      </c>
      <c r="X135" s="487" t="str">
        <f t="shared" si="12"/>
        <v>Na startdatum aangekocht</v>
      </c>
    </row>
    <row r="136" spans="1:24" ht="12" customHeight="1" x14ac:dyDescent="0.2">
      <c r="A136" s="195" t="str">
        <f t="shared" si="6"/>
        <v/>
      </c>
      <c r="B136" s="552"/>
      <c r="C136" s="553"/>
      <c r="D136" s="710"/>
      <c r="E136" s="711"/>
      <c r="F136" s="566"/>
      <c r="G136" s="669"/>
      <c r="H136" s="563"/>
      <c r="I136" s="472">
        <f t="shared" si="8"/>
        <v>0</v>
      </c>
      <c r="J136" s="564"/>
      <c r="K136" s="668">
        <f t="shared" si="9"/>
        <v>0</v>
      </c>
      <c r="L136" s="565"/>
      <c r="M136" s="558"/>
      <c r="N136" s="474">
        <f t="shared" si="10"/>
        <v>0</v>
      </c>
      <c r="O136" s="141" t="str">
        <f t="shared" si="11"/>
        <v/>
      </c>
      <c r="P136" s="15"/>
      <c r="Q136" s="15"/>
      <c r="R136" s="15"/>
      <c r="S136" s="15"/>
      <c r="T136" s="15"/>
      <c r="U136" s="15"/>
      <c r="V136" s="15"/>
      <c r="W136" s="621" t="str">
        <f>IF(ISBLANK($C136),"",_xlfn.IFNA(MATCH($C136,Deelnemersoverzicht!$C$16:$C$66,0),0))</f>
        <v/>
      </c>
      <c r="X136" s="487" t="str">
        <f t="shared" si="12"/>
        <v>Na startdatum aangekocht</v>
      </c>
    </row>
    <row r="137" spans="1:24" ht="12" customHeight="1" x14ac:dyDescent="0.2">
      <c r="A137" s="195" t="str">
        <f t="shared" si="6"/>
        <v/>
      </c>
      <c r="B137" s="552"/>
      <c r="C137" s="553"/>
      <c r="D137" s="710"/>
      <c r="E137" s="711"/>
      <c r="F137" s="566"/>
      <c r="G137" s="669"/>
      <c r="H137" s="563"/>
      <c r="I137" s="472">
        <f t="shared" si="8"/>
        <v>0</v>
      </c>
      <c r="J137" s="564"/>
      <c r="K137" s="668">
        <f t="shared" si="9"/>
        <v>0</v>
      </c>
      <c r="L137" s="565"/>
      <c r="M137" s="558"/>
      <c r="N137" s="474">
        <f t="shared" si="10"/>
        <v>0</v>
      </c>
      <c r="O137" s="141" t="str">
        <f t="shared" si="11"/>
        <v/>
      </c>
      <c r="P137" s="15"/>
      <c r="Q137" s="15"/>
      <c r="R137" s="15"/>
      <c r="S137" s="15"/>
      <c r="T137" s="15"/>
      <c r="U137" s="15"/>
      <c r="V137" s="15"/>
      <c r="W137" s="621" t="str">
        <f>IF(ISBLANK($C137),"",_xlfn.IFNA(MATCH($C137,Deelnemersoverzicht!$C$16:$C$66,0),0))</f>
        <v/>
      </c>
      <c r="X137" s="487" t="str">
        <f t="shared" si="12"/>
        <v>Na startdatum aangekocht</v>
      </c>
    </row>
    <row r="138" spans="1:24" ht="12" customHeight="1" x14ac:dyDescent="0.2">
      <c r="A138" s="195" t="str">
        <f t="shared" si="6"/>
        <v/>
      </c>
      <c r="B138" s="552"/>
      <c r="C138" s="553"/>
      <c r="D138" s="710"/>
      <c r="E138" s="711"/>
      <c r="F138" s="566"/>
      <c r="G138" s="669"/>
      <c r="H138" s="563"/>
      <c r="I138" s="472">
        <f t="shared" si="8"/>
        <v>0</v>
      </c>
      <c r="J138" s="564"/>
      <c r="K138" s="668">
        <f t="shared" si="9"/>
        <v>0</v>
      </c>
      <c r="L138" s="565"/>
      <c r="M138" s="558"/>
      <c r="N138" s="474">
        <f t="shared" si="10"/>
        <v>0</v>
      </c>
      <c r="O138" s="141" t="str">
        <f t="shared" si="11"/>
        <v/>
      </c>
      <c r="P138" s="15"/>
      <c r="Q138" s="15"/>
      <c r="R138" s="15"/>
      <c r="S138" s="15"/>
      <c r="T138" s="15"/>
      <c r="U138" s="15"/>
      <c r="V138" s="15"/>
      <c r="W138" s="621" t="str">
        <f>IF(ISBLANK($C138),"",_xlfn.IFNA(MATCH($C138,Deelnemersoverzicht!$C$16:$C$66,0),0))</f>
        <v/>
      </c>
      <c r="X138" s="487" t="str">
        <f t="shared" si="12"/>
        <v>Na startdatum aangekocht</v>
      </c>
    </row>
    <row r="139" spans="1:24" ht="12" customHeight="1" x14ac:dyDescent="0.2">
      <c r="A139" s="195" t="str">
        <f t="shared" si="6"/>
        <v/>
      </c>
      <c r="B139" s="552"/>
      <c r="C139" s="553"/>
      <c r="D139" s="710"/>
      <c r="E139" s="711"/>
      <c r="F139" s="566"/>
      <c r="G139" s="669"/>
      <c r="H139" s="563"/>
      <c r="I139" s="472">
        <f t="shared" si="8"/>
        <v>0</v>
      </c>
      <c r="J139" s="564"/>
      <c r="K139" s="668">
        <f t="shared" si="9"/>
        <v>0</v>
      </c>
      <c r="L139" s="565"/>
      <c r="M139" s="558"/>
      <c r="N139" s="474">
        <f t="shared" si="10"/>
        <v>0</v>
      </c>
      <c r="O139" s="141" t="str">
        <f t="shared" si="11"/>
        <v/>
      </c>
      <c r="P139" s="15"/>
      <c r="Q139" s="15"/>
      <c r="R139" s="15"/>
      <c r="S139" s="15"/>
      <c r="T139" s="15"/>
      <c r="U139" s="15"/>
      <c r="V139" s="15"/>
      <c r="W139" s="621" t="str">
        <f>IF(ISBLANK($C139),"",_xlfn.IFNA(MATCH($C139,Deelnemersoverzicht!$C$16:$C$66,0),0))</f>
        <v/>
      </c>
      <c r="X139" s="487" t="str">
        <f t="shared" si="12"/>
        <v>Na startdatum aangekocht</v>
      </c>
    </row>
    <row r="140" spans="1:24" ht="12" customHeight="1" x14ac:dyDescent="0.2">
      <c r="A140" s="195" t="str">
        <f t="shared" si="6"/>
        <v/>
      </c>
      <c r="B140" s="552"/>
      <c r="C140" s="553"/>
      <c r="D140" s="710"/>
      <c r="E140" s="711"/>
      <c r="F140" s="566"/>
      <c r="G140" s="669"/>
      <c r="H140" s="563"/>
      <c r="I140" s="472">
        <f t="shared" si="8"/>
        <v>0</v>
      </c>
      <c r="J140" s="564"/>
      <c r="K140" s="668">
        <f t="shared" si="9"/>
        <v>0</v>
      </c>
      <c r="L140" s="565"/>
      <c r="M140" s="558"/>
      <c r="N140" s="474">
        <f t="shared" si="10"/>
        <v>0</v>
      </c>
      <c r="O140" s="141" t="str">
        <f t="shared" si="11"/>
        <v/>
      </c>
      <c r="P140" s="15"/>
      <c r="Q140" s="15"/>
      <c r="R140" s="15"/>
      <c r="S140" s="15"/>
      <c r="T140" s="15"/>
      <c r="U140" s="15"/>
      <c r="V140" s="15"/>
      <c r="W140" s="621" t="str">
        <f>IF(ISBLANK($C140),"",_xlfn.IFNA(MATCH($C140,Deelnemersoverzicht!$C$16:$C$66,0),0))</f>
        <v/>
      </c>
      <c r="X140" s="487" t="str">
        <f t="shared" si="12"/>
        <v>Na startdatum aangekocht</v>
      </c>
    </row>
    <row r="141" spans="1:24" ht="12" customHeight="1" x14ac:dyDescent="0.2">
      <c r="A141" s="195" t="str">
        <f t="shared" si="6"/>
        <v/>
      </c>
      <c r="B141" s="552"/>
      <c r="C141" s="553"/>
      <c r="D141" s="710"/>
      <c r="E141" s="711"/>
      <c r="F141" s="566"/>
      <c r="G141" s="669"/>
      <c r="H141" s="563"/>
      <c r="I141" s="472">
        <f t="shared" si="8"/>
        <v>0</v>
      </c>
      <c r="J141" s="564"/>
      <c r="K141" s="668">
        <f t="shared" si="9"/>
        <v>0</v>
      </c>
      <c r="L141" s="565"/>
      <c r="M141" s="558"/>
      <c r="N141" s="474">
        <f t="shared" si="10"/>
        <v>0</v>
      </c>
      <c r="O141" s="141" t="str">
        <f t="shared" si="11"/>
        <v/>
      </c>
      <c r="P141" s="15"/>
      <c r="Q141" s="15"/>
      <c r="R141" s="15"/>
      <c r="S141" s="15"/>
      <c r="T141" s="15"/>
      <c r="U141" s="15"/>
      <c r="V141" s="15"/>
      <c r="W141" s="621" t="str">
        <f>IF(ISBLANK($C141),"",_xlfn.IFNA(MATCH($C141,Deelnemersoverzicht!$C$16:$C$66,0),0))</f>
        <v/>
      </c>
      <c r="X141" s="487" t="str">
        <f t="shared" si="12"/>
        <v>Na startdatum aangekocht</v>
      </c>
    </row>
    <row r="142" spans="1:24" ht="12" customHeight="1" x14ac:dyDescent="0.2">
      <c r="A142" s="195" t="str">
        <f t="shared" si="6"/>
        <v/>
      </c>
      <c r="B142" s="552"/>
      <c r="C142" s="553"/>
      <c r="D142" s="710"/>
      <c r="E142" s="711"/>
      <c r="F142" s="566"/>
      <c r="G142" s="669"/>
      <c r="H142" s="563"/>
      <c r="I142" s="472">
        <f t="shared" si="8"/>
        <v>0</v>
      </c>
      <c r="J142" s="564"/>
      <c r="K142" s="668">
        <f t="shared" si="9"/>
        <v>0</v>
      </c>
      <c r="L142" s="565"/>
      <c r="M142" s="558"/>
      <c r="N142" s="474">
        <f t="shared" si="10"/>
        <v>0</v>
      </c>
      <c r="O142" s="141" t="str">
        <f t="shared" si="11"/>
        <v/>
      </c>
      <c r="P142" s="15"/>
      <c r="Q142" s="15"/>
      <c r="R142" s="15"/>
      <c r="S142" s="15"/>
      <c r="T142" s="15"/>
      <c r="U142" s="15"/>
      <c r="V142" s="15"/>
      <c r="W142" s="621" t="str">
        <f>IF(ISBLANK($C142),"",_xlfn.IFNA(MATCH($C142,Deelnemersoverzicht!$C$16:$C$66,0),0))</f>
        <v/>
      </c>
      <c r="X142" s="487" t="str">
        <f t="shared" si="12"/>
        <v>Na startdatum aangekocht</v>
      </c>
    </row>
    <row r="143" spans="1:24" ht="12" customHeight="1" x14ac:dyDescent="0.2">
      <c r="A143" s="195" t="str">
        <f t="shared" si="6"/>
        <v/>
      </c>
      <c r="B143" s="552"/>
      <c r="C143" s="553"/>
      <c r="D143" s="710"/>
      <c r="E143" s="711"/>
      <c r="F143" s="566"/>
      <c r="G143" s="669"/>
      <c r="H143" s="563"/>
      <c r="I143" s="472">
        <f t="shared" si="8"/>
        <v>0</v>
      </c>
      <c r="J143" s="564"/>
      <c r="K143" s="668">
        <f t="shared" si="9"/>
        <v>0</v>
      </c>
      <c r="L143" s="565"/>
      <c r="M143" s="558"/>
      <c r="N143" s="474">
        <f t="shared" si="10"/>
        <v>0</v>
      </c>
      <c r="O143" s="141" t="str">
        <f t="shared" si="11"/>
        <v/>
      </c>
      <c r="P143" s="15"/>
      <c r="Q143" s="15"/>
      <c r="R143" s="15"/>
      <c r="S143" s="15"/>
      <c r="T143" s="15"/>
      <c r="U143" s="15"/>
      <c r="V143" s="15"/>
      <c r="W143" s="621" t="str">
        <f>IF(ISBLANK($C143),"",_xlfn.IFNA(MATCH($C143,Deelnemersoverzicht!$C$16:$C$66,0),0))</f>
        <v/>
      </c>
      <c r="X143" s="487" t="str">
        <f t="shared" si="12"/>
        <v>Na startdatum aangekocht</v>
      </c>
    </row>
    <row r="144" spans="1:24" ht="12" customHeight="1" x14ac:dyDescent="0.2">
      <c r="A144" s="195" t="str">
        <f t="shared" si="6"/>
        <v/>
      </c>
      <c r="B144" s="552"/>
      <c r="C144" s="553"/>
      <c r="D144" s="710"/>
      <c r="E144" s="711"/>
      <c r="F144" s="566"/>
      <c r="G144" s="669"/>
      <c r="H144" s="563"/>
      <c r="I144" s="472">
        <f t="shared" si="8"/>
        <v>0</v>
      </c>
      <c r="J144" s="564"/>
      <c r="K144" s="668">
        <f t="shared" si="9"/>
        <v>0</v>
      </c>
      <c r="L144" s="565"/>
      <c r="M144" s="558"/>
      <c r="N144" s="474">
        <f t="shared" si="10"/>
        <v>0</v>
      </c>
      <c r="O144" s="141" t="str">
        <f t="shared" si="11"/>
        <v/>
      </c>
      <c r="P144" s="15"/>
      <c r="Q144" s="15"/>
      <c r="R144" s="15"/>
      <c r="S144" s="15"/>
      <c r="T144" s="15"/>
      <c r="U144" s="15"/>
      <c r="V144" s="15"/>
      <c r="W144" s="621" t="str">
        <f>IF(ISBLANK($C144),"",_xlfn.IFNA(MATCH($C144,Deelnemersoverzicht!$C$16:$C$66,0),0))</f>
        <v/>
      </c>
      <c r="X144" s="487" t="str">
        <f t="shared" si="12"/>
        <v>Na startdatum aangekocht</v>
      </c>
    </row>
    <row r="145" spans="1:24" ht="12" customHeight="1" x14ac:dyDescent="0.2">
      <c r="A145" s="195" t="str">
        <f t="shared" si="6"/>
        <v/>
      </c>
      <c r="B145" s="552"/>
      <c r="C145" s="553"/>
      <c r="D145" s="710"/>
      <c r="E145" s="711"/>
      <c r="F145" s="566"/>
      <c r="G145" s="669"/>
      <c r="H145" s="563"/>
      <c r="I145" s="472">
        <f t="shared" si="8"/>
        <v>0</v>
      </c>
      <c r="J145" s="564"/>
      <c r="K145" s="668">
        <f t="shared" si="9"/>
        <v>0</v>
      </c>
      <c r="L145" s="565"/>
      <c r="M145" s="558"/>
      <c r="N145" s="474">
        <f t="shared" si="10"/>
        <v>0</v>
      </c>
      <c r="O145" s="141" t="str">
        <f t="shared" si="11"/>
        <v/>
      </c>
      <c r="P145" s="15"/>
      <c r="Q145" s="15"/>
      <c r="R145" s="15"/>
      <c r="S145" s="15"/>
      <c r="T145" s="15"/>
      <c r="U145" s="15"/>
      <c r="V145" s="15"/>
      <c r="W145" s="621" t="str">
        <f>IF(ISBLANK($C145),"",_xlfn.IFNA(MATCH($C145,Deelnemersoverzicht!$C$16:$C$66,0),0))</f>
        <v/>
      </c>
      <c r="X145" s="487" t="str">
        <f t="shared" si="12"/>
        <v>Na startdatum aangekocht</v>
      </c>
    </row>
    <row r="146" spans="1:24" ht="12" customHeight="1" x14ac:dyDescent="0.2">
      <c r="A146" s="195" t="str">
        <f t="shared" si="6"/>
        <v/>
      </c>
      <c r="B146" s="552"/>
      <c r="C146" s="553"/>
      <c r="D146" s="710"/>
      <c r="E146" s="711"/>
      <c r="F146" s="566"/>
      <c r="G146" s="669"/>
      <c r="H146" s="563"/>
      <c r="I146" s="472">
        <f t="shared" si="8"/>
        <v>0</v>
      </c>
      <c r="J146" s="564"/>
      <c r="K146" s="668">
        <f t="shared" si="9"/>
        <v>0</v>
      </c>
      <c r="L146" s="565"/>
      <c r="M146" s="558"/>
      <c r="N146" s="474">
        <f t="shared" si="10"/>
        <v>0</v>
      </c>
      <c r="O146" s="141" t="str">
        <f t="shared" si="11"/>
        <v/>
      </c>
      <c r="P146" s="15"/>
      <c r="Q146" s="15"/>
      <c r="R146" s="15"/>
      <c r="S146" s="15"/>
      <c r="T146" s="15"/>
      <c r="U146" s="15"/>
      <c r="V146" s="15"/>
      <c r="W146" s="621" t="str">
        <f>IF(ISBLANK($C146),"",_xlfn.IFNA(MATCH($C146,Deelnemersoverzicht!$C$16:$C$66,0),0))</f>
        <v/>
      </c>
      <c r="X146" s="487" t="str">
        <f t="shared" si="12"/>
        <v>Na startdatum aangekocht</v>
      </c>
    </row>
    <row r="147" spans="1:24" ht="12" customHeight="1" x14ac:dyDescent="0.2">
      <c r="A147" s="195" t="str">
        <f t="shared" si="6"/>
        <v/>
      </c>
      <c r="B147" s="552"/>
      <c r="C147" s="553"/>
      <c r="D147" s="710"/>
      <c r="E147" s="711"/>
      <c r="F147" s="566"/>
      <c r="G147" s="669"/>
      <c r="H147" s="563"/>
      <c r="I147" s="472">
        <f t="shared" si="8"/>
        <v>0</v>
      </c>
      <c r="J147" s="564"/>
      <c r="K147" s="668">
        <f t="shared" si="9"/>
        <v>0</v>
      </c>
      <c r="L147" s="565"/>
      <c r="M147" s="558"/>
      <c r="N147" s="474">
        <f t="shared" si="10"/>
        <v>0</v>
      </c>
      <c r="O147" s="141" t="str">
        <f t="shared" si="11"/>
        <v/>
      </c>
      <c r="P147" s="15"/>
      <c r="Q147" s="15"/>
      <c r="R147" s="15"/>
      <c r="S147" s="15"/>
      <c r="T147" s="15"/>
      <c r="U147" s="15"/>
      <c r="V147" s="15"/>
      <c r="W147" s="621" t="str">
        <f>IF(ISBLANK($C147),"",_xlfn.IFNA(MATCH($C147,Deelnemersoverzicht!$C$16:$C$66,0),0))</f>
        <v/>
      </c>
      <c r="X147" s="487" t="str">
        <f t="shared" si="12"/>
        <v>Na startdatum aangekocht</v>
      </c>
    </row>
    <row r="148" spans="1:24" ht="12" customHeight="1" x14ac:dyDescent="0.2">
      <c r="A148" s="195" t="str">
        <f t="shared" si="6"/>
        <v/>
      </c>
      <c r="B148" s="552"/>
      <c r="C148" s="553"/>
      <c r="D148" s="710"/>
      <c r="E148" s="711"/>
      <c r="F148" s="566"/>
      <c r="G148" s="669"/>
      <c r="H148" s="563"/>
      <c r="I148" s="472">
        <f t="shared" si="8"/>
        <v>0</v>
      </c>
      <c r="J148" s="564"/>
      <c r="K148" s="668">
        <f t="shared" si="9"/>
        <v>0</v>
      </c>
      <c r="L148" s="565"/>
      <c r="M148" s="558"/>
      <c r="N148" s="474">
        <f t="shared" si="10"/>
        <v>0</v>
      </c>
      <c r="O148" s="141" t="str">
        <f t="shared" si="11"/>
        <v/>
      </c>
      <c r="P148" s="15"/>
      <c r="Q148" s="15"/>
      <c r="R148" s="15"/>
      <c r="S148" s="15"/>
      <c r="T148" s="15"/>
      <c r="U148" s="15"/>
      <c r="V148" s="15"/>
      <c r="W148" s="621" t="str">
        <f>IF(ISBLANK($C148),"",_xlfn.IFNA(MATCH($C148,Deelnemersoverzicht!$C$16:$C$66,0),0))</f>
        <v/>
      </c>
      <c r="X148" s="487" t="str">
        <f t="shared" si="12"/>
        <v>Na startdatum aangekocht</v>
      </c>
    </row>
    <row r="149" spans="1:24" ht="12" customHeight="1" x14ac:dyDescent="0.2">
      <c r="A149" s="195" t="str">
        <f t="shared" si="6"/>
        <v/>
      </c>
      <c r="B149" s="552"/>
      <c r="C149" s="553"/>
      <c r="D149" s="710"/>
      <c r="E149" s="711"/>
      <c r="F149" s="566"/>
      <c r="G149" s="669"/>
      <c r="H149" s="563"/>
      <c r="I149" s="472">
        <f t="shared" si="8"/>
        <v>0</v>
      </c>
      <c r="J149" s="564"/>
      <c r="K149" s="668">
        <f t="shared" si="9"/>
        <v>0</v>
      </c>
      <c r="L149" s="565"/>
      <c r="M149" s="558"/>
      <c r="N149" s="474">
        <f t="shared" si="10"/>
        <v>0</v>
      </c>
      <c r="O149" s="141" t="str">
        <f t="shared" si="11"/>
        <v/>
      </c>
      <c r="P149" s="15"/>
      <c r="Q149" s="15"/>
      <c r="R149" s="15"/>
      <c r="S149" s="15"/>
      <c r="T149" s="15"/>
      <c r="U149" s="15"/>
      <c r="V149" s="15"/>
      <c r="W149" s="621" t="str">
        <f>IF(ISBLANK($C149),"",_xlfn.IFNA(MATCH($C149,Deelnemersoverzicht!$C$16:$C$66,0),0))</f>
        <v/>
      </c>
      <c r="X149" s="487" t="str">
        <f t="shared" si="12"/>
        <v>Na startdatum aangekocht</v>
      </c>
    </row>
    <row r="150" spans="1:24" ht="12" customHeight="1" x14ac:dyDescent="0.2">
      <c r="A150" s="195" t="str">
        <f t="shared" si="6"/>
        <v/>
      </c>
      <c r="B150" s="552"/>
      <c r="C150" s="553"/>
      <c r="D150" s="710"/>
      <c r="E150" s="711"/>
      <c r="F150" s="566"/>
      <c r="G150" s="669"/>
      <c r="H150" s="563"/>
      <c r="I150" s="472">
        <f t="shared" si="8"/>
        <v>0</v>
      </c>
      <c r="J150" s="564"/>
      <c r="K150" s="668">
        <f t="shared" si="9"/>
        <v>0</v>
      </c>
      <c r="L150" s="565"/>
      <c r="M150" s="558"/>
      <c r="N150" s="474">
        <f t="shared" si="10"/>
        <v>0</v>
      </c>
      <c r="O150" s="141" t="str">
        <f t="shared" si="11"/>
        <v/>
      </c>
      <c r="P150" s="15"/>
      <c r="Q150" s="15"/>
      <c r="R150" s="15"/>
      <c r="S150" s="15"/>
      <c r="T150" s="15"/>
      <c r="U150" s="15"/>
      <c r="V150" s="15"/>
      <c r="W150" s="621" t="str">
        <f>IF(ISBLANK($C150),"",_xlfn.IFNA(MATCH($C150,Deelnemersoverzicht!$C$16:$C$66,0),0))</f>
        <v/>
      </c>
      <c r="X150" s="487" t="str">
        <f t="shared" si="12"/>
        <v>Na startdatum aangekocht</v>
      </c>
    </row>
    <row r="151" spans="1:24" ht="12" customHeight="1" x14ac:dyDescent="0.2">
      <c r="A151" s="195"/>
      <c r="B151" s="136"/>
      <c r="C151" s="15"/>
      <c r="D151" s="136"/>
      <c r="E151" s="136"/>
      <c r="F151" s="136"/>
      <c r="G151" s="136"/>
      <c r="H151" s="136"/>
      <c r="I151" s="136"/>
      <c r="J151" s="136"/>
      <c r="K151" s="136"/>
      <c r="L151" s="136"/>
      <c r="M151" s="470" t="s">
        <v>74</v>
      </c>
      <c r="N151" s="471">
        <f>SUM(N96:N150)</f>
        <v>0</v>
      </c>
      <c r="O151" s="141"/>
      <c r="P151" s="15"/>
      <c r="Q151" s="15"/>
      <c r="R151" s="15"/>
      <c r="S151" s="15"/>
      <c r="T151" s="15"/>
      <c r="U151" s="15"/>
      <c r="V151" s="15"/>
      <c r="W151" s="440"/>
      <c r="X151" s="487" t="str">
        <f t="shared" si="12"/>
        <v>Na startdatum aangekocht</v>
      </c>
    </row>
    <row r="152" spans="1:24" ht="12" customHeight="1" x14ac:dyDescent="0.2">
      <c r="A152" s="195"/>
      <c r="B152" s="136"/>
      <c r="C152" s="137"/>
      <c r="D152" s="137"/>
      <c r="E152" s="137"/>
      <c r="F152" s="137"/>
      <c r="G152" s="137"/>
      <c r="H152" s="137"/>
      <c r="I152" s="137"/>
      <c r="J152" s="136"/>
      <c r="K152" s="136"/>
      <c r="L152" s="136"/>
      <c r="M152" s="136"/>
      <c r="N152" s="136"/>
      <c r="O152" s="141"/>
      <c r="P152" s="15"/>
      <c r="Q152" s="15"/>
      <c r="R152" s="15"/>
      <c r="S152" s="15"/>
      <c r="T152" s="15"/>
      <c r="U152" s="15"/>
      <c r="V152" s="15"/>
      <c r="W152" s="440"/>
      <c r="X152" s="487" t="str">
        <f t="shared" si="12"/>
        <v>Na startdatum aangekocht</v>
      </c>
    </row>
    <row r="153" spans="1:24" ht="12" customHeight="1" x14ac:dyDescent="0.2">
      <c r="A153" s="195"/>
      <c r="B153" s="120" t="s">
        <v>75</v>
      </c>
      <c r="C153" s="120" t="s">
        <v>199</v>
      </c>
      <c r="D153" s="485"/>
      <c r="E153" s="120"/>
      <c r="F153" s="121"/>
      <c r="G153" s="121"/>
      <c r="H153" s="121"/>
      <c r="I153" s="121"/>
      <c r="J153" s="121"/>
      <c r="K153" s="121"/>
      <c r="L153" s="121"/>
      <c r="M153" s="121"/>
      <c r="N153" s="121"/>
      <c r="O153" s="141"/>
      <c r="P153" s="15"/>
      <c r="Q153" s="15"/>
      <c r="R153" s="15"/>
      <c r="S153" s="15"/>
      <c r="T153" s="15"/>
      <c r="U153" s="15"/>
      <c r="V153" s="15"/>
      <c r="W153" s="440"/>
      <c r="X153" s="15"/>
    </row>
    <row r="154" spans="1:24" ht="12" customHeight="1" x14ac:dyDescent="0.2">
      <c r="A154" s="195"/>
      <c r="B154" s="137"/>
      <c r="C154" s="137"/>
      <c r="D154" s="136"/>
      <c r="E154" s="136"/>
      <c r="F154" s="136"/>
      <c r="G154" s="136"/>
      <c r="H154" s="136"/>
      <c r="I154" s="136"/>
      <c r="J154" s="136"/>
      <c r="K154" s="136"/>
      <c r="L154" s="136"/>
      <c r="M154" s="136"/>
      <c r="N154" s="136"/>
      <c r="O154" s="141"/>
      <c r="P154" s="15"/>
      <c r="Q154" s="15"/>
      <c r="R154" s="15"/>
      <c r="S154" s="15"/>
      <c r="T154" s="15"/>
      <c r="U154" s="15"/>
      <c r="V154" s="15"/>
      <c r="W154" s="440"/>
      <c r="X154" s="15"/>
    </row>
    <row r="155" spans="1:24" ht="12" customHeight="1" x14ac:dyDescent="0.2">
      <c r="A155" s="195"/>
      <c r="B155" s="137" t="s">
        <v>122</v>
      </c>
      <c r="C155" s="136"/>
      <c r="D155" s="136"/>
      <c r="E155" s="136"/>
      <c r="F155" s="136"/>
      <c r="G155" s="136"/>
      <c r="H155" s="136"/>
      <c r="I155" s="136"/>
      <c r="J155" s="136"/>
      <c r="K155" s="136"/>
      <c r="L155" s="136"/>
      <c r="M155" s="136"/>
      <c r="N155" s="136"/>
      <c r="O155" s="141"/>
      <c r="P155" s="15"/>
      <c r="Q155" s="15"/>
      <c r="R155" s="15"/>
      <c r="S155" s="15"/>
      <c r="T155" s="15"/>
      <c r="U155" s="15"/>
      <c r="V155" s="15"/>
      <c r="W155" s="440"/>
      <c r="X155" s="15"/>
    </row>
    <row r="156" spans="1:24" ht="60" x14ac:dyDescent="0.2">
      <c r="A156" s="195"/>
      <c r="B156" s="464" t="s">
        <v>263</v>
      </c>
      <c r="C156" s="670" t="s">
        <v>99</v>
      </c>
      <c r="D156" s="465" t="s">
        <v>73</v>
      </c>
      <c r="E156" s="467"/>
      <c r="F156" s="467"/>
      <c r="G156" s="467"/>
      <c r="H156" s="548" t="s">
        <v>450</v>
      </c>
      <c r="I156" s="465" t="s">
        <v>385</v>
      </c>
      <c r="J156" s="488" t="s">
        <v>379</v>
      </c>
      <c r="K156" s="712" t="s">
        <v>234</v>
      </c>
      <c r="L156" s="713"/>
      <c r="M156" s="466" t="s">
        <v>65</v>
      </c>
      <c r="N156" s="464" t="s">
        <v>386</v>
      </c>
      <c r="O156" s="141"/>
      <c r="P156" s="15"/>
      <c r="Q156" s="15"/>
      <c r="R156" s="15"/>
      <c r="S156" s="15"/>
      <c r="T156" s="15"/>
      <c r="U156" s="15"/>
      <c r="V156" s="15"/>
      <c r="W156" s="440"/>
      <c r="X156" s="486" t="s">
        <v>383</v>
      </c>
    </row>
    <row r="157" spans="1:24" ht="12" customHeight="1" x14ac:dyDescent="0.2">
      <c r="A157" s="195" t="str">
        <f t="shared" ref="A157:A206" si="13">B157&amp;M157</f>
        <v/>
      </c>
      <c r="B157" s="552"/>
      <c r="C157" s="560"/>
      <c r="D157" s="567"/>
      <c r="E157" s="567"/>
      <c r="F157" s="567"/>
      <c r="G157" s="567"/>
      <c r="H157" s="568"/>
      <c r="I157" s="562"/>
      <c r="J157" s="563"/>
      <c r="K157" s="708">
        <f>IFERROR($I157-$N157,0)</f>
        <v>0</v>
      </c>
      <c r="L157" s="709"/>
      <c r="M157" s="559"/>
      <c r="N157" s="474">
        <f>IFERROR(($I157/$J157)*(Deelnemersoverzicht!$C$13-(DATEDIF(Startdatum,$H157,"D")/365)),0)</f>
        <v>0</v>
      </c>
      <c r="O157" s="141" t="str">
        <f>IF(AND(COUNTA(B157:J157)&gt;0,ISBLANK(M157)),"Activiteittype ontbreekt!",IF(B157="","",IF(COUNTIF($B$15:$B$314,B157)=1,"",IF(COUNTIF($A$15:$A$314,B157&amp;M157)&gt;1,"","Let op dat elk activiteitnummer hetzelfde activiteittype moet krijgen!"))))</f>
        <v/>
      </c>
      <c r="P157" s="15"/>
      <c r="Q157" s="15"/>
      <c r="R157" s="15"/>
      <c r="S157" s="15"/>
      <c r="T157" s="15"/>
      <c r="U157" s="15"/>
      <c r="V157" s="15"/>
      <c r="W157" s="621" t="str">
        <f>IF(ISBLANK($C157),"",_xlfn.IFNA(MATCH($C157,Deelnemersoverzicht!$C$16:$C$66,0),0))</f>
        <v/>
      </c>
      <c r="X157" s="487"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95" t="str">
        <f t="shared" si="13"/>
        <v/>
      </c>
      <c r="B158" s="552"/>
      <c r="C158" s="560"/>
      <c r="D158" s="567"/>
      <c r="E158" s="567"/>
      <c r="F158" s="567"/>
      <c r="G158" s="567"/>
      <c r="H158" s="568"/>
      <c r="I158" s="562"/>
      <c r="J158" s="563"/>
      <c r="K158" s="708">
        <f t="shared" ref="K158:K206" si="14">IFERROR($I158-$N158,0)</f>
        <v>0</v>
      </c>
      <c r="L158" s="709"/>
      <c r="M158" s="559"/>
      <c r="N158" s="474">
        <f>IFERROR(($I158/$J158)*(Deelnemersoverzicht!$C$13-(DATEDIF(Startdatum,$H158,"D")/365)),0)</f>
        <v>0</v>
      </c>
      <c r="O158" s="141" t="str">
        <f t="shared" ref="O158:O206" si="15">IF(AND(COUNTA(B158:J158)&gt;0,ISBLANK(M158)),"Activiteittype ontbreekt!",IF(B158="","",IF(COUNTIF($B$15:$B$314,B158)=1,"",IF(COUNTIF($A$15:$A$314,B158&amp;M158)&gt;1,"","Let op dat elk activiteitnummer hetzelfde activiteittype moet krijgen!"))))</f>
        <v/>
      </c>
      <c r="P158" s="15"/>
      <c r="Q158" s="15"/>
      <c r="R158" s="15"/>
      <c r="S158" s="15"/>
      <c r="T158" s="15"/>
      <c r="U158" s="15"/>
      <c r="V158" s="15"/>
      <c r="W158" s="621" t="str">
        <f>IF(ISBLANK($C158),"",_xlfn.IFNA(MATCH($C158,Deelnemersoverzicht!$C$16:$C$66,0),0))</f>
        <v/>
      </c>
      <c r="X158" s="487"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95" t="str">
        <f t="shared" si="13"/>
        <v/>
      </c>
      <c r="B159" s="552"/>
      <c r="C159" s="560"/>
      <c r="D159" s="567"/>
      <c r="E159" s="567"/>
      <c r="F159" s="567"/>
      <c r="G159" s="567"/>
      <c r="H159" s="568"/>
      <c r="I159" s="562"/>
      <c r="J159" s="563"/>
      <c r="K159" s="708">
        <f t="shared" si="14"/>
        <v>0</v>
      </c>
      <c r="L159" s="709"/>
      <c r="M159" s="559"/>
      <c r="N159" s="474">
        <f>IFERROR(($I159/$J159)*(Deelnemersoverzicht!$C$13-(DATEDIF(Startdatum,$H159,"D")/365)),0)</f>
        <v>0</v>
      </c>
      <c r="O159" s="141" t="str">
        <f t="shared" si="15"/>
        <v/>
      </c>
      <c r="P159" s="15"/>
      <c r="Q159" s="15"/>
      <c r="R159" s="15"/>
      <c r="S159" s="15"/>
      <c r="T159" s="15"/>
      <c r="U159" s="15"/>
      <c r="V159" s="15"/>
      <c r="W159" s="621" t="str">
        <f>IF(ISBLANK($C159),"",_xlfn.IFNA(MATCH($C159,Deelnemersoverzicht!$C$16:$C$66,0),0))</f>
        <v/>
      </c>
      <c r="X159" s="487" t="str">
        <f t="shared" si="16"/>
        <v>Na startdatum aangekocht</v>
      </c>
    </row>
    <row r="160" spans="1:24" ht="12" customHeight="1" x14ac:dyDescent="0.2">
      <c r="A160" s="195" t="str">
        <f t="shared" si="13"/>
        <v/>
      </c>
      <c r="B160" s="552"/>
      <c r="C160" s="560"/>
      <c r="D160" s="567"/>
      <c r="E160" s="567"/>
      <c r="F160" s="567"/>
      <c r="G160" s="567"/>
      <c r="H160" s="568"/>
      <c r="I160" s="562"/>
      <c r="J160" s="563"/>
      <c r="K160" s="708">
        <f t="shared" si="14"/>
        <v>0</v>
      </c>
      <c r="L160" s="709"/>
      <c r="M160" s="559"/>
      <c r="N160" s="474">
        <f>IFERROR(($I160/$J160)*(Deelnemersoverzicht!$C$13-(DATEDIF(Startdatum,$H160,"D")/365)),0)</f>
        <v>0</v>
      </c>
      <c r="O160" s="141" t="str">
        <f t="shared" si="15"/>
        <v/>
      </c>
      <c r="P160" s="15"/>
      <c r="Q160" s="15"/>
      <c r="R160" s="15"/>
      <c r="S160" s="15"/>
      <c r="T160" s="15"/>
      <c r="U160" s="15"/>
      <c r="V160" s="15"/>
      <c r="W160" s="621" t="str">
        <f>IF(ISBLANK($C160),"",_xlfn.IFNA(MATCH($C160,Deelnemersoverzicht!$C$16:$C$66,0),0))</f>
        <v/>
      </c>
      <c r="X160" s="487" t="str">
        <f t="shared" si="16"/>
        <v>Na startdatum aangekocht</v>
      </c>
    </row>
    <row r="161" spans="1:24" ht="12" customHeight="1" x14ac:dyDescent="0.2">
      <c r="A161" s="195" t="str">
        <f t="shared" si="13"/>
        <v/>
      </c>
      <c r="B161" s="552"/>
      <c r="C161" s="560"/>
      <c r="D161" s="567"/>
      <c r="E161" s="567"/>
      <c r="F161" s="567"/>
      <c r="G161" s="567"/>
      <c r="H161" s="568"/>
      <c r="I161" s="562"/>
      <c r="J161" s="563"/>
      <c r="K161" s="708">
        <f t="shared" si="14"/>
        <v>0</v>
      </c>
      <c r="L161" s="709"/>
      <c r="M161" s="559"/>
      <c r="N161" s="474">
        <f>IFERROR(($I161/$J161)*(Deelnemersoverzicht!$C$13-(DATEDIF(Startdatum,$H161,"D")/365)),0)</f>
        <v>0</v>
      </c>
      <c r="O161" s="141" t="str">
        <f t="shared" si="15"/>
        <v/>
      </c>
      <c r="P161" s="15"/>
      <c r="Q161" s="15"/>
      <c r="R161" s="15"/>
      <c r="S161" s="15"/>
      <c r="T161" s="15"/>
      <c r="U161" s="15"/>
      <c r="V161" s="15"/>
      <c r="W161" s="621" t="str">
        <f>IF(ISBLANK($C161),"",_xlfn.IFNA(MATCH($C161,Deelnemersoverzicht!$C$16:$C$66,0),0))</f>
        <v/>
      </c>
      <c r="X161" s="487" t="str">
        <f t="shared" si="16"/>
        <v>Na startdatum aangekocht</v>
      </c>
    </row>
    <row r="162" spans="1:24" ht="12" customHeight="1" x14ac:dyDescent="0.2">
      <c r="A162" s="195" t="str">
        <f t="shared" si="13"/>
        <v/>
      </c>
      <c r="B162" s="552"/>
      <c r="C162" s="560"/>
      <c r="D162" s="567"/>
      <c r="E162" s="567"/>
      <c r="F162" s="567"/>
      <c r="G162" s="567"/>
      <c r="H162" s="568"/>
      <c r="I162" s="562"/>
      <c r="J162" s="563"/>
      <c r="K162" s="708">
        <f t="shared" si="14"/>
        <v>0</v>
      </c>
      <c r="L162" s="709"/>
      <c r="M162" s="559"/>
      <c r="N162" s="474">
        <f>IFERROR(($I162/$J162)*(Deelnemersoverzicht!$C$13-(DATEDIF(Startdatum,$H162,"D")/365)),0)</f>
        <v>0</v>
      </c>
      <c r="O162" s="141" t="str">
        <f t="shared" si="15"/>
        <v/>
      </c>
      <c r="P162" s="15"/>
      <c r="Q162" s="15"/>
      <c r="R162" s="15"/>
      <c r="S162" s="15"/>
      <c r="T162" s="15"/>
      <c r="U162" s="15"/>
      <c r="V162" s="15"/>
      <c r="W162" s="621" t="str">
        <f>IF(ISBLANK($C162),"",_xlfn.IFNA(MATCH($C162,Deelnemersoverzicht!$C$16:$C$66,0),0))</f>
        <v/>
      </c>
      <c r="X162" s="487" t="str">
        <f t="shared" si="16"/>
        <v>Na startdatum aangekocht</v>
      </c>
    </row>
    <row r="163" spans="1:24" ht="12" customHeight="1" x14ac:dyDescent="0.2">
      <c r="A163" s="195" t="str">
        <f t="shared" si="13"/>
        <v/>
      </c>
      <c r="B163" s="552"/>
      <c r="C163" s="560"/>
      <c r="D163" s="567"/>
      <c r="E163" s="567"/>
      <c r="F163" s="567"/>
      <c r="G163" s="567"/>
      <c r="H163" s="568"/>
      <c r="I163" s="562"/>
      <c r="J163" s="563"/>
      <c r="K163" s="708">
        <f t="shared" si="14"/>
        <v>0</v>
      </c>
      <c r="L163" s="709"/>
      <c r="M163" s="559"/>
      <c r="N163" s="474">
        <f>IFERROR(($I163/$J163)*(Deelnemersoverzicht!$C$13-(DATEDIF(Startdatum,$H163,"D")/365)),0)</f>
        <v>0</v>
      </c>
      <c r="O163" s="141" t="str">
        <f t="shared" si="15"/>
        <v/>
      </c>
      <c r="P163" s="15"/>
      <c r="Q163" s="15"/>
      <c r="R163" s="15"/>
      <c r="S163" s="15"/>
      <c r="T163" s="15"/>
      <c r="U163" s="15"/>
      <c r="V163" s="15"/>
      <c r="W163" s="621" t="str">
        <f>IF(ISBLANK($C163),"",_xlfn.IFNA(MATCH($C163,Deelnemersoverzicht!$C$16:$C$66,0),0))</f>
        <v/>
      </c>
      <c r="X163" s="487" t="str">
        <f t="shared" si="16"/>
        <v>Na startdatum aangekocht</v>
      </c>
    </row>
    <row r="164" spans="1:24" x14ac:dyDescent="0.2">
      <c r="A164" s="195" t="str">
        <f t="shared" si="13"/>
        <v/>
      </c>
      <c r="B164" s="552"/>
      <c r="C164" s="560"/>
      <c r="D164" s="567"/>
      <c r="E164" s="567"/>
      <c r="F164" s="567"/>
      <c r="G164" s="567"/>
      <c r="H164" s="568"/>
      <c r="I164" s="562"/>
      <c r="J164" s="563"/>
      <c r="K164" s="708">
        <f t="shared" si="14"/>
        <v>0</v>
      </c>
      <c r="L164" s="709"/>
      <c r="M164" s="559"/>
      <c r="N164" s="474">
        <f>IFERROR(($I164/$J164)*(Deelnemersoverzicht!$C$13-(DATEDIF(Startdatum,$H164,"D")/365)),0)</f>
        <v>0</v>
      </c>
      <c r="O164" s="141" t="str">
        <f t="shared" si="15"/>
        <v/>
      </c>
      <c r="P164" s="15"/>
      <c r="Q164" s="15"/>
      <c r="R164" s="15"/>
      <c r="S164" s="15"/>
      <c r="T164" s="15"/>
      <c r="U164" s="15"/>
      <c r="V164" s="15"/>
      <c r="W164" s="621" t="str">
        <f>IF(ISBLANK($C164),"",_xlfn.IFNA(MATCH($C164,Deelnemersoverzicht!$C$16:$C$66,0),0))</f>
        <v/>
      </c>
      <c r="X164" s="487" t="str">
        <f t="shared" si="16"/>
        <v>Na startdatum aangekocht</v>
      </c>
    </row>
    <row r="165" spans="1:24" ht="12" customHeight="1" x14ac:dyDescent="0.2">
      <c r="A165" s="195" t="str">
        <f t="shared" si="13"/>
        <v/>
      </c>
      <c r="B165" s="552"/>
      <c r="C165" s="560"/>
      <c r="D165" s="567"/>
      <c r="E165" s="567"/>
      <c r="F165" s="567"/>
      <c r="G165" s="567"/>
      <c r="H165" s="568"/>
      <c r="I165" s="562"/>
      <c r="J165" s="563"/>
      <c r="K165" s="708">
        <f t="shared" si="14"/>
        <v>0</v>
      </c>
      <c r="L165" s="709"/>
      <c r="M165" s="559"/>
      <c r="N165" s="474">
        <f>IFERROR(($I165/$J165)*(Deelnemersoverzicht!$C$13-(DATEDIF(Startdatum,$H165,"D")/365)),0)</f>
        <v>0</v>
      </c>
      <c r="O165" s="141" t="str">
        <f t="shared" si="15"/>
        <v/>
      </c>
      <c r="P165" s="15"/>
      <c r="Q165" s="15"/>
      <c r="R165" s="15"/>
      <c r="S165" s="15"/>
      <c r="T165" s="15"/>
      <c r="U165" s="15"/>
      <c r="V165" s="15"/>
      <c r="W165" s="621" t="str">
        <f>IF(ISBLANK($C165),"",_xlfn.IFNA(MATCH($C165,Deelnemersoverzicht!$C$16:$C$66,0),0))</f>
        <v/>
      </c>
      <c r="X165" s="487" t="str">
        <f t="shared" si="16"/>
        <v>Na startdatum aangekocht</v>
      </c>
    </row>
    <row r="166" spans="1:24" ht="12" customHeight="1" x14ac:dyDescent="0.2">
      <c r="A166" s="195" t="str">
        <f t="shared" si="13"/>
        <v/>
      </c>
      <c r="B166" s="552"/>
      <c r="C166" s="560"/>
      <c r="D166" s="567"/>
      <c r="E166" s="567"/>
      <c r="F166" s="567"/>
      <c r="G166" s="567"/>
      <c r="H166" s="568"/>
      <c r="I166" s="562"/>
      <c r="J166" s="563"/>
      <c r="K166" s="708">
        <f t="shared" si="14"/>
        <v>0</v>
      </c>
      <c r="L166" s="709"/>
      <c r="M166" s="559"/>
      <c r="N166" s="474">
        <f>IFERROR(($I166/$J166)*(Deelnemersoverzicht!$C$13-(DATEDIF(Startdatum,$H166,"D")/365)),0)</f>
        <v>0</v>
      </c>
      <c r="O166" s="141" t="str">
        <f t="shared" si="15"/>
        <v/>
      </c>
      <c r="P166" s="15"/>
      <c r="Q166" s="15"/>
      <c r="R166" s="15"/>
      <c r="S166" s="15"/>
      <c r="T166" s="15"/>
      <c r="U166" s="15"/>
      <c r="V166" s="15"/>
      <c r="W166" s="621" t="str">
        <f>IF(ISBLANK($C166),"",_xlfn.IFNA(MATCH($C166,Deelnemersoverzicht!$C$16:$C$66,0),0))</f>
        <v/>
      </c>
      <c r="X166" s="487" t="str">
        <f t="shared" si="16"/>
        <v>Na startdatum aangekocht</v>
      </c>
    </row>
    <row r="167" spans="1:24" ht="12" customHeight="1" x14ac:dyDescent="0.2">
      <c r="A167" s="195" t="str">
        <f t="shared" si="13"/>
        <v/>
      </c>
      <c r="B167" s="552"/>
      <c r="C167" s="560"/>
      <c r="D167" s="567"/>
      <c r="E167" s="567"/>
      <c r="F167" s="567"/>
      <c r="G167" s="567"/>
      <c r="H167" s="568"/>
      <c r="I167" s="562"/>
      <c r="J167" s="563"/>
      <c r="K167" s="708">
        <f t="shared" si="14"/>
        <v>0</v>
      </c>
      <c r="L167" s="709"/>
      <c r="M167" s="559"/>
      <c r="N167" s="474">
        <f>IFERROR(($I167/$J167)*(Deelnemersoverzicht!$C$13-(DATEDIF(Startdatum,$H167,"D")/365)),0)</f>
        <v>0</v>
      </c>
      <c r="O167" s="141" t="str">
        <f t="shared" si="15"/>
        <v/>
      </c>
      <c r="P167" s="15"/>
      <c r="Q167" s="15"/>
      <c r="R167" s="15"/>
      <c r="S167" s="15"/>
      <c r="T167" s="15"/>
      <c r="U167" s="15"/>
      <c r="V167" s="15"/>
      <c r="W167" s="621" t="str">
        <f>IF(ISBLANK($C167),"",_xlfn.IFNA(MATCH($C167,Deelnemersoverzicht!$C$16:$C$66,0),0))</f>
        <v/>
      </c>
      <c r="X167" s="487" t="str">
        <f t="shared" si="16"/>
        <v>Na startdatum aangekocht</v>
      </c>
    </row>
    <row r="168" spans="1:24" ht="12" customHeight="1" x14ac:dyDescent="0.2">
      <c r="A168" s="195" t="str">
        <f t="shared" si="13"/>
        <v/>
      </c>
      <c r="B168" s="552"/>
      <c r="C168" s="560"/>
      <c r="D168" s="567"/>
      <c r="E168" s="567"/>
      <c r="F168" s="567"/>
      <c r="G168" s="567"/>
      <c r="H168" s="568"/>
      <c r="I168" s="562"/>
      <c r="J168" s="563"/>
      <c r="K168" s="708">
        <f t="shared" si="14"/>
        <v>0</v>
      </c>
      <c r="L168" s="709"/>
      <c r="M168" s="559"/>
      <c r="N168" s="474">
        <f>IFERROR(($I168/$J168)*(Deelnemersoverzicht!$C$13-(DATEDIF(Startdatum,$H168,"D")/365)),0)</f>
        <v>0</v>
      </c>
      <c r="O168" s="141" t="str">
        <f t="shared" si="15"/>
        <v/>
      </c>
      <c r="P168" s="15"/>
      <c r="Q168" s="15"/>
      <c r="R168" s="15"/>
      <c r="S168" s="15"/>
      <c r="T168" s="15"/>
      <c r="U168" s="15"/>
      <c r="V168" s="15"/>
      <c r="W168" s="621" t="str">
        <f>IF(ISBLANK($C168),"",_xlfn.IFNA(MATCH($C168,Deelnemersoverzicht!$C$16:$C$66,0),0))</f>
        <v/>
      </c>
      <c r="X168" s="487" t="str">
        <f t="shared" si="16"/>
        <v>Na startdatum aangekocht</v>
      </c>
    </row>
    <row r="169" spans="1:24" ht="12" customHeight="1" x14ac:dyDescent="0.2">
      <c r="A169" s="195" t="str">
        <f t="shared" si="13"/>
        <v/>
      </c>
      <c r="B169" s="552"/>
      <c r="C169" s="560"/>
      <c r="D169" s="567"/>
      <c r="E169" s="567"/>
      <c r="F169" s="567"/>
      <c r="G169" s="567"/>
      <c r="H169" s="568"/>
      <c r="I169" s="562"/>
      <c r="J169" s="563"/>
      <c r="K169" s="708">
        <f t="shared" si="14"/>
        <v>0</v>
      </c>
      <c r="L169" s="709"/>
      <c r="M169" s="559"/>
      <c r="N169" s="474">
        <f>IFERROR(($I169/$J169)*(Deelnemersoverzicht!$C$13-(DATEDIF(Startdatum,$H169,"D")/365)),0)</f>
        <v>0</v>
      </c>
      <c r="O169" s="141" t="str">
        <f t="shared" si="15"/>
        <v/>
      </c>
      <c r="P169" s="15"/>
      <c r="Q169" s="15"/>
      <c r="R169" s="15"/>
      <c r="S169" s="15"/>
      <c r="T169" s="15"/>
      <c r="U169" s="15"/>
      <c r="V169" s="15"/>
      <c r="W169" s="621" t="str">
        <f>IF(ISBLANK($C169),"",_xlfn.IFNA(MATCH($C169,Deelnemersoverzicht!$C$16:$C$66,0),0))</f>
        <v/>
      </c>
      <c r="X169" s="487" t="str">
        <f t="shared" si="16"/>
        <v>Na startdatum aangekocht</v>
      </c>
    </row>
    <row r="170" spans="1:24" ht="12" customHeight="1" x14ac:dyDescent="0.2">
      <c r="A170" s="195" t="str">
        <f t="shared" si="13"/>
        <v/>
      </c>
      <c r="B170" s="552"/>
      <c r="C170" s="560"/>
      <c r="D170" s="567"/>
      <c r="E170" s="567"/>
      <c r="F170" s="567"/>
      <c r="G170" s="567"/>
      <c r="H170" s="568"/>
      <c r="I170" s="562"/>
      <c r="J170" s="563"/>
      <c r="K170" s="708">
        <f t="shared" si="14"/>
        <v>0</v>
      </c>
      <c r="L170" s="709"/>
      <c r="M170" s="559"/>
      <c r="N170" s="474">
        <f>IFERROR(($I170/$J170)*(Deelnemersoverzicht!$C$13-(DATEDIF(Startdatum,$H170,"D")/365)),0)</f>
        <v>0</v>
      </c>
      <c r="O170" s="141" t="str">
        <f t="shared" si="15"/>
        <v/>
      </c>
      <c r="P170" s="15"/>
      <c r="Q170" s="15"/>
      <c r="R170" s="15"/>
      <c r="S170" s="15"/>
      <c r="T170" s="15"/>
      <c r="U170" s="15"/>
      <c r="V170" s="15"/>
      <c r="W170" s="621" t="str">
        <f>IF(ISBLANK($C170),"",_xlfn.IFNA(MATCH($C170,Deelnemersoverzicht!$C$16:$C$66,0),0))</f>
        <v/>
      </c>
      <c r="X170" s="487" t="str">
        <f t="shared" si="16"/>
        <v>Na startdatum aangekocht</v>
      </c>
    </row>
    <row r="171" spans="1:24" ht="12" customHeight="1" x14ac:dyDescent="0.2">
      <c r="A171" s="195" t="str">
        <f t="shared" si="13"/>
        <v/>
      </c>
      <c r="B171" s="552"/>
      <c r="C171" s="560"/>
      <c r="D171" s="567"/>
      <c r="E171" s="567"/>
      <c r="F171" s="567"/>
      <c r="G171" s="567"/>
      <c r="H171" s="568"/>
      <c r="I171" s="562"/>
      <c r="J171" s="563"/>
      <c r="K171" s="708">
        <f t="shared" si="14"/>
        <v>0</v>
      </c>
      <c r="L171" s="709"/>
      <c r="M171" s="559"/>
      <c r="N171" s="474">
        <f>IFERROR(($I171/$J171)*(Deelnemersoverzicht!$C$13-(DATEDIF(Startdatum,$H171,"D")/365)),0)</f>
        <v>0</v>
      </c>
      <c r="O171" s="141" t="str">
        <f t="shared" si="15"/>
        <v/>
      </c>
      <c r="P171" s="15"/>
      <c r="Q171" s="15"/>
      <c r="R171" s="15"/>
      <c r="S171" s="15"/>
      <c r="T171" s="15"/>
      <c r="U171" s="15"/>
      <c r="V171" s="15"/>
      <c r="W171" s="621" t="str">
        <f>IF(ISBLANK($C171),"",_xlfn.IFNA(MATCH($C171,Deelnemersoverzicht!$C$16:$C$66,0),0))</f>
        <v/>
      </c>
      <c r="X171" s="487" t="str">
        <f t="shared" si="16"/>
        <v>Na startdatum aangekocht</v>
      </c>
    </row>
    <row r="172" spans="1:24" ht="12" customHeight="1" x14ac:dyDescent="0.2">
      <c r="A172" s="195" t="str">
        <f t="shared" si="13"/>
        <v/>
      </c>
      <c r="B172" s="552"/>
      <c r="C172" s="560"/>
      <c r="D172" s="567"/>
      <c r="E172" s="567"/>
      <c r="F172" s="567"/>
      <c r="G172" s="567"/>
      <c r="H172" s="568"/>
      <c r="I172" s="562"/>
      <c r="J172" s="563"/>
      <c r="K172" s="708">
        <f t="shared" si="14"/>
        <v>0</v>
      </c>
      <c r="L172" s="709"/>
      <c r="M172" s="559"/>
      <c r="N172" s="474">
        <f>IFERROR(($I172/$J172)*(Deelnemersoverzicht!$C$13-(DATEDIF(Startdatum,$H172,"D")/365)),0)</f>
        <v>0</v>
      </c>
      <c r="O172" s="141" t="str">
        <f t="shared" si="15"/>
        <v/>
      </c>
      <c r="P172" s="15"/>
      <c r="Q172" s="15"/>
      <c r="R172" s="15"/>
      <c r="S172" s="15"/>
      <c r="T172" s="15"/>
      <c r="U172" s="15"/>
      <c r="V172" s="15"/>
      <c r="W172" s="621" t="str">
        <f>IF(ISBLANK($C172),"",_xlfn.IFNA(MATCH($C172,Deelnemersoverzicht!$C$16:$C$66,0),0))</f>
        <v/>
      </c>
      <c r="X172" s="487" t="str">
        <f t="shared" si="16"/>
        <v>Na startdatum aangekocht</v>
      </c>
    </row>
    <row r="173" spans="1:24" ht="12" customHeight="1" x14ac:dyDescent="0.2">
      <c r="A173" s="195" t="str">
        <f t="shared" si="13"/>
        <v/>
      </c>
      <c r="B173" s="552"/>
      <c r="C173" s="560"/>
      <c r="D173" s="567"/>
      <c r="E173" s="567"/>
      <c r="F173" s="567"/>
      <c r="G173" s="567"/>
      <c r="H173" s="568"/>
      <c r="I173" s="562"/>
      <c r="J173" s="563"/>
      <c r="K173" s="708">
        <f t="shared" si="14"/>
        <v>0</v>
      </c>
      <c r="L173" s="709"/>
      <c r="M173" s="559"/>
      <c r="N173" s="474">
        <f>IFERROR(($I173/$J173)*(Deelnemersoverzicht!$C$13-(DATEDIF(Startdatum,$H173,"D")/365)),0)</f>
        <v>0</v>
      </c>
      <c r="O173" s="141" t="str">
        <f t="shared" si="15"/>
        <v/>
      </c>
      <c r="P173" s="15"/>
      <c r="Q173" s="15"/>
      <c r="R173" s="15"/>
      <c r="S173" s="15"/>
      <c r="T173" s="15"/>
      <c r="U173" s="15"/>
      <c r="V173" s="15"/>
      <c r="W173" s="621" t="str">
        <f>IF(ISBLANK($C173),"",_xlfn.IFNA(MATCH($C173,Deelnemersoverzicht!$C$16:$C$66,0),0))</f>
        <v/>
      </c>
      <c r="X173" s="487" t="str">
        <f t="shared" si="16"/>
        <v>Na startdatum aangekocht</v>
      </c>
    </row>
    <row r="174" spans="1:24" ht="12" customHeight="1" x14ac:dyDescent="0.2">
      <c r="A174" s="195" t="str">
        <f t="shared" si="13"/>
        <v/>
      </c>
      <c r="B174" s="552"/>
      <c r="C174" s="560"/>
      <c r="D174" s="567"/>
      <c r="E174" s="567"/>
      <c r="F174" s="567"/>
      <c r="G174" s="567"/>
      <c r="H174" s="568"/>
      <c r="I174" s="562"/>
      <c r="J174" s="563"/>
      <c r="K174" s="708">
        <f t="shared" si="14"/>
        <v>0</v>
      </c>
      <c r="L174" s="709"/>
      <c r="M174" s="559"/>
      <c r="N174" s="474">
        <f>IFERROR(($I174/$J174)*(Deelnemersoverzicht!$C$13-(DATEDIF(Startdatum,$H174,"D")/365)),0)</f>
        <v>0</v>
      </c>
      <c r="O174" s="141" t="str">
        <f t="shared" si="15"/>
        <v/>
      </c>
      <c r="P174" s="15"/>
      <c r="Q174" s="15"/>
      <c r="R174" s="15"/>
      <c r="S174" s="15"/>
      <c r="T174" s="15"/>
      <c r="U174" s="15"/>
      <c r="V174" s="15"/>
      <c r="W174" s="621" t="str">
        <f>IF(ISBLANK($C174),"",_xlfn.IFNA(MATCH($C174,Deelnemersoverzicht!$C$16:$C$66,0),0))</f>
        <v/>
      </c>
      <c r="X174" s="487" t="str">
        <f t="shared" si="16"/>
        <v>Na startdatum aangekocht</v>
      </c>
    </row>
    <row r="175" spans="1:24" ht="12" customHeight="1" x14ac:dyDescent="0.2">
      <c r="A175" s="195" t="str">
        <f t="shared" si="13"/>
        <v/>
      </c>
      <c r="B175" s="552"/>
      <c r="C175" s="560"/>
      <c r="D175" s="567"/>
      <c r="E175" s="567"/>
      <c r="F175" s="567"/>
      <c r="G175" s="567"/>
      <c r="H175" s="568"/>
      <c r="I175" s="562"/>
      <c r="J175" s="563"/>
      <c r="K175" s="708">
        <f t="shared" si="14"/>
        <v>0</v>
      </c>
      <c r="L175" s="709"/>
      <c r="M175" s="559"/>
      <c r="N175" s="474">
        <f>IFERROR(($I175/$J175)*(Deelnemersoverzicht!$C$13-(DATEDIF(Startdatum,$H175,"D")/365)),0)</f>
        <v>0</v>
      </c>
      <c r="O175" s="141" t="str">
        <f t="shared" si="15"/>
        <v/>
      </c>
      <c r="P175" s="15"/>
      <c r="Q175" s="15"/>
      <c r="R175" s="15"/>
      <c r="S175" s="15"/>
      <c r="T175" s="15"/>
      <c r="U175" s="15"/>
      <c r="V175" s="15"/>
      <c r="W175" s="621" t="str">
        <f>IF(ISBLANK($C175),"",_xlfn.IFNA(MATCH($C175,Deelnemersoverzicht!$C$16:$C$66,0),0))</f>
        <v/>
      </c>
      <c r="X175" s="487" t="str">
        <f t="shared" si="16"/>
        <v>Na startdatum aangekocht</v>
      </c>
    </row>
    <row r="176" spans="1:24" ht="12" customHeight="1" x14ac:dyDescent="0.2">
      <c r="A176" s="195" t="str">
        <f t="shared" si="13"/>
        <v/>
      </c>
      <c r="B176" s="552"/>
      <c r="C176" s="560"/>
      <c r="D176" s="567"/>
      <c r="E176" s="567"/>
      <c r="F176" s="567"/>
      <c r="G176" s="567"/>
      <c r="H176" s="568"/>
      <c r="I176" s="562"/>
      <c r="J176" s="563"/>
      <c r="K176" s="708">
        <f t="shared" si="14"/>
        <v>0</v>
      </c>
      <c r="L176" s="709"/>
      <c r="M176" s="559"/>
      <c r="N176" s="474">
        <f>IFERROR(($I176/$J176)*(Deelnemersoverzicht!$C$13-(DATEDIF(Startdatum,$H176,"D")/365)),0)</f>
        <v>0</v>
      </c>
      <c r="O176" s="141" t="str">
        <f t="shared" si="15"/>
        <v/>
      </c>
      <c r="P176" s="15"/>
      <c r="Q176" s="15"/>
      <c r="R176" s="15"/>
      <c r="S176" s="15"/>
      <c r="T176" s="15"/>
      <c r="U176" s="15"/>
      <c r="V176" s="15"/>
      <c r="W176" s="621" t="str">
        <f>IF(ISBLANK($C176),"",_xlfn.IFNA(MATCH($C176,Deelnemersoverzicht!$C$16:$C$66,0),0))</f>
        <v/>
      </c>
      <c r="X176" s="487" t="str">
        <f t="shared" si="16"/>
        <v>Na startdatum aangekocht</v>
      </c>
    </row>
    <row r="177" spans="1:24" ht="12" customHeight="1" x14ac:dyDescent="0.2">
      <c r="A177" s="195" t="str">
        <f t="shared" si="13"/>
        <v/>
      </c>
      <c r="B177" s="552"/>
      <c r="C177" s="560"/>
      <c r="D177" s="567"/>
      <c r="E177" s="567"/>
      <c r="F177" s="567"/>
      <c r="G177" s="567"/>
      <c r="H177" s="568"/>
      <c r="I177" s="562"/>
      <c r="J177" s="563"/>
      <c r="K177" s="708">
        <f t="shared" si="14"/>
        <v>0</v>
      </c>
      <c r="L177" s="709"/>
      <c r="M177" s="559"/>
      <c r="N177" s="474">
        <f>IFERROR(($I177/$J177)*(Deelnemersoverzicht!$C$13-(DATEDIF(Startdatum,$H177,"D")/365)),0)</f>
        <v>0</v>
      </c>
      <c r="O177" s="141" t="str">
        <f t="shared" si="15"/>
        <v/>
      </c>
      <c r="P177" s="15"/>
      <c r="Q177" s="15"/>
      <c r="R177" s="15"/>
      <c r="S177" s="15"/>
      <c r="T177" s="15"/>
      <c r="U177" s="15"/>
      <c r="V177" s="15"/>
      <c r="W177" s="621" t="str">
        <f>IF(ISBLANK($C177),"",_xlfn.IFNA(MATCH($C177,Deelnemersoverzicht!$C$16:$C$66,0),0))</f>
        <v/>
      </c>
      <c r="X177" s="487" t="str">
        <f t="shared" si="16"/>
        <v>Na startdatum aangekocht</v>
      </c>
    </row>
    <row r="178" spans="1:24" ht="12" customHeight="1" x14ac:dyDescent="0.2">
      <c r="A178" s="195" t="str">
        <f t="shared" si="13"/>
        <v/>
      </c>
      <c r="B178" s="552"/>
      <c r="C178" s="560"/>
      <c r="D178" s="567"/>
      <c r="E178" s="567"/>
      <c r="F178" s="567"/>
      <c r="G178" s="567"/>
      <c r="H178" s="568"/>
      <c r="I178" s="562"/>
      <c r="J178" s="563"/>
      <c r="K178" s="708">
        <f t="shared" si="14"/>
        <v>0</v>
      </c>
      <c r="L178" s="709"/>
      <c r="M178" s="559"/>
      <c r="N178" s="474">
        <f>IFERROR(($I178/$J178)*(Deelnemersoverzicht!$C$13-(DATEDIF(Startdatum,$H178,"D")/365)),0)</f>
        <v>0</v>
      </c>
      <c r="O178" s="141" t="str">
        <f t="shared" si="15"/>
        <v/>
      </c>
      <c r="P178" s="15"/>
      <c r="Q178" s="15"/>
      <c r="R178" s="15"/>
      <c r="S178" s="15"/>
      <c r="T178" s="15"/>
      <c r="U178" s="15"/>
      <c r="V178" s="15"/>
      <c r="W178" s="621" t="str">
        <f>IF(ISBLANK($C178),"",_xlfn.IFNA(MATCH($C178,Deelnemersoverzicht!$C$16:$C$66,0),0))</f>
        <v/>
      </c>
      <c r="X178" s="487" t="str">
        <f t="shared" si="16"/>
        <v>Na startdatum aangekocht</v>
      </c>
    </row>
    <row r="179" spans="1:24" ht="12" customHeight="1" x14ac:dyDescent="0.2">
      <c r="A179" s="195" t="str">
        <f t="shared" si="13"/>
        <v/>
      </c>
      <c r="B179" s="552"/>
      <c r="C179" s="560"/>
      <c r="D179" s="567"/>
      <c r="E179" s="567"/>
      <c r="F179" s="567"/>
      <c r="G179" s="567"/>
      <c r="H179" s="568"/>
      <c r="I179" s="562"/>
      <c r="J179" s="563"/>
      <c r="K179" s="708">
        <f t="shared" si="14"/>
        <v>0</v>
      </c>
      <c r="L179" s="709"/>
      <c r="M179" s="559"/>
      <c r="N179" s="474">
        <f>IFERROR(($I179/$J179)*(Deelnemersoverzicht!$C$13-(DATEDIF(Startdatum,$H179,"D")/365)),0)</f>
        <v>0</v>
      </c>
      <c r="O179" s="141" t="str">
        <f t="shared" si="15"/>
        <v/>
      </c>
      <c r="P179" s="15"/>
      <c r="Q179" s="15"/>
      <c r="R179" s="15"/>
      <c r="S179" s="15"/>
      <c r="T179" s="15"/>
      <c r="U179" s="15"/>
      <c r="V179" s="15"/>
      <c r="W179" s="621" t="str">
        <f>IF(ISBLANK($C179),"",_xlfn.IFNA(MATCH($C179,Deelnemersoverzicht!$C$16:$C$66,0),0))</f>
        <v/>
      </c>
      <c r="X179" s="487" t="str">
        <f t="shared" si="16"/>
        <v>Na startdatum aangekocht</v>
      </c>
    </row>
    <row r="180" spans="1:24" ht="12" customHeight="1" x14ac:dyDescent="0.2">
      <c r="A180" s="195" t="str">
        <f t="shared" si="13"/>
        <v/>
      </c>
      <c r="B180" s="552"/>
      <c r="C180" s="560"/>
      <c r="D180" s="567"/>
      <c r="E180" s="567"/>
      <c r="F180" s="567"/>
      <c r="G180" s="567"/>
      <c r="H180" s="568"/>
      <c r="I180" s="562"/>
      <c r="J180" s="563"/>
      <c r="K180" s="708">
        <f t="shared" si="14"/>
        <v>0</v>
      </c>
      <c r="L180" s="709"/>
      <c r="M180" s="559"/>
      <c r="N180" s="474">
        <f>IFERROR(($I180/$J180)*(Deelnemersoverzicht!$C$13-(DATEDIF(Startdatum,$H180,"D")/365)),0)</f>
        <v>0</v>
      </c>
      <c r="O180" s="141" t="str">
        <f t="shared" si="15"/>
        <v/>
      </c>
      <c r="P180" s="15"/>
      <c r="Q180" s="15"/>
      <c r="R180" s="15"/>
      <c r="S180" s="15"/>
      <c r="T180" s="15"/>
      <c r="U180" s="15"/>
      <c r="V180" s="15"/>
      <c r="W180" s="621" t="str">
        <f>IF(ISBLANK($C180),"",_xlfn.IFNA(MATCH($C180,Deelnemersoverzicht!$C$16:$C$66,0),0))</f>
        <v/>
      </c>
      <c r="X180" s="487" t="str">
        <f t="shared" si="16"/>
        <v>Na startdatum aangekocht</v>
      </c>
    </row>
    <row r="181" spans="1:24" ht="12" customHeight="1" x14ac:dyDescent="0.2">
      <c r="A181" s="195" t="str">
        <f t="shared" si="13"/>
        <v/>
      </c>
      <c r="B181" s="552"/>
      <c r="C181" s="560"/>
      <c r="D181" s="567"/>
      <c r="E181" s="567"/>
      <c r="F181" s="567"/>
      <c r="G181" s="567"/>
      <c r="H181" s="568"/>
      <c r="I181" s="562"/>
      <c r="J181" s="563"/>
      <c r="K181" s="708">
        <f t="shared" si="14"/>
        <v>0</v>
      </c>
      <c r="L181" s="709"/>
      <c r="M181" s="559"/>
      <c r="N181" s="474">
        <f>IFERROR(($I181/$J181)*(Deelnemersoverzicht!$C$13-(DATEDIF(Startdatum,$H181,"D")/365)),0)</f>
        <v>0</v>
      </c>
      <c r="O181" s="141" t="str">
        <f t="shared" si="15"/>
        <v/>
      </c>
      <c r="P181" s="15"/>
      <c r="Q181" s="15"/>
      <c r="R181" s="15"/>
      <c r="S181" s="15"/>
      <c r="T181" s="15"/>
      <c r="U181" s="15"/>
      <c r="V181" s="15"/>
      <c r="W181" s="621" t="str">
        <f>IF(ISBLANK($C181),"",_xlfn.IFNA(MATCH($C181,Deelnemersoverzicht!$C$16:$C$66,0),0))</f>
        <v/>
      </c>
      <c r="X181" s="487" t="str">
        <f t="shared" si="16"/>
        <v>Na startdatum aangekocht</v>
      </c>
    </row>
    <row r="182" spans="1:24" ht="12" customHeight="1" x14ac:dyDescent="0.2">
      <c r="A182" s="195" t="str">
        <f t="shared" si="13"/>
        <v/>
      </c>
      <c r="B182" s="552"/>
      <c r="C182" s="560"/>
      <c r="D182" s="567"/>
      <c r="E182" s="567"/>
      <c r="F182" s="567"/>
      <c r="G182" s="567"/>
      <c r="H182" s="568"/>
      <c r="I182" s="562"/>
      <c r="J182" s="563"/>
      <c r="K182" s="708">
        <f t="shared" si="14"/>
        <v>0</v>
      </c>
      <c r="L182" s="709"/>
      <c r="M182" s="559"/>
      <c r="N182" s="474">
        <f>IFERROR(($I182/$J182)*(Deelnemersoverzicht!$C$13-(DATEDIF(Startdatum,$H182,"D")/365)),0)</f>
        <v>0</v>
      </c>
      <c r="O182" s="141" t="str">
        <f t="shared" si="15"/>
        <v/>
      </c>
      <c r="P182" s="15"/>
      <c r="Q182" s="15"/>
      <c r="R182" s="15"/>
      <c r="S182" s="15"/>
      <c r="T182" s="15"/>
      <c r="U182" s="15"/>
      <c r="V182" s="15"/>
      <c r="W182" s="621" t="str">
        <f>IF(ISBLANK($C182),"",_xlfn.IFNA(MATCH($C182,Deelnemersoverzicht!$C$16:$C$66,0),0))</f>
        <v/>
      </c>
      <c r="X182" s="487" t="str">
        <f t="shared" si="16"/>
        <v>Na startdatum aangekocht</v>
      </c>
    </row>
    <row r="183" spans="1:24" ht="12" customHeight="1" x14ac:dyDescent="0.2">
      <c r="A183" s="195" t="str">
        <f t="shared" si="13"/>
        <v/>
      </c>
      <c r="B183" s="552"/>
      <c r="C183" s="560"/>
      <c r="D183" s="567"/>
      <c r="E183" s="567"/>
      <c r="F183" s="567"/>
      <c r="G183" s="567"/>
      <c r="H183" s="568"/>
      <c r="I183" s="562"/>
      <c r="J183" s="563"/>
      <c r="K183" s="708">
        <f t="shared" si="14"/>
        <v>0</v>
      </c>
      <c r="L183" s="709"/>
      <c r="M183" s="559"/>
      <c r="N183" s="474">
        <f>IFERROR(($I183/$J183)*(Deelnemersoverzicht!$C$13-(DATEDIF(Startdatum,$H183,"D")/365)),0)</f>
        <v>0</v>
      </c>
      <c r="O183" s="141" t="str">
        <f t="shared" si="15"/>
        <v/>
      </c>
      <c r="P183" s="15"/>
      <c r="Q183" s="15"/>
      <c r="R183" s="15"/>
      <c r="S183" s="15"/>
      <c r="T183" s="15"/>
      <c r="U183" s="15"/>
      <c r="V183" s="15"/>
      <c r="W183" s="621" t="str">
        <f>IF(ISBLANK($C183),"",_xlfn.IFNA(MATCH($C183,Deelnemersoverzicht!$C$16:$C$66,0),0))</f>
        <v/>
      </c>
      <c r="X183" s="487" t="str">
        <f t="shared" si="16"/>
        <v>Na startdatum aangekocht</v>
      </c>
    </row>
    <row r="184" spans="1:24" ht="12" customHeight="1" x14ac:dyDescent="0.2">
      <c r="A184" s="195" t="str">
        <f t="shared" si="13"/>
        <v/>
      </c>
      <c r="B184" s="552"/>
      <c r="C184" s="560"/>
      <c r="D184" s="567"/>
      <c r="E184" s="567"/>
      <c r="F184" s="567"/>
      <c r="G184" s="567"/>
      <c r="H184" s="568"/>
      <c r="I184" s="562"/>
      <c r="J184" s="563"/>
      <c r="K184" s="708">
        <f t="shared" si="14"/>
        <v>0</v>
      </c>
      <c r="L184" s="709"/>
      <c r="M184" s="559"/>
      <c r="N184" s="474">
        <f>IFERROR(($I184/$J184)*(Deelnemersoverzicht!$C$13-(DATEDIF(Startdatum,$H184,"D")/365)),0)</f>
        <v>0</v>
      </c>
      <c r="O184" s="141" t="str">
        <f t="shared" si="15"/>
        <v/>
      </c>
      <c r="P184" s="15"/>
      <c r="Q184" s="15"/>
      <c r="R184" s="15"/>
      <c r="S184" s="15"/>
      <c r="T184" s="15"/>
      <c r="U184" s="15"/>
      <c r="V184" s="15"/>
      <c r="W184" s="621" t="str">
        <f>IF(ISBLANK($C184),"",_xlfn.IFNA(MATCH($C184,Deelnemersoverzicht!$C$16:$C$66,0),0))</f>
        <v/>
      </c>
      <c r="X184" s="487" t="str">
        <f t="shared" si="16"/>
        <v>Na startdatum aangekocht</v>
      </c>
    </row>
    <row r="185" spans="1:24" ht="12" customHeight="1" x14ac:dyDescent="0.2">
      <c r="A185" s="195" t="str">
        <f t="shared" si="13"/>
        <v/>
      </c>
      <c r="B185" s="552"/>
      <c r="C185" s="560"/>
      <c r="D185" s="567"/>
      <c r="E185" s="567"/>
      <c r="F185" s="567"/>
      <c r="G185" s="567"/>
      <c r="H185" s="568"/>
      <c r="I185" s="562"/>
      <c r="J185" s="563"/>
      <c r="K185" s="708">
        <f t="shared" si="14"/>
        <v>0</v>
      </c>
      <c r="L185" s="709"/>
      <c r="M185" s="559"/>
      <c r="N185" s="474">
        <f>IFERROR(($I185/$J185)*(Deelnemersoverzicht!$C$13-(DATEDIF(Startdatum,$H185,"D")/365)),0)</f>
        <v>0</v>
      </c>
      <c r="O185" s="141" t="str">
        <f t="shared" si="15"/>
        <v/>
      </c>
      <c r="P185" s="15"/>
      <c r="Q185" s="15"/>
      <c r="R185" s="15"/>
      <c r="S185" s="15"/>
      <c r="T185" s="15"/>
      <c r="U185" s="15"/>
      <c r="V185" s="15"/>
      <c r="W185" s="621" t="str">
        <f>IF(ISBLANK($C185),"",_xlfn.IFNA(MATCH($C185,Deelnemersoverzicht!$C$16:$C$66,0),0))</f>
        <v/>
      </c>
      <c r="X185" s="487" t="str">
        <f t="shared" si="16"/>
        <v>Na startdatum aangekocht</v>
      </c>
    </row>
    <row r="186" spans="1:24" ht="12" customHeight="1" x14ac:dyDescent="0.2">
      <c r="A186" s="195" t="str">
        <f t="shared" si="13"/>
        <v/>
      </c>
      <c r="B186" s="552"/>
      <c r="C186" s="560"/>
      <c r="D186" s="567"/>
      <c r="E186" s="567"/>
      <c r="F186" s="567"/>
      <c r="G186" s="567"/>
      <c r="H186" s="568"/>
      <c r="I186" s="562"/>
      <c r="J186" s="563"/>
      <c r="K186" s="708">
        <f t="shared" si="14"/>
        <v>0</v>
      </c>
      <c r="L186" s="709"/>
      <c r="M186" s="559"/>
      <c r="N186" s="474">
        <f>IFERROR(($I186/$J186)*(Deelnemersoverzicht!$C$13-(DATEDIF(Startdatum,$H186,"D")/365)),0)</f>
        <v>0</v>
      </c>
      <c r="O186" s="141" t="str">
        <f t="shared" si="15"/>
        <v/>
      </c>
      <c r="P186" s="15"/>
      <c r="Q186" s="15"/>
      <c r="R186" s="15"/>
      <c r="S186" s="15"/>
      <c r="T186" s="15"/>
      <c r="U186" s="15"/>
      <c r="V186" s="15"/>
      <c r="W186" s="621" t="str">
        <f>IF(ISBLANK($C186),"",_xlfn.IFNA(MATCH($C186,Deelnemersoverzicht!$C$16:$C$66,0),0))</f>
        <v/>
      </c>
      <c r="X186" s="487" t="str">
        <f t="shared" si="16"/>
        <v>Na startdatum aangekocht</v>
      </c>
    </row>
    <row r="187" spans="1:24" ht="12" customHeight="1" x14ac:dyDescent="0.2">
      <c r="A187" s="195" t="str">
        <f t="shared" si="13"/>
        <v/>
      </c>
      <c r="B187" s="552"/>
      <c r="C187" s="560"/>
      <c r="D187" s="567"/>
      <c r="E187" s="567"/>
      <c r="F187" s="567"/>
      <c r="G187" s="567"/>
      <c r="H187" s="568"/>
      <c r="I187" s="562"/>
      <c r="J187" s="563"/>
      <c r="K187" s="708">
        <f t="shared" si="14"/>
        <v>0</v>
      </c>
      <c r="L187" s="709"/>
      <c r="M187" s="559"/>
      <c r="N187" s="474">
        <f>IFERROR(($I187/$J187)*(Deelnemersoverzicht!$C$13-(DATEDIF(Startdatum,$H187,"D")/365)),0)</f>
        <v>0</v>
      </c>
      <c r="O187" s="141" t="str">
        <f t="shared" si="15"/>
        <v/>
      </c>
      <c r="P187" s="15"/>
      <c r="Q187" s="15"/>
      <c r="R187" s="15"/>
      <c r="S187" s="15"/>
      <c r="T187" s="15"/>
      <c r="U187" s="15"/>
      <c r="V187" s="15"/>
      <c r="W187" s="621" t="str">
        <f>IF(ISBLANK($C187),"",_xlfn.IFNA(MATCH($C187,Deelnemersoverzicht!$C$16:$C$66,0),0))</f>
        <v/>
      </c>
      <c r="X187" s="487" t="str">
        <f t="shared" si="16"/>
        <v>Na startdatum aangekocht</v>
      </c>
    </row>
    <row r="188" spans="1:24" ht="12" customHeight="1" x14ac:dyDescent="0.2">
      <c r="A188" s="195" t="str">
        <f t="shared" si="13"/>
        <v/>
      </c>
      <c r="B188" s="552"/>
      <c r="C188" s="560"/>
      <c r="D188" s="567"/>
      <c r="E188" s="567"/>
      <c r="F188" s="567"/>
      <c r="G188" s="567"/>
      <c r="H188" s="568"/>
      <c r="I188" s="562"/>
      <c r="J188" s="563"/>
      <c r="K188" s="708">
        <f t="shared" si="14"/>
        <v>0</v>
      </c>
      <c r="L188" s="709"/>
      <c r="M188" s="559"/>
      <c r="N188" s="474">
        <f>IFERROR(($I188/$J188)*(Deelnemersoverzicht!$C$13-(DATEDIF(Startdatum,$H188,"D")/365)),0)</f>
        <v>0</v>
      </c>
      <c r="O188" s="141" t="str">
        <f t="shared" si="15"/>
        <v/>
      </c>
      <c r="P188" s="15"/>
      <c r="Q188" s="15"/>
      <c r="R188" s="15"/>
      <c r="S188" s="15"/>
      <c r="T188" s="15"/>
      <c r="U188" s="15"/>
      <c r="V188" s="15"/>
      <c r="W188" s="621" t="str">
        <f>IF(ISBLANK($C188),"",_xlfn.IFNA(MATCH($C188,Deelnemersoverzicht!$C$16:$C$66,0),0))</f>
        <v/>
      </c>
      <c r="X188" s="487" t="str">
        <f t="shared" si="16"/>
        <v>Na startdatum aangekocht</v>
      </c>
    </row>
    <row r="189" spans="1:24" ht="12" customHeight="1" x14ac:dyDescent="0.2">
      <c r="A189" s="195" t="str">
        <f t="shared" si="13"/>
        <v/>
      </c>
      <c r="B189" s="552"/>
      <c r="C189" s="560"/>
      <c r="D189" s="567"/>
      <c r="E189" s="567"/>
      <c r="F189" s="567"/>
      <c r="G189" s="567"/>
      <c r="H189" s="568"/>
      <c r="I189" s="562"/>
      <c r="J189" s="563"/>
      <c r="K189" s="708">
        <f t="shared" si="14"/>
        <v>0</v>
      </c>
      <c r="L189" s="709"/>
      <c r="M189" s="559"/>
      <c r="N189" s="474">
        <f>IFERROR(($I189/$J189)*(Deelnemersoverzicht!$C$13-(DATEDIF(Startdatum,$H189,"D")/365)),0)</f>
        <v>0</v>
      </c>
      <c r="O189" s="141" t="str">
        <f t="shared" si="15"/>
        <v/>
      </c>
      <c r="P189" s="15"/>
      <c r="Q189" s="15"/>
      <c r="R189" s="15"/>
      <c r="S189" s="15"/>
      <c r="T189" s="15"/>
      <c r="U189" s="15"/>
      <c r="V189" s="15"/>
      <c r="W189" s="621" t="str">
        <f>IF(ISBLANK($C189),"",_xlfn.IFNA(MATCH($C189,Deelnemersoverzicht!$C$16:$C$66,0),0))</f>
        <v/>
      </c>
      <c r="X189" s="487" t="str">
        <f t="shared" si="16"/>
        <v>Na startdatum aangekocht</v>
      </c>
    </row>
    <row r="190" spans="1:24" ht="12" customHeight="1" x14ac:dyDescent="0.2">
      <c r="A190" s="195" t="str">
        <f t="shared" si="13"/>
        <v/>
      </c>
      <c r="B190" s="552"/>
      <c r="C190" s="560"/>
      <c r="D190" s="567"/>
      <c r="E190" s="567"/>
      <c r="F190" s="567"/>
      <c r="G190" s="567"/>
      <c r="H190" s="568"/>
      <c r="I190" s="562"/>
      <c r="J190" s="563"/>
      <c r="K190" s="708">
        <f t="shared" si="14"/>
        <v>0</v>
      </c>
      <c r="L190" s="709"/>
      <c r="M190" s="559"/>
      <c r="N190" s="474">
        <f>IFERROR(($I190/$J190)*(Deelnemersoverzicht!$C$13-(DATEDIF(Startdatum,$H190,"D")/365)),0)</f>
        <v>0</v>
      </c>
      <c r="O190" s="141" t="str">
        <f t="shared" si="15"/>
        <v/>
      </c>
      <c r="P190" s="15"/>
      <c r="Q190" s="15"/>
      <c r="R190" s="15"/>
      <c r="S190" s="15"/>
      <c r="T190" s="15"/>
      <c r="U190" s="15"/>
      <c r="V190" s="15"/>
      <c r="W190" s="621" t="str">
        <f>IF(ISBLANK($C190),"",_xlfn.IFNA(MATCH($C190,Deelnemersoverzicht!$C$16:$C$66,0),0))</f>
        <v/>
      </c>
      <c r="X190" s="487"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95" t="str">
        <f t="shared" si="13"/>
        <v/>
      </c>
      <c r="B191" s="552"/>
      <c r="C191" s="560"/>
      <c r="D191" s="567"/>
      <c r="E191" s="567"/>
      <c r="F191" s="567"/>
      <c r="G191" s="567"/>
      <c r="H191" s="568"/>
      <c r="I191" s="562"/>
      <c r="J191" s="563"/>
      <c r="K191" s="708">
        <f t="shared" si="14"/>
        <v>0</v>
      </c>
      <c r="L191" s="709"/>
      <c r="M191" s="559"/>
      <c r="N191" s="474">
        <f>IFERROR(($I191/$J191)*(Deelnemersoverzicht!$C$13-(DATEDIF(Startdatum,$H191,"D")/365)),0)</f>
        <v>0</v>
      </c>
      <c r="O191" s="141" t="str">
        <f t="shared" si="15"/>
        <v/>
      </c>
      <c r="P191" s="15"/>
      <c r="Q191" s="15"/>
      <c r="R191" s="15"/>
      <c r="S191" s="15"/>
      <c r="T191" s="15"/>
      <c r="U191" s="15"/>
      <c r="V191" s="15"/>
      <c r="W191" s="621" t="str">
        <f>IF(ISBLANK($C191),"",_xlfn.IFNA(MATCH($C191,Deelnemersoverzicht!$C$16:$C$66,0),0))</f>
        <v/>
      </c>
      <c r="X191" s="487" t="str">
        <f t="shared" si="17"/>
        <v>Na startdatum aangekocht</v>
      </c>
    </row>
    <row r="192" spans="1:24" ht="12" customHeight="1" x14ac:dyDescent="0.2">
      <c r="A192" s="195" t="str">
        <f t="shared" si="13"/>
        <v/>
      </c>
      <c r="B192" s="552"/>
      <c r="C192" s="560"/>
      <c r="D192" s="567"/>
      <c r="E192" s="567"/>
      <c r="F192" s="567"/>
      <c r="G192" s="567"/>
      <c r="H192" s="568"/>
      <c r="I192" s="562"/>
      <c r="J192" s="563"/>
      <c r="K192" s="708">
        <f t="shared" si="14"/>
        <v>0</v>
      </c>
      <c r="L192" s="709"/>
      <c r="M192" s="559"/>
      <c r="N192" s="474">
        <f>IFERROR(($I192/$J192)*(Deelnemersoverzicht!$C$13-(DATEDIF(Startdatum,$H192,"D")/365)),0)</f>
        <v>0</v>
      </c>
      <c r="O192" s="141" t="str">
        <f t="shared" si="15"/>
        <v/>
      </c>
      <c r="P192" s="15"/>
      <c r="Q192" s="15"/>
      <c r="R192" s="15"/>
      <c r="S192" s="15"/>
      <c r="T192" s="15"/>
      <c r="U192" s="15"/>
      <c r="V192" s="15"/>
      <c r="W192" s="621" t="str">
        <f>IF(ISBLANK($C192),"",_xlfn.IFNA(MATCH($C192,Deelnemersoverzicht!$C$16:$C$66,0),0))</f>
        <v/>
      </c>
      <c r="X192" s="487" t="str">
        <f t="shared" si="17"/>
        <v>Na startdatum aangekocht</v>
      </c>
    </row>
    <row r="193" spans="1:24" ht="12" customHeight="1" x14ac:dyDescent="0.2">
      <c r="A193" s="195" t="str">
        <f t="shared" si="13"/>
        <v/>
      </c>
      <c r="B193" s="552"/>
      <c r="C193" s="560"/>
      <c r="D193" s="567"/>
      <c r="E193" s="567"/>
      <c r="F193" s="567"/>
      <c r="G193" s="567"/>
      <c r="H193" s="568"/>
      <c r="I193" s="562"/>
      <c r="J193" s="563"/>
      <c r="K193" s="708">
        <f t="shared" si="14"/>
        <v>0</v>
      </c>
      <c r="L193" s="709"/>
      <c r="M193" s="559"/>
      <c r="N193" s="474">
        <f>IFERROR(($I193/$J193)*(Deelnemersoverzicht!$C$13-(DATEDIF(Startdatum,$H193,"D")/365)),0)</f>
        <v>0</v>
      </c>
      <c r="O193" s="141" t="str">
        <f t="shared" si="15"/>
        <v/>
      </c>
      <c r="P193" s="15"/>
      <c r="Q193" s="15"/>
      <c r="R193" s="15"/>
      <c r="S193" s="15"/>
      <c r="T193" s="15"/>
      <c r="U193" s="15"/>
      <c r="V193" s="15"/>
      <c r="W193" s="621" t="str">
        <f>IF(ISBLANK($C193),"",_xlfn.IFNA(MATCH($C193,Deelnemersoverzicht!$C$16:$C$66,0),0))</f>
        <v/>
      </c>
      <c r="X193" s="487" t="str">
        <f t="shared" si="17"/>
        <v>Na startdatum aangekocht</v>
      </c>
    </row>
    <row r="194" spans="1:24" ht="12" customHeight="1" x14ac:dyDescent="0.2">
      <c r="A194" s="195" t="str">
        <f t="shared" si="13"/>
        <v/>
      </c>
      <c r="B194" s="552"/>
      <c r="C194" s="560"/>
      <c r="D194" s="567"/>
      <c r="E194" s="567"/>
      <c r="F194" s="567"/>
      <c r="G194" s="567"/>
      <c r="H194" s="568"/>
      <c r="I194" s="562"/>
      <c r="J194" s="563"/>
      <c r="K194" s="708">
        <f t="shared" si="14"/>
        <v>0</v>
      </c>
      <c r="L194" s="709"/>
      <c r="M194" s="559"/>
      <c r="N194" s="474">
        <f>IFERROR(($I194/$J194)*(Deelnemersoverzicht!$C$13-(DATEDIF(Startdatum,$H194,"D")/365)),0)</f>
        <v>0</v>
      </c>
      <c r="O194" s="141" t="str">
        <f t="shared" si="15"/>
        <v/>
      </c>
      <c r="P194" s="15"/>
      <c r="Q194" s="15"/>
      <c r="R194" s="15"/>
      <c r="S194" s="15"/>
      <c r="T194" s="15"/>
      <c r="U194" s="15"/>
      <c r="V194" s="15"/>
      <c r="W194" s="621" t="str">
        <f>IF(ISBLANK($C194),"",_xlfn.IFNA(MATCH($C194,Deelnemersoverzicht!$C$16:$C$66,0),0))</f>
        <v/>
      </c>
      <c r="X194" s="487" t="str">
        <f t="shared" si="17"/>
        <v>Na startdatum aangekocht</v>
      </c>
    </row>
    <row r="195" spans="1:24" ht="12" customHeight="1" x14ac:dyDescent="0.2">
      <c r="A195" s="195" t="str">
        <f t="shared" si="13"/>
        <v/>
      </c>
      <c r="B195" s="552"/>
      <c r="C195" s="560"/>
      <c r="D195" s="567"/>
      <c r="E195" s="567"/>
      <c r="F195" s="567"/>
      <c r="G195" s="567"/>
      <c r="H195" s="568"/>
      <c r="I195" s="562"/>
      <c r="J195" s="563"/>
      <c r="K195" s="708">
        <f t="shared" si="14"/>
        <v>0</v>
      </c>
      <c r="L195" s="709"/>
      <c r="M195" s="559"/>
      <c r="N195" s="474">
        <f>IFERROR(($I195/$J195)*(Deelnemersoverzicht!$C$13-(DATEDIF(Startdatum,$H195,"D")/365)),0)</f>
        <v>0</v>
      </c>
      <c r="O195" s="141" t="str">
        <f t="shared" si="15"/>
        <v/>
      </c>
      <c r="P195" s="15"/>
      <c r="Q195" s="15"/>
      <c r="R195" s="15"/>
      <c r="S195" s="15"/>
      <c r="T195" s="15"/>
      <c r="U195" s="15"/>
      <c r="V195" s="15"/>
      <c r="W195" s="621" t="str">
        <f>IF(ISBLANK($C195),"",_xlfn.IFNA(MATCH($C195,Deelnemersoverzicht!$C$16:$C$66,0),0))</f>
        <v/>
      </c>
      <c r="X195" s="487" t="str">
        <f t="shared" si="17"/>
        <v>Na startdatum aangekocht</v>
      </c>
    </row>
    <row r="196" spans="1:24" ht="12" customHeight="1" x14ac:dyDescent="0.2">
      <c r="A196" s="195" t="str">
        <f t="shared" si="13"/>
        <v/>
      </c>
      <c r="B196" s="552"/>
      <c r="C196" s="560"/>
      <c r="D196" s="567"/>
      <c r="E196" s="567"/>
      <c r="F196" s="567"/>
      <c r="G196" s="567"/>
      <c r="H196" s="568"/>
      <c r="I196" s="562"/>
      <c r="J196" s="563"/>
      <c r="K196" s="708">
        <f t="shared" si="14"/>
        <v>0</v>
      </c>
      <c r="L196" s="709"/>
      <c r="M196" s="559"/>
      <c r="N196" s="474">
        <f>IFERROR(($I196/$J196)*(Deelnemersoverzicht!$C$13-(DATEDIF(Startdatum,$H196,"D")/365)),0)</f>
        <v>0</v>
      </c>
      <c r="O196" s="141" t="str">
        <f t="shared" si="15"/>
        <v/>
      </c>
      <c r="P196" s="15"/>
      <c r="Q196" s="15"/>
      <c r="R196" s="15"/>
      <c r="S196" s="15"/>
      <c r="T196" s="15"/>
      <c r="U196" s="15"/>
      <c r="V196" s="15"/>
      <c r="W196" s="621" t="str">
        <f>IF(ISBLANK($C196),"",_xlfn.IFNA(MATCH($C196,Deelnemersoverzicht!$C$16:$C$66,0),0))</f>
        <v/>
      </c>
      <c r="X196" s="487" t="str">
        <f t="shared" si="17"/>
        <v>Na startdatum aangekocht</v>
      </c>
    </row>
    <row r="197" spans="1:24" ht="12" customHeight="1" x14ac:dyDescent="0.2">
      <c r="A197" s="195" t="str">
        <f t="shared" si="13"/>
        <v/>
      </c>
      <c r="B197" s="552"/>
      <c r="C197" s="560"/>
      <c r="D197" s="567"/>
      <c r="E197" s="567"/>
      <c r="F197" s="567"/>
      <c r="G197" s="567"/>
      <c r="H197" s="568"/>
      <c r="I197" s="562"/>
      <c r="J197" s="563"/>
      <c r="K197" s="708">
        <f t="shared" si="14"/>
        <v>0</v>
      </c>
      <c r="L197" s="709"/>
      <c r="M197" s="559"/>
      <c r="N197" s="474">
        <f>IFERROR(($I197/$J197)*(Deelnemersoverzicht!$C$13-(DATEDIF(Startdatum,$H197,"D")/365)),0)</f>
        <v>0</v>
      </c>
      <c r="O197" s="141" t="str">
        <f t="shared" si="15"/>
        <v/>
      </c>
      <c r="P197" s="15"/>
      <c r="Q197" s="15"/>
      <c r="R197" s="15"/>
      <c r="S197" s="15"/>
      <c r="T197" s="15"/>
      <c r="U197" s="15"/>
      <c r="V197" s="15"/>
      <c r="W197" s="621" t="str">
        <f>IF(ISBLANK($C197),"",_xlfn.IFNA(MATCH($C197,Deelnemersoverzicht!$C$16:$C$66,0),0))</f>
        <v/>
      </c>
      <c r="X197" s="487" t="str">
        <f t="shared" si="17"/>
        <v>Na startdatum aangekocht</v>
      </c>
    </row>
    <row r="198" spans="1:24" ht="12" customHeight="1" x14ac:dyDescent="0.2">
      <c r="A198" s="195" t="str">
        <f t="shared" si="13"/>
        <v/>
      </c>
      <c r="B198" s="552"/>
      <c r="C198" s="560"/>
      <c r="D198" s="567"/>
      <c r="E198" s="567"/>
      <c r="F198" s="567"/>
      <c r="G198" s="567"/>
      <c r="H198" s="568"/>
      <c r="I198" s="562"/>
      <c r="J198" s="563"/>
      <c r="K198" s="708">
        <f t="shared" si="14"/>
        <v>0</v>
      </c>
      <c r="L198" s="709"/>
      <c r="M198" s="559"/>
      <c r="N198" s="474">
        <f>IFERROR(($I198/$J198)*(Deelnemersoverzicht!$C$13-(DATEDIF(Startdatum,$H198,"D")/365)),0)</f>
        <v>0</v>
      </c>
      <c r="O198" s="141" t="str">
        <f t="shared" si="15"/>
        <v/>
      </c>
      <c r="P198" s="15"/>
      <c r="Q198" s="15"/>
      <c r="R198" s="15"/>
      <c r="S198" s="15"/>
      <c r="T198" s="15"/>
      <c r="U198" s="15"/>
      <c r="V198" s="15"/>
      <c r="W198" s="621" t="str">
        <f>IF(ISBLANK($C198),"",_xlfn.IFNA(MATCH($C198,Deelnemersoverzicht!$C$16:$C$66,0),0))</f>
        <v/>
      </c>
      <c r="X198" s="487" t="str">
        <f t="shared" si="17"/>
        <v>Na startdatum aangekocht</v>
      </c>
    </row>
    <row r="199" spans="1:24" ht="12" customHeight="1" x14ac:dyDescent="0.2">
      <c r="A199" s="195" t="str">
        <f t="shared" si="13"/>
        <v/>
      </c>
      <c r="B199" s="552"/>
      <c r="C199" s="560"/>
      <c r="D199" s="567"/>
      <c r="E199" s="567"/>
      <c r="F199" s="567"/>
      <c r="G199" s="567"/>
      <c r="H199" s="568"/>
      <c r="I199" s="562"/>
      <c r="J199" s="563"/>
      <c r="K199" s="708">
        <f t="shared" si="14"/>
        <v>0</v>
      </c>
      <c r="L199" s="709"/>
      <c r="M199" s="559"/>
      <c r="N199" s="474">
        <f>IFERROR(($I199/$J199)*(Deelnemersoverzicht!$C$13-(DATEDIF(Startdatum,$H199,"D")/365)),0)</f>
        <v>0</v>
      </c>
      <c r="O199" s="141" t="str">
        <f t="shared" si="15"/>
        <v/>
      </c>
      <c r="P199" s="15"/>
      <c r="Q199" s="15"/>
      <c r="R199" s="15"/>
      <c r="S199" s="15"/>
      <c r="T199" s="15"/>
      <c r="U199" s="15"/>
      <c r="V199" s="15"/>
      <c r="W199" s="621" t="str">
        <f>IF(ISBLANK($C199),"",_xlfn.IFNA(MATCH($C199,Deelnemersoverzicht!$C$16:$C$66,0),0))</f>
        <v/>
      </c>
      <c r="X199" s="487" t="str">
        <f t="shared" si="17"/>
        <v>Na startdatum aangekocht</v>
      </c>
    </row>
    <row r="200" spans="1:24" ht="12" customHeight="1" x14ac:dyDescent="0.2">
      <c r="A200" s="195" t="str">
        <f t="shared" si="13"/>
        <v/>
      </c>
      <c r="B200" s="552"/>
      <c r="C200" s="560"/>
      <c r="D200" s="567"/>
      <c r="E200" s="567"/>
      <c r="F200" s="567"/>
      <c r="G200" s="567"/>
      <c r="H200" s="568"/>
      <c r="I200" s="562"/>
      <c r="J200" s="563"/>
      <c r="K200" s="708">
        <f t="shared" si="14"/>
        <v>0</v>
      </c>
      <c r="L200" s="709"/>
      <c r="M200" s="559"/>
      <c r="N200" s="474">
        <f>IFERROR(($I200/$J200)*(Deelnemersoverzicht!$C$13-(DATEDIF(Startdatum,$H200,"D")/365)),0)</f>
        <v>0</v>
      </c>
      <c r="O200" s="141" t="str">
        <f t="shared" si="15"/>
        <v/>
      </c>
      <c r="P200" s="15"/>
      <c r="Q200" s="15"/>
      <c r="R200" s="15"/>
      <c r="S200" s="15"/>
      <c r="T200" s="15"/>
      <c r="U200" s="15"/>
      <c r="V200" s="15"/>
      <c r="W200" s="621" t="str">
        <f>IF(ISBLANK($C200),"",_xlfn.IFNA(MATCH($C200,Deelnemersoverzicht!$C$16:$C$66,0),0))</f>
        <v/>
      </c>
      <c r="X200" s="487" t="str">
        <f t="shared" si="17"/>
        <v>Na startdatum aangekocht</v>
      </c>
    </row>
    <row r="201" spans="1:24" ht="12" customHeight="1" x14ac:dyDescent="0.2">
      <c r="A201" s="195" t="str">
        <f t="shared" si="13"/>
        <v/>
      </c>
      <c r="B201" s="552"/>
      <c r="C201" s="560"/>
      <c r="D201" s="567"/>
      <c r="E201" s="567"/>
      <c r="F201" s="567"/>
      <c r="G201" s="567"/>
      <c r="H201" s="568"/>
      <c r="I201" s="562"/>
      <c r="J201" s="563"/>
      <c r="K201" s="708">
        <f t="shared" si="14"/>
        <v>0</v>
      </c>
      <c r="L201" s="709"/>
      <c r="M201" s="559"/>
      <c r="N201" s="474">
        <f>IFERROR(($I201/$J201)*(Deelnemersoverzicht!$C$13-(DATEDIF(Startdatum,$H201,"D")/365)),0)</f>
        <v>0</v>
      </c>
      <c r="O201" s="141" t="str">
        <f t="shared" si="15"/>
        <v/>
      </c>
      <c r="P201" s="15"/>
      <c r="Q201" s="15"/>
      <c r="R201" s="15"/>
      <c r="S201" s="15"/>
      <c r="T201" s="15"/>
      <c r="U201" s="15"/>
      <c r="V201" s="15"/>
      <c r="W201" s="621" t="str">
        <f>IF(ISBLANK($C201),"",_xlfn.IFNA(MATCH($C201,Deelnemersoverzicht!$C$16:$C$66,0),0))</f>
        <v/>
      </c>
      <c r="X201" s="487" t="str">
        <f t="shared" si="17"/>
        <v>Na startdatum aangekocht</v>
      </c>
    </row>
    <row r="202" spans="1:24" ht="12" customHeight="1" x14ac:dyDescent="0.2">
      <c r="A202" s="195" t="str">
        <f t="shared" si="13"/>
        <v/>
      </c>
      <c r="B202" s="552"/>
      <c r="C202" s="560"/>
      <c r="D202" s="567"/>
      <c r="E202" s="567"/>
      <c r="F202" s="567"/>
      <c r="G202" s="567"/>
      <c r="H202" s="568"/>
      <c r="I202" s="562"/>
      <c r="J202" s="563"/>
      <c r="K202" s="708">
        <f t="shared" si="14"/>
        <v>0</v>
      </c>
      <c r="L202" s="709"/>
      <c r="M202" s="559"/>
      <c r="N202" s="474">
        <f>IFERROR(($I202/$J202)*(Deelnemersoverzicht!$C$13-(DATEDIF(Startdatum,$H202,"D")/365)),0)</f>
        <v>0</v>
      </c>
      <c r="O202" s="141" t="str">
        <f t="shared" si="15"/>
        <v/>
      </c>
      <c r="P202" s="15"/>
      <c r="Q202" s="15"/>
      <c r="R202" s="15"/>
      <c r="S202" s="15"/>
      <c r="T202" s="15"/>
      <c r="U202" s="15"/>
      <c r="V202" s="15"/>
      <c r="W202" s="621" t="str">
        <f>IF(ISBLANK($C202),"",_xlfn.IFNA(MATCH($C202,Deelnemersoverzicht!$C$16:$C$66,0),0))</f>
        <v/>
      </c>
      <c r="X202" s="487" t="str">
        <f t="shared" si="17"/>
        <v>Na startdatum aangekocht</v>
      </c>
    </row>
    <row r="203" spans="1:24" ht="12" customHeight="1" x14ac:dyDescent="0.2">
      <c r="A203" s="195" t="str">
        <f t="shared" si="13"/>
        <v/>
      </c>
      <c r="B203" s="552"/>
      <c r="C203" s="560"/>
      <c r="D203" s="567"/>
      <c r="E203" s="567"/>
      <c r="F203" s="567"/>
      <c r="G203" s="567"/>
      <c r="H203" s="568"/>
      <c r="I203" s="562"/>
      <c r="J203" s="563"/>
      <c r="K203" s="708">
        <f t="shared" si="14"/>
        <v>0</v>
      </c>
      <c r="L203" s="709"/>
      <c r="M203" s="559"/>
      <c r="N203" s="474">
        <f>IFERROR(($I203/$J203)*(Deelnemersoverzicht!$C$13-(DATEDIF(Startdatum,$H203,"D")/365)),0)</f>
        <v>0</v>
      </c>
      <c r="O203" s="141" t="str">
        <f t="shared" si="15"/>
        <v/>
      </c>
      <c r="P203" s="15"/>
      <c r="Q203" s="15"/>
      <c r="R203" s="15"/>
      <c r="S203" s="15"/>
      <c r="T203" s="15"/>
      <c r="U203" s="15"/>
      <c r="V203" s="15"/>
      <c r="W203" s="621" t="str">
        <f>IF(ISBLANK($C203),"",_xlfn.IFNA(MATCH($C203,Deelnemersoverzicht!$C$16:$C$66,0),0))</f>
        <v/>
      </c>
      <c r="X203" s="487" t="str">
        <f t="shared" si="17"/>
        <v>Na startdatum aangekocht</v>
      </c>
    </row>
    <row r="204" spans="1:24" ht="12" customHeight="1" x14ac:dyDescent="0.2">
      <c r="A204" s="195" t="str">
        <f t="shared" si="13"/>
        <v/>
      </c>
      <c r="B204" s="552"/>
      <c r="C204" s="560"/>
      <c r="D204" s="567"/>
      <c r="E204" s="567"/>
      <c r="F204" s="567"/>
      <c r="G204" s="567"/>
      <c r="H204" s="568"/>
      <c r="I204" s="562"/>
      <c r="J204" s="563"/>
      <c r="K204" s="708">
        <f t="shared" si="14"/>
        <v>0</v>
      </c>
      <c r="L204" s="709"/>
      <c r="M204" s="559"/>
      <c r="N204" s="474">
        <f>IFERROR(($I204/$J204)*(Deelnemersoverzicht!$C$13-(DATEDIF(Startdatum,$H204,"D")/365)),0)</f>
        <v>0</v>
      </c>
      <c r="O204" s="141" t="str">
        <f t="shared" si="15"/>
        <v/>
      </c>
      <c r="P204" s="15"/>
      <c r="Q204" s="15"/>
      <c r="R204" s="15"/>
      <c r="S204" s="15"/>
      <c r="T204" s="15"/>
      <c r="U204" s="15"/>
      <c r="V204" s="15"/>
      <c r="W204" s="621" t="str">
        <f>IF(ISBLANK($C204),"",_xlfn.IFNA(MATCH($C204,Deelnemersoverzicht!$C$16:$C$66,0),0))</f>
        <v/>
      </c>
      <c r="X204" s="487" t="str">
        <f t="shared" si="17"/>
        <v>Na startdatum aangekocht</v>
      </c>
    </row>
    <row r="205" spans="1:24" ht="12" customHeight="1" x14ac:dyDescent="0.2">
      <c r="A205" s="195" t="str">
        <f t="shared" si="13"/>
        <v/>
      </c>
      <c r="B205" s="552"/>
      <c r="C205" s="560"/>
      <c r="D205" s="567"/>
      <c r="E205" s="567"/>
      <c r="F205" s="567"/>
      <c r="G205" s="567"/>
      <c r="H205" s="568"/>
      <c r="I205" s="562"/>
      <c r="J205" s="563"/>
      <c r="K205" s="708">
        <f t="shared" si="14"/>
        <v>0</v>
      </c>
      <c r="L205" s="709"/>
      <c r="M205" s="559"/>
      <c r="N205" s="474">
        <f>IFERROR(($I205/$J205)*(Deelnemersoverzicht!$C$13-(DATEDIF(Startdatum,$H205,"D")/365)),0)</f>
        <v>0</v>
      </c>
      <c r="O205" s="141" t="str">
        <f t="shared" si="15"/>
        <v/>
      </c>
      <c r="P205" s="15"/>
      <c r="Q205" s="15"/>
      <c r="R205" s="15"/>
      <c r="S205" s="15"/>
      <c r="T205" s="15"/>
      <c r="U205" s="15"/>
      <c r="V205" s="15"/>
      <c r="W205" s="621" t="str">
        <f>IF(ISBLANK($C205),"",_xlfn.IFNA(MATCH($C205,Deelnemersoverzicht!$C$16:$C$66,0),0))</f>
        <v/>
      </c>
      <c r="X205" s="487" t="str">
        <f t="shared" si="17"/>
        <v>Na startdatum aangekocht</v>
      </c>
    </row>
    <row r="206" spans="1:24" ht="12" customHeight="1" x14ac:dyDescent="0.2">
      <c r="A206" s="195" t="str">
        <f t="shared" si="13"/>
        <v/>
      </c>
      <c r="B206" s="552"/>
      <c r="C206" s="560"/>
      <c r="D206" s="567"/>
      <c r="E206" s="567"/>
      <c r="F206" s="567"/>
      <c r="G206" s="567"/>
      <c r="H206" s="568"/>
      <c r="I206" s="562"/>
      <c r="J206" s="563"/>
      <c r="K206" s="708">
        <f t="shared" si="14"/>
        <v>0</v>
      </c>
      <c r="L206" s="709"/>
      <c r="M206" s="559"/>
      <c r="N206" s="474">
        <f>IFERROR(($I206/$J206)*(Deelnemersoverzicht!$C$13-(DATEDIF(Startdatum,$H206,"D")/365)),0)</f>
        <v>0</v>
      </c>
      <c r="O206" s="141" t="str">
        <f t="shared" si="15"/>
        <v/>
      </c>
      <c r="P206" s="15"/>
      <c r="Q206" s="15"/>
      <c r="R206" s="15"/>
      <c r="S206" s="15"/>
      <c r="T206" s="15"/>
      <c r="U206" s="15"/>
      <c r="V206" s="15"/>
      <c r="W206" s="621" t="str">
        <f>IF(ISBLANK($C206),"",_xlfn.IFNA(MATCH($C206,Deelnemersoverzicht!$C$16:$C$66,0),0))</f>
        <v/>
      </c>
      <c r="X206" s="487" t="str">
        <f t="shared" si="17"/>
        <v>Na startdatum aangekocht</v>
      </c>
    </row>
    <row r="207" spans="1:24" ht="12" customHeight="1" x14ac:dyDescent="0.2">
      <c r="A207" s="195"/>
      <c r="B207" s="137"/>
      <c r="C207" s="136"/>
      <c r="D207" s="136"/>
      <c r="E207" s="15"/>
      <c r="F207" s="15"/>
      <c r="G207" s="15"/>
      <c r="H207" s="136"/>
      <c r="I207" s="136"/>
      <c r="J207" s="136"/>
      <c r="K207" s="136"/>
      <c r="L207" s="136"/>
      <c r="M207" s="470" t="s">
        <v>504</v>
      </c>
      <c r="N207" s="471">
        <f>SUM(N157:N206)</f>
        <v>0</v>
      </c>
      <c r="O207" s="141"/>
      <c r="P207" s="15"/>
      <c r="Q207" s="15"/>
      <c r="R207" s="15"/>
      <c r="S207" s="15"/>
      <c r="T207" s="15"/>
      <c r="U207" s="15"/>
      <c r="V207" s="15"/>
      <c r="W207" s="440"/>
      <c r="X207" s="15"/>
    </row>
    <row r="208" spans="1:24" ht="12" customHeight="1" x14ac:dyDescent="0.2">
      <c r="A208" s="195"/>
      <c r="B208" s="137"/>
      <c r="C208" s="136"/>
      <c r="D208" s="136"/>
      <c r="E208" s="136"/>
      <c r="F208" s="136"/>
      <c r="G208" s="136"/>
      <c r="H208" s="136"/>
      <c r="I208" s="136"/>
      <c r="J208" s="136"/>
      <c r="K208" s="136"/>
      <c r="L208" s="136"/>
      <c r="M208" s="136"/>
      <c r="N208" s="15"/>
      <c r="O208" s="141"/>
      <c r="P208" s="15"/>
      <c r="Q208" s="15"/>
      <c r="R208" s="15"/>
      <c r="S208" s="15"/>
      <c r="T208" s="15"/>
      <c r="U208" s="15"/>
      <c r="V208" s="15"/>
      <c r="W208" s="440"/>
      <c r="X208" s="15"/>
    </row>
    <row r="209" spans="1:24" ht="12" customHeight="1" x14ac:dyDescent="0.2">
      <c r="A209" s="195"/>
      <c r="B209" s="137" t="s">
        <v>117</v>
      </c>
      <c r="C209" s="136"/>
      <c r="D209" s="136"/>
      <c r="E209" s="136"/>
      <c r="F209" s="136"/>
      <c r="G209" s="136"/>
      <c r="H209" s="136"/>
      <c r="I209" s="136"/>
      <c r="J209" s="136"/>
      <c r="K209" s="136"/>
      <c r="L209" s="136"/>
      <c r="M209" s="136"/>
      <c r="N209" s="15"/>
      <c r="O209" s="141"/>
      <c r="P209" s="15"/>
      <c r="Q209" s="15"/>
      <c r="R209" s="15"/>
      <c r="S209" s="15"/>
      <c r="T209" s="15"/>
      <c r="U209" s="15"/>
      <c r="V209" s="15"/>
      <c r="W209" s="440"/>
      <c r="X209" s="15"/>
    </row>
    <row r="210" spans="1:24" ht="51" customHeight="1" x14ac:dyDescent="0.2">
      <c r="A210" s="195"/>
      <c r="B210" s="464" t="s">
        <v>263</v>
      </c>
      <c r="C210" s="670" t="s">
        <v>99</v>
      </c>
      <c r="D210" s="465" t="s">
        <v>73</v>
      </c>
      <c r="E210" s="140"/>
      <c r="F210" s="140"/>
      <c r="G210" s="140"/>
      <c r="H210" s="140"/>
      <c r="I210" s="140"/>
      <c r="J210" s="464" t="s">
        <v>76</v>
      </c>
      <c r="K210" s="464" t="s">
        <v>119</v>
      </c>
      <c r="L210" s="465"/>
      <c r="M210" s="466" t="s">
        <v>65</v>
      </c>
      <c r="N210" s="464" t="s">
        <v>71</v>
      </c>
      <c r="O210" s="141"/>
      <c r="P210" s="15"/>
      <c r="Q210" s="15"/>
      <c r="R210" s="15"/>
      <c r="S210" s="15"/>
      <c r="T210" s="15"/>
      <c r="U210" s="15"/>
      <c r="V210" s="15"/>
      <c r="W210" s="440"/>
      <c r="X210" s="15"/>
    </row>
    <row r="211" spans="1:24" ht="12" customHeight="1" x14ac:dyDescent="0.2">
      <c r="A211" s="195" t="str">
        <f t="shared" ref="A211:A260" si="18">B211&amp;M211</f>
        <v/>
      </c>
      <c r="B211" s="552"/>
      <c r="C211" s="560"/>
      <c r="D211" s="554"/>
      <c r="E211" s="554"/>
      <c r="F211" s="554"/>
      <c r="G211" s="554"/>
      <c r="H211" s="554"/>
      <c r="I211" s="554"/>
      <c r="J211" s="566"/>
      <c r="K211" s="569"/>
      <c r="L211" s="569"/>
      <c r="M211" s="559"/>
      <c r="N211" s="474">
        <f>J211*K211</f>
        <v>0</v>
      </c>
      <c r="O211" s="141" t="str">
        <f t="shared" ref="O211:O260" si="19">IF(AND(COUNTA(B211:K211)&gt;0,ISBLANK(M211)),"Activiteittype ontbreekt!",IF(B211="","",IF(COUNTIF($B$15:$B$314,B211)=1,"",IF(COUNTIF($A$15:$A$314,B211&amp;M211)&gt;1,"","Let op dat elk activiteitnummer hetzelfde activiteittype moet krijgen!"))))</f>
        <v/>
      </c>
      <c r="P211" s="15"/>
      <c r="Q211" s="15"/>
      <c r="R211" s="15"/>
      <c r="S211" s="15"/>
      <c r="T211" s="15"/>
      <c r="U211" s="15"/>
      <c r="V211" s="15"/>
      <c r="W211" s="621" t="str">
        <f>IF(ISBLANK($C211),"",_xlfn.IFNA(MATCH($C211,Deelnemersoverzicht!$C$16:$C$66,0),0))</f>
        <v/>
      </c>
      <c r="X211" s="15"/>
    </row>
    <row r="212" spans="1:24" ht="12" customHeight="1" x14ac:dyDescent="0.2">
      <c r="A212" s="195" t="str">
        <f t="shared" si="18"/>
        <v/>
      </c>
      <c r="B212" s="552"/>
      <c r="C212" s="560"/>
      <c r="D212" s="554"/>
      <c r="E212" s="554"/>
      <c r="F212" s="554"/>
      <c r="G212" s="554"/>
      <c r="H212" s="554"/>
      <c r="I212" s="554"/>
      <c r="J212" s="566"/>
      <c r="K212" s="569"/>
      <c r="L212" s="569"/>
      <c r="M212" s="559"/>
      <c r="N212" s="474">
        <f t="shared" ref="N212:N260" si="20">J212*K212</f>
        <v>0</v>
      </c>
      <c r="O212" s="141" t="str">
        <f t="shared" si="19"/>
        <v/>
      </c>
      <c r="P212" s="15"/>
      <c r="Q212" s="15"/>
      <c r="R212" s="15"/>
      <c r="S212" s="15"/>
      <c r="T212" s="15"/>
      <c r="U212" s="15"/>
      <c r="V212" s="15"/>
      <c r="W212" s="621" t="str">
        <f>IF(ISBLANK($C212),"",_xlfn.IFNA(MATCH($C212,Deelnemersoverzicht!$C$16:$C$66,0),0))</f>
        <v/>
      </c>
      <c r="X212" s="15"/>
    </row>
    <row r="213" spans="1:24" ht="12" customHeight="1" x14ac:dyDescent="0.2">
      <c r="A213" s="195" t="str">
        <f t="shared" si="18"/>
        <v/>
      </c>
      <c r="B213" s="552"/>
      <c r="C213" s="560"/>
      <c r="D213" s="554"/>
      <c r="E213" s="554"/>
      <c r="F213" s="554"/>
      <c r="G213" s="554"/>
      <c r="H213" s="554"/>
      <c r="I213" s="554"/>
      <c r="J213" s="566"/>
      <c r="K213" s="569"/>
      <c r="L213" s="569"/>
      <c r="M213" s="559"/>
      <c r="N213" s="474">
        <f t="shared" si="20"/>
        <v>0</v>
      </c>
      <c r="O213" s="141" t="str">
        <f t="shared" si="19"/>
        <v/>
      </c>
      <c r="P213" s="15"/>
      <c r="Q213" s="15"/>
      <c r="R213" s="15"/>
      <c r="S213" s="15"/>
      <c r="T213" s="15"/>
      <c r="U213" s="15"/>
      <c r="V213" s="15"/>
      <c r="W213" s="621" t="str">
        <f>IF(ISBLANK($C213),"",_xlfn.IFNA(MATCH($C213,Deelnemersoverzicht!$C$16:$C$66,0),0))</f>
        <v/>
      </c>
      <c r="X213" s="15"/>
    </row>
    <row r="214" spans="1:24" ht="12" customHeight="1" x14ac:dyDescent="0.2">
      <c r="A214" s="195" t="str">
        <f t="shared" si="18"/>
        <v/>
      </c>
      <c r="B214" s="552"/>
      <c r="C214" s="560"/>
      <c r="D214" s="554"/>
      <c r="E214" s="554"/>
      <c r="F214" s="554"/>
      <c r="G214" s="554"/>
      <c r="H214" s="554"/>
      <c r="I214" s="554"/>
      <c r="J214" s="566"/>
      <c r="K214" s="569"/>
      <c r="L214" s="569"/>
      <c r="M214" s="559"/>
      <c r="N214" s="474">
        <f t="shared" si="20"/>
        <v>0</v>
      </c>
      <c r="O214" s="141" t="str">
        <f t="shared" si="19"/>
        <v/>
      </c>
      <c r="P214" s="15"/>
      <c r="Q214" s="15"/>
      <c r="R214" s="15"/>
      <c r="S214" s="15"/>
      <c r="T214" s="15"/>
      <c r="U214" s="15"/>
      <c r="V214" s="15"/>
      <c r="W214" s="621" t="str">
        <f>IF(ISBLANK($C214),"",_xlfn.IFNA(MATCH($C214,Deelnemersoverzicht!$C$16:$C$66,0),0))</f>
        <v/>
      </c>
      <c r="X214" s="15"/>
    </row>
    <row r="215" spans="1:24" ht="12" customHeight="1" x14ac:dyDescent="0.2">
      <c r="A215" s="195" t="str">
        <f t="shared" si="18"/>
        <v/>
      </c>
      <c r="B215" s="552"/>
      <c r="C215" s="560"/>
      <c r="D215" s="554"/>
      <c r="E215" s="554"/>
      <c r="F215" s="554"/>
      <c r="G215" s="554"/>
      <c r="H215" s="554"/>
      <c r="I215" s="554"/>
      <c r="J215" s="566"/>
      <c r="K215" s="569"/>
      <c r="L215" s="569"/>
      <c r="M215" s="559"/>
      <c r="N215" s="474">
        <f t="shared" si="20"/>
        <v>0</v>
      </c>
      <c r="O215" s="141" t="str">
        <f t="shared" si="19"/>
        <v/>
      </c>
      <c r="P215" s="15"/>
      <c r="Q215" s="15"/>
      <c r="R215" s="15"/>
      <c r="S215" s="15"/>
      <c r="T215" s="15"/>
      <c r="U215" s="15"/>
      <c r="V215" s="15"/>
      <c r="W215" s="621" t="str">
        <f>IF(ISBLANK($C215),"",_xlfn.IFNA(MATCH($C215,Deelnemersoverzicht!$C$16:$C$66,0),0))</f>
        <v/>
      </c>
      <c r="X215" s="15"/>
    </row>
    <row r="216" spans="1:24" ht="12" customHeight="1" x14ac:dyDescent="0.2">
      <c r="A216" s="195" t="str">
        <f t="shared" si="18"/>
        <v/>
      </c>
      <c r="B216" s="552"/>
      <c r="C216" s="560"/>
      <c r="D216" s="554"/>
      <c r="E216" s="554"/>
      <c r="F216" s="554"/>
      <c r="G216" s="554"/>
      <c r="H216" s="554"/>
      <c r="I216" s="554"/>
      <c r="J216" s="566"/>
      <c r="K216" s="569"/>
      <c r="L216" s="569"/>
      <c r="M216" s="559"/>
      <c r="N216" s="474">
        <f t="shared" si="20"/>
        <v>0</v>
      </c>
      <c r="O216" s="141" t="str">
        <f t="shared" si="19"/>
        <v/>
      </c>
      <c r="P216" s="15"/>
      <c r="Q216" s="15"/>
      <c r="R216" s="15"/>
      <c r="S216" s="15"/>
      <c r="T216" s="15"/>
      <c r="U216" s="15"/>
      <c r="V216" s="15"/>
      <c r="W216" s="621" t="str">
        <f>IF(ISBLANK($C216),"",_xlfn.IFNA(MATCH($C216,Deelnemersoverzicht!$C$16:$C$66,0),0))</f>
        <v/>
      </c>
      <c r="X216" s="15"/>
    </row>
    <row r="217" spans="1:24" ht="12" customHeight="1" x14ac:dyDescent="0.2">
      <c r="A217" s="195" t="str">
        <f t="shared" si="18"/>
        <v/>
      </c>
      <c r="B217" s="552"/>
      <c r="C217" s="560"/>
      <c r="D217" s="554"/>
      <c r="E217" s="554"/>
      <c r="F217" s="554"/>
      <c r="G217" s="554"/>
      <c r="H217" s="554"/>
      <c r="I217" s="554"/>
      <c r="J217" s="566"/>
      <c r="K217" s="569"/>
      <c r="L217" s="569"/>
      <c r="M217" s="559"/>
      <c r="N217" s="474">
        <f t="shared" si="20"/>
        <v>0</v>
      </c>
      <c r="O217" s="141" t="str">
        <f t="shared" si="19"/>
        <v/>
      </c>
      <c r="P217" s="15"/>
      <c r="Q217" s="15"/>
      <c r="R217" s="15"/>
      <c r="S217" s="15"/>
      <c r="T217" s="15"/>
      <c r="U217" s="15"/>
      <c r="V217" s="15"/>
      <c r="W217" s="621" t="str">
        <f>IF(ISBLANK($C217),"",_xlfn.IFNA(MATCH($C217,Deelnemersoverzicht!$C$16:$C$66,0),0))</f>
        <v/>
      </c>
      <c r="X217" s="15"/>
    </row>
    <row r="218" spans="1:24" ht="12" customHeight="1" x14ac:dyDescent="0.2">
      <c r="A218" s="195" t="str">
        <f t="shared" si="18"/>
        <v/>
      </c>
      <c r="B218" s="552"/>
      <c r="C218" s="560"/>
      <c r="D218" s="554"/>
      <c r="E218" s="554"/>
      <c r="F218" s="554"/>
      <c r="G218" s="554"/>
      <c r="H218" s="554"/>
      <c r="I218" s="554"/>
      <c r="J218" s="566"/>
      <c r="K218" s="569"/>
      <c r="L218" s="569"/>
      <c r="M218" s="559"/>
      <c r="N218" s="474">
        <f t="shared" si="20"/>
        <v>0</v>
      </c>
      <c r="O218" s="141" t="str">
        <f t="shared" si="19"/>
        <v/>
      </c>
      <c r="P218" s="15"/>
      <c r="Q218" s="15"/>
      <c r="R218" s="15"/>
      <c r="S218" s="15"/>
      <c r="T218" s="15"/>
      <c r="U218" s="15"/>
      <c r="V218" s="15"/>
      <c r="W218" s="621" t="str">
        <f>IF(ISBLANK($C218),"",_xlfn.IFNA(MATCH($C218,Deelnemersoverzicht!$C$16:$C$66,0),0))</f>
        <v/>
      </c>
      <c r="X218" s="15"/>
    </row>
    <row r="219" spans="1:24" ht="12" customHeight="1" x14ac:dyDescent="0.2">
      <c r="A219" s="195" t="str">
        <f t="shared" si="18"/>
        <v/>
      </c>
      <c r="B219" s="552"/>
      <c r="C219" s="560"/>
      <c r="D219" s="554"/>
      <c r="E219" s="554"/>
      <c r="F219" s="554"/>
      <c r="G219" s="554"/>
      <c r="H219" s="554"/>
      <c r="I219" s="554"/>
      <c r="J219" s="566"/>
      <c r="K219" s="569"/>
      <c r="L219" s="569"/>
      <c r="M219" s="559"/>
      <c r="N219" s="474">
        <f t="shared" si="20"/>
        <v>0</v>
      </c>
      <c r="O219" s="141" t="str">
        <f t="shared" si="19"/>
        <v/>
      </c>
      <c r="P219" s="15"/>
      <c r="Q219" s="15"/>
      <c r="R219" s="15"/>
      <c r="S219" s="15"/>
      <c r="T219" s="15"/>
      <c r="U219" s="15"/>
      <c r="V219" s="15"/>
      <c r="W219" s="621" t="str">
        <f>IF(ISBLANK($C219),"",_xlfn.IFNA(MATCH($C219,Deelnemersoverzicht!$C$16:$C$66,0),0))</f>
        <v/>
      </c>
      <c r="X219" s="15"/>
    </row>
    <row r="220" spans="1:24" ht="12" customHeight="1" x14ac:dyDescent="0.2">
      <c r="A220" s="195" t="str">
        <f t="shared" si="18"/>
        <v/>
      </c>
      <c r="B220" s="552"/>
      <c r="C220" s="560"/>
      <c r="D220" s="554"/>
      <c r="E220" s="554"/>
      <c r="F220" s="554"/>
      <c r="G220" s="554"/>
      <c r="H220" s="554"/>
      <c r="I220" s="554"/>
      <c r="J220" s="566"/>
      <c r="K220" s="569"/>
      <c r="L220" s="569"/>
      <c r="M220" s="559"/>
      <c r="N220" s="474">
        <f t="shared" si="20"/>
        <v>0</v>
      </c>
      <c r="O220" s="141" t="str">
        <f t="shared" si="19"/>
        <v/>
      </c>
      <c r="P220" s="15"/>
      <c r="Q220" s="15"/>
      <c r="R220" s="15"/>
      <c r="S220" s="15"/>
      <c r="T220" s="15"/>
      <c r="U220" s="15"/>
      <c r="V220" s="15"/>
      <c r="W220" s="621" t="str">
        <f>IF(ISBLANK($C220),"",_xlfn.IFNA(MATCH($C220,Deelnemersoverzicht!$C$16:$C$66,0),0))</f>
        <v/>
      </c>
      <c r="X220" s="15"/>
    </row>
    <row r="221" spans="1:24" ht="12" customHeight="1" x14ac:dyDescent="0.2">
      <c r="A221" s="195" t="str">
        <f t="shared" si="18"/>
        <v/>
      </c>
      <c r="B221" s="552"/>
      <c r="C221" s="560"/>
      <c r="D221" s="554"/>
      <c r="E221" s="554"/>
      <c r="F221" s="554"/>
      <c r="G221" s="554"/>
      <c r="H221" s="554"/>
      <c r="I221" s="554"/>
      <c r="J221" s="566"/>
      <c r="K221" s="569"/>
      <c r="L221" s="569"/>
      <c r="M221" s="559"/>
      <c r="N221" s="474">
        <f t="shared" si="20"/>
        <v>0</v>
      </c>
      <c r="O221" s="141" t="str">
        <f t="shared" si="19"/>
        <v/>
      </c>
      <c r="P221" s="15"/>
      <c r="Q221" s="15"/>
      <c r="R221" s="15"/>
      <c r="S221" s="15"/>
      <c r="T221" s="15"/>
      <c r="U221" s="15"/>
      <c r="V221" s="15"/>
      <c r="W221" s="621" t="str">
        <f>IF(ISBLANK($C221),"",_xlfn.IFNA(MATCH($C221,Deelnemersoverzicht!$C$16:$C$66,0),0))</f>
        <v/>
      </c>
      <c r="X221" s="15"/>
    </row>
    <row r="222" spans="1:24" ht="12" customHeight="1" x14ac:dyDescent="0.2">
      <c r="A222" s="195" t="str">
        <f t="shared" si="18"/>
        <v/>
      </c>
      <c r="B222" s="552"/>
      <c r="C222" s="560"/>
      <c r="D222" s="554"/>
      <c r="E222" s="554"/>
      <c r="F222" s="554"/>
      <c r="G222" s="554"/>
      <c r="H222" s="554"/>
      <c r="I222" s="554"/>
      <c r="J222" s="566"/>
      <c r="K222" s="569"/>
      <c r="L222" s="569"/>
      <c r="M222" s="559"/>
      <c r="N222" s="474">
        <f t="shared" si="20"/>
        <v>0</v>
      </c>
      <c r="O222" s="141" t="str">
        <f t="shared" si="19"/>
        <v/>
      </c>
      <c r="P222" s="15"/>
      <c r="Q222" s="15"/>
      <c r="R222" s="15"/>
      <c r="S222" s="15"/>
      <c r="T222" s="15"/>
      <c r="U222" s="15"/>
      <c r="V222" s="15"/>
      <c r="W222" s="621" t="str">
        <f>IF(ISBLANK($C222),"",_xlfn.IFNA(MATCH($C222,Deelnemersoverzicht!$C$16:$C$66,0),0))</f>
        <v/>
      </c>
      <c r="X222" s="15"/>
    </row>
    <row r="223" spans="1:24" ht="12" customHeight="1" x14ac:dyDescent="0.2">
      <c r="A223" s="195" t="str">
        <f t="shared" si="18"/>
        <v/>
      </c>
      <c r="B223" s="552"/>
      <c r="C223" s="560"/>
      <c r="D223" s="554"/>
      <c r="E223" s="554"/>
      <c r="F223" s="554"/>
      <c r="G223" s="554"/>
      <c r="H223" s="554"/>
      <c r="I223" s="554"/>
      <c r="J223" s="566"/>
      <c r="K223" s="569"/>
      <c r="L223" s="569"/>
      <c r="M223" s="559"/>
      <c r="N223" s="474">
        <f t="shared" si="20"/>
        <v>0</v>
      </c>
      <c r="O223" s="141" t="str">
        <f t="shared" si="19"/>
        <v/>
      </c>
      <c r="P223" s="15"/>
      <c r="Q223" s="15"/>
      <c r="R223" s="15"/>
      <c r="S223" s="15"/>
      <c r="T223" s="15"/>
      <c r="U223" s="15"/>
      <c r="V223" s="15"/>
      <c r="W223" s="621" t="str">
        <f>IF(ISBLANK($C223),"",_xlfn.IFNA(MATCH($C223,Deelnemersoverzicht!$C$16:$C$66,0),0))</f>
        <v/>
      </c>
      <c r="X223" s="15"/>
    </row>
    <row r="224" spans="1:24" ht="12" customHeight="1" x14ac:dyDescent="0.2">
      <c r="A224" s="195" t="str">
        <f t="shared" si="18"/>
        <v/>
      </c>
      <c r="B224" s="552"/>
      <c r="C224" s="560"/>
      <c r="D224" s="554"/>
      <c r="E224" s="554"/>
      <c r="F224" s="554"/>
      <c r="G224" s="554"/>
      <c r="H224" s="554"/>
      <c r="I224" s="554"/>
      <c r="J224" s="566"/>
      <c r="K224" s="569"/>
      <c r="L224" s="569"/>
      <c r="M224" s="559"/>
      <c r="N224" s="474">
        <f t="shared" si="20"/>
        <v>0</v>
      </c>
      <c r="O224" s="141" t="str">
        <f t="shared" si="19"/>
        <v/>
      </c>
      <c r="P224" s="15"/>
      <c r="Q224" s="15"/>
      <c r="R224" s="15"/>
      <c r="S224" s="15"/>
      <c r="T224" s="15"/>
      <c r="U224" s="15"/>
      <c r="V224" s="15"/>
      <c r="W224" s="621" t="str">
        <f>IF(ISBLANK($C224),"",_xlfn.IFNA(MATCH($C224,Deelnemersoverzicht!$C$16:$C$66,0),0))</f>
        <v/>
      </c>
      <c r="X224" s="15"/>
    </row>
    <row r="225" spans="1:24" ht="12" customHeight="1" x14ac:dyDescent="0.2">
      <c r="A225" s="195" t="str">
        <f t="shared" si="18"/>
        <v/>
      </c>
      <c r="B225" s="552"/>
      <c r="C225" s="560"/>
      <c r="D225" s="554"/>
      <c r="E225" s="554"/>
      <c r="F225" s="554"/>
      <c r="G225" s="554"/>
      <c r="H225" s="554"/>
      <c r="I225" s="554"/>
      <c r="J225" s="566"/>
      <c r="K225" s="569"/>
      <c r="L225" s="569"/>
      <c r="M225" s="559"/>
      <c r="N225" s="474">
        <f t="shared" si="20"/>
        <v>0</v>
      </c>
      <c r="O225" s="141" t="str">
        <f t="shared" si="19"/>
        <v/>
      </c>
      <c r="P225" s="15"/>
      <c r="Q225" s="15"/>
      <c r="R225" s="15"/>
      <c r="S225" s="15"/>
      <c r="T225" s="15"/>
      <c r="U225" s="15"/>
      <c r="V225" s="15"/>
      <c r="W225" s="621" t="str">
        <f>IF(ISBLANK($C225),"",_xlfn.IFNA(MATCH($C225,Deelnemersoverzicht!$C$16:$C$66,0),0))</f>
        <v/>
      </c>
      <c r="X225" s="15"/>
    </row>
    <row r="226" spans="1:24" ht="12" customHeight="1" x14ac:dyDescent="0.2">
      <c r="A226" s="195" t="str">
        <f t="shared" si="18"/>
        <v/>
      </c>
      <c r="B226" s="552"/>
      <c r="C226" s="560"/>
      <c r="D226" s="554"/>
      <c r="E226" s="554"/>
      <c r="F226" s="554"/>
      <c r="G226" s="554"/>
      <c r="H226" s="554"/>
      <c r="I226" s="554"/>
      <c r="J226" s="566"/>
      <c r="K226" s="569"/>
      <c r="L226" s="569"/>
      <c r="M226" s="559"/>
      <c r="N226" s="474">
        <f t="shared" si="20"/>
        <v>0</v>
      </c>
      <c r="O226" s="141" t="str">
        <f t="shared" si="19"/>
        <v/>
      </c>
      <c r="P226" s="15"/>
      <c r="Q226" s="15"/>
      <c r="R226" s="15"/>
      <c r="S226" s="15"/>
      <c r="T226" s="15"/>
      <c r="U226" s="15"/>
      <c r="V226" s="15"/>
      <c r="W226" s="621" t="str">
        <f>IF(ISBLANK($C226),"",_xlfn.IFNA(MATCH($C226,Deelnemersoverzicht!$C$16:$C$66,0),0))</f>
        <v/>
      </c>
      <c r="X226" s="15"/>
    </row>
    <row r="227" spans="1:24" ht="12" customHeight="1" x14ac:dyDescent="0.2">
      <c r="A227" s="195" t="str">
        <f t="shared" si="18"/>
        <v/>
      </c>
      <c r="B227" s="552"/>
      <c r="C227" s="560"/>
      <c r="D227" s="554"/>
      <c r="E227" s="554"/>
      <c r="F227" s="554"/>
      <c r="G227" s="554"/>
      <c r="H227" s="554"/>
      <c r="I227" s="554"/>
      <c r="J227" s="566"/>
      <c r="K227" s="569"/>
      <c r="L227" s="569"/>
      <c r="M227" s="559"/>
      <c r="N227" s="474">
        <f t="shared" si="20"/>
        <v>0</v>
      </c>
      <c r="O227" s="141" t="str">
        <f t="shared" si="19"/>
        <v/>
      </c>
      <c r="P227" s="15"/>
      <c r="Q227" s="15"/>
      <c r="R227" s="15"/>
      <c r="S227" s="15"/>
      <c r="T227" s="15"/>
      <c r="U227" s="15"/>
      <c r="V227" s="15"/>
      <c r="W227" s="621" t="str">
        <f>IF(ISBLANK($C227),"",_xlfn.IFNA(MATCH($C227,Deelnemersoverzicht!$C$16:$C$66,0),0))</f>
        <v/>
      </c>
      <c r="X227" s="15"/>
    </row>
    <row r="228" spans="1:24" ht="12" customHeight="1" x14ac:dyDescent="0.2">
      <c r="A228" s="195" t="str">
        <f t="shared" si="18"/>
        <v/>
      </c>
      <c r="B228" s="552"/>
      <c r="C228" s="560"/>
      <c r="D228" s="554"/>
      <c r="E228" s="554"/>
      <c r="F228" s="554"/>
      <c r="G228" s="554"/>
      <c r="H228" s="554"/>
      <c r="I228" s="554"/>
      <c r="J228" s="566"/>
      <c r="K228" s="569"/>
      <c r="L228" s="569"/>
      <c r="M228" s="559"/>
      <c r="N228" s="474">
        <f t="shared" si="20"/>
        <v>0</v>
      </c>
      <c r="O228" s="141" t="str">
        <f t="shared" si="19"/>
        <v/>
      </c>
      <c r="P228" s="15"/>
      <c r="Q228" s="15"/>
      <c r="R228" s="15"/>
      <c r="S228" s="15"/>
      <c r="T228" s="15"/>
      <c r="U228" s="15"/>
      <c r="V228" s="15"/>
      <c r="W228" s="621" t="str">
        <f>IF(ISBLANK($C228),"",_xlfn.IFNA(MATCH($C228,Deelnemersoverzicht!$C$16:$C$66,0),0))</f>
        <v/>
      </c>
      <c r="X228" s="15"/>
    </row>
    <row r="229" spans="1:24" ht="12" customHeight="1" x14ac:dyDescent="0.2">
      <c r="A229" s="195" t="str">
        <f t="shared" si="18"/>
        <v/>
      </c>
      <c r="B229" s="552"/>
      <c r="C229" s="560"/>
      <c r="D229" s="554"/>
      <c r="E229" s="554"/>
      <c r="F229" s="554"/>
      <c r="G229" s="554"/>
      <c r="H229" s="554"/>
      <c r="I229" s="554"/>
      <c r="J229" s="566"/>
      <c r="K229" s="569"/>
      <c r="L229" s="569"/>
      <c r="M229" s="559"/>
      <c r="N229" s="474">
        <f t="shared" si="20"/>
        <v>0</v>
      </c>
      <c r="O229" s="141" t="str">
        <f t="shared" si="19"/>
        <v/>
      </c>
      <c r="P229" s="15"/>
      <c r="Q229" s="15"/>
      <c r="R229" s="15"/>
      <c r="S229" s="15"/>
      <c r="T229" s="15"/>
      <c r="U229" s="15"/>
      <c r="V229" s="15"/>
      <c r="W229" s="621" t="str">
        <f>IF(ISBLANK($C229),"",_xlfn.IFNA(MATCH($C229,Deelnemersoverzicht!$C$16:$C$66,0),0))</f>
        <v/>
      </c>
      <c r="X229" s="15"/>
    </row>
    <row r="230" spans="1:24" ht="12" customHeight="1" x14ac:dyDescent="0.2">
      <c r="A230" s="195" t="str">
        <f t="shared" si="18"/>
        <v/>
      </c>
      <c r="B230" s="552"/>
      <c r="C230" s="560"/>
      <c r="D230" s="554"/>
      <c r="E230" s="554"/>
      <c r="F230" s="554"/>
      <c r="G230" s="554"/>
      <c r="H230" s="554"/>
      <c r="I230" s="554"/>
      <c r="J230" s="566"/>
      <c r="K230" s="569"/>
      <c r="L230" s="569"/>
      <c r="M230" s="559"/>
      <c r="N230" s="474">
        <f t="shared" si="20"/>
        <v>0</v>
      </c>
      <c r="O230" s="141" t="str">
        <f t="shared" si="19"/>
        <v/>
      </c>
      <c r="P230" s="15"/>
      <c r="Q230" s="15"/>
      <c r="R230" s="15"/>
      <c r="S230" s="15"/>
      <c r="T230" s="15"/>
      <c r="U230" s="15"/>
      <c r="V230" s="15"/>
      <c r="W230" s="621" t="str">
        <f>IF(ISBLANK($C230),"",_xlfn.IFNA(MATCH($C230,Deelnemersoverzicht!$C$16:$C$66,0),0))</f>
        <v/>
      </c>
      <c r="X230" s="15"/>
    </row>
    <row r="231" spans="1:24" ht="12" customHeight="1" x14ac:dyDescent="0.2">
      <c r="A231" s="195" t="str">
        <f t="shared" si="18"/>
        <v/>
      </c>
      <c r="B231" s="552"/>
      <c r="C231" s="560"/>
      <c r="D231" s="554"/>
      <c r="E231" s="554"/>
      <c r="F231" s="554"/>
      <c r="G231" s="554"/>
      <c r="H231" s="554"/>
      <c r="I231" s="554"/>
      <c r="J231" s="566"/>
      <c r="K231" s="569"/>
      <c r="L231" s="569"/>
      <c r="M231" s="559"/>
      <c r="N231" s="474">
        <f t="shared" si="20"/>
        <v>0</v>
      </c>
      <c r="O231" s="141" t="str">
        <f t="shared" si="19"/>
        <v/>
      </c>
      <c r="P231" s="15"/>
      <c r="Q231" s="15"/>
      <c r="R231" s="15"/>
      <c r="S231" s="15"/>
      <c r="T231" s="15"/>
      <c r="U231" s="15"/>
      <c r="V231" s="15"/>
      <c r="W231" s="621" t="str">
        <f>IF(ISBLANK($C231),"",_xlfn.IFNA(MATCH($C231,Deelnemersoverzicht!$C$16:$C$66,0),0))</f>
        <v/>
      </c>
      <c r="X231" s="15"/>
    </row>
    <row r="232" spans="1:24" ht="12" customHeight="1" x14ac:dyDescent="0.2">
      <c r="A232" s="195" t="str">
        <f t="shared" si="18"/>
        <v/>
      </c>
      <c r="B232" s="552"/>
      <c r="C232" s="560"/>
      <c r="D232" s="554"/>
      <c r="E232" s="554"/>
      <c r="F232" s="554"/>
      <c r="G232" s="554"/>
      <c r="H232" s="554"/>
      <c r="I232" s="554"/>
      <c r="J232" s="566"/>
      <c r="K232" s="569"/>
      <c r="L232" s="569"/>
      <c r="M232" s="559"/>
      <c r="N232" s="474">
        <f t="shared" si="20"/>
        <v>0</v>
      </c>
      <c r="O232" s="141" t="str">
        <f t="shared" si="19"/>
        <v/>
      </c>
      <c r="P232" s="15"/>
      <c r="Q232" s="15"/>
      <c r="R232" s="15"/>
      <c r="S232" s="15"/>
      <c r="T232" s="15"/>
      <c r="U232" s="15"/>
      <c r="V232" s="15"/>
      <c r="W232" s="621" t="str">
        <f>IF(ISBLANK($C232),"",_xlfn.IFNA(MATCH($C232,Deelnemersoverzicht!$C$16:$C$66,0),0))</f>
        <v/>
      </c>
      <c r="X232" s="15"/>
    </row>
    <row r="233" spans="1:24" ht="12" customHeight="1" x14ac:dyDescent="0.2">
      <c r="A233" s="195" t="str">
        <f t="shared" si="18"/>
        <v/>
      </c>
      <c r="B233" s="552"/>
      <c r="C233" s="560"/>
      <c r="D233" s="554"/>
      <c r="E233" s="554"/>
      <c r="F233" s="554"/>
      <c r="G233" s="554"/>
      <c r="H233" s="554"/>
      <c r="I233" s="554"/>
      <c r="J233" s="566"/>
      <c r="K233" s="569"/>
      <c r="L233" s="569"/>
      <c r="M233" s="559"/>
      <c r="N233" s="474">
        <f t="shared" si="20"/>
        <v>0</v>
      </c>
      <c r="O233" s="141" t="str">
        <f t="shared" si="19"/>
        <v/>
      </c>
      <c r="P233" s="15"/>
      <c r="Q233" s="15"/>
      <c r="R233" s="15"/>
      <c r="S233" s="15"/>
      <c r="T233" s="15"/>
      <c r="U233" s="15"/>
      <c r="V233" s="15"/>
      <c r="W233" s="621" t="str">
        <f>IF(ISBLANK($C233),"",_xlfn.IFNA(MATCH($C233,Deelnemersoverzicht!$C$16:$C$66,0),0))</f>
        <v/>
      </c>
      <c r="X233" s="15"/>
    </row>
    <row r="234" spans="1:24" ht="12" customHeight="1" x14ac:dyDescent="0.2">
      <c r="A234" s="195" t="str">
        <f t="shared" si="18"/>
        <v/>
      </c>
      <c r="B234" s="552"/>
      <c r="C234" s="560"/>
      <c r="D234" s="554"/>
      <c r="E234" s="554"/>
      <c r="F234" s="554"/>
      <c r="G234" s="554"/>
      <c r="H234" s="554"/>
      <c r="I234" s="554"/>
      <c r="J234" s="566"/>
      <c r="K234" s="569"/>
      <c r="L234" s="569"/>
      <c r="M234" s="559"/>
      <c r="N234" s="474">
        <f t="shared" si="20"/>
        <v>0</v>
      </c>
      <c r="O234" s="141" t="str">
        <f t="shared" si="19"/>
        <v/>
      </c>
      <c r="P234" s="15"/>
      <c r="Q234" s="15"/>
      <c r="R234" s="15"/>
      <c r="S234" s="15"/>
      <c r="T234" s="15"/>
      <c r="U234" s="15"/>
      <c r="V234" s="15"/>
      <c r="W234" s="621" t="str">
        <f>IF(ISBLANK($C234),"",_xlfn.IFNA(MATCH($C234,Deelnemersoverzicht!$C$16:$C$66,0),0))</f>
        <v/>
      </c>
      <c r="X234" s="15"/>
    </row>
    <row r="235" spans="1:24" ht="12" customHeight="1" x14ac:dyDescent="0.2">
      <c r="A235" s="195" t="str">
        <f t="shared" si="18"/>
        <v/>
      </c>
      <c r="B235" s="552"/>
      <c r="C235" s="560"/>
      <c r="D235" s="554"/>
      <c r="E235" s="554"/>
      <c r="F235" s="554"/>
      <c r="G235" s="554"/>
      <c r="H235" s="554"/>
      <c r="I235" s="554"/>
      <c r="J235" s="566"/>
      <c r="K235" s="569"/>
      <c r="L235" s="569"/>
      <c r="M235" s="559"/>
      <c r="N235" s="474">
        <f t="shared" si="20"/>
        <v>0</v>
      </c>
      <c r="O235" s="141" t="str">
        <f t="shared" si="19"/>
        <v/>
      </c>
      <c r="P235" s="15"/>
      <c r="Q235" s="15"/>
      <c r="R235" s="15"/>
      <c r="S235" s="15"/>
      <c r="T235" s="15"/>
      <c r="U235" s="15"/>
      <c r="V235" s="15"/>
      <c r="W235" s="621" t="str">
        <f>IF(ISBLANK($C235),"",_xlfn.IFNA(MATCH($C235,Deelnemersoverzicht!$C$16:$C$66,0),0))</f>
        <v/>
      </c>
      <c r="X235" s="15"/>
    </row>
    <row r="236" spans="1:24" ht="12" customHeight="1" x14ac:dyDescent="0.2">
      <c r="A236" s="195" t="str">
        <f t="shared" si="18"/>
        <v/>
      </c>
      <c r="B236" s="552"/>
      <c r="C236" s="560"/>
      <c r="D236" s="554"/>
      <c r="E236" s="554"/>
      <c r="F236" s="554"/>
      <c r="G236" s="554"/>
      <c r="H236" s="554"/>
      <c r="I236" s="554"/>
      <c r="J236" s="566"/>
      <c r="K236" s="569"/>
      <c r="L236" s="569"/>
      <c r="M236" s="559"/>
      <c r="N236" s="474">
        <f t="shared" si="20"/>
        <v>0</v>
      </c>
      <c r="O236" s="141" t="str">
        <f t="shared" si="19"/>
        <v/>
      </c>
      <c r="P236" s="15"/>
      <c r="Q236" s="15"/>
      <c r="R236" s="15"/>
      <c r="S236" s="15"/>
      <c r="T236" s="15"/>
      <c r="U236" s="15"/>
      <c r="V236" s="15"/>
      <c r="W236" s="621" t="str">
        <f>IF(ISBLANK($C236),"",_xlfn.IFNA(MATCH($C236,Deelnemersoverzicht!$C$16:$C$66,0),0))</f>
        <v/>
      </c>
      <c r="X236" s="15"/>
    </row>
    <row r="237" spans="1:24" ht="12" customHeight="1" x14ac:dyDescent="0.2">
      <c r="A237" s="195" t="str">
        <f t="shared" si="18"/>
        <v/>
      </c>
      <c r="B237" s="552"/>
      <c r="C237" s="560"/>
      <c r="D237" s="554"/>
      <c r="E237" s="554"/>
      <c r="F237" s="554"/>
      <c r="G237" s="554"/>
      <c r="H237" s="554"/>
      <c r="I237" s="554"/>
      <c r="J237" s="566"/>
      <c r="K237" s="569"/>
      <c r="L237" s="569"/>
      <c r="M237" s="559"/>
      <c r="N237" s="474">
        <f t="shared" si="20"/>
        <v>0</v>
      </c>
      <c r="O237" s="141" t="str">
        <f t="shared" si="19"/>
        <v/>
      </c>
      <c r="P237" s="15"/>
      <c r="Q237" s="15"/>
      <c r="R237" s="15"/>
      <c r="S237" s="15"/>
      <c r="T237" s="15"/>
      <c r="U237" s="15"/>
      <c r="V237" s="15"/>
      <c r="W237" s="621" t="str">
        <f>IF(ISBLANK($C237),"",_xlfn.IFNA(MATCH($C237,Deelnemersoverzicht!$C$16:$C$66,0),0))</f>
        <v/>
      </c>
      <c r="X237" s="15"/>
    </row>
    <row r="238" spans="1:24" ht="12" customHeight="1" x14ac:dyDescent="0.2">
      <c r="A238" s="195" t="str">
        <f t="shared" si="18"/>
        <v/>
      </c>
      <c r="B238" s="552"/>
      <c r="C238" s="560"/>
      <c r="D238" s="554"/>
      <c r="E238" s="554"/>
      <c r="F238" s="554"/>
      <c r="G238" s="554"/>
      <c r="H238" s="554"/>
      <c r="I238" s="554"/>
      <c r="J238" s="566"/>
      <c r="K238" s="569"/>
      <c r="L238" s="569"/>
      <c r="M238" s="559"/>
      <c r="N238" s="474">
        <f t="shared" si="20"/>
        <v>0</v>
      </c>
      <c r="O238" s="141" t="str">
        <f t="shared" si="19"/>
        <v/>
      </c>
      <c r="P238" s="15"/>
      <c r="Q238" s="15"/>
      <c r="R238" s="15"/>
      <c r="S238" s="15"/>
      <c r="T238" s="15"/>
      <c r="U238" s="15"/>
      <c r="V238" s="15"/>
      <c r="W238" s="621" t="str">
        <f>IF(ISBLANK($C238),"",_xlfn.IFNA(MATCH($C238,Deelnemersoverzicht!$C$16:$C$66,0),0))</f>
        <v/>
      </c>
      <c r="X238" s="15"/>
    </row>
    <row r="239" spans="1:24" ht="12" customHeight="1" x14ac:dyDescent="0.2">
      <c r="A239" s="195" t="str">
        <f t="shared" si="18"/>
        <v/>
      </c>
      <c r="B239" s="552"/>
      <c r="C239" s="560"/>
      <c r="D239" s="554"/>
      <c r="E239" s="554"/>
      <c r="F239" s="554"/>
      <c r="G239" s="554"/>
      <c r="H239" s="554"/>
      <c r="I239" s="554"/>
      <c r="J239" s="566"/>
      <c r="K239" s="569"/>
      <c r="L239" s="569"/>
      <c r="M239" s="559"/>
      <c r="N239" s="474">
        <f t="shared" si="20"/>
        <v>0</v>
      </c>
      <c r="O239" s="141" t="str">
        <f t="shared" si="19"/>
        <v/>
      </c>
      <c r="P239" s="15"/>
      <c r="Q239" s="15"/>
      <c r="R239" s="15"/>
      <c r="S239" s="15"/>
      <c r="T239" s="15"/>
      <c r="U239" s="15"/>
      <c r="V239" s="15"/>
      <c r="W239" s="621" t="str">
        <f>IF(ISBLANK($C239),"",_xlfn.IFNA(MATCH($C239,Deelnemersoverzicht!$C$16:$C$66,0),0))</f>
        <v/>
      </c>
      <c r="X239" s="15"/>
    </row>
    <row r="240" spans="1:24" ht="12" customHeight="1" x14ac:dyDescent="0.2">
      <c r="A240" s="195" t="str">
        <f t="shared" si="18"/>
        <v/>
      </c>
      <c r="B240" s="552"/>
      <c r="C240" s="560"/>
      <c r="D240" s="554"/>
      <c r="E240" s="554"/>
      <c r="F240" s="554"/>
      <c r="G240" s="554"/>
      <c r="H240" s="554"/>
      <c r="I240" s="554"/>
      <c r="J240" s="566"/>
      <c r="K240" s="569"/>
      <c r="L240" s="569"/>
      <c r="M240" s="559"/>
      <c r="N240" s="474">
        <f t="shared" si="20"/>
        <v>0</v>
      </c>
      <c r="O240" s="141" t="str">
        <f t="shared" si="19"/>
        <v/>
      </c>
      <c r="P240" s="15"/>
      <c r="Q240" s="15"/>
      <c r="R240" s="15"/>
      <c r="S240" s="15"/>
      <c r="T240" s="15"/>
      <c r="U240" s="15"/>
      <c r="V240" s="15"/>
      <c r="W240" s="621" t="str">
        <f>IF(ISBLANK($C240),"",_xlfn.IFNA(MATCH($C240,Deelnemersoverzicht!$C$16:$C$66,0),0))</f>
        <v/>
      </c>
      <c r="X240" s="15"/>
    </row>
    <row r="241" spans="1:24" ht="12" customHeight="1" x14ac:dyDescent="0.2">
      <c r="A241" s="195" t="str">
        <f t="shared" si="18"/>
        <v/>
      </c>
      <c r="B241" s="552"/>
      <c r="C241" s="560"/>
      <c r="D241" s="554"/>
      <c r="E241" s="554"/>
      <c r="F241" s="554"/>
      <c r="G241" s="554"/>
      <c r="H241" s="554"/>
      <c r="I241" s="554"/>
      <c r="J241" s="566"/>
      <c r="K241" s="569"/>
      <c r="L241" s="569"/>
      <c r="M241" s="559"/>
      <c r="N241" s="474">
        <f t="shared" si="20"/>
        <v>0</v>
      </c>
      <c r="O241" s="141" t="str">
        <f t="shared" si="19"/>
        <v/>
      </c>
      <c r="P241" s="15"/>
      <c r="Q241" s="15"/>
      <c r="R241" s="15"/>
      <c r="S241" s="15"/>
      <c r="T241" s="15"/>
      <c r="U241" s="15"/>
      <c r="V241" s="15"/>
      <c r="W241" s="621" t="str">
        <f>IF(ISBLANK($C241),"",_xlfn.IFNA(MATCH($C241,Deelnemersoverzicht!$C$16:$C$66,0),0))</f>
        <v/>
      </c>
      <c r="X241" s="15"/>
    </row>
    <row r="242" spans="1:24" ht="12" customHeight="1" x14ac:dyDescent="0.2">
      <c r="A242" s="195" t="str">
        <f t="shared" si="18"/>
        <v/>
      </c>
      <c r="B242" s="552"/>
      <c r="C242" s="560"/>
      <c r="D242" s="554"/>
      <c r="E242" s="554"/>
      <c r="F242" s="554"/>
      <c r="G242" s="554"/>
      <c r="H242" s="554"/>
      <c r="I242" s="554"/>
      <c r="J242" s="566"/>
      <c r="K242" s="569"/>
      <c r="L242" s="569"/>
      <c r="M242" s="559"/>
      <c r="N242" s="474">
        <f t="shared" si="20"/>
        <v>0</v>
      </c>
      <c r="O242" s="141" t="str">
        <f t="shared" si="19"/>
        <v/>
      </c>
      <c r="P242" s="15"/>
      <c r="Q242" s="15"/>
      <c r="R242" s="15"/>
      <c r="S242" s="15"/>
      <c r="T242" s="15"/>
      <c r="U242" s="15"/>
      <c r="V242" s="15"/>
      <c r="W242" s="621" t="str">
        <f>IF(ISBLANK($C242),"",_xlfn.IFNA(MATCH($C242,Deelnemersoverzicht!$C$16:$C$66,0),0))</f>
        <v/>
      </c>
      <c r="X242" s="15"/>
    </row>
    <row r="243" spans="1:24" ht="12" customHeight="1" x14ac:dyDescent="0.2">
      <c r="A243" s="195" t="str">
        <f t="shared" si="18"/>
        <v/>
      </c>
      <c r="B243" s="552"/>
      <c r="C243" s="560"/>
      <c r="D243" s="554"/>
      <c r="E243" s="554"/>
      <c r="F243" s="554"/>
      <c r="G243" s="554"/>
      <c r="H243" s="554"/>
      <c r="I243" s="554"/>
      <c r="J243" s="566"/>
      <c r="K243" s="569"/>
      <c r="L243" s="569"/>
      <c r="M243" s="559"/>
      <c r="N243" s="474">
        <f t="shared" si="20"/>
        <v>0</v>
      </c>
      <c r="O243" s="141" t="str">
        <f t="shared" si="19"/>
        <v/>
      </c>
      <c r="P243" s="15"/>
      <c r="Q243" s="15"/>
      <c r="R243" s="15"/>
      <c r="S243" s="15"/>
      <c r="T243" s="15"/>
      <c r="U243" s="15"/>
      <c r="V243" s="15"/>
      <c r="W243" s="621" t="str">
        <f>IF(ISBLANK($C243),"",_xlfn.IFNA(MATCH($C243,Deelnemersoverzicht!$C$16:$C$66,0),0))</f>
        <v/>
      </c>
      <c r="X243" s="15"/>
    </row>
    <row r="244" spans="1:24" ht="12" customHeight="1" x14ac:dyDescent="0.2">
      <c r="A244" s="195" t="str">
        <f t="shared" si="18"/>
        <v/>
      </c>
      <c r="B244" s="552"/>
      <c r="C244" s="560"/>
      <c r="D244" s="554"/>
      <c r="E244" s="554"/>
      <c r="F244" s="554"/>
      <c r="G244" s="554"/>
      <c r="H244" s="554"/>
      <c r="I244" s="554"/>
      <c r="J244" s="566"/>
      <c r="K244" s="569"/>
      <c r="L244" s="569"/>
      <c r="M244" s="559"/>
      <c r="N244" s="474">
        <f t="shared" si="20"/>
        <v>0</v>
      </c>
      <c r="O244" s="141" t="str">
        <f t="shared" si="19"/>
        <v/>
      </c>
      <c r="P244" s="15"/>
      <c r="Q244" s="15"/>
      <c r="R244" s="15"/>
      <c r="S244" s="15"/>
      <c r="T244" s="15"/>
      <c r="U244" s="15"/>
      <c r="V244" s="15"/>
      <c r="W244" s="621" t="str">
        <f>IF(ISBLANK($C244),"",_xlfn.IFNA(MATCH($C244,Deelnemersoverzicht!$C$16:$C$66,0),0))</f>
        <v/>
      </c>
      <c r="X244" s="15"/>
    </row>
    <row r="245" spans="1:24" ht="12" customHeight="1" x14ac:dyDescent="0.2">
      <c r="A245" s="195" t="str">
        <f t="shared" si="18"/>
        <v/>
      </c>
      <c r="B245" s="552"/>
      <c r="C245" s="560"/>
      <c r="D245" s="554"/>
      <c r="E245" s="554"/>
      <c r="F245" s="554"/>
      <c r="G245" s="554"/>
      <c r="H245" s="554"/>
      <c r="I245" s="554"/>
      <c r="J245" s="566"/>
      <c r="K245" s="569"/>
      <c r="L245" s="569"/>
      <c r="M245" s="559"/>
      <c r="N245" s="474">
        <f t="shared" si="20"/>
        <v>0</v>
      </c>
      <c r="O245" s="141" t="str">
        <f t="shared" si="19"/>
        <v/>
      </c>
      <c r="P245" s="15"/>
      <c r="Q245" s="15"/>
      <c r="R245" s="15"/>
      <c r="S245" s="15"/>
      <c r="T245" s="15"/>
      <c r="U245" s="15"/>
      <c r="V245" s="15"/>
      <c r="W245" s="621" t="str">
        <f>IF(ISBLANK($C245),"",_xlfn.IFNA(MATCH($C245,Deelnemersoverzicht!$C$16:$C$66,0),0))</f>
        <v/>
      </c>
      <c r="X245" s="15"/>
    </row>
    <row r="246" spans="1:24" ht="12" customHeight="1" x14ac:dyDescent="0.2">
      <c r="A246" s="195" t="str">
        <f t="shared" si="18"/>
        <v/>
      </c>
      <c r="B246" s="552"/>
      <c r="C246" s="560"/>
      <c r="D246" s="554"/>
      <c r="E246" s="554"/>
      <c r="F246" s="554"/>
      <c r="G246" s="554"/>
      <c r="H246" s="554"/>
      <c r="I246" s="554"/>
      <c r="J246" s="566"/>
      <c r="K246" s="569"/>
      <c r="L246" s="569"/>
      <c r="M246" s="559"/>
      <c r="N246" s="474">
        <f t="shared" si="20"/>
        <v>0</v>
      </c>
      <c r="O246" s="141" t="str">
        <f t="shared" si="19"/>
        <v/>
      </c>
      <c r="P246" s="15"/>
      <c r="Q246" s="15"/>
      <c r="R246" s="15"/>
      <c r="S246" s="15"/>
      <c r="T246" s="15"/>
      <c r="U246" s="15"/>
      <c r="V246" s="15"/>
      <c r="W246" s="621" t="str">
        <f>IF(ISBLANK($C246),"",_xlfn.IFNA(MATCH($C246,Deelnemersoverzicht!$C$16:$C$66,0),0))</f>
        <v/>
      </c>
      <c r="X246" s="15"/>
    </row>
    <row r="247" spans="1:24" ht="12" customHeight="1" x14ac:dyDescent="0.2">
      <c r="A247" s="195" t="str">
        <f t="shared" si="18"/>
        <v/>
      </c>
      <c r="B247" s="552"/>
      <c r="C247" s="560"/>
      <c r="D247" s="554"/>
      <c r="E247" s="554"/>
      <c r="F247" s="554"/>
      <c r="G247" s="554"/>
      <c r="H247" s="554"/>
      <c r="I247" s="554"/>
      <c r="J247" s="566"/>
      <c r="K247" s="569"/>
      <c r="L247" s="569"/>
      <c r="M247" s="559"/>
      <c r="N247" s="474">
        <f t="shared" si="20"/>
        <v>0</v>
      </c>
      <c r="O247" s="141" t="str">
        <f t="shared" si="19"/>
        <v/>
      </c>
      <c r="P247" s="15"/>
      <c r="Q247" s="15"/>
      <c r="R247" s="15"/>
      <c r="S247" s="15"/>
      <c r="T247" s="15"/>
      <c r="U247" s="15"/>
      <c r="V247" s="15"/>
      <c r="W247" s="621" t="str">
        <f>IF(ISBLANK($C247),"",_xlfn.IFNA(MATCH($C247,Deelnemersoverzicht!$C$16:$C$66,0),0))</f>
        <v/>
      </c>
      <c r="X247" s="15"/>
    </row>
    <row r="248" spans="1:24" ht="12" customHeight="1" x14ac:dyDescent="0.2">
      <c r="A248" s="195" t="str">
        <f t="shared" si="18"/>
        <v/>
      </c>
      <c r="B248" s="552"/>
      <c r="C248" s="560"/>
      <c r="D248" s="554"/>
      <c r="E248" s="554"/>
      <c r="F248" s="554"/>
      <c r="G248" s="554"/>
      <c r="H248" s="554"/>
      <c r="I248" s="554"/>
      <c r="J248" s="566"/>
      <c r="K248" s="569"/>
      <c r="L248" s="569"/>
      <c r="M248" s="559"/>
      <c r="N248" s="474">
        <f t="shared" si="20"/>
        <v>0</v>
      </c>
      <c r="O248" s="141" t="str">
        <f t="shared" si="19"/>
        <v/>
      </c>
      <c r="P248" s="15"/>
      <c r="Q248" s="15"/>
      <c r="R248" s="15"/>
      <c r="S248" s="15"/>
      <c r="T248" s="15"/>
      <c r="U248" s="15"/>
      <c r="V248" s="15"/>
      <c r="W248" s="621" t="str">
        <f>IF(ISBLANK($C248),"",_xlfn.IFNA(MATCH($C248,Deelnemersoverzicht!$C$16:$C$66,0),0))</f>
        <v/>
      </c>
      <c r="X248" s="15"/>
    </row>
    <row r="249" spans="1:24" ht="12" customHeight="1" x14ac:dyDescent="0.2">
      <c r="A249" s="195" t="str">
        <f t="shared" si="18"/>
        <v/>
      </c>
      <c r="B249" s="552"/>
      <c r="C249" s="560"/>
      <c r="D249" s="554"/>
      <c r="E249" s="554"/>
      <c r="F249" s="554"/>
      <c r="G249" s="554"/>
      <c r="H249" s="554"/>
      <c r="I249" s="554"/>
      <c r="J249" s="566"/>
      <c r="K249" s="569"/>
      <c r="L249" s="569"/>
      <c r="M249" s="559"/>
      <c r="N249" s="474">
        <f t="shared" si="20"/>
        <v>0</v>
      </c>
      <c r="O249" s="141" t="str">
        <f t="shared" si="19"/>
        <v/>
      </c>
      <c r="P249" s="15"/>
      <c r="Q249" s="15"/>
      <c r="R249" s="15"/>
      <c r="S249" s="15"/>
      <c r="T249" s="15"/>
      <c r="U249" s="15"/>
      <c r="V249" s="15"/>
      <c r="W249" s="621" t="str">
        <f>IF(ISBLANK($C249),"",_xlfn.IFNA(MATCH($C249,Deelnemersoverzicht!$C$16:$C$66,0),0))</f>
        <v/>
      </c>
      <c r="X249" s="15"/>
    </row>
    <row r="250" spans="1:24" ht="12" customHeight="1" x14ac:dyDescent="0.2">
      <c r="A250" s="195" t="str">
        <f t="shared" si="18"/>
        <v/>
      </c>
      <c r="B250" s="552"/>
      <c r="C250" s="560"/>
      <c r="D250" s="554"/>
      <c r="E250" s="554"/>
      <c r="F250" s="554"/>
      <c r="G250" s="554"/>
      <c r="H250" s="554"/>
      <c r="I250" s="554"/>
      <c r="J250" s="566"/>
      <c r="K250" s="569"/>
      <c r="L250" s="569"/>
      <c r="M250" s="559"/>
      <c r="N250" s="474">
        <f t="shared" si="20"/>
        <v>0</v>
      </c>
      <c r="O250" s="141" t="str">
        <f t="shared" si="19"/>
        <v/>
      </c>
      <c r="P250" s="15"/>
      <c r="Q250" s="15"/>
      <c r="R250" s="15"/>
      <c r="S250" s="15"/>
      <c r="T250" s="15"/>
      <c r="U250" s="15"/>
      <c r="V250" s="15"/>
      <c r="W250" s="621" t="str">
        <f>IF(ISBLANK($C250),"",_xlfn.IFNA(MATCH($C250,Deelnemersoverzicht!$C$16:$C$66,0),0))</f>
        <v/>
      </c>
      <c r="X250" s="15"/>
    </row>
    <row r="251" spans="1:24" ht="12" customHeight="1" x14ac:dyDescent="0.2">
      <c r="A251" s="195" t="str">
        <f t="shared" si="18"/>
        <v/>
      </c>
      <c r="B251" s="552"/>
      <c r="C251" s="560"/>
      <c r="D251" s="554"/>
      <c r="E251" s="554"/>
      <c r="F251" s="554"/>
      <c r="G251" s="554"/>
      <c r="H251" s="554"/>
      <c r="I251" s="554"/>
      <c r="J251" s="566"/>
      <c r="K251" s="569"/>
      <c r="L251" s="569"/>
      <c r="M251" s="559"/>
      <c r="N251" s="474">
        <f t="shared" si="20"/>
        <v>0</v>
      </c>
      <c r="O251" s="141" t="str">
        <f t="shared" si="19"/>
        <v/>
      </c>
      <c r="P251" s="15"/>
      <c r="Q251" s="15"/>
      <c r="R251" s="15"/>
      <c r="S251" s="15"/>
      <c r="T251" s="15"/>
      <c r="U251" s="15"/>
      <c r="V251" s="15"/>
      <c r="W251" s="621" t="str">
        <f>IF(ISBLANK($C251),"",_xlfn.IFNA(MATCH($C251,Deelnemersoverzicht!$C$16:$C$66,0),0))</f>
        <v/>
      </c>
      <c r="X251" s="15"/>
    </row>
    <row r="252" spans="1:24" ht="12" customHeight="1" x14ac:dyDescent="0.2">
      <c r="A252" s="195" t="str">
        <f t="shared" si="18"/>
        <v/>
      </c>
      <c r="B252" s="552"/>
      <c r="C252" s="560"/>
      <c r="D252" s="554"/>
      <c r="E252" s="554"/>
      <c r="F252" s="554"/>
      <c r="G252" s="554"/>
      <c r="H252" s="554"/>
      <c r="I252" s="554"/>
      <c r="J252" s="566"/>
      <c r="K252" s="569"/>
      <c r="L252" s="569"/>
      <c r="M252" s="559"/>
      <c r="N252" s="474">
        <f t="shared" si="20"/>
        <v>0</v>
      </c>
      <c r="O252" s="141" t="str">
        <f t="shared" si="19"/>
        <v/>
      </c>
      <c r="P252" s="15"/>
      <c r="Q252" s="15"/>
      <c r="R252" s="15"/>
      <c r="S252" s="15"/>
      <c r="T252" s="15"/>
      <c r="U252" s="15"/>
      <c r="V252" s="15"/>
      <c r="W252" s="621" t="str">
        <f>IF(ISBLANK($C252),"",_xlfn.IFNA(MATCH($C252,Deelnemersoverzicht!$C$16:$C$66,0),0))</f>
        <v/>
      </c>
      <c r="X252" s="15"/>
    </row>
    <row r="253" spans="1:24" ht="12" customHeight="1" x14ac:dyDescent="0.2">
      <c r="A253" s="195" t="str">
        <f t="shared" si="18"/>
        <v/>
      </c>
      <c r="B253" s="552"/>
      <c r="C253" s="560"/>
      <c r="D253" s="554"/>
      <c r="E253" s="554"/>
      <c r="F253" s="554"/>
      <c r="G253" s="554"/>
      <c r="H253" s="554"/>
      <c r="I253" s="554"/>
      <c r="J253" s="566"/>
      <c r="K253" s="569"/>
      <c r="L253" s="569"/>
      <c r="M253" s="559"/>
      <c r="N253" s="474">
        <f t="shared" si="20"/>
        <v>0</v>
      </c>
      <c r="O253" s="141" t="str">
        <f t="shared" si="19"/>
        <v/>
      </c>
      <c r="P253" s="15"/>
      <c r="Q253" s="15"/>
      <c r="R253" s="15"/>
      <c r="S253" s="15"/>
      <c r="T253" s="15"/>
      <c r="U253" s="15"/>
      <c r="V253" s="15"/>
      <c r="W253" s="621" t="str">
        <f>IF(ISBLANK($C253),"",_xlfn.IFNA(MATCH($C253,Deelnemersoverzicht!$C$16:$C$66,0),0))</f>
        <v/>
      </c>
      <c r="X253" s="15"/>
    </row>
    <row r="254" spans="1:24" ht="12" customHeight="1" x14ac:dyDescent="0.2">
      <c r="A254" s="195" t="str">
        <f t="shared" si="18"/>
        <v/>
      </c>
      <c r="B254" s="552"/>
      <c r="C254" s="560"/>
      <c r="D254" s="554"/>
      <c r="E254" s="554"/>
      <c r="F254" s="554"/>
      <c r="G254" s="554"/>
      <c r="H254" s="554"/>
      <c r="I254" s="554"/>
      <c r="J254" s="566"/>
      <c r="K254" s="569"/>
      <c r="L254" s="569"/>
      <c r="M254" s="559"/>
      <c r="N254" s="474">
        <f t="shared" si="20"/>
        <v>0</v>
      </c>
      <c r="O254" s="141" t="str">
        <f t="shared" si="19"/>
        <v/>
      </c>
      <c r="P254" s="15"/>
      <c r="Q254" s="15"/>
      <c r="R254" s="15"/>
      <c r="S254" s="15"/>
      <c r="T254" s="15"/>
      <c r="U254" s="15"/>
      <c r="V254" s="15"/>
      <c r="W254" s="621" t="str">
        <f>IF(ISBLANK($C254),"",_xlfn.IFNA(MATCH($C254,Deelnemersoverzicht!$C$16:$C$66,0),0))</f>
        <v/>
      </c>
      <c r="X254" s="15"/>
    </row>
    <row r="255" spans="1:24" ht="12" customHeight="1" x14ac:dyDescent="0.2">
      <c r="A255" s="195" t="str">
        <f t="shared" si="18"/>
        <v/>
      </c>
      <c r="B255" s="552"/>
      <c r="C255" s="560"/>
      <c r="D255" s="554"/>
      <c r="E255" s="554"/>
      <c r="F255" s="554"/>
      <c r="G255" s="554"/>
      <c r="H255" s="554"/>
      <c r="I255" s="554"/>
      <c r="J255" s="566"/>
      <c r="K255" s="569"/>
      <c r="L255" s="569"/>
      <c r="M255" s="559"/>
      <c r="N255" s="474">
        <f t="shared" si="20"/>
        <v>0</v>
      </c>
      <c r="O255" s="141" t="str">
        <f t="shared" si="19"/>
        <v/>
      </c>
      <c r="P255" s="15"/>
      <c r="Q255" s="15"/>
      <c r="R255" s="15"/>
      <c r="S255" s="15"/>
      <c r="T255" s="15"/>
      <c r="U255" s="15"/>
      <c r="V255" s="15"/>
      <c r="W255" s="621" t="str">
        <f>IF(ISBLANK($C255),"",_xlfn.IFNA(MATCH($C255,Deelnemersoverzicht!$C$16:$C$66,0),0))</f>
        <v/>
      </c>
      <c r="X255" s="15"/>
    </row>
    <row r="256" spans="1:24" ht="12" customHeight="1" x14ac:dyDescent="0.2">
      <c r="A256" s="195" t="str">
        <f t="shared" si="18"/>
        <v/>
      </c>
      <c r="B256" s="552"/>
      <c r="C256" s="560"/>
      <c r="D256" s="554"/>
      <c r="E256" s="554"/>
      <c r="F256" s="554"/>
      <c r="G256" s="554"/>
      <c r="H256" s="554"/>
      <c r="I256" s="554"/>
      <c r="J256" s="566"/>
      <c r="K256" s="569"/>
      <c r="L256" s="569"/>
      <c r="M256" s="559"/>
      <c r="N256" s="474">
        <f t="shared" si="20"/>
        <v>0</v>
      </c>
      <c r="O256" s="141" t="str">
        <f t="shared" si="19"/>
        <v/>
      </c>
      <c r="P256" s="15"/>
      <c r="Q256" s="15"/>
      <c r="R256" s="15"/>
      <c r="S256" s="15"/>
      <c r="T256" s="15"/>
      <c r="U256" s="15"/>
      <c r="V256" s="15"/>
      <c r="W256" s="621" t="str">
        <f>IF(ISBLANK($C256),"",_xlfn.IFNA(MATCH($C256,Deelnemersoverzicht!$C$16:$C$66,0),0))</f>
        <v/>
      </c>
      <c r="X256" s="15"/>
    </row>
    <row r="257" spans="1:24" ht="12" customHeight="1" x14ac:dyDescent="0.2">
      <c r="A257" s="195" t="str">
        <f t="shared" si="18"/>
        <v/>
      </c>
      <c r="B257" s="552"/>
      <c r="C257" s="560"/>
      <c r="D257" s="554"/>
      <c r="E257" s="554"/>
      <c r="F257" s="554"/>
      <c r="G257" s="554"/>
      <c r="H257" s="554"/>
      <c r="I257" s="554"/>
      <c r="J257" s="566"/>
      <c r="K257" s="569"/>
      <c r="L257" s="569"/>
      <c r="M257" s="559"/>
      <c r="N257" s="474">
        <f t="shared" si="20"/>
        <v>0</v>
      </c>
      <c r="O257" s="141" t="str">
        <f t="shared" si="19"/>
        <v/>
      </c>
      <c r="P257" s="15"/>
      <c r="Q257" s="15"/>
      <c r="R257" s="15"/>
      <c r="S257" s="15"/>
      <c r="T257" s="15"/>
      <c r="U257" s="15"/>
      <c r="V257" s="15"/>
      <c r="W257" s="621" t="str">
        <f>IF(ISBLANK($C257),"",_xlfn.IFNA(MATCH($C257,Deelnemersoverzicht!$C$16:$C$66,0),0))</f>
        <v/>
      </c>
      <c r="X257" s="15"/>
    </row>
    <row r="258" spans="1:24" ht="12" customHeight="1" x14ac:dyDescent="0.2">
      <c r="A258" s="195" t="str">
        <f t="shared" si="18"/>
        <v/>
      </c>
      <c r="B258" s="552"/>
      <c r="C258" s="560"/>
      <c r="D258" s="554"/>
      <c r="E258" s="554"/>
      <c r="F258" s="554"/>
      <c r="G258" s="554"/>
      <c r="H258" s="554"/>
      <c r="I258" s="554"/>
      <c r="J258" s="566"/>
      <c r="K258" s="569"/>
      <c r="L258" s="569"/>
      <c r="M258" s="559"/>
      <c r="N258" s="474">
        <f t="shared" si="20"/>
        <v>0</v>
      </c>
      <c r="O258" s="141" t="str">
        <f t="shared" si="19"/>
        <v/>
      </c>
      <c r="P258" s="15"/>
      <c r="Q258" s="15"/>
      <c r="R258" s="15"/>
      <c r="S258" s="15"/>
      <c r="T258" s="15"/>
      <c r="U258" s="15"/>
      <c r="V258" s="15"/>
      <c r="W258" s="621" t="str">
        <f>IF(ISBLANK($C258),"",_xlfn.IFNA(MATCH($C258,Deelnemersoverzicht!$C$16:$C$66,0),0))</f>
        <v/>
      </c>
      <c r="X258" s="15"/>
    </row>
    <row r="259" spans="1:24" ht="12" customHeight="1" x14ac:dyDescent="0.2">
      <c r="A259" s="195" t="str">
        <f t="shared" si="18"/>
        <v/>
      </c>
      <c r="B259" s="552"/>
      <c r="C259" s="560"/>
      <c r="D259" s="554"/>
      <c r="E259" s="554"/>
      <c r="F259" s="554"/>
      <c r="G259" s="554"/>
      <c r="H259" s="554"/>
      <c r="I259" s="554"/>
      <c r="J259" s="566"/>
      <c r="K259" s="569"/>
      <c r="L259" s="569"/>
      <c r="M259" s="559"/>
      <c r="N259" s="474">
        <f t="shared" si="20"/>
        <v>0</v>
      </c>
      <c r="O259" s="141" t="str">
        <f t="shared" si="19"/>
        <v/>
      </c>
      <c r="P259" s="15"/>
      <c r="Q259" s="15"/>
      <c r="R259" s="15"/>
      <c r="S259" s="15"/>
      <c r="T259" s="15"/>
      <c r="U259" s="15"/>
      <c r="V259" s="15"/>
      <c r="W259" s="621" t="str">
        <f>IF(ISBLANK($C259),"",_xlfn.IFNA(MATCH($C259,Deelnemersoverzicht!$C$16:$C$66,0),0))</f>
        <v/>
      </c>
      <c r="X259" s="15"/>
    </row>
    <row r="260" spans="1:24" ht="12" customHeight="1" x14ac:dyDescent="0.2">
      <c r="A260" s="195" t="str">
        <f t="shared" si="18"/>
        <v/>
      </c>
      <c r="B260" s="552"/>
      <c r="C260" s="560"/>
      <c r="D260" s="554"/>
      <c r="E260" s="554"/>
      <c r="F260" s="554"/>
      <c r="G260" s="554"/>
      <c r="H260" s="554"/>
      <c r="I260" s="554"/>
      <c r="J260" s="566"/>
      <c r="K260" s="569"/>
      <c r="L260" s="569"/>
      <c r="M260" s="559"/>
      <c r="N260" s="474">
        <f t="shared" si="20"/>
        <v>0</v>
      </c>
      <c r="O260" s="141" t="str">
        <f t="shared" si="19"/>
        <v/>
      </c>
      <c r="P260" s="15"/>
      <c r="Q260" s="15"/>
      <c r="R260" s="15"/>
      <c r="S260" s="15"/>
      <c r="T260" s="15"/>
      <c r="U260" s="15"/>
      <c r="V260" s="15"/>
      <c r="W260" s="621" t="str">
        <f>IF(ISBLANK($C260),"",_xlfn.IFNA(MATCH($C260,Deelnemersoverzicht!$C$16:$C$66,0),0))</f>
        <v/>
      </c>
      <c r="X260" s="15"/>
    </row>
    <row r="261" spans="1:24" ht="12" customHeight="1" x14ac:dyDescent="0.2">
      <c r="A261" s="197"/>
      <c r="B261" s="137"/>
      <c r="C261" s="15"/>
      <c r="D261" s="137"/>
      <c r="E261" s="137"/>
      <c r="F261" s="15"/>
      <c r="G261" s="15"/>
      <c r="H261" s="15"/>
      <c r="I261" s="15"/>
      <c r="J261" s="137"/>
      <c r="K261" s="137"/>
      <c r="L261" s="137"/>
      <c r="M261" s="470" t="s">
        <v>505</v>
      </c>
      <c r="N261" s="471">
        <f>SUM(N211:N260)</f>
        <v>0</v>
      </c>
      <c r="O261" s="141"/>
      <c r="P261" s="15"/>
      <c r="Q261" s="15"/>
      <c r="R261" s="15"/>
      <c r="S261" s="15"/>
      <c r="T261" s="15"/>
      <c r="U261" s="15"/>
      <c r="V261" s="15"/>
      <c r="W261" s="440"/>
      <c r="X261" s="15"/>
    </row>
    <row r="262" spans="1:24" ht="12" customHeight="1" x14ac:dyDescent="0.2">
      <c r="A262" s="197"/>
      <c r="B262" s="137"/>
      <c r="C262" s="136"/>
      <c r="D262" s="136"/>
      <c r="E262" s="136"/>
      <c r="F262" s="136"/>
      <c r="G262" s="136"/>
      <c r="H262" s="136"/>
      <c r="I262" s="136"/>
      <c r="J262" s="136"/>
      <c r="K262" s="136"/>
      <c r="L262" s="136"/>
      <c r="M262" s="136"/>
      <c r="N262" s="15"/>
      <c r="O262" s="141"/>
      <c r="P262" s="15"/>
      <c r="Q262" s="15"/>
      <c r="R262" s="15"/>
      <c r="S262" s="15"/>
      <c r="T262" s="15"/>
      <c r="U262" s="15"/>
      <c r="V262" s="15"/>
      <c r="W262" s="440"/>
      <c r="X262" s="15"/>
    </row>
    <row r="263" spans="1:24" ht="12" customHeight="1" x14ac:dyDescent="0.2">
      <c r="A263" s="197"/>
      <c r="B263" s="137" t="s">
        <v>118</v>
      </c>
      <c r="C263" s="136"/>
      <c r="D263" s="136"/>
      <c r="E263" s="136"/>
      <c r="F263" s="136"/>
      <c r="G263" s="136"/>
      <c r="H263" s="136"/>
      <c r="I263" s="136"/>
      <c r="J263" s="136"/>
      <c r="K263" s="136"/>
      <c r="L263" s="136"/>
      <c r="M263" s="136"/>
      <c r="N263" s="15"/>
      <c r="O263" s="141"/>
      <c r="P263" s="15"/>
      <c r="Q263" s="15"/>
      <c r="R263" s="15"/>
      <c r="S263" s="15"/>
      <c r="T263" s="15"/>
      <c r="U263" s="15"/>
      <c r="V263" s="15"/>
      <c r="W263" s="440"/>
      <c r="X263" s="15"/>
    </row>
    <row r="264" spans="1:24" ht="51" customHeight="1" x14ac:dyDescent="0.2">
      <c r="A264" s="197"/>
      <c r="B264" s="464" t="s">
        <v>263</v>
      </c>
      <c r="C264" s="670" t="s">
        <v>99</v>
      </c>
      <c r="D264" s="465" t="s">
        <v>120</v>
      </c>
      <c r="E264" s="466" t="s">
        <v>73</v>
      </c>
      <c r="F264" s="140"/>
      <c r="G264" s="140"/>
      <c r="H264" s="140"/>
      <c r="I264" s="140"/>
      <c r="J264" s="140"/>
      <c r="K264" s="140"/>
      <c r="L264" s="140"/>
      <c r="M264" s="466" t="s">
        <v>65</v>
      </c>
      <c r="N264" s="464" t="s">
        <v>71</v>
      </c>
      <c r="O264" s="141"/>
      <c r="P264" s="15"/>
      <c r="Q264" s="15"/>
      <c r="R264" s="15"/>
      <c r="S264" s="15"/>
      <c r="T264" s="15"/>
      <c r="U264" s="15"/>
      <c r="V264" s="15"/>
      <c r="W264" s="440"/>
      <c r="X264" s="15"/>
    </row>
    <row r="265" spans="1:24" ht="12" customHeight="1" x14ac:dyDescent="0.2">
      <c r="A265" s="195" t="str">
        <f t="shared" ref="A265:A314" si="21">B265&amp;M265</f>
        <v/>
      </c>
      <c r="B265" s="552"/>
      <c r="C265" s="560"/>
      <c r="D265" s="570"/>
      <c r="E265" s="553"/>
      <c r="F265" s="567"/>
      <c r="G265" s="567"/>
      <c r="H265" s="567"/>
      <c r="I265" s="567"/>
      <c r="J265" s="567"/>
      <c r="K265" s="567"/>
      <c r="L265" s="567"/>
      <c r="M265" s="559"/>
      <c r="N265" s="571"/>
      <c r="O265" s="141" t="str">
        <f t="shared" ref="O265:O314" si="22">IF(AND(COUNTA(B265:K265)&gt;0,ISBLANK(M265)),"Activiteittype ontbreekt!",IF(B265="","",IF(COUNTIF($B$15:$B$314,B265)=1,"",IF(COUNTIF($A$15:$A$314,B265&amp;M265)&gt;1,"","Let op dat elk activiteitnummer hetzelfde activiteittype moet krijgen!"))))</f>
        <v/>
      </c>
      <c r="P265" s="15"/>
      <c r="Q265" s="15"/>
      <c r="R265" s="15"/>
      <c r="S265" s="15"/>
      <c r="T265" s="15"/>
      <c r="U265" s="15"/>
      <c r="V265" s="15"/>
      <c r="W265" s="621" t="str">
        <f>IF(ISBLANK($C265),"",_xlfn.IFNA(MATCH($C265,Deelnemersoverzicht!$C$16:$C$66,0),0))</f>
        <v/>
      </c>
      <c r="X265" s="15"/>
    </row>
    <row r="266" spans="1:24" ht="12" customHeight="1" x14ac:dyDescent="0.2">
      <c r="A266" s="195" t="str">
        <f t="shared" si="21"/>
        <v/>
      </c>
      <c r="B266" s="552"/>
      <c r="C266" s="560"/>
      <c r="D266" s="570"/>
      <c r="E266" s="553"/>
      <c r="F266" s="567"/>
      <c r="G266" s="567"/>
      <c r="H266" s="567"/>
      <c r="I266" s="567"/>
      <c r="J266" s="567"/>
      <c r="K266" s="567"/>
      <c r="L266" s="567"/>
      <c r="M266" s="559"/>
      <c r="N266" s="571"/>
      <c r="O266" s="141" t="str">
        <f t="shared" si="22"/>
        <v/>
      </c>
      <c r="P266" s="15"/>
      <c r="Q266" s="15"/>
      <c r="R266" s="15"/>
      <c r="S266" s="15"/>
      <c r="T266" s="15"/>
      <c r="U266" s="15"/>
      <c r="V266" s="15"/>
      <c r="W266" s="621" t="str">
        <f>IF(ISBLANK($C266),"",_xlfn.IFNA(MATCH($C266,Deelnemersoverzicht!$C$16:$C$66,0),0))</f>
        <v/>
      </c>
      <c r="X266" s="15"/>
    </row>
    <row r="267" spans="1:24" ht="12" customHeight="1" x14ac:dyDescent="0.2">
      <c r="A267" s="195" t="str">
        <f t="shared" si="21"/>
        <v/>
      </c>
      <c r="B267" s="552"/>
      <c r="C267" s="560"/>
      <c r="D267" s="570"/>
      <c r="E267" s="553"/>
      <c r="F267" s="567"/>
      <c r="G267" s="567"/>
      <c r="H267" s="567"/>
      <c r="I267" s="567"/>
      <c r="J267" s="567"/>
      <c r="K267" s="567"/>
      <c r="L267" s="567"/>
      <c r="M267" s="559"/>
      <c r="N267" s="571"/>
      <c r="O267" s="141" t="str">
        <f t="shared" si="22"/>
        <v/>
      </c>
      <c r="P267" s="15"/>
      <c r="Q267" s="15"/>
      <c r="R267" s="15"/>
      <c r="S267" s="15"/>
      <c r="T267" s="15"/>
      <c r="U267" s="15"/>
      <c r="V267" s="15"/>
      <c r="W267" s="621" t="str">
        <f>IF(ISBLANK($C267),"",_xlfn.IFNA(MATCH($C267,Deelnemersoverzicht!$C$16:$C$66,0),0))</f>
        <v/>
      </c>
      <c r="X267" s="15"/>
    </row>
    <row r="268" spans="1:24" ht="12" customHeight="1" x14ac:dyDescent="0.2">
      <c r="A268" s="195" t="str">
        <f t="shared" si="21"/>
        <v/>
      </c>
      <c r="B268" s="552"/>
      <c r="C268" s="560"/>
      <c r="D268" s="570"/>
      <c r="E268" s="553"/>
      <c r="F268" s="567"/>
      <c r="G268" s="567"/>
      <c r="H268" s="567"/>
      <c r="I268" s="567"/>
      <c r="J268" s="567"/>
      <c r="K268" s="567"/>
      <c r="L268" s="567"/>
      <c r="M268" s="559"/>
      <c r="N268" s="571"/>
      <c r="O268" s="141" t="str">
        <f t="shared" si="22"/>
        <v/>
      </c>
      <c r="P268" s="15"/>
      <c r="Q268" s="15"/>
      <c r="R268" s="15"/>
      <c r="S268" s="15"/>
      <c r="T268" s="15"/>
      <c r="U268" s="15"/>
      <c r="V268" s="15"/>
      <c r="W268" s="621" t="str">
        <f>IF(ISBLANK($C268),"",_xlfn.IFNA(MATCH($C268,Deelnemersoverzicht!$C$16:$C$66,0),0))</f>
        <v/>
      </c>
      <c r="X268" s="15"/>
    </row>
    <row r="269" spans="1:24" ht="12" customHeight="1" x14ac:dyDescent="0.2">
      <c r="A269" s="195" t="str">
        <f t="shared" si="21"/>
        <v/>
      </c>
      <c r="B269" s="552"/>
      <c r="C269" s="560"/>
      <c r="D269" s="570"/>
      <c r="E269" s="553"/>
      <c r="F269" s="567"/>
      <c r="G269" s="567"/>
      <c r="H269" s="567"/>
      <c r="I269" s="567"/>
      <c r="J269" s="567"/>
      <c r="K269" s="567"/>
      <c r="L269" s="567"/>
      <c r="M269" s="559"/>
      <c r="N269" s="571"/>
      <c r="O269" s="141" t="str">
        <f t="shared" si="22"/>
        <v/>
      </c>
      <c r="P269" s="15"/>
      <c r="Q269" s="15"/>
      <c r="R269" s="15"/>
      <c r="S269" s="15"/>
      <c r="T269" s="15"/>
      <c r="U269" s="15"/>
      <c r="V269" s="15"/>
      <c r="W269" s="621" t="str">
        <f>IF(ISBLANK($C269),"",_xlfn.IFNA(MATCH($C269,Deelnemersoverzicht!$C$16:$C$66,0),0))</f>
        <v/>
      </c>
      <c r="X269" s="15"/>
    </row>
    <row r="270" spans="1:24" ht="12" customHeight="1" x14ac:dyDescent="0.2">
      <c r="A270" s="195" t="str">
        <f t="shared" si="21"/>
        <v/>
      </c>
      <c r="B270" s="552"/>
      <c r="C270" s="560"/>
      <c r="D270" s="570"/>
      <c r="E270" s="553"/>
      <c r="F270" s="567"/>
      <c r="G270" s="567"/>
      <c r="H270" s="567"/>
      <c r="I270" s="567"/>
      <c r="J270" s="567"/>
      <c r="K270" s="567"/>
      <c r="L270" s="567"/>
      <c r="M270" s="559"/>
      <c r="N270" s="571"/>
      <c r="O270" s="141" t="str">
        <f t="shared" si="22"/>
        <v/>
      </c>
      <c r="P270" s="15"/>
      <c r="Q270" s="15"/>
      <c r="R270" s="15"/>
      <c r="S270" s="15"/>
      <c r="T270" s="15"/>
      <c r="U270" s="15"/>
      <c r="V270" s="15"/>
      <c r="W270" s="621" t="str">
        <f>IF(ISBLANK($C270),"",_xlfn.IFNA(MATCH($C270,Deelnemersoverzicht!$C$16:$C$66,0),0))</f>
        <v/>
      </c>
      <c r="X270" s="15"/>
    </row>
    <row r="271" spans="1:24" ht="12" customHeight="1" x14ac:dyDescent="0.2">
      <c r="A271" s="195" t="str">
        <f t="shared" si="21"/>
        <v/>
      </c>
      <c r="B271" s="552"/>
      <c r="C271" s="560"/>
      <c r="D271" s="570"/>
      <c r="E271" s="553"/>
      <c r="F271" s="567"/>
      <c r="G271" s="567"/>
      <c r="H271" s="567"/>
      <c r="I271" s="567"/>
      <c r="J271" s="567"/>
      <c r="K271" s="567"/>
      <c r="L271" s="567"/>
      <c r="M271" s="559"/>
      <c r="N271" s="571"/>
      <c r="O271" s="141" t="str">
        <f t="shared" si="22"/>
        <v/>
      </c>
      <c r="P271" s="15"/>
      <c r="Q271" s="15"/>
      <c r="R271" s="15"/>
      <c r="S271" s="15"/>
      <c r="T271" s="15"/>
      <c r="U271" s="15"/>
      <c r="V271" s="15"/>
      <c r="W271" s="621" t="str">
        <f>IF(ISBLANK($C271),"",_xlfn.IFNA(MATCH($C271,Deelnemersoverzicht!$C$16:$C$66,0),0))</f>
        <v/>
      </c>
      <c r="X271" s="15"/>
    </row>
    <row r="272" spans="1:24" ht="12" customHeight="1" x14ac:dyDescent="0.2">
      <c r="A272" s="195" t="str">
        <f t="shared" si="21"/>
        <v/>
      </c>
      <c r="B272" s="552"/>
      <c r="C272" s="560"/>
      <c r="D272" s="570"/>
      <c r="E272" s="553"/>
      <c r="F272" s="567"/>
      <c r="G272" s="567"/>
      <c r="H272" s="567"/>
      <c r="I272" s="567"/>
      <c r="J272" s="567"/>
      <c r="K272" s="567"/>
      <c r="L272" s="567"/>
      <c r="M272" s="559"/>
      <c r="N272" s="571"/>
      <c r="O272" s="141" t="str">
        <f t="shared" si="22"/>
        <v/>
      </c>
      <c r="P272" s="15"/>
      <c r="Q272" s="15"/>
      <c r="R272" s="15"/>
      <c r="S272" s="15"/>
      <c r="T272" s="15"/>
      <c r="U272" s="15"/>
      <c r="V272" s="15"/>
      <c r="W272" s="621" t="str">
        <f>IF(ISBLANK($C272),"",_xlfn.IFNA(MATCH($C272,Deelnemersoverzicht!$C$16:$C$66,0),0))</f>
        <v/>
      </c>
      <c r="X272" s="15"/>
    </row>
    <row r="273" spans="1:24" ht="12" customHeight="1" x14ac:dyDescent="0.2">
      <c r="A273" s="195" t="str">
        <f t="shared" si="21"/>
        <v/>
      </c>
      <c r="B273" s="552"/>
      <c r="C273" s="560"/>
      <c r="D273" s="570"/>
      <c r="E273" s="553"/>
      <c r="F273" s="567"/>
      <c r="G273" s="567"/>
      <c r="H273" s="567"/>
      <c r="I273" s="567"/>
      <c r="J273" s="567"/>
      <c r="K273" s="567"/>
      <c r="L273" s="567"/>
      <c r="M273" s="559"/>
      <c r="N273" s="571"/>
      <c r="O273" s="141" t="str">
        <f t="shared" si="22"/>
        <v/>
      </c>
      <c r="P273" s="15"/>
      <c r="Q273" s="15"/>
      <c r="R273" s="15"/>
      <c r="S273" s="15"/>
      <c r="T273" s="15"/>
      <c r="U273" s="15"/>
      <c r="V273" s="15"/>
      <c r="W273" s="621" t="str">
        <f>IF(ISBLANK($C273),"",_xlfn.IFNA(MATCH($C273,Deelnemersoverzicht!$C$16:$C$66,0),0))</f>
        <v/>
      </c>
      <c r="X273" s="15"/>
    </row>
    <row r="274" spans="1:24" ht="12" customHeight="1" x14ac:dyDescent="0.2">
      <c r="A274" s="195" t="str">
        <f t="shared" si="21"/>
        <v/>
      </c>
      <c r="B274" s="552"/>
      <c r="C274" s="560"/>
      <c r="D274" s="570"/>
      <c r="E274" s="553"/>
      <c r="F274" s="567"/>
      <c r="G274" s="567"/>
      <c r="H274" s="567"/>
      <c r="I274" s="567"/>
      <c r="J274" s="567"/>
      <c r="K274" s="567"/>
      <c r="L274" s="567"/>
      <c r="M274" s="559"/>
      <c r="N274" s="571"/>
      <c r="O274" s="141" t="str">
        <f t="shared" si="22"/>
        <v/>
      </c>
      <c r="P274" s="15"/>
      <c r="Q274" s="15"/>
      <c r="R274" s="15"/>
      <c r="S274" s="15"/>
      <c r="T274" s="15"/>
      <c r="U274" s="15"/>
      <c r="V274" s="15"/>
      <c r="W274" s="621" t="str">
        <f>IF(ISBLANK($C274),"",_xlfn.IFNA(MATCH($C274,Deelnemersoverzicht!$C$16:$C$66,0),0))</f>
        <v/>
      </c>
      <c r="X274" s="15"/>
    </row>
    <row r="275" spans="1:24" ht="12" customHeight="1" x14ac:dyDescent="0.2">
      <c r="A275" s="195" t="str">
        <f t="shared" si="21"/>
        <v/>
      </c>
      <c r="B275" s="552"/>
      <c r="C275" s="560"/>
      <c r="D275" s="570"/>
      <c r="E275" s="553"/>
      <c r="F275" s="567"/>
      <c r="G275" s="567"/>
      <c r="H275" s="567"/>
      <c r="I275" s="567"/>
      <c r="J275" s="567"/>
      <c r="K275" s="567"/>
      <c r="L275" s="567"/>
      <c r="M275" s="559"/>
      <c r="N275" s="571"/>
      <c r="O275" s="141" t="str">
        <f t="shared" si="22"/>
        <v/>
      </c>
      <c r="P275" s="15"/>
      <c r="Q275" s="15"/>
      <c r="R275" s="15"/>
      <c r="S275" s="15"/>
      <c r="T275" s="15"/>
      <c r="U275" s="15"/>
      <c r="V275" s="15"/>
      <c r="W275" s="621" t="str">
        <f>IF(ISBLANK($C275),"",_xlfn.IFNA(MATCH($C275,Deelnemersoverzicht!$C$16:$C$66,0),0))</f>
        <v/>
      </c>
      <c r="X275" s="15"/>
    </row>
    <row r="276" spans="1:24" ht="12" customHeight="1" x14ac:dyDescent="0.2">
      <c r="A276" s="195" t="str">
        <f t="shared" si="21"/>
        <v/>
      </c>
      <c r="B276" s="552"/>
      <c r="C276" s="560"/>
      <c r="D276" s="570"/>
      <c r="E276" s="553"/>
      <c r="F276" s="567"/>
      <c r="G276" s="567"/>
      <c r="H276" s="567"/>
      <c r="I276" s="567"/>
      <c r="J276" s="567"/>
      <c r="K276" s="567"/>
      <c r="L276" s="567"/>
      <c r="M276" s="559"/>
      <c r="N276" s="571"/>
      <c r="O276" s="141" t="str">
        <f t="shared" si="22"/>
        <v/>
      </c>
      <c r="P276" s="15"/>
      <c r="Q276" s="15"/>
      <c r="R276" s="15"/>
      <c r="S276" s="15"/>
      <c r="T276" s="15"/>
      <c r="U276" s="15"/>
      <c r="V276" s="15"/>
      <c r="W276" s="621" t="str">
        <f>IF(ISBLANK($C276),"",_xlfn.IFNA(MATCH($C276,Deelnemersoverzicht!$C$16:$C$66,0),0))</f>
        <v/>
      </c>
      <c r="X276" s="15"/>
    </row>
    <row r="277" spans="1:24" ht="12" customHeight="1" x14ac:dyDescent="0.2">
      <c r="A277" s="195" t="str">
        <f t="shared" si="21"/>
        <v/>
      </c>
      <c r="B277" s="552"/>
      <c r="C277" s="560"/>
      <c r="D277" s="570"/>
      <c r="E277" s="553"/>
      <c r="F277" s="567"/>
      <c r="G277" s="567"/>
      <c r="H277" s="567"/>
      <c r="I277" s="567"/>
      <c r="J277" s="567"/>
      <c r="K277" s="567"/>
      <c r="L277" s="567"/>
      <c r="M277" s="559"/>
      <c r="N277" s="571"/>
      <c r="O277" s="141" t="str">
        <f t="shared" si="22"/>
        <v/>
      </c>
      <c r="P277" s="15"/>
      <c r="Q277" s="15"/>
      <c r="R277" s="15"/>
      <c r="S277" s="15"/>
      <c r="T277" s="15"/>
      <c r="U277" s="15"/>
      <c r="V277" s="15"/>
      <c r="W277" s="621" t="str">
        <f>IF(ISBLANK($C277),"",_xlfn.IFNA(MATCH($C277,Deelnemersoverzicht!$C$16:$C$66,0),0))</f>
        <v/>
      </c>
      <c r="X277" s="15"/>
    </row>
    <row r="278" spans="1:24" ht="12" customHeight="1" x14ac:dyDescent="0.2">
      <c r="A278" s="195" t="str">
        <f t="shared" si="21"/>
        <v/>
      </c>
      <c r="B278" s="552"/>
      <c r="C278" s="560"/>
      <c r="D278" s="570"/>
      <c r="E278" s="553"/>
      <c r="F278" s="567"/>
      <c r="G278" s="567"/>
      <c r="H278" s="567"/>
      <c r="I278" s="567"/>
      <c r="J278" s="567"/>
      <c r="K278" s="567"/>
      <c r="L278" s="567"/>
      <c r="M278" s="559"/>
      <c r="N278" s="571"/>
      <c r="O278" s="141" t="str">
        <f t="shared" si="22"/>
        <v/>
      </c>
      <c r="P278" s="15"/>
      <c r="Q278" s="15"/>
      <c r="R278" s="15"/>
      <c r="S278" s="15"/>
      <c r="T278" s="15"/>
      <c r="U278" s="15"/>
      <c r="V278" s="15"/>
      <c r="W278" s="621" t="str">
        <f>IF(ISBLANK($C278),"",_xlfn.IFNA(MATCH($C278,Deelnemersoverzicht!$C$16:$C$66,0),0))</f>
        <v/>
      </c>
      <c r="X278" s="15"/>
    </row>
    <row r="279" spans="1:24" ht="12" customHeight="1" x14ac:dyDescent="0.2">
      <c r="A279" s="195" t="str">
        <f t="shared" si="21"/>
        <v/>
      </c>
      <c r="B279" s="552"/>
      <c r="C279" s="560"/>
      <c r="D279" s="570"/>
      <c r="E279" s="553"/>
      <c r="F279" s="567"/>
      <c r="G279" s="567"/>
      <c r="H279" s="567"/>
      <c r="I279" s="567"/>
      <c r="J279" s="567"/>
      <c r="K279" s="567"/>
      <c r="L279" s="567"/>
      <c r="M279" s="559"/>
      <c r="N279" s="571"/>
      <c r="O279" s="141" t="str">
        <f t="shared" si="22"/>
        <v/>
      </c>
      <c r="P279" s="15"/>
      <c r="Q279" s="15"/>
      <c r="R279" s="15"/>
      <c r="S279" s="15"/>
      <c r="T279" s="15"/>
      <c r="U279" s="15"/>
      <c r="V279" s="15"/>
      <c r="W279" s="621" t="str">
        <f>IF(ISBLANK($C279),"",_xlfn.IFNA(MATCH($C279,Deelnemersoverzicht!$C$16:$C$66,0),0))</f>
        <v/>
      </c>
      <c r="X279" s="15"/>
    </row>
    <row r="280" spans="1:24" ht="12" customHeight="1" x14ac:dyDescent="0.2">
      <c r="A280" s="195" t="str">
        <f t="shared" si="21"/>
        <v/>
      </c>
      <c r="B280" s="552"/>
      <c r="C280" s="560"/>
      <c r="D280" s="570"/>
      <c r="E280" s="553"/>
      <c r="F280" s="567"/>
      <c r="G280" s="567"/>
      <c r="H280" s="567"/>
      <c r="I280" s="567"/>
      <c r="J280" s="567"/>
      <c r="K280" s="567"/>
      <c r="L280" s="567"/>
      <c r="M280" s="559"/>
      <c r="N280" s="571"/>
      <c r="O280" s="141" t="str">
        <f t="shared" si="22"/>
        <v/>
      </c>
      <c r="P280" s="15"/>
      <c r="Q280" s="15"/>
      <c r="R280" s="15"/>
      <c r="S280" s="15"/>
      <c r="T280" s="15"/>
      <c r="U280" s="15"/>
      <c r="V280" s="15"/>
      <c r="W280" s="621" t="str">
        <f>IF(ISBLANK($C280),"",_xlfn.IFNA(MATCH($C280,Deelnemersoverzicht!$C$16:$C$66,0),0))</f>
        <v/>
      </c>
      <c r="X280" s="15"/>
    </row>
    <row r="281" spans="1:24" ht="12" customHeight="1" x14ac:dyDescent="0.2">
      <c r="A281" s="195" t="str">
        <f t="shared" si="21"/>
        <v/>
      </c>
      <c r="B281" s="552"/>
      <c r="C281" s="560"/>
      <c r="D281" s="570"/>
      <c r="E281" s="553"/>
      <c r="F281" s="567"/>
      <c r="G281" s="567"/>
      <c r="H281" s="567"/>
      <c r="I281" s="567"/>
      <c r="J281" s="567"/>
      <c r="K281" s="567"/>
      <c r="L281" s="567"/>
      <c r="M281" s="559"/>
      <c r="N281" s="571"/>
      <c r="O281" s="141" t="str">
        <f t="shared" si="22"/>
        <v/>
      </c>
      <c r="P281" s="15"/>
      <c r="Q281" s="15"/>
      <c r="R281" s="15"/>
      <c r="S281" s="15"/>
      <c r="T281" s="15"/>
      <c r="U281" s="15"/>
      <c r="V281" s="15"/>
      <c r="W281" s="621" t="str">
        <f>IF(ISBLANK($C281),"",_xlfn.IFNA(MATCH($C281,Deelnemersoverzicht!$C$16:$C$66,0),0))</f>
        <v/>
      </c>
      <c r="X281" s="15"/>
    </row>
    <row r="282" spans="1:24" ht="12" customHeight="1" x14ac:dyDescent="0.2">
      <c r="A282" s="195" t="str">
        <f t="shared" si="21"/>
        <v/>
      </c>
      <c r="B282" s="552"/>
      <c r="C282" s="560"/>
      <c r="D282" s="570"/>
      <c r="E282" s="553"/>
      <c r="F282" s="567"/>
      <c r="G282" s="567"/>
      <c r="H282" s="567"/>
      <c r="I282" s="567"/>
      <c r="J282" s="567"/>
      <c r="K282" s="567"/>
      <c r="L282" s="567"/>
      <c r="M282" s="559"/>
      <c r="N282" s="571"/>
      <c r="O282" s="141" t="str">
        <f t="shared" si="22"/>
        <v/>
      </c>
      <c r="P282" s="15"/>
      <c r="Q282" s="15"/>
      <c r="R282" s="15"/>
      <c r="S282" s="15"/>
      <c r="T282" s="15"/>
      <c r="U282" s="15"/>
      <c r="V282" s="15"/>
      <c r="W282" s="621" t="str">
        <f>IF(ISBLANK($C282),"",_xlfn.IFNA(MATCH($C282,Deelnemersoverzicht!$C$16:$C$66,0),0))</f>
        <v/>
      </c>
      <c r="X282" s="15"/>
    </row>
    <row r="283" spans="1:24" ht="12" customHeight="1" x14ac:dyDescent="0.2">
      <c r="A283" s="195" t="str">
        <f t="shared" si="21"/>
        <v/>
      </c>
      <c r="B283" s="552"/>
      <c r="C283" s="560"/>
      <c r="D283" s="570"/>
      <c r="E283" s="553"/>
      <c r="F283" s="567"/>
      <c r="G283" s="567"/>
      <c r="H283" s="567"/>
      <c r="I283" s="567"/>
      <c r="J283" s="567"/>
      <c r="K283" s="567"/>
      <c r="L283" s="567"/>
      <c r="M283" s="559"/>
      <c r="N283" s="571"/>
      <c r="O283" s="141" t="str">
        <f t="shared" si="22"/>
        <v/>
      </c>
      <c r="P283" s="15"/>
      <c r="Q283" s="15"/>
      <c r="R283" s="15"/>
      <c r="S283" s="15"/>
      <c r="T283" s="15"/>
      <c r="U283" s="15"/>
      <c r="V283" s="15"/>
      <c r="W283" s="621" t="str">
        <f>IF(ISBLANK($C283),"",_xlfn.IFNA(MATCH($C283,Deelnemersoverzicht!$C$16:$C$66,0),0))</f>
        <v/>
      </c>
      <c r="X283" s="15"/>
    </row>
    <row r="284" spans="1:24" ht="12" customHeight="1" x14ac:dyDescent="0.2">
      <c r="A284" s="195" t="str">
        <f t="shared" si="21"/>
        <v/>
      </c>
      <c r="B284" s="552"/>
      <c r="C284" s="560"/>
      <c r="D284" s="570"/>
      <c r="E284" s="553"/>
      <c r="F284" s="567"/>
      <c r="G284" s="567"/>
      <c r="H284" s="567"/>
      <c r="I284" s="567"/>
      <c r="J284" s="567"/>
      <c r="K284" s="567"/>
      <c r="L284" s="567"/>
      <c r="M284" s="559"/>
      <c r="N284" s="571"/>
      <c r="O284" s="141" t="str">
        <f t="shared" si="22"/>
        <v/>
      </c>
      <c r="P284" s="15"/>
      <c r="Q284" s="15"/>
      <c r="R284" s="15"/>
      <c r="S284" s="15"/>
      <c r="T284" s="15"/>
      <c r="U284" s="15"/>
      <c r="V284" s="15"/>
      <c r="W284" s="621" t="str">
        <f>IF(ISBLANK($C284),"",_xlfn.IFNA(MATCH($C284,Deelnemersoverzicht!$C$16:$C$66,0),0))</f>
        <v/>
      </c>
      <c r="X284" s="15"/>
    </row>
    <row r="285" spans="1:24" ht="12" customHeight="1" x14ac:dyDescent="0.2">
      <c r="A285" s="195" t="str">
        <f t="shared" si="21"/>
        <v/>
      </c>
      <c r="B285" s="552"/>
      <c r="C285" s="560"/>
      <c r="D285" s="570"/>
      <c r="E285" s="553"/>
      <c r="F285" s="567"/>
      <c r="G285" s="567"/>
      <c r="H285" s="567"/>
      <c r="I285" s="567"/>
      <c r="J285" s="567"/>
      <c r="K285" s="567"/>
      <c r="L285" s="567"/>
      <c r="M285" s="559"/>
      <c r="N285" s="571"/>
      <c r="O285" s="141" t="str">
        <f t="shared" si="22"/>
        <v/>
      </c>
      <c r="P285" s="15"/>
      <c r="Q285" s="15"/>
      <c r="R285" s="15"/>
      <c r="S285" s="15"/>
      <c r="T285" s="15"/>
      <c r="U285" s="15"/>
      <c r="V285" s="15"/>
      <c r="W285" s="621" t="str">
        <f>IF(ISBLANK($C285),"",_xlfn.IFNA(MATCH($C285,Deelnemersoverzicht!$C$16:$C$66,0),0))</f>
        <v/>
      </c>
      <c r="X285" s="15"/>
    </row>
    <row r="286" spans="1:24" ht="12" customHeight="1" x14ac:dyDescent="0.2">
      <c r="A286" s="195" t="str">
        <f t="shared" si="21"/>
        <v/>
      </c>
      <c r="B286" s="552"/>
      <c r="C286" s="560"/>
      <c r="D286" s="570"/>
      <c r="E286" s="553"/>
      <c r="F286" s="567"/>
      <c r="G286" s="567"/>
      <c r="H286" s="567"/>
      <c r="I286" s="567"/>
      <c r="J286" s="567"/>
      <c r="K286" s="567"/>
      <c r="L286" s="567"/>
      <c r="M286" s="559"/>
      <c r="N286" s="571"/>
      <c r="O286" s="141" t="str">
        <f t="shared" si="22"/>
        <v/>
      </c>
      <c r="P286" s="15"/>
      <c r="Q286" s="15"/>
      <c r="R286" s="15"/>
      <c r="S286" s="15"/>
      <c r="T286" s="15"/>
      <c r="U286" s="15"/>
      <c r="V286" s="15"/>
      <c r="W286" s="621" t="str">
        <f>IF(ISBLANK($C286),"",_xlfn.IFNA(MATCH($C286,Deelnemersoverzicht!$C$16:$C$66,0),0))</f>
        <v/>
      </c>
      <c r="X286" s="15"/>
    </row>
    <row r="287" spans="1:24" ht="12" customHeight="1" x14ac:dyDescent="0.2">
      <c r="A287" s="195" t="str">
        <f t="shared" si="21"/>
        <v/>
      </c>
      <c r="B287" s="552"/>
      <c r="C287" s="560"/>
      <c r="D287" s="570"/>
      <c r="E287" s="553"/>
      <c r="F287" s="567"/>
      <c r="G287" s="567"/>
      <c r="H287" s="567"/>
      <c r="I287" s="567"/>
      <c r="J287" s="567"/>
      <c r="K287" s="567"/>
      <c r="L287" s="567"/>
      <c r="M287" s="559"/>
      <c r="N287" s="571"/>
      <c r="O287" s="141" t="str">
        <f t="shared" si="22"/>
        <v/>
      </c>
      <c r="P287" s="15"/>
      <c r="Q287" s="15"/>
      <c r="R287" s="15"/>
      <c r="S287" s="15"/>
      <c r="T287" s="15"/>
      <c r="U287" s="15"/>
      <c r="V287" s="15"/>
      <c r="W287" s="621" t="str">
        <f>IF(ISBLANK($C287),"",_xlfn.IFNA(MATCH($C287,Deelnemersoverzicht!$C$16:$C$66,0),0))</f>
        <v/>
      </c>
      <c r="X287" s="15"/>
    </row>
    <row r="288" spans="1:24" ht="12" customHeight="1" x14ac:dyDescent="0.2">
      <c r="A288" s="195" t="str">
        <f t="shared" si="21"/>
        <v/>
      </c>
      <c r="B288" s="552"/>
      <c r="C288" s="560"/>
      <c r="D288" s="570"/>
      <c r="E288" s="553"/>
      <c r="F288" s="567"/>
      <c r="G288" s="567"/>
      <c r="H288" s="567"/>
      <c r="I288" s="567"/>
      <c r="J288" s="567"/>
      <c r="K288" s="567"/>
      <c r="L288" s="567"/>
      <c r="M288" s="559"/>
      <c r="N288" s="571"/>
      <c r="O288" s="141" t="str">
        <f t="shared" si="22"/>
        <v/>
      </c>
      <c r="P288" s="15"/>
      <c r="Q288" s="15"/>
      <c r="R288" s="15"/>
      <c r="S288" s="15"/>
      <c r="T288" s="15"/>
      <c r="U288" s="15"/>
      <c r="V288" s="15"/>
      <c r="W288" s="621" t="str">
        <f>IF(ISBLANK($C288),"",_xlfn.IFNA(MATCH($C288,Deelnemersoverzicht!$C$16:$C$66,0),0))</f>
        <v/>
      </c>
      <c r="X288" s="15"/>
    </row>
    <row r="289" spans="1:24" ht="12" customHeight="1" x14ac:dyDescent="0.2">
      <c r="A289" s="195" t="str">
        <f t="shared" si="21"/>
        <v/>
      </c>
      <c r="B289" s="552"/>
      <c r="C289" s="560"/>
      <c r="D289" s="570"/>
      <c r="E289" s="553"/>
      <c r="F289" s="567"/>
      <c r="G289" s="567"/>
      <c r="H289" s="567"/>
      <c r="I289" s="567"/>
      <c r="J289" s="567"/>
      <c r="K289" s="567"/>
      <c r="L289" s="567"/>
      <c r="M289" s="559"/>
      <c r="N289" s="571"/>
      <c r="O289" s="141" t="str">
        <f t="shared" si="22"/>
        <v/>
      </c>
      <c r="P289" s="15"/>
      <c r="Q289" s="15"/>
      <c r="R289" s="15"/>
      <c r="S289" s="15"/>
      <c r="T289" s="15"/>
      <c r="U289" s="15"/>
      <c r="V289" s="15"/>
      <c r="W289" s="621" t="str">
        <f>IF(ISBLANK($C289),"",_xlfn.IFNA(MATCH($C289,Deelnemersoverzicht!$C$16:$C$66,0),0))</f>
        <v/>
      </c>
      <c r="X289" s="15"/>
    </row>
    <row r="290" spans="1:24" ht="12" customHeight="1" x14ac:dyDescent="0.2">
      <c r="A290" s="195" t="str">
        <f t="shared" si="21"/>
        <v/>
      </c>
      <c r="B290" s="552"/>
      <c r="C290" s="560"/>
      <c r="D290" s="570"/>
      <c r="E290" s="553"/>
      <c r="F290" s="567"/>
      <c r="G290" s="567"/>
      <c r="H290" s="567"/>
      <c r="I290" s="567"/>
      <c r="J290" s="567"/>
      <c r="K290" s="567"/>
      <c r="L290" s="567"/>
      <c r="M290" s="559"/>
      <c r="N290" s="571"/>
      <c r="O290" s="141" t="str">
        <f t="shared" si="22"/>
        <v/>
      </c>
      <c r="P290" s="15"/>
      <c r="Q290" s="15"/>
      <c r="R290" s="15"/>
      <c r="S290" s="15"/>
      <c r="T290" s="15"/>
      <c r="U290" s="15"/>
      <c r="V290" s="15"/>
      <c r="W290" s="621" t="str">
        <f>IF(ISBLANK($C290),"",_xlfn.IFNA(MATCH($C290,Deelnemersoverzicht!$C$16:$C$66,0),0))</f>
        <v/>
      </c>
      <c r="X290" s="15"/>
    </row>
    <row r="291" spans="1:24" ht="12" customHeight="1" x14ac:dyDescent="0.2">
      <c r="A291" s="195" t="str">
        <f t="shared" si="21"/>
        <v/>
      </c>
      <c r="B291" s="552"/>
      <c r="C291" s="560"/>
      <c r="D291" s="570"/>
      <c r="E291" s="553"/>
      <c r="F291" s="567"/>
      <c r="G291" s="567"/>
      <c r="H291" s="567"/>
      <c r="I291" s="567"/>
      <c r="J291" s="567"/>
      <c r="K291" s="567"/>
      <c r="L291" s="567"/>
      <c r="M291" s="559"/>
      <c r="N291" s="571"/>
      <c r="O291" s="141" t="str">
        <f t="shared" si="22"/>
        <v/>
      </c>
      <c r="P291" s="15"/>
      <c r="Q291" s="15"/>
      <c r="R291" s="15"/>
      <c r="S291" s="15"/>
      <c r="T291" s="15"/>
      <c r="U291" s="15"/>
      <c r="V291" s="15"/>
      <c r="W291" s="621" t="str">
        <f>IF(ISBLANK($C291),"",_xlfn.IFNA(MATCH($C291,Deelnemersoverzicht!$C$16:$C$66,0),0))</f>
        <v/>
      </c>
      <c r="X291" s="15"/>
    </row>
    <row r="292" spans="1:24" ht="12" customHeight="1" x14ac:dyDescent="0.2">
      <c r="A292" s="195" t="str">
        <f t="shared" si="21"/>
        <v/>
      </c>
      <c r="B292" s="552"/>
      <c r="C292" s="560"/>
      <c r="D292" s="570"/>
      <c r="E292" s="553"/>
      <c r="F292" s="567"/>
      <c r="G292" s="567"/>
      <c r="H292" s="567"/>
      <c r="I292" s="567"/>
      <c r="J292" s="567"/>
      <c r="K292" s="567"/>
      <c r="L292" s="567"/>
      <c r="M292" s="559"/>
      <c r="N292" s="571"/>
      <c r="O292" s="141" t="str">
        <f t="shared" si="22"/>
        <v/>
      </c>
      <c r="P292" s="15"/>
      <c r="Q292" s="15"/>
      <c r="R292" s="15"/>
      <c r="S292" s="15"/>
      <c r="T292" s="15"/>
      <c r="U292" s="15"/>
      <c r="V292" s="15"/>
      <c r="W292" s="621" t="str">
        <f>IF(ISBLANK($C292),"",_xlfn.IFNA(MATCH($C292,Deelnemersoverzicht!$C$16:$C$66,0),0))</f>
        <v/>
      </c>
      <c r="X292" s="15"/>
    </row>
    <row r="293" spans="1:24" ht="12" customHeight="1" x14ac:dyDescent="0.2">
      <c r="A293" s="195" t="str">
        <f t="shared" si="21"/>
        <v/>
      </c>
      <c r="B293" s="552"/>
      <c r="C293" s="560"/>
      <c r="D293" s="570"/>
      <c r="E293" s="553"/>
      <c r="F293" s="567"/>
      <c r="G293" s="567"/>
      <c r="H293" s="567"/>
      <c r="I293" s="567"/>
      <c r="J293" s="567"/>
      <c r="K293" s="567"/>
      <c r="L293" s="567"/>
      <c r="M293" s="559"/>
      <c r="N293" s="571"/>
      <c r="O293" s="141" t="str">
        <f t="shared" si="22"/>
        <v/>
      </c>
      <c r="P293" s="15"/>
      <c r="Q293" s="15"/>
      <c r="R293" s="15"/>
      <c r="S293" s="15"/>
      <c r="T293" s="15"/>
      <c r="U293" s="15"/>
      <c r="V293" s="15"/>
      <c r="W293" s="621" t="str">
        <f>IF(ISBLANK($C293),"",_xlfn.IFNA(MATCH($C293,Deelnemersoverzicht!$C$16:$C$66,0),0))</f>
        <v/>
      </c>
      <c r="X293" s="15"/>
    </row>
    <row r="294" spans="1:24" ht="12" customHeight="1" x14ac:dyDescent="0.2">
      <c r="A294" s="195" t="str">
        <f t="shared" si="21"/>
        <v/>
      </c>
      <c r="B294" s="552"/>
      <c r="C294" s="560"/>
      <c r="D294" s="570"/>
      <c r="E294" s="553"/>
      <c r="F294" s="567"/>
      <c r="G294" s="567"/>
      <c r="H294" s="567"/>
      <c r="I294" s="567"/>
      <c r="J294" s="567"/>
      <c r="K294" s="567"/>
      <c r="L294" s="567"/>
      <c r="M294" s="559"/>
      <c r="N294" s="571"/>
      <c r="O294" s="141" t="str">
        <f t="shared" si="22"/>
        <v/>
      </c>
      <c r="P294" s="15"/>
      <c r="Q294" s="15"/>
      <c r="R294" s="15"/>
      <c r="S294" s="15"/>
      <c r="T294" s="15"/>
      <c r="U294" s="15"/>
      <c r="V294" s="15"/>
      <c r="W294" s="621" t="str">
        <f>IF(ISBLANK($C294),"",_xlfn.IFNA(MATCH($C294,Deelnemersoverzicht!$C$16:$C$66,0),0))</f>
        <v/>
      </c>
      <c r="X294" s="15"/>
    </row>
    <row r="295" spans="1:24" ht="12" customHeight="1" x14ac:dyDescent="0.2">
      <c r="A295" s="195" t="str">
        <f t="shared" si="21"/>
        <v/>
      </c>
      <c r="B295" s="552"/>
      <c r="C295" s="560"/>
      <c r="D295" s="570"/>
      <c r="E295" s="553"/>
      <c r="F295" s="567"/>
      <c r="G295" s="567"/>
      <c r="H295" s="567"/>
      <c r="I295" s="567"/>
      <c r="J295" s="567"/>
      <c r="K295" s="567"/>
      <c r="L295" s="567"/>
      <c r="M295" s="559"/>
      <c r="N295" s="571"/>
      <c r="O295" s="141" t="str">
        <f t="shared" si="22"/>
        <v/>
      </c>
      <c r="P295" s="15"/>
      <c r="Q295" s="15"/>
      <c r="R295" s="15"/>
      <c r="S295" s="15"/>
      <c r="T295" s="15"/>
      <c r="U295" s="15"/>
      <c r="V295" s="15"/>
      <c r="W295" s="621" t="str">
        <f>IF(ISBLANK($C295),"",_xlfn.IFNA(MATCH($C295,Deelnemersoverzicht!$C$16:$C$66,0),0))</f>
        <v/>
      </c>
      <c r="X295" s="15"/>
    </row>
    <row r="296" spans="1:24" ht="12" customHeight="1" x14ac:dyDescent="0.2">
      <c r="A296" s="195" t="str">
        <f t="shared" si="21"/>
        <v/>
      </c>
      <c r="B296" s="552"/>
      <c r="C296" s="560"/>
      <c r="D296" s="570"/>
      <c r="E296" s="553"/>
      <c r="F296" s="567"/>
      <c r="G296" s="567"/>
      <c r="H296" s="567"/>
      <c r="I296" s="567"/>
      <c r="J296" s="567"/>
      <c r="K296" s="567"/>
      <c r="L296" s="567"/>
      <c r="M296" s="559"/>
      <c r="N296" s="571"/>
      <c r="O296" s="141" t="str">
        <f t="shared" si="22"/>
        <v/>
      </c>
      <c r="P296" s="15"/>
      <c r="Q296" s="15"/>
      <c r="R296" s="15"/>
      <c r="S296" s="15"/>
      <c r="T296" s="15"/>
      <c r="U296" s="15"/>
      <c r="V296" s="15"/>
      <c r="W296" s="621" t="str">
        <f>IF(ISBLANK($C296),"",_xlfn.IFNA(MATCH($C296,Deelnemersoverzicht!$C$16:$C$66,0),0))</f>
        <v/>
      </c>
      <c r="X296" s="15"/>
    </row>
    <row r="297" spans="1:24" ht="12" customHeight="1" x14ac:dyDescent="0.2">
      <c r="A297" s="195" t="str">
        <f t="shared" si="21"/>
        <v/>
      </c>
      <c r="B297" s="552"/>
      <c r="C297" s="560"/>
      <c r="D297" s="570"/>
      <c r="E297" s="553"/>
      <c r="F297" s="567"/>
      <c r="G297" s="567"/>
      <c r="H297" s="567"/>
      <c r="I297" s="567"/>
      <c r="J297" s="567"/>
      <c r="K297" s="567"/>
      <c r="L297" s="567"/>
      <c r="M297" s="559"/>
      <c r="N297" s="572"/>
      <c r="O297" s="141" t="str">
        <f t="shared" si="22"/>
        <v/>
      </c>
      <c r="P297" s="15"/>
      <c r="Q297" s="15"/>
      <c r="R297" s="15"/>
      <c r="S297" s="15"/>
      <c r="T297" s="15"/>
      <c r="U297" s="15"/>
      <c r="V297" s="15"/>
      <c r="W297" s="621" t="str">
        <f>IF(ISBLANK($C297),"",_xlfn.IFNA(MATCH($C297,Deelnemersoverzicht!$C$16:$C$66,0),0))</f>
        <v/>
      </c>
      <c r="X297" s="15"/>
    </row>
    <row r="298" spans="1:24" ht="12" customHeight="1" x14ac:dyDescent="0.2">
      <c r="A298" s="195" t="str">
        <f t="shared" si="21"/>
        <v/>
      </c>
      <c r="B298" s="552"/>
      <c r="C298" s="560"/>
      <c r="D298" s="570"/>
      <c r="E298" s="553"/>
      <c r="F298" s="567"/>
      <c r="G298" s="567"/>
      <c r="H298" s="567"/>
      <c r="I298" s="567"/>
      <c r="J298" s="567"/>
      <c r="K298" s="567"/>
      <c r="L298" s="567"/>
      <c r="M298" s="559"/>
      <c r="N298" s="572"/>
      <c r="O298" s="141" t="str">
        <f t="shared" si="22"/>
        <v/>
      </c>
      <c r="P298" s="15"/>
      <c r="Q298" s="15"/>
      <c r="R298" s="15"/>
      <c r="S298" s="15"/>
      <c r="T298" s="15"/>
      <c r="U298" s="15"/>
      <c r="V298" s="15"/>
      <c r="W298" s="621" t="str">
        <f>IF(ISBLANK($C298),"",_xlfn.IFNA(MATCH($C298,Deelnemersoverzicht!$C$16:$C$66,0),0))</f>
        <v/>
      </c>
      <c r="X298" s="15"/>
    </row>
    <row r="299" spans="1:24" ht="12" customHeight="1" x14ac:dyDescent="0.2">
      <c r="A299" s="195" t="str">
        <f t="shared" si="21"/>
        <v/>
      </c>
      <c r="B299" s="552"/>
      <c r="C299" s="560"/>
      <c r="D299" s="570"/>
      <c r="E299" s="553"/>
      <c r="F299" s="567"/>
      <c r="G299" s="567"/>
      <c r="H299" s="567"/>
      <c r="I299" s="567"/>
      <c r="J299" s="567"/>
      <c r="K299" s="567"/>
      <c r="L299" s="567"/>
      <c r="M299" s="559"/>
      <c r="N299" s="572"/>
      <c r="O299" s="141" t="str">
        <f t="shared" si="22"/>
        <v/>
      </c>
      <c r="P299" s="15"/>
      <c r="Q299" s="15"/>
      <c r="R299" s="15"/>
      <c r="S299" s="15"/>
      <c r="T299" s="15"/>
      <c r="U299" s="15"/>
      <c r="V299" s="15"/>
      <c r="W299" s="621" t="str">
        <f>IF(ISBLANK($C299),"",_xlfn.IFNA(MATCH($C299,Deelnemersoverzicht!$C$16:$C$66,0),0))</f>
        <v/>
      </c>
      <c r="X299" s="15"/>
    </row>
    <row r="300" spans="1:24" ht="12" customHeight="1" x14ac:dyDescent="0.2">
      <c r="A300" s="195" t="str">
        <f t="shared" si="21"/>
        <v/>
      </c>
      <c r="B300" s="552"/>
      <c r="C300" s="560"/>
      <c r="D300" s="570"/>
      <c r="E300" s="553"/>
      <c r="F300" s="567"/>
      <c r="G300" s="567"/>
      <c r="H300" s="567"/>
      <c r="I300" s="567"/>
      <c r="J300" s="567"/>
      <c r="K300" s="567"/>
      <c r="L300" s="567"/>
      <c r="M300" s="559"/>
      <c r="N300" s="572"/>
      <c r="O300" s="141" t="str">
        <f t="shared" si="22"/>
        <v/>
      </c>
      <c r="P300" s="15"/>
      <c r="Q300" s="15"/>
      <c r="R300" s="15"/>
      <c r="S300" s="15"/>
      <c r="T300" s="15"/>
      <c r="U300" s="15"/>
      <c r="V300" s="15"/>
      <c r="W300" s="621" t="str">
        <f>IF(ISBLANK($C300),"",_xlfn.IFNA(MATCH($C300,Deelnemersoverzicht!$C$16:$C$66,0),0))</f>
        <v/>
      </c>
      <c r="X300" s="15"/>
    </row>
    <row r="301" spans="1:24" ht="12" customHeight="1" x14ac:dyDescent="0.2">
      <c r="A301" s="195" t="str">
        <f t="shared" si="21"/>
        <v/>
      </c>
      <c r="B301" s="552"/>
      <c r="C301" s="560"/>
      <c r="D301" s="570"/>
      <c r="E301" s="553"/>
      <c r="F301" s="567"/>
      <c r="G301" s="567"/>
      <c r="H301" s="567"/>
      <c r="I301" s="567"/>
      <c r="J301" s="567"/>
      <c r="K301" s="567"/>
      <c r="L301" s="567"/>
      <c r="M301" s="559"/>
      <c r="N301" s="572"/>
      <c r="O301" s="141" t="str">
        <f t="shared" si="22"/>
        <v/>
      </c>
      <c r="P301" s="15"/>
      <c r="Q301" s="15"/>
      <c r="R301" s="15"/>
      <c r="S301" s="15"/>
      <c r="T301" s="15"/>
      <c r="U301" s="15"/>
      <c r="V301" s="15"/>
      <c r="W301" s="621" t="str">
        <f>IF(ISBLANK($C301),"",_xlfn.IFNA(MATCH($C301,Deelnemersoverzicht!$C$16:$C$66,0),0))</f>
        <v/>
      </c>
      <c r="X301" s="15"/>
    </row>
    <row r="302" spans="1:24" ht="12" customHeight="1" x14ac:dyDescent="0.2">
      <c r="A302" s="195" t="str">
        <f t="shared" si="21"/>
        <v/>
      </c>
      <c r="B302" s="552"/>
      <c r="C302" s="560"/>
      <c r="D302" s="570"/>
      <c r="E302" s="553"/>
      <c r="F302" s="567"/>
      <c r="G302" s="567"/>
      <c r="H302" s="567"/>
      <c r="I302" s="567"/>
      <c r="J302" s="567"/>
      <c r="K302" s="567"/>
      <c r="L302" s="567"/>
      <c r="M302" s="559"/>
      <c r="N302" s="572"/>
      <c r="O302" s="141" t="str">
        <f t="shared" si="22"/>
        <v/>
      </c>
      <c r="P302" s="15"/>
      <c r="Q302" s="15"/>
      <c r="R302" s="15"/>
      <c r="S302" s="15"/>
      <c r="T302" s="15"/>
      <c r="U302" s="15"/>
      <c r="V302" s="15"/>
      <c r="W302" s="621" t="str">
        <f>IF(ISBLANK($C302),"",_xlfn.IFNA(MATCH($C302,Deelnemersoverzicht!$C$16:$C$66,0),0))</f>
        <v/>
      </c>
      <c r="X302" s="15"/>
    </row>
    <row r="303" spans="1:24" ht="12" customHeight="1" x14ac:dyDescent="0.2">
      <c r="A303" s="195" t="str">
        <f t="shared" si="21"/>
        <v/>
      </c>
      <c r="B303" s="552"/>
      <c r="C303" s="560"/>
      <c r="D303" s="570"/>
      <c r="E303" s="553"/>
      <c r="F303" s="567"/>
      <c r="G303" s="567"/>
      <c r="H303" s="567"/>
      <c r="I303" s="567"/>
      <c r="J303" s="567"/>
      <c r="K303" s="567"/>
      <c r="L303" s="567"/>
      <c r="M303" s="559"/>
      <c r="N303" s="572"/>
      <c r="O303" s="141" t="str">
        <f t="shared" si="22"/>
        <v/>
      </c>
      <c r="P303" s="15"/>
      <c r="Q303" s="15"/>
      <c r="R303" s="15"/>
      <c r="S303" s="15"/>
      <c r="T303" s="15"/>
      <c r="U303" s="15"/>
      <c r="V303" s="15"/>
      <c r="W303" s="621" t="str">
        <f>IF(ISBLANK($C303),"",_xlfn.IFNA(MATCH($C303,Deelnemersoverzicht!$C$16:$C$66,0),0))</f>
        <v/>
      </c>
      <c r="X303" s="15"/>
    </row>
    <row r="304" spans="1:24" ht="12" customHeight="1" x14ac:dyDescent="0.2">
      <c r="A304" s="195" t="str">
        <f t="shared" si="21"/>
        <v/>
      </c>
      <c r="B304" s="552"/>
      <c r="C304" s="560"/>
      <c r="D304" s="570"/>
      <c r="E304" s="553"/>
      <c r="F304" s="567"/>
      <c r="G304" s="567"/>
      <c r="H304" s="567"/>
      <c r="I304" s="567"/>
      <c r="J304" s="567"/>
      <c r="K304" s="567"/>
      <c r="L304" s="567"/>
      <c r="M304" s="559"/>
      <c r="N304" s="572"/>
      <c r="O304" s="141" t="str">
        <f t="shared" si="22"/>
        <v/>
      </c>
      <c r="P304" s="15"/>
      <c r="Q304" s="15"/>
      <c r="R304" s="15"/>
      <c r="S304" s="15"/>
      <c r="T304" s="15"/>
      <c r="U304" s="15"/>
      <c r="V304" s="15"/>
      <c r="W304" s="621" t="str">
        <f>IF(ISBLANK($C304),"",_xlfn.IFNA(MATCH($C304,Deelnemersoverzicht!$C$16:$C$66,0),0))</f>
        <v/>
      </c>
      <c r="X304" s="15"/>
    </row>
    <row r="305" spans="1:24" ht="12" customHeight="1" x14ac:dyDescent="0.2">
      <c r="A305" s="195" t="str">
        <f t="shared" si="21"/>
        <v/>
      </c>
      <c r="B305" s="552"/>
      <c r="C305" s="560"/>
      <c r="D305" s="570"/>
      <c r="E305" s="553"/>
      <c r="F305" s="567"/>
      <c r="G305" s="567"/>
      <c r="H305" s="567"/>
      <c r="I305" s="567"/>
      <c r="J305" s="567"/>
      <c r="K305" s="567"/>
      <c r="L305" s="567"/>
      <c r="M305" s="559"/>
      <c r="N305" s="572"/>
      <c r="O305" s="141" t="str">
        <f t="shared" si="22"/>
        <v/>
      </c>
      <c r="P305" s="15"/>
      <c r="Q305" s="15"/>
      <c r="R305" s="15"/>
      <c r="S305" s="15"/>
      <c r="T305" s="15"/>
      <c r="U305" s="15"/>
      <c r="V305" s="15"/>
      <c r="W305" s="621" t="str">
        <f>IF(ISBLANK($C305),"",_xlfn.IFNA(MATCH($C305,Deelnemersoverzicht!$C$16:$C$66,0),0))</f>
        <v/>
      </c>
      <c r="X305" s="15"/>
    </row>
    <row r="306" spans="1:24" ht="12" customHeight="1" x14ac:dyDescent="0.2">
      <c r="A306" s="195" t="str">
        <f t="shared" si="21"/>
        <v/>
      </c>
      <c r="B306" s="552"/>
      <c r="C306" s="560"/>
      <c r="D306" s="570"/>
      <c r="E306" s="553"/>
      <c r="F306" s="567"/>
      <c r="G306" s="567"/>
      <c r="H306" s="567"/>
      <c r="I306" s="567"/>
      <c r="J306" s="567"/>
      <c r="K306" s="567"/>
      <c r="L306" s="567"/>
      <c r="M306" s="559"/>
      <c r="N306" s="572"/>
      <c r="O306" s="141" t="str">
        <f t="shared" si="22"/>
        <v/>
      </c>
      <c r="P306" s="15"/>
      <c r="Q306" s="15"/>
      <c r="R306" s="15"/>
      <c r="S306" s="15"/>
      <c r="T306" s="15"/>
      <c r="U306" s="15"/>
      <c r="V306" s="15"/>
      <c r="W306" s="621" t="str">
        <f>IF(ISBLANK($C306),"",_xlfn.IFNA(MATCH($C306,Deelnemersoverzicht!$C$16:$C$66,0),0))</f>
        <v/>
      </c>
      <c r="X306" s="15"/>
    </row>
    <row r="307" spans="1:24" ht="12" customHeight="1" x14ac:dyDescent="0.2">
      <c r="A307" s="195" t="str">
        <f t="shared" si="21"/>
        <v/>
      </c>
      <c r="B307" s="552"/>
      <c r="C307" s="560"/>
      <c r="D307" s="570"/>
      <c r="E307" s="553"/>
      <c r="F307" s="567"/>
      <c r="G307" s="567"/>
      <c r="H307" s="567"/>
      <c r="I307" s="567"/>
      <c r="J307" s="567"/>
      <c r="K307" s="567"/>
      <c r="L307" s="567"/>
      <c r="M307" s="559"/>
      <c r="N307" s="572"/>
      <c r="O307" s="141" t="str">
        <f t="shared" si="22"/>
        <v/>
      </c>
      <c r="P307" s="15"/>
      <c r="Q307" s="15"/>
      <c r="R307" s="15"/>
      <c r="S307" s="15"/>
      <c r="T307" s="15"/>
      <c r="U307" s="15"/>
      <c r="V307" s="15"/>
      <c r="W307" s="621" t="str">
        <f>IF(ISBLANK($C307),"",_xlfn.IFNA(MATCH($C307,Deelnemersoverzicht!$C$16:$C$66,0),0))</f>
        <v/>
      </c>
      <c r="X307" s="15"/>
    </row>
    <row r="308" spans="1:24" ht="12" customHeight="1" x14ac:dyDescent="0.2">
      <c r="A308" s="195" t="str">
        <f t="shared" si="21"/>
        <v/>
      </c>
      <c r="B308" s="552"/>
      <c r="C308" s="560"/>
      <c r="D308" s="570"/>
      <c r="E308" s="553"/>
      <c r="F308" s="567"/>
      <c r="G308" s="567"/>
      <c r="H308" s="567"/>
      <c r="I308" s="567"/>
      <c r="J308" s="567"/>
      <c r="K308" s="567"/>
      <c r="L308" s="567"/>
      <c r="M308" s="559"/>
      <c r="N308" s="572"/>
      <c r="O308" s="141" t="str">
        <f t="shared" si="22"/>
        <v/>
      </c>
      <c r="P308" s="15"/>
      <c r="Q308" s="15"/>
      <c r="R308" s="15"/>
      <c r="S308" s="15"/>
      <c r="T308" s="15"/>
      <c r="U308" s="15"/>
      <c r="V308" s="15"/>
      <c r="W308" s="621" t="str">
        <f>IF(ISBLANK($C308),"",_xlfn.IFNA(MATCH($C308,Deelnemersoverzicht!$C$16:$C$66,0),0))</f>
        <v/>
      </c>
      <c r="X308" s="15"/>
    </row>
    <row r="309" spans="1:24" ht="12" customHeight="1" x14ac:dyDescent="0.2">
      <c r="A309" s="195" t="str">
        <f t="shared" si="21"/>
        <v/>
      </c>
      <c r="B309" s="552"/>
      <c r="C309" s="560"/>
      <c r="D309" s="570"/>
      <c r="E309" s="553"/>
      <c r="F309" s="567"/>
      <c r="G309" s="567"/>
      <c r="H309" s="567"/>
      <c r="I309" s="567"/>
      <c r="J309" s="567"/>
      <c r="K309" s="567"/>
      <c r="L309" s="567"/>
      <c r="M309" s="559"/>
      <c r="N309" s="572"/>
      <c r="O309" s="141" t="str">
        <f t="shared" si="22"/>
        <v/>
      </c>
      <c r="P309" s="15"/>
      <c r="Q309" s="15"/>
      <c r="R309" s="15"/>
      <c r="S309" s="15"/>
      <c r="T309" s="15"/>
      <c r="U309" s="15"/>
      <c r="V309" s="15"/>
      <c r="W309" s="621" t="str">
        <f>IF(ISBLANK($C309),"",_xlfn.IFNA(MATCH($C309,Deelnemersoverzicht!$C$16:$C$66,0),0))</f>
        <v/>
      </c>
      <c r="X309" s="15"/>
    </row>
    <row r="310" spans="1:24" ht="12" customHeight="1" x14ac:dyDescent="0.2">
      <c r="A310" s="195" t="str">
        <f t="shared" si="21"/>
        <v/>
      </c>
      <c r="B310" s="552"/>
      <c r="C310" s="560"/>
      <c r="D310" s="570"/>
      <c r="E310" s="553"/>
      <c r="F310" s="567"/>
      <c r="G310" s="567"/>
      <c r="H310" s="567"/>
      <c r="I310" s="567"/>
      <c r="J310" s="567"/>
      <c r="K310" s="567"/>
      <c r="L310" s="567"/>
      <c r="M310" s="559"/>
      <c r="N310" s="572"/>
      <c r="O310" s="141" t="str">
        <f t="shared" si="22"/>
        <v/>
      </c>
      <c r="P310" s="15"/>
      <c r="Q310" s="15"/>
      <c r="R310" s="15"/>
      <c r="S310" s="15"/>
      <c r="T310" s="15"/>
      <c r="U310" s="15"/>
      <c r="V310" s="15"/>
      <c r="W310" s="621" t="str">
        <f>IF(ISBLANK($C310),"",_xlfn.IFNA(MATCH($C310,Deelnemersoverzicht!$C$16:$C$66,0),0))</f>
        <v/>
      </c>
      <c r="X310" s="15"/>
    </row>
    <row r="311" spans="1:24" ht="12" customHeight="1" x14ac:dyDescent="0.2">
      <c r="A311" s="195" t="str">
        <f t="shared" si="21"/>
        <v/>
      </c>
      <c r="B311" s="552"/>
      <c r="C311" s="560"/>
      <c r="D311" s="570"/>
      <c r="E311" s="553"/>
      <c r="F311" s="567"/>
      <c r="G311" s="567"/>
      <c r="H311" s="567"/>
      <c r="I311" s="567"/>
      <c r="J311" s="567"/>
      <c r="K311" s="567"/>
      <c r="L311" s="567"/>
      <c r="M311" s="559"/>
      <c r="N311" s="572"/>
      <c r="O311" s="141" t="str">
        <f t="shared" si="22"/>
        <v/>
      </c>
      <c r="P311" s="15"/>
      <c r="Q311" s="15"/>
      <c r="R311" s="15"/>
      <c r="S311" s="15"/>
      <c r="T311" s="15"/>
      <c r="U311" s="15"/>
      <c r="V311" s="15"/>
      <c r="W311" s="621" t="str">
        <f>IF(ISBLANK($C311),"",_xlfn.IFNA(MATCH($C311,Deelnemersoverzicht!$C$16:$C$66,0),0))</f>
        <v/>
      </c>
      <c r="X311" s="15"/>
    </row>
    <row r="312" spans="1:24" ht="12" customHeight="1" x14ac:dyDescent="0.2">
      <c r="A312" s="195" t="str">
        <f t="shared" si="21"/>
        <v/>
      </c>
      <c r="B312" s="552"/>
      <c r="C312" s="560"/>
      <c r="D312" s="570"/>
      <c r="E312" s="553"/>
      <c r="F312" s="567"/>
      <c r="G312" s="567"/>
      <c r="H312" s="567"/>
      <c r="I312" s="567"/>
      <c r="J312" s="567"/>
      <c r="K312" s="567"/>
      <c r="L312" s="567"/>
      <c r="M312" s="559"/>
      <c r="N312" s="572"/>
      <c r="O312" s="141" t="str">
        <f t="shared" si="22"/>
        <v/>
      </c>
      <c r="P312" s="15"/>
      <c r="Q312" s="15"/>
      <c r="R312" s="15"/>
      <c r="S312" s="15"/>
      <c r="T312" s="15"/>
      <c r="U312" s="15"/>
      <c r="V312" s="15"/>
      <c r="W312" s="621" t="str">
        <f>IF(ISBLANK($C312),"",_xlfn.IFNA(MATCH($C312,Deelnemersoverzicht!$C$16:$C$66,0),0))</f>
        <v/>
      </c>
      <c r="X312" s="15"/>
    </row>
    <row r="313" spans="1:24" ht="12" customHeight="1" x14ac:dyDescent="0.2">
      <c r="A313" s="195" t="str">
        <f t="shared" si="21"/>
        <v/>
      </c>
      <c r="B313" s="552"/>
      <c r="C313" s="560"/>
      <c r="D313" s="570"/>
      <c r="E313" s="553"/>
      <c r="F313" s="567"/>
      <c r="G313" s="567"/>
      <c r="H313" s="567"/>
      <c r="I313" s="567"/>
      <c r="J313" s="567"/>
      <c r="K313" s="567"/>
      <c r="L313" s="567"/>
      <c r="M313" s="559"/>
      <c r="N313" s="572"/>
      <c r="O313" s="141" t="str">
        <f t="shared" si="22"/>
        <v/>
      </c>
      <c r="P313" s="15"/>
      <c r="Q313" s="15"/>
      <c r="R313" s="15"/>
      <c r="S313" s="15"/>
      <c r="T313" s="15"/>
      <c r="U313" s="15"/>
      <c r="V313" s="15"/>
      <c r="W313" s="621" t="str">
        <f>IF(ISBLANK($C313),"",_xlfn.IFNA(MATCH($C313,Deelnemersoverzicht!$C$16:$C$66,0),0))</f>
        <v/>
      </c>
      <c r="X313" s="15"/>
    </row>
    <row r="314" spans="1:24" ht="12" customHeight="1" x14ac:dyDescent="0.2">
      <c r="A314" s="195" t="str">
        <f t="shared" si="21"/>
        <v/>
      </c>
      <c r="B314" s="552"/>
      <c r="C314" s="560"/>
      <c r="D314" s="570"/>
      <c r="E314" s="553"/>
      <c r="F314" s="567"/>
      <c r="G314" s="567"/>
      <c r="H314" s="567"/>
      <c r="I314" s="567"/>
      <c r="J314" s="567"/>
      <c r="K314" s="567"/>
      <c r="L314" s="567"/>
      <c r="M314" s="559"/>
      <c r="N314" s="572"/>
      <c r="O314" s="141" t="str">
        <f t="shared" si="22"/>
        <v/>
      </c>
      <c r="P314" s="15"/>
      <c r="Q314" s="15"/>
      <c r="R314" s="15"/>
      <c r="S314" s="15"/>
      <c r="T314" s="15"/>
      <c r="U314" s="15"/>
      <c r="V314" s="15"/>
      <c r="W314" s="621" t="str">
        <f>IF(ISBLANK($C314),"",_xlfn.IFNA(MATCH($C314,Deelnemersoverzicht!$C$16:$C$66,0),0))</f>
        <v/>
      </c>
      <c r="X314" s="15"/>
    </row>
    <row r="315" spans="1:24" ht="12" customHeight="1" x14ac:dyDescent="0.2">
      <c r="A315" s="118"/>
      <c r="B315" s="137"/>
      <c r="C315" s="15"/>
      <c r="D315" s="137"/>
      <c r="E315" s="137"/>
      <c r="F315" s="137"/>
      <c r="G315" s="137"/>
      <c r="H315" s="137"/>
      <c r="I315" s="137"/>
      <c r="J315" s="137"/>
      <c r="K315" s="15"/>
      <c r="L315" s="15"/>
      <c r="M315" s="470" t="s">
        <v>506</v>
      </c>
      <c r="N315" s="471">
        <f>SUM(N265:N314)</f>
        <v>0</v>
      </c>
      <c r="O315" s="15"/>
      <c r="P315" s="136"/>
      <c r="Q315" s="118"/>
      <c r="R315" s="15"/>
      <c r="S315" s="15"/>
      <c r="T315" s="15"/>
      <c r="U315" s="15"/>
      <c r="V315" s="15"/>
      <c r="X315" s="15"/>
    </row>
    <row r="316" spans="1:24" ht="12" customHeight="1" x14ac:dyDescent="0.2">
      <c r="A316" s="118"/>
      <c r="B316" s="137"/>
      <c r="C316" s="137"/>
      <c r="D316" s="137"/>
      <c r="E316" s="137"/>
      <c r="F316" s="137"/>
      <c r="G316" s="137"/>
      <c r="H316" s="137"/>
      <c r="I316" s="137"/>
      <c r="J316" s="137"/>
      <c r="K316" s="15"/>
      <c r="L316" s="15"/>
      <c r="M316" s="136"/>
      <c r="N316" s="137"/>
      <c r="O316" s="15"/>
      <c r="P316" s="136"/>
      <c r="Q316" s="118"/>
      <c r="R316" s="15"/>
      <c r="S316" s="15"/>
      <c r="T316" s="15"/>
      <c r="U316" s="15"/>
      <c r="V316" s="15"/>
      <c r="X316" s="15"/>
    </row>
    <row r="317" spans="1:24" ht="12" customHeight="1" x14ac:dyDescent="0.2">
      <c r="A317" s="118"/>
      <c r="B317" s="137"/>
      <c r="C317" s="15"/>
      <c r="D317" s="137"/>
      <c r="E317" s="137"/>
      <c r="F317" s="137"/>
      <c r="G317" s="137"/>
      <c r="H317" s="137"/>
      <c r="I317" s="137"/>
      <c r="J317" s="137"/>
      <c r="K317" s="15"/>
      <c r="L317" s="15"/>
      <c r="M317" s="470" t="s">
        <v>507</v>
      </c>
      <c r="N317" s="471">
        <f>N207+N261+N315</f>
        <v>0</v>
      </c>
      <c r="O317" s="15"/>
      <c r="P317" s="136"/>
      <c r="Q317" s="118"/>
      <c r="R317" s="15"/>
      <c r="S317" s="15"/>
      <c r="T317" s="15"/>
      <c r="U317" s="15"/>
      <c r="V317" s="15"/>
      <c r="X317" s="15"/>
    </row>
    <row r="318" spans="1:24" ht="12" customHeight="1" thickBot="1" x14ac:dyDescent="0.25">
      <c r="A318" s="118"/>
      <c r="B318" s="136"/>
      <c r="C318" s="136"/>
      <c r="D318" s="136"/>
      <c r="E318" s="136"/>
      <c r="F318" s="136"/>
      <c r="G318" s="136"/>
      <c r="H318" s="136"/>
      <c r="I318" s="136"/>
      <c r="J318" s="136"/>
      <c r="K318" s="136"/>
      <c r="L318" s="136"/>
      <c r="M318" s="136"/>
      <c r="N318" s="136"/>
      <c r="O318" s="15"/>
      <c r="P318" s="136"/>
      <c r="Q318" s="118"/>
      <c r="R318" s="15"/>
      <c r="S318" s="15"/>
      <c r="T318" s="15"/>
      <c r="U318" s="15"/>
      <c r="V318" s="15"/>
      <c r="X318" s="15"/>
    </row>
    <row r="319" spans="1:24" ht="15" customHeight="1" thickBot="1" x14ac:dyDescent="0.3">
      <c r="A319" s="118"/>
      <c r="B319" s="118"/>
      <c r="C319" s="441" t="str">
        <f>IF(COUNTIF($W$15:$W$314,0)&gt;0,"Let op! Niet alle deelnemers komen overeen met tabblad 'Deelnemeroverzicht'! Gebruik het pull-down menu voor invoegen van deelnemers!","")</f>
        <v/>
      </c>
      <c r="D319" s="118"/>
      <c r="E319" s="118"/>
      <c r="F319" s="118"/>
      <c r="G319" s="118"/>
      <c r="H319" s="15"/>
      <c r="I319" s="15"/>
      <c r="J319" s="118"/>
      <c r="K319" s="15"/>
      <c r="L319" s="15"/>
      <c r="M319" s="142" t="str">
        <f>"Totaal"&amp;" "&amp;B2&amp;": "</f>
        <v xml:space="preserve">Totaal Resultaat 3: </v>
      </c>
      <c r="N319" s="476">
        <f>N317+N151+N90</f>
        <v>0</v>
      </c>
      <c r="O319" s="15"/>
      <c r="P319" s="118"/>
      <c r="Q319" s="118"/>
      <c r="R319" s="15"/>
      <c r="S319" s="15"/>
      <c r="T319" s="15"/>
      <c r="U319" s="15"/>
      <c r="V319" s="15"/>
      <c r="X319" s="15"/>
    </row>
    <row r="320" spans="1:24" ht="12" customHeight="1" x14ac:dyDescent="0.2">
      <c r="A320" s="118"/>
      <c r="B320" s="15"/>
      <c r="D320" s="136"/>
      <c r="E320" s="136"/>
      <c r="F320" s="136"/>
      <c r="G320" s="136"/>
      <c r="H320" s="136"/>
      <c r="I320" s="136"/>
      <c r="J320" s="136"/>
      <c r="K320" s="136"/>
      <c r="L320" s="136"/>
      <c r="M320" s="136"/>
      <c r="N320" s="136"/>
      <c r="O320" s="136"/>
      <c r="P320" s="136"/>
      <c r="Q320" s="118"/>
      <c r="R320" s="15"/>
      <c r="S320" s="15"/>
      <c r="T320" s="15"/>
      <c r="U320" s="15"/>
      <c r="V320" s="15"/>
      <c r="X320" s="15"/>
    </row>
    <row r="321" spans="1:24" ht="12" customHeight="1" x14ac:dyDescent="0.2">
      <c r="A321" s="118"/>
      <c r="B321" s="592" t="s">
        <v>325</v>
      </c>
      <c r="C321" s="593"/>
      <c r="D321" s="593"/>
      <c r="E321" s="593"/>
      <c r="F321" s="593"/>
      <c r="G321" s="593"/>
      <c r="H321" s="593"/>
      <c r="I321" s="593"/>
      <c r="J321" s="593"/>
      <c r="K321" s="593"/>
      <c r="L321" s="593"/>
      <c r="M321" s="593"/>
      <c r="N321" s="594"/>
      <c r="O321" s="136"/>
      <c r="P321" s="136"/>
      <c r="Q321" s="118"/>
      <c r="R321" s="15"/>
      <c r="S321" s="15"/>
      <c r="T321" s="15"/>
      <c r="U321" s="15"/>
      <c r="V321" s="15"/>
      <c r="X321" s="15"/>
    </row>
    <row r="322" spans="1:24" ht="12" customHeight="1" x14ac:dyDescent="0.2">
      <c r="A322" s="118"/>
      <c r="B322" s="649"/>
      <c r="C322" s="650"/>
      <c r="D322" s="651"/>
      <c r="E322" s="651"/>
      <c r="F322" s="651"/>
      <c r="G322" s="651"/>
      <c r="H322" s="651"/>
      <c r="I322" s="651"/>
      <c r="J322" s="651"/>
      <c r="K322" s="651"/>
      <c r="L322" s="651"/>
      <c r="M322" s="651"/>
      <c r="N322" s="652"/>
      <c r="O322" s="136"/>
      <c r="P322" s="136"/>
      <c r="Q322" s="118"/>
      <c r="R322" s="15"/>
      <c r="S322" s="15"/>
      <c r="T322" s="15"/>
      <c r="U322" s="15"/>
      <c r="V322" s="15"/>
      <c r="X322" s="15"/>
    </row>
    <row r="323" spans="1:24" ht="12" customHeight="1" x14ac:dyDescent="0.2">
      <c r="A323" s="118"/>
      <c r="B323" s="649"/>
      <c r="C323" s="650"/>
      <c r="D323" s="651"/>
      <c r="E323" s="651"/>
      <c r="F323" s="651"/>
      <c r="G323" s="651"/>
      <c r="H323" s="651"/>
      <c r="I323" s="651"/>
      <c r="J323" s="651"/>
      <c r="K323" s="651"/>
      <c r="L323" s="651"/>
      <c r="M323" s="651"/>
      <c r="N323" s="652"/>
      <c r="O323" s="136"/>
      <c r="P323" s="136"/>
      <c r="Q323" s="118"/>
      <c r="R323" s="15"/>
      <c r="S323" s="15"/>
      <c r="T323" s="15"/>
      <c r="U323" s="15"/>
      <c r="V323" s="15"/>
      <c r="X323" s="15"/>
    </row>
    <row r="324" spans="1:24" ht="12" customHeight="1" x14ac:dyDescent="0.2">
      <c r="A324" s="118"/>
      <c r="B324" s="649"/>
      <c r="C324" s="650"/>
      <c r="D324" s="651"/>
      <c r="E324" s="651"/>
      <c r="F324" s="651"/>
      <c r="G324" s="651"/>
      <c r="H324" s="651"/>
      <c r="I324" s="651"/>
      <c r="J324" s="651"/>
      <c r="K324" s="651"/>
      <c r="L324" s="651"/>
      <c r="M324" s="651"/>
      <c r="N324" s="652"/>
      <c r="O324" s="136"/>
      <c r="P324" s="136"/>
      <c r="Q324" s="118"/>
      <c r="R324" s="15"/>
      <c r="S324" s="15"/>
      <c r="T324" s="15"/>
      <c r="U324" s="15"/>
      <c r="V324" s="15"/>
      <c r="X324" s="15"/>
    </row>
    <row r="325" spans="1:24" ht="12" customHeight="1" x14ac:dyDescent="0.2">
      <c r="A325" s="118"/>
      <c r="B325" s="649"/>
      <c r="C325" s="650"/>
      <c r="D325" s="651"/>
      <c r="E325" s="651"/>
      <c r="F325" s="651"/>
      <c r="G325" s="651"/>
      <c r="H325" s="651"/>
      <c r="I325" s="651"/>
      <c r="J325" s="651"/>
      <c r="K325" s="651"/>
      <c r="L325" s="651"/>
      <c r="M325" s="651"/>
      <c r="N325" s="652"/>
      <c r="O325" s="136"/>
      <c r="P325" s="136"/>
      <c r="Q325" s="118"/>
      <c r="R325" s="15"/>
      <c r="S325" s="15"/>
      <c r="T325" s="15"/>
      <c r="U325" s="15"/>
      <c r="V325" s="15"/>
      <c r="X325" s="15"/>
    </row>
    <row r="326" spans="1:24" ht="12" customHeight="1" x14ac:dyDescent="0.2">
      <c r="A326" s="118"/>
      <c r="B326" s="649"/>
      <c r="C326" s="650"/>
      <c r="D326" s="651"/>
      <c r="E326" s="651"/>
      <c r="F326" s="651"/>
      <c r="G326" s="651"/>
      <c r="H326" s="651"/>
      <c r="I326" s="651"/>
      <c r="J326" s="651"/>
      <c r="K326" s="651"/>
      <c r="L326" s="651"/>
      <c r="M326" s="651"/>
      <c r="N326" s="652"/>
      <c r="O326" s="136"/>
      <c r="P326" s="136"/>
      <c r="Q326" s="118"/>
      <c r="R326" s="15"/>
      <c r="S326" s="15"/>
      <c r="T326" s="15"/>
      <c r="U326" s="15"/>
      <c r="V326" s="15"/>
      <c r="X326" s="15"/>
    </row>
    <row r="327" spans="1:24" ht="12" customHeight="1" x14ac:dyDescent="0.2">
      <c r="A327" s="118"/>
      <c r="B327" s="649"/>
      <c r="C327" s="650"/>
      <c r="D327" s="651"/>
      <c r="E327" s="651"/>
      <c r="F327" s="651"/>
      <c r="G327" s="651"/>
      <c r="H327" s="651"/>
      <c r="I327" s="651"/>
      <c r="J327" s="651"/>
      <c r="K327" s="651"/>
      <c r="L327" s="651"/>
      <c r="M327" s="651"/>
      <c r="N327" s="652"/>
      <c r="O327" s="136"/>
      <c r="P327" s="136"/>
      <c r="Q327" s="118"/>
      <c r="R327" s="15"/>
      <c r="S327" s="15"/>
      <c r="T327" s="15"/>
      <c r="U327" s="15"/>
      <c r="V327" s="15"/>
      <c r="X327" s="15"/>
    </row>
    <row r="328" spans="1:24" ht="12" customHeight="1" x14ac:dyDescent="0.2">
      <c r="A328" s="118"/>
      <c r="B328" s="649"/>
      <c r="C328" s="650"/>
      <c r="D328" s="651"/>
      <c r="E328" s="651"/>
      <c r="F328" s="651"/>
      <c r="G328" s="651"/>
      <c r="H328" s="651"/>
      <c r="I328" s="651"/>
      <c r="J328" s="651"/>
      <c r="K328" s="651"/>
      <c r="L328" s="651"/>
      <c r="M328" s="651"/>
      <c r="N328" s="652"/>
      <c r="O328" s="136"/>
      <c r="P328" s="136"/>
      <c r="Q328" s="118"/>
      <c r="R328" s="15"/>
      <c r="S328" s="15"/>
      <c r="T328" s="15"/>
      <c r="U328" s="15"/>
      <c r="V328" s="15"/>
      <c r="X328" s="15"/>
    </row>
    <row r="329" spans="1:24" ht="12" customHeight="1" x14ac:dyDescent="0.2">
      <c r="A329" s="118"/>
      <c r="B329" s="649"/>
      <c r="C329" s="650"/>
      <c r="D329" s="651"/>
      <c r="E329" s="651"/>
      <c r="F329" s="651"/>
      <c r="G329" s="651"/>
      <c r="H329" s="651"/>
      <c r="I329" s="651"/>
      <c r="J329" s="651"/>
      <c r="K329" s="651"/>
      <c r="L329" s="651"/>
      <c r="M329" s="651"/>
      <c r="N329" s="652"/>
      <c r="O329" s="136"/>
      <c r="P329" s="136"/>
      <c r="Q329" s="118"/>
      <c r="R329" s="15"/>
      <c r="S329" s="15"/>
      <c r="T329" s="15"/>
      <c r="U329" s="15"/>
      <c r="V329" s="15"/>
      <c r="X329" s="15"/>
    </row>
    <row r="330" spans="1:24" ht="12" customHeight="1" x14ac:dyDescent="0.2">
      <c r="A330" s="118"/>
      <c r="B330" s="649"/>
      <c r="C330" s="650"/>
      <c r="D330" s="651"/>
      <c r="E330" s="651"/>
      <c r="F330" s="651"/>
      <c r="G330" s="651"/>
      <c r="H330" s="651"/>
      <c r="I330" s="651"/>
      <c r="J330" s="651"/>
      <c r="K330" s="651"/>
      <c r="L330" s="651"/>
      <c r="M330" s="651"/>
      <c r="N330" s="652"/>
      <c r="O330" s="136"/>
      <c r="P330" s="136"/>
      <c r="Q330" s="118"/>
      <c r="R330" s="15"/>
      <c r="S330" s="15"/>
      <c r="T330" s="15"/>
      <c r="U330" s="15"/>
      <c r="V330" s="15"/>
      <c r="X330" s="15"/>
    </row>
    <row r="331" spans="1:24" ht="12" customHeight="1" x14ac:dyDescent="0.2">
      <c r="A331" s="118"/>
      <c r="B331" s="649"/>
      <c r="C331" s="650"/>
      <c r="D331" s="651"/>
      <c r="E331" s="651"/>
      <c r="F331" s="651"/>
      <c r="G331" s="651"/>
      <c r="H331" s="651"/>
      <c r="I331" s="651"/>
      <c r="J331" s="651"/>
      <c r="K331" s="651"/>
      <c r="L331" s="651"/>
      <c r="M331" s="651"/>
      <c r="N331" s="652"/>
      <c r="O331" s="136"/>
      <c r="P331" s="136"/>
      <c r="Q331" s="118"/>
      <c r="R331" s="15"/>
      <c r="S331" s="15"/>
      <c r="T331" s="15"/>
      <c r="U331" s="15"/>
      <c r="V331" s="15"/>
      <c r="X331" s="15"/>
    </row>
    <row r="332" spans="1:24" ht="12" customHeight="1" x14ac:dyDescent="0.2">
      <c r="A332" s="118"/>
      <c r="B332" s="649"/>
      <c r="C332" s="650"/>
      <c r="D332" s="651"/>
      <c r="E332" s="651"/>
      <c r="F332" s="651"/>
      <c r="G332" s="651"/>
      <c r="H332" s="651"/>
      <c r="I332" s="651"/>
      <c r="J332" s="651"/>
      <c r="K332" s="651"/>
      <c r="L332" s="651"/>
      <c r="M332" s="651"/>
      <c r="N332" s="652"/>
      <c r="O332" s="136"/>
      <c r="P332" s="136"/>
      <c r="Q332" s="118"/>
      <c r="R332" s="15"/>
      <c r="S332" s="15"/>
      <c r="T332" s="15"/>
      <c r="U332" s="15"/>
      <c r="V332" s="15"/>
      <c r="X332" s="15"/>
    </row>
    <row r="333" spans="1:24" ht="12" customHeight="1" x14ac:dyDescent="0.2">
      <c r="A333" s="118"/>
      <c r="B333" s="649"/>
      <c r="C333" s="650"/>
      <c r="D333" s="651"/>
      <c r="E333" s="651"/>
      <c r="F333" s="651"/>
      <c r="G333" s="651"/>
      <c r="H333" s="651"/>
      <c r="I333" s="651"/>
      <c r="J333" s="651"/>
      <c r="K333" s="651"/>
      <c r="L333" s="651"/>
      <c r="M333" s="651"/>
      <c r="N333" s="652"/>
      <c r="O333" s="136"/>
      <c r="P333" s="136"/>
      <c r="Q333" s="118"/>
      <c r="R333" s="15"/>
      <c r="S333" s="15"/>
      <c r="T333" s="15"/>
      <c r="U333" s="15"/>
      <c r="V333" s="15"/>
      <c r="X333" s="15"/>
    </row>
    <row r="334" spans="1:24" ht="12" customHeight="1" x14ac:dyDescent="0.2">
      <c r="A334" s="118"/>
      <c r="B334" s="649"/>
      <c r="C334" s="650"/>
      <c r="D334" s="651"/>
      <c r="E334" s="651"/>
      <c r="F334" s="651"/>
      <c r="G334" s="651"/>
      <c r="H334" s="651"/>
      <c r="I334" s="651"/>
      <c r="J334" s="651"/>
      <c r="K334" s="651"/>
      <c r="L334" s="651"/>
      <c r="M334" s="651"/>
      <c r="N334" s="652"/>
      <c r="O334" s="136"/>
      <c r="P334" s="136"/>
      <c r="Q334" s="118"/>
      <c r="R334" s="15"/>
      <c r="S334" s="15"/>
      <c r="T334" s="15"/>
      <c r="U334" s="15"/>
      <c r="V334" s="15"/>
      <c r="X334" s="15"/>
    </row>
    <row r="335" spans="1:24" ht="12" customHeight="1" x14ac:dyDescent="0.2">
      <c r="A335" s="118"/>
      <c r="B335" s="649"/>
      <c r="C335" s="650"/>
      <c r="D335" s="651"/>
      <c r="E335" s="651"/>
      <c r="F335" s="651"/>
      <c r="G335" s="651"/>
      <c r="H335" s="651"/>
      <c r="I335" s="651"/>
      <c r="J335" s="651"/>
      <c r="K335" s="651"/>
      <c r="L335" s="651"/>
      <c r="M335" s="651"/>
      <c r="N335" s="652"/>
      <c r="O335" s="136"/>
      <c r="P335" s="136"/>
      <c r="Q335" s="118"/>
      <c r="R335" s="15"/>
      <c r="S335" s="15"/>
      <c r="T335" s="15"/>
      <c r="U335" s="15"/>
      <c r="V335" s="15"/>
      <c r="X335" s="15"/>
    </row>
    <row r="336" spans="1:24" ht="12" customHeight="1" x14ac:dyDescent="0.2">
      <c r="A336" s="118"/>
      <c r="B336" s="649"/>
      <c r="C336" s="650"/>
      <c r="D336" s="651"/>
      <c r="E336" s="651"/>
      <c r="F336" s="651"/>
      <c r="G336" s="651"/>
      <c r="H336" s="651"/>
      <c r="I336" s="651"/>
      <c r="J336" s="651"/>
      <c r="K336" s="651"/>
      <c r="L336" s="651"/>
      <c r="M336" s="651"/>
      <c r="N336" s="652"/>
      <c r="O336" s="136"/>
      <c r="P336" s="136"/>
      <c r="Q336" s="118"/>
      <c r="R336" s="15"/>
      <c r="S336" s="15"/>
      <c r="T336" s="15"/>
      <c r="U336" s="15"/>
      <c r="V336" s="15"/>
      <c r="X336" s="15"/>
    </row>
    <row r="337" spans="1:24" ht="12" customHeight="1" x14ac:dyDescent="0.2">
      <c r="A337" s="118"/>
      <c r="B337" s="649"/>
      <c r="C337" s="650"/>
      <c r="D337" s="651"/>
      <c r="E337" s="651"/>
      <c r="F337" s="651"/>
      <c r="G337" s="651"/>
      <c r="H337" s="651"/>
      <c r="I337" s="651"/>
      <c r="J337" s="651"/>
      <c r="K337" s="651"/>
      <c r="L337" s="651"/>
      <c r="M337" s="651"/>
      <c r="N337" s="652"/>
      <c r="O337" s="136"/>
      <c r="P337" s="136"/>
      <c r="Q337" s="118"/>
      <c r="R337" s="15"/>
      <c r="S337" s="15"/>
      <c r="T337" s="15"/>
      <c r="U337" s="15"/>
      <c r="V337" s="15"/>
      <c r="X337" s="15"/>
    </row>
    <row r="338" spans="1:24" ht="12" customHeight="1" x14ac:dyDescent="0.2">
      <c r="A338" s="118"/>
      <c r="B338" s="649"/>
      <c r="C338" s="650"/>
      <c r="D338" s="651"/>
      <c r="E338" s="651"/>
      <c r="F338" s="651"/>
      <c r="G338" s="651"/>
      <c r="H338" s="651"/>
      <c r="I338" s="651"/>
      <c r="J338" s="651"/>
      <c r="K338" s="651"/>
      <c r="L338" s="651"/>
      <c r="M338" s="651"/>
      <c r="N338" s="652"/>
      <c r="O338" s="136"/>
      <c r="P338" s="136"/>
      <c r="Q338" s="118"/>
      <c r="R338" s="15"/>
      <c r="S338" s="15"/>
      <c r="T338" s="15"/>
      <c r="U338" s="15"/>
      <c r="V338" s="15"/>
      <c r="X338" s="15"/>
    </row>
    <row r="339" spans="1:24" ht="12" customHeight="1" x14ac:dyDescent="0.2">
      <c r="A339" s="118"/>
      <c r="B339" s="649"/>
      <c r="C339" s="650"/>
      <c r="D339" s="651"/>
      <c r="E339" s="651"/>
      <c r="F339" s="651"/>
      <c r="G339" s="651"/>
      <c r="H339" s="651"/>
      <c r="I339" s="651"/>
      <c r="J339" s="651"/>
      <c r="K339" s="651"/>
      <c r="L339" s="651"/>
      <c r="M339" s="651"/>
      <c r="N339" s="652"/>
      <c r="O339" s="136"/>
      <c r="P339" s="136"/>
      <c r="Q339" s="118"/>
      <c r="R339" s="15"/>
      <c r="S339" s="15"/>
      <c r="T339" s="15"/>
      <c r="U339" s="15"/>
      <c r="V339" s="15"/>
      <c r="X339" s="15"/>
    </row>
    <row r="340" spans="1:24" ht="12" customHeight="1" x14ac:dyDescent="0.2">
      <c r="A340" s="118"/>
      <c r="B340" s="649"/>
      <c r="C340" s="650"/>
      <c r="D340" s="651"/>
      <c r="E340" s="651"/>
      <c r="F340" s="651"/>
      <c r="G340" s="651"/>
      <c r="H340" s="651"/>
      <c r="I340" s="651"/>
      <c r="J340" s="651"/>
      <c r="K340" s="651"/>
      <c r="L340" s="651"/>
      <c r="M340" s="651"/>
      <c r="N340" s="652"/>
      <c r="O340" s="136"/>
      <c r="P340" s="136"/>
      <c r="Q340" s="118"/>
      <c r="R340" s="15"/>
      <c r="S340" s="15"/>
      <c r="T340" s="15"/>
      <c r="U340" s="15"/>
      <c r="V340" s="15"/>
      <c r="X340" s="15"/>
    </row>
    <row r="341" spans="1:24" ht="12" customHeight="1" x14ac:dyDescent="0.2">
      <c r="A341" s="118"/>
      <c r="B341" s="649"/>
      <c r="C341" s="650"/>
      <c r="D341" s="651"/>
      <c r="E341" s="651"/>
      <c r="F341" s="651"/>
      <c r="G341" s="651"/>
      <c r="H341" s="651"/>
      <c r="I341" s="651"/>
      <c r="J341" s="651"/>
      <c r="K341" s="651"/>
      <c r="L341" s="651"/>
      <c r="M341" s="651"/>
      <c r="N341" s="652"/>
      <c r="O341" s="136"/>
      <c r="P341" s="136"/>
      <c r="Q341" s="118"/>
      <c r="R341" s="15"/>
      <c r="S341" s="15"/>
      <c r="T341" s="15"/>
      <c r="U341" s="15"/>
      <c r="V341" s="15"/>
      <c r="X341" s="15"/>
    </row>
    <row r="342" spans="1:24" ht="12" customHeight="1" x14ac:dyDescent="0.2">
      <c r="A342" s="118"/>
      <c r="B342" s="649"/>
      <c r="C342" s="650"/>
      <c r="D342" s="651"/>
      <c r="E342" s="651"/>
      <c r="F342" s="651"/>
      <c r="G342" s="651"/>
      <c r="H342" s="651"/>
      <c r="I342" s="651"/>
      <c r="J342" s="651"/>
      <c r="K342" s="651"/>
      <c r="L342" s="651"/>
      <c r="M342" s="651"/>
      <c r="N342" s="652"/>
      <c r="O342" s="136"/>
      <c r="P342" s="136"/>
      <c r="Q342" s="118"/>
      <c r="R342" s="15"/>
      <c r="S342" s="15"/>
      <c r="T342" s="15"/>
      <c r="U342" s="15"/>
      <c r="V342" s="15"/>
      <c r="X342" s="15"/>
    </row>
    <row r="343" spans="1:24" ht="12" customHeight="1" x14ac:dyDescent="0.2">
      <c r="A343" s="118"/>
      <c r="B343" s="649"/>
      <c r="C343" s="650"/>
      <c r="D343" s="651"/>
      <c r="E343" s="651"/>
      <c r="F343" s="651"/>
      <c r="G343" s="651"/>
      <c r="H343" s="651"/>
      <c r="I343" s="651"/>
      <c r="J343" s="651"/>
      <c r="K343" s="651"/>
      <c r="L343" s="651"/>
      <c r="M343" s="651"/>
      <c r="N343" s="652"/>
      <c r="O343" s="136"/>
      <c r="P343" s="136"/>
      <c r="Q343" s="118"/>
      <c r="R343" s="15"/>
      <c r="S343" s="15"/>
      <c r="T343" s="15"/>
      <c r="U343" s="15"/>
      <c r="V343" s="15"/>
      <c r="X343" s="15"/>
    </row>
    <row r="344" spans="1:24" ht="12" customHeight="1" x14ac:dyDescent="0.2">
      <c r="A344" s="118"/>
      <c r="B344" s="649"/>
      <c r="C344" s="650"/>
      <c r="D344" s="651"/>
      <c r="E344" s="651"/>
      <c r="F344" s="651"/>
      <c r="G344" s="651"/>
      <c r="H344" s="651"/>
      <c r="I344" s="651"/>
      <c r="J344" s="651"/>
      <c r="K344" s="651"/>
      <c r="L344" s="651"/>
      <c r="M344" s="651"/>
      <c r="N344" s="652"/>
      <c r="O344" s="136"/>
      <c r="P344" s="136"/>
      <c r="Q344" s="118"/>
      <c r="R344" s="15"/>
      <c r="S344" s="15"/>
      <c r="T344" s="15"/>
      <c r="U344" s="15"/>
      <c r="V344" s="15"/>
      <c r="X344" s="15"/>
    </row>
    <row r="345" spans="1:24" ht="12" customHeight="1" x14ac:dyDescent="0.2">
      <c r="A345" s="118"/>
      <c r="B345" s="649"/>
      <c r="C345" s="650"/>
      <c r="D345" s="651"/>
      <c r="E345" s="651"/>
      <c r="F345" s="651"/>
      <c r="G345" s="651"/>
      <c r="H345" s="651"/>
      <c r="I345" s="651"/>
      <c r="J345" s="651"/>
      <c r="K345" s="651"/>
      <c r="L345" s="651"/>
      <c r="M345" s="651"/>
      <c r="N345" s="652"/>
      <c r="O345" s="136"/>
      <c r="P345" s="136"/>
      <c r="Q345" s="118"/>
      <c r="R345" s="15"/>
      <c r="S345" s="15"/>
      <c r="T345" s="15"/>
      <c r="U345" s="15"/>
      <c r="V345" s="15"/>
      <c r="X345" s="15"/>
    </row>
    <row r="346" spans="1:24" ht="12" customHeight="1" x14ac:dyDescent="0.2">
      <c r="A346" s="118"/>
      <c r="B346" s="649"/>
      <c r="C346" s="650"/>
      <c r="D346" s="651"/>
      <c r="E346" s="651"/>
      <c r="F346" s="651"/>
      <c r="G346" s="651"/>
      <c r="H346" s="651"/>
      <c r="I346" s="651"/>
      <c r="J346" s="651"/>
      <c r="K346" s="651"/>
      <c r="L346" s="651"/>
      <c r="M346" s="651"/>
      <c r="N346" s="652"/>
      <c r="O346" s="136"/>
      <c r="P346" s="136"/>
      <c r="Q346" s="118"/>
      <c r="R346" s="15"/>
      <c r="S346" s="15"/>
      <c r="T346" s="15"/>
      <c r="U346" s="15"/>
      <c r="V346" s="15"/>
      <c r="X346" s="15"/>
    </row>
    <row r="347" spans="1:24" ht="12" customHeight="1" x14ac:dyDescent="0.2">
      <c r="A347" s="118"/>
      <c r="B347" s="653"/>
      <c r="C347" s="654"/>
      <c r="D347" s="655"/>
      <c r="E347" s="655"/>
      <c r="F347" s="655"/>
      <c r="G347" s="655"/>
      <c r="H347" s="655"/>
      <c r="I347" s="655"/>
      <c r="J347" s="655"/>
      <c r="K347" s="655"/>
      <c r="L347" s="655"/>
      <c r="M347" s="655"/>
      <c r="N347" s="656"/>
      <c r="O347" s="136"/>
      <c r="P347" s="136"/>
      <c r="Q347" s="118"/>
      <c r="R347" s="15"/>
      <c r="S347" s="15"/>
      <c r="T347" s="15"/>
      <c r="U347" s="15"/>
      <c r="V347" s="15"/>
      <c r="X347" s="15"/>
    </row>
    <row r="348" spans="1:24" ht="12" customHeight="1" x14ac:dyDescent="0.2">
      <c r="A348" s="118"/>
      <c r="B348" s="15"/>
      <c r="C348" s="441"/>
      <c r="D348" s="136"/>
      <c r="E348" s="136"/>
      <c r="F348" s="136"/>
      <c r="G348" s="136"/>
      <c r="H348" s="136"/>
      <c r="I348" s="136"/>
      <c r="J348" s="136"/>
      <c r="K348" s="136"/>
      <c r="L348" s="136"/>
      <c r="M348" s="136"/>
      <c r="N348" s="136"/>
      <c r="O348" s="136"/>
      <c r="P348" s="136"/>
      <c r="Q348" s="118"/>
      <c r="R348" s="15"/>
      <c r="S348" s="15"/>
      <c r="T348" s="15"/>
      <c r="U348" s="15"/>
      <c r="V348" s="15"/>
      <c r="X348" s="15"/>
    </row>
    <row r="349" spans="1:24" ht="12" customHeight="1" thickBot="1" x14ac:dyDescent="0.25">
      <c r="A349" s="118"/>
      <c r="B349" s="592" t="s">
        <v>448</v>
      </c>
      <c r="C349" s="592"/>
      <c r="D349" s="592"/>
      <c r="E349" s="592"/>
      <c r="F349" s="592"/>
      <c r="G349" s="592"/>
      <c r="H349" s="592"/>
      <c r="I349" s="592"/>
      <c r="J349" s="592"/>
      <c r="K349" s="592"/>
      <c r="L349" s="592"/>
      <c r="M349" s="592"/>
      <c r="N349" s="592"/>
      <c r="O349" s="592"/>
      <c r="P349" s="592"/>
      <c r="Q349" s="118"/>
      <c r="R349" s="15"/>
      <c r="S349" s="15"/>
      <c r="T349" s="15"/>
      <c r="U349" s="15"/>
      <c r="V349" s="15"/>
      <c r="X349" s="15"/>
    </row>
    <row r="350" spans="1:24" ht="12" customHeight="1" thickBot="1" x14ac:dyDescent="0.25">
      <c r="A350" s="118"/>
      <c r="B350" s="489"/>
      <c r="C350" s="490" t="s">
        <v>210</v>
      </c>
      <c r="D350" s="715" t="str">
        <f>Lijsten!A13</f>
        <v>IO</v>
      </c>
      <c r="E350" s="716"/>
      <c r="F350" s="715" t="str">
        <f>Lijsten!A14</f>
        <v>EO</v>
      </c>
      <c r="G350" s="716"/>
      <c r="H350" s="715" t="str">
        <f>Lijsten!A15</f>
        <v>OP (economisch)</v>
      </c>
      <c r="I350" s="716"/>
      <c r="J350" s="715" t="str">
        <f>Lijsten!A16</f>
        <v>OP (niet economisch)</v>
      </c>
      <c r="K350" s="716"/>
      <c r="L350" s="715" t="s">
        <v>200</v>
      </c>
      <c r="M350" s="717"/>
      <c r="N350" s="717"/>
      <c r="O350" s="717"/>
      <c r="P350" s="716"/>
      <c r="Q350" s="15"/>
      <c r="R350" s="15"/>
      <c r="S350" s="15"/>
      <c r="T350" s="15"/>
      <c r="V350" s="15"/>
      <c r="W350" s="541"/>
    </row>
    <row r="351" spans="1:24" ht="33" thickBot="1" x14ac:dyDescent="0.25">
      <c r="A351" s="118"/>
      <c r="B351" s="491"/>
      <c r="C351" s="492" t="s">
        <v>55</v>
      </c>
      <c r="D351" s="493" t="str">
        <f>"kosten "&amp;D350&amp;" totaal"</f>
        <v>kosten IO totaal</v>
      </c>
      <c r="E351" s="494" t="s">
        <v>211</v>
      </c>
      <c r="F351" s="493" t="str">
        <f>"kosten "&amp;F350&amp;" totaal"</f>
        <v>kosten EO totaal</v>
      </c>
      <c r="G351" s="494" t="s">
        <v>211</v>
      </c>
      <c r="H351" s="493" t="s">
        <v>212</v>
      </c>
      <c r="I351" s="494" t="s">
        <v>211</v>
      </c>
      <c r="J351" s="493" t="s">
        <v>213</v>
      </c>
      <c r="K351" s="494" t="s">
        <v>211</v>
      </c>
      <c r="L351" s="493" t="s">
        <v>121</v>
      </c>
      <c r="M351" s="493" t="s">
        <v>201</v>
      </c>
      <c r="N351" s="495" t="s">
        <v>59</v>
      </c>
      <c r="O351" s="495" t="s">
        <v>168</v>
      </c>
      <c r="P351" s="495" t="s">
        <v>59</v>
      </c>
      <c r="Q351" s="15"/>
      <c r="R351" s="15"/>
      <c r="S351" s="15"/>
      <c r="T351" s="15"/>
      <c r="V351" s="15"/>
      <c r="W351" s="541"/>
    </row>
    <row r="352" spans="1:24" ht="12" customHeight="1" x14ac:dyDescent="0.2">
      <c r="A352" s="118"/>
      <c r="B352" s="496" t="s">
        <v>18</v>
      </c>
      <c r="C352" s="497">
        <f>_xlfn.XLOOKUP(B352,Deelnemersoverzicht!A16:A83,Deelnemersoverzicht!C16:C83)</f>
        <v>0</v>
      </c>
      <c r="D352" s="498">
        <f t="shared" ref="D352:D383" si="23">SUMIFS($N$15:$N$315,$C$15:$C$315,C352,$M$15:$M$315,$D$350)</f>
        <v>0</v>
      </c>
      <c r="E352" s="499">
        <f>IFERROR(IF(D352&gt;0,(_xlfn.XLOOKUP(B352,Financiering!$A$7:$A$32,Financiering!$H$7:$H$32))*'Resultaat 3'!D352,0),)</f>
        <v>0</v>
      </c>
      <c r="F352" s="500">
        <f t="shared" ref="F352:F383" si="24">SUMIFS($N$15:$N$315,$C$15:$C$315,C352,$M$15:$M$315,$F$350)</f>
        <v>0</v>
      </c>
      <c r="G352" s="499">
        <f>IFERROR(IF(F352&gt;0,(_xlfn.XLOOKUP(B352,Financiering!$A$7:$A$32,Financiering!$N$7:$N$32))*'Resultaat 3'!F352,0),)</f>
        <v>0</v>
      </c>
      <c r="H352" s="499">
        <f t="shared" ref="H352:H383" si="25">SUMIFS($N$15:$N$315,$C$15:$C$315,C352,$M$15:$M$315,$H$350)</f>
        <v>0</v>
      </c>
      <c r="I352" s="499">
        <f>IFERROR(IF(H352&gt;0,(_xlfn.XLOOKUP(B352,Financiering!$A$7:$A$32,Financiering!$T$7:$T$32))*'Resultaat 3'!H352,0),"")</f>
        <v>0</v>
      </c>
      <c r="J352" s="499">
        <f t="shared" ref="J352:J383" si="26">SUMIFS($N$15:$N$315,$C$15:$C$315,C352,$M$15:$M$315,$J$350)</f>
        <v>0</v>
      </c>
      <c r="K352" s="499">
        <f>IFERROR(IF(J352&gt;0,_xlfn.XLOOKUP(B352,Financiering!$A$7:$A$32,Financiering!$Z$7:$Z$32)*'Resultaat 3'!J352,0),)</f>
        <v>0</v>
      </c>
      <c r="L352" s="499">
        <f t="shared" ref="L352:L383" si="27">D352+F352+H352+J352</f>
        <v>0</v>
      </c>
      <c r="M352" s="499">
        <f t="shared" ref="M352:M383" si="28">E352+G352+I352+K352</f>
        <v>0</v>
      </c>
      <c r="N352" s="501" t="str">
        <f>IFERROR(M352/L352,"")</f>
        <v/>
      </c>
      <c r="O352" s="502">
        <f>L352-M352</f>
        <v>0</v>
      </c>
      <c r="P352" s="503" t="str">
        <f>IFERROR(O352/L352,"")</f>
        <v/>
      </c>
      <c r="Q352" s="15"/>
      <c r="R352" s="15"/>
      <c r="S352" s="15"/>
      <c r="T352" s="15"/>
      <c r="V352" s="15"/>
      <c r="W352" s="541"/>
    </row>
    <row r="353" spans="1:23" ht="12" customHeight="1" x14ac:dyDescent="0.2">
      <c r="A353" s="118"/>
      <c r="B353" s="504" t="s">
        <v>19</v>
      </c>
      <c r="C353" s="497">
        <f>_xlfn.XLOOKUP(B353,Deelnemersoverzicht!A17:A84,Deelnemersoverzicht!C17:C84)</f>
        <v>0</v>
      </c>
      <c r="D353" s="505">
        <f t="shared" si="23"/>
        <v>0</v>
      </c>
      <c r="E353" s="502">
        <f>IFERROR(IF(D353&gt;0,(_xlfn.XLOOKUP(B353,Financiering!$A$7:$A$32,Financiering!$H$7:$H$32))*'Resultaat 3'!D353,0),)</f>
        <v>0</v>
      </c>
      <c r="F353" s="506">
        <f t="shared" si="24"/>
        <v>0</v>
      </c>
      <c r="G353" s="502">
        <f>IFERROR(IF(F353&gt;0,(_xlfn.XLOOKUP(B353,Financiering!$A$7:$A$32,Financiering!$N$7:$N$32))*'Resultaat 3'!F353,0),)</f>
        <v>0</v>
      </c>
      <c r="H353" s="502">
        <f t="shared" si="25"/>
        <v>0</v>
      </c>
      <c r="I353" s="502">
        <f>IFERROR(IF(H353&gt;0,(_xlfn.XLOOKUP(B353,Financiering!$A$7:$A$32,Financiering!$T$7:$T$32))*'Resultaat 3'!H353,0),"")</f>
        <v>0</v>
      </c>
      <c r="J353" s="502">
        <f t="shared" si="26"/>
        <v>0</v>
      </c>
      <c r="K353" s="502">
        <f>IFERROR(IF(J353&gt;0,_xlfn.XLOOKUP(B353,Financiering!$A$7:$A$32,Financiering!$Z$7:$Z$32)*'Resultaat 3'!J353,0),)</f>
        <v>0</v>
      </c>
      <c r="L353" s="502">
        <f t="shared" si="27"/>
        <v>0</v>
      </c>
      <c r="M353" s="502">
        <f t="shared" si="28"/>
        <v>0</v>
      </c>
      <c r="N353" s="501" t="str">
        <f t="shared" ref="N353:N403" si="29">IFERROR(M353/L353,"")</f>
        <v/>
      </c>
      <c r="O353" s="502">
        <f t="shared" ref="O353:O402" si="30">L353-M353</f>
        <v>0</v>
      </c>
      <c r="P353" s="507" t="str">
        <f t="shared" ref="P353:P402" si="31">IFERROR(O353/L353,"")</f>
        <v/>
      </c>
      <c r="Q353" s="15"/>
      <c r="R353" s="15"/>
      <c r="S353" s="15"/>
      <c r="T353" s="15"/>
      <c r="V353" s="15"/>
      <c r="W353" s="541"/>
    </row>
    <row r="354" spans="1:23" ht="12" customHeight="1" x14ac:dyDescent="0.2">
      <c r="A354" s="118"/>
      <c r="B354" s="504" t="s">
        <v>20</v>
      </c>
      <c r="C354" s="497">
        <f>_xlfn.XLOOKUP(B354,Deelnemersoverzicht!A18:A85,Deelnemersoverzicht!C18:C85)</f>
        <v>0</v>
      </c>
      <c r="D354" s="505">
        <f t="shared" si="23"/>
        <v>0</v>
      </c>
      <c r="E354" s="502">
        <f>IFERROR(IF(D354&gt;0,(_xlfn.XLOOKUP(B354,Financiering!$A$7:$A$32,Financiering!$H$7:$H$32))*'Resultaat 3'!D354,0),)</f>
        <v>0</v>
      </c>
      <c r="F354" s="506">
        <f t="shared" si="24"/>
        <v>0</v>
      </c>
      <c r="G354" s="505">
        <f>IFERROR(IF(F354&gt;0,(_xlfn.XLOOKUP(B354,Financiering!$A$7:$A$32,Financiering!$N$7:$N$32))*'Resultaat 3'!F354,0),)</f>
        <v>0</v>
      </c>
      <c r="H354" s="505">
        <f t="shared" si="25"/>
        <v>0</v>
      </c>
      <c r="I354" s="505">
        <f>IFERROR(IF(H354&gt;0,(_xlfn.XLOOKUP(B354,Financiering!$A$7:$A$32,Financiering!$T$7:$T$32))*'Resultaat 3'!H354,0),"")</f>
        <v>0</v>
      </c>
      <c r="J354" s="505">
        <f t="shared" si="26"/>
        <v>0</v>
      </c>
      <c r="K354" s="505">
        <f>IFERROR(IF(J354&gt;0,_xlfn.XLOOKUP(B354,Financiering!$A$7:$A$32,Financiering!$Z$7:$Z$32)*'Resultaat 3'!J354,0),)</f>
        <v>0</v>
      </c>
      <c r="L354" s="505">
        <f t="shared" si="27"/>
        <v>0</v>
      </c>
      <c r="M354" s="505">
        <f t="shared" si="28"/>
        <v>0</v>
      </c>
      <c r="N354" s="501" t="str">
        <f t="shared" si="29"/>
        <v/>
      </c>
      <c r="O354" s="502">
        <f t="shared" si="30"/>
        <v>0</v>
      </c>
      <c r="P354" s="507" t="str">
        <f t="shared" si="31"/>
        <v/>
      </c>
      <c r="Q354" s="15"/>
      <c r="R354" s="15"/>
      <c r="S354" s="15"/>
      <c r="T354" s="15"/>
      <c r="V354" s="15"/>
      <c r="W354" s="541"/>
    </row>
    <row r="355" spans="1:23" ht="12" customHeight="1" x14ac:dyDescent="0.2">
      <c r="A355" s="118"/>
      <c r="B355" s="504" t="s">
        <v>21</v>
      </c>
      <c r="C355" s="497">
        <f>_xlfn.XLOOKUP(B355,Deelnemersoverzicht!A19:A86,Deelnemersoverzicht!C19:C86)</f>
        <v>0</v>
      </c>
      <c r="D355" s="505">
        <f t="shared" si="23"/>
        <v>0</v>
      </c>
      <c r="E355" s="502">
        <f>IFERROR(IF(D355&gt;0,(_xlfn.XLOOKUP(B355,Financiering!$A$7:$A$32,Financiering!$H$7:$H$32))*'Resultaat 3'!D355,0),)</f>
        <v>0</v>
      </c>
      <c r="F355" s="506">
        <f t="shared" si="24"/>
        <v>0</v>
      </c>
      <c r="G355" s="505">
        <f>IFERROR(IF(F355&gt;0,(_xlfn.XLOOKUP(B355,Financiering!$A$7:$A$32,Financiering!$N$7:$N$32))*'Resultaat 3'!F355,0),)</f>
        <v>0</v>
      </c>
      <c r="H355" s="505">
        <f t="shared" si="25"/>
        <v>0</v>
      </c>
      <c r="I355" s="505">
        <f>IFERROR(IF(H355&gt;0,(_xlfn.XLOOKUP(B355,Financiering!$A$7:$A$32,Financiering!$T$7:$T$32))*'Resultaat 3'!H355,0),"")</f>
        <v>0</v>
      </c>
      <c r="J355" s="505">
        <f t="shared" si="26"/>
        <v>0</v>
      </c>
      <c r="K355" s="505">
        <f>IFERROR(IF(J355&gt;0,_xlfn.XLOOKUP(B355,Financiering!$A$7:$A$32,Financiering!$Z$7:$Z$32)*'Resultaat 3'!J355,0),)</f>
        <v>0</v>
      </c>
      <c r="L355" s="505">
        <f t="shared" si="27"/>
        <v>0</v>
      </c>
      <c r="M355" s="505">
        <f t="shared" si="28"/>
        <v>0</v>
      </c>
      <c r="N355" s="501" t="str">
        <f t="shared" si="29"/>
        <v/>
      </c>
      <c r="O355" s="502">
        <f t="shared" si="30"/>
        <v>0</v>
      </c>
      <c r="P355" s="507" t="str">
        <f t="shared" si="31"/>
        <v/>
      </c>
      <c r="Q355" s="15"/>
      <c r="R355" s="15"/>
      <c r="S355" s="15"/>
      <c r="T355" s="15"/>
      <c r="V355" s="15"/>
      <c r="W355" s="541"/>
    </row>
    <row r="356" spans="1:23" ht="12" customHeight="1" x14ac:dyDescent="0.2">
      <c r="A356" s="118"/>
      <c r="B356" s="504" t="s">
        <v>22</v>
      </c>
      <c r="C356" s="497">
        <f>_xlfn.XLOOKUP(B356,Deelnemersoverzicht!A20:A87,Deelnemersoverzicht!C20:C87)</f>
        <v>0</v>
      </c>
      <c r="D356" s="505">
        <f t="shared" si="23"/>
        <v>0</v>
      </c>
      <c r="E356" s="502">
        <f>IFERROR(IF(D356&gt;0,(_xlfn.XLOOKUP(B356,Financiering!$A$7:$A$32,Financiering!$H$7:$H$32))*'Resultaat 3'!D356,0),)</f>
        <v>0</v>
      </c>
      <c r="F356" s="506">
        <f t="shared" si="24"/>
        <v>0</v>
      </c>
      <c r="G356" s="505">
        <f>IFERROR(IF(F356&gt;0,(_xlfn.XLOOKUP(B356,Financiering!$A$7:$A$32,Financiering!$N$7:$N$32))*'Resultaat 3'!F356,0),)</f>
        <v>0</v>
      </c>
      <c r="H356" s="505">
        <f t="shared" si="25"/>
        <v>0</v>
      </c>
      <c r="I356" s="505">
        <f>IFERROR(IF(H356&gt;0,(_xlfn.XLOOKUP(B356,Financiering!$A$7:$A$32,Financiering!$T$7:$T$32))*'Resultaat 3'!H356,0),"")</f>
        <v>0</v>
      </c>
      <c r="J356" s="505">
        <f t="shared" si="26"/>
        <v>0</v>
      </c>
      <c r="K356" s="505">
        <f>IFERROR(IF(J356&gt;0,_xlfn.XLOOKUP(B356,Financiering!$A$7:$A$32,Financiering!$Z$7:$Z$32)*'Resultaat 3'!J356,0),)</f>
        <v>0</v>
      </c>
      <c r="L356" s="505">
        <f t="shared" si="27"/>
        <v>0</v>
      </c>
      <c r="M356" s="505">
        <f t="shared" si="28"/>
        <v>0</v>
      </c>
      <c r="N356" s="501" t="str">
        <f t="shared" si="29"/>
        <v/>
      </c>
      <c r="O356" s="502">
        <f t="shared" si="30"/>
        <v>0</v>
      </c>
      <c r="P356" s="507" t="str">
        <f t="shared" si="31"/>
        <v/>
      </c>
      <c r="Q356" s="15"/>
      <c r="R356" s="15"/>
      <c r="S356" s="15"/>
      <c r="T356" s="15"/>
      <c r="V356" s="15"/>
      <c r="W356" s="541"/>
    </row>
    <row r="357" spans="1:23" ht="12" customHeight="1" x14ac:dyDescent="0.2">
      <c r="A357" s="118"/>
      <c r="B357" s="504" t="s">
        <v>23</v>
      </c>
      <c r="C357" s="497">
        <f>_xlfn.XLOOKUP(B357,Deelnemersoverzicht!A21:A88,Deelnemersoverzicht!C21:C88)</f>
        <v>0</v>
      </c>
      <c r="D357" s="505">
        <f t="shared" si="23"/>
        <v>0</v>
      </c>
      <c r="E357" s="502">
        <f>IFERROR(IF(D357&gt;0,(_xlfn.XLOOKUP(B357,Financiering!$A$7:$A$32,Financiering!$H$7:$H$32))*'Resultaat 3'!D357,0),)</f>
        <v>0</v>
      </c>
      <c r="F357" s="506">
        <f t="shared" si="24"/>
        <v>0</v>
      </c>
      <c r="G357" s="505">
        <f>IFERROR(IF(F357&gt;0,(_xlfn.XLOOKUP(B357,Financiering!$A$7:$A$32,Financiering!$N$7:$N$32))*'Resultaat 3'!F357,0),)</f>
        <v>0</v>
      </c>
      <c r="H357" s="505">
        <f t="shared" si="25"/>
        <v>0</v>
      </c>
      <c r="I357" s="505">
        <f>IFERROR(IF(H357&gt;0,(_xlfn.XLOOKUP(B357,Financiering!$A$7:$A$32,Financiering!$T$7:$T$32))*'Resultaat 3'!H357,0),"")</f>
        <v>0</v>
      </c>
      <c r="J357" s="505">
        <f t="shared" si="26"/>
        <v>0</v>
      </c>
      <c r="K357" s="505">
        <f>IFERROR(IF(J357&gt;0,_xlfn.XLOOKUP(B357,Financiering!$A$7:$A$32,Financiering!$Z$7:$Z$32)*'Resultaat 3'!J357,0),)</f>
        <v>0</v>
      </c>
      <c r="L357" s="505">
        <f t="shared" si="27"/>
        <v>0</v>
      </c>
      <c r="M357" s="505">
        <f t="shared" si="28"/>
        <v>0</v>
      </c>
      <c r="N357" s="501" t="str">
        <f t="shared" si="29"/>
        <v/>
      </c>
      <c r="O357" s="502">
        <f t="shared" si="30"/>
        <v>0</v>
      </c>
      <c r="P357" s="507" t="str">
        <f t="shared" si="31"/>
        <v/>
      </c>
      <c r="Q357" s="15"/>
      <c r="R357" s="15"/>
      <c r="S357" s="15"/>
      <c r="T357" s="15"/>
      <c r="V357" s="15"/>
      <c r="W357" s="541"/>
    </row>
    <row r="358" spans="1:23" ht="12" customHeight="1" x14ac:dyDescent="0.2">
      <c r="A358" s="118"/>
      <c r="B358" s="504" t="s">
        <v>24</v>
      </c>
      <c r="C358" s="497">
        <f>_xlfn.XLOOKUP(B358,Deelnemersoverzicht!A22:A89,Deelnemersoverzicht!C22:C89)</f>
        <v>0</v>
      </c>
      <c r="D358" s="505">
        <f t="shared" si="23"/>
        <v>0</v>
      </c>
      <c r="E358" s="502">
        <f>IFERROR(IF(D358&gt;0,(_xlfn.XLOOKUP(B358,Financiering!$A$7:$A$32,Financiering!$H$7:$H$32))*'Resultaat 3'!D358,0),)</f>
        <v>0</v>
      </c>
      <c r="F358" s="506">
        <f t="shared" si="24"/>
        <v>0</v>
      </c>
      <c r="G358" s="505">
        <f>IFERROR(IF(F358&gt;0,(_xlfn.XLOOKUP(B358,Financiering!$A$7:$A$32,Financiering!$N$7:$N$32))*'Resultaat 3'!F358,0),)</f>
        <v>0</v>
      </c>
      <c r="H358" s="505">
        <f t="shared" si="25"/>
        <v>0</v>
      </c>
      <c r="I358" s="505">
        <f>IFERROR(IF(H358&gt;0,(_xlfn.XLOOKUP(B358,Financiering!$A$7:$A$32,Financiering!$T$7:$T$32))*'Resultaat 3'!H358,0),"")</f>
        <v>0</v>
      </c>
      <c r="J358" s="505">
        <f t="shared" si="26"/>
        <v>0</v>
      </c>
      <c r="K358" s="505">
        <f>IFERROR(IF(J358&gt;0,_xlfn.XLOOKUP(B358,Financiering!$A$7:$A$32,Financiering!$Z$7:$Z$32)*'Resultaat 3'!J358,0),)</f>
        <v>0</v>
      </c>
      <c r="L358" s="505">
        <f t="shared" si="27"/>
        <v>0</v>
      </c>
      <c r="M358" s="505">
        <f t="shared" si="28"/>
        <v>0</v>
      </c>
      <c r="N358" s="501" t="str">
        <f t="shared" si="29"/>
        <v/>
      </c>
      <c r="O358" s="502">
        <f t="shared" si="30"/>
        <v>0</v>
      </c>
      <c r="P358" s="507" t="str">
        <f t="shared" si="31"/>
        <v/>
      </c>
      <c r="Q358" s="15"/>
      <c r="R358" s="15"/>
      <c r="S358" s="15"/>
      <c r="T358" s="15"/>
      <c r="V358" s="15"/>
      <c r="W358" s="541"/>
    </row>
    <row r="359" spans="1:23" ht="12" customHeight="1" x14ac:dyDescent="0.2">
      <c r="A359" s="118"/>
      <c r="B359" s="504" t="s">
        <v>25</v>
      </c>
      <c r="C359" s="497">
        <f>_xlfn.XLOOKUP(B359,Deelnemersoverzicht!A23:A90,Deelnemersoverzicht!C23:C90)</f>
        <v>0</v>
      </c>
      <c r="D359" s="505">
        <f t="shared" si="23"/>
        <v>0</v>
      </c>
      <c r="E359" s="502">
        <f>IFERROR(IF(D359&gt;0,(_xlfn.XLOOKUP(B359,Financiering!$A$7:$A$32,Financiering!$H$7:$H$32))*'Resultaat 3'!D359,0),)</f>
        <v>0</v>
      </c>
      <c r="F359" s="506">
        <f t="shared" si="24"/>
        <v>0</v>
      </c>
      <c r="G359" s="505">
        <f>IFERROR(IF(F359&gt;0,(_xlfn.XLOOKUP(B359,Financiering!$A$7:$A$32,Financiering!$N$7:$N$32))*'Resultaat 3'!F359,0),)</f>
        <v>0</v>
      </c>
      <c r="H359" s="505">
        <f t="shared" si="25"/>
        <v>0</v>
      </c>
      <c r="I359" s="505">
        <f>IFERROR(IF(H359&gt;0,(_xlfn.XLOOKUP(B359,Financiering!$A$7:$A$32,Financiering!$T$7:$T$32))*'Resultaat 3'!H359,0),"")</f>
        <v>0</v>
      </c>
      <c r="J359" s="505">
        <f t="shared" si="26"/>
        <v>0</v>
      </c>
      <c r="K359" s="505">
        <f>IFERROR(IF(J359&gt;0,_xlfn.XLOOKUP(B359,Financiering!$A$7:$A$32,Financiering!$Z$7:$Z$32)*'Resultaat 3'!J359,0),)</f>
        <v>0</v>
      </c>
      <c r="L359" s="505">
        <f t="shared" si="27"/>
        <v>0</v>
      </c>
      <c r="M359" s="505">
        <f t="shared" si="28"/>
        <v>0</v>
      </c>
      <c r="N359" s="501" t="str">
        <f t="shared" si="29"/>
        <v/>
      </c>
      <c r="O359" s="502">
        <f t="shared" si="30"/>
        <v>0</v>
      </c>
      <c r="P359" s="507" t="str">
        <f t="shared" si="31"/>
        <v/>
      </c>
      <c r="Q359" s="15"/>
      <c r="R359" s="15"/>
      <c r="S359" s="15"/>
      <c r="T359" s="15"/>
      <c r="V359" s="15"/>
      <c r="W359" s="541"/>
    </row>
    <row r="360" spans="1:23" ht="12" customHeight="1" x14ac:dyDescent="0.2">
      <c r="A360" s="118"/>
      <c r="B360" s="504" t="s">
        <v>26</v>
      </c>
      <c r="C360" s="497">
        <f>_xlfn.XLOOKUP(B360,Deelnemersoverzicht!A24:A91,Deelnemersoverzicht!C24:C91)</f>
        <v>0</v>
      </c>
      <c r="D360" s="505">
        <f t="shared" si="23"/>
        <v>0</v>
      </c>
      <c r="E360" s="502">
        <f>IFERROR(IF(D360&gt;0,(_xlfn.XLOOKUP(B360,Financiering!$A$7:$A$32,Financiering!$H$7:$H$32))*'Resultaat 3'!D360,0),)</f>
        <v>0</v>
      </c>
      <c r="F360" s="506">
        <f t="shared" si="24"/>
        <v>0</v>
      </c>
      <c r="G360" s="505">
        <f>IFERROR(IF(F360&gt;0,(_xlfn.XLOOKUP(B360,Financiering!$A$7:$A$32,Financiering!$N$7:$N$32))*'Resultaat 3'!F360,0),)</f>
        <v>0</v>
      </c>
      <c r="H360" s="505">
        <f t="shared" si="25"/>
        <v>0</v>
      </c>
      <c r="I360" s="505">
        <f>IFERROR(IF(H360&gt;0,(_xlfn.XLOOKUP(B360,Financiering!$A$7:$A$32,Financiering!$T$7:$T$32))*'Resultaat 3'!H360,0),"")</f>
        <v>0</v>
      </c>
      <c r="J360" s="505">
        <f t="shared" si="26"/>
        <v>0</v>
      </c>
      <c r="K360" s="505">
        <f>IFERROR(IF(J360&gt;0,_xlfn.XLOOKUP(B360,Financiering!$A$7:$A$32,Financiering!$Z$7:$Z$32)*'Resultaat 3'!J360,0),)</f>
        <v>0</v>
      </c>
      <c r="L360" s="505">
        <f t="shared" si="27"/>
        <v>0</v>
      </c>
      <c r="M360" s="505">
        <f t="shared" si="28"/>
        <v>0</v>
      </c>
      <c r="N360" s="501" t="str">
        <f t="shared" si="29"/>
        <v/>
      </c>
      <c r="O360" s="502">
        <f t="shared" si="30"/>
        <v>0</v>
      </c>
      <c r="P360" s="507" t="str">
        <f t="shared" si="31"/>
        <v/>
      </c>
      <c r="Q360" s="15"/>
      <c r="R360" s="15"/>
      <c r="S360" s="15"/>
      <c r="T360" s="15"/>
      <c r="V360" s="15"/>
      <c r="W360" s="541"/>
    </row>
    <row r="361" spans="1:23" ht="12" customHeight="1" x14ac:dyDescent="0.2">
      <c r="A361" s="118"/>
      <c r="B361" s="504" t="s">
        <v>27</v>
      </c>
      <c r="C361" s="497">
        <f>_xlfn.XLOOKUP(B361,Deelnemersoverzicht!A25:A92,Deelnemersoverzicht!C25:C92)</f>
        <v>0</v>
      </c>
      <c r="D361" s="505">
        <f t="shared" si="23"/>
        <v>0</v>
      </c>
      <c r="E361" s="502">
        <f>IFERROR(IF(D361&gt;0,(_xlfn.XLOOKUP(B361,Financiering!$A$7:$A$32,Financiering!$H$7:$H$32))*'Resultaat 3'!D361,0),)</f>
        <v>0</v>
      </c>
      <c r="F361" s="506">
        <f t="shared" si="24"/>
        <v>0</v>
      </c>
      <c r="G361" s="505">
        <f>IFERROR(IF(F361&gt;0,(_xlfn.XLOOKUP(B361,Financiering!$A$7:$A$32,Financiering!$N$7:$N$32))*'Resultaat 3'!F361,0),)</f>
        <v>0</v>
      </c>
      <c r="H361" s="505">
        <f t="shared" si="25"/>
        <v>0</v>
      </c>
      <c r="I361" s="505">
        <f>IFERROR(IF(H361&gt;0,(_xlfn.XLOOKUP(B361,Financiering!$A$7:$A$32,Financiering!$T$7:$T$32))*'Resultaat 3'!H361,0),"")</f>
        <v>0</v>
      </c>
      <c r="J361" s="505">
        <f t="shared" si="26"/>
        <v>0</v>
      </c>
      <c r="K361" s="505">
        <f>IFERROR(IF(J361&gt;0,_xlfn.XLOOKUP(B361,Financiering!$A$7:$A$32,Financiering!$Z$7:$Z$32)*'Resultaat 3'!J361,0),)</f>
        <v>0</v>
      </c>
      <c r="L361" s="505">
        <f t="shared" si="27"/>
        <v>0</v>
      </c>
      <c r="M361" s="505">
        <f t="shared" si="28"/>
        <v>0</v>
      </c>
      <c r="N361" s="501" t="str">
        <f t="shared" si="29"/>
        <v/>
      </c>
      <c r="O361" s="502">
        <f t="shared" si="30"/>
        <v>0</v>
      </c>
      <c r="P361" s="507" t="str">
        <f t="shared" si="31"/>
        <v/>
      </c>
      <c r="Q361" s="15"/>
      <c r="R361" s="15"/>
      <c r="S361" s="15"/>
      <c r="T361" s="15"/>
      <c r="V361" s="15"/>
      <c r="W361" s="541"/>
    </row>
    <row r="362" spans="1:23" ht="12" customHeight="1" x14ac:dyDescent="0.2">
      <c r="A362" s="118"/>
      <c r="B362" s="504" t="s">
        <v>28</v>
      </c>
      <c r="C362" s="497">
        <f>_xlfn.XLOOKUP(B362,Deelnemersoverzicht!A26:A93,Deelnemersoverzicht!C26:C93)</f>
        <v>0</v>
      </c>
      <c r="D362" s="505">
        <f t="shared" si="23"/>
        <v>0</v>
      </c>
      <c r="E362" s="502">
        <f>IFERROR(IF(D362&gt;0,(_xlfn.XLOOKUP(B362,Financiering!$A$7:$A$32,Financiering!$H$7:$H$32))*'Resultaat 3'!D362,0),)</f>
        <v>0</v>
      </c>
      <c r="F362" s="506">
        <f t="shared" si="24"/>
        <v>0</v>
      </c>
      <c r="G362" s="505">
        <f>IFERROR(IF(F362&gt;0,(_xlfn.XLOOKUP(B362,Financiering!$A$7:$A$32,Financiering!$N$7:$N$32))*'Resultaat 3'!F362,0),)</f>
        <v>0</v>
      </c>
      <c r="H362" s="505">
        <f t="shared" si="25"/>
        <v>0</v>
      </c>
      <c r="I362" s="505">
        <f>IFERROR(IF(H362&gt;0,(_xlfn.XLOOKUP(B362,Financiering!$A$7:$A$32,Financiering!$T$7:$T$32))*'Resultaat 3'!H362,0),"")</f>
        <v>0</v>
      </c>
      <c r="J362" s="505">
        <f t="shared" si="26"/>
        <v>0</v>
      </c>
      <c r="K362" s="505">
        <f>IFERROR(IF(J362&gt;0,_xlfn.XLOOKUP(B362,Financiering!$A$7:$A$32,Financiering!$Z$7:$Z$32)*'Resultaat 3'!J362,0),)</f>
        <v>0</v>
      </c>
      <c r="L362" s="505">
        <f t="shared" si="27"/>
        <v>0</v>
      </c>
      <c r="M362" s="505">
        <f t="shared" si="28"/>
        <v>0</v>
      </c>
      <c r="N362" s="501" t="str">
        <f t="shared" si="29"/>
        <v/>
      </c>
      <c r="O362" s="502">
        <f t="shared" si="30"/>
        <v>0</v>
      </c>
      <c r="P362" s="507" t="str">
        <f t="shared" si="31"/>
        <v/>
      </c>
      <c r="Q362" s="15"/>
      <c r="R362" s="15"/>
      <c r="S362" s="15"/>
      <c r="T362" s="15"/>
      <c r="V362" s="15"/>
      <c r="W362" s="541"/>
    </row>
    <row r="363" spans="1:23" ht="12" customHeight="1" x14ac:dyDescent="0.2">
      <c r="A363" s="118"/>
      <c r="B363" s="504" t="s">
        <v>29</v>
      </c>
      <c r="C363" s="497">
        <f>_xlfn.XLOOKUP(B363,Deelnemersoverzicht!A27:A94,Deelnemersoverzicht!C27:C94)</f>
        <v>0</v>
      </c>
      <c r="D363" s="505">
        <f t="shared" si="23"/>
        <v>0</v>
      </c>
      <c r="E363" s="502">
        <f>IFERROR(IF(D363&gt;0,(_xlfn.XLOOKUP(B363,Financiering!$A$7:$A$32,Financiering!$H$7:$H$32))*'Resultaat 3'!D363,0),)</f>
        <v>0</v>
      </c>
      <c r="F363" s="508">
        <f t="shared" si="24"/>
        <v>0</v>
      </c>
      <c r="G363" s="502">
        <f>IFERROR(IF(F363&gt;0,(_xlfn.XLOOKUP(B363,Financiering!$A$7:$A$32,Financiering!$N$7:$N$32))*'Resultaat 3'!F363,0),)</f>
        <v>0</v>
      </c>
      <c r="H363" s="505">
        <f t="shared" si="25"/>
        <v>0</v>
      </c>
      <c r="I363" s="502">
        <f>IFERROR(IF(H363&gt;0,(_xlfn.XLOOKUP(B363,Financiering!$A$7:$A$32,Financiering!$T$7:$T$32))*'Resultaat 3'!H363,0),"")</f>
        <v>0</v>
      </c>
      <c r="J363" s="502">
        <f t="shared" si="26"/>
        <v>0</v>
      </c>
      <c r="K363" s="502">
        <f>IFERROR(IF(J363&gt;0,_xlfn.XLOOKUP(B363,Financiering!$A$7:$A$32,Financiering!$Z$7:$Z$32)*'Resultaat 3'!J363,0),)</f>
        <v>0</v>
      </c>
      <c r="L363" s="502">
        <f t="shared" si="27"/>
        <v>0</v>
      </c>
      <c r="M363" s="502">
        <f t="shared" si="28"/>
        <v>0</v>
      </c>
      <c r="N363" s="501" t="str">
        <f t="shared" si="29"/>
        <v/>
      </c>
      <c r="O363" s="502">
        <f t="shared" si="30"/>
        <v>0</v>
      </c>
      <c r="P363" s="507" t="str">
        <f t="shared" si="31"/>
        <v/>
      </c>
      <c r="Q363" s="15"/>
      <c r="R363" s="15"/>
      <c r="S363" s="15"/>
      <c r="T363" s="15"/>
      <c r="V363" s="15"/>
      <c r="W363" s="541"/>
    </row>
    <row r="364" spans="1:23" ht="12" customHeight="1" x14ac:dyDescent="0.2">
      <c r="A364" s="118"/>
      <c r="B364" s="504" t="s">
        <v>30</v>
      </c>
      <c r="C364" s="497">
        <f>_xlfn.XLOOKUP(B364,Deelnemersoverzicht!A28:A95,Deelnemersoverzicht!C28:C95)</f>
        <v>0</v>
      </c>
      <c r="D364" s="505">
        <f t="shared" si="23"/>
        <v>0</v>
      </c>
      <c r="E364" s="502">
        <f>IFERROR(IF(D364&gt;0,(_xlfn.XLOOKUP(B364,Financiering!$A$7:$A$32,Financiering!$H$7:$H$32))*'Resultaat 3'!D364,0),)</f>
        <v>0</v>
      </c>
      <c r="F364" s="506">
        <f t="shared" si="24"/>
        <v>0</v>
      </c>
      <c r="G364" s="505">
        <f>IFERROR(IF(F364&gt;0,(_xlfn.XLOOKUP(B364,Financiering!$A$7:$A$32,Financiering!$N$7:$N$32))*'Resultaat 3'!F364,0),)</f>
        <v>0</v>
      </c>
      <c r="H364" s="505">
        <f t="shared" si="25"/>
        <v>0</v>
      </c>
      <c r="I364" s="505">
        <f>IFERROR(IF(H364&gt;0,(_xlfn.XLOOKUP(B364,Financiering!$A$7:$A$32,Financiering!$T$7:$T$32))*'Resultaat 3'!H364,0),"")</f>
        <v>0</v>
      </c>
      <c r="J364" s="505">
        <f t="shared" si="26"/>
        <v>0</v>
      </c>
      <c r="K364" s="505">
        <f>IFERROR(IF(J364&gt;0,_xlfn.XLOOKUP(B364,Financiering!$A$7:$A$32,Financiering!$Z$7:$Z$32)*'Resultaat 3'!J364,0),)</f>
        <v>0</v>
      </c>
      <c r="L364" s="505">
        <f t="shared" si="27"/>
        <v>0</v>
      </c>
      <c r="M364" s="505">
        <f t="shared" si="28"/>
        <v>0</v>
      </c>
      <c r="N364" s="501" t="str">
        <f t="shared" si="29"/>
        <v/>
      </c>
      <c r="O364" s="502">
        <f t="shared" si="30"/>
        <v>0</v>
      </c>
      <c r="P364" s="507" t="str">
        <f t="shared" si="31"/>
        <v/>
      </c>
      <c r="Q364" s="15"/>
      <c r="R364" s="15"/>
      <c r="S364" s="15"/>
      <c r="T364" s="15"/>
      <c r="V364" s="15"/>
      <c r="W364" s="541"/>
    </row>
    <row r="365" spans="1:23" ht="12" customHeight="1" x14ac:dyDescent="0.2">
      <c r="A365" s="118"/>
      <c r="B365" s="504" t="s">
        <v>31</v>
      </c>
      <c r="C365" s="497">
        <f>_xlfn.XLOOKUP(B365,Deelnemersoverzicht!A29:A96,Deelnemersoverzicht!C29:C96)</f>
        <v>0</v>
      </c>
      <c r="D365" s="505">
        <f t="shared" si="23"/>
        <v>0</v>
      </c>
      <c r="E365" s="502">
        <f>IFERROR(IF(D365&gt;0,(_xlfn.XLOOKUP(B365,Financiering!$A$7:$A$32,Financiering!$H$7:$H$32))*'Resultaat 3'!D365,0),)</f>
        <v>0</v>
      </c>
      <c r="F365" s="506">
        <f t="shared" si="24"/>
        <v>0</v>
      </c>
      <c r="G365" s="505">
        <f>IFERROR(IF(F365&gt;0,(_xlfn.XLOOKUP(B365,Financiering!$A$7:$A$32,Financiering!$N$7:$N$32))*'Resultaat 3'!F365,0),)</f>
        <v>0</v>
      </c>
      <c r="H365" s="505">
        <f t="shared" si="25"/>
        <v>0</v>
      </c>
      <c r="I365" s="505">
        <f>IFERROR(IF(H365&gt;0,(_xlfn.XLOOKUP(B365,Financiering!$A$7:$A$32,Financiering!$T$7:$T$32))*'Resultaat 3'!H365,0),"")</f>
        <v>0</v>
      </c>
      <c r="J365" s="505">
        <f t="shared" si="26"/>
        <v>0</v>
      </c>
      <c r="K365" s="505">
        <f>IFERROR(IF(J365&gt;0,_xlfn.XLOOKUP(B365,Financiering!$A$7:$A$32,Financiering!$Z$7:$Z$32)*'Resultaat 3'!J365,0),)</f>
        <v>0</v>
      </c>
      <c r="L365" s="505">
        <f t="shared" si="27"/>
        <v>0</v>
      </c>
      <c r="M365" s="505">
        <f t="shared" si="28"/>
        <v>0</v>
      </c>
      <c r="N365" s="501" t="str">
        <f t="shared" si="29"/>
        <v/>
      </c>
      <c r="O365" s="502">
        <f t="shared" si="30"/>
        <v>0</v>
      </c>
      <c r="P365" s="507" t="str">
        <f t="shared" si="31"/>
        <v/>
      </c>
      <c r="Q365" s="15"/>
      <c r="R365" s="15"/>
      <c r="S365" s="15"/>
      <c r="T365" s="15"/>
      <c r="V365" s="15"/>
      <c r="W365" s="541"/>
    </row>
    <row r="366" spans="1:23" ht="12" customHeight="1" x14ac:dyDescent="0.2">
      <c r="A366" s="118"/>
      <c r="B366" s="504" t="s">
        <v>32</v>
      </c>
      <c r="C366" s="497">
        <f>_xlfn.XLOOKUP(B366,Deelnemersoverzicht!A30:A97,Deelnemersoverzicht!C30:C97)</f>
        <v>0</v>
      </c>
      <c r="D366" s="505">
        <f t="shared" si="23"/>
        <v>0</v>
      </c>
      <c r="E366" s="502">
        <f>IFERROR(IF(D366&gt;0,(_xlfn.XLOOKUP(B366,Financiering!$A$7:$A$32,Financiering!$H$7:$H$32))*'Resultaat 3'!D366,0),)</f>
        <v>0</v>
      </c>
      <c r="F366" s="506">
        <f t="shared" si="24"/>
        <v>0</v>
      </c>
      <c r="G366" s="505">
        <f>IFERROR(IF(F366&gt;0,(_xlfn.XLOOKUP(B366,Financiering!$A$7:$A$32,Financiering!$N$7:$N$32))*'Resultaat 3'!F366,0),)</f>
        <v>0</v>
      </c>
      <c r="H366" s="505">
        <f t="shared" si="25"/>
        <v>0</v>
      </c>
      <c r="I366" s="505">
        <f>IFERROR(IF(H366&gt;0,(_xlfn.XLOOKUP(B366,Financiering!$A$7:$A$32,Financiering!$T$7:$T$32))*'Resultaat 3'!H366,0),"")</f>
        <v>0</v>
      </c>
      <c r="J366" s="505">
        <f t="shared" si="26"/>
        <v>0</v>
      </c>
      <c r="K366" s="505">
        <f>IFERROR(IF(J366&gt;0,_xlfn.XLOOKUP(B366,Financiering!$A$7:$A$32,Financiering!$Z$7:$Z$32)*'Resultaat 3'!J366,0),)</f>
        <v>0</v>
      </c>
      <c r="L366" s="505">
        <f t="shared" si="27"/>
        <v>0</v>
      </c>
      <c r="M366" s="505">
        <f t="shared" si="28"/>
        <v>0</v>
      </c>
      <c r="N366" s="501" t="str">
        <f t="shared" si="29"/>
        <v/>
      </c>
      <c r="O366" s="502">
        <f t="shared" si="30"/>
        <v>0</v>
      </c>
      <c r="P366" s="507" t="str">
        <f t="shared" si="31"/>
        <v/>
      </c>
      <c r="Q366" s="15"/>
      <c r="R366" s="15"/>
      <c r="S366" s="15"/>
      <c r="T366" s="15"/>
      <c r="V366" s="15"/>
      <c r="W366" s="541"/>
    </row>
    <row r="367" spans="1:23" ht="12" customHeight="1" x14ac:dyDescent="0.2">
      <c r="A367" s="118"/>
      <c r="B367" s="504" t="s">
        <v>33</v>
      </c>
      <c r="C367" s="497">
        <f>_xlfn.XLOOKUP(B367,Deelnemersoverzicht!A31:A98,Deelnemersoverzicht!C31:C98)</f>
        <v>0</v>
      </c>
      <c r="D367" s="505">
        <f t="shared" si="23"/>
        <v>0</v>
      </c>
      <c r="E367" s="502">
        <f>IFERROR(IF(D367&gt;0,(_xlfn.XLOOKUP(B367,Financiering!$A$7:$A$32,Financiering!$H$7:$H$32))*'Resultaat 3'!D367,0),)</f>
        <v>0</v>
      </c>
      <c r="F367" s="506">
        <f t="shared" si="24"/>
        <v>0</v>
      </c>
      <c r="G367" s="505">
        <f>IFERROR(IF(F367&gt;0,(_xlfn.XLOOKUP(B367,Financiering!$A$7:$A$32,Financiering!$N$7:$N$32))*'Resultaat 3'!F367,0),)</f>
        <v>0</v>
      </c>
      <c r="H367" s="505">
        <f t="shared" si="25"/>
        <v>0</v>
      </c>
      <c r="I367" s="505">
        <f>IFERROR(IF(H367&gt;0,(_xlfn.XLOOKUP(B367,Financiering!$A$7:$A$32,Financiering!$T$7:$T$32))*'Resultaat 3'!H367,0),"")</f>
        <v>0</v>
      </c>
      <c r="J367" s="505">
        <f t="shared" si="26"/>
        <v>0</v>
      </c>
      <c r="K367" s="505">
        <f>IFERROR(IF(J367&gt;0,_xlfn.XLOOKUP(B367,Financiering!$A$7:$A$32,Financiering!$Z$7:$Z$32)*'Resultaat 3'!J367,0),)</f>
        <v>0</v>
      </c>
      <c r="L367" s="505">
        <f t="shared" si="27"/>
        <v>0</v>
      </c>
      <c r="M367" s="505">
        <f t="shared" si="28"/>
        <v>0</v>
      </c>
      <c r="N367" s="501" t="str">
        <f t="shared" si="29"/>
        <v/>
      </c>
      <c r="O367" s="502">
        <f t="shared" si="30"/>
        <v>0</v>
      </c>
      <c r="P367" s="507" t="str">
        <f t="shared" si="31"/>
        <v/>
      </c>
      <c r="Q367" s="15"/>
      <c r="R367" s="15"/>
      <c r="S367" s="15"/>
      <c r="T367" s="15"/>
      <c r="V367" s="15"/>
      <c r="W367" s="541"/>
    </row>
    <row r="368" spans="1:23" ht="12" customHeight="1" x14ac:dyDescent="0.2">
      <c r="A368" s="118"/>
      <c r="B368" s="504" t="s">
        <v>34</v>
      </c>
      <c r="C368" s="497">
        <f>_xlfn.XLOOKUP(B368,Deelnemersoverzicht!A32:A99,Deelnemersoverzicht!C32:C99)</f>
        <v>0</v>
      </c>
      <c r="D368" s="505">
        <f t="shared" si="23"/>
        <v>0</v>
      </c>
      <c r="E368" s="502">
        <f>IFERROR(IF(D368&gt;0,(_xlfn.XLOOKUP(B368,Financiering!$A$7:$A$32,Financiering!$H$7:$H$32))*'Resultaat 3'!D368,0),)</f>
        <v>0</v>
      </c>
      <c r="F368" s="506">
        <f t="shared" si="24"/>
        <v>0</v>
      </c>
      <c r="G368" s="505">
        <f>IFERROR(IF(F368&gt;0,(_xlfn.XLOOKUP(B368,Financiering!$A$7:$A$32,Financiering!$N$7:$N$32))*'Resultaat 3'!F368,0),)</f>
        <v>0</v>
      </c>
      <c r="H368" s="505">
        <f t="shared" si="25"/>
        <v>0</v>
      </c>
      <c r="I368" s="505">
        <f>IFERROR(IF(H368&gt;0,(_xlfn.XLOOKUP(B368,Financiering!$A$7:$A$32,Financiering!$T$7:$T$32))*'Resultaat 3'!H368,0),"")</f>
        <v>0</v>
      </c>
      <c r="J368" s="505">
        <f t="shared" si="26"/>
        <v>0</v>
      </c>
      <c r="K368" s="505">
        <f>IFERROR(IF(J368&gt;0,_xlfn.XLOOKUP(B368,Financiering!$A$7:$A$32,Financiering!$Z$7:$Z$32)*'Resultaat 3'!J368,0),)</f>
        <v>0</v>
      </c>
      <c r="L368" s="505">
        <f t="shared" si="27"/>
        <v>0</v>
      </c>
      <c r="M368" s="505">
        <f t="shared" si="28"/>
        <v>0</v>
      </c>
      <c r="N368" s="501" t="str">
        <f t="shared" si="29"/>
        <v/>
      </c>
      <c r="O368" s="502">
        <f t="shared" si="30"/>
        <v>0</v>
      </c>
      <c r="P368" s="507" t="str">
        <f t="shared" si="31"/>
        <v/>
      </c>
      <c r="Q368" s="15"/>
      <c r="R368" s="15"/>
      <c r="S368" s="15"/>
      <c r="T368" s="15"/>
      <c r="V368" s="15"/>
      <c r="W368" s="541"/>
    </row>
    <row r="369" spans="1:23" ht="12" customHeight="1" x14ac:dyDescent="0.2">
      <c r="A369" s="118"/>
      <c r="B369" s="504" t="s">
        <v>35</v>
      </c>
      <c r="C369" s="497">
        <f>_xlfn.XLOOKUP(B369,Deelnemersoverzicht!A33:A100,Deelnemersoverzicht!C33:C100)</f>
        <v>0</v>
      </c>
      <c r="D369" s="505">
        <f t="shared" si="23"/>
        <v>0</v>
      </c>
      <c r="E369" s="502">
        <f>IFERROR(IF(D369&gt;0,(_xlfn.XLOOKUP(B369,Financiering!$A$7:$A$32,Financiering!$H$7:$H$32))*'Resultaat 3'!D369,0),)</f>
        <v>0</v>
      </c>
      <c r="F369" s="506">
        <f t="shared" si="24"/>
        <v>0</v>
      </c>
      <c r="G369" s="505">
        <f>IFERROR(IF(F369&gt;0,(_xlfn.XLOOKUP(B369,Financiering!$A$7:$A$32,Financiering!$N$7:$N$32))*'Resultaat 3'!F369,0),)</f>
        <v>0</v>
      </c>
      <c r="H369" s="505">
        <f t="shared" si="25"/>
        <v>0</v>
      </c>
      <c r="I369" s="505">
        <f>IFERROR(IF(H369&gt;0,(_xlfn.XLOOKUP(B369,Financiering!$A$7:$A$32,Financiering!$T$7:$T$32))*'Resultaat 3'!H369,0),"")</f>
        <v>0</v>
      </c>
      <c r="J369" s="505">
        <f t="shared" si="26"/>
        <v>0</v>
      </c>
      <c r="K369" s="505">
        <f>IFERROR(IF(J369&gt;0,_xlfn.XLOOKUP(B369,Financiering!$A$7:$A$32,Financiering!$Z$7:$Z$32)*'Resultaat 3'!J369,0),)</f>
        <v>0</v>
      </c>
      <c r="L369" s="505">
        <f t="shared" si="27"/>
        <v>0</v>
      </c>
      <c r="M369" s="505">
        <f t="shared" si="28"/>
        <v>0</v>
      </c>
      <c r="N369" s="501" t="str">
        <f t="shared" si="29"/>
        <v/>
      </c>
      <c r="O369" s="502">
        <f t="shared" si="30"/>
        <v>0</v>
      </c>
      <c r="P369" s="507" t="str">
        <f t="shared" si="31"/>
        <v/>
      </c>
      <c r="Q369" s="15"/>
      <c r="R369" s="15"/>
      <c r="S369" s="15"/>
      <c r="T369" s="15"/>
      <c r="V369" s="15"/>
      <c r="W369" s="541"/>
    </row>
    <row r="370" spans="1:23" ht="12" customHeight="1" x14ac:dyDescent="0.2">
      <c r="A370" s="118"/>
      <c r="B370" s="504" t="s">
        <v>36</v>
      </c>
      <c r="C370" s="497">
        <f>_xlfn.XLOOKUP(B370,Deelnemersoverzicht!A34:A101,Deelnemersoverzicht!C34:C101)</f>
        <v>0</v>
      </c>
      <c r="D370" s="505">
        <f t="shared" si="23"/>
        <v>0</v>
      </c>
      <c r="E370" s="502">
        <f>IFERROR(IF(D370&gt;0,(_xlfn.XLOOKUP(B370,Financiering!$A$7:$A$32,Financiering!$H$7:$H$32))*'Resultaat 3'!D370,0),)</f>
        <v>0</v>
      </c>
      <c r="F370" s="506">
        <f t="shared" si="24"/>
        <v>0</v>
      </c>
      <c r="G370" s="505">
        <f>IFERROR(IF(F370&gt;0,(_xlfn.XLOOKUP(B370,Financiering!$A$7:$A$32,Financiering!$N$7:$N$32))*'Resultaat 3'!F370,0),)</f>
        <v>0</v>
      </c>
      <c r="H370" s="505">
        <f t="shared" si="25"/>
        <v>0</v>
      </c>
      <c r="I370" s="505">
        <f>IFERROR(IF(H370&gt;0,(_xlfn.XLOOKUP(B370,Financiering!$A$7:$A$32,Financiering!$T$7:$T$32))*'Resultaat 3'!H370,0),"")</f>
        <v>0</v>
      </c>
      <c r="J370" s="505">
        <f t="shared" si="26"/>
        <v>0</v>
      </c>
      <c r="K370" s="505">
        <f>IFERROR(IF(J370&gt;0,_xlfn.XLOOKUP(B370,Financiering!$A$7:$A$32,Financiering!$Z$7:$Z$32)*'Resultaat 3'!J370,0),)</f>
        <v>0</v>
      </c>
      <c r="L370" s="505">
        <f t="shared" si="27"/>
        <v>0</v>
      </c>
      <c r="M370" s="505">
        <f t="shared" si="28"/>
        <v>0</v>
      </c>
      <c r="N370" s="501" t="str">
        <f t="shared" si="29"/>
        <v/>
      </c>
      <c r="O370" s="502">
        <f t="shared" si="30"/>
        <v>0</v>
      </c>
      <c r="P370" s="507" t="str">
        <f t="shared" si="31"/>
        <v/>
      </c>
      <c r="Q370" s="15"/>
      <c r="R370" s="15"/>
      <c r="S370" s="15"/>
      <c r="T370" s="15"/>
      <c r="V370" s="15"/>
      <c r="W370" s="541"/>
    </row>
    <row r="371" spans="1:23" ht="12" customHeight="1" x14ac:dyDescent="0.2">
      <c r="A371" s="118"/>
      <c r="B371" s="504" t="s">
        <v>104</v>
      </c>
      <c r="C371" s="497">
        <f>_xlfn.XLOOKUP(B371,Deelnemersoverzicht!A35:A102,Deelnemersoverzicht!C35:C102)</f>
        <v>0</v>
      </c>
      <c r="D371" s="505">
        <f t="shared" si="23"/>
        <v>0</v>
      </c>
      <c r="E371" s="502">
        <f>IFERROR(IF(D371&gt;0,(_xlfn.XLOOKUP(B371,Financiering!$A$7:$A$32,Financiering!$H$7:$H$32))*'Resultaat 3'!D371,0),)</f>
        <v>0</v>
      </c>
      <c r="F371" s="506">
        <f t="shared" si="24"/>
        <v>0</v>
      </c>
      <c r="G371" s="505">
        <f>IFERROR(IF(F371&gt;0,(_xlfn.XLOOKUP(B371,Financiering!$A$7:$A$32,Financiering!$N$7:$N$32))*'Resultaat 3'!F371,0),)</f>
        <v>0</v>
      </c>
      <c r="H371" s="505">
        <f t="shared" si="25"/>
        <v>0</v>
      </c>
      <c r="I371" s="505">
        <f>IFERROR(IF(H371&gt;0,(_xlfn.XLOOKUP(B371,Financiering!$A$7:$A$32,Financiering!$T$7:$T$32))*'Resultaat 3'!H371,0),"")</f>
        <v>0</v>
      </c>
      <c r="J371" s="505">
        <f t="shared" si="26"/>
        <v>0</v>
      </c>
      <c r="K371" s="505">
        <f>IFERROR(IF(J371&gt;0,_xlfn.XLOOKUP(B371,Financiering!$A$7:$A$32,Financiering!$Z$7:$Z$32)*'Resultaat 3'!J371,0),)</f>
        <v>0</v>
      </c>
      <c r="L371" s="505">
        <f t="shared" si="27"/>
        <v>0</v>
      </c>
      <c r="M371" s="505">
        <f t="shared" si="28"/>
        <v>0</v>
      </c>
      <c r="N371" s="501" t="str">
        <f t="shared" si="29"/>
        <v/>
      </c>
      <c r="O371" s="502">
        <f t="shared" si="30"/>
        <v>0</v>
      </c>
      <c r="P371" s="507" t="str">
        <f t="shared" si="31"/>
        <v/>
      </c>
      <c r="Q371" s="15"/>
      <c r="R371" s="15"/>
      <c r="S371" s="15"/>
      <c r="T371" s="15"/>
      <c r="V371" s="15"/>
      <c r="W371" s="541"/>
    </row>
    <row r="372" spans="1:23" ht="12" customHeight="1" x14ac:dyDescent="0.2">
      <c r="A372" s="118"/>
      <c r="B372" s="504" t="s">
        <v>105</v>
      </c>
      <c r="C372" s="497">
        <f>_xlfn.XLOOKUP(B372,Deelnemersoverzicht!A36:A103,Deelnemersoverzicht!C36:C103)</f>
        <v>0</v>
      </c>
      <c r="D372" s="505">
        <f t="shared" si="23"/>
        <v>0</v>
      </c>
      <c r="E372" s="502">
        <f>IFERROR(IF(D372&gt;0,(_xlfn.XLOOKUP(B372,Financiering!$A$7:$A$32,Financiering!$H$7:$H$32))*'Resultaat 3'!D372,0),)</f>
        <v>0</v>
      </c>
      <c r="F372" s="506">
        <f t="shared" si="24"/>
        <v>0</v>
      </c>
      <c r="G372" s="505">
        <f>IFERROR(IF(F372&gt;0,(_xlfn.XLOOKUP(B372,Financiering!$A$7:$A$32,Financiering!$N$7:$N$32))*'Resultaat 3'!F372,0),)</f>
        <v>0</v>
      </c>
      <c r="H372" s="505">
        <f t="shared" si="25"/>
        <v>0</v>
      </c>
      <c r="I372" s="505">
        <f>IFERROR(IF(H372&gt;0,(_xlfn.XLOOKUP(B372,Financiering!$A$7:$A$32,Financiering!$T$7:$T$32))*'Resultaat 3'!H372,0),"")</f>
        <v>0</v>
      </c>
      <c r="J372" s="505">
        <f t="shared" si="26"/>
        <v>0</v>
      </c>
      <c r="K372" s="505">
        <f>IFERROR(IF(J372&gt;0,_xlfn.XLOOKUP(B372,Financiering!$A$7:$A$32,Financiering!$Z$7:$Z$32)*'Resultaat 3'!J372,0),)</f>
        <v>0</v>
      </c>
      <c r="L372" s="505">
        <f t="shared" si="27"/>
        <v>0</v>
      </c>
      <c r="M372" s="505">
        <f t="shared" si="28"/>
        <v>0</v>
      </c>
      <c r="N372" s="501" t="str">
        <f t="shared" si="29"/>
        <v/>
      </c>
      <c r="O372" s="502">
        <f t="shared" si="30"/>
        <v>0</v>
      </c>
      <c r="P372" s="507" t="str">
        <f t="shared" si="31"/>
        <v/>
      </c>
      <c r="Q372" s="15"/>
      <c r="R372" s="15"/>
      <c r="S372" s="15"/>
      <c r="T372" s="15"/>
      <c r="V372" s="15"/>
      <c r="W372" s="541"/>
    </row>
    <row r="373" spans="1:23" ht="12" customHeight="1" x14ac:dyDescent="0.2">
      <c r="A373" s="118"/>
      <c r="B373" s="504" t="s">
        <v>130</v>
      </c>
      <c r="C373" s="497">
        <f>_xlfn.XLOOKUP(B373,Deelnemersoverzicht!A37:A104,Deelnemersoverzicht!C37:C104)</f>
        <v>0</v>
      </c>
      <c r="D373" s="505">
        <f t="shared" si="23"/>
        <v>0</v>
      </c>
      <c r="E373" s="502">
        <f>IFERROR(IF(D373&gt;0,(_xlfn.XLOOKUP(B373,Financiering!$A$7:$A$32,Financiering!$H$7:$H$32))*'Resultaat 3'!D373,0),)</f>
        <v>0</v>
      </c>
      <c r="F373" s="506">
        <f t="shared" si="24"/>
        <v>0</v>
      </c>
      <c r="G373" s="505">
        <f>IFERROR(IF(F373&gt;0,(_xlfn.XLOOKUP(B373,Financiering!$A$7:$A$32,Financiering!$N$7:$N$32))*'Resultaat 3'!F373,0),)</f>
        <v>0</v>
      </c>
      <c r="H373" s="505">
        <f t="shared" si="25"/>
        <v>0</v>
      </c>
      <c r="I373" s="505">
        <f>IFERROR(IF(H373&gt;0,(_xlfn.XLOOKUP(B373,Financiering!$A$7:$A$32,Financiering!$T$7:$T$32))*'Resultaat 3'!H373,0),"")</f>
        <v>0</v>
      </c>
      <c r="J373" s="505">
        <f t="shared" si="26"/>
        <v>0</v>
      </c>
      <c r="K373" s="505">
        <f>IFERROR(IF(J373&gt;0,_xlfn.XLOOKUP(B373,Financiering!$A$7:$A$32,Financiering!$Z$7:$Z$32)*'Resultaat 3'!J373,0),)</f>
        <v>0</v>
      </c>
      <c r="L373" s="505">
        <f t="shared" si="27"/>
        <v>0</v>
      </c>
      <c r="M373" s="505">
        <f t="shared" si="28"/>
        <v>0</v>
      </c>
      <c r="N373" s="501" t="str">
        <f t="shared" si="29"/>
        <v/>
      </c>
      <c r="O373" s="502">
        <f t="shared" si="30"/>
        <v>0</v>
      </c>
      <c r="P373" s="507" t="str">
        <f t="shared" si="31"/>
        <v/>
      </c>
      <c r="Q373" s="15"/>
      <c r="R373" s="15"/>
      <c r="S373" s="15"/>
      <c r="T373" s="15"/>
      <c r="V373" s="15"/>
      <c r="W373" s="541"/>
    </row>
    <row r="374" spans="1:23" ht="12" customHeight="1" x14ac:dyDescent="0.2">
      <c r="A374" s="118"/>
      <c r="B374" s="504" t="s">
        <v>131</v>
      </c>
      <c r="C374" s="497">
        <f>_xlfn.XLOOKUP(B374,Deelnemersoverzicht!A38:A105,Deelnemersoverzicht!C38:C105)</f>
        <v>0</v>
      </c>
      <c r="D374" s="505">
        <f t="shared" si="23"/>
        <v>0</v>
      </c>
      <c r="E374" s="502">
        <f>IFERROR(IF(D374&gt;0,(_xlfn.XLOOKUP(B374,Financiering!$A$7:$A$32,Financiering!$H$7:$H$32))*'Resultaat 3'!D374,0),)</f>
        <v>0</v>
      </c>
      <c r="F374" s="506">
        <f t="shared" si="24"/>
        <v>0</v>
      </c>
      <c r="G374" s="505">
        <f>IFERROR(IF(F374&gt;0,(_xlfn.XLOOKUP(B374,Financiering!$A$7:$A$32,Financiering!$N$7:$N$32))*'Resultaat 3'!F374,0),)</f>
        <v>0</v>
      </c>
      <c r="H374" s="505">
        <f t="shared" si="25"/>
        <v>0</v>
      </c>
      <c r="I374" s="505">
        <f>IFERROR(IF(H374&gt;0,(_xlfn.XLOOKUP(B374,Financiering!$A$7:$A$32,Financiering!$T$7:$T$32))*'Resultaat 3'!H374,0),"")</f>
        <v>0</v>
      </c>
      <c r="J374" s="505">
        <f t="shared" si="26"/>
        <v>0</v>
      </c>
      <c r="K374" s="505">
        <f>IFERROR(IF(J374&gt;0,_xlfn.XLOOKUP(B374,Financiering!$A$7:$A$32,Financiering!$Z$7:$Z$32)*'Resultaat 3'!J374,0),)</f>
        <v>0</v>
      </c>
      <c r="L374" s="505">
        <f t="shared" si="27"/>
        <v>0</v>
      </c>
      <c r="M374" s="505">
        <f t="shared" si="28"/>
        <v>0</v>
      </c>
      <c r="N374" s="501" t="str">
        <f t="shared" si="29"/>
        <v/>
      </c>
      <c r="O374" s="502">
        <f t="shared" si="30"/>
        <v>0</v>
      </c>
      <c r="P374" s="507" t="str">
        <f t="shared" si="31"/>
        <v/>
      </c>
      <c r="Q374" s="15"/>
      <c r="R374" s="15"/>
      <c r="S374" s="15"/>
      <c r="T374" s="15"/>
      <c r="V374" s="15"/>
      <c r="W374" s="541"/>
    </row>
    <row r="375" spans="1:23" ht="12" customHeight="1" x14ac:dyDescent="0.2">
      <c r="A375" s="118"/>
      <c r="B375" s="504" t="s">
        <v>132</v>
      </c>
      <c r="C375" s="497">
        <f>_xlfn.XLOOKUP(B375,Deelnemersoverzicht!A39:A106,Deelnemersoverzicht!C39:C106)</f>
        <v>0</v>
      </c>
      <c r="D375" s="505">
        <f t="shared" si="23"/>
        <v>0</v>
      </c>
      <c r="E375" s="502">
        <f>IFERROR(IF(D375&gt;0,(_xlfn.XLOOKUP(B375,Financiering!$A$7:$A$32,Financiering!$H$7:$H$32))*'Resultaat 3'!D375,0),)</f>
        <v>0</v>
      </c>
      <c r="F375" s="506">
        <f t="shared" si="24"/>
        <v>0</v>
      </c>
      <c r="G375" s="505">
        <f>IFERROR(IF(F375&gt;0,(_xlfn.XLOOKUP(B375,Financiering!$A$7:$A$32,Financiering!$N$7:$N$32))*'Resultaat 3'!F375,0),)</f>
        <v>0</v>
      </c>
      <c r="H375" s="505">
        <f t="shared" si="25"/>
        <v>0</v>
      </c>
      <c r="I375" s="505">
        <f>IFERROR(IF(H375&gt;0,(_xlfn.XLOOKUP(B375,Financiering!$A$7:$A$32,Financiering!$T$7:$T$32))*'Resultaat 3'!H375,0),"")</f>
        <v>0</v>
      </c>
      <c r="J375" s="505">
        <f t="shared" si="26"/>
        <v>0</v>
      </c>
      <c r="K375" s="505">
        <f>IFERROR(IF(J375&gt;0,_xlfn.XLOOKUP(B375,Financiering!$A$7:$A$32,Financiering!$Z$7:$Z$32)*'Resultaat 3'!J375,0),)</f>
        <v>0</v>
      </c>
      <c r="L375" s="505">
        <f t="shared" si="27"/>
        <v>0</v>
      </c>
      <c r="M375" s="505">
        <f t="shared" si="28"/>
        <v>0</v>
      </c>
      <c r="N375" s="501" t="str">
        <f t="shared" si="29"/>
        <v/>
      </c>
      <c r="O375" s="502">
        <f t="shared" si="30"/>
        <v>0</v>
      </c>
      <c r="P375" s="507" t="str">
        <f t="shared" si="31"/>
        <v/>
      </c>
      <c r="Q375" s="15"/>
      <c r="R375" s="15"/>
      <c r="S375" s="15"/>
      <c r="T375" s="15"/>
      <c r="V375" s="15"/>
      <c r="W375" s="541"/>
    </row>
    <row r="376" spans="1:23" ht="12" customHeight="1" x14ac:dyDescent="0.2">
      <c r="A376" s="118"/>
      <c r="B376" s="504" t="s">
        <v>133</v>
      </c>
      <c r="C376" s="497">
        <f>_xlfn.XLOOKUP(B376,Deelnemersoverzicht!A40:A107,Deelnemersoverzicht!C40:C107)</f>
        <v>0</v>
      </c>
      <c r="D376" s="505">
        <f t="shared" si="23"/>
        <v>0</v>
      </c>
      <c r="E376" s="502">
        <f>IFERROR(IF(D376&gt;0,(_xlfn.XLOOKUP(B376,Financiering!$A$7:$A$32,Financiering!$H$7:$H$32))*'Resultaat 3'!D376,0),)</f>
        <v>0</v>
      </c>
      <c r="F376" s="506">
        <f t="shared" si="24"/>
        <v>0</v>
      </c>
      <c r="G376" s="505">
        <f>IFERROR(IF(F376&gt;0,(_xlfn.XLOOKUP(B376,Financiering!$A$7:$A$32,Financiering!$N$7:$N$32))*'Resultaat 3'!F376,0),)</f>
        <v>0</v>
      </c>
      <c r="H376" s="505">
        <f t="shared" si="25"/>
        <v>0</v>
      </c>
      <c r="I376" s="505">
        <f>IFERROR(IF(H376&gt;0,(_xlfn.XLOOKUP(B376,Financiering!$A$7:$A$32,Financiering!$T$7:$T$32))*'Resultaat 3'!H376,0),"")</f>
        <v>0</v>
      </c>
      <c r="J376" s="505">
        <f t="shared" si="26"/>
        <v>0</v>
      </c>
      <c r="K376" s="505">
        <f>IFERROR(IF(J376&gt;0,_xlfn.XLOOKUP(B376,Financiering!$A$7:$A$32,Financiering!$Z$7:$Z$32)*'Resultaat 3'!J376,0),)</f>
        <v>0</v>
      </c>
      <c r="L376" s="505">
        <f t="shared" si="27"/>
        <v>0</v>
      </c>
      <c r="M376" s="505">
        <f t="shared" si="28"/>
        <v>0</v>
      </c>
      <c r="N376" s="501" t="str">
        <f t="shared" si="29"/>
        <v/>
      </c>
      <c r="O376" s="502">
        <f t="shared" si="30"/>
        <v>0</v>
      </c>
      <c r="P376" s="507" t="str">
        <f t="shared" si="31"/>
        <v/>
      </c>
      <c r="Q376" s="15"/>
      <c r="R376" s="15"/>
      <c r="S376" s="15"/>
      <c r="T376" s="15"/>
      <c r="V376" s="15"/>
      <c r="W376" s="541"/>
    </row>
    <row r="377" spans="1:23" ht="12" customHeight="1" thickBot="1" x14ac:dyDescent="0.25">
      <c r="A377" s="118"/>
      <c r="B377" s="504" t="s">
        <v>134</v>
      </c>
      <c r="C377" s="497">
        <f>_xlfn.XLOOKUP(B377,Deelnemersoverzicht!A41:A108,Deelnemersoverzicht!C41:C108)</f>
        <v>0</v>
      </c>
      <c r="D377" s="505">
        <f t="shared" si="23"/>
        <v>0</v>
      </c>
      <c r="E377" s="502">
        <f>IFERROR(IF(D377&gt;0,(_xlfn.XLOOKUP(B377,Financiering!$A$7:$A$32,Financiering!$H$7:$H$32))*'Resultaat 3'!D377,0),)</f>
        <v>0</v>
      </c>
      <c r="F377" s="506">
        <f t="shared" si="24"/>
        <v>0</v>
      </c>
      <c r="G377" s="505">
        <f>IFERROR(IF(F377&gt;0,(_xlfn.XLOOKUP(B377,Financiering!$A$7:$A$32,Financiering!$N$7:$N$32))*'Resultaat 3'!F377,0),)</f>
        <v>0</v>
      </c>
      <c r="H377" s="505">
        <f t="shared" si="25"/>
        <v>0</v>
      </c>
      <c r="I377" s="505">
        <f>IFERROR(IF(H377&gt;0,(_xlfn.XLOOKUP(B377,Financiering!$A$7:$A$32,Financiering!$T$7:$T$32))*'Resultaat 3'!H377,0),"")</f>
        <v>0</v>
      </c>
      <c r="J377" s="505">
        <f t="shared" si="26"/>
        <v>0</v>
      </c>
      <c r="K377" s="505">
        <f>IFERROR(IF(J377&gt;0,_xlfn.XLOOKUP(B377,Financiering!$A$7:$A$32,Financiering!$Z$7:$Z$32)*'Resultaat 3'!J377,0),)</f>
        <v>0</v>
      </c>
      <c r="L377" s="505">
        <f t="shared" si="27"/>
        <v>0</v>
      </c>
      <c r="M377" s="505">
        <f t="shared" si="28"/>
        <v>0</v>
      </c>
      <c r="N377" s="501" t="str">
        <f t="shared" si="29"/>
        <v/>
      </c>
      <c r="O377" s="502">
        <f t="shared" si="30"/>
        <v>0</v>
      </c>
      <c r="P377" s="507" t="str">
        <f t="shared" si="31"/>
        <v/>
      </c>
      <c r="Q377" s="15"/>
      <c r="R377" s="15"/>
      <c r="S377" s="15"/>
      <c r="T377" s="15"/>
      <c r="V377" s="15"/>
      <c r="W377" s="541"/>
    </row>
    <row r="378" spans="1:23" ht="12" hidden="1" customHeight="1" x14ac:dyDescent="0.2">
      <c r="A378" s="118"/>
      <c r="B378" s="504" t="s">
        <v>169</v>
      </c>
      <c r="C378" s="497">
        <f>_xlfn.XLOOKUP(B378,Deelnemersoverzicht!A42:A109,Deelnemersoverzicht!C42:C109)</f>
        <v>0</v>
      </c>
      <c r="D378" s="505">
        <f t="shared" si="23"/>
        <v>0</v>
      </c>
      <c r="E378" s="502">
        <f>IFERROR(IF(D378&gt;0,(_xlfn.XLOOKUP(B378,Financiering!A33:A58,Financiering!H33:H58))*'Resultaat 1'!D378,0),)</f>
        <v>0</v>
      </c>
      <c r="F378" s="506">
        <f t="shared" si="24"/>
        <v>0</v>
      </c>
      <c r="G378" s="505">
        <f>IFERROR(IF(F378&gt;0,Financiering!N33*'Resultaat 1'!F378,0),)</f>
        <v>0</v>
      </c>
      <c r="H378" s="505">
        <f t="shared" si="25"/>
        <v>0</v>
      </c>
      <c r="I378" s="505">
        <f>IFERROR(IF(H378&gt;0,Financiering!T33*'Resultaat 1'!H378,0),0)</f>
        <v>0</v>
      </c>
      <c r="J378" s="505">
        <f t="shared" si="26"/>
        <v>0</v>
      </c>
      <c r="K378" s="505">
        <f>IFERROR(IF(J378&gt;0,Financiering!Z33*'Resultaat 1'!J378,0),)</f>
        <v>0</v>
      </c>
      <c r="L378" s="505">
        <f t="shared" si="27"/>
        <v>0</v>
      </c>
      <c r="M378" s="505">
        <f t="shared" si="28"/>
        <v>0</v>
      </c>
      <c r="N378" s="501" t="str">
        <f t="shared" si="29"/>
        <v/>
      </c>
      <c r="O378" s="502">
        <f t="shared" si="30"/>
        <v>0</v>
      </c>
      <c r="P378" s="507" t="str">
        <f t="shared" si="31"/>
        <v/>
      </c>
      <c r="Q378" s="15"/>
      <c r="R378" s="15"/>
      <c r="S378" s="15"/>
      <c r="T378" s="15"/>
      <c r="V378" s="15"/>
      <c r="W378" s="541"/>
    </row>
    <row r="379" spans="1:23" ht="12" hidden="1" customHeight="1" x14ac:dyDescent="0.2">
      <c r="A379" s="118"/>
      <c r="B379" s="504" t="s">
        <v>170</v>
      </c>
      <c r="C379" s="497">
        <f>_xlfn.XLOOKUP(B379,Deelnemersoverzicht!A43:A110,Deelnemersoverzicht!C43:C110)</f>
        <v>0</v>
      </c>
      <c r="D379" s="505">
        <f t="shared" si="23"/>
        <v>0</v>
      </c>
      <c r="E379" s="502">
        <f>IFERROR(IF(D379&gt;0,(_xlfn.XLOOKUP(B379,Financiering!A34:A59,Financiering!H34:H59))*'Resultaat 1'!D379,0),)</f>
        <v>0</v>
      </c>
      <c r="F379" s="506">
        <f t="shared" si="24"/>
        <v>0</v>
      </c>
      <c r="G379" s="505">
        <f>IFERROR(IF(F379&gt;0,Financiering!N34*'Resultaat 1'!F379,0),)</f>
        <v>0</v>
      </c>
      <c r="H379" s="505">
        <f t="shared" si="25"/>
        <v>0</v>
      </c>
      <c r="I379" s="505">
        <f>IFERROR(IF(H379&gt;0,Financiering!T34*'Resultaat 1'!H379,0),0)</f>
        <v>0</v>
      </c>
      <c r="J379" s="505">
        <f t="shared" si="26"/>
        <v>0</v>
      </c>
      <c r="K379" s="505">
        <f>IFERROR(IF(J379&gt;0,Financiering!Z34*'Resultaat 1'!J379,0),)</f>
        <v>0</v>
      </c>
      <c r="L379" s="505">
        <f t="shared" si="27"/>
        <v>0</v>
      </c>
      <c r="M379" s="505">
        <f t="shared" si="28"/>
        <v>0</v>
      </c>
      <c r="N379" s="501" t="str">
        <f t="shared" si="29"/>
        <v/>
      </c>
      <c r="O379" s="502">
        <f t="shared" si="30"/>
        <v>0</v>
      </c>
      <c r="P379" s="507" t="str">
        <f t="shared" si="31"/>
        <v/>
      </c>
      <c r="Q379" s="15"/>
      <c r="R379" s="15"/>
      <c r="S379" s="15"/>
      <c r="T379" s="15"/>
      <c r="V379" s="15"/>
      <c r="W379" s="541"/>
    </row>
    <row r="380" spans="1:23" ht="12" hidden="1" customHeight="1" x14ac:dyDescent="0.2">
      <c r="A380" s="118"/>
      <c r="B380" s="504" t="s">
        <v>171</v>
      </c>
      <c r="C380" s="497">
        <f>_xlfn.XLOOKUP(B380,Deelnemersoverzicht!A44:A111,Deelnemersoverzicht!C44:C111)</f>
        <v>0</v>
      </c>
      <c r="D380" s="505">
        <f t="shared" si="23"/>
        <v>0</v>
      </c>
      <c r="E380" s="502">
        <f>IFERROR(IF(D380&gt;0,(_xlfn.XLOOKUP(B380,Financiering!A35:A60,Financiering!H35:H60))*'Resultaat 1'!D380,0),)</f>
        <v>0</v>
      </c>
      <c r="F380" s="506">
        <f t="shared" si="24"/>
        <v>0</v>
      </c>
      <c r="G380" s="505">
        <f>IFERROR(IF(F380&gt;0,Financiering!N35*'Resultaat 1'!F380,0),)</f>
        <v>0</v>
      </c>
      <c r="H380" s="505">
        <f t="shared" si="25"/>
        <v>0</v>
      </c>
      <c r="I380" s="505">
        <f>IFERROR(IF(H380&gt;0,Financiering!T35*'Resultaat 1'!H380,0),0)</f>
        <v>0</v>
      </c>
      <c r="J380" s="505">
        <f t="shared" si="26"/>
        <v>0</v>
      </c>
      <c r="K380" s="505">
        <f>IFERROR(IF(J380&gt;0,Financiering!Z35*'Resultaat 1'!J380,0),)</f>
        <v>0</v>
      </c>
      <c r="L380" s="505">
        <f t="shared" si="27"/>
        <v>0</v>
      </c>
      <c r="M380" s="505">
        <f t="shared" si="28"/>
        <v>0</v>
      </c>
      <c r="N380" s="501" t="str">
        <f t="shared" si="29"/>
        <v/>
      </c>
      <c r="O380" s="502">
        <f t="shared" si="30"/>
        <v>0</v>
      </c>
      <c r="P380" s="507" t="str">
        <f t="shared" si="31"/>
        <v/>
      </c>
      <c r="Q380" s="15"/>
      <c r="R380" s="15"/>
      <c r="S380" s="15"/>
      <c r="T380" s="15"/>
      <c r="V380" s="15"/>
      <c r="W380" s="541"/>
    </row>
    <row r="381" spans="1:23" ht="12" hidden="1" customHeight="1" x14ac:dyDescent="0.2">
      <c r="A381" s="118"/>
      <c r="B381" s="504" t="s">
        <v>172</v>
      </c>
      <c r="C381" s="497">
        <f>_xlfn.XLOOKUP(B381,Deelnemersoverzicht!A45:A112,Deelnemersoverzicht!C45:C112)</f>
        <v>0</v>
      </c>
      <c r="D381" s="505">
        <f t="shared" si="23"/>
        <v>0</v>
      </c>
      <c r="E381" s="502">
        <f>IFERROR(IF(D381&gt;0,(_xlfn.XLOOKUP(B381,Financiering!A36:A61,Financiering!H36:H61))*'Resultaat 1'!D381,0),)</f>
        <v>0</v>
      </c>
      <c r="F381" s="506">
        <f t="shared" si="24"/>
        <v>0</v>
      </c>
      <c r="G381" s="505">
        <f>IFERROR(IF(F381&gt;0,Financiering!N36*'Resultaat 1'!F381,0),)</f>
        <v>0</v>
      </c>
      <c r="H381" s="505">
        <f t="shared" si="25"/>
        <v>0</v>
      </c>
      <c r="I381" s="505">
        <f>IFERROR(IF(H381&gt;0,Financiering!T36*'Resultaat 1'!H381,0),0)</f>
        <v>0</v>
      </c>
      <c r="J381" s="505">
        <f t="shared" si="26"/>
        <v>0</v>
      </c>
      <c r="K381" s="505">
        <f>IFERROR(IF(J381&gt;0,Financiering!Z36*'Resultaat 1'!J381,0),)</f>
        <v>0</v>
      </c>
      <c r="L381" s="505">
        <f t="shared" si="27"/>
        <v>0</v>
      </c>
      <c r="M381" s="505">
        <f t="shared" si="28"/>
        <v>0</v>
      </c>
      <c r="N381" s="501" t="str">
        <f t="shared" si="29"/>
        <v/>
      </c>
      <c r="O381" s="502">
        <f t="shared" si="30"/>
        <v>0</v>
      </c>
      <c r="P381" s="507" t="str">
        <f t="shared" si="31"/>
        <v/>
      </c>
      <c r="Q381" s="15"/>
      <c r="R381" s="15"/>
      <c r="S381" s="15"/>
      <c r="T381" s="15"/>
      <c r="V381" s="15"/>
      <c r="W381" s="541"/>
    </row>
    <row r="382" spans="1:23" ht="12" hidden="1" customHeight="1" x14ac:dyDescent="0.2">
      <c r="A382" s="118"/>
      <c r="B382" s="504" t="s">
        <v>173</v>
      </c>
      <c r="C382" s="497">
        <f>_xlfn.XLOOKUP(B382,Deelnemersoverzicht!A46:A113,Deelnemersoverzicht!C46:C113)</f>
        <v>0</v>
      </c>
      <c r="D382" s="505">
        <f t="shared" si="23"/>
        <v>0</v>
      </c>
      <c r="E382" s="502">
        <f>IFERROR(IF(D382&gt;0,(_xlfn.XLOOKUP(B382,Financiering!A37:A62,Financiering!H37:H62))*'Resultaat 1'!D382,0),)</f>
        <v>0</v>
      </c>
      <c r="F382" s="506">
        <f t="shared" si="24"/>
        <v>0</v>
      </c>
      <c r="G382" s="505">
        <f>IFERROR(IF(F382&gt;0,Financiering!N37*'Resultaat 1'!F382,0),)</f>
        <v>0</v>
      </c>
      <c r="H382" s="505">
        <f t="shared" si="25"/>
        <v>0</v>
      </c>
      <c r="I382" s="505">
        <f>IFERROR(IF(H382&gt;0,Financiering!T37*'Resultaat 1'!H382,0),0)</f>
        <v>0</v>
      </c>
      <c r="J382" s="505">
        <f t="shared" si="26"/>
        <v>0</v>
      </c>
      <c r="K382" s="505">
        <f>IFERROR(IF(J382&gt;0,Financiering!Z37*'Resultaat 1'!J382,0),)</f>
        <v>0</v>
      </c>
      <c r="L382" s="505">
        <f t="shared" si="27"/>
        <v>0</v>
      </c>
      <c r="M382" s="505">
        <f t="shared" si="28"/>
        <v>0</v>
      </c>
      <c r="N382" s="501" t="str">
        <f t="shared" si="29"/>
        <v/>
      </c>
      <c r="O382" s="502">
        <f t="shared" si="30"/>
        <v>0</v>
      </c>
      <c r="P382" s="507" t="str">
        <f t="shared" si="31"/>
        <v/>
      </c>
      <c r="Q382" s="15"/>
      <c r="R382" s="15"/>
      <c r="S382" s="15"/>
      <c r="T382" s="15"/>
      <c r="V382" s="15"/>
      <c r="W382" s="541"/>
    </row>
    <row r="383" spans="1:23" ht="12" hidden="1" customHeight="1" x14ac:dyDescent="0.2">
      <c r="A383" s="118"/>
      <c r="B383" s="504" t="s">
        <v>174</v>
      </c>
      <c r="C383" s="497">
        <f>_xlfn.XLOOKUP(B383,Deelnemersoverzicht!A47:A114,Deelnemersoverzicht!C47:C114)</f>
        <v>0</v>
      </c>
      <c r="D383" s="505">
        <f t="shared" si="23"/>
        <v>0</v>
      </c>
      <c r="E383" s="502">
        <f>IFERROR(IF(D383&gt;0,(_xlfn.XLOOKUP(B383,Financiering!A38:A63,Financiering!H38:H63))*'Resultaat 1'!D383,0),)</f>
        <v>0</v>
      </c>
      <c r="F383" s="506">
        <f t="shared" si="24"/>
        <v>0</v>
      </c>
      <c r="G383" s="505">
        <f>IFERROR(IF(F383&gt;0,Financiering!N38*'Resultaat 1'!F383,0),)</f>
        <v>0</v>
      </c>
      <c r="H383" s="505">
        <f t="shared" si="25"/>
        <v>0</v>
      </c>
      <c r="I383" s="505">
        <f>IFERROR(IF(H383&gt;0,Financiering!T38*'Resultaat 1'!H383,0),0)</f>
        <v>0</v>
      </c>
      <c r="J383" s="505">
        <f t="shared" si="26"/>
        <v>0</v>
      </c>
      <c r="K383" s="505">
        <f>IFERROR(IF(J383&gt;0,Financiering!Z38*'Resultaat 1'!J383,0),)</f>
        <v>0</v>
      </c>
      <c r="L383" s="505">
        <f t="shared" si="27"/>
        <v>0</v>
      </c>
      <c r="M383" s="505">
        <f t="shared" si="28"/>
        <v>0</v>
      </c>
      <c r="N383" s="501" t="str">
        <f t="shared" si="29"/>
        <v/>
      </c>
      <c r="O383" s="502">
        <f t="shared" si="30"/>
        <v>0</v>
      </c>
      <c r="P383" s="507" t="str">
        <f t="shared" si="31"/>
        <v/>
      </c>
      <c r="Q383" s="15"/>
      <c r="R383" s="15"/>
      <c r="S383" s="15"/>
      <c r="T383" s="15"/>
      <c r="V383" s="15"/>
      <c r="W383" s="541"/>
    </row>
    <row r="384" spans="1:23" ht="12" hidden="1" customHeight="1" x14ac:dyDescent="0.2">
      <c r="A384" s="118"/>
      <c r="B384" s="504" t="s">
        <v>175</v>
      </c>
      <c r="C384" s="497">
        <f>_xlfn.XLOOKUP(B384,Deelnemersoverzicht!A48:A115,Deelnemersoverzicht!C48:C115)</f>
        <v>0</v>
      </c>
      <c r="D384" s="505">
        <f t="shared" ref="D384:D402" si="32">SUMIFS($N$15:$N$315,$C$15:$C$315,C384,$M$15:$M$315,$D$350)</f>
        <v>0</v>
      </c>
      <c r="E384" s="502">
        <f>IFERROR(IF(D384&gt;0,(_xlfn.XLOOKUP(B384,Financiering!A39:A64,Financiering!H39:H64))*'Resultaat 1'!D384,0),)</f>
        <v>0</v>
      </c>
      <c r="F384" s="506">
        <f t="shared" ref="F384:F402" si="33">SUMIFS($N$15:$N$315,$C$15:$C$315,C384,$M$15:$M$315,$F$350)</f>
        <v>0</v>
      </c>
      <c r="G384" s="505">
        <f>IFERROR(IF(F384&gt;0,Financiering!N39*'Resultaat 1'!F384,0),)</f>
        <v>0</v>
      </c>
      <c r="H384" s="505">
        <f t="shared" ref="H384:H402" si="34">SUMIFS($N$15:$N$315,$C$15:$C$315,C384,$M$15:$M$315,$H$350)</f>
        <v>0</v>
      </c>
      <c r="I384" s="505">
        <f>IFERROR(IF(H384&gt;0,Financiering!T39*'Resultaat 1'!H384,0),0)</f>
        <v>0</v>
      </c>
      <c r="J384" s="505">
        <f t="shared" ref="J384:J402" si="35">SUMIFS($N$15:$N$315,$C$15:$C$315,C384,$M$15:$M$315,$J$350)</f>
        <v>0</v>
      </c>
      <c r="K384" s="505">
        <f>IFERROR(IF(J384&gt;0,Financiering!Z39*'Resultaat 1'!J384,0),)</f>
        <v>0</v>
      </c>
      <c r="L384" s="505">
        <f t="shared" ref="L384:L402" si="36">D384+F384+H384+J384</f>
        <v>0</v>
      </c>
      <c r="M384" s="505">
        <f t="shared" ref="M384:M402" si="37">E384+G384+I384+K384</f>
        <v>0</v>
      </c>
      <c r="N384" s="501" t="str">
        <f t="shared" si="29"/>
        <v/>
      </c>
      <c r="O384" s="502">
        <f t="shared" si="30"/>
        <v>0</v>
      </c>
      <c r="P384" s="507" t="str">
        <f t="shared" si="31"/>
        <v/>
      </c>
      <c r="Q384" s="15"/>
      <c r="R384" s="15"/>
      <c r="S384" s="15"/>
      <c r="T384" s="15"/>
      <c r="V384" s="15"/>
      <c r="W384" s="541"/>
    </row>
    <row r="385" spans="1:23" ht="12" hidden="1" customHeight="1" x14ac:dyDescent="0.2">
      <c r="A385" s="118"/>
      <c r="B385" s="504" t="s">
        <v>176</v>
      </c>
      <c r="C385" s="497">
        <f>_xlfn.XLOOKUP(B385,Deelnemersoverzicht!A49:A116,Deelnemersoverzicht!C49:C116)</f>
        <v>0</v>
      </c>
      <c r="D385" s="505">
        <f t="shared" si="32"/>
        <v>0</v>
      </c>
      <c r="E385" s="502">
        <f>IFERROR(IF(D385&gt;0,(_xlfn.XLOOKUP(B385,Financiering!A40:A65,Financiering!H40:H65))*'Resultaat 1'!D385,0),)</f>
        <v>0</v>
      </c>
      <c r="F385" s="506">
        <f t="shared" si="33"/>
        <v>0</v>
      </c>
      <c r="G385" s="505">
        <f>IFERROR(IF(F385&gt;0,Financiering!N40*'Resultaat 1'!F385,0),)</f>
        <v>0</v>
      </c>
      <c r="H385" s="505">
        <f t="shared" si="34"/>
        <v>0</v>
      </c>
      <c r="I385" s="505">
        <f>IFERROR(IF(H385&gt;0,Financiering!T40*'Resultaat 1'!H385,0),0)</f>
        <v>0</v>
      </c>
      <c r="J385" s="505">
        <f t="shared" si="35"/>
        <v>0</v>
      </c>
      <c r="K385" s="505">
        <f>IFERROR(IF(J385&gt;0,Financiering!Z40*'Resultaat 1'!J385,0),)</f>
        <v>0</v>
      </c>
      <c r="L385" s="505">
        <f t="shared" si="36"/>
        <v>0</v>
      </c>
      <c r="M385" s="505">
        <f t="shared" si="37"/>
        <v>0</v>
      </c>
      <c r="N385" s="501" t="str">
        <f t="shared" si="29"/>
        <v/>
      </c>
      <c r="O385" s="502">
        <f t="shared" si="30"/>
        <v>0</v>
      </c>
      <c r="P385" s="507" t="str">
        <f t="shared" si="31"/>
        <v/>
      </c>
      <c r="Q385" s="15"/>
      <c r="R385" s="15"/>
      <c r="S385" s="15"/>
      <c r="T385" s="15"/>
      <c r="V385" s="15"/>
      <c r="W385" s="541"/>
    </row>
    <row r="386" spans="1:23" ht="12" hidden="1" customHeight="1" x14ac:dyDescent="0.2">
      <c r="A386" s="118"/>
      <c r="B386" s="504" t="s">
        <v>177</v>
      </c>
      <c r="C386" s="497">
        <f>_xlfn.XLOOKUP(B386,Deelnemersoverzicht!A50:A117,Deelnemersoverzicht!C50:C117)</f>
        <v>0</v>
      </c>
      <c r="D386" s="505">
        <f t="shared" si="32"/>
        <v>0</v>
      </c>
      <c r="E386" s="502">
        <f>IFERROR(IF(D386&gt;0,(_xlfn.XLOOKUP(B386,Financiering!A41:A66,Financiering!H41:H66))*'Resultaat 1'!D386,0),)</f>
        <v>0</v>
      </c>
      <c r="F386" s="506">
        <f t="shared" si="33"/>
        <v>0</v>
      </c>
      <c r="G386" s="505">
        <f>IFERROR(IF(F386&gt;0,Financiering!N41*'Resultaat 1'!F386,0),)</f>
        <v>0</v>
      </c>
      <c r="H386" s="505">
        <f t="shared" si="34"/>
        <v>0</v>
      </c>
      <c r="I386" s="505">
        <f>IFERROR(IF(H386&gt;0,Financiering!T41*'Resultaat 1'!H386,0),0)</f>
        <v>0</v>
      </c>
      <c r="J386" s="505">
        <f t="shared" si="35"/>
        <v>0</v>
      </c>
      <c r="K386" s="505">
        <f>IFERROR(IF(J386&gt;0,Financiering!Z41*'Resultaat 1'!J386,0),)</f>
        <v>0</v>
      </c>
      <c r="L386" s="505">
        <f t="shared" si="36"/>
        <v>0</v>
      </c>
      <c r="M386" s="505">
        <f t="shared" si="37"/>
        <v>0</v>
      </c>
      <c r="N386" s="501" t="str">
        <f t="shared" si="29"/>
        <v/>
      </c>
      <c r="O386" s="502">
        <f t="shared" si="30"/>
        <v>0</v>
      </c>
      <c r="P386" s="507" t="str">
        <f t="shared" si="31"/>
        <v/>
      </c>
      <c r="Q386" s="15"/>
      <c r="R386" s="15"/>
      <c r="S386" s="15"/>
      <c r="T386" s="15"/>
      <c r="V386" s="15"/>
      <c r="W386" s="541"/>
    </row>
    <row r="387" spans="1:23" ht="12" hidden="1" customHeight="1" x14ac:dyDescent="0.2">
      <c r="A387" s="118"/>
      <c r="B387" s="504" t="s">
        <v>178</v>
      </c>
      <c r="C387" s="497">
        <f>_xlfn.XLOOKUP(B387,Deelnemersoverzicht!A51:A118,Deelnemersoverzicht!C51:C118)</f>
        <v>0</v>
      </c>
      <c r="D387" s="505">
        <f t="shared" si="32"/>
        <v>0</v>
      </c>
      <c r="E387" s="502">
        <f>IFERROR(IF(D387&gt;0,(_xlfn.XLOOKUP(B387,Financiering!A42:A67,Financiering!H42:H67))*'Resultaat 1'!D387,0),)</f>
        <v>0</v>
      </c>
      <c r="F387" s="506">
        <f t="shared" si="33"/>
        <v>0</v>
      </c>
      <c r="G387" s="505">
        <f>IFERROR(IF(F387&gt;0,Financiering!N42*'Resultaat 1'!F387,0),)</f>
        <v>0</v>
      </c>
      <c r="H387" s="505">
        <f t="shared" si="34"/>
        <v>0</v>
      </c>
      <c r="I387" s="505">
        <f>IFERROR(IF(H387&gt;0,Financiering!T42*'Resultaat 1'!H387,0),0)</f>
        <v>0</v>
      </c>
      <c r="J387" s="505">
        <f t="shared" si="35"/>
        <v>0</v>
      </c>
      <c r="K387" s="505">
        <f>IFERROR(IF(J387&gt;0,Financiering!Z42*'Resultaat 1'!J387,0),)</f>
        <v>0</v>
      </c>
      <c r="L387" s="505">
        <f t="shared" si="36"/>
        <v>0</v>
      </c>
      <c r="M387" s="505">
        <f t="shared" si="37"/>
        <v>0</v>
      </c>
      <c r="N387" s="501" t="str">
        <f t="shared" si="29"/>
        <v/>
      </c>
      <c r="O387" s="502">
        <f t="shared" si="30"/>
        <v>0</v>
      </c>
      <c r="P387" s="507" t="str">
        <f t="shared" si="31"/>
        <v/>
      </c>
      <c r="Q387" s="15"/>
      <c r="R387" s="15"/>
      <c r="S387" s="15"/>
      <c r="T387" s="15"/>
      <c r="V387" s="15"/>
      <c r="W387" s="541"/>
    </row>
    <row r="388" spans="1:23" ht="12" hidden="1" customHeight="1" x14ac:dyDescent="0.2">
      <c r="A388" s="118"/>
      <c r="B388" s="504" t="s">
        <v>179</v>
      </c>
      <c r="C388" s="497">
        <f>_xlfn.XLOOKUP(B388,Deelnemersoverzicht!A52:A119,Deelnemersoverzicht!C52:C119)</f>
        <v>0</v>
      </c>
      <c r="D388" s="505">
        <f t="shared" si="32"/>
        <v>0</v>
      </c>
      <c r="E388" s="502">
        <f>IFERROR(IF(D388&gt;0,(_xlfn.XLOOKUP(B388,Financiering!A43:A68,Financiering!H43:H68))*'Resultaat 1'!D388,0),)</f>
        <v>0</v>
      </c>
      <c r="F388" s="506">
        <f t="shared" si="33"/>
        <v>0</v>
      </c>
      <c r="G388" s="505">
        <f>IFERROR(IF(F388&gt;0,Financiering!N43*'Resultaat 1'!F388,0),)</f>
        <v>0</v>
      </c>
      <c r="H388" s="505">
        <f t="shared" si="34"/>
        <v>0</v>
      </c>
      <c r="I388" s="505">
        <f>IFERROR(IF(H388&gt;0,Financiering!T43*'Resultaat 1'!H388,0),0)</f>
        <v>0</v>
      </c>
      <c r="J388" s="505">
        <f t="shared" si="35"/>
        <v>0</v>
      </c>
      <c r="K388" s="505">
        <f>IFERROR(IF(J388&gt;0,Financiering!Z43*'Resultaat 1'!J388,0),)</f>
        <v>0</v>
      </c>
      <c r="L388" s="505">
        <f t="shared" si="36"/>
        <v>0</v>
      </c>
      <c r="M388" s="505">
        <f t="shared" si="37"/>
        <v>0</v>
      </c>
      <c r="N388" s="501" t="str">
        <f t="shared" si="29"/>
        <v/>
      </c>
      <c r="O388" s="502">
        <f t="shared" si="30"/>
        <v>0</v>
      </c>
      <c r="P388" s="507" t="str">
        <f t="shared" si="31"/>
        <v/>
      </c>
      <c r="Q388" s="15"/>
      <c r="R388" s="15"/>
      <c r="S388" s="15"/>
      <c r="T388" s="15"/>
      <c r="V388" s="15"/>
      <c r="W388" s="541"/>
    </row>
    <row r="389" spans="1:23" ht="12" hidden="1" customHeight="1" x14ac:dyDescent="0.2">
      <c r="A389" s="118"/>
      <c r="B389" s="504" t="s">
        <v>180</v>
      </c>
      <c r="C389" s="497">
        <f>_xlfn.XLOOKUP(B389,Deelnemersoverzicht!A53:A120,Deelnemersoverzicht!C53:C120)</f>
        <v>0</v>
      </c>
      <c r="D389" s="505">
        <f t="shared" si="32"/>
        <v>0</v>
      </c>
      <c r="E389" s="502">
        <f>IFERROR(IF(D389&gt;0,(_xlfn.XLOOKUP(B389,Financiering!A44:A69,Financiering!H44:H69))*'Resultaat 1'!D389,0),)</f>
        <v>0</v>
      </c>
      <c r="F389" s="506">
        <f t="shared" si="33"/>
        <v>0</v>
      </c>
      <c r="G389" s="505">
        <f>IFERROR(IF(F389&gt;0,Financiering!N44*'Resultaat 1'!F389,0),)</f>
        <v>0</v>
      </c>
      <c r="H389" s="505">
        <f t="shared" si="34"/>
        <v>0</v>
      </c>
      <c r="I389" s="505">
        <f>IFERROR(IF(H389&gt;0,Financiering!T44*'Resultaat 1'!H389,0),0)</f>
        <v>0</v>
      </c>
      <c r="J389" s="505">
        <f t="shared" si="35"/>
        <v>0</v>
      </c>
      <c r="K389" s="505">
        <f>IFERROR(IF(J389&gt;0,Financiering!Z44*'Resultaat 1'!J389,0),)</f>
        <v>0</v>
      </c>
      <c r="L389" s="505">
        <f t="shared" si="36"/>
        <v>0</v>
      </c>
      <c r="M389" s="505">
        <f t="shared" si="37"/>
        <v>0</v>
      </c>
      <c r="N389" s="501" t="str">
        <f t="shared" si="29"/>
        <v/>
      </c>
      <c r="O389" s="502">
        <f t="shared" si="30"/>
        <v>0</v>
      </c>
      <c r="P389" s="507" t="str">
        <f t="shared" si="31"/>
        <v/>
      </c>
      <c r="Q389" s="15"/>
      <c r="R389" s="15"/>
      <c r="S389" s="15"/>
      <c r="T389" s="15"/>
      <c r="V389" s="15"/>
      <c r="W389" s="541"/>
    </row>
    <row r="390" spans="1:23" ht="12" hidden="1" customHeight="1" x14ac:dyDescent="0.2">
      <c r="A390" s="118"/>
      <c r="B390" s="504" t="s">
        <v>181</v>
      </c>
      <c r="C390" s="497">
        <f>_xlfn.XLOOKUP(B390,Deelnemersoverzicht!A54:A121,Deelnemersoverzicht!C54:C121)</f>
        <v>0</v>
      </c>
      <c r="D390" s="505">
        <f t="shared" si="32"/>
        <v>0</v>
      </c>
      <c r="E390" s="502">
        <f>IFERROR(IF(D390&gt;0,(_xlfn.XLOOKUP(B390,Financiering!A45:A70,Financiering!H45:H70))*'Resultaat 1'!D390,0),)</f>
        <v>0</v>
      </c>
      <c r="F390" s="506">
        <f t="shared" si="33"/>
        <v>0</v>
      </c>
      <c r="G390" s="505">
        <f>IFERROR(IF(F390&gt;0,Financiering!N45*'Resultaat 1'!F390,0),)</f>
        <v>0</v>
      </c>
      <c r="H390" s="505">
        <f t="shared" si="34"/>
        <v>0</v>
      </c>
      <c r="I390" s="505">
        <f>IFERROR(IF(H390&gt;0,Financiering!T45*'Resultaat 1'!H390,0),0)</f>
        <v>0</v>
      </c>
      <c r="J390" s="505">
        <f t="shared" si="35"/>
        <v>0</v>
      </c>
      <c r="K390" s="505">
        <f>IFERROR(IF(J390&gt;0,Financiering!Z45*'Resultaat 1'!J390,0),)</f>
        <v>0</v>
      </c>
      <c r="L390" s="505">
        <f t="shared" si="36"/>
        <v>0</v>
      </c>
      <c r="M390" s="505">
        <f t="shared" si="37"/>
        <v>0</v>
      </c>
      <c r="N390" s="501" t="str">
        <f t="shared" si="29"/>
        <v/>
      </c>
      <c r="O390" s="502">
        <f t="shared" si="30"/>
        <v>0</v>
      </c>
      <c r="P390" s="507" t="str">
        <f t="shared" si="31"/>
        <v/>
      </c>
      <c r="Q390" s="15"/>
      <c r="R390" s="15"/>
      <c r="S390" s="15"/>
      <c r="T390" s="15"/>
      <c r="V390" s="15"/>
      <c r="W390" s="541"/>
    </row>
    <row r="391" spans="1:23" ht="12" hidden="1" customHeight="1" x14ac:dyDescent="0.2">
      <c r="A391" s="118"/>
      <c r="B391" s="504" t="s">
        <v>182</v>
      </c>
      <c r="C391" s="497">
        <f>_xlfn.XLOOKUP(B391,Deelnemersoverzicht!A55:A122,Deelnemersoverzicht!C55:C122)</f>
        <v>0</v>
      </c>
      <c r="D391" s="505">
        <f t="shared" si="32"/>
        <v>0</v>
      </c>
      <c r="E391" s="502">
        <f>IFERROR(IF(D391&gt;0,(_xlfn.XLOOKUP(B391,Financiering!A46:A71,Financiering!H46:H71))*'Resultaat 1'!D391,0),)</f>
        <v>0</v>
      </c>
      <c r="F391" s="506">
        <f t="shared" si="33"/>
        <v>0</v>
      </c>
      <c r="G391" s="505">
        <f>IFERROR(IF(F391&gt;0,Financiering!N46*'Resultaat 1'!F391,0),)</f>
        <v>0</v>
      </c>
      <c r="H391" s="505">
        <f t="shared" si="34"/>
        <v>0</v>
      </c>
      <c r="I391" s="505">
        <f>IFERROR(IF(H391&gt;0,Financiering!T46*'Resultaat 1'!H391,0),0)</f>
        <v>0</v>
      </c>
      <c r="J391" s="505">
        <f t="shared" si="35"/>
        <v>0</v>
      </c>
      <c r="K391" s="505">
        <f>IFERROR(IF(J391&gt;0,Financiering!Z46*'Resultaat 1'!J391,0),)</f>
        <v>0</v>
      </c>
      <c r="L391" s="505">
        <f t="shared" si="36"/>
        <v>0</v>
      </c>
      <c r="M391" s="505">
        <f t="shared" si="37"/>
        <v>0</v>
      </c>
      <c r="N391" s="501" t="str">
        <f t="shared" si="29"/>
        <v/>
      </c>
      <c r="O391" s="502">
        <f t="shared" si="30"/>
        <v>0</v>
      </c>
      <c r="P391" s="507" t="str">
        <f t="shared" si="31"/>
        <v/>
      </c>
      <c r="Q391" s="15"/>
      <c r="R391" s="15"/>
      <c r="S391" s="15"/>
      <c r="T391" s="15"/>
      <c r="V391" s="15"/>
      <c r="W391" s="541"/>
    </row>
    <row r="392" spans="1:23" ht="12" hidden="1" customHeight="1" x14ac:dyDescent="0.2">
      <c r="A392" s="118"/>
      <c r="B392" s="504" t="s">
        <v>183</v>
      </c>
      <c r="C392" s="497">
        <f>_xlfn.XLOOKUP(B392,Deelnemersoverzicht!A56:A123,Deelnemersoverzicht!C56:C123)</f>
        <v>0</v>
      </c>
      <c r="D392" s="505">
        <f t="shared" si="32"/>
        <v>0</v>
      </c>
      <c r="E392" s="502">
        <f>IFERROR(IF(D392&gt;0,(_xlfn.XLOOKUP(B392,Financiering!A47:A72,Financiering!H47:H72))*'Resultaat 1'!D392,0),)</f>
        <v>0</v>
      </c>
      <c r="F392" s="506">
        <f t="shared" si="33"/>
        <v>0</v>
      </c>
      <c r="G392" s="505">
        <f>IFERROR(IF(F392&gt;0,Financiering!N47*'Resultaat 1'!F392,0),)</f>
        <v>0</v>
      </c>
      <c r="H392" s="505">
        <f t="shared" si="34"/>
        <v>0</v>
      </c>
      <c r="I392" s="505">
        <f>IFERROR(IF(H392&gt;0,Financiering!T47*'Resultaat 1'!H392,0),0)</f>
        <v>0</v>
      </c>
      <c r="J392" s="505">
        <f t="shared" si="35"/>
        <v>0</v>
      </c>
      <c r="K392" s="505">
        <f>IFERROR(IF(J392&gt;0,Financiering!Z47*'Resultaat 1'!J392,0),)</f>
        <v>0</v>
      </c>
      <c r="L392" s="505">
        <f t="shared" si="36"/>
        <v>0</v>
      </c>
      <c r="M392" s="505">
        <f t="shared" si="37"/>
        <v>0</v>
      </c>
      <c r="N392" s="501" t="str">
        <f t="shared" si="29"/>
        <v/>
      </c>
      <c r="O392" s="502">
        <f t="shared" si="30"/>
        <v>0</v>
      </c>
      <c r="P392" s="507" t="str">
        <f t="shared" si="31"/>
        <v/>
      </c>
      <c r="Q392" s="15"/>
      <c r="R392" s="15"/>
      <c r="S392" s="15"/>
      <c r="T392" s="15"/>
      <c r="V392" s="15"/>
      <c r="W392" s="541"/>
    </row>
    <row r="393" spans="1:23" ht="12" hidden="1" customHeight="1" x14ac:dyDescent="0.2">
      <c r="A393" s="118"/>
      <c r="B393" s="504" t="s">
        <v>184</v>
      </c>
      <c r="C393" s="497">
        <f>_xlfn.XLOOKUP(B393,Deelnemersoverzicht!A57:A124,Deelnemersoverzicht!C57:C124)</f>
        <v>0</v>
      </c>
      <c r="D393" s="505">
        <f t="shared" si="32"/>
        <v>0</v>
      </c>
      <c r="E393" s="502">
        <f>IFERROR(IF(D393&gt;0,(_xlfn.XLOOKUP(B393,Financiering!A48:A73,Financiering!H48:H73))*'Resultaat 1'!D393,0),)</f>
        <v>0</v>
      </c>
      <c r="F393" s="506">
        <f t="shared" si="33"/>
        <v>0</v>
      </c>
      <c r="G393" s="505">
        <f>IFERROR(IF(F393&gt;0,Financiering!N48*'Resultaat 1'!F393,0),)</f>
        <v>0</v>
      </c>
      <c r="H393" s="505">
        <f t="shared" si="34"/>
        <v>0</v>
      </c>
      <c r="I393" s="505">
        <f>IFERROR(IF(H393&gt;0,Financiering!T48*'Resultaat 1'!H393,0),0)</f>
        <v>0</v>
      </c>
      <c r="J393" s="505">
        <f t="shared" si="35"/>
        <v>0</v>
      </c>
      <c r="K393" s="505">
        <f>IFERROR(IF(J393&gt;0,Financiering!Z48*'Resultaat 1'!J393,0),)</f>
        <v>0</v>
      </c>
      <c r="L393" s="505">
        <f t="shared" si="36"/>
        <v>0</v>
      </c>
      <c r="M393" s="505">
        <f t="shared" si="37"/>
        <v>0</v>
      </c>
      <c r="N393" s="501" t="str">
        <f t="shared" si="29"/>
        <v/>
      </c>
      <c r="O393" s="502">
        <f t="shared" si="30"/>
        <v>0</v>
      </c>
      <c r="P393" s="507" t="str">
        <f t="shared" si="31"/>
        <v/>
      </c>
      <c r="Q393" s="15"/>
      <c r="R393" s="15"/>
      <c r="S393" s="15"/>
      <c r="T393" s="15"/>
      <c r="V393" s="15"/>
      <c r="W393" s="541"/>
    </row>
    <row r="394" spans="1:23" ht="12" hidden="1" customHeight="1" x14ac:dyDescent="0.2">
      <c r="A394" s="118"/>
      <c r="B394" s="504" t="s">
        <v>185</v>
      </c>
      <c r="C394" s="497">
        <f>_xlfn.XLOOKUP(B394,Deelnemersoverzicht!A58:A125,Deelnemersoverzicht!C58:C125)</f>
        <v>0</v>
      </c>
      <c r="D394" s="505">
        <f t="shared" si="32"/>
        <v>0</v>
      </c>
      <c r="E394" s="502">
        <f>IFERROR(IF(D394&gt;0,(_xlfn.XLOOKUP(B394,Financiering!A49:A74,Financiering!H49:H74))*'Resultaat 1'!D394,0),)</f>
        <v>0</v>
      </c>
      <c r="F394" s="506">
        <f t="shared" si="33"/>
        <v>0</v>
      </c>
      <c r="G394" s="505">
        <f>IFERROR(IF(F394&gt;0,Financiering!N49*'Resultaat 1'!F394,0),)</f>
        <v>0</v>
      </c>
      <c r="H394" s="505">
        <f t="shared" si="34"/>
        <v>0</v>
      </c>
      <c r="I394" s="505">
        <f>IFERROR(IF(H394&gt;0,Financiering!T49*'Resultaat 1'!H394,0),0)</f>
        <v>0</v>
      </c>
      <c r="J394" s="505">
        <f t="shared" si="35"/>
        <v>0</v>
      </c>
      <c r="K394" s="505">
        <f>IFERROR(IF(J394&gt;0,Financiering!Z49*'Resultaat 1'!J394,0),)</f>
        <v>0</v>
      </c>
      <c r="L394" s="505">
        <f t="shared" si="36"/>
        <v>0</v>
      </c>
      <c r="M394" s="505">
        <f t="shared" si="37"/>
        <v>0</v>
      </c>
      <c r="N394" s="501" t="str">
        <f t="shared" si="29"/>
        <v/>
      </c>
      <c r="O394" s="502">
        <f t="shared" si="30"/>
        <v>0</v>
      </c>
      <c r="P394" s="507" t="str">
        <f t="shared" si="31"/>
        <v/>
      </c>
      <c r="Q394" s="15"/>
      <c r="R394" s="15"/>
      <c r="S394" s="15"/>
      <c r="T394" s="15"/>
      <c r="V394" s="15"/>
      <c r="W394" s="541"/>
    </row>
    <row r="395" spans="1:23" ht="12" hidden="1" customHeight="1" x14ac:dyDescent="0.2">
      <c r="A395" s="118"/>
      <c r="B395" s="504" t="s">
        <v>186</v>
      </c>
      <c r="C395" s="497">
        <f>_xlfn.XLOOKUP(B395,Deelnemersoverzicht!A59:A126,Deelnemersoverzicht!C59:C126)</f>
        <v>0</v>
      </c>
      <c r="D395" s="505">
        <f t="shared" si="32"/>
        <v>0</v>
      </c>
      <c r="E395" s="502">
        <f>IFERROR(IF(D395&gt;0,(_xlfn.XLOOKUP(B395,Financiering!A50:A75,Financiering!H50:H75))*'Resultaat 1'!D395,0),)</f>
        <v>0</v>
      </c>
      <c r="F395" s="506">
        <f t="shared" si="33"/>
        <v>0</v>
      </c>
      <c r="G395" s="505">
        <f>IFERROR(IF(F395&gt;0,Financiering!N50*'Resultaat 1'!F395,0),)</f>
        <v>0</v>
      </c>
      <c r="H395" s="505">
        <f t="shared" si="34"/>
        <v>0</v>
      </c>
      <c r="I395" s="505">
        <f>IFERROR(IF(H395&gt;0,Financiering!T50*'Resultaat 1'!H395,0),0)</f>
        <v>0</v>
      </c>
      <c r="J395" s="505">
        <f t="shared" si="35"/>
        <v>0</v>
      </c>
      <c r="K395" s="505">
        <f>IFERROR(IF(J395&gt;0,Financiering!Z50*'Resultaat 1'!J395,0),)</f>
        <v>0</v>
      </c>
      <c r="L395" s="505">
        <f t="shared" si="36"/>
        <v>0</v>
      </c>
      <c r="M395" s="505">
        <f t="shared" si="37"/>
        <v>0</v>
      </c>
      <c r="N395" s="501" t="str">
        <f t="shared" si="29"/>
        <v/>
      </c>
      <c r="O395" s="502">
        <f t="shared" si="30"/>
        <v>0</v>
      </c>
      <c r="P395" s="507" t="str">
        <f t="shared" si="31"/>
        <v/>
      </c>
      <c r="Q395" s="15"/>
      <c r="R395" s="15"/>
      <c r="S395" s="15"/>
      <c r="T395" s="15"/>
      <c r="V395" s="15"/>
      <c r="W395" s="541"/>
    </row>
    <row r="396" spans="1:23" ht="12" hidden="1" customHeight="1" x14ac:dyDescent="0.2">
      <c r="A396" s="118"/>
      <c r="B396" s="504" t="s">
        <v>187</v>
      </c>
      <c r="C396" s="497">
        <f>_xlfn.XLOOKUP(B396,Deelnemersoverzicht!A60:A127,Deelnemersoverzicht!C60:C127)</f>
        <v>0</v>
      </c>
      <c r="D396" s="505">
        <f t="shared" si="32"/>
        <v>0</v>
      </c>
      <c r="E396" s="502">
        <f>IFERROR(IF(D396&gt;0,(_xlfn.XLOOKUP(B396,Financiering!A51:A76,Financiering!H51:H76))*'Resultaat 1'!D396,0),)</f>
        <v>0</v>
      </c>
      <c r="F396" s="506">
        <f t="shared" si="33"/>
        <v>0</v>
      </c>
      <c r="G396" s="505">
        <f>IFERROR(IF(F396&gt;0,Financiering!N51*'Resultaat 1'!F396,0),)</f>
        <v>0</v>
      </c>
      <c r="H396" s="505">
        <f t="shared" si="34"/>
        <v>0</v>
      </c>
      <c r="I396" s="505">
        <f>IFERROR(IF(H396&gt;0,Financiering!T51*'Resultaat 1'!H396,0),0)</f>
        <v>0</v>
      </c>
      <c r="J396" s="505">
        <f t="shared" si="35"/>
        <v>0</v>
      </c>
      <c r="K396" s="505">
        <f>IFERROR(IF(J396&gt;0,Financiering!Z51*'Resultaat 1'!J396,0),)</f>
        <v>0</v>
      </c>
      <c r="L396" s="505">
        <f t="shared" si="36"/>
        <v>0</v>
      </c>
      <c r="M396" s="505">
        <f t="shared" si="37"/>
        <v>0</v>
      </c>
      <c r="N396" s="501" t="str">
        <f t="shared" si="29"/>
        <v/>
      </c>
      <c r="O396" s="502">
        <f t="shared" si="30"/>
        <v>0</v>
      </c>
      <c r="P396" s="507" t="str">
        <f t="shared" si="31"/>
        <v/>
      </c>
      <c r="Q396" s="15"/>
      <c r="R396" s="15"/>
      <c r="S396" s="15"/>
      <c r="T396" s="15"/>
      <c r="V396" s="15"/>
      <c r="W396" s="541"/>
    </row>
    <row r="397" spans="1:23" ht="12" hidden="1" customHeight="1" x14ac:dyDescent="0.2">
      <c r="A397" s="118"/>
      <c r="B397" s="504" t="s">
        <v>188</v>
      </c>
      <c r="C397" s="497">
        <f>_xlfn.XLOOKUP(B397,Deelnemersoverzicht!A61:A128,Deelnemersoverzicht!C61:C128)</f>
        <v>0</v>
      </c>
      <c r="D397" s="505">
        <f t="shared" si="32"/>
        <v>0</v>
      </c>
      <c r="E397" s="502">
        <f>IFERROR(IF(D397&gt;0,(_xlfn.XLOOKUP(B397,Financiering!A52:A77,Financiering!H52:H77))*'Resultaat 1'!D397,0),)</f>
        <v>0</v>
      </c>
      <c r="F397" s="506">
        <f t="shared" si="33"/>
        <v>0</v>
      </c>
      <c r="G397" s="505">
        <f>IFERROR(IF(F397&gt;0,Financiering!N52*'Resultaat 1'!F397,0),)</f>
        <v>0</v>
      </c>
      <c r="H397" s="505">
        <f t="shared" si="34"/>
        <v>0</v>
      </c>
      <c r="I397" s="505">
        <f>IFERROR(IF(H397&gt;0,Financiering!T52*'Resultaat 1'!H397,0),0)</f>
        <v>0</v>
      </c>
      <c r="J397" s="505">
        <f t="shared" si="35"/>
        <v>0</v>
      </c>
      <c r="K397" s="505">
        <f>IFERROR(IF(J397&gt;0,Financiering!Z52*'Resultaat 1'!J397,0),)</f>
        <v>0</v>
      </c>
      <c r="L397" s="505">
        <f t="shared" si="36"/>
        <v>0</v>
      </c>
      <c r="M397" s="505">
        <f t="shared" si="37"/>
        <v>0</v>
      </c>
      <c r="N397" s="501" t="str">
        <f t="shared" si="29"/>
        <v/>
      </c>
      <c r="O397" s="502">
        <f t="shared" si="30"/>
        <v>0</v>
      </c>
      <c r="P397" s="507" t="str">
        <f t="shared" si="31"/>
        <v/>
      </c>
      <c r="Q397" s="15"/>
      <c r="R397" s="15"/>
      <c r="S397" s="15"/>
      <c r="T397" s="15"/>
      <c r="V397" s="15"/>
      <c r="W397" s="541"/>
    </row>
    <row r="398" spans="1:23" ht="12" hidden="1" customHeight="1" x14ac:dyDescent="0.2">
      <c r="A398" s="118"/>
      <c r="B398" s="504" t="s">
        <v>189</v>
      </c>
      <c r="C398" s="497">
        <f>_xlfn.XLOOKUP(B398,Deelnemersoverzicht!A62:A129,Deelnemersoverzicht!C62:C129)</f>
        <v>0</v>
      </c>
      <c r="D398" s="505">
        <f t="shared" si="32"/>
        <v>0</v>
      </c>
      <c r="E398" s="502">
        <f>IFERROR(IF(D398&gt;0,(_xlfn.XLOOKUP(B398,Financiering!A53:A78,Financiering!H53:H78))*'Resultaat 1'!D398,0),)</f>
        <v>0</v>
      </c>
      <c r="F398" s="506">
        <f t="shared" si="33"/>
        <v>0</v>
      </c>
      <c r="G398" s="505">
        <f>IFERROR(IF(F398&gt;0,Financiering!N53*'Resultaat 1'!F398,0),)</f>
        <v>0</v>
      </c>
      <c r="H398" s="505">
        <f t="shared" si="34"/>
        <v>0</v>
      </c>
      <c r="I398" s="505">
        <f>IFERROR(IF(H398&gt;0,Financiering!T53*'Resultaat 1'!H398,0),0)</f>
        <v>0</v>
      </c>
      <c r="J398" s="505">
        <f t="shared" si="35"/>
        <v>0</v>
      </c>
      <c r="K398" s="505">
        <f>IFERROR(IF(J398&gt;0,Financiering!Z53*'Resultaat 1'!J398,0),)</f>
        <v>0</v>
      </c>
      <c r="L398" s="505">
        <f t="shared" si="36"/>
        <v>0</v>
      </c>
      <c r="M398" s="505">
        <f t="shared" si="37"/>
        <v>0</v>
      </c>
      <c r="N398" s="501" t="str">
        <f t="shared" si="29"/>
        <v/>
      </c>
      <c r="O398" s="502">
        <f t="shared" si="30"/>
        <v>0</v>
      </c>
      <c r="P398" s="507" t="str">
        <f t="shared" si="31"/>
        <v/>
      </c>
      <c r="Q398" s="15"/>
      <c r="R398" s="15"/>
      <c r="S398" s="15"/>
      <c r="T398" s="15"/>
      <c r="V398" s="15"/>
      <c r="W398" s="541"/>
    </row>
    <row r="399" spans="1:23" ht="12" hidden="1" customHeight="1" x14ac:dyDescent="0.2">
      <c r="A399" s="118"/>
      <c r="B399" s="504" t="s">
        <v>190</v>
      </c>
      <c r="C399" s="497">
        <f>_xlfn.XLOOKUP(B399,Deelnemersoverzicht!A63:A130,Deelnemersoverzicht!C63:C130)</f>
        <v>0</v>
      </c>
      <c r="D399" s="505">
        <f t="shared" si="32"/>
        <v>0</v>
      </c>
      <c r="E399" s="502">
        <f>IFERROR(IF(D399&gt;0,(_xlfn.XLOOKUP(B399,Financiering!A54:A79,Financiering!H54:H79))*'Resultaat 1'!D399,0),)</f>
        <v>0</v>
      </c>
      <c r="F399" s="506">
        <f t="shared" si="33"/>
        <v>0</v>
      </c>
      <c r="G399" s="505">
        <f>IFERROR(IF(F399&gt;0,Financiering!N54*'Resultaat 1'!F399,0),)</f>
        <v>0</v>
      </c>
      <c r="H399" s="505">
        <f t="shared" si="34"/>
        <v>0</v>
      </c>
      <c r="I399" s="505">
        <f>IFERROR(IF(H399&gt;0,Financiering!T54*'Resultaat 1'!H399,0),0)</f>
        <v>0</v>
      </c>
      <c r="J399" s="505">
        <f t="shared" si="35"/>
        <v>0</v>
      </c>
      <c r="K399" s="505">
        <f>IFERROR(IF(J399&gt;0,Financiering!Z54*'Resultaat 1'!J399,0),)</f>
        <v>0</v>
      </c>
      <c r="L399" s="505">
        <f t="shared" si="36"/>
        <v>0</v>
      </c>
      <c r="M399" s="505">
        <f t="shared" si="37"/>
        <v>0</v>
      </c>
      <c r="N399" s="501" t="str">
        <f t="shared" si="29"/>
        <v/>
      </c>
      <c r="O399" s="502">
        <f t="shared" si="30"/>
        <v>0</v>
      </c>
      <c r="P399" s="507" t="str">
        <f t="shared" si="31"/>
        <v/>
      </c>
      <c r="Q399" s="15"/>
      <c r="R399" s="15"/>
      <c r="S399" s="15"/>
      <c r="T399" s="15"/>
      <c r="V399" s="15"/>
      <c r="W399" s="541"/>
    </row>
    <row r="400" spans="1:23" ht="12" hidden="1" customHeight="1" x14ac:dyDescent="0.2">
      <c r="A400" s="118"/>
      <c r="B400" s="504" t="s">
        <v>191</v>
      </c>
      <c r="C400" s="497">
        <f>_xlfn.XLOOKUP(B400,Deelnemersoverzicht!A64:A131,Deelnemersoverzicht!C64:C131)</f>
        <v>0</v>
      </c>
      <c r="D400" s="505">
        <f t="shared" si="32"/>
        <v>0</v>
      </c>
      <c r="E400" s="502">
        <f>IFERROR(IF(D400&gt;0,(_xlfn.XLOOKUP(B400,Financiering!A55:A80,Financiering!H55:H80))*'Resultaat 1'!D400,0),)</f>
        <v>0</v>
      </c>
      <c r="F400" s="506">
        <f t="shared" si="33"/>
        <v>0</v>
      </c>
      <c r="G400" s="505">
        <f>IFERROR(IF(F400&gt;0,Financiering!N55*'Resultaat 1'!F400,0),)</f>
        <v>0</v>
      </c>
      <c r="H400" s="505">
        <f t="shared" si="34"/>
        <v>0</v>
      </c>
      <c r="I400" s="505">
        <f>IFERROR(IF(H400&gt;0,Financiering!T55*'Resultaat 1'!H400,0),0)</f>
        <v>0</v>
      </c>
      <c r="J400" s="505">
        <f t="shared" si="35"/>
        <v>0</v>
      </c>
      <c r="K400" s="505">
        <f>IFERROR(IF(J400&gt;0,Financiering!Z55*'Resultaat 1'!J400,0),)</f>
        <v>0</v>
      </c>
      <c r="L400" s="505">
        <f t="shared" si="36"/>
        <v>0</v>
      </c>
      <c r="M400" s="505">
        <f t="shared" si="37"/>
        <v>0</v>
      </c>
      <c r="N400" s="501" t="str">
        <f t="shared" si="29"/>
        <v/>
      </c>
      <c r="O400" s="502">
        <f t="shared" si="30"/>
        <v>0</v>
      </c>
      <c r="P400" s="507" t="str">
        <f t="shared" si="31"/>
        <v/>
      </c>
      <c r="Q400" s="15"/>
      <c r="R400" s="15"/>
      <c r="S400" s="15"/>
      <c r="T400" s="15"/>
      <c r="V400" s="15"/>
      <c r="W400" s="541"/>
    </row>
    <row r="401" spans="1:24" ht="12" hidden="1" customHeight="1" x14ac:dyDescent="0.2">
      <c r="A401" s="118"/>
      <c r="B401" s="504" t="s">
        <v>192</v>
      </c>
      <c r="C401" s="497">
        <f>_xlfn.XLOOKUP(B401,Deelnemersoverzicht!A65:A132,Deelnemersoverzicht!C65:C132)</f>
        <v>0</v>
      </c>
      <c r="D401" s="505">
        <f t="shared" si="32"/>
        <v>0</v>
      </c>
      <c r="E401" s="502">
        <f>IFERROR(IF(D401&gt;0,(_xlfn.XLOOKUP(B401,Financiering!A56:A81,Financiering!H56:H81))*'Resultaat 1'!D401,0),)</f>
        <v>0</v>
      </c>
      <c r="F401" s="506">
        <f t="shared" si="33"/>
        <v>0</v>
      </c>
      <c r="G401" s="505">
        <f>IFERROR(IF(F401&gt;0,Financiering!N56*'Resultaat 1'!F401,0),)</f>
        <v>0</v>
      </c>
      <c r="H401" s="505">
        <f t="shared" si="34"/>
        <v>0</v>
      </c>
      <c r="I401" s="505">
        <f>IFERROR(IF(H401&gt;0,Financiering!T56*'Resultaat 1'!H401,0),0)</f>
        <v>0</v>
      </c>
      <c r="J401" s="505">
        <f t="shared" si="35"/>
        <v>0</v>
      </c>
      <c r="K401" s="505">
        <f>IFERROR(IF(J401&gt;0,Financiering!Z56*'Resultaat 1'!J401,0),)</f>
        <v>0</v>
      </c>
      <c r="L401" s="505">
        <f t="shared" si="36"/>
        <v>0</v>
      </c>
      <c r="M401" s="505">
        <f t="shared" si="37"/>
        <v>0</v>
      </c>
      <c r="N401" s="501" t="str">
        <f t="shared" si="29"/>
        <v/>
      </c>
      <c r="O401" s="502">
        <f t="shared" si="30"/>
        <v>0</v>
      </c>
      <c r="P401" s="507" t="str">
        <f t="shared" si="31"/>
        <v/>
      </c>
      <c r="Q401" s="15"/>
      <c r="R401" s="15"/>
      <c r="S401" s="15"/>
      <c r="T401" s="15"/>
      <c r="V401" s="15"/>
      <c r="W401" s="541"/>
    </row>
    <row r="402" spans="1:24" ht="12" hidden="1" customHeight="1" thickBot="1" x14ac:dyDescent="0.25">
      <c r="A402" s="118"/>
      <c r="B402" s="504" t="s">
        <v>193</v>
      </c>
      <c r="C402" s="497">
        <f>_xlfn.XLOOKUP(B402,Deelnemersoverzicht!A66:A133,Deelnemersoverzicht!C66:C133)</f>
        <v>0</v>
      </c>
      <c r="D402" s="505">
        <f t="shared" si="32"/>
        <v>0</v>
      </c>
      <c r="E402" s="509">
        <f>IFERROR(IF(D402&gt;0,(_xlfn.XLOOKUP(B402,Financiering!A57:A82,Financiering!H57:H82))*'Resultaat 1'!D402,0),)</f>
        <v>0</v>
      </c>
      <c r="F402" s="506">
        <f t="shared" si="33"/>
        <v>0</v>
      </c>
      <c r="G402" s="505">
        <f>IFERROR(IF(F402&gt;0,Financiering!N57*'Resultaat 1'!F402,0),)</f>
        <v>0</v>
      </c>
      <c r="H402" s="505">
        <f t="shared" si="34"/>
        <v>0</v>
      </c>
      <c r="I402" s="505">
        <f>IFERROR(IF(H402&gt;0,Financiering!T57*'Resultaat 1'!H402,0),0)</f>
        <v>0</v>
      </c>
      <c r="J402" s="505">
        <f t="shared" si="35"/>
        <v>0</v>
      </c>
      <c r="K402" s="505">
        <f>IFERROR(IF(J402&gt;0,Financiering!Z57*'Resultaat 1'!J402,0),)</f>
        <v>0</v>
      </c>
      <c r="L402" s="505">
        <f t="shared" si="36"/>
        <v>0</v>
      </c>
      <c r="M402" s="505">
        <f t="shared" si="37"/>
        <v>0</v>
      </c>
      <c r="N402" s="501" t="str">
        <f t="shared" si="29"/>
        <v/>
      </c>
      <c r="O402" s="502">
        <f t="shared" si="30"/>
        <v>0</v>
      </c>
      <c r="P402" s="510" t="str">
        <f t="shared" si="31"/>
        <v/>
      </c>
      <c r="Q402" s="15"/>
      <c r="R402" s="15"/>
      <c r="S402" s="15"/>
      <c r="T402" s="15"/>
      <c r="V402" s="15"/>
      <c r="W402" s="541"/>
    </row>
    <row r="403" spans="1:24" ht="12" customHeight="1" thickBot="1" x14ac:dyDescent="0.25">
      <c r="A403" s="118"/>
      <c r="B403" s="511"/>
      <c r="C403" s="512" t="s">
        <v>17</v>
      </c>
      <c r="D403" s="513">
        <f t="shared" ref="D403:M403" si="38">SUM(D352:D402)</f>
        <v>0</v>
      </c>
      <c r="E403" s="513">
        <f t="shared" si="38"/>
        <v>0</v>
      </c>
      <c r="F403" s="513">
        <f t="shared" si="38"/>
        <v>0</v>
      </c>
      <c r="G403" s="513">
        <f t="shared" si="38"/>
        <v>0</v>
      </c>
      <c r="H403" s="513">
        <f t="shared" si="38"/>
        <v>0</v>
      </c>
      <c r="I403" s="513">
        <f t="shared" si="38"/>
        <v>0</v>
      </c>
      <c r="J403" s="513">
        <f t="shared" si="38"/>
        <v>0</v>
      </c>
      <c r="K403" s="513">
        <f t="shared" si="38"/>
        <v>0</v>
      </c>
      <c r="L403" s="513">
        <f t="shared" si="38"/>
        <v>0</v>
      </c>
      <c r="M403" s="513">
        <f t="shared" si="38"/>
        <v>0</v>
      </c>
      <c r="N403" s="514" t="str">
        <f t="shared" si="29"/>
        <v/>
      </c>
      <c r="O403" s="513">
        <f>SUM(O352:O402)</f>
        <v>0</v>
      </c>
      <c r="P403" s="514" t="str">
        <f>IFERROR(O403/L403,"")</f>
        <v/>
      </c>
      <c r="Q403" s="15"/>
      <c r="R403" s="15"/>
      <c r="S403" s="15"/>
      <c r="T403" s="15"/>
      <c r="V403" s="15"/>
      <c r="W403" s="541"/>
    </row>
    <row r="404" spans="1:24"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X404" s="15"/>
    </row>
    <row r="405" spans="1:24"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X405" s="15"/>
    </row>
    <row r="406" spans="1:24"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X406" s="15"/>
    </row>
    <row r="407" spans="1:24"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X407" s="15"/>
    </row>
    <row r="408" spans="1:24"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X408" s="15"/>
    </row>
    <row r="409" spans="1:24"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X409" s="15"/>
    </row>
    <row r="410" spans="1:24"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X410" s="15"/>
    </row>
    <row r="411" spans="1:24"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X411" s="15"/>
    </row>
    <row r="412" spans="1:24"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X412" s="15"/>
    </row>
    <row r="413" spans="1:24"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X413" s="15"/>
    </row>
  </sheetData>
  <sheetProtection algorithmName="SHA-512" hashValue="SPQnY3Ek8MJvkK3gmP4NpfdiKvqeL8pRtbZ9lEGFOSw4ldxyFXpH77IXo4ixOlERU5Mzh+Qss6Z/HlRVrFSQEw==" saltValue="1Ss5lg6kU7WnjZR5tbKw0w==" spinCount="100000" sheet="1" objects="1" scenarios="1"/>
  <mergeCells count="113">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K156:L156"/>
    <mergeCell ref="K157:L157"/>
    <mergeCell ref="K158:L158"/>
    <mergeCell ref="K159:L159"/>
    <mergeCell ref="K160:L160"/>
    <mergeCell ref="K161:L161"/>
    <mergeCell ref="K162:L162"/>
    <mergeCell ref="K163:L163"/>
    <mergeCell ref="K164:L164"/>
    <mergeCell ref="K165:L165"/>
    <mergeCell ref="K166:L166"/>
    <mergeCell ref="K167:L167"/>
    <mergeCell ref="K168:L168"/>
    <mergeCell ref="K169:L169"/>
    <mergeCell ref="K170:L170"/>
    <mergeCell ref="K171:L171"/>
    <mergeCell ref="K172:L172"/>
    <mergeCell ref="K173:L173"/>
    <mergeCell ref="K174:L174"/>
    <mergeCell ref="K175:L175"/>
    <mergeCell ref="K176:L176"/>
    <mergeCell ref="K177:L177"/>
    <mergeCell ref="K178:L178"/>
    <mergeCell ref="K179:L179"/>
    <mergeCell ref="K180:L180"/>
    <mergeCell ref="K181:L181"/>
    <mergeCell ref="K182:L182"/>
    <mergeCell ref="K183:L183"/>
    <mergeCell ref="K184:L184"/>
    <mergeCell ref="K185:L185"/>
    <mergeCell ref="K186:L186"/>
    <mergeCell ref="K187:L187"/>
    <mergeCell ref="K188:L188"/>
    <mergeCell ref="K189:L189"/>
    <mergeCell ref="K190:L190"/>
    <mergeCell ref="K191:L191"/>
    <mergeCell ref="K192:L192"/>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s>
  <phoneticPr fontId="86" type="noConversion"/>
  <conditionalFormatting sqref="H157:H206">
    <cfRule type="expression" dxfId="45" priority="3">
      <formula>AND($C157&lt;&gt;"",OR($H157&lt;Startdatum,$H157&gt;Einddatum))</formula>
    </cfRule>
  </conditionalFormatting>
  <conditionalFormatting sqref="F96:F150">
    <cfRule type="expression" dxfId="44" priority="2">
      <formula>AND($F96&lt;&gt;"",DATE(YEAR($F96)+$H96,MONTH($F96),DAY($F96))&lt;Startdatum)</formula>
    </cfRule>
  </conditionalFormatting>
  <conditionalFormatting sqref="C15:C89 C96:C150 C157:C206 C211:C260 C265:C314">
    <cfRule type="expression" dxfId="43" priority="1">
      <formula>AND($C15="",$N15&gt;0)</formula>
    </cfRule>
  </conditionalFormatting>
  <dataValidations count="6">
    <dataValidation type="list" allowBlank="1" showInputMessage="1" showErrorMessage="1" sqref="M96:M150 M15:M89 M157:M206 M211:M260 M265:M314" xr:uid="{00000000-0002-0000-0800-000000000000}">
      <formula1>Activiteittype</formula1>
    </dataValidation>
    <dataValidation type="date" allowBlank="1" showInputMessage="1" showErrorMessage="1" error="De aanschafdatum moet tussen de start- en einddatum van het project vallen!" sqref="H157:H206" xr:uid="{EB8FF2A6-2B9E-428E-9327-9A86C19772F2}">
      <formula1>Startdatum</formula1>
      <formula2>Einddatum</formula2>
    </dataValidation>
    <dataValidation type="decimal" operator="greaterThanOrEqual" allowBlank="1" showInputMessage="1" showErrorMessage="1" error="De afschrijving in jaren dient minimaal 5 jaar te bedragen." sqref="J157:J206" xr:uid="{00000000-0002-0000-0800-000003000000}">
      <formula1>5</formula1>
    </dataValidation>
    <dataValidation type="decimal" operator="greaterThanOrEqual" allowBlank="1" showInputMessage="1" showErrorMessage="1" error="De afschrijving in jaren dient minimaal 5 jaar te bedragen_x000a_" sqref="H96:H150" xr:uid="{00000000-0002-0000-0800-000004000000}">
      <formula1>5</formula1>
    </dataValidation>
    <dataValidation type="custom" errorStyle="warning" allowBlank="1" showInputMessage="1" showErrorMessage="1" error="Machine of apparaat lijkt al afgeschreven te zijn." sqref="F96:F150" xr:uid="{1544D319-ED7E-4A89-8CF3-1BD83FEF2C5E}">
      <formula1>DATE(YEAR(F96)+H96,MONTH(F96),DAY(F96))&gt;Startdatum</formula1>
    </dataValidation>
    <dataValidation type="list" showInputMessage="1" showErrorMessage="1" sqref="C15:C89 C96:C150 C157:C206 C211:C260 C265:C314" xr:uid="{0A33E885-8BE6-43AF-A773-A9A5E53BDE94}">
      <formula1>deelnemers</formula1>
    </dataValidation>
  </dataValidations>
  <pageMargins left="0.25" right="0.25" top="0.75" bottom="0.75" header="0.3" footer="0.3"/>
  <pageSetup paperSize="8" scale="55" fitToHeight="0" orientation="portrait" r:id="rId1"/>
  <headerFooter>
    <oddFooter>&amp;L_x000D_&amp;1#&amp;"Calibri"&amp;10&amp;K000000 Intern gebruik</oddFooter>
  </headerFooter>
  <rowBreaks count="1" manualBreakCount="1">
    <brk id="152" max="16383" man="1"/>
  </rowBreaks>
  <colBreaks count="1" manualBreakCount="1">
    <brk id="1" max="1048575" man="1"/>
  </colBreaks>
</worksheet>
</file>

<file path=docMetadata/LabelInfo.xml><?xml version="1.0" encoding="utf-8"?>
<clbl:labelList xmlns:clbl="http://schemas.microsoft.com/office/2020/mipLabelMetadata">
  <clbl:label id="{acd88dc2-102c-473d-aa45-6161565a3617}" enabled="1" method="Standar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21</vt:i4>
      </vt:variant>
      <vt:variant>
        <vt:lpstr>Benoemde bereiken</vt:lpstr>
      </vt:variant>
      <vt:variant>
        <vt:i4>26</vt:i4>
      </vt:variant>
    </vt:vector>
  </HeadingPairs>
  <TitlesOfParts>
    <vt:vector size="47" baseType="lpstr">
      <vt:lpstr>Informatie</vt:lpstr>
      <vt:lpstr>Deelnemersoverzicht</vt:lpstr>
      <vt:lpstr>Uitleg begroting</vt:lpstr>
      <vt:lpstr>Subsidiepercentages</vt:lpstr>
      <vt:lpstr>Financiering</vt:lpstr>
      <vt:lpstr>Per deelnemer</vt:lpstr>
      <vt:lpstr>Resultaat 1</vt:lpstr>
      <vt:lpstr>Resultaat 2</vt:lpstr>
      <vt:lpstr>Resultaat 3</vt:lpstr>
      <vt:lpstr>Resultaat 4</vt:lpstr>
      <vt:lpstr>Resultaat 5</vt:lpstr>
      <vt:lpstr>Resultaat 6</vt:lpstr>
      <vt:lpstr>Resultaat 7</vt:lpstr>
      <vt:lpstr>Resultaat 8</vt:lpstr>
      <vt:lpstr>Resultaat 9</vt:lpstr>
      <vt:lpstr>Resultaat 10</vt:lpstr>
      <vt:lpstr>Mijlpalenbegroting</vt:lpstr>
      <vt:lpstr>Betaalritme</vt:lpstr>
      <vt:lpstr>Lijsten</vt:lpstr>
      <vt:lpstr>TotalenMonitoring</vt:lpstr>
      <vt:lpstr>DraaitabMonitoring</vt:lpstr>
      <vt:lpstr>Activiteittype</vt:lpstr>
      <vt:lpstr>Deelnemersoverzicht!Afdrukbereik</vt:lpstr>
      <vt:lpstr>Financiering!Afdrukbereik</vt:lpstr>
      <vt:lpstr>Mijlpalenbegroting!Afdrukbereik</vt:lpstr>
      <vt:lpstr>'Per deelnemer'!Afdrukbereik</vt:lpstr>
      <vt:lpstr>'Resultaat 1'!Afdrukbereik</vt:lpstr>
      <vt:lpstr>'Resultaat 10'!Afdrukbereik</vt:lpstr>
      <vt:lpstr>'Resultaat 2'!Afdrukbereik</vt:lpstr>
      <vt:lpstr>'Resultaat 4'!Afdrukbereik</vt:lpstr>
      <vt:lpstr>'Resultaat 5'!Afdrukbereik</vt:lpstr>
      <vt:lpstr>'Resultaat 6'!Afdrukbereik</vt:lpstr>
      <vt:lpstr>'Resultaat 7'!Afdrukbereik</vt:lpstr>
      <vt:lpstr>'Resultaat 8'!Afdrukbereik</vt:lpstr>
      <vt:lpstr>'Resultaat 9'!Afdrukbereik</vt:lpstr>
      <vt:lpstr>'Uitleg begroting'!Afdrukbereik</vt:lpstr>
      <vt:lpstr>BTW</vt:lpstr>
      <vt:lpstr>Einddatum</vt:lpstr>
      <vt:lpstr>Geldin</vt:lpstr>
      <vt:lpstr>GevrSubsidie</vt:lpstr>
      <vt:lpstr>Loonsystematiek</vt:lpstr>
      <vt:lpstr>MaxLpt</vt:lpstr>
      <vt:lpstr>Naamregeling</vt:lpstr>
      <vt:lpstr>Organisatietype</vt:lpstr>
      <vt:lpstr>Redenontvangst</vt:lpstr>
      <vt:lpstr>Sector</vt:lpstr>
      <vt:lpstr>Startdatum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Boonman, ir. J.F.C. (Jan)</dc:creator>
  <cp:lastModifiedBy>Vooren, J.G.F. van de (John)</cp:lastModifiedBy>
  <cp:lastPrinted>2022-05-24T14:27:15Z</cp:lastPrinted>
  <dcterms:created xsi:type="dcterms:W3CDTF">2010-05-21T06:27:07Z</dcterms:created>
  <dcterms:modified xsi:type="dcterms:W3CDTF">2024-03-11T09:51:54Z</dcterms:modified>
</cp:coreProperties>
</file>